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XXXXXX" sheetId="1" state="hidden" r:id="rId3"/>
    <sheet name="Quote" sheetId="2" state="visible" r:id="rId4"/>
    <sheet name="Summary" sheetId="3" state="visible" r:id="rId5"/>
    <sheet name="Curves" sheetId="4" state="visible" r:id="rId6"/>
    <sheet name="FGT Delivery-2yr" sheetId="5" state="visible" r:id="rId7"/>
    <sheet name="FGT Delivery-5yr" sheetId="6" state="visible" r:id="rId8"/>
    <sheet name="FGT Delivery-10yr" sheetId="7" state="visible" r:id="rId9"/>
    <sheet name="SNG Delivery-2yr" sheetId="8" state="visible" r:id="rId10"/>
    <sheet name="SNG Delivery-5yr" sheetId="9" state="visible" r:id="rId11"/>
    <sheet name="SNG Delivery-10yr" sheetId="10" state="visible" r:id="rId12"/>
  </sheets>
  <externalReferences>
    <externalReference r:id="rId13"/>
    <externalReference r:id="rId14"/>
  </externalReferences>
  <definedNames>
    <definedName function="false" hidden="false" localSheetId="1" name="_xlnm.Print_Area" vbProcedure="false">Quote!$A$1:$I$33</definedName>
    <definedName function="false" hidden="false" name="AMC" vbProcedure="false">[2]Inputs!$E$5</definedName>
    <definedName function="false" hidden="false" name="Avg_Load" vbProcedure="false">[2]Inputs!$B$28</definedName>
    <definedName function="false" hidden="false" name="Curves" vbProcedure="false">Curves!$A$5:$T$5</definedName>
    <definedName function="false" hidden="false" name="days_month" vbProcedure="false">[2]Inputs!$B$34</definedName>
    <definedName function="false" hidden="false" name="days_year" vbProcedure="false">[2]Inputs!$B$33</definedName>
    <definedName function="false" hidden="false" name="End_Year" vbProcedure="false">[2]Inputs!$E$19</definedName>
    <definedName function="false" hidden="false" name="escalator" vbProcedure="false">#REF!</definedName>
    <definedName function="false" hidden="false" name="Excel_BuiltIn_Print_Area" vbProcedure="false">#REF!</definedName>
    <definedName function="false" hidden="false" name="Excel_BuiltIn_Print_Titles" vbProcedure="false">#REF!</definedName>
    <definedName function="false" hidden="false" name="FGTCapVolumes" vbProcedure="false">#REF!</definedName>
    <definedName function="false" hidden="false" name="FGTSummerVolumes" vbProcedure="false">#REF!</definedName>
    <definedName function="false" hidden="false" name="Gas_Price" vbProcedure="false">[2]Inputs!$B$11</definedName>
    <definedName function="false" hidden="false" name="Heat_Rate" vbProcedure="false">[2]Inputs!$B$6</definedName>
    <definedName function="false" hidden="false" name="hours_year" vbProcedure="false">[2]Inputs!$B$35</definedName>
    <definedName function="false" hidden="false" name="HP" vbProcedure="false">[2]Inputs!$B$5</definedName>
    <definedName function="false" hidden="false" name="kW_HP" vbProcedure="false">[2]Inputs!$B$40</definedName>
    <definedName function="false" hidden="false" name="Min_Load" vbProcedure="false">[2]Inputs!$B$29</definedName>
    <definedName function="false" hidden="false" name="MKTCapVolumes" vbProcedure="false">#REF!</definedName>
    <definedName function="false" hidden="false" name="MKTCapVolumeswithSummer" vbProcedure="false">#REF!</definedName>
    <definedName function="false" hidden="false" name="mthbeg" vbProcedure="false">'FGT Delivery-2yr'!$A$3</definedName>
    <definedName function="false" hidden="false" name="mthend" vbProcedure="false">'FGT Delivery-2yr'!$B$3</definedName>
    <definedName function="false" hidden="false" name="post_id" vbProcedure="false">#REF!</definedName>
    <definedName function="false" hidden="false" name="PW" vbProcedure="false">#REF!</definedName>
    <definedName function="false" hidden="false" name="sencount" vbProcedure="false">1</definedName>
    <definedName function="false" hidden="false" name="Start_Year" vbProcedure="false">[2]Inputs!$E$18</definedName>
    <definedName function="false" hidden="false" name="Table" vbProcedure="false">Curves!$A$5:$T$200</definedName>
    <definedName function="false" hidden="false" name="TotalFGTVolumes" vbProcedure="false">#REF!</definedName>
    <definedName function="false" hidden="false" name="TotalVolumes" vbProcedure="false">#REF!</definedName>
    <definedName function="false" hidden="false" name="UID" vbProcedure="false">#REF!</definedName>
    <definedName function="false" hidden="false" name="Volumes" vbProcedure="false">Summary!$B$25:$E$37</definedName>
    <definedName function="false" hidden="false" name="weeks_month" vbProcedure="false">[2]Inputs!$B$38</definedName>
    <definedName function="false" hidden="false" name="Z2Volumes" vbProcedure="false">#REF!</definedName>
    <definedName function="false" hidden="false" name="Z3Volumes" vbProcedure="false">#REF!</definedName>
    <definedName function="false" hidden="false" localSheetId="1" name="mthbeg" vbProcedure="false">#REF!</definedName>
    <definedName function="false" hidden="false" localSheetId="1" name="mthend" vbProcedure="false">#REF!</definedName>
    <definedName function="false" hidden="false" localSheetId="5" name="mthbeg" vbProcedure="false">'FGT Delivery-5yr'!$A$3</definedName>
    <definedName function="false" hidden="false" localSheetId="5" name="mthend" vbProcedure="false">'FGT Delivery-5yr'!$B$3</definedName>
    <definedName function="false" hidden="false" localSheetId="6" name="mthbeg" vbProcedure="false">'FGT Delivery-10yr'!$A$3</definedName>
    <definedName function="false" hidden="false" localSheetId="6" name="mthend" vbProcedure="false">'FGT Delivery-10yr'!$B$3</definedName>
    <definedName function="false" hidden="false" localSheetId="7" name="mthbeg" vbProcedure="false">'SNG Delivery-2yr'!$A$3</definedName>
    <definedName function="false" hidden="false" localSheetId="7" name="mthend" vbProcedure="false">'SNG Delivery-2yr'!$B$3</definedName>
    <definedName function="false" hidden="false" localSheetId="8" name="mthbeg" vbProcedure="false">'SNG Delivery-5yr'!$A$3</definedName>
    <definedName function="false" hidden="false" localSheetId="8" name="mthend" vbProcedure="false">'SNG Delivery-5yr'!$B$3</definedName>
    <definedName function="false" hidden="false" localSheetId="9" name="mthbeg" vbProcedure="false">'SNG Delivery-10yr'!$A$3</definedName>
    <definedName function="false" hidden="false" localSheetId="9" name="mthend" vbProcedure="false">'SNG Delivery-10yr'!$B$3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<sst xmlns="http://schemas.openxmlformats.org/spreadsheetml/2006/main" count="627" uniqueCount="98">
  <si>
    <t xml:space="preserve">Trader</t>
  </si>
  <si>
    <t xml:space="preserve">Originator</t>
  </si>
  <si>
    <t xml:space="preserve">Structurer</t>
  </si>
  <si>
    <t xml:space="preserve">Customer</t>
  </si>
  <si>
    <t xml:space="preserve">Sandra Brawner</t>
  </si>
  <si>
    <t xml:space="preserve">Gil Muhl</t>
  </si>
  <si>
    <t xml:space="preserve">John Griffith x. 36247</t>
  </si>
  <si>
    <t xml:space="preserve">SEAGD</t>
  </si>
  <si>
    <t xml:space="preserve"> </t>
  </si>
  <si>
    <t xml:space="preserve">New Sale</t>
  </si>
  <si>
    <t xml:space="preserve">Start</t>
  </si>
  <si>
    <t xml:space="preserve">Stop</t>
  </si>
  <si>
    <t xml:space="preserve">DAILY</t>
  </si>
  <si>
    <t xml:space="preserve">Index</t>
  </si>
  <si>
    <t xml:space="preserve">Date</t>
  </si>
  <si>
    <t xml:space="preserve">Term</t>
  </si>
  <si>
    <t xml:space="preserve">MMbtu</t>
  </si>
  <si>
    <t xml:space="preserve">Delivery Points</t>
  </si>
  <si>
    <t xml:space="preserve">Offer</t>
  </si>
  <si>
    <t xml:space="preserve">see below</t>
  </si>
  <si>
    <t xml:space="preserve">FGT-Zn 3 @ Destin Interconnect</t>
  </si>
  <si>
    <t xml:space="preserve">Sonat/LA</t>
  </si>
  <si>
    <t xml:space="preserve">Volumes</t>
  </si>
  <si>
    <t xml:space="preserve">FGT-Zn 3</t>
  </si>
  <si>
    <t xml:space="preserve">SUMMARY</t>
  </si>
  <si>
    <t xml:space="preserve">As of:</t>
  </si>
  <si>
    <t xml:space="preserve">FGT Zone 3 Delivery at Destin Interconnect</t>
  </si>
  <si>
    <t xml:space="preserve">From</t>
  </si>
  <si>
    <t xml:space="preserve">To</t>
  </si>
  <si>
    <t xml:space="preserve">Premium</t>
  </si>
  <si>
    <t xml:space="preserve">IF Transco Zone 4</t>
  </si>
  <si>
    <t xml:space="preserve">SNG Louisiana Offshore unconstrained Delivery</t>
  </si>
  <si>
    <t xml:space="preserve">IF Sonat Louisiana</t>
  </si>
  <si>
    <t xml:space="preserve">Sonat</t>
  </si>
  <si>
    <t xml:space="preserve">FGT</t>
  </si>
  <si>
    <t xml:space="preserve">Month</t>
  </si>
  <si>
    <t xml:space="preserve">Volume/d</t>
  </si>
  <si>
    <t xml:space="preserve">Curves</t>
  </si>
  <si>
    <t xml:space="preserve">Quotes</t>
  </si>
  <si>
    <t xml:space="preserve">NG-P</t>
  </si>
  <si>
    <t xml:space="preserve">VO-P</t>
  </si>
  <si>
    <t xml:space="preserve">NG_OMICRON_2-P</t>
  </si>
  <si>
    <t xml:space="preserve">LIBOR-AA</t>
  </si>
  <si>
    <t xml:space="preserve">IF-TRANSCO/Z4-D</t>
  </si>
  <si>
    <t xml:space="preserve">IF-FGT/Z3-D</t>
  </si>
  <si>
    <t xml:space="preserve">IF-FGT/Z3-I</t>
  </si>
  <si>
    <t xml:space="preserve">IF-SONAT/LA-D</t>
  </si>
  <si>
    <t xml:space="preserve">IF-SONAT/LA-I</t>
  </si>
  <si>
    <t xml:space="preserve">Transco 2 yr Index</t>
  </si>
  <si>
    <t xml:space="preserve">Transco 5 yr Index</t>
  </si>
  <si>
    <t xml:space="preserve">Transco 10 yr Index</t>
  </si>
  <si>
    <t xml:space="preserve">Sonat 2 yr Index</t>
  </si>
  <si>
    <t xml:space="preserve">Sonat 5 yr Index</t>
  </si>
  <si>
    <t xml:space="preserve">Sonat 10 yr Index</t>
  </si>
  <si>
    <t xml:space="preserve">FGT - Destin interconnect delivery</t>
  </si>
  <si>
    <t xml:space="preserve">MMBtu/day 1</t>
  </si>
  <si>
    <t xml:space="preserve">Basis</t>
  </si>
  <si>
    <t xml:space="preserve">Cost of Funds</t>
  </si>
  <si>
    <t xml:space="preserve">INPUT</t>
  </si>
  <si>
    <t xml:space="preserve">Start Date</t>
  </si>
  <si>
    <t xml:space="preserve">Stop Date</t>
  </si>
  <si>
    <t xml:space="preserve">Mark Date</t>
  </si>
  <si>
    <t xml:space="preserve">Curve Date</t>
  </si>
  <si>
    <t xml:space="preserve">Phy1 Fin2</t>
  </si>
  <si>
    <t xml:space="preserve">Buy1 Sell2</t>
  </si>
  <si>
    <t xml:space="preserve">MMBtu/month 2</t>
  </si>
  <si>
    <t xml:space="preserve">Delivery Pt.</t>
  </si>
  <si>
    <t xml:space="preserve">Adjustment (bp)</t>
  </si>
  <si>
    <t xml:space="preserve">Origination Value</t>
  </si>
  <si>
    <t xml:space="preserve">Desk Value</t>
  </si>
  <si>
    <t xml:space="preserve">IF-FGT/Z3</t>
  </si>
  <si>
    <t xml:space="preserve">TOTAL</t>
  </si>
  <si>
    <t xml:space="preserve">Real</t>
  </si>
  <si>
    <t xml:space="preserve">PV</t>
  </si>
  <si>
    <t xml:space="preserve">Accum</t>
  </si>
  <si>
    <t xml:space="preserve">NYMEX</t>
  </si>
  <si>
    <t xml:space="preserve">BASIS</t>
  </si>
  <si>
    <t xml:space="preserve">INDEX</t>
  </si>
  <si>
    <t xml:space="preserve">Delivery</t>
  </si>
  <si>
    <t xml:space="preserve">Monthly</t>
  </si>
  <si>
    <t xml:space="preserve">Nymex</t>
  </si>
  <si>
    <t xml:space="preserve">Total</t>
  </si>
  <si>
    <t xml:space="preserve">Calendar</t>
  </si>
  <si>
    <t xml:space="preserve">Discount</t>
  </si>
  <si>
    <t xml:space="preserve">Libor</t>
  </si>
  <si>
    <t xml:space="preserve">Active</t>
  </si>
  <si>
    <t xml:space="preserve">MMBtu</t>
  </si>
  <si>
    <t xml:space="preserve">Mid</t>
  </si>
  <si>
    <t xml:space="preserve">Contract</t>
  </si>
  <si>
    <t xml:space="preserve">Days</t>
  </si>
  <si>
    <t xml:space="preserve">AA</t>
  </si>
  <si>
    <t xml:space="preserve">Factor</t>
  </si>
  <si>
    <t xml:space="preserve">Months</t>
  </si>
  <si>
    <t xml:space="preserve">Value</t>
  </si>
  <si>
    <t xml:space="preserve">VALUE</t>
  </si>
  <si>
    <t xml:space="preserve">SWAP PRICE</t>
  </si>
  <si>
    <t xml:space="preserve">SNG - offshore delivery</t>
  </si>
  <si>
    <t xml:space="preserve">IF-SONAT/LA</t>
  </si>
</sst>
</file>

<file path=xl/styles.xml><?xml version="1.0" encoding="utf-8"?>
<styleSheet xmlns="http://schemas.openxmlformats.org/spreadsheetml/2006/main">
  <numFmts count="60">
    <numFmt numFmtId="164" formatCode="General"/>
    <numFmt numFmtId="165" formatCode="0"/>
    <numFmt numFmtId="166" formatCode="[$-409]#,##0_);[RED]\(#,##0\)"/>
    <numFmt numFmtId="167" formatCode="\$#,##0_);[RED]&quot;($&quot;#,##0\)"/>
    <numFmt numFmtId="168" formatCode="[$-409]#,##0.00_);[RED]\(#,##0.00\)"/>
    <numFmt numFmtId="169" formatCode="\$#,##0.00_);[RED]&quot;($&quot;#,##0.00\)"/>
    <numFmt numFmtId="170" formatCode="#,##0;\(#,##0\)"/>
    <numFmt numFmtId="171" formatCode="_(* #,##0_);_(* \(#,##0\);_(* \-_);_(@_)"/>
    <numFmt numFmtId="172" formatCode="_-* #,##0\ _F_-;\-* #,##0\ _F_-;_-* &quot;- &quot;_F_-;_-@_-"/>
    <numFmt numFmtId="173" formatCode="_-* #,##0\ _P_t_s_-;\-* #,##0\ _P_t_s_-;_-* &quot;- &quot;_P_t_s_-;_-@_-"/>
    <numFmt numFmtId="174" formatCode="_-* #,##0_-;\-* #,##0_-;_-* \-_-;_-@_-"/>
    <numFmt numFmtId="175" formatCode="_ * #,##0_ ;_ * \-#,##0_ ;_ * \-_ ;_ @_ "/>
    <numFmt numFmtId="176" formatCode="_(* #,##0.00_);_(* \(#,##0.00\);_(* \-??_);_(@_)"/>
    <numFmt numFmtId="177" formatCode="#,##0.0000;\(#,##0.0000\)"/>
    <numFmt numFmtId="178" formatCode="#,##0.0_);[RED]\(#,##0.0\)"/>
    <numFmt numFmtId="179" formatCode="#,##0.00"/>
    <numFmt numFmtId="180" formatCode="_-* #,##0.00\ _F_-;\-* #,##0.00\ _F_-;_-* \-??\ _F_-;_-@_-"/>
    <numFmt numFmtId="181" formatCode="_-* #,##0.00\ _P_t_s_-;\-* #,##0.00\ _P_t_s_-;_-* \-??\ _P_t_s_-;_-@_-"/>
    <numFmt numFmtId="182" formatCode="_-* #,##0.00_-;\-* #,##0.00_-;_-* \-??_-;_-@_-"/>
    <numFmt numFmtId="183" formatCode="_ * #,##0.00_ ;_ * \-#,##0.00_ ;_ * \-??_ ;_ @_ "/>
    <numFmt numFmtId="184" formatCode="_(\$* #,##0_);_(\$* \(#,##0\);_(\$* \-_);_(@_)"/>
    <numFmt numFmtId="185" formatCode="_-* #,##0&quot; Pts&quot;_-;\-* #,##0&quot; Pts&quot;_-;_-* &quot;- Pts&quot;_-;_-@_-"/>
    <numFmt numFmtId="186" formatCode="_-* #,##0&quot; F&quot;_-;\-* #,##0&quot; F&quot;_-;_-* &quot;- F&quot;_-;_-@_-"/>
    <numFmt numFmtId="187" formatCode="_-&quot;S/. &quot;* #,##0_-;&quot;-S/. &quot;* #,##0_-;_-&quot;S/. &quot;* \-_-;_-@_-"/>
    <numFmt numFmtId="188" formatCode="_-\$* #,##0_-;&quot;-$&quot;* #,##0_-;_-\$* \-_-;_-@_-"/>
    <numFmt numFmtId="189" formatCode="_ &quot;$ &quot;* #,##0_ ;_ &quot;$ &quot;* \-#,##0_ ;_ &quot;$ &quot;* \-_ ;_ @_ "/>
    <numFmt numFmtId="190" formatCode="\$#,##0;[RED]&quot;-$&quot;#,##0"/>
    <numFmt numFmtId="191" formatCode="_(\$* #,##0.00_);_(\$* \(#,##0.00\);_(\$* \-??_);_(@_)"/>
    <numFmt numFmtId="192" formatCode="_-* #,##0.00&quot; Pts&quot;_-;\-* #,##0.00&quot; Pts&quot;_-;_-* \-??&quot; Pts&quot;_-;_-@_-"/>
    <numFmt numFmtId="193" formatCode="_-* #,##0.00&quot; F&quot;_-;\-* #,##0.00&quot; F&quot;_-;_-* \-??&quot; F&quot;_-;_-@_-"/>
    <numFmt numFmtId="194" formatCode="_-&quot;S/. &quot;* #,##0.00_-;&quot;-S/. &quot;* #,##0.00_-;_-&quot;S/. &quot;* \-??_-;_-@_-"/>
    <numFmt numFmtId="195" formatCode="_-\$* #,##0.00_-;&quot;-$&quot;* #,##0.00_-;_-\$* \-??_-;_-@_-"/>
    <numFmt numFmtId="196" formatCode="_ &quot;$ &quot;* #,##0.00_ ;_ &quot;$ &quot;* \-#,##0.00_ ;_ &quot;$ &quot;* \-??_ ;_ @_ "/>
    <numFmt numFmtId="197" formatCode="\$#,##0.00;[RED]&quot;-$&quot;#,##0.00"/>
    <numFmt numFmtId="198" formatCode="0.00"/>
    <numFmt numFmtId="199" formatCode="0.0000&quot;  &quot;"/>
    <numFmt numFmtId="200" formatCode="#,##0.00&quot; $&quot;;[RED]\-#,##0.00&quot; $&quot;"/>
    <numFmt numFmtId="201" formatCode="#,##0.;\-#,##0."/>
    <numFmt numFmtId="202" formatCode="#,##0.000;\(#,##0.000\)"/>
    <numFmt numFmtId="203" formatCode="[$-409]#,##0_);\(#,##0\)"/>
    <numFmt numFmtId="204" formatCode="General_)"/>
    <numFmt numFmtId="205" formatCode="#,##0.0_);\(#,##0.0\)"/>
    <numFmt numFmtId="206" formatCode="#,##0"/>
    <numFmt numFmtId="207" formatCode="#,##0.00;\(#,##0.00\)"/>
    <numFmt numFmtId="208" formatCode="0.00%"/>
    <numFmt numFmtId="209" formatCode="0%\-0%"/>
    <numFmt numFmtId="210" formatCode="[$-409]mmm\-yy"/>
    <numFmt numFmtId="211" formatCode="0.0000"/>
    <numFmt numFmtId="212" formatCode="mmm"/>
    <numFmt numFmtId="213" formatCode="_(* #,##0_);_(* \(#,##0\);_(* \-??_);_(@_)"/>
    <numFmt numFmtId="214" formatCode="[$-409]m/d/yyyy"/>
    <numFmt numFmtId="215" formatCode="_(\$* #,##0.0000_);_(\$* \(#,##0.0000\);_(\$* \-????_);_(@_)"/>
    <numFmt numFmtId="216" formatCode="0.0000_);\(0.0000\)"/>
    <numFmt numFmtId="217" formatCode="\$#,##0.0000_);[RED]&quot;($&quot;#,##0.0000\)"/>
    <numFmt numFmtId="218" formatCode="mm/dd/yy"/>
    <numFmt numFmtId="219" formatCode="\$#,##0.0000"/>
    <numFmt numFmtId="220" formatCode="\$#,##0.000"/>
    <numFmt numFmtId="221" formatCode="0%"/>
    <numFmt numFmtId="222" formatCode="mm/yy"/>
    <numFmt numFmtId="223" formatCode="0.0000000"/>
  </numFmts>
  <fonts count="7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b val="true"/>
      <sz val="8"/>
      <name val="Arial"/>
      <family val="0"/>
    </font>
    <font>
      <sz val="11"/>
      <name val="Times New Roman"/>
      <family val="0"/>
    </font>
    <font>
      <u val="single"/>
      <sz val="10"/>
      <color rgb="FF80008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name val="Courier New"/>
      <family val="0"/>
    </font>
    <font>
      <sz val="20"/>
      <name val="Letter Gothic (W1)"/>
      <family val="0"/>
    </font>
    <font>
      <sz val="12"/>
      <name val="Arial"/>
      <family val="2"/>
    </font>
    <font>
      <sz val="10"/>
      <name val="Times New Roman"/>
      <family val="0"/>
    </font>
    <font>
      <sz val="12"/>
      <name val="Courier New"/>
      <family val="3"/>
    </font>
    <font>
      <sz val="14"/>
      <name val="Times New Roman"/>
      <family val="0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arial"/>
      <family val="0"/>
    </font>
    <font>
      <sz val="7"/>
      <name val="Arial"/>
      <family val="0"/>
    </font>
    <font>
      <sz val="12"/>
      <name val="Times New Roman"/>
      <family val="1"/>
    </font>
    <font>
      <sz val="12"/>
      <name val="Arial"/>
      <family val="0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2"/>
      <name val="Arial MT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sz val="10"/>
      <name val="CG Times"/>
      <family val="0"/>
    </font>
    <font>
      <b val="true"/>
      <sz val="14"/>
      <name val="Times New Roman"/>
      <family val="0"/>
    </font>
    <font>
      <sz val="10"/>
      <name val="Century Schoolbook"/>
      <family val="0"/>
    </font>
    <font>
      <sz val="10"/>
      <name val="Geneva"/>
      <family val="0"/>
    </font>
    <font>
      <sz val="14"/>
      <name val="AngsanaUPC"/>
      <family val="1"/>
    </font>
    <font>
      <sz val="11"/>
      <name val="CG Times"/>
      <family val="0"/>
    </font>
    <font>
      <sz val="9"/>
      <name val="Arial Narrow"/>
      <family val="2"/>
    </font>
    <font>
      <sz val="7"/>
      <name val="Arial"/>
      <family val="2"/>
    </font>
    <font>
      <sz val="8"/>
      <name val="Times New Roman"/>
      <family val="0"/>
    </font>
    <font>
      <sz val="12"/>
      <name val="EucrosiaUPC"/>
      <family val="1"/>
    </font>
    <font>
      <sz val="10"/>
      <color rgb="FF000000"/>
      <name val="MS Sans Serif"/>
      <family val="0"/>
    </font>
    <font>
      <sz val="14"/>
      <name val="CordiaUPC"/>
      <family val="1"/>
    </font>
    <font>
      <sz val="10"/>
      <name val="Advisor SSi"/>
      <family val="1"/>
    </font>
    <font>
      <sz val="8"/>
      <color rgb="FF000000"/>
      <name val="Arial"/>
      <family val="0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9"/>
      <name val="Arial"/>
      <family val="0"/>
    </font>
    <font>
      <sz val="11"/>
      <name val="Book Antiqua"/>
      <family val="1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66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33CCCC"/>
        <bgColor rgb="FF00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thin"/>
      <bottom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21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5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9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0" applyFont="true" applyBorder="false" applyAlignment="false" applyProtection="false"/>
    <xf numFmtId="164" fontId="17" fillId="3" borderId="0" applyFont="true" applyBorder="false" applyAlignment="false" applyProtection="false"/>
    <xf numFmtId="164" fontId="18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9" fillId="0" borderId="3" applyFont="true" applyBorder="true" applyAlignment="false" applyProtection="false"/>
    <xf numFmtId="164" fontId="20" fillId="0" borderId="0" applyFont="true" applyBorder="false" applyAlignment="false" applyProtection="false"/>
    <xf numFmtId="164" fontId="20" fillId="0" borderId="0" applyFont="true" applyBorder="false" applyAlignment="false" applyProtection="false"/>
    <xf numFmtId="164" fontId="17" fillId="4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31" fillId="0" borderId="0" applyFont="true" applyBorder="false" applyAlignment="false" applyProtection="false"/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4" fontId="7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6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7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6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0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71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7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8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1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1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1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1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9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0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1" fontId="7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1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9" fontId="71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3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218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" xfId="20"/>
    <cellStyle name="?? [0]_94???" xfId="21"/>
    <cellStyle name="?? [0]_94???_demand analysisrevised" xfId="22"/>
    <cellStyle name="?? [0]_??" xfId="23"/>
    <cellStyle name="?? [0]_???" xfId="24"/>
    <cellStyle name="?? [0]_?????" xfId="25"/>
    <cellStyle name="?? [0]_?????_???" xfId="26"/>
    <cellStyle name="?? [0]_?????_???_demand analysisrevised" xfId="27"/>
    <cellStyle name="?? [0]_?????_demand analysisrevised" xfId="28"/>
    <cellStyle name="?? [0]_???_demand analysisrevised" xfId="29"/>
    <cellStyle name="?? [0]_??_demand analysisrevised" xfId="30"/>
    <cellStyle name="?? [0]_dimon" xfId="31"/>
    <cellStyle name="?? [0]_form" xfId="32"/>
    <cellStyle name="?? [0]_form_demand analysisrevised" xfId="33"/>
    <cellStyle name="?? [0]_laroux" xfId="34"/>
    <cellStyle name="?? [0]_laroux_1" xfId="35"/>
    <cellStyle name="?? [0]_laroux_1_demand analysisrevised" xfId="36"/>
    <cellStyle name="?? [0]_laroux_2" xfId="37"/>
    <cellStyle name="?? [0]_laroux_demand analysisrevised" xfId="38"/>
    <cellStyle name="?? [0]_PERSONAL" xfId="39"/>
    <cellStyle name="?? [0]_PERSONAL_1" xfId="40"/>
    <cellStyle name="?? [0]_PERSONAL_1_demand analysisrevised" xfId="41"/>
    <cellStyle name="?? [0]_PERSONAL_2" xfId="42"/>
    <cellStyle name="?? [0]_PERSONAL_2_demand analysisrevised" xfId="43"/>
    <cellStyle name="?? [0]_PERSONAL_3" xfId="44"/>
    <cellStyle name="?? [0]_PERSONAL_demand analysisrevised" xfId="45"/>
    <cellStyle name="?? [0]_Sheet2" xfId="46"/>
    <cellStyle name="??_94???" xfId="47"/>
    <cellStyle name="??_94???_demand analysisrevised" xfId="48"/>
    <cellStyle name="??_970120" xfId="49"/>
    <cellStyle name="??_97???" xfId="50"/>
    <cellStyle name="??_?.????" xfId="51"/>
    <cellStyle name="??_??" xfId="52"/>
    <cellStyle name="??_???" xfId="53"/>
    <cellStyle name="??_????" xfId="54"/>
    <cellStyle name="??_?????" xfId="55"/>
    <cellStyle name="??_?????_1" xfId="56"/>
    <cellStyle name="??_?????_2" xfId="57"/>
    <cellStyle name="??_?????_???" xfId="58"/>
    <cellStyle name="??_?????_???_demand analysisrevised" xfId="59"/>
    <cellStyle name="??_?????_???_demand analysisrevised_1" xfId="60"/>
    <cellStyle name="??_?????_demand analysisrevised" xfId="61"/>
    <cellStyle name="??_?????_demand analysisrevised_1" xfId="62"/>
    <cellStyle name="??_????_1" xfId="63"/>
    <cellStyle name="??_???_demand analysisrevised" xfId="64"/>
    <cellStyle name="??_???_demand analysisrevised_1" xfId="65"/>
    <cellStyle name="??_??_1" xfId="66"/>
    <cellStyle name="??_??_????" xfId="67"/>
    <cellStyle name="??_??_????_demand analysisrevised" xfId="68"/>
    <cellStyle name="??_??_demand analysisrevised" xfId="69"/>
    <cellStyle name="??_??_demand analysisrevised_1" xfId="70"/>
    <cellStyle name="??_??_demand analysisrevised_2" xfId="71"/>
    <cellStyle name="??_BEBU_GI" xfId="72"/>
    <cellStyle name="??_dimon" xfId="73"/>
    <cellStyle name="??_dimon_demand analysisrevised" xfId="74"/>
    <cellStyle name="??_form" xfId="75"/>
    <cellStyle name="??_form_demand analysisrevised" xfId="76"/>
    <cellStyle name="??_form_demand analysisrevised_1" xfId="77"/>
    <cellStyle name="??_ga_PB" xfId="78"/>
    <cellStyle name="??_laroux" xfId="79"/>
    <cellStyle name="??_laroux_1" xfId="80"/>
    <cellStyle name="??_laroux_1_demand analysisrevised" xfId="81"/>
    <cellStyle name="??_laroux_1_demand analysisrevised_1" xfId="82"/>
    <cellStyle name="??_laroux_2" xfId="83"/>
    <cellStyle name="??_laroux_2_demand analysisrevised" xfId="84"/>
    <cellStyle name="??_laroux_3" xfId="85"/>
    <cellStyle name="??_laroux_4" xfId="86"/>
    <cellStyle name="??_laroux_5" xfId="87"/>
    <cellStyle name="??_laroux_6" xfId="88"/>
    <cellStyle name="??_laroux_7" xfId="89"/>
    <cellStyle name="??_laroux_8" xfId="90"/>
    <cellStyle name="??_laroux_demand analysisrevised" xfId="91"/>
    <cellStyle name="??_laroux_demand analysisrevised_1" xfId="92"/>
    <cellStyle name="??_PERSONAL" xfId="93"/>
    <cellStyle name="??_PERSONAL_1" xfId="94"/>
    <cellStyle name="??_PERSONAL_1_demand analysisrevised" xfId="95"/>
    <cellStyle name="??_PERSONAL_1_demand analysisrevised_1" xfId="96"/>
    <cellStyle name="??_PERSONAL_2" xfId="97"/>
    <cellStyle name="??_PERSONAL_2_demand analysisrevised" xfId="98"/>
    <cellStyle name="??_PERSONAL_2_demand analysisrevised_1" xfId="99"/>
    <cellStyle name="??_PERSONAL_3" xfId="100"/>
    <cellStyle name="??_PERSONAL_3_demand analysisrevised" xfId="101"/>
    <cellStyle name="??_PERSONAL_4" xfId="102"/>
    <cellStyle name="??_PERSONAL_demand analysisrevised" xfId="103"/>
    <cellStyle name="??_PERSONAL_demand analysisrevised_1" xfId="104"/>
    <cellStyle name="??_Query11" xfId="105"/>
    <cellStyle name="??_Sheet1" xfId="106"/>
    <cellStyle name="??_Sheet1 (2)" xfId="107"/>
    <cellStyle name="??_Sheet2" xfId="108"/>
    <cellStyle name="??_Sheet2_demand analysisrevised" xfId="109"/>
    <cellStyle name="Actual Date" xfId="110"/>
    <cellStyle name="Column_Title" xfId="111"/>
    <cellStyle name="Comma [0]_0694ODD" xfId="112"/>
    <cellStyle name="Comma [0]_12matrix" xfId="113"/>
    <cellStyle name="Comma [0]_1995" xfId="114"/>
    <cellStyle name="Comma [0]_353HHC" xfId="115"/>
    <cellStyle name="Comma [0]_353HHC_Atlanta_Unwind_Model_11.04.99" xfId="116"/>
    <cellStyle name="Comma [0]_353HHC_Union Gas Quote as of 4_20_00" xfId="117"/>
    <cellStyle name="Comma [0]_694COVR" xfId="118"/>
    <cellStyle name="Comma [0]_94BUDALL" xfId="119"/>
    <cellStyle name="Comma [0]_95summary" xfId="120"/>
    <cellStyle name="Comma [0]_96_WIN" xfId="121"/>
    <cellStyle name="Comma [0]_96_WIN (2)" xfId="122"/>
    <cellStyle name="Comma [0]_A" xfId="123"/>
    <cellStyle name="Comma [0]_A_dimon" xfId="124"/>
    <cellStyle name="Comma [0]_ACT_3BUD" xfId="125"/>
    <cellStyle name="Comma [0]_ACT_3BUD (2)" xfId="126"/>
    <cellStyle name="Comma [0]_ACTUAL" xfId="127"/>
    <cellStyle name="Comma [0]_ACTUAL NA -OBU" xfId="128"/>
    <cellStyle name="Comma [0]_Actual vs." xfId="129"/>
    <cellStyle name="Comma [0]_ADMNO694" xfId="130"/>
    <cellStyle name="Comma [0]_algasdefault" xfId="131"/>
    <cellStyle name="Comma [0]_ALL_IBT95 " xfId="132"/>
    <cellStyle name="Comma [0]_Alternative1" xfId="133"/>
    <cellStyle name="Comma [0]_Alternative1_1" xfId="134"/>
    <cellStyle name="Comma [0]_App E" xfId="135"/>
    <cellStyle name="Comma [0]_Apr" xfId="136"/>
    <cellStyle name="Comma [0]_Arapahoe" xfId="137"/>
    <cellStyle name="Comma [0]_Assumptions" xfId="138"/>
    <cellStyle name="Comma [0]_bahiadefault" xfId="139"/>
    <cellStyle name="Comma [0]_Book3" xfId="140"/>
    <cellStyle name="Comma [0]_BOP" xfId="141"/>
    <cellStyle name="Comma [0]_BOPBAL1" xfId="142"/>
    <cellStyle name="Comma [0]_BOPCBU" xfId="143"/>
    <cellStyle name="Comma [0]_BOPCBU (2)" xfId="144"/>
    <cellStyle name="Comma [0]_BOPCBU96" xfId="145"/>
    <cellStyle name="Comma [0]_BSAPPE.XLS" xfId="146"/>
    <cellStyle name="Comma [0]_Calculations" xfId="147"/>
    <cellStyle name="Comma [0]_Calculations (2)" xfId="148"/>
    <cellStyle name="Comma [0]_Calculations II" xfId="149"/>
    <cellStyle name="Comma [0]_Calculations III" xfId="150"/>
    <cellStyle name="Comma [0]_Calculations_1" xfId="151"/>
    <cellStyle name="Comma [0]_CAPEX" xfId="152"/>
    <cellStyle name="Comma [0]_CAPEX94" xfId="153"/>
    <cellStyle name="Comma [0]_CBU BOX CHART V PLAN" xfId="154"/>
    <cellStyle name="Comma [0]_CCA" xfId="155"/>
    <cellStyle name="Comma [0]_CCOCPX" xfId="156"/>
    <cellStyle name="Comma [0]_CHANGES.XLS" xfId="157"/>
    <cellStyle name="Comma [0]_Charts" xfId="158"/>
    <cellStyle name="Comma [0]_combo-3 (2)" xfId="159"/>
    <cellStyle name="Comma [0]_combo-3 (4)" xfId="160"/>
    <cellStyle name="Comma [0]_Comm File" xfId="161"/>
    <cellStyle name="Comma [0]_coperdefault" xfId="162"/>
    <cellStyle name="Comma [0]_Corp method" xfId="163"/>
    <cellStyle name="Comma [0]_CTCUR" xfId="164"/>
    <cellStyle name="Comma [0]_CUMPLTCH" xfId="165"/>
    <cellStyle name="Comma [0]_DEFAULT" xfId="166"/>
    <cellStyle name="Comma [0]_dimon" xfId="167"/>
    <cellStyle name="Comma [0]_Dowell C1b" xfId="168"/>
    <cellStyle name="Comma [0]_Dowell-C1a" xfId="169"/>
    <cellStyle name="Comma [0]_E&amp;ONW1" xfId="170"/>
    <cellStyle name="Comma [0]_E&amp;ONW2" xfId="171"/>
    <cellStyle name="Comma [0]_E&amp;OOCPX" xfId="172"/>
    <cellStyle name="Comma [0]_emserdefault" xfId="173"/>
    <cellStyle name="Comma [0]_EPL 304 CA BDE" xfId="174"/>
    <cellStyle name="Comma [0]_EPL 304 CA BDE_Atlanta_Unwind_Model_11.04.99" xfId="175"/>
    <cellStyle name="Comma [0]_EPL 304 CA BDE_Union Gas Quote as of 4_20_00" xfId="176"/>
    <cellStyle name="Comma [0]_F&amp;COCPX" xfId="177"/>
    <cellStyle name="Comma [0]_FCST95" xfId="178"/>
    <cellStyle name="Comma [0]_FCST_FSC" xfId="179"/>
    <cellStyle name="Comma [0]_FCST_FSC (2)" xfId="180"/>
    <cellStyle name="Comma [0]_FCST_LSI" xfId="181"/>
    <cellStyle name="Comma [0]_FCST_LSI (2)" xfId="182"/>
    <cellStyle name="Comma [0]_FCST_PLT" xfId="183"/>
    <cellStyle name="Comma [0]_FCST_PLT (2)" xfId="184"/>
    <cellStyle name="Comma [0]_FCST_PLT_FCST_PLT (2)" xfId="185"/>
    <cellStyle name="Comma [0]_FCST_RFC" xfId="186"/>
    <cellStyle name="Comma [0]_FCST_RFC (2)" xfId="187"/>
    <cellStyle name="Comma [0]_FCST_SPC" xfId="188"/>
    <cellStyle name="Comma [0]_FCST_SPC (2)" xfId="189"/>
    <cellStyle name="Comma [0]_FCST_WB" xfId="190"/>
    <cellStyle name="Comma [0]_FCST_WB (2)" xfId="191"/>
    <cellStyle name="Comma [0]_FEBRUARY" xfId="192"/>
    <cellStyle name="Comma [0]_FF" xfId="193"/>
    <cellStyle name="Comma [0]_FOODSHOW" xfId="194"/>
    <cellStyle name="Comma [0]_FP 20 A (1)" xfId="195"/>
    <cellStyle name="Comma [0]_FP 20 A (2)" xfId="196"/>
    <cellStyle name="Comma [0]_FP-20 (App. E)" xfId="197"/>
    <cellStyle name="Comma [0]_FP-20 (App.A) " xfId="198"/>
    <cellStyle name="Comma [0]_FP-20 (App.D)" xfId="199"/>
    <cellStyle name="Comma [0]_FP-20(App.B)" xfId="200"/>
    <cellStyle name="Comma [0]_FP-20(C1) (a)" xfId="201"/>
    <cellStyle name="Comma [0]_FP-20(C1) (a) (2)" xfId="202"/>
    <cellStyle name="Comma [0]_FP-20(C1) (b)" xfId="203"/>
    <cellStyle name="Comma [0]_FP-20(C1) (b) " xfId="204"/>
    <cellStyle name="Comma [0]_FP-20(C1) (b) (2)" xfId="205"/>
    <cellStyle name="Comma [0]_FY97COB1." xfId="206"/>
    <cellStyle name="Comma [0]_GABS Rec." xfId="207"/>
    <cellStyle name="Comma [0]_GABS Rec. (2)" xfId="208"/>
    <cellStyle name="Comma [0]_gap_clsr (8)" xfId="209"/>
    <cellStyle name="Comma [0]_GCM" xfId="210"/>
    <cellStyle name="Comma [0]_GenAssum" xfId="211"/>
    <cellStyle name="Comma [0]_GOLF" xfId="212"/>
    <cellStyle name="Comma [0]_GP C1a" xfId="213"/>
    <cellStyle name="Comma [0]_GP C1b" xfId="214"/>
    <cellStyle name="Comma [0]_GP_EI_3" xfId="215"/>
    <cellStyle name="Comma [0]_GQ C1A" xfId="216"/>
    <cellStyle name="Comma [0]_GQ C1B" xfId="217"/>
    <cellStyle name="Comma [0]_In millions" xfId="218"/>
    <cellStyle name="Comma [0]_In millions_combo-3 (2)" xfId="219"/>
    <cellStyle name="Comma [0]_In millions_combo-3 (4)" xfId="220"/>
    <cellStyle name="Comma [0]_In millions_non sec restruc (2)" xfId="221"/>
    <cellStyle name="Comma [0]_In millions_RJRT % to Total (2)" xfId="222"/>
    <cellStyle name="Comma [0]_In millions_severance" xfId="223"/>
    <cellStyle name="Comma [0]_index" xfId="224"/>
    <cellStyle name="Comma [0]_Inputs" xfId="225"/>
    <cellStyle name="Comma [0]_IPM C1b" xfId="226"/>
    <cellStyle name="Comma [0]_IPMC1a" xfId="227"/>
    <cellStyle name="Comma [0]_IS-Hold" xfId="228"/>
    <cellStyle name="Comma [0]_issues" xfId="229"/>
    <cellStyle name="Comma [0]_ITOCPX" xfId="230"/>
    <cellStyle name="Comma [0]_jancf" xfId="231"/>
    <cellStyle name="Comma [0]_JUNMTH55" xfId="232"/>
    <cellStyle name="Comma [0]_JUNMTH57" xfId="233"/>
    <cellStyle name="Comma [0]_JUNYTD55" xfId="234"/>
    <cellStyle name="Comma [0]_JUNYTD57" xfId="235"/>
    <cellStyle name="Comma [0]_laroux" xfId="236"/>
    <cellStyle name="Comma [0]_laroux_1" xfId="237"/>
    <cellStyle name="Comma [0]_laroux_1995" xfId="238"/>
    <cellStyle name="Comma [0]_laroux_1_dimon" xfId="239"/>
    <cellStyle name="Comma [0]_laroux_1_dimon_1" xfId="240"/>
    <cellStyle name="Comma [0]_laroux_1_laroux" xfId="241"/>
    <cellStyle name="Comma [0]_laroux_1_laroux_1" xfId="242"/>
    <cellStyle name="Comma [0]_laroux_1_laroux_PERSON2" xfId="243"/>
    <cellStyle name="Comma [0]_laroux_1_PERSON2" xfId="244"/>
    <cellStyle name="Comma [0]_laroux_1_pldt" xfId="245"/>
    <cellStyle name="Comma [0]_laroux_1_PLDT_dimon" xfId="246"/>
    <cellStyle name="Comma [0]_laroux_1_Sheet1 (2)" xfId="247"/>
    <cellStyle name="Comma [0]_laroux_1_VERA" xfId="248"/>
    <cellStyle name="Comma [0]_laroux_1_VIRUS-EDY" xfId="249"/>
    <cellStyle name="Comma [0]_laroux_2" xfId="250"/>
    <cellStyle name="Comma [0]_laroux_2_dimon" xfId="251"/>
    <cellStyle name="Comma [0]_laroux_2_dimon_1" xfId="252"/>
    <cellStyle name="Comma [0]_laroux_2_dimon_2" xfId="253"/>
    <cellStyle name="Comma [0]_laroux_2_laroux" xfId="254"/>
    <cellStyle name="Comma [0]_laroux_2_laroux_dimon" xfId="255"/>
    <cellStyle name="Comma [0]_laroux_2_laroux_PERSON2" xfId="256"/>
    <cellStyle name="Comma [0]_laroux_2_laroux_PERSON2_Atlanta_Unwind_Model_11.04.99" xfId="257"/>
    <cellStyle name="Comma [0]_laroux_2_laroux_PERSON2_Union Gas Quote as of 4_20_00" xfId="258"/>
    <cellStyle name="Comma [0]_laroux_2_PERSON2" xfId="259"/>
    <cellStyle name="Comma [0]_laroux_2_pldt" xfId="260"/>
    <cellStyle name="Comma [0]_laroux_2_Sheet1 (2)" xfId="261"/>
    <cellStyle name="Comma [0]_laroux_2_Sheet1 (2)_Atlanta_Unwind_Model_11.04.99" xfId="262"/>
    <cellStyle name="Comma [0]_laroux_2_Sheet1 (2)_Union Gas Quote as of 4_20_00" xfId="263"/>
    <cellStyle name="Comma [0]_laroux_2_VERA" xfId="264"/>
    <cellStyle name="Comma [0]_laroux_3" xfId="265"/>
    <cellStyle name="Comma [0]_laroux_3_dimon" xfId="266"/>
    <cellStyle name="Comma [0]_laroux_3_laroux" xfId="267"/>
    <cellStyle name="Comma [0]_laroux_3_PERSON2" xfId="268"/>
    <cellStyle name="Comma [0]_laroux_4" xfId="269"/>
    <cellStyle name="Comma [0]_laroux_dimon" xfId="270"/>
    <cellStyle name="Comma [0]_laroux_dimon_1" xfId="271"/>
    <cellStyle name="Comma [0]_laroux_EPL 304 CA BDE" xfId="272"/>
    <cellStyle name="Comma [0]_laroux_EPL 304 CA BDE_Atlanta_Unwind_Model_11.04.99" xfId="273"/>
    <cellStyle name="Comma [0]_laroux_EPL 304 CA BDE_Union Gas Quote as of 4_20_00" xfId="274"/>
    <cellStyle name="Comma [0]_laroux_laroux" xfId="275"/>
    <cellStyle name="Comma [0]_laroux_laroux_1" xfId="276"/>
    <cellStyle name="Comma [0]_laroux_laroux_1_PERSON2" xfId="277"/>
    <cellStyle name="Comma [0]_laroux_laroux_1_PERSON2_Atlanta_Unwind_Model_11.04.99" xfId="278"/>
    <cellStyle name="Comma [0]_laroux_laroux_1_PERSON2_Union Gas Quote as of 4_20_00" xfId="279"/>
    <cellStyle name="Comma [0]_laroux_laroux_dimon" xfId="280"/>
    <cellStyle name="Comma [0]_laroux_laroux_PERSON2" xfId="281"/>
    <cellStyle name="Comma [0]_laroux_MATERAL2" xfId="282"/>
    <cellStyle name="Comma [0]_laroux_MATERAL2_dimon" xfId="283"/>
    <cellStyle name="Comma [0]_laroux_MATERAL2_laroux" xfId="284"/>
    <cellStyle name="Comma [0]_laroux_MATERAL2_laroux_dimon" xfId="285"/>
    <cellStyle name="Comma [0]_laroux_MATERAL2_laroux_PERSON2" xfId="286"/>
    <cellStyle name="Comma [0]_laroux_MATERAL2_laroux_PERSON2_Atlanta_Unwind_Model_11.04.99" xfId="287"/>
    <cellStyle name="Comma [0]_laroux_MATERAL2_laroux_PERSON2_Union Gas Quote as of 4_20_00" xfId="288"/>
    <cellStyle name="Comma [0]_laroux_MATERAL2_PERSON2" xfId="289"/>
    <cellStyle name="Comma [0]_laroux_MATERAL2_pldt" xfId="290"/>
    <cellStyle name="Comma [0]_laroux_MATERAL2_VERA" xfId="291"/>
    <cellStyle name="Comma [0]_laroux_MATERAL2_VIRUS-EDY" xfId="292"/>
    <cellStyle name="Comma [0]_laroux_mud plant bolted" xfId="293"/>
    <cellStyle name="Comma [0]_laroux_mud plant bolted_dimon" xfId="294"/>
    <cellStyle name="Comma [0]_laroux_mud plant bolted_dimon_1" xfId="295"/>
    <cellStyle name="Comma [0]_laroux_mud plant bolted_PERSON2" xfId="296"/>
    <cellStyle name="Comma [0]_laroux_PERSON2" xfId="297"/>
    <cellStyle name="Comma [0]_laroux_pldt" xfId="298"/>
    <cellStyle name="Comma [0]_laroux_Sheet1 (2)" xfId="299"/>
    <cellStyle name="Comma [0]_laroux_VERA" xfId="300"/>
    <cellStyle name="Comma [0]_laroux_VERA_1" xfId="301"/>
    <cellStyle name="Comma [0]_laroux_VIRUS-EDY" xfId="302"/>
    <cellStyle name="Comma [0]_MATERAL2" xfId="303"/>
    <cellStyle name="Comma [0]_MATERAL2_dimon" xfId="304"/>
    <cellStyle name="Comma [0]_MATERAL2_dimon_1" xfId="305"/>
    <cellStyle name="Comma [0]_MATERAL2_PERSON2" xfId="306"/>
    <cellStyle name="Comma [0]_MKGOCPX" xfId="307"/>
    <cellStyle name="Comma [0]_MOBCPX" xfId="308"/>
    <cellStyle name="Comma [0]_MTHLYR&amp;O" xfId="309"/>
    <cellStyle name="Comma [0]_mud plant bolted" xfId="310"/>
    <cellStyle name="Comma [0]_mud plant bolted_dimon" xfId="311"/>
    <cellStyle name="Comma [0]_mud plant bolted_laroux" xfId="312"/>
    <cellStyle name="Comma [0]_mud plant bolted_laroux_dimon" xfId="313"/>
    <cellStyle name="Comma [0]_mud plant bolted_laroux_PERSON2" xfId="314"/>
    <cellStyle name="Comma [0]_mud plant bolted_laroux_PERSON2_Atlanta_Unwind_Model_11.04.99" xfId="315"/>
    <cellStyle name="Comma [0]_mud plant bolted_laroux_PERSON2_Union Gas Quote as of 4_20_00" xfId="316"/>
    <cellStyle name="Comma [0]_mud plant bolted_PERSON2" xfId="317"/>
    <cellStyle name="Comma [0]_mud plant bolted_pldt" xfId="318"/>
    <cellStyle name="Comma [0]_mud plant bolted_VERA" xfId="319"/>
    <cellStyle name="Comma [0]_mud plant bolted_VIRUS-EDY" xfId="320"/>
    <cellStyle name="Comma [0]_NA WITHOUT GOV'T &amp; PNX" xfId="321"/>
    <cellStyle name="Comma [0]_NAOBU10" xfId="322"/>
    <cellStyle name="Comma [0]_NAT ACCT" xfId="323"/>
    <cellStyle name="Comma [0]_non sec restruc (2)" xfId="324"/>
    <cellStyle name="Comma [0]_NSACTUAL.XLS" xfId="325"/>
    <cellStyle name="Comma [0]_NTG_PJE" xfId="326"/>
    <cellStyle name="Comma [0]_NX00" xfId="327"/>
    <cellStyle name="Comma [0]_Odner" xfId="328"/>
    <cellStyle name="Comma [0]_Odner (2)" xfId="329"/>
    <cellStyle name="Comma [0]_Odner (3)" xfId="330"/>
    <cellStyle name="Comma [0]_OSMOCPX" xfId="331"/>
    <cellStyle name="Comma [0]_Other Months" xfId="332"/>
    <cellStyle name="Comma [0]_Outlook" xfId="333"/>
    <cellStyle name="Comma [0]_P7INVENT" xfId="334"/>
    <cellStyle name="Comma [0]_pbdefault" xfId="335"/>
    <cellStyle name="Comma [0]_percentages" xfId="336"/>
    <cellStyle name="Comma [0]_PERSON2" xfId="337"/>
    <cellStyle name="Comma [0]_PERSONAL" xfId="338"/>
    <cellStyle name="Comma [0]_PGMKOCPX" xfId="339"/>
    <cellStyle name="Comma [0]_PGNW1" xfId="340"/>
    <cellStyle name="Comma [0]_PGNW2" xfId="341"/>
    <cellStyle name="Comma [0]_PGNWOCPX" xfId="342"/>
    <cellStyle name="Comma [0]_Pink" xfId="343"/>
    <cellStyle name="Comma [0]_Plan" xfId="344"/>
    <cellStyle name="Comma [0]_PLANT" xfId="345"/>
    <cellStyle name="Comma [0]_PLDT" xfId="346"/>
    <cellStyle name="Comma [0]_pldt_1" xfId="347"/>
    <cellStyle name="Comma [0]_PLDT_1_dimon" xfId="348"/>
    <cellStyle name="Comma [0]_pldt_Calculations" xfId="349"/>
    <cellStyle name="Comma [0]_PLDT_dimon" xfId="350"/>
    <cellStyle name="Comma [0]_priccurv" xfId="351"/>
    <cellStyle name="Comma [0]_PROCDS&amp;G" xfId="352"/>
    <cellStyle name="Comma [0]_PROFILE4" xfId="353"/>
    <cellStyle name="Comma [0]_Projects" xfId="354"/>
    <cellStyle name="Comma [0]_PURAZV12" xfId="355"/>
    <cellStyle name="Comma [0]_Quarter End Months" xfId="356"/>
    <cellStyle name="Comma [0]_r1" xfId="357"/>
    <cellStyle name="Comma [0]_RELO-MOS" xfId="358"/>
    <cellStyle name="Comma [0]_RELO694" xfId="359"/>
    <cellStyle name="Comma [0]_RFI" xfId="360"/>
    <cellStyle name="Comma [0]_RFI_1" xfId="361"/>
    <cellStyle name="Comma [0]_risk_op" xfId="362"/>
    <cellStyle name="Comma [0]_risk_op (+)" xfId="363"/>
    <cellStyle name="Comma [0]_RJRN Roadmap" xfId="364"/>
    <cellStyle name="Comma [0]_RJRN Roadmap (2)" xfId="365"/>
    <cellStyle name="Comma [0]_RJRT % to Total (2)" xfId="366"/>
    <cellStyle name="Comma [0]_ROAD" xfId="367"/>
    <cellStyle name="Comma [0]_ROAD_1" xfId="368"/>
    <cellStyle name="Comma [0]_Sales Order" xfId="369"/>
    <cellStyle name="Comma [0]_SATOCPX" xfId="370"/>
    <cellStyle name="Comma [0]_SCH1_SIL" xfId="371"/>
    <cellStyle name="Comma [0]_SCH2_SIL" xfId="372"/>
    <cellStyle name="Comma [0]_severance" xfId="373"/>
    <cellStyle name="Comma [0]_Sheet1" xfId="374"/>
    <cellStyle name="Comma [0]_Sheet1 (2)" xfId="375"/>
    <cellStyle name="Comma [0]_Sheet1 (2)_FCST95" xfId="376"/>
    <cellStyle name="Comma [0]_Sheet1 (2)_laroux" xfId="377"/>
    <cellStyle name="Comma [0]_Sheet1 (2)_laroux_Atlanta_Unwind_Model_11.04.99" xfId="378"/>
    <cellStyle name="Comma [0]_Sheet1 (2)_laroux_Union Gas Quote as of 4_20_00" xfId="379"/>
    <cellStyle name="Comma [0]_Sheet1_dimon" xfId="380"/>
    <cellStyle name="Comma [0]_Sheet1_laroux" xfId="381"/>
    <cellStyle name="Comma [0]_Sheet1_PERSON2" xfId="382"/>
    <cellStyle name="Comma [0]_Sheet2" xfId="383"/>
    <cellStyle name="Comma [0]_Sheet3" xfId="384"/>
    <cellStyle name="Comma [0]_Sheet4" xfId="385"/>
    <cellStyle name="Comma [0]_Sheet5" xfId="386"/>
    <cellStyle name="Comma [0]_SHENREPT" xfId="387"/>
    <cellStyle name="Comma [0]_Snr. CO" xfId="388"/>
    <cellStyle name="Comma [0]_sprint contr" xfId="389"/>
    <cellStyle name="Comma [0]_Subcont File" xfId="390"/>
    <cellStyle name="Comma [0]_Summ Rest" xfId="391"/>
    <cellStyle name="Comma [0]_Summ Rest (2)" xfId="392"/>
    <cellStyle name="Comma [0]_Summary Info" xfId="393"/>
    <cellStyle name="Comma [0]_SUMPAGE" xfId="394"/>
    <cellStyle name="Comma [0]_TMSNW1" xfId="395"/>
    <cellStyle name="Comma [0]_TMSNW2" xfId="396"/>
    <cellStyle name="Comma [0]_TMSOCPX" xfId="397"/>
    <cellStyle name="Comma [0]_TOTAL MTH" xfId="398"/>
    <cellStyle name="Comma [0]_TOTAL YTD" xfId="399"/>
    <cellStyle name="Comma [0]_TRANSDSC.XLS" xfId="400"/>
    <cellStyle name="Comma [0]_TRANSFXA.XLS" xfId="401"/>
    <cellStyle name="Comma [0]_TRANSFXA.XLS_1" xfId="402"/>
    <cellStyle name="Comma [0]_TRANSIME.XLS" xfId="403"/>
    <cellStyle name="Comma [0]_TRANSIME.XLS_TRANSDSC.XLS" xfId="404"/>
    <cellStyle name="Comma [0]_TRANSIME.XLS_TRANSFXA.XLS" xfId="405"/>
    <cellStyle name="Comma [0]_util94" xfId="406"/>
    <cellStyle name="Comma [0]_Variance" xfId="407"/>
    <cellStyle name="Comma [0]_version2 (2)" xfId="408"/>
    <cellStyle name="Comma [0]_version2.A" xfId="409"/>
    <cellStyle name="Comma [0]_VIRUS-EDY" xfId="410"/>
    <cellStyle name="Comma [0]_White" xfId="411"/>
    <cellStyle name="Comma [0]_WO Var. &amp; Tot. Exp." xfId="412"/>
    <cellStyle name="Comma [0]_WSP" xfId="413"/>
    <cellStyle name="Comma [0]_yrcao" xfId="414"/>
    <cellStyle name="Comma [0]_YREND55" xfId="415"/>
    <cellStyle name="Comma [0]_YREND57" xfId="416"/>
    <cellStyle name="Comma [0]_YTDCUR" xfId="417"/>
    <cellStyle name="Comma_0694ODD" xfId="418"/>
    <cellStyle name="Comma_1-11 deal model" xfId="419"/>
    <cellStyle name="Comma_12matrix" xfId="420"/>
    <cellStyle name="Comma_1995" xfId="421"/>
    <cellStyle name="Comma_353HHC" xfId="422"/>
    <cellStyle name="Comma_353HHC_Atlanta_Unwind_Model_11.04.99" xfId="423"/>
    <cellStyle name="Comma_353HHC_Union Gas Quote as of 4_20_00" xfId="424"/>
    <cellStyle name="Comma_694COVR" xfId="425"/>
    <cellStyle name="Comma_94BUDALL" xfId="426"/>
    <cellStyle name="Comma_94BUDALL_laroux" xfId="427"/>
    <cellStyle name="Comma_94BUDALL_laroux_UNIMAP (2)" xfId="428"/>
    <cellStyle name="Comma_94BUDALL_UNIMAP (2)" xfId="429"/>
    <cellStyle name="Comma_95summary" xfId="430"/>
    <cellStyle name="Comma_96_WIN" xfId="431"/>
    <cellStyle name="Comma_96_WIN (2)" xfId="432"/>
    <cellStyle name="Comma_A" xfId="433"/>
    <cellStyle name="Comma_A_dimon" xfId="434"/>
    <cellStyle name="Comma_ACT_3BUD" xfId="435"/>
    <cellStyle name="Comma_ACT_3BUD (2)" xfId="436"/>
    <cellStyle name="Comma_ACTUAL" xfId="437"/>
    <cellStyle name="Comma_ACTUAL NA -OBU" xfId="438"/>
    <cellStyle name="Comma_Actual vs." xfId="439"/>
    <cellStyle name="Comma_ADMNO694" xfId="440"/>
    <cellStyle name="Comma_algasdefault" xfId="441"/>
    <cellStyle name="Comma_algasdefault_1" xfId="442"/>
    <cellStyle name="Comma_ALL_IBT95 " xfId="443"/>
    <cellStyle name="Comma_Alternative1" xfId="444"/>
    <cellStyle name="Comma_Alternative1_1" xfId="445"/>
    <cellStyle name="Comma_App E" xfId="446"/>
    <cellStyle name="Comma_Apr" xfId="447"/>
    <cellStyle name="Comma_Arapahoe" xfId="448"/>
    <cellStyle name="Comma_Assumptions" xfId="449"/>
    <cellStyle name="Comma_bahiadefault" xfId="450"/>
    <cellStyle name="Comma_bahiadefault_1" xfId="451"/>
    <cellStyle name="Comma_Book3" xfId="452"/>
    <cellStyle name="Comma_BOP" xfId="453"/>
    <cellStyle name="Comma_BOPBAL1" xfId="454"/>
    <cellStyle name="Comma_BOPCBU" xfId="455"/>
    <cellStyle name="Comma_BOPCBU (2)" xfId="456"/>
    <cellStyle name="Comma_BOPCBU96" xfId="457"/>
    <cellStyle name="Comma_BSAPPE.XLS" xfId="458"/>
    <cellStyle name="Comma_C-Cap intensity" xfId="459"/>
    <cellStyle name="Comma_C-Capex%rev" xfId="460"/>
    <cellStyle name="Comma_C-Line per Staff" xfId="461"/>
    <cellStyle name="Comma_C-lines distribution" xfId="462"/>
    <cellStyle name="Comma_C-Orig PLDT lines" xfId="463"/>
    <cellStyle name="Comma_C-Ret on Rev" xfId="464"/>
    <cellStyle name="Comma_C-ROACE" xfId="465"/>
    <cellStyle name="Comma_Calculations" xfId="466"/>
    <cellStyle name="Comma_Calculations (2)" xfId="467"/>
    <cellStyle name="Comma_Calculations II" xfId="468"/>
    <cellStyle name="Comma_Calculations III" xfId="469"/>
    <cellStyle name="Comma_Calculations_1" xfId="470"/>
    <cellStyle name="Comma_Capex" xfId="471"/>
    <cellStyle name="Comma_Capex per line" xfId="472"/>
    <cellStyle name="Comma_Capex%rev" xfId="473"/>
    <cellStyle name="Comma_CAPEX94" xfId="474"/>
    <cellStyle name="Comma_CAPEX_dimon" xfId="475"/>
    <cellStyle name="Comma_cash model" xfId="476"/>
    <cellStyle name="Comma_CBU BOX CHART V PLAN" xfId="477"/>
    <cellStyle name="Comma_CCA" xfId="478"/>
    <cellStyle name="Comma_CCOCPX" xfId="479"/>
    <cellStyle name="Comma_CHANGES.XLS" xfId="480"/>
    <cellStyle name="Comma_Charts" xfId="481"/>
    <cellStyle name="Comma_Cht-Capex per line" xfId="482"/>
    <cellStyle name="Comma_Cht-Cum Real Opr Cf" xfId="483"/>
    <cellStyle name="Comma_Cht-Dep%Rev" xfId="484"/>
    <cellStyle name="Comma_Cht-Real Opr Cf" xfId="485"/>
    <cellStyle name="Comma_Cht-Rev dist" xfId="486"/>
    <cellStyle name="Comma_Cht-Rev p line" xfId="487"/>
    <cellStyle name="Comma_Cht-Rev per Staff" xfId="488"/>
    <cellStyle name="Comma_Cht-Staff cost%revenue" xfId="489"/>
    <cellStyle name="Comma_combo-3 (2)" xfId="490"/>
    <cellStyle name="Comma_combo-3 (2)_laroux" xfId="491"/>
    <cellStyle name="Comma_combo-3 (2)_laroux_UNIMAP (2)" xfId="492"/>
    <cellStyle name="Comma_combo-3 (2)_UNIMAP (2)" xfId="493"/>
    <cellStyle name="Comma_combo-3 (4)" xfId="494"/>
    <cellStyle name="Comma_Comm File" xfId="495"/>
    <cellStyle name="Comma_coperdefault" xfId="496"/>
    <cellStyle name="Comma_coperdefault_1" xfId="497"/>
    <cellStyle name="Comma_Corp method" xfId="498"/>
    <cellStyle name="Comma_CROCF" xfId="499"/>
    <cellStyle name="Comma_CTCUR" xfId="500"/>
    <cellStyle name="Comma_Cum Real Opr Cf" xfId="501"/>
    <cellStyle name="Comma_CUMPLTCH" xfId="502"/>
    <cellStyle name="Comma_DEFAULT" xfId="503"/>
    <cellStyle name="Comma_Demand Fcst." xfId="504"/>
    <cellStyle name="Comma_Dep%Rev" xfId="505"/>
    <cellStyle name="Comma_dimon" xfId="506"/>
    <cellStyle name="Comma_Dowell C1b" xfId="507"/>
    <cellStyle name="Comma_Dowell-C1a" xfId="508"/>
    <cellStyle name="Comma_E&amp;ONW1" xfId="509"/>
    <cellStyle name="Comma_E&amp;ONW2" xfId="510"/>
    <cellStyle name="Comma_E&amp;OOCPX" xfId="511"/>
    <cellStyle name="Comma_emserdefault" xfId="512"/>
    <cellStyle name="Comma_emserdefault_1" xfId="513"/>
    <cellStyle name="Comma_EPL 304 CA BDE" xfId="514"/>
    <cellStyle name="Comma_EPL 304 CA BDE_Atlanta_Unwind_Model_11.04.99" xfId="515"/>
    <cellStyle name="Comma_EPL 304 CA BDE_Union Gas Quote as of 4_20_00" xfId="516"/>
    <cellStyle name="Comma_EPS" xfId="517"/>
    <cellStyle name="Comma_Equity Model 6-29-99xls" xfId="518"/>
    <cellStyle name="Comma_F&amp;COCPX" xfId="519"/>
    <cellStyle name="Comma_FCST95" xfId="520"/>
    <cellStyle name="Comma_FCST_FSC" xfId="521"/>
    <cellStyle name="Comma_FCST_FSC (2)" xfId="522"/>
    <cellStyle name="Comma_FCST_LSI" xfId="523"/>
    <cellStyle name="Comma_FCST_LSI (2)" xfId="524"/>
    <cellStyle name="Comma_FCST_PLT" xfId="525"/>
    <cellStyle name="Comma_FCST_PLT (2)" xfId="526"/>
    <cellStyle name="Comma_FCST_PLT_FCST_PLT (2)" xfId="527"/>
    <cellStyle name="Comma_FCST_RFC" xfId="528"/>
    <cellStyle name="Comma_FCST_RFC (2)" xfId="529"/>
    <cellStyle name="Comma_FCST_SPC" xfId="530"/>
    <cellStyle name="Comma_FCST_SPC (2)" xfId="531"/>
    <cellStyle name="Comma_FCST_WB" xfId="532"/>
    <cellStyle name="Comma_FCST_WB (2)" xfId="533"/>
    <cellStyle name="Comma_FEBRUARY" xfId="534"/>
    <cellStyle name="Comma_FF" xfId="535"/>
    <cellStyle name="Comma_FGTst13-8-19-99ss" xfId="536"/>
    <cellStyle name="Comma_FOODSHOW" xfId="537"/>
    <cellStyle name="Comma_FP 20 A (1)" xfId="538"/>
    <cellStyle name="Comma_FP 20 A (2)" xfId="539"/>
    <cellStyle name="Comma_FP-20 (App. E)" xfId="540"/>
    <cellStyle name="Comma_FP-20 (App.A) " xfId="541"/>
    <cellStyle name="Comma_FP-20 (App.D)" xfId="542"/>
    <cellStyle name="Comma_FP-20(App.B)" xfId="543"/>
    <cellStyle name="Comma_FP-20(C1) (a)" xfId="544"/>
    <cellStyle name="Comma_FP-20(C1) (a) (2)" xfId="545"/>
    <cellStyle name="Comma_FP-20(C1) (b)" xfId="546"/>
    <cellStyle name="Comma_FP-20(C1) (b) " xfId="547"/>
    <cellStyle name="Comma_FP-20(C1) (b) (2)" xfId="548"/>
    <cellStyle name="Comma_FY97COB1." xfId="549"/>
    <cellStyle name="Comma_GABS Rec." xfId="550"/>
    <cellStyle name="Comma_GABS Rec. (2)" xfId="551"/>
    <cellStyle name="Comma_gap_clsr (8)" xfId="552"/>
    <cellStyle name="Comma_GCM" xfId="553"/>
    <cellStyle name="Comma_GenAssum" xfId="554"/>
    <cellStyle name="Comma_GOLF" xfId="555"/>
    <cellStyle name="Comma_GP C1a" xfId="556"/>
    <cellStyle name="Comma_GP C1b" xfId="557"/>
    <cellStyle name="Comma_GP_EI_3" xfId="558"/>
    <cellStyle name="Comma_GQ C1A" xfId="559"/>
    <cellStyle name="Comma_GQ C1B" xfId="560"/>
    <cellStyle name="Comma_In millions" xfId="561"/>
    <cellStyle name="Comma_In millions_combo-3 (2)" xfId="562"/>
    <cellStyle name="Comma_In millions_combo-3 (4)" xfId="563"/>
    <cellStyle name="Comma_In millions_combo-3 (4)_laroux" xfId="564"/>
    <cellStyle name="Comma_In millions_combo-3 (4)_laroux_UNIMAP (2)" xfId="565"/>
    <cellStyle name="Comma_In millions_combo-3 (4)_UNIMAP (2)" xfId="566"/>
    <cellStyle name="Comma_In millions_non sec restruc (2)" xfId="567"/>
    <cellStyle name="Comma_In millions_RJRT % to Total (2)" xfId="568"/>
    <cellStyle name="Comma_In millions_RJRT % to Total (2)_laroux" xfId="569"/>
    <cellStyle name="Comma_In millions_RJRT % to Total (2)_laroux_UNIMAP (2)" xfId="570"/>
    <cellStyle name="Comma_In millions_RJRT % to Total (2)_UNIMAP (2)" xfId="571"/>
    <cellStyle name="Comma_In millions_severance" xfId="572"/>
    <cellStyle name="Comma_index" xfId="573"/>
    <cellStyle name="Comma_Inputs" xfId="574"/>
    <cellStyle name="Comma_IPM C1b" xfId="575"/>
    <cellStyle name="Comma_IPMC1a" xfId="576"/>
    <cellStyle name="Comma_IRR" xfId="577"/>
    <cellStyle name="Comma_IS-Hold" xfId="578"/>
    <cellStyle name="Comma_issues" xfId="579"/>
    <cellStyle name="Comma_ITOCPX" xfId="580"/>
    <cellStyle name="Comma_jancf" xfId="581"/>
    <cellStyle name="Comma_JUNMTH55" xfId="582"/>
    <cellStyle name="Comma_JUNMTH57" xfId="583"/>
    <cellStyle name="Comma_JUNYTD55" xfId="584"/>
    <cellStyle name="Comma_JUNYTD57" xfId="585"/>
    <cellStyle name="Comma_laroux" xfId="586"/>
    <cellStyle name="Comma_laroux_1" xfId="587"/>
    <cellStyle name="Comma_laroux_1995" xfId="588"/>
    <cellStyle name="Comma_laroux_1_dimon" xfId="589"/>
    <cellStyle name="Comma_laroux_1_dimon_1" xfId="590"/>
    <cellStyle name="Comma_laroux_1_laroux" xfId="591"/>
    <cellStyle name="Comma_laroux_1_laroux_1" xfId="592"/>
    <cellStyle name="Comma_laroux_1_laroux_PERSON2" xfId="593"/>
    <cellStyle name="Comma_laroux_1_PERSON2" xfId="594"/>
    <cellStyle name="Comma_laroux_1_pldt" xfId="595"/>
    <cellStyle name="Comma_laroux_1_pldt_1" xfId="596"/>
    <cellStyle name="Comma_laroux_1_PLDT_dimon" xfId="597"/>
    <cellStyle name="Comma_laroux_1_Sheet1 (2)" xfId="598"/>
    <cellStyle name="Comma_laroux_1_VERA" xfId="599"/>
    <cellStyle name="Comma_laroux_1_VERA_1" xfId="600"/>
    <cellStyle name="Comma_laroux_1_VIRUS-EDY" xfId="601"/>
    <cellStyle name="Comma_laroux_2" xfId="602"/>
    <cellStyle name="Comma_laroux_2_dimon" xfId="603"/>
    <cellStyle name="Comma_laroux_2_dimon_1" xfId="604"/>
    <cellStyle name="Comma_laroux_2_dimon_2" xfId="605"/>
    <cellStyle name="Comma_laroux_2_laroux" xfId="606"/>
    <cellStyle name="Comma_laroux_2_laroux_dimon" xfId="607"/>
    <cellStyle name="Comma_laroux_2_laroux_PERSON2" xfId="608"/>
    <cellStyle name="Comma_laroux_2_laroux_PERSON2_Atlanta_Unwind_Model_11.04.99" xfId="609"/>
    <cellStyle name="Comma_laroux_2_laroux_PERSON2_Union Gas Quote as of 4_20_00" xfId="610"/>
    <cellStyle name="Comma_laroux_2_PERSON2" xfId="611"/>
    <cellStyle name="Comma_laroux_2_PERSON2_Supply_Value_Model_10.11.99" xfId="612"/>
    <cellStyle name="Comma_laroux_2_pldt" xfId="613"/>
    <cellStyle name="Comma_laroux_2_pldt_1" xfId="614"/>
    <cellStyle name="Comma_laroux_2_PLDT_dimon" xfId="615"/>
    <cellStyle name="Comma_laroux_2_Sheet1 (2)" xfId="616"/>
    <cellStyle name="Comma_laroux_2_Sheet1 (2)_Atlanta_Unwind_Model_11.04.99" xfId="617"/>
    <cellStyle name="Comma_laroux_2_Sheet1 (2)_Union Gas Quote as of 4_20_00" xfId="618"/>
    <cellStyle name="Comma_laroux_2_VERA" xfId="619"/>
    <cellStyle name="Comma_laroux_2_VERA_1" xfId="620"/>
    <cellStyle name="Comma_laroux_3" xfId="621"/>
    <cellStyle name="Comma_laroux_3_dimon" xfId="622"/>
    <cellStyle name="Comma_laroux_3_dimon_1" xfId="623"/>
    <cellStyle name="Comma_laroux_3_dimon_2" xfId="624"/>
    <cellStyle name="Comma_laroux_3_laroux" xfId="625"/>
    <cellStyle name="Comma_laroux_3_PERSON2" xfId="626"/>
    <cellStyle name="Comma_laroux_4" xfId="627"/>
    <cellStyle name="Comma_laroux_dimon" xfId="628"/>
    <cellStyle name="Comma_laroux_dimon_1" xfId="629"/>
    <cellStyle name="Comma_laroux_EPL 304 CA BDE" xfId="630"/>
    <cellStyle name="Comma_laroux_EPL 304 CA BDE_Atlanta_Unwind_Model_11.04.99" xfId="631"/>
    <cellStyle name="Comma_laroux_EPL 304 CA BDE_Union Gas Quote as of 4_20_00" xfId="632"/>
    <cellStyle name="Comma_laroux_laroux" xfId="633"/>
    <cellStyle name="Comma_laroux_laroux_1" xfId="634"/>
    <cellStyle name="Comma_laroux_laroux_1_PERSON2" xfId="635"/>
    <cellStyle name="Comma_laroux_laroux_1_PERSON2_Atlanta_Unwind_Model_11.04.99" xfId="636"/>
    <cellStyle name="Comma_laroux_laroux_1_PERSON2_Union Gas Quote as of 4_20_00" xfId="637"/>
    <cellStyle name="Comma_laroux_laroux_dimon" xfId="638"/>
    <cellStyle name="Comma_laroux_laroux_PERSON2" xfId="639"/>
    <cellStyle name="Comma_laroux_PERSON2" xfId="640"/>
    <cellStyle name="Comma_laroux_pldt" xfId="641"/>
    <cellStyle name="Comma_laroux_pldt_1" xfId="642"/>
    <cellStyle name="Comma_laroux_Sheet1 (2)" xfId="643"/>
    <cellStyle name="Comma_laroux_VERA" xfId="644"/>
    <cellStyle name="Comma_laroux_VERA_1" xfId="645"/>
    <cellStyle name="Comma_laroux_VIRUS-EDY" xfId="646"/>
    <cellStyle name="Comma_Line Inst." xfId="647"/>
    <cellStyle name="Comma_MATERAL2" xfId="648"/>
    <cellStyle name="Comma_MATERAL2_dimon" xfId="649"/>
    <cellStyle name="Comma_MATERAL2_dimon_1" xfId="650"/>
    <cellStyle name="Comma_MATERAL2_PERSON2" xfId="651"/>
    <cellStyle name="Comma_MKGOCPX" xfId="652"/>
    <cellStyle name="Comma_Mkt Shr" xfId="653"/>
    <cellStyle name="Comma_MOBCPX" xfId="654"/>
    <cellStyle name="Comma_MTHLYR&amp;O" xfId="655"/>
    <cellStyle name="Comma_mud plant bolted" xfId="656"/>
    <cellStyle name="Comma_NA WITHOUT GOV'T &amp; PNX" xfId="657"/>
    <cellStyle name="Comma_NAOBU10" xfId="658"/>
    <cellStyle name="Comma_NAT ACCT" xfId="659"/>
    <cellStyle name="Comma_NCR-C&amp;W Val" xfId="660"/>
    <cellStyle name="Comma_NCR-Cap intensity" xfId="661"/>
    <cellStyle name="Comma_NCR-Line per Staff" xfId="662"/>
    <cellStyle name="Comma_NCR-Rev dist" xfId="663"/>
    <cellStyle name="Comma_non sec restruc (2)" xfId="664"/>
    <cellStyle name="Comma_non sec restruc (2)_laroux" xfId="665"/>
    <cellStyle name="Comma_non sec restruc (2)_laroux_UNIMAP (2)" xfId="666"/>
    <cellStyle name="Comma_non sec restruc (2)_UNIMAP (2)" xfId="667"/>
    <cellStyle name="Comma_NSACTUAL.XLS" xfId="668"/>
    <cellStyle name="Comma_NTG_PJE" xfId="669"/>
    <cellStyle name="Comma_NX00" xfId="670"/>
    <cellStyle name="Comma_Odner" xfId="671"/>
    <cellStyle name="Comma_Odner (2)" xfId="672"/>
    <cellStyle name="Comma_Odner (3)" xfId="673"/>
    <cellStyle name="Comma_Op Cost Break" xfId="674"/>
    <cellStyle name="Comma_OSMOCPX" xfId="675"/>
    <cellStyle name="Comma_Other Months" xfId="676"/>
    <cellStyle name="Comma_Outlook" xfId="677"/>
    <cellStyle name="Comma_P7INVENT" xfId="678"/>
    <cellStyle name="Comma_pbdefault" xfId="679"/>
    <cellStyle name="Comma_pbdefault_1" xfId="680"/>
    <cellStyle name="Comma_percentages" xfId="681"/>
    <cellStyle name="Comma_PERSON2" xfId="682"/>
    <cellStyle name="Comma_PERSON2_Supply_Value_Model_10.11.99" xfId="683"/>
    <cellStyle name="Comma_PERSONAL" xfId="684"/>
    <cellStyle name="Comma_PGMKOCPX" xfId="685"/>
    <cellStyle name="Comma_PGNW1" xfId="686"/>
    <cellStyle name="Comma_PGNW2" xfId="687"/>
    <cellStyle name="Comma_PGNWOCPX" xfId="688"/>
    <cellStyle name="Comma_Pink" xfId="689"/>
    <cellStyle name="Comma_Plan" xfId="690"/>
    <cellStyle name="Comma_PLANT" xfId="691"/>
    <cellStyle name="Comma_PLDT" xfId="692"/>
    <cellStyle name="Comma_pldt_1" xfId="693"/>
    <cellStyle name="Comma_PLDT_1_dimon" xfId="694"/>
    <cellStyle name="Comma_pldt_2" xfId="695"/>
    <cellStyle name="Comma_pldt_Calculations" xfId="696"/>
    <cellStyle name="Comma_PLDT_dimon" xfId="697"/>
    <cellStyle name="Comma_priccurv" xfId="698"/>
    <cellStyle name="Comma_PROCDS&amp;G" xfId="699"/>
    <cellStyle name="Comma_PROFILE4" xfId="700"/>
    <cellStyle name="Comma_Projects" xfId="701"/>
    <cellStyle name="Comma_PURAZV12" xfId="702"/>
    <cellStyle name="Comma_Quarter End Months" xfId="703"/>
    <cellStyle name="Comma_r1" xfId="704"/>
    <cellStyle name="Comma_Real Opr Cf" xfId="705"/>
    <cellStyle name="Comma_Real Rev per Staff (1)" xfId="706"/>
    <cellStyle name="Comma_Real Rev per Staff (2)" xfId="707"/>
    <cellStyle name="Comma_Region 2-C&amp;W" xfId="708"/>
    <cellStyle name="Comma_RELO-MOS" xfId="709"/>
    <cellStyle name="Comma_RELO694" xfId="710"/>
    <cellStyle name="Comma_Return on Rev" xfId="711"/>
    <cellStyle name="Comma_Rev p line" xfId="712"/>
    <cellStyle name="Comma_RFI" xfId="713"/>
    <cellStyle name="Comma_RFI_1" xfId="714"/>
    <cellStyle name="Comma_risk_op" xfId="715"/>
    <cellStyle name="Comma_risk_op (+)" xfId="716"/>
    <cellStyle name="Comma_RJRN Roadmap" xfId="717"/>
    <cellStyle name="Comma_RJRN Roadmap (2)" xfId="718"/>
    <cellStyle name="Comma_RJRT % to Total (2)" xfId="719"/>
    <cellStyle name="Comma_ROACE" xfId="720"/>
    <cellStyle name="Comma_ROAD" xfId="721"/>
    <cellStyle name="Comma_ROAD_1" xfId="722"/>
    <cellStyle name="Comma_ROCF (Tot)" xfId="723"/>
    <cellStyle name="Comma_Sales Order" xfId="724"/>
    <cellStyle name="Comma_SATOCPX" xfId="725"/>
    <cellStyle name="Comma_SCH1_SIL" xfId="726"/>
    <cellStyle name="Comma_SCH2_SIL" xfId="727"/>
    <cellStyle name="Comma_severance" xfId="728"/>
    <cellStyle name="Comma_severance_laroux" xfId="729"/>
    <cellStyle name="Comma_severance_laroux_UNIMAP (2)" xfId="730"/>
    <cellStyle name="Comma_severance_UNIMAP (2)" xfId="731"/>
    <cellStyle name="Comma_Sheet1" xfId="732"/>
    <cellStyle name="Comma_Sheet1 (2)" xfId="733"/>
    <cellStyle name="Comma_Sheet1 (2)_FCST95" xfId="734"/>
    <cellStyle name="Comma_Sheet1 (2)_laroux" xfId="735"/>
    <cellStyle name="Comma_Sheet1 (2)_laroux_1" xfId="736"/>
    <cellStyle name="Comma_Sheet1 (2)_laroux_1_UNIMAP (2)" xfId="737"/>
    <cellStyle name="Comma_Sheet1 (2)_laroux_2" xfId="738"/>
    <cellStyle name="Comma_Sheet1 (2)_laroux_2_Atlanta_Unwind_Model_11.04.99" xfId="739"/>
    <cellStyle name="Comma_Sheet1 (2)_laroux_2_Union Gas Quote as of 4_20_00" xfId="740"/>
    <cellStyle name="Comma_Sheet1 (2)_SCH1_SIL" xfId="741"/>
    <cellStyle name="Comma_Sheet1 (2)_SCH1_SIL_laroux" xfId="742"/>
    <cellStyle name="Comma_Sheet1 (2)_SCH1_SIL_laroux_UNIMAP (2)" xfId="743"/>
    <cellStyle name="Comma_Sheet1 (2)_SCH1_SIL_UNIMAP (2)" xfId="744"/>
    <cellStyle name="Comma_Sheet1 (2)_SCH2_SIL" xfId="745"/>
    <cellStyle name="Comma_Sheet1 (2)_UNIMAP (2)" xfId="746"/>
    <cellStyle name="Comma_Sheet1_dimon" xfId="747"/>
    <cellStyle name="Comma_Sheet1_laroux" xfId="748"/>
    <cellStyle name="Comma_Sheet1_laroux_1" xfId="749"/>
    <cellStyle name="Comma_Sheet1_laroux_1_UNIMAP (2)" xfId="750"/>
    <cellStyle name="Comma_Sheet1_PERSON2" xfId="751"/>
    <cellStyle name="Comma_Sheet1_UNIMAP (2)" xfId="752"/>
    <cellStyle name="Comma_Sheet2" xfId="753"/>
    <cellStyle name="Comma_Sheet3" xfId="754"/>
    <cellStyle name="Comma_Sheet4" xfId="755"/>
    <cellStyle name="Comma_Sheet5" xfId="756"/>
    <cellStyle name="Comma_SHENREPT" xfId="757"/>
    <cellStyle name="Comma_Snr. CO" xfId="758"/>
    <cellStyle name="Comma_sprint contr" xfId="759"/>
    <cellStyle name="Comma_Staff cost%rev" xfId="760"/>
    <cellStyle name="Comma_Subcont File" xfId="761"/>
    <cellStyle name="Comma_Summ Rest" xfId="762"/>
    <cellStyle name="Comma_Summ Rest (2)" xfId="763"/>
    <cellStyle name="Comma_Summary Info" xfId="764"/>
    <cellStyle name="Comma_SUMPAGE" xfId="765"/>
    <cellStyle name="Comma_Swap-Initial" xfId="766"/>
    <cellStyle name="Comma_TMSNW1" xfId="767"/>
    <cellStyle name="Comma_TMSNW2" xfId="768"/>
    <cellStyle name="Comma_TMSOCPX" xfId="769"/>
    <cellStyle name="Comma_TOTAL MTH" xfId="770"/>
    <cellStyle name="Comma_TOTAL YTD" xfId="771"/>
    <cellStyle name="Comma_Total-Rev dist." xfId="772"/>
    <cellStyle name="Comma_TRANSDSC.XLS" xfId="773"/>
    <cellStyle name="Comma_TRANSFXA.XLS" xfId="774"/>
    <cellStyle name="Comma_TRANSFXA.XLS_1" xfId="775"/>
    <cellStyle name="Comma_TRANSIME.XLS" xfId="776"/>
    <cellStyle name="Comma_TRANSIME.XLS_TRANSDSC.XLS" xfId="777"/>
    <cellStyle name="Comma_TRANSIME.XLS_TRANSFXA.XLS" xfId="778"/>
    <cellStyle name="Comma_util94" xfId="779"/>
    <cellStyle name="Comma_Variance" xfId="780"/>
    <cellStyle name="Comma_version2 (2)" xfId="781"/>
    <cellStyle name="Comma_version2.A" xfId="782"/>
    <cellStyle name="Comma_VIRUS-EDY" xfId="783"/>
    <cellStyle name="Comma_White" xfId="784"/>
    <cellStyle name="Comma_WO Var. &amp; Tot. Exp." xfId="785"/>
    <cellStyle name="Comma_WSP" xfId="786"/>
    <cellStyle name="Comma_yrcao" xfId="787"/>
    <cellStyle name="Comma_YREND55" xfId="788"/>
    <cellStyle name="Comma_YREND57" xfId="789"/>
    <cellStyle name="Comma_YTDCUR" xfId="790"/>
    <cellStyle name="Currency [0]_0694ODD" xfId="791"/>
    <cellStyle name="Currency [0]_12matrix" xfId="792"/>
    <cellStyle name="Currency [0]_1995" xfId="793"/>
    <cellStyle name="Currency [0]_353HHC" xfId="794"/>
    <cellStyle name="Currency [0]_694COVR" xfId="795"/>
    <cellStyle name="Currency [0]_94BUDALL" xfId="796"/>
    <cellStyle name="Currency [0]_95summary" xfId="797"/>
    <cellStyle name="Currency [0]_96_WIN" xfId="798"/>
    <cellStyle name="Currency [0]_96_WIN (2)" xfId="799"/>
    <cellStyle name="Currency [0]_A" xfId="800"/>
    <cellStyle name="Currency [0]_A_dimon" xfId="801"/>
    <cellStyle name="Currency [0]_ACT_3BUD" xfId="802"/>
    <cellStyle name="Currency [0]_ACT_3BUD (2)" xfId="803"/>
    <cellStyle name="Currency [0]_ACTUAL" xfId="804"/>
    <cellStyle name="Currency [0]_ACTUAL NA -OBU" xfId="805"/>
    <cellStyle name="Currency [0]_Actual vs." xfId="806"/>
    <cellStyle name="Currency [0]_ADMNO694" xfId="807"/>
    <cellStyle name="Currency [0]_algasdefault" xfId="808"/>
    <cellStyle name="Currency [0]_ALL_IBT95 " xfId="809"/>
    <cellStyle name="Currency [0]_Alternative1" xfId="810"/>
    <cellStyle name="Currency [0]_Alternative1_1" xfId="811"/>
    <cellStyle name="Currency [0]_App E" xfId="812"/>
    <cellStyle name="Currency [0]_Apr" xfId="813"/>
    <cellStyle name="Currency [0]_Arapahoe" xfId="814"/>
    <cellStyle name="Currency [0]_Assumptions" xfId="815"/>
    <cellStyle name="Currency [0]_bahiadefault" xfId="816"/>
    <cellStyle name="Currency [0]_Book3" xfId="817"/>
    <cellStyle name="Currency [0]_BOP" xfId="818"/>
    <cellStyle name="Currency [0]_BOPBAL1" xfId="819"/>
    <cellStyle name="Currency [0]_BOPCBU" xfId="820"/>
    <cellStyle name="Currency [0]_BOPCBU (2)" xfId="821"/>
    <cellStyle name="Currency [0]_BOPCBU96" xfId="822"/>
    <cellStyle name="Currency [0]_BSAPPE.XLS" xfId="823"/>
    <cellStyle name="Currency [0]_Calculations" xfId="824"/>
    <cellStyle name="Currency [0]_Calculations (2)" xfId="825"/>
    <cellStyle name="Currency [0]_Calculations II" xfId="826"/>
    <cellStyle name="Currency [0]_Calculations III" xfId="827"/>
    <cellStyle name="Currency [0]_Calculations_1" xfId="828"/>
    <cellStyle name="Currency [0]_CAPEX" xfId="829"/>
    <cellStyle name="Currency [0]_CAPEX94" xfId="830"/>
    <cellStyle name="Currency [0]_Cardig GHS" xfId="831"/>
    <cellStyle name="Currency [0]_Cash Flows" xfId="832"/>
    <cellStyle name="Currency [0]_CBU BOX CHART V PLAN" xfId="833"/>
    <cellStyle name="Currency [0]_CCA" xfId="834"/>
    <cellStyle name="Currency [0]_CCOCPX" xfId="835"/>
    <cellStyle name="Currency [0]_CHANGES.XLS" xfId="836"/>
    <cellStyle name="Currency [0]_Charts" xfId="837"/>
    <cellStyle name="Currency [0]_combo-3 (2)" xfId="838"/>
    <cellStyle name="Currency [0]_combo-3 (4)" xfId="839"/>
    <cellStyle name="Currency [0]_Comm File" xfId="840"/>
    <cellStyle name="Currency [0]_coperdefault" xfId="841"/>
    <cellStyle name="Currency [0]_Corp method" xfId="842"/>
    <cellStyle name="Currency [0]_Cost Code" xfId="843"/>
    <cellStyle name="Currency [0]_CTCUR" xfId="844"/>
    <cellStyle name="Currency [0]_CUMPLTCH" xfId="845"/>
    <cellStyle name="Currency [0]_DEFAULT" xfId="846"/>
    <cellStyle name="Currency [0]_dimon" xfId="847"/>
    <cellStyle name="Currency [0]_dimon_1" xfId="848"/>
    <cellStyle name="Currency [0]_dimon_2" xfId="849"/>
    <cellStyle name="Currency [0]_Dowell C1b" xfId="850"/>
    <cellStyle name="Currency [0]_Dowell-C1a" xfId="851"/>
    <cellStyle name="Currency [0]_E&amp;ONW1" xfId="852"/>
    <cellStyle name="Currency [0]_E&amp;ONW2" xfId="853"/>
    <cellStyle name="Currency [0]_E&amp;OOCPX" xfId="854"/>
    <cellStyle name="Currency [0]_emserdefault" xfId="855"/>
    <cellStyle name="Currency [0]_EPL 304 CA BDE" xfId="856"/>
    <cellStyle name="Currency [0]_F&amp;COCPX" xfId="857"/>
    <cellStyle name="Currency [0]_FCST95" xfId="858"/>
    <cellStyle name="Currency [0]_FCST_FSC" xfId="859"/>
    <cellStyle name="Currency [0]_FCST_FSC (2)" xfId="860"/>
    <cellStyle name="Currency [0]_FCST_LSI" xfId="861"/>
    <cellStyle name="Currency [0]_FCST_LSI (2)" xfId="862"/>
    <cellStyle name="Currency [0]_FCST_PLT" xfId="863"/>
    <cellStyle name="Currency [0]_FCST_PLT (2)" xfId="864"/>
    <cellStyle name="Currency [0]_FCST_PLT_FCST_PLT (2)" xfId="865"/>
    <cellStyle name="Currency [0]_FCST_RFC" xfId="866"/>
    <cellStyle name="Currency [0]_FCST_RFC (2)" xfId="867"/>
    <cellStyle name="Currency [0]_FCST_SPC" xfId="868"/>
    <cellStyle name="Currency [0]_FCST_SPC (2)" xfId="869"/>
    <cellStyle name="Currency [0]_FCST_WB" xfId="870"/>
    <cellStyle name="Currency [0]_FCST_WB (2)" xfId="871"/>
    <cellStyle name="Currency [0]_FEBRUARY" xfId="872"/>
    <cellStyle name="Currency [0]_FF" xfId="873"/>
    <cellStyle name="Currency [0]_FOODSHOW" xfId="874"/>
    <cellStyle name="Currency [0]_FP 20 A (1)" xfId="875"/>
    <cellStyle name="Currency [0]_FP 20 A (2)" xfId="876"/>
    <cellStyle name="Currency [0]_FP-20 (App. E)" xfId="877"/>
    <cellStyle name="Currency [0]_FP-20 (App.A) " xfId="878"/>
    <cellStyle name="Currency [0]_FP-20 (App.D)" xfId="879"/>
    <cellStyle name="Currency [0]_FP-20(App.B)" xfId="880"/>
    <cellStyle name="Currency [0]_FP-20(C1) (a)" xfId="881"/>
    <cellStyle name="Currency [0]_FP-20(C1) (a) (2)" xfId="882"/>
    <cellStyle name="Currency [0]_FP-20(C1) (b)" xfId="883"/>
    <cellStyle name="Currency [0]_FP-20(C1) (b) " xfId="884"/>
    <cellStyle name="Currency [0]_FP-20(C1) (b) (2)" xfId="885"/>
    <cellStyle name="Currency [0]_FY97COB1." xfId="886"/>
    <cellStyle name="Currency [0]_GABS Rec." xfId="887"/>
    <cellStyle name="Currency [0]_GABS Rec. (2)" xfId="888"/>
    <cellStyle name="Currency [0]_gap_clsr (8)" xfId="889"/>
    <cellStyle name="Currency [0]_GCM" xfId="890"/>
    <cellStyle name="Currency [0]_GenAssum" xfId="891"/>
    <cellStyle name="Currency [0]_GOLF" xfId="892"/>
    <cellStyle name="Currency [0]_GP C1a" xfId="893"/>
    <cellStyle name="Currency [0]_GP C1b" xfId="894"/>
    <cellStyle name="Currency [0]_GP_EI_3" xfId="895"/>
    <cellStyle name="Currency [0]_GQ C1A" xfId="896"/>
    <cellStyle name="Currency [0]_GQ C1B" xfId="897"/>
    <cellStyle name="Currency [0]_In millions" xfId="898"/>
    <cellStyle name="Currency [0]_In millions_combo-3 (2)" xfId="899"/>
    <cellStyle name="Currency [0]_In millions_combo-3 (4)" xfId="900"/>
    <cellStyle name="Currency [0]_In millions_non sec restruc (2)" xfId="901"/>
    <cellStyle name="Currency [0]_In millions_RJRT % to Total (2)" xfId="902"/>
    <cellStyle name="Currency [0]_In millions_severance" xfId="903"/>
    <cellStyle name="Currency [0]_index" xfId="904"/>
    <cellStyle name="Currency [0]_Inputs" xfId="905"/>
    <cellStyle name="Currency [0]_IPM C1b" xfId="906"/>
    <cellStyle name="Currency [0]_IPMC1a" xfId="907"/>
    <cellStyle name="Currency [0]_IS-Hold" xfId="908"/>
    <cellStyle name="Currency [0]_issues" xfId="909"/>
    <cellStyle name="Currency [0]_ITOCPX" xfId="910"/>
    <cellStyle name="Currency [0]_jancf" xfId="911"/>
    <cellStyle name="Currency [0]_JUNMTH55" xfId="912"/>
    <cellStyle name="Currency [0]_JUNMTH57" xfId="913"/>
    <cellStyle name="Currency [0]_JUNYTD55" xfId="914"/>
    <cellStyle name="Currency [0]_JUNYTD57" xfId="915"/>
    <cellStyle name="Currency [0]_laroux" xfId="916"/>
    <cellStyle name="Currency [0]_laroux_1" xfId="917"/>
    <cellStyle name="Currency [0]_laroux_1995" xfId="918"/>
    <cellStyle name="Currency [0]_laroux_1_dimon" xfId="919"/>
    <cellStyle name="Currency [0]_laroux_1_dimon_1" xfId="920"/>
    <cellStyle name="Currency [0]_laroux_1_dimon_2" xfId="921"/>
    <cellStyle name="Currency [0]_laroux_1_dimon_3" xfId="922"/>
    <cellStyle name="Currency [0]_laroux_1_laroux" xfId="923"/>
    <cellStyle name="Currency [0]_laroux_1_laroux_1" xfId="924"/>
    <cellStyle name="Currency [0]_laroux_1_laroux_1_PERSON2" xfId="925"/>
    <cellStyle name="Currency [0]_laroux_1_laroux_dimon" xfId="926"/>
    <cellStyle name="Currency [0]_laroux_1_laroux_PERSON2" xfId="927"/>
    <cellStyle name="Currency [0]_laroux_1_Locas" xfId="928"/>
    <cellStyle name="Currency [0]_laroux_1_PERSON2" xfId="929"/>
    <cellStyle name="Currency [0]_laroux_1_pldt" xfId="930"/>
    <cellStyle name="Currency [0]_laroux_1_PLDT_dimon" xfId="931"/>
    <cellStyle name="Currency [0]_laroux_1_Sheet1 (2)" xfId="932"/>
    <cellStyle name="Currency [0]_laroux_1_VERA" xfId="933"/>
    <cellStyle name="Currency [0]_laroux_1_VERA_1" xfId="934"/>
    <cellStyle name="Currency [0]_laroux_1_VIRUS-EDY" xfId="935"/>
    <cellStyle name="Currency [0]_laroux_2" xfId="936"/>
    <cellStyle name="Currency [0]_laroux_2_dimon" xfId="937"/>
    <cellStyle name="Currency [0]_laroux_2_dimon_1" xfId="938"/>
    <cellStyle name="Currency [0]_laroux_2_dimon_2" xfId="939"/>
    <cellStyle name="Currency [0]_laroux_2_dimon_3" xfId="940"/>
    <cellStyle name="Currency [0]_laroux_2_laroux" xfId="941"/>
    <cellStyle name="Currency [0]_laroux_2_laroux_dimon" xfId="942"/>
    <cellStyle name="Currency [0]_laroux_2_laroux_PERSON2" xfId="943"/>
    <cellStyle name="Currency [0]_laroux_2_Locas" xfId="944"/>
    <cellStyle name="Currency [0]_laroux_2_PERSON2" xfId="945"/>
    <cellStyle name="Currency [0]_laroux_2_pldt" xfId="946"/>
    <cellStyle name="Currency [0]_laroux_2_PLDT_dimon" xfId="947"/>
    <cellStyle name="Currency [0]_laroux_2_Sheet1 (2)" xfId="948"/>
    <cellStyle name="Currency [0]_laroux_2_VIRUS-EDY" xfId="949"/>
    <cellStyle name="Currency [0]_laroux_3" xfId="950"/>
    <cellStyle name="Currency [0]_laroux_3_dimon" xfId="951"/>
    <cellStyle name="Currency [0]_laroux_3_dimon_1" xfId="952"/>
    <cellStyle name="Currency [0]_laroux_3_dimon_2" xfId="953"/>
    <cellStyle name="Currency [0]_laroux_3_dimon_3" xfId="954"/>
    <cellStyle name="Currency [0]_laroux_3_laroux" xfId="955"/>
    <cellStyle name="Currency [0]_laroux_3_PERSON2" xfId="956"/>
    <cellStyle name="Currency [0]_laroux_4" xfId="957"/>
    <cellStyle name="Currency [0]_laroux_4_dimon" xfId="958"/>
    <cellStyle name="Currency [0]_laroux_4_dimon_1" xfId="959"/>
    <cellStyle name="Currency [0]_laroux_4_PERSON2" xfId="960"/>
    <cellStyle name="Currency [0]_laroux_5" xfId="961"/>
    <cellStyle name="Currency [0]_laroux_5_PERSON2" xfId="962"/>
    <cellStyle name="Currency [0]_laroux_6" xfId="963"/>
    <cellStyle name="Currency [0]_laroux_6_PERSON2" xfId="964"/>
    <cellStyle name="Currency [0]_laroux_7" xfId="965"/>
    <cellStyle name="Currency [0]_laroux_dimon" xfId="966"/>
    <cellStyle name="Currency [0]_laroux_dimon_1" xfId="967"/>
    <cellStyle name="Currency [0]_laroux_dimon_2" xfId="968"/>
    <cellStyle name="Currency [0]_laroux_dimon_3" xfId="969"/>
    <cellStyle name="Currency [0]_laroux_EPL 304 CA BDE" xfId="970"/>
    <cellStyle name="Currency [0]_laroux_laroux" xfId="971"/>
    <cellStyle name="Currency [0]_laroux_laroux_1" xfId="972"/>
    <cellStyle name="Currency [0]_laroux_laroux_1_dimon" xfId="973"/>
    <cellStyle name="Currency [0]_laroux_laroux_1_PERSON2" xfId="974"/>
    <cellStyle name="Currency [0]_laroux_laroux_dimon" xfId="975"/>
    <cellStyle name="Currency [0]_laroux_laroux_PERSON2" xfId="976"/>
    <cellStyle name="Currency [0]_laroux_laroux_PERSON2_1swap_unwind_model" xfId="977"/>
    <cellStyle name="Currency [0]_laroux_laroux_PERSON2_1swap_unwind_model_1" xfId="978"/>
    <cellStyle name="Currency [0]_laroux_laroux_PERSON2_Atlanta_Unwind_Model_11.04.99" xfId="979"/>
    <cellStyle name="Currency [0]_laroux_laroux_PERSON2_Supply_Value_Model_10.11.99" xfId="980"/>
    <cellStyle name="Currency [0]_laroux_Locas" xfId="981"/>
    <cellStyle name="Currency [0]_laroux_MATERAL2" xfId="982"/>
    <cellStyle name="Currency [0]_laroux_MATERAL2_dimon" xfId="983"/>
    <cellStyle name="Currency [0]_laroux_MATERAL2_dimon_1" xfId="984"/>
    <cellStyle name="Currency [0]_laroux_MATERAL2_laroux" xfId="985"/>
    <cellStyle name="Currency [0]_laroux_MATERAL2_laroux_dimon" xfId="986"/>
    <cellStyle name="Currency [0]_laroux_MATERAL2_laroux_PERSON2" xfId="987"/>
    <cellStyle name="Currency [0]_laroux_MATERAL2_PERSON2" xfId="988"/>
    <cellStyle name="Currency [0]_laroux_MATERAL2_pldt" xfId="989"/>
    <cellStyle name="Currency [0]_laroux_MATERAL2_VERA" xfId="990"/>
    <cellStyle name="Currency [0]_laroux_MATERAL2_VIRUS-EDY" xfId="991"/>
    <cellStyle name="Currency [0]_laroux_mud plant bolted" xfId="992"/>
    <cellStyle name="Currency [0]_laroux_mud plant bolted_dimon" xfId="993"/>
    <cellStyle name="Currency [0]_laroux_mud plant bolted_dimon_1" xfId="994"/>
    <cellStyle name="Currency [0]_laroux_mud plant bolted_PERSON2" xfId="995"/>
    <cellStyle name="Currency [0]_laroux_PERSON2" xfId="996"/>
    <cellStyle name="Currency [0]_laroux_pldt" xfId="997"/>
    <cellStyle name="Currency [0]_laroux_pldt_1" xfId="998"/>
    <cellStyle name="Currency [0]_laroux_Sheet1 (2)" xfId="999"/>
    <cellStyle name="Currency [0]_laroux_VERA" xfId="1000"/>
    <cellStyle name="Currency [0]_laroux_VERA_1" xfId="1001"/>
    <cellStyle name="Currency [0]_laroux_VIRUS-EDY" xfId="1002"/>
    <cellStyle name="Currency [0]_List" xfId="1003"/>
    <cellStyle name="Currency [0]_MATERAL2" xfId="1004"/>
    <cellStyle name="Currency [0]_MATERAL2_dimon" xfId="1005"/>
    <cellStyle name="Currency [0]_MATERAL2_dimon_1" xfId="1006"/>
    <cellStyle name="Currency [0]_MATERAL2_PERSON2" xfId="1007"/>
    <cellStyle name="Currency [0]_MKGOCPX" xfId="1008"/>
    <cellStyle name="Currency [0]_MOBCPX" xfId="1009"/>
    <cellStyle name="Currency [0]_MTHLYR&amp;O" xfId="1010"/>
    <cellStyle name="Currency [0]_mud plant bolted" xfId="1011"/>
    <cellStyle name="Currency [0]_mud plant bolted_dimon" xfId="1012"/>
    <cellStyle name="Currency [0]_mud plant bolted_dimon_1" xfId="1013"/>
    <cellStyle name="Currency [0]_mud plant bolted_laroux" xfId="1014"/>
    <cellStyle name="Currency [0]_mud plant bolted_laroux_dimon" xfId="1015"/>
    <cellStyle name="Currency [0]_mud plant bolted_laroux_PERSON2" xfId="1016"/>
    <cellStyle name="Currency [0]_mud plant bolted_PERSON2" xfId="1017"/>
    <cellStyle name="Currency [0]_mud plant bolted_pldt" xfId="1018"/>
    <cellStyle name="Currency [0]_mud plant bolted_VERA" xfId="1019"/>
    <cellStyle name="Currency [0]_mud plant bolted_VIRUS-EDY" xfId="1020"/>
    <cellStyle name="Currency [0]_NA WITHOUT GOV'T &amp; PNX" xfId="1021"/>
    <cellStyle name="Currency [0]_NAOBU10" xfId="1022"/>
    <cellStyle name="Currency [0]_NAT ACCT" xfId="1023"/>
    <cellStyle name="Currency [0]_non sec restruc (2)" xfId="1024"/>
    <cellStyle name="Currency [0]_NSACTUAL.XLS" xfId="1025"/>
    <cellStyle name="Currency [0]_NTG_PJE" xfId="1026"/>
    <cellStyle name="Currency [0]_NX00" xfId="1027"/>
    <cellStyle name="Currency [0]_Odner" xfId="1028"/>
    <cellStyle name="Currency [0]_Odner (2)" xfId="1029"/>
    <cellStyle name="Currency [0]_Odner (3)" xfId="1030"/>
    <cellStyle name="Currency [0]_OSMOCPX" xfId="1031"/>
    <cellStyle name="Currency [0]_Other Months" xfId="1032"/>
    <cellStyle name="Currency [0]_Outlook" xfId="1033"/>
    <cellStyle name="Currency [0]_P7INVENT" xfId="1034"/>
    <cellStyle name="Currency [0]_pbdefault" xfId="1035"/>
    <cellStyle name="Currency [0]_percentages" xfId="1036"/>
    <cellStyle name="Currency [0]_PERSON2" xfId="1037"/>
    <cellStyle name="Currency [0]_PERSONAL" xfId="1038"/>
    <cellStyle name="Currency [0]_PGMKOCPX" xfId="1039"/>
    <cellStyle name="Currency [0]_PGNW1" xfId="1040"/>
    <cellStyle name="Currency [0]_PGNW2" xfId="1041"/>
    <cellStyle name="Currency [0]_PGNWOCPX" xfId="1042"/>
    <cellStyle name="Currency [0]_Pink" xfId="1043"/>
    <cellStyle name="Currency [0]_Plan" xfId="1044"/>
    <cellStyle name="Currency [0]_PLANT" xfId="1045"/>
    <cellStyle name="Currency [0]_PLDT" xfId="1046"/>
    <cellStyle name="Currency [0]_pldt_1" xfId="1047"/>
    <cellStyle name="Currency [0]_PLDT_1_dimon" xfId="1048"/>
    <cellStyle name="Currency [0]_pldt_1_dimon_1" xfId="1049"/>
    <cellStyle name="Currency [0]_pldt_2" xfId="1050"/>
    <cellStyle name="Currency [0]_pldt_Calculations" xfId="1051"/>
    <cellStyle name="Currency [0]_PLDT_dimon" xfId="1052"/>
    <cellStyle name="Currency [0]_pldt_dimon_1" xfId="1053"/>
    <cellStyle name="Currency [0]_priccurv" xfId="1054"/>
    <cellStyle name="Currency [0]_PROCDS&amp;G" xfId="1055"/>
    <cellStyle name="Currency [0]_PROFILE4" xfId="1056"/>
    <cellStyle name="Currency [0]_Projects" xfId="1057"/>
    <cellStyle name="Currency [0]_PURAZV12" xfId="1058"/>
    <cellStyle name="Currency [0]_Quarter End Months" xfId="1059"/>
    <cellStyle name="Currency [0]_r1" xfId="1060"/>
    <cellStyle name="Currency [0]_RELO-MOS" xfId="1061"/>
    <cellStyle name="Currency [0]_RELO694" xfId="1062"/>
    <cellStyle name="Currency [0]_RFI" xfId="1063"/>
    <cellStyle name="Currency [0]_RFI_1" xfId="1064"/>
    <cellStyle name="Currency [0]_risk_op" xfId="1065"/>
    <cellStyle name="Currency [0]_risk_op (+)" xfId="1066"/>
    <cellStyle name="Currency [0]_RJRN Roadmap" xfId="1067"/>
    <cellStyle name="Currency [0]_RJRN Roadmap (2)" xfId="1068"/>
    <cellStyle name="Currency [0]_RJRT % to Total (2)" xfId="1069"/>
    <cellStyle name="Currency [0]_ROAD" xfId="1070"/>
    <cellStyle name="Currency [0]_ROAD_1" xfId="1071"/>
    <cellStyle name="Currency [0]_Sales Order" xfId="1072"/>
    <cellStyle name="Currency [0]_SATOCPX" xfId="1073"/>
    <cellStyle name="Currency [0]_SCH1_SIL" xfId="1074"/>
    <cellStyle name="Currency [0]_SCH2_SIL" xfId="1075"/>
    <cellStyle name="Currency [0]_severance" xfId="1076"/>
    <cellStyle name="Currency [0]_Sheet1" xfId="1077"/>
    <cellStyle name="Currency [0]_Sheet1 (2)" xfId="1078"/>
    <cellStyle name="Currency [0]_Sheet1 (2)_FCST95" xfId="1079"/>
    <cellStyle name="Currency [0]_Sheet1 (2)_laroux" xfId="1080"/>
    <cellStyle name="Currency [0]_Sheet1 (2)_PERSON2" xfId="1081"/>
    <cellStyle name="Currency [0]_Sheet1_dimon" xfId="1082"/>
    <cellStyle name="Currency [0]_Sheet1_laroux" xfId="1083"/>
    <cellStyle name="Currency [0]_Sheet1_PERSON2" xfId="1084"/>
    <cellStyle name="Currency [0]_Sheet2" xfId="1085"/>
    <cellStyle name="Currency [0]_Sheet3" xfId="1086"/>
    <cellStyle name="Currency [0]_Sheet4" xfId="1087"/>
    <cellStyle name="Currency [0]_Sheet5" xfId="1088"/>
    <cellStyle name="Currency [0]_SHENREPT" xfId="1089"/>
    <cellStyle name="Currency [0]_Snr. CO" xfId="1090"/>
    <cellStyle name="Currency [0]_sprint contr" xfId="1091"/>
    <cellStyle name="Currency [0]_Subcont File" xfId="1092"/>
    <cellStyle name="Currency [0]_Summ Rest" xfId="1093"/>
    <cellStyle name="Currency [0]_Summ Rest (2)" xfId="1094"/>
    <cellStyle name="Currency [0]_Summary Info" xfId="1095"/>
    <cellStyle name="Currency [0]_SUMPAGE" xfId="1096"/>
    <cellStyle name="Currency [0]_TMSNW1" xfId="1097"/>
    <cellStyle name="Currency [0]_TMSNW2" xfId="1098"/>
    <cellStyle name="Currency [0]_TMSOCPX" xfId="1099"/>
    <cellStyle name="Currency [0]_TOTAL MTH" xfId="1100"/>
    <cellStyle name="Currency [0]_TOTAL YTD" xfId="1101"/>
    <cellStyle name="Currency [0]_TRANSDSC.XLS" xfId="1102"/>
    <cellStyle name="Currency [0]_TRANSFXA.XLS" xfId="1103"/>
    <cellStyle name="Currency [0]_TRANSFXA.XLS_1" xfId="1104"/>
    <cellStyle name="Currency [0]_TRANSIME.XLS" xfId="1105"/>
    <cellStyle name="Currency [0]_TRANSIME.XLS_TRANSDSC.XLS" xfId="1106"/>
    <cellStyle name="Currency [0]_TRANSIME.XLS_TRANSFXA.XLS" xfId="1107"/>
    <cellStyle name="Currency [0]_util94" xfId="1108"/>
    <cellStyle name="Currency [0]_Variance" xfId="1109"/>
    <cellStyle name="Currency [0]_VERA" xfId="1110"/>
    <cellStyle name="Currency [0]_version2 (2)" xfId="1111"/>
    <cellStyle name="Currency [0]_version2.A" xfId="1112"/>
    <cellStyle name="Currency [0]_VIRUS-EDY" xfId="1113"/>
    <cellStyle name="Currency [0]_VIRUS-EDY_1" xfId="1114"/>
    <cellStyle name="Currency [0]_White" xfId="1115"/>
    <cellStyle name="Currency [0]_WO Var. &amp; Tot. Exp." xfId="1116"/>
    <cellStyle name="Currency [0]_WSP" xfId="1117"/>
    <cellStyle name="Currency [0]_yrcao" xfId="1118"/>
    <cellStyle name="Currency [0]_YREND55" xfId="1119"/>
    <cellStyle name="Currency [0]_YREND57" xfId="1120"/>
    <cellStyle name="Currency [0]_YTDCUR" xfId="1121"/>
    <cellStyle name="Currency_0694ODD" xfId="1122"/>
    <cellStyle name="Currency_12matrix" xfId="1123"/>
    <cellStyle name="Currency_1995" xfId="1124"/>
    <cellStyle name="Currency_353HHC" xfId="1125"/>
    <cellStyle name="Currency_694COVR" xfId="1126"/>
    <cellStyle name="Currency_94BUDALL" xfId="1127"/>
    <cellStyle name="Currency_95summary" xfId="1128"/>
    <cellStyle name="Currency_96_WIN" xfId="1129"/>
    <cellStyle name="Currency_96_WIN (2)" xfId="1130"/>
    <cellStyle name="Currency_A" xfId="1131"/>
    <cellStyle name="Currency_A_dimon" xfId="1132"/>
    <cellStyle name="Currency_ACT_3BUD" xfId="1133"/>
    <cellStyle name="Currency_ACT_3BUD (2)" xfId="1134"/>
    <cellStyle name="Currency_ACTUAL" xfId="1135"/>
    <cellStyle name="Currency_ACTUAL NA -OBU" xfId="1136"/>
    <cellStyle name="Currency_Actual vs." xfId="1137"/>
    <cellStyle name="Currency_ADMNO694" xfId="1138"/>
    <cellStyle name="Currency_algasdefault" xfId="1139"/>
    <cellStyle name="Currency_algasdefault_1" xfId="1140"/>
    <cellStyle name="Currency_ALL_IBT95 " xfId="1141"/>
    <cellStyle name="Currency_Alternative1" xfId="1142"/>
    <cellStyle name="Currency_Alternative1_1" xfId="1143"/>
    <cellStyle name="Currency_App E" xfId="1144"/>
    <cellStyle name="Currency_Apr" xfId="1145"/>
    <cellStyle name="Currency_Arapahoe" xfId="1146"/>
    <cellStyle name="Currency_Assumptions" xfId="1147"/>
    <cellStyle name="Currency_bahiadefault" xfId="1148"/>
    <cellStyle name="Currency_bahiadefault_1" xfId="1149"/>
    <cellStyle name="Currency_BIGOUT" xfId="1150"/>
    <cellStyle name="Currency_Book3" xfId="1151"/>
    <cellStyle name="Currency_BOP" xfId="1152"/>
    <cellStyle name="Currency_BOPBAL1" xfId="1153"/>
    <cellStyle name="Currency_BOPCBU" xfId="1154"/>
    <cellStyle name="Currency_BOPCBU (2)" xfId="1155"/>
    <cellStyle name="Currency_BOPCBU96" xfId="1156"/>
    <cellStyle name="Currency_BSAPPE.XLS" xfId="1157"/>
    <cellStyle name="Currency_Calculations" xfId="1158"/>
    <cellStyle name="Currency_Calculations (2)" xfId="1159"/>
    <cellStyle name="Currency_Calculations II" xfId="1160"/>
    <cellStyle name="Currency_Calculations III" xfId="1161"/>
    <cellStyle name="Currency_Calculations_1" xfId="1162"/>
    <cellStyle name="Currency_CAPEX" xfId="1163"/>
    <cellStyle name="Currency_CAPEX94" xfId="1164"/>
    <cellStyle name="Currency_Cardig GHS" xfId="1165"/>
    <cellStyle name="Currency_Cash Flows" xfId="1166"/>
    <cellStyle name="Currency_cash model" xfId="1167"/>
    <cellStyle name="Currency_CBU BOX CHART V PLAN" xfId="1168"/>
    <cellStyle name="Currency_CCA" xfId="1169"/>
    <cellStyle name="Currency_CCOCPX" xfId="1170"/>
    <cellStyle name="Currency_CHANGES.XLS" xfId="1171"/>
    <cellStyle name="Currency_Charts" xfId="1172"/>
    <cellStyle name="Currency_combo-3 (2)" xfId="1173"/>
    <cellStyle name="Currency_combo-3 (4)" xfId="1174"/>
    <cellStyle name="Currency_Comm File" xfId="1175"/>
    <cellStyle name="Currency_Contract price" xfId="1176"/>
    <cellStyle name="Currency_coperdefault" xfId="1177"/>
    <cellStyle name="Currency_coperdefault_1" xfId="1178"/>
    <cellStyle name="Currency_Corp method" xfId="1179"/>
    <cellStyle name="Currency_Cost Code" xfId="1180"/>
    <cellStyle name="Currency_CTCUR" xfId="1181"/>
    <cellStyle name="Currency_CUMPLTCH" xfId="1182"/>
    <cellStyle name="Currency_curve inputs" xfId="1183"/>
    <cellStyle name="Currency_DEFAULT" xfId="1184"/>
    <cellStyle name="Currency_dimon" xfId="1185"/>
    <cellStyle name="Currency_dimon_1" xfId="1186"/>
    <cellStyle name="Currency_dimon_2" xfId="1187"/>
    <cellStyle name="Currency_Dowell C1b" xfId="1188"/>
    <cellStyle name="Currency_Dowell-C1a" xfId="1189"/>
    <cellStyle name="Currency_E&amp;ONW1" xfId="1190"/>
    <cellStyle name="Currency_E&amp;ONW2" xfId="1191"/>
    <cellStyle name="Currency_E&amp;OOCPX" xfId="1192"/>
    <cellStyle name="Currency_emserdefault" xfId="1193"/>
    <cellStyle name="Currency_emserdefault_1" xfId="1194"/>
    <cellStyle name="Currency_EPL 304 CA BDE" xfId="1195"/>
    <cellStyle name="Currency_Equity Model 6-29-99xls" xfId="1196"/>
    <cellStyle name="Currency_F&amp;COCPX" xfId="1197"/>
    <cellStyle name="Currency_FCST95" xfId="1198"/>
    <cellStyle name="Currency_FCST_FSC" xfId="1199"/>
    <cellStyle name="Currency_FCST_FSC (2)" xfId="1200"/>
    <cellStyle name="Currency_FCST_LSI" xfId="1201"/>
    <cellStyle name="Currency_FCST_LSI (2)" xfId="1202"/>
    <cellStyle name="Currency_FCST_PLT" xfId="1203"/>
    <cellStyle name="Currency_FCST_PLT (2)" xfId="1204"/>
    <cellStyle name="Currency_FCST_PLT_FCST_PLT (2)" xfId="1205"/>
    <cellStyle name="Currency_FCST_RFC" xfId="1206"/>
    <cellStyle name="Currency_FCST_RFC (2)" xfId="1207"/>
    <cellStyle name="Currency_FCST_SPC" xfId="1208"/>
    <cellStyle name="Currency_FCST_SPC (2)" xfId="1209"/>
    <cellStyle name="Currency_FCST_WB" xfId="1210"/>
    <cellStyle name="Currency_FCST_WB (2)" xfId="1211"/>
    <cellStyle name="Currency_FEBRUARY" xfId="1212"/>
    <cellStyle name="Currency_FF" xfId="1213"/>
    <cellStyle name="Currency_FGTst13-8-19-99ss" xfId="1214"/>
    <cellStyle name="Currency_FOODSHOW" xfId="1215"/>
    <cellStyle name="Currency_FP 20 A (1)" xfId="1216"/>
    <cellStyle name="Currency_FP 20 A (2)" xfId="1217"/>
    <cellStyle name="Currency_FP-20 (App. E)" xfId="1218"/>
    <cellStyle name="Currency_FP-20 (App.A) " xfId="1219"/>
    <cellStyle name="Currency_FP-20 (App.D)" xfId="1220"/>
    <cellStyle name="Currency_FP-20(App.B)" xfId="1221"/>
    <cellStyle name="Currency_FP-20(C1) (a)" xfId="1222"/>
    <cellStyle name="Currency_FP-20(C1) (a) (2)" xfId="1223"/>
    <cellStyle name="Currency_FP-20(C1) (b)" xfId="1224"/>
    <cellStyle name="Currency_FP-20(C1) (b) " xfId="1225"/>
    <cellStyle name="Currency_FP-20(C1) (b) (2)" xfId="1226"/>
    <cellStyle name="Currency_FY97COB1." xfId="1227"/>
    <cellStyle name="Currency_GABS Rec." xfId="1228"/>
    <cellStyle name="Currency_GABS Rec. (2)" xfId="1229"/>
    <cellStyle name="Currency_gallup Volumes" xfId="1230"/>
    <cellStyle name="Currency_gap_clsr (8)" xfId="1231"/>
    <cellStyle name="Currency_GCM" xfId="1232"/>
    <cellStyle name="Currency_GenAssum" xfId="1233"/>
    <cellStyle name="Currency_GOLF" xfId="1234"/>
    <cellStyle name="Currency_GP C1a" xfId="1235"/>
    <cellStyle name="Currency_GP C1b" xfId="1236"/>
    <cellStyle name="Currency_GP_EI_3" xfId="1237"/>
    <cellStyle name="Currency_GQ C1A" xfId="1238"/>
    <cellStyle name="Currency_GQ C1B" xfId="1239"/>
    <cellStyle name="Currency_GSS ConEd" xfId="1240"/>
    <cellStyle name="Currency_In millions" xfId="1241"/>
    <cellStyle name="Currency_In millions_combo-3 (2)" xfId="1242"/>
    <cellStyle name="Currency_In millions_combo-3 (4)" xfId="1243"/>
    <cellStyle name="Currency_In millions_non sec restruc (2)" xfId="1244"/>
    <cellStyle name="Currency_In millions_RJRT % to Total (2)" xfId="1245"/>
    <cellStyle name="Currency_In millions_severance" xfId="1246"/>
    <cellStyle name="Currency_index" xfId="1247"/>
    <cellStyle name="Currency_Inputs" xfId="1248"/>
    <cellStyle name="Currency_IPM C1b" xfId="1249"/>
    <cellStyle name="Currency_IPMC1a" xfId="1250"/>
    <cellStyle name="Currency_IS-Hold" xfId="1251"/>
    <cellStyle name="Currency_issues" xfId="1252"/>
    <cellStyle name="Currency_ITOCPX" xfId="1253"/>
    <cellStyle name="Currency_jancf" xfId="1254"/>
    <cellStyle name="Currency_JUNMTH55" xfId="1255"/>
    <cellStyle name="Currency_JUNMTH57" xfId="1256"/>
    <cellStyle name="Currency_JUNYTD55" xfId="1257"/>
    <cellStyle name="Currency_JUNYTD57" xfId="1258"/>
    <cellStyle name="Currency_laroux" xfId="1259"/>
    <cellStyle name="Currency_laroux_1" xfId="1260"/>
    <cellStyle name="Currency_laroux_1995" xfId="1261"/>
    <cellStyle name="Currency_laroux_1_dimon" xfId="1262"/>
    <cellStyle name="Currency_laroux_1_dimon_1" xfId="1263"/>
    <cellStyle name="Currency_laroux_1_dimon_2" xfId="1264"/>
    <cellStyle name="Currency_laroux_1_dimon_3" xfId="1265"/>
    <cellStyle name="Currency_laroux_1_laroux" xfId="1266"/>
    <cellStyle name="Currency_laroux_1_laroux_1" xfId="1267"/>
    <cellStyle name="Currency_laroux_1_laroux_1_PERSON2" xfId="1268"/>
    <cellStyle name="Currency_laroux_1_laroux_dimon" xfId="1269"/>
    <cellStyle name="Currency_laroux_1_laroux_PERSON2" xfId="1270"/>
    <cellStyle name="Currency_laroux_1_Locas" xfId="1271"/>
    <cellStyle name="Currency_laroux_1_PERSON2" xfId="1272"/>
    <cellStyle name="Currency_laroux_1_pldt" xfId="1273"/>
    <cellStyle name="Currency_laroux_1_PLDT_dimon" xfId="1274"/>
    <cellStyle name="Currency_laroux_1_Sheet1 (2)" xfId="1275"/>
    <cellStyle name="Currency_laroux_1_VERA" xfId="1276"/>
    <cellStyle name="Currency_laroux_1_VERA_1" xfId="1277"/>
    <cellStyle name="Currency_laroux_1_VIRUS-EDY" xfId="1278"/>
    <cellStyle name="Currency_laroux_2" xfId="1279"/>
    <cellStyle name="Currency_laroux_2_dimon" xfId="1280"/>
    <cellStyle name="Currency_laroux_2_dimon_1" xfId="1281"/>
    <cellStyle name="Currency_laroux_2_dimon_2" xfId="1282"/>
    <cellStyle name="Currency_laroux_2_dimon_3" xfId="1283"/>
    <cellStyle name="Currency_laroux_2_laroux" xfId="1284"/>
    <cellStyle name="Currency_laroux_2_laroux_dimon" xfId="1285"/>
    <cellStyle name="Currency_laroux_2_laroux_PERSON2" xfId="1286"/>
    <cellStyle name="Currency_laroux_2_Locas" xfId="1287"/>
    <cellStyle name="Currency_laroux_2_PERSON2" xfId="1288"/>
    <cellStyle name="Currency_laroux_2_pldt" xfId="1289"/>
    <cellStyle name="Currency_laroux_2_PLDT_dimon" xfId="1290"/>
    <cellStyle name="Currency_laroux_2_Sheet1 (2)" xfId="1291"/>
    <cellStyle name="Currency_laroux_2_VIRUS-EDY" xfId="1292"/>
    <cellStyle name="Currency_laroux_3" xfId="1293"/>
    <cellStyle name="Currency_laroux_3_dimon" xfId="1294"/>
    <cellStyle name="Currency_laroux_3_dimon_1" xfId="1295"/>
    <cellStyle name="Currency_laroux_3_dimon_2" xfId="1296"/>
    <cellStyle name="Currency_laroux_3_dimon_3" xfId="1297"/>
    <cellStyle name="Currency_laroux_3_laroux" xfId="1298"/>
    <cellStyle name="Currency_laroux_3_PERSON2" xfId="1299"/>
    <cellStyle name="Currency_laroux_4" xfId="1300"/>
    <cellStyle name="Currency_laroux_4_dimon" xfId="1301"/>
    <cellStyle name="Currency_laroux_4_dimon_1" xfId="1302"/>
    <cellStyle name="Currency_laroux_4_PERSON2" xfId="1303"/>
    <cellStyle name="Currency_laroux_5" xfId="1304"/>
    <cellStyle name="Currency_laroux_5_PERSON2" xfId="1305"/>
    <cellStyle name="Currency_laroux_6" xfId="1306"/>
    <cellStyle name="Currency_laroux_6_PERSON2" xfId="1307"/>
    <cellStyle name="Currency_laroux_7" xfId="1308"/>
    <cellStyle name="Currency_laroux_8" xfId="1309"/>
    <cellStyle name="Currency_laroux_dimon" xfId="1310"/>
    <cellStyle name="Currency_laroux_dimon_1" xfId="1311"/>
    <cellStyle name="Currency_laroux_dimon_2" xfId="1312"/>
    <cellStyle name="Currency_laroux_dimon_3" xfId="1313"/>
    <cellStyle name="Currency_laroux_EPL 304 CA BDE" xfId="1314"/>
    <cellStyle name="Currency_laroux_laroux" xfId="1315"/>
    <cellStyle name="Currency_laroux_laroux_1" xfId="1316"/>
    <cellStyle name="Currency_laroux_laroux_1_dimon" xfId="1317"/>
    <cellStyle name="Currency_laroux_laroux_1_PERSON2" xfId="1318"/>
    <cellStyle name="Currency_laroux_laroux_dimon" xfId="1319"/>
    <cellStyle name="Currency_laroux_laroux_PERSON2" xfId="1320"/>
    <cellStyle name="Currency_laroux_Locas" xfId="1321"/>
    <cellStyle name="Currency_laroux_PERSON2" xfId="1322"/>
    <cellStyle name="Currency_laroux_pldt" xfId="1323"/>
    <cellStyle name="Currency_laroux_pldt_1" xfId="1324"/>
    <cellStyle name="Currency_laroux_Sheet1 (2)" xfId="1325"/>
    <cellStyle name="Currency_laroux_VERA" xfId="1326"/>
    <cellStyle name="Currency_laroux_VERA_1" xfId="1327"/>
    <cellStyle name="Currency_laroux_VIRUS-EDY" xfId="1328"/>
    <cellStyle name="Currency_List" xfId="1329"/>
    <cellStyle name="Currency_MATERAL2" xfId="1330"/>
    <cellStyle name="Currency_MATERAL2_dimon" xfId="1331"/>
    <cellStyle name="Currency_MATERAL2_dimon_1" xfId="1332"/>
    <cellStyle name="Currency_MATERAL2_PERSON2" xfId="1333"/>
    <cellStyle name="Currency_MKGOCPX" xfId="1334"/>
    <cellStyle name="Currency_MOBCPX" xfId="1335"/>
    <cellStyle name="Currency_MTHLYR&amp;O" xfId="1336"/>
    <cellStyle name="Currency_mud plant bolted" xfId="1337"/>
    <cellStyle name="Currency_mud plant bolted_dimon" xfId="1338"/>
    <cellStyle name="Currency_mud plant bolted_dimon_1" xfId="1339"/>
    <cellStyle name="Currency_mud plant bolted_PERSON2" xfId="1340"/>
    <cellStyle name="Currency_mud plant bolted_PLDT" xfId="1341"/>
    <cellStyle name="Currency_mud plant bolted_VERA" xfId="1342"/>
    <cellStyle name="Currency_mud plant bolted_VERA_1" xfId="1343"/>
    <cellStyle name="Currency_NA WITHOUT GOV'T &amp; PNX" xfId="1344"/>
    <cellStyle name="Currency_NAOBU10" xfId="1345"/>
    <cellStyle name="Currency_NAT ACCT" xfId="1346"/>
    <cellStyle name="Currency_non sec restruc (2)" xfId="1347"/>
    <cellStyle name="Currency_NSACTUAL.XLS" xfId="1348"/>
    <cellStyle name="Currency_NTG_PJE" xfId="1349"/>
    <cellStyle name="Currency_NX00" xfId="1350"/>
    <cellStyle name="Currency_Odner" xfId="1351"/>
    <cellStyle name="Currency_Odner (2)" xfId="1352"/>
    <cellStyle name="Currency_Odner (3)" xfId="1353"/>
    <cellStyle name="Currency_OSMOCPX" xfId="1354"/>
    <cellStyle name="Currency_Other Months" xfId="1355"/>
    <cellStyle name="Currency_Outlook" xfId="1356"/>
    <cellStyle name="Currency_P7INVENT" xfId="1357"/>
    <cellStyle name="Currency_pbdefault" xfId="1358"/>
    <cellStyle name="Currency_pbdefault_1" xfId="1359"/>
    <cellStyle name="Currency_percentages" xfId="1360"/>
    <cellStyle name="Currency_PERSON2" xfId="1361"/>
    <cellStyle name="Currency_PERSONAL" xfId="1362"/>
    <cellStyle name="Currency_PGMKOCPX" xfId="1363"/>
    <cellStyle name="Currency_PGNW1" xfId="1364"/>
    <cellStyle name="Currency_PGNW2" xfId="1365"/>
    <cellStyle name="Currency_PGNWOCPX" xfId="1366"/>
    <cellStyle name="Currency_Pink" xfId="1367"/>
    <cellStyle name="Currency_Plan" xfId="1368"/>
    <cellStyle name="Currency_PLANT" xfId="1369"/>
    <cellStyle name="Currency_PLDT" xfId="1370"/>
    <cellStyle name="Currency_pldt_1" xfId="1371"/>
    <cellStyle name="Currency_PLDT_1_dimon" xfId="1372"/>
    <cellStyle name="Currency_pldt_1_dimon_1" xfId="1373"/>
    <cellStyle name="Currency_pldt_2" xfId="1374"/>
    <cellStyle name="Currency_pldt_Calculations" xfId="1375"/>
    <cellStyle name="Currency_PLDT_dimon" xfId="1376"/>
    <cellStyle name="Currency_pldt_dimon_1" xfId="1377"/>
    <cellStyle name="Currency_priccurv" xfId="1378"/>
    <cellStyle name="Currency_PROCDS&amp;G" xfId="1379"/>
    <cellStyle name="Currency_PROFILE4" xfId="1380"/>
    <cellStyle name="Currency_Projects" xfId="1381"/>
    <cellStyle name="Currency_PURAZV12" xfId="1382"/>
    <cellStyle name="Currency_Quarter End Months" xfId="1383"/>
    <cellStyle name="Currency_r1" xfId="1384"/>
    <cellStyle name="Currency_RELO-MOS" xfId="1385"/>
    <cellStyle name="Currency_RELO694" xfId="1386"/>
    <cellStyle name="Currency_RFI" xfId="1387"/>
    <cellStyle name="Currency_RFI_1" xfId="1388"/>
    <cellStyle name="Currency_risk_op" xfId="1389"/>
    <cellStyle name="Currency_risk_op (+)" xfId="1390"/>
    <cellStyle name="Currency_RJRN Roadmap" xfId="1391"/>
    <cellStyle name="Currency_RJRN Roadmap (2)" xfId="1392"/>
    <cellStyle name="Currency_RJRT % to Total (2)" xfId="1393"/>
    <cellStyle name="Currency_ROAD" xfId="1394"/>
    <cellStyle name="Currency_ROAD_1" xfId="1395"/>
    <cellStyle name="Currency_Sales Order" xfId="1396"/>
    <cellStyle name="Currency_SATOCPX" xfId="1397"/>
    <cellStyle name="Currency_SCH1_SIL" xfId="1398"/>
    <cellStyle name="Currency_SCH2_SIL" xfId="1399"/>
    <cellStyle name="Currency_severance" xfId="1400"/>
    <cellStyle name="Currency_Sheet1" xfId="1401"/>
    <cellStyle name="Currency_Sheet1 (2)" xfId="1402"/>
    <cellStyle name="Currency_Sheet1 (2)_FCST95" xfId="1403"/>
    <cellStyle name="Currency_Sheet1 (2)_laroux" xfId="1404"/>
    <cellStyle name="Currency_Sheet1 (2)_PERSON2" xfId="1405"/>
    <cellStyle name="Currency_Sheet1_dimon" xfId="1406"/>
    <cellStyle name="Currency_Sheet1_laroux" xfId="1407"/>
    <cellStyle name="Currency_Sheet1_PERSON2" xfId="1408"/>
    <cellStyle name="Currency_Sheet2" xfId="1409"/>
    <cellStyle name="Currency_Sheet3" xfId="1410"/>
    <cellStyle name="Currency_Sheet4" xfId="1411"/>
    <cellStyle name="Currency_Sheet5" xfId="1412"/>
    <cellStyle name="Currency_SHENREPT" xfId="1413"/>
    <cellStyle name="Currency_Snr. CO" xfId="1414"/>
    <cellStyle name="Currency_sprint contr" xfId="1415"/>
    <cellStyle name="Currency_Subcont File" xfId="1416"/>
    <cellStyle name="Currency_Summ Rest" xfId="1417"/>
    <cellStyle name="Currency_Summ Rest (2)" xfId="1418"/>
    <cellStyle name="Currency_Summary Info" xfId="1419"/>
    <cellStyle name="Currency_SUMPAGE" xfId="1420"/>
    <cellStyle name="Currency_Swap-Initial" xfId="1421"/>
    <cellStyle name="Currency_TMSNW1" xfId="1422"/>
    <cellStyle name="Currency_TMSNW2" xfId="1423"/>
    <cellStyle name="Currency_TMSOCPX" xfId="1424"/>
    <cellStyle name="Currency_TOTAL MTH" xfId="1425"/>
    <cellStyle name="Currency_TOTAL YTD" xfId="1426"/>
    <cellStyle name="Currency_TRANSDSC.XLS" xfId="1427"/>
    <cellStyle name="Currency_TRANSFXA.XLS" xfId="1428"/>
    <cellStyle name="Currency_TRANSFXA.XLS_1" xfId="1429"/>
    <cellStyle name="Currency_TRANSIME.XLS" xfId="1430"/>
    <cellStyle name="Currency_TRANSIME.XLS_TRANSDSC.XLS" xfId="1431"/>
    <cellStyle name="Currency_TRANSIME.XLS_TRANSFXA.XLS" xfId="1432"/>
    <cellStyle name="Currency_util94" xfId="1433"/>
    <cellStyle name="Currency_Variance" xfId="1434"/>
    <cellStyle name="Currency_VERA" xfId="1435"/>
    <cellStyle name="Currency_version2 (2)" xfId="1436"/>
    <cellStyle name="Currency_version2.A" xfId="1437"/>
    <cellStyle name="Currency_VIRUS-EDY" xfId="1438"/>
    <cellStyle name="Currency_VIRUS-EDY_1" xfId="1439"/>
    <cellStyle name="Currency_White" xfId="1440"/>
    <cellStyle name="Currency_WO Var. &amp; Tot. Exp." xfId="1441"/>
    <cellStyle name="Currency_WSP" xfId="1442"/>
    <cellStyle name="Currency_WSS ConEd" xfId="1443"/>
    <cellStyle name="Currency_yrcao" xfId="1444"/>
    <cellStyle name="Currency_YREND55" xfId="1445"/>
    <cellStyle name="Currency_YREND57" xfId="1446"/>
    <cellStyle name="Currency_YTDCUR" xfId="1447"/>
    <cellStyle name="Date" xfId="1448"/>
    <cellStyle name="Fixed" xfId="1449"/>
    <cellStyle name="Followe೤ Hyperlink" xfId="1450"/>
    <cellStyle name="Grey" xfId="1451"/>
    <cellStyle name="HEADER" xfId="1452"/>
    <cellStyle name="Heading 1" xfId="1453"/>
    <cellStyle name="Heading2" xfId="1454"/>
    <cellStyle name="HIGHLIGHT" xfId="1455"/>
    <cellStyle name="Hyperlink_Contract price" xfId="1456"/>
    <cellStyle name="Hyperlink_gallup Volumes" xfId="1457"/>
    <cellStyle name="Input [yellow]" xfId="1458"/>
    <cellStyle name="Milliers [0]_laroux" xfId="1459"/>
    <cellStyle name="Milliers [0]_laroux_Atlanta_Unwind_Model_11.04.99" xfId="1460"/>
    <cellStyle name="Milliers [0]_laroux_Union Gas Quote as of 4_20_00" xfId="1461"/>
    <cellStyle name="Milliers_laroux" xfId="1462"/>
    <cellStyle name="Milliers_laroux_Atlanta_Unwind_Model_11.04.99" xfId="1463"/>
    <cellStyle name="Milliers_laroux_Union Gas Quote as of 4_20_00" xfId="1464"/>
    <cellStyle name="Monétaire [0]_laroux" xfId="1465"/>
    <cellStyle name="Monétaire [0]_laroux_Atlanta_Unwind_Model_11.04.99" xfId="1466"/>
    <cellStyle name="Monétaire [0]_laroux_Union Gas Quote as of 4_20_00" xfId="1467"/>
    <cellStyle name="Monétaire_laroux" xfId="1468"/>
    <cellStyle name="Monétaire_laroux_Atlanta_Unwind_Model_11.04.99" xfId="1469"/>
    <cellStyle name="Monétaire_laroux_Union Gas Quote as of 4_20_00" xfId="1470"/>
    <cellStyle name="no dec" xfId="1471"/>
    <cellStyle name="Normal - Style1" xfId="1472"/>
    <cellStyle name="Normal - Style1_dimon" xfId="1473"/>
    <cellStyle name="Normal_0694ODD" xfId="1474"/>
    <cellStyle name="Normal_12matrix" xfId="1475"/>
    <cellStyle name="Normal_20196" xfId="1476"/>
    <cellStyle name="Normal_321st" xfId="1477"/>
    <cellStyle name="Normal_353HHC" xfId="1478"/>
    <cellStyle name="Normal_4018fin" xfId="1479"/>
    <cellStyle name="Normal_4021fin" xfId="1480"/>
    <cellStyle name="Normal_694COVR" xfId="1481"/>
    <cellStyle name="Normal_89_95FNL" xfId="1482"/>
    <cellStyle name="Normal_89_95FNL_laroux" xfId="1483"/>
    <cellStyle name="Normal_89_95FNL_UNIMAP (2)" xfId="1484"/>
    <cellStyle name="Normal_94BUDALL" xfId="1485"/>
    <cellStyle name="Normal_94BUDALL_1" xfId="1486"/>
    <cellStyle name="Normal_94BUDALL_laroux" xfId="1487"/>
    <cellStyle name="Normal_94BUDALL_laroux_UNIMAP (2)" xfId="1488"/>
    <cellStyle name="Normal_94BUDALL_UNIMAP (2)" xfId="1489"/>
    <cellStyle name="Normal_94RES_D" xfId="1490"/>
    <cellStyle name="Normal_95CHART" xfId="1491"/>
    <cellStyle name="Normal_95summary" xfId="1492"/>
    <cellStyle name="Normal_96_WIN" xfId="1493"/>
    <cellStyle name="Normal_96_WIN (2)" xfId="1494"/>
    <cellStyle name="Normal_A" xfId="1495"/>
    <cellStyle name="Normal_A (2)" xfId="1496"/>
    <cellStyle name="Normal_A_dimon" xfId="1497"/>
    <cellStyle name="Normal_A_VERA" xfId="1498"/>
    <cellStyle name="Normal_ACT_3BUD" xfId="1499"/>
    <cellStyle name="Normal_ACT_3BUD (2)" xfId="1500"/>
    <cellStyle name="Normal_ACT_3BUD (2)_laroux" xfId="1501"/>
    <cellStyle name="Normal_ACT_3BUD (2)_UNIMAP (2)" xfId="1502"/>
    <cellStyle name="Normal_ACTUAL" xfId="1503"/>
    <cellStyle name="Normal_ACTUAL NA -OBU" xfId="1504"/>
    <cellStyle name="Normal_Actual vs." xfId="1505"/>
    <cellStyle name="Normal_ACTUAL_1" xfId="1506"/>
    <cellStyle name="Normal_ACTUAL_NA WITHOUT GOV'T &amp; PNX" xfId="1507"/>
    <cellStyle name="Normal_ADMNO694" xfId="1508"/>
    <cellStyle name="Normal_algasdefault" xfId="1509"/>
    <cellStyle name="Normal_algasdefault_1" xfId="1510"/>
    <cellStyle name="Normal_ALL_IBT95 " xfId="1511"/>
    <cellStyle name="Normal_ALL_IBT95 _laroux" xfId="1512"/>
    <cellStyle name="Normal_ALL_IBT95 _UNIMAP (2)" xfId="1513"/>
    <cellStyle name="Normal_Alternative1" xfId="1514"/>
    <cellStyle name="Normal_Alternative1_1" xfId="1515"/>
    <cellStyle name="Normal_ANALINTL" xfId="1516"/>
    <cellStyle name="Normal_ANALYSIS" xfId="1517"/>
    <cellStyle name="Normal_ANALYSIS (2)" xfId="1518"/>
    <cellStyle name="Normal_ANLS_LHK (2)" xfId="1519"/>
    <cellStyle name="Normal_ANLS_LHK (2)_laroux" xfId="1520"/>
    <cellStyle name="Normal_ANLS_LHK (2)_UNIMAP (2)" xfId="1521"/>
    <cellStyle name="Normal_AOPS" xfId="1522"/>
    <cellStyle name="Normal_App E" xfId="1523"/>
    <cellStyle name="Normal_APR" xfId="1524"/>
    <cellStyle name="Normal_APR_laroux" xfId="1525"/>
    <cellStyle name="Normal_Apr_pldt" xfId="1526"/>
    <cellStyle name="Normal_Arapahoe" xfId="1527"/>
    <cellStyle name="Normal_Assumptions" xfId="1528"/>
    <cellStyle name="Normal_bahiadefault" xfId="1529"/>
    <cellStyle name="Normal_bahiadefault_1" xfId="1530"/>
    <cellStyle name="Normal_BASMARY" xfId="1531"/>
    <cellStyle name="Normal_BIGOUT" xfId="1532"/>
    <cellStyle name="Normal_Book3" xfId="1533"/>
    <cellStyle name="Normal_BOP" xfId="1534"/>
    <cellStyle name="Normal_BOPBAL1" xfId="1535"/>
    <cellStyle name="Normal_BOPCBU" xfId="1536"/>
    <cellStyle name="Normal_BOPCBU (2)" xfId="1537"/>
    <cellStyle name="Normal_BOPCBU96" xfId="1538"/>
    <cellStyle name="Normal_BREPAIR" xfId="1539"/>
    <cellStyle name="Normal_BSAPPE.XLS" xfId="1540"/>
    <cellStyle name="Normal_BUDGET" xfId="1541"/>
    <cellStyle name="Normal_C-Cap intensity" xfId="1542"/>
    <cellStyle name="Normal_C-Capex%rev" xfId="1543"/>
    <cellStyle name="Normal_C-Line per Staff" xfId="1544"/>
    <cellStyle name="Normal_C-lines distribution" xfId="1545"/>
    <cellStyle name="Normal_C-Orig PLDT lines" xfId="1546"/>
    <cellStyle name="Normal_C-Ret on Rev" xfId="1547"/>
    <cellStyle name="Normal_C-ROACE" xfId="1548"/>
    <cellStyle name="Normal_Calculations" xfId="1549"/>
    <cellStyle name="Normal_Calculations (2)" xfId="1550"/>
    <cellStyle name="Normal_Calculations II" xfId="1551"/>
    <cellStyle name="Normal_Calculations II_1" xfId="1552"/>
    <cellStyle name="Normal_Calculations III" xfId="1553"/>
    <cellStyle name="Normal_Calculations_1" xfId="1554"/>
    <cellStyle name="Normal_Calculations_2" xfId="1555"/>
    <cellStyle name="Normal_Capex" xfId="0"/>
    <cellStyle name="Normal_Capex per line" xfId="0"/>
    <cellStyle name="Normal_Capex%rev" xfId="0"/>
    <cellStyle name="Normal_CAPEX2" xfId="0"/>
    <cellStyle name="Normal_CAPEX94" xfId="0"/>
    <cellStyle name="Normal_CAPEX_dimon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GOUT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o-wide Monthly" xfId="0"/>
    <cellStyle name="Normal_Co-wide Monthly_dimon" xfId="0"/>
    <cellStyle name="Normal_combo-3 (2)" xfId="0"/>
    <cellStyle name="Normal_combo-3 (2)_laroux" xfId="0"/>
    <cellStyle name="Normal_combo-3 (2)_laroux_UNIMAP (2)" xfId="0"/>
    <cellStyle name="Normal_combo-3 (2)_UNIMAP (2)" xfId="0"/>
    <cellStyle name="Normal_combo-3 (4)" xfId="0"/>
    <cellStyle name="Normal_COMOTH" xfId="0"/>
    <cellStyle name="Normal_coperdefault" xfId="0"/>
    <cellStyle name="Normal_coperdefault_1" xfId="0"/>
    <cellStyle name="Normal_Corp method" xfId="0"/>
    <cellStyle name="Normal_Cost Code" xfId="0"/>
    <cellStyle name="Normal_CROCF" xfId="0"/>
    <cellStyle name="Normal_CSWH112" xfId="0"/>
    <cellStyle name="Normal_CSWH181" xfId="0"/>
    <cellStyle name="Normal_CTCUR" xfId="0"/>
    <cellStyle name="Normal_Cum Real Opr Cf" xfId="0"/>
    <cellStyle name="Normal_CUMPLTCH" xfId="0"/>
    <cellStyle name="Normal_Curves" xfId="0"/>
    <cellStyle name="Normal_DB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2" xfId="0"/>
    <cellStyle name="Normal_dimon_3" xfId="0"/>
    <cellStyle name="Normal_Direct" xfId="0"/>
    <cellStyle name="Normal_Direct_laroux" xfId="0"/>
    <cellStyle name="Normal_Direct_UNIMAP (2)" xfId="0"/>
    <cellStyle name="Normal_DIV" xfId="0"/>
    <cellStyle name="Normal_Dowell C1b" xfId="0"/>
    <cellStyle name="Normal_Dowell-C1a" xfId="0"/>
    <cellStyle name="Normal_Draft" xfId="0"/>
    <cellStyle name="Normal_Draft (2)" xfId="0"/>
    <cellStyle name="Normal_DRAFT Order Summary" xfId="0"/>
    <cellStyle name="Normal_E&amp;ONW1" xfId="0"/>
    <cellStyle name="Normal_E&amp;ONW2" xfId="0"/>
    <cellStyle name="Normal_E&amp;OOCPX" xfId="0"/>
    <cellStyle name="Normal_emserdefault" xfId="0"/>
    <cellStyle name="Normal_emserdefault_1" xfId="0"/>
    <cellStyle name="Normal_EPL 304 CA BDE" xfId="0"/>
    <cellStyle name="Normal_EPS" xfId="0"/>
    <cellStyle name="Normal_EQCON" xfId="0"/>
    <cellStyle name="Normal_F&amp;COCPX" xfId="0"/>
    <cellStyle name="Normal_FCST95" xfId="0"/>
    <cellStyle name="Normal_FCST_FSC" xfId="0"/>
    <cellStyle name="Normal_FCST_FSC (2)" xfId="0"/>
    <cellStyle name="Normal_FCST_LSI" xfId="0"/>
    <cellStyle name="Normal_FCST_LSI (2)" xfId="0"/>
    <cellStyle name="Normal_FCST_PLT" xfId="0"/>
    <cellStyle name="Normal_FCST_PLT (2)" xfId="0"/>
    <cellStyle name="Normal_FCST_PLT_1" xfId="0"/>
    <cellStyle name="Normal_FCST_PLT_FCST_PLT (2)" xfId="0"/>
    <cellStyle name="Normal_FCST_RFC" xfId="0"/>
    <cellStyle name="Normal_FCST_RFC (2)" xfId="0"/>
    <cellStyle name="Normal_FCST_SPC" xfId="0"/>
    <cellStyle name="Normal_FCST_SPC (2)" xfId="0"/>
    <cellStyle name="Normal_FCST_WB" xfId="0"/>
    <cellStyle name="Normal_FCST_WB (2)" xfId="0"/>
    <cellStyle name="Normal_FEBRUARY" xfId="0"/>
    <cellStyle name="Normal_FF" xfId="0"/>
    <cellStyle name="Normal_FIXVAR" xfId="0"/>
    <cellStyle name="Normal_FOODSHOW" xfId="0"/>
    <cellStyle name="Normal_FOODSHOW_laroux" xfId="0"/>
    <cellStyle name="Normal_FOODSHOW_UNIMAP (2)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Y97COB1." xfId="0"/>
    <cellStyle name="Normal_GABS Rec." xfId="0"/>
    <cellStyle name="Normal_GABS Rec. (2)" xfId="0"/>
    <cellStyle name="Normal_gap_clsr (8)" xfId="0"/>
    <cellStyle name="Normal_gap_clsr (8)_laroux" xfId="0"/>
    <cellStyle name="Normal_gap_clsr (8)_UNIMAP (2)" xfId="0"/>
    <cellStyle name="Normal_GCM" xfId="0"/>
    <cellStyle name="Normal_GE03" xfId="0"/>
    <cellStyle name="Normal_GE04" xfId="0"/>
    <cellStyle name="Normal_GenAssum" xfId="0"/>
    <cellStyle name="Normal_GOLF" xfId="0"/>
    <cellStyle name="Normal_GP C1a" xfId="0"/>
    <cellStyle name="Normal_GP C1b" xfId="0"/>
    <cellStyle name="Normal_GP_EI_3" xfId="0"/>
    <cellStyle name="Normal_GQ C1A" xfId="0"/>
    <cellStyle name="Normal_GQ C1B" xfId="0"/>
    <cellStyle name="Normal_GSS ConEd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 millions" xfId="0"/>
    <cellStyle name="Normal_In millions_1" xfId="0"/>
    <cellStyle name="Normal_In millions_combo-3 (2)" xfId="0"/>
    <cellStyle name="Normal_In millions_combo-3 (4)" xfId="0"/>
    <cellStyle name="Normal_In millions_combo-3 (4)_laroux" xfId="0"/>
    <cellStyle name="Normal_In millions_combo-3 (4)_laroux_UNIMAP (2)" xfId="0"/>
    <cellStyle name="Normal_In millions_combo-3 (4)_UNIMAP (2)" xfId="0"/>
    <cellStyle name="Normal_In millions_non sec restruc (2)" xfId="0"/>
    <cellStyle name="Normal_In millions_RJRT % to Total (2)" xfId="0"/>
    <cellStyle name="Normal_In millions_RJRT % to Total (2)_laroux" xfId="0"/>
    <cellStyle name="Normal_In millions_RJRT % to Total (2)_laroux_UNIMAP (2)" xfId="0"/>
    <cellStyle name="Normal_In millions_RJRT % to Total (2)_UNIMAP (2)" xfId="0"/>
    <cellStyle name="Normal_In millions_severance" xfId="0"/>
    <cellStyle name="Normal_index" xfId="0"/>
    <cellStyle name="Normal_index_laroux" xfId="0"/>
    <cellStyle name="Normal_index_UNIMAP (2)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TL_MAY" xfId="0"/>
    <cellStyle name="Normal_INVREV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ssues" xfId="0"/>
    <cellStyle name="Normal_issues_laroux" xfId="0"/>
    <cellStyle name="Normal_issues_UNIMAP (2)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2" xfId="0"/>
    <cellStyle name="Normal_laroux_1_EPL 304 CA BDE" xfId="0"/>
    <cellStyle name="Normal_laroux_1_laroux" xfId="0"/>
    <cellStyle name="Normal_laroux_1_laroux_1" xfId="0"/>
    <cellStyle name="Normal_laroux_1_laroux_1_PERSON2" xfId="0"/>
    <cellStyle name="Normal_laroux_1_laroux_2" xfId="0"/>
    <cellStyle name="Normal_laroux_1_laroux_PERSON2" xfId="0"/>
    <cellStyle name="Normal_laroux_1_Locas" xfId="0"/>
    <cellStyle name="Normal_laroux_1_Locas_1" xfId="0"/>
    <cellStyle name="Normal_laroux_1_PERSON2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Sheet1 (2)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3" xfId="0"/>
    <cellStyle name="Normal_laroux_2_EPL 304 CA BDE" xfId="0"/>
    <cellStyle name="Normal_laroux_2_laroux" xfId="0"/>
    <cellStyle name="Normal_laroux_2_laroux_1" xfId="0"/>
    <cellStyle name="Normal_laroux_2_laroux_1_PERSON2" xfId="0"/>
    <cellStyle name="Normal_laroux_2_laroux_2" xfId="0"/>
    <cellStyle name="Normal_laroux_2_laroux_2_PERSON2" xfId="0"/>
    <cellStyle name="Normal_laroux_2_laroux_PERSON2" xfId="0"/>
    <cellStyle name="Normal_laroux_2_Locas" xfId="0"/>
    <cellStyle name="Normal_laroux_2_Locas_1" xfId="0"/>
    <cellStyle name="Normal_laroux_2_PERSON2" xfId="0"/>
    <cellStyle name="Normal_laroux_2_pldt" xfId="0"/>
    <cellStyle name="Normal_laroux_2_pldt_1" xfId="0"/>
    <cellStyle name="Normal_laroux_2_pldt_2" xfId="0"/>
    <cellStyle name="Normal_laroux_2_Sheet1 (2)" xfId="0"/>
    <cellStyle name="Normal_laroux_2_VIRUS-EDY" xfId="0"/>
    <cellStyle name="Normal_laroux_3" xfId="0"/>
    <cellStyle name="Normal_laroux_3_dimon" xfId="0"/>
    <cellStyle name="Normal_laroux_3_dimon_1" xfId="0"/>
    <cellStyle name="Normal_laroux_3_dimon_2" xfId="0"/>
    <cellStyle name="Normal_laroux_3_dimon_3" xfId="0"/>
    <cellStyle name="Normal_laroux_3_dimon_4" xfId="0"/>
    <cellStyle name="Normal_laroux_3_EPL 304 CA BDE" xfId="0"/>
    <cellStyle name="Normal_laroux_3_laroux" xfId="0"/>
    <cellStyle name="Normal_laroux_3_laroux_1" xfId="0"/>
    <cellStyle name="Normal_laroux_3_laroux_1_PERSON2" xfId="0"/>
    <cellStyle name="Normal_laroux_3_laroux_2" xfId="0"/>
    <cellStyle name="Normal_laroux_3_laroux_2_PERSON2" xfId="0"/>
    <cellStyle name="Normal_laroux_3_laroux_dimon" xfId="0"/>
    <cellStyle name="Normal_laroux_3_laroux_PERSON2" xfId="0"/>
    <cellStyle name="Normal_laroux_3_Locas" xfId="0"/>
    <cellStyle name="Normal_laroux_3_PERSON2" xfId="0"/>
    <cellStyle name="Normal_laroux_3_pldt" xfId="0"/>
    <cellStyle name="Normal_laroux_3_pldt_1" xfId="0"/>
    <cellStyle name="Normal_laroux_3_PLDT_dimon" xfId="0"/>
    <cellStyle name="Normal_laroux_3_Sheet1 (2)" xfId="0"/>
    <cellStyle name="Normal_laroux_3_VERA" xfId="0"/>
    <cellStyle name="Normal_laroux_3_VERA_1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EPL 304 CA BDE" xfId="0"/>
    <cellStyle name="Normal_laroux_4_laroux" xfId="0"/>
    <cellStyle name="Normal_laroux_4_laroux_1" xfId="0"/>
    <cellStyle name="Normal_laroux_4_laroux_1_PERSON2" xfId="0"/>
    <cellStyle name="Normal_laroux_4_laroux_2" xfId="0"/>
    <cellStyle name="Normal_laroux_4_laroux_PERSON2" xfId="0"/>
    <cellStyle name="Normal_laroux_4_PERSON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2" xfId="0"/>
    <cellStyle name="Normal_laroux_5_dimon_3" xfId="0"/>
    <cellStyle name="Normal_laroux_5_EPL 304 CA BDE" xfId="0"/>
    <cellStyle name="Normal_laroux_5_laroux" xfId="0"/>
    <cellStyle name="Normal_laroux_5_laroux_1" xfId="0"/>
    <cellStyle name="Normal_laroux_5_laroux_1_PERSON2" xfId="0"/>
    <cellStyle name="Normal_laroux_5_laroux_2" xfId="0"/>
    <cellStyle name="Normal_laroux_5_laroux_PERSON2" xfId="0"/>
    <cellStyle name="Normal_laroux_5_PERSON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3" xfId="0"/>
    <cellStyle name="Normal_laroux_6_EPL 304 CA BDE" xfId="0"/>
    <cellStyle name="Normal_laroux_6_laroux" xfId="0"/>
    <cellStyle name="Normal_laroux_6_laroux_1" xfId="0"/>
    <cellStyle name="Normal_laroux_6_laroux_1_PERSON2" xfId="0"/>
    <cellStyle name="Normal_laroux_6_laroux_dimon" xfId="0"/>
    <cellStyle name="Normal_laroux_6_laroux_laroux" xfId="0"/>
    <cellStyle name="Normal_laroux_6_laroux_PERSON2" xfId="0"/>
    <cellStyle name="Normal_laroux_6_laroux_UNIMAP (2)" xfId="0"/>
    <cellStyle name="Normal_laroux_6_PERSON2" xfId="0"/>
    <cellStyle name="Normal_laroux_6_pldt" xfId="0"/>
    <cellStyle name="Normal_laroux_6_pldt_1" xfId="0"/>
    <cellStyle name="Normal_laroux_6_pldt_2" xfId="0"/>
    <cellStyle name="Normal_laroux_6_PLDT_dimon" xfId="0"/>
    <cellStyle name="Normal_laroux_6_UNIMAP (2)" xfId="0"/>
    <cellStyle name="Normal_laroux_6_VERA" xfId="0"/>
    <cellStyle name="Normal_laroux_6_VIRUS-EDY" xfId="0"/>
    <cellStyle name="Normal_laroux_7" xfId="0"/>
    <cellStyle name="Normal_laroux_7_dimon" xfId="0"/>
    <cellStyle name="Normal_laroux_7_dimon_1" xfId="0"/>
    <cellStyle name="Normal_laroux_7_dimon_2" xfId="0"/>
    <cellStyle name="Normal_laroux_7_laroux" xfId="0"/>
    <cellStyle name="Normal_laroux_7_laroux_PERSON2" xfId="0"/>
    <cellStyle name="Normal_laroux_7_PERSON2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laroux" xfId="0"/>
    <cellStyle name="Normal_laroux_8_laroux_1" xfId="0"/>
    <cellStyle name="Normal_laroux_8_PERSON2" xfId="0"/>
    <cellStyle name="Normal_laroux_8_pldt" xfId="0"/>
    <cellStyle name="Normal_laroux_8_pldt_1" xfId="0"/>
    <cellStyle name="Normal_laroux_8_UNIMAP (2)" xfId="0"/>
    <cellStyle name="Normal_laroux_8_VERA" xfId="0"/>
    <cellStyle name="Normal_laroux_9" xfId="0"/>
    <cellStyle name="Normal_laroux_9_dimon" xfId="0"/>
    <cellStyle name="Normal_laroux_9_dimon_1" xfId="0"/>
    <cellStyle name="Normal_laroux_9_PERSON2" xfId="0"/>
    <cellStyle name="Normal_laroux_A" xfId="0"/>
    <cellStyle name="Normal_laroux_A_PERSON2" xfId="0"/>
    <cellStyle name="Normal_laroux_B" xfId="0"/>
    <cellStyle name="Normal_laroux_B_PERSON2" xfId="0"/>
    <cellStyle name="Normal_laroux_C" xfId="0"/>
    <cellStyle name="Normal_laroux_C_PERSON2" xfId="0"/>
    <cellStyle name="Normal_laroux_D" xfId="0"/>
    <cellStyle name="Normal_laroux_dimon" xfId="0"/>
    <cellStyle name="Normal_laroux_dimon_1" xfId="0"/>
    <cellStyle name="Normal_laroux_dimon_2" xfId="0"/>
    <cellStyle name="Normal_laroux_dimon_3" xfId="0"/>
    <cellStyle name="Normal_laroux_dimon_4" xfId="0"/>
    <cellStyle name="Normal_laroux_dimon_5" xfId="0"/>
    <cellStyle name="Normal_laroux_EPL 304 CA BDE" xfId="0"/>
    <cellStyle name="Normal_laroux_laroux" xfId="0"/>
    <cellStyle name="Normal_laroux_laroux_1" xfId="0"/>
    <cellStyle name="Normal_laroux_laroux_1_PERSON2" xfId="0"/>
    <cellStyle name="Normal_laroux_laroux_2" xfId="0"/>
    <cellStyle name="Normal_laroux_laroux_laroux" xfId="0"/>
    <cellStyle name="Normal_laroux_laroux_PERSON2" xfId="0"/>
    <cellStyle name="Normal_laroux_Locas" xfId="0"/>
    <cellStyle name="Normal_laroux_PERSON2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Sheet1 (2)" xfId="0"/>
    <cellStyle name="Normal_laroux_VERA" xfId="0"/>
    <cellStyle name="Normal_laroux_VERA_1" xfId="0"/>
    <cellStyle name="Normal_laroux_VIRUS-EDY" xfId="0"/>
    <cellStyle name="Normal_Line Inst." xfId="0"/>
    <cellStyle name="Normal_List" xfId="0"/>
    <cellStyle name="Normal_Locas" xfId="0"/>
    <cellStyle name="Normal_Locas_1" xfId="0"/>
    <cellStyle name="Normal_MAJREP" xfId="0"/>
    <cellStyle name="Normal_MARCH 95" xfId="0"/>
    <cellStyle name="Normal_MATERAL2" xfId="0"/>
    <cellStyle name="Normal_MATERAL2_dimon" xfId="0"/>
    <cellStyle name="Normal_MATERAL2_laroux" xfId="0"/>
    <cellStyle name="Normal_MATERAL2_UNIMAP (2)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vie Pallet" xfId="0"/>
    <cellStyle name="Normal_MTHLYR&amp;O" xfId="0"/>
    <cellStyle name="Normal_MTHLYR&amp;O_laroux" xfId="0"/>
    <cellStyle name="Normal_MTHLYR&amp;O_UNIMAP (2)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on sec restruc (2)" xfId="0"/>
    <cellStyle name="Normal_non sec restruc (2)_laroux" xfId="0"/>
    <cellStyle name="Normal_non sec restruc (2)_laroux_UNIMAP (2)" xfId="0"/>
    <cellStyle name="Normal_non sec restruc (2)_UNIMAP (2)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SG1999" xfId="0"/>
    <cellStyle name="Normal_NTG_PJE" xfId="0"/>
    <cellStyle name="Normal_NTG_PJE_laroux" xfId="0"/>
    <cellStyle name="Normal_NTG_PJE_UNIMAP (2)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Owners" xfId="0"/>
    <cellStyle name="Normal_P7INVENT" xfId="0"/>
    <cellStyle name="Normal_PAGE 1" xfId="0"/>
    <cellStyle name="Normal_pbdefault" xfId="0"/>
    <cellStyle name="Normal_pbdefault_1" xfId="0"/>
    <cellStyle name="Normal_percentages" xfId="0"/>
    <cellStyle name="Normal_PERSON2" xfId="0"/>
    <cellStyle name="Normal_PERSONAL" xfId="0"/>
    <cellStyle name="Normal_PERSONAL_dimon" xfId="0"/>
    <cellStyle name="Normal_PERSONAL_Locas" xfId="0"/>
    <cellStyle name="Normal_petes version - Hdcnt" xfId="0"/>
    <cellStyle name="Normal_petes version - Hdcnt_laroux" xfId="0"/>
    <cellStyle name="Normal_petes version - Hdcnt_UNIMAP (2)" xfId="0"/>
    <cellStyle name="Normal_PGL1999" xfId="0"/>
    <cellStyle name="Normal_PGMKOCPX" xfId="0"/>
    <cellStyle name="Normal_PGNW1" xfId="0"/>
    <cellStyle name="Normal_PGNW2" xfId="0"/>
    <cellStyle name="Normal_PGNWOCPX" xfId="0"/>
    <cellStyle name="Normal_Picks" xfId="0"/>
    <cellStyle name="Normal_PIG3" xfId="0"/>
    <cellStyle name="Normal_Pink" xfId="0"/>
    <cellStyle name="Normal_PLAN" xfId="0"/>
    <cellStyle name="Normal_PLANT" xfId="0"/>
    <cellStyle name="Normal_PLANTS" xfId="0"/>
    <cellStyle name="Normal_Playoff Prelim (2)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Sheet" xfId="0"/>
    <cellStyle name="Normal_PriceSheet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PURAZV12" xfId="0"/>
    <cellStyle name="Normal_Q08-95.XLS" xfId="0"/>
    <cellStyle name="Normal_QMM-1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con" xfId="0"/>
    <cellStyle name="Normal_recon_laroux" xfId="0"/>
    <cellStyle name="Normal_recon_UNIMAP (2)" xfId="0"/>
    <cellStyle name="Normal_Region 2-C&amp;W" xfId="0"/>
    <cellStyle name="Normal_RELO-MOS" xfId="0"/>
    <cellStyle name="Normal_RELO694" xfId="0"/>
    <cellStyle name="Normal_REPORT-budget" xfId="0"/>
    <cellStyle name="Normal_REPORT-plan" xfId="0"/>
    <cellStyle name="Normal_Return on Rev" xfId="0"/>
    <cellStyle name="Normal_Rev p line" xfId="0"/>
    <cellStyle name="Normal_risk_op" xfId="0"/>
    <cellStyle name="Normal_risk_op (+)" xfId="0"/>
    <cellStyle name="Normal_risk_op_laroux" xfId="0"/>
    <cellStyle name="Normal_risk_op_UNIMAP (2)" xfId="0"/>
    <cellStyle name="Normal_RJRN Roadmap" xfId="0"/>
    <cellStyle name="Normal_RJRN Roadmap (2)" xfId="0"/>
    <cellStyle name="Normal_RJRT % to Total (2)" xfId="0"/>
    <cellStyle name="Normal_ROACE" xfId="0"/>
    <cellStyle name="Normal_ROAD" xfId="0"/>
    <cellStyle name="Normal_ROAD_1" xfId="0"/>
    <cellStyle name="Normal_ROAD_1_laroux" xfId="0"/>
    <cellStyle name="Normal_ROAD_1_UNIMAP (2)" xfId="0"/>
    <cellStyle name="Normal_ROCF (Tot)" xfId="0"/>
    <cellStyle name="Normal_Roster" xfId="0"/>
    <cellStyle name="Normal_RPACONS (BY RANK&amp;EVENT)" xfId="0"/>
    <cellStyle name="Normal_RPACONS (BY RANK)" xfId="0"/>
    <cellStyle name="Normal_Rules" xfId="0"/>
    <cellStyle name="Normal_Sales Order" xfId="0"/>
    <cellStyle name="Normal_SALES, BGP, MOI" xfId="0"/>
    <cellStyle name="Normal_SATOCPX" xfId="0"/>
    <cellStyle name="Normal_SC COP" xfId="0"/>
    <cellStyle name="Normal_SCH1_SIL" xfId="0"/>
    <cellStyle name="Normal_SCH2_SIL" xfId="0"/>
    <cellStyle name="Normal_SCH2_SIL_1" xfId="0"/>
    <cellStyle name="Normal_SERVR" xfId="0"/>
    <cellStyle name="Normal_severance" xfId="0"/>
    <cellStyle name="Normal_severance_laroux" xfId="0"/>
    <cellStyle name="Normal_severance_laroux_UNIMAP (2)" xfId="0"/>
    <cellStyle name="Normal_severance_UNIMAP (2)" xfId="0"/>
    <cellStyle name="Normal_Sheet1" xfId="0"/>
    <cellStyle name="Normal_Sheet1 (2)" xfId="0"/>
    <cellStyle name="Normal_Sheet1 (2)_1" xfId="0"/>
    <cellStyle name="Normal_Sheet1 (2)_dimon" xfId="0"/>
    <cellStyle name="Normal_Sheet1 (2)_laroux" xfId="0"/>
    <cellStyle name="Normal_Sheet1 (2)_PERSON2" xfId="0"/>
    <cellStyle name="Normal_Sheet1 (2)_VERA" xfId="0"/>
    <cellStyle name="Normal_Sheet1 (2)_VERA_1" xfId="0"/>
    <cellStyle name="Normal_Sheet1_1" xfId="0"/>
    <cellStyle name="Normal_Sheet1_Contract price" xfId="0"/>
    <cellStyle name="Normal_Sheet1_dimon" xfId="0"/>
    <cellStyle name="Normal_Sheet1_FUNDS" xfId="0"/>
    <cellStyle name="Normal_Sheet1_FUNDS (2)" xfId="0"/>
    <cellStyle name="Normal_Sheet1_gallup Volumes" xfId="0"/>
    <cellStyle name="Normal_Sheet1_laroux" xfId="0"/>
    <cellStyle name="Normal_Sheet1_laroux_1" xfId="0"/>
    <cellStyle name="Normal_Sheet1_laroux_1_UNIMAP (2)" xfId="0"/>
    <cellStyle name="Normal_Sheet1_laroux_2" xfId="0"/>
    <cellStyle name="Normal_Sheet1_laroux_laroux" xfId="0"/>
    <cellStyle name="Normal_Sheet1_laroux_laroux_1" xfId="0"/>
    <cellStyle name="Normal_Sheet1_laroux_laroux_UNIMAP (2)" xfId="0"/>
    <cellStyle name="Normal_Sheet1_laroux_PERSON2" xfId="0"/>
    <cellStyle name="Normal_Sheet1_laroux_UNIMAP (2)" xfId="0"/>
    <cellStyle name="Normal_Sheet1_List" xfId="0"/>
    <cellStyle name="Normal_Sheet1_PERSON2" xfId="0"/>
    <cellStyle name="Normal_Sheet1_PLDT" xfId="0"/>
    <cellStyle name="Normal_Sheet1_UNIMAP (2)" xfId="0"/>
    <cellStyle name="Normal_Sheet1_VERA" xfId="0"/>
    <cellStyle name="Normal_Sheet1_VERA_1" xfId="0"/>
    <cellStyle name="Normal_Sheet2" xfId="0"/>
    <cellStyle name="Normal_Sheet2_laroux" xfId="0"/>
    <cellStyle name="Normal_Sheet2_laroux_1" xfId="0"/>
    <cellStyle name="Normal_Sheet2_laroux_UNIMAP (2)" xfId="0"/>
    <cellStyle name="Normal_Sheet2_PERSON2" xfId="0"/>
    <cellStyle name="Normal_Sheet2_UNIMAP (2)" xfId="0"/>
    <cellStyle name="Normal_Sheet3" xfId="0"/>
    <cellStyle name="Normal_Sheet3_laroux" xfId="0"/>
    <cellStyle name="Normal_Sheet3_laroux_1" xfId="0"/>
    <cellStyle name="Normal_Sheet3_laroux_UNIMAP (2)" xfId="0"/>
    <cellStyle name="Normal_Sheet3_PERSON2" xfId="0"/>
    <cellStyle name="Normal_Sheet3_UNIMAP (2)" xfId="0"/>
    <cellStyle name="Normal_Sheet4" xfId="0"/>
    <cellStyle name="Normal_Sheet4_laroux" xfId="0"/>
    <cellStyle name="Normal_Sheet4_laroux_1" xfId="0"/>
    <cellStyle name="Normal_Sheet4_laroux_UNIMAP (2)" xfId="0"/>
    <cellStyle name="Normal_Sheet4_UNIMAP (2)" xfId="0"/>
    <cellStyle name="Normal_Sheet5" xfId="0"/>
    <cellStyle name="Normal_Sheet5_laroux" xfId="0"/>
    <cellStyle name="Normal_Sheet5_laroux_1" xfId="0"/>
    <cellStyle name="Normal_Sheet5_laroux_UNIMAP (2)" xfId="0"/>
    <cellStyle name="Normal_Sheet5_UNIMAP (2)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rint contr" xfId="0"/>
    <cellStyle name="Normal_SS2" xfId="0"/>
    <cellStyle name="Normal_Staff cost%rev" xfId="0"/>
    <cellStyle name="Normal_Summ Rest" xfId="0"/>
    <cellStyle name="Normal_Summ Rest (2)" xfId="0"/>
    <cellStyle name="Normal_Summ Rest (2)_laroux" xfId="0"/>
    <cellStyle name="Normal_Summ Rest (2)_UNIMAP (2)" xfId="0"/>
    <cellStyle name="Normal_Summ Rest_laroux" xfId="0"/>
    <cellStyle name="Normal_Summ Rest_UNIMAP (2)" xfId="0"/>
    <cellStyle name="Normal_Summary" xfId="0"/>
    <cellStyle name="Normal_SUMPAGE" xfId="0"/>
    <cellStyle name="Normal_SWI-C-CO.XLS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util94" xfId="0"/>
    <cellStyle name="Normal_Variance" xfId="0"/>
    <cellStyle name="Normal_version2 (2)" xfId="0"/>
    <cellStyle name="Normal_version2.A" xfId="0"/>
    <cellStyle name="Normal_White" xfId="0"/>
    <cellStyle name="Normal_WO Var. &amp; Tot. Exp." xfId="0"/>
    <cellStyle name="Normal_WSP" xfId="0"/>
    <cellStyle name="Normal_WSS ConEd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usental (0)_laroux" xfId="0"/>
    <cellStyle name="Tusental_laroux" xfId="0"/>
    <cellStyle name="Unprot" xfId="0"/>
    <cellStyle name="Unprot$" xfId="0"/>
    <cellStyle name="Unprotect" xfId="0"/>
    <cellStyle name="Valuta (0)_laroux" xfId="0"/>
    <cellStyle name="Valuta (0)_laroux_1" xfId="0"/>
    <cellStyle name="Valuta (0)_laroux_1_1swap_unwind_model" xfId="0"/>
    <cellStyle name="Valuta (0)_laroux_1_1swap_unwind_model_1" xfId="0"/>
    <cellStyle name="Valuta (0)_laroux_1_Atlanta_Unwind_Model_11.04.99" xfId="0"/>
    <cellStyle name="Valuta (0)_laroux_1_Supply_Value_Model_10.11.99" xfId="0"/>
    <cellStyle name="Valuta (0)_laroux_1swap_unwind_model" xfId="0"/>
    <cellStyle name="Valuta (0)_laroux_1swap_unwind_model_1" xfId="0"/>
    <cellStyle name="Valuta (0)_laroux_Atlanta_Unwind_Model_11.04.99" xfId="0"/>
    <cellStyle name="Valuta_laroux" xfId="0"/>
    <cellStyle name="Valuta_laroux_1" xfId="0"/>
    <cellStyle name="Valuta_laroux_1swap_unwind_model" xfId="0"/>
    <cellStyle name="Valuta_laroux_1swap_unwind_model_1" xfId="0"/>
    <cellStyle name="Valuta_laroux_Atlanta_Unwind_Model_11.04.99" xfId="0"/>
    <cellStyle name="Valuta_laroux_Supply_Value_Model_10.11.99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TEMP/Fgt-St8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Curveload_SEAG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puts"/>
      <sheetName val="Gas Flow"/>
      <sheetName val="Electric Rate"/>
      <sheetName val="ECS CF"/>
      <sheetName val="Electric CP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</sheetNames>
    <definedNames>
      <definedName name="Table" refersTo="[2]Curves!$C$8:$M$377"/>
      <definedName name="Curves" refersTo="[2]Curves!$C$8:$M$8"/>
    </definedNames>
    <sheetDataSet>
      <sheetData sheetId="0">
        <row r="8">
          <cell r="D8" t="str">
            <v>LIBOR-AA</v>
          </cell>
          <cell r="E8" t="str">
            <v>NG-P</v>
          </cell>
          <cell r="F8" t="str">
            <v>VO-P</v>
          </cell>
          <cell r="G8" t="str">
            <v>IF-FGT/Z3-I</v>
          </cell>
          <cell r="H8" t="str">
            <v>IF-FGT/Z3-D</v>
          </cell>
          <cell r="I8" t="str">
            <v>IF-SONAT/LA-I</v>
          </cell>
          <cell r="J8" t="str">
            <v>IF-SONAT/LA-D</v>
          </cell>
          <cell r="K8" t="str">
            <v>NG_OMICRON_2-P</v>
          </cell>
          <cell r="L8" t="str">
            <v>IF-TRANSCO/Z4-D</v>
          </cell>
          <cell r="M8" t="str">
            <v>IF-TRANSCO/Z4-I</v>
          </cell>
        </row>
        <row r="10">
          <cell r="C10">
            <v>1</v>
          </cell>
          <cell r="D10">
            <v>2</v>
          </cell>
          <cell r="E10">
            <v>3</v>
          </cell>
          <cell r="F10">
            <v>4</v>
          </cell>
          <cell r="G10">
            <v>5</v>
          </cell>
          <cell r="H10">
            <v>4</v>
          </cell>
          <cell r="I10">
            <v>5</v>
          </cell>
          <cell r="J10">
            <v>4</v>
          </cell>
          <cell r="K10">
            <v>5</v>
          </cell>
          <cell r="L10">
            <v>5</v>
          </cell>
          <cell r="M10">
            <v>5</v>
          </cell>
        </row>
        <row r="11">
          <cell r="C11" t="str">
            <v>Effective Date</v>
          </cell>
          <cell r="D11">
            <v>36753</v>
          </cell>
          <cell r="E11">
            <v>36753</v>
          </cell>
          <cell r="F11">
            <v>36753</v>
          </cell>
          <cell r="G11">
            <v>36753</v>
          </cell>
          <cell r="H11">
            <v>36753</v>
          </cell>
          <cell r="I11">
            <v>36753</v>
          </cell>
          <cell r="J11">
            <v>36753</v>
          </cell>
          <cell r="K11">
            <v>36753</v>
          </cell>
          <cell r="L11">
            <v>36753</v>
          </cell>
          <cell r="M11">
            <v>36753</v>
          </cell>
        </row>
        <row r="12">
          <cell r="C12" t="str">
            <v>Prompt Month</v>
          </cell>
          <cell r="D12">
            <v>36770</v>
          </cell>
          <cell r="E12">
            <v>36770</v>
          </cell>
          <cell r="F12">
            <v>36770</v>
          </cell>
          <cell r="G12">
            <v>36770</v>
          </cell>
          <cell r="H12">
            <v>36770</v>
          </cell>
          <cell r="I12">
            <v>36770</v>
          </cell>
          <cell r="J12">
            <v>36770</v>
          </cell>
          <cell r="K12">
            <v>36770</v>
          </cell>
          <cell r="L12">
            <v>36770</v>
          </cell>
          <cell r="M12">
            <v>36770</v>
          </cell>
        </row>
        <row r="13">
          <cell r="C13" t="str">
            <v>Curve Code</v>
          </cell>
          <cell r="D13" t="str">
            <v>INTNS</v>
          </cell>
          <cell r="E13" t="str">
            <v>NG</v>
          </cell>
          <cell r="F13" t="str">
            <v>NG</v>
          </cell>
          <cell r="G13" t="str">
            <v>IF-FGT/Z3</v>
          </cell>
          <cell r="H13" t="str">
            <v>IF-FGT/Z3</v>
          </cell>
          <cell r="I13" t="str">
            <v>IF-SONAT/LA</v>
          </cell>
          <cell r="J13" t="str">
            <v>IF-SONAT/LA</v>
          </cell>
          <cell r="K13" t="str">
            <v>NG_OMICRON_2</v>
          </cell>
          <cell r="L13" t="str">
            <v>IF-TRANSCO/Z4</v>
          </cell>
          <cell r="M13" t="str">
            <v>IF-TRANSCO/Z4</v>
          </cell>
        </row>
        <row r="14">
          <cell r="C14" t="str">
            <v>Curve Type</v>
          </cell>
          <cell r="D14" t="str">
            <v>AA</v>
          </cell>
          <cell r="E14" t="str">
            <v>PR</v>
          </cell>
          <cell r="F14" t="str">
            <v>VO</v>
          </cell>
          <cell r="G14" t="str">
            <v>PR</v>
          </cell>
          <cell r="H14" t="str">
            <v>PR</v>
          </cell>
          <cell r="I14" t="str">
            <v>PR</v>
          </cell>
          <cell r="J14" t="str">
            <v>PR</v>
          </cell>
          <cell r="K14" t="str">
            <v>VO</v>
          </cell>
          <cell r="L14" t="str">
            <v>PR</v>
          </cell>
          <cell r="M14" t="str">
            <v>PR</v>
          </cell>
        </row>
        <row r="15">
          <cell r="C15" t="str">
            <v>Book Code 1</v>
          </cell>
          <cell r="D15" t="str">
            <v>R</v>
          </cell>
          <cell r="E15" t="str">
            <v>P</v>
          </cell>
          <cell r="F15" t="str">
            <v>P</v>
          </cell>
          <cell r="G15" t="str">
            <v>I</v>
          </cell>
          <cell r="H15" t="str">
            <v>D</v>
          </cell>
          <cell r="I15" t="str">
            <v>I</v>
          </cell>
          <cell r="J15" t="str">
            <v>D</v>
          </cell>
          <cell r="K15" t="str">
            <v>P</v>
          </cell>
          <cell r="L15" t="str">
            <v>D</v>
          </cell>
          <cell r="M15" t="str">
            <v>I</v>
          </cell>
        </row>
        <row r="16">
          <cell r="C16" t="str">
            <v>Publisher</v>
          </cell>
          <cell r="D16" t="str">
            <v>DARNAEZ</v>
          </cell>
          <cell r="E16" t="str">
            <v>DQUIGLE</v>
          </cell>
          <cell r="F16" t="str">
            <v>DQUIGLE</v>
          </cell>
          <cell r="G16" t="str">
            <v>SBRAWNE_PC</v>
          </cell>
          <cell r="H16" t="str">
            <v>SBRAWNE_PC</v>
          </cell>
          <cell r="I16" t="str">
            <v>SBRAWNE_PC</v>
          </cell>
          <cell r="J16" t="str">
            <v>SBRAWNE_PC</v>
          </cell>
          <cell r="K16" t="str">
            <v>PPATEL3</v>
          </cell>
          <cell r="L16" t="str">
            <v>SBRAWNE_PC</v>
          </cell>
          <cell r="M16" t="str">
            <v>SBRAWNE_PC</v>
          </cell>
        </row>
        <row r="17">
          <cell r="C17">
            <v>36770</v>
          </cell>
          <cell r="D17">
            <v>0.067736190794026</v>
          </cell>
          <cell r="E17">
            <v>4.234</v>
          </cell>
          <cell r="F17">
            <v>0.48</v>
          </cell>
          <cell r="G17">
            <v>0.01</v>
          </cell>
          <cell r="H17">
            <v>-0.03</v>
          </cell>
          <cell r="I17">
            <v>0.01</v>
          </cell>
          <cell r="J17">
            <v>-0.005</v>
          </cell>
          <cell r="K17">
            <v>0.575</v>
          </cell>
          <cell r="L17">
            <v>0.0125</v>
          </cell>
          <cell r="M17">
            <v>0.01</v>
          </cell>
        </row>
        <row r="18">
          <cell r="C18">
            <v>36800</v>
          </cell>
          <cell r="D18">
            <v>0.06804344634753</v>
          </cell>
          <cell r="E18">
            <v>4.239</v>
          </cell>
          <cell r="F18">
            <v>0.52</v>
          </cell>
          <cell r="G18">
            <v>0.01</v>
          </cell>
          <cell r="H18">
            <v>-0.03</v>
          </cell>
          <cell r="I18">
            <v>0.01</v>
          </cell>
          <cell r="J18">
            <v>-0.005</v>
          </cell>
          <cell r="K18">
            <v>0.575</v>
          </cell>
          <cell r="L18">
            <v>0.015</v>
          </cell>
          <cell r="M18">
            <v>0.01</v>
          </cell>
        </row>
        <row r="19">
          <cell r="C19">
            <v>36831</v>
          </cell>
          <cell r="D19">
            <v>0.068255998633162</v>
          </cell>
          <cell r="E19">
            <v>4.299</v>
          </cell>
          <cell r="F19">
            <v>0.5475</v>
          </cell>
          <cell r="G19">
            <v>0.01</v>
          </cell>
          <cell r="H19">
            <v>-0.04</v>
          </cell>
          <cell r="I19">
            <v>0.01</v>
          </cell>
          <cell r="J19">
            <v>-0.02</v>
          </cell>
          <cell r="K19">
            <v>1.075</v>
          </cell>
          <cell r="L19">
            <v>0.03</v>
          </cell>
          <cell r="M19">
            <v>0.02</v>
          </cell>
        </row>
        <row r="20">
          <cell r="C20">
            <v>36861</v>
          </cell>
          <cell r="D20">
            <v>0.068466031936695</v>
          </cell>
          <cell r="E20">
            <v>4.373</v>
          </cell>
          <cell r="F20">
            <v>0.555</v>
          </cell>
          <cell r="G20">
            <v>0.01</v>
          </cell>
          <cell r="H20">
            <v>-0.04</v>
          </cell>
          <cell r="I20">
            <v>0.01</v>
          </cell>
          <cell r="J20">
            <v>-0.02</v>
          </cell>
          <cell r="K20">
            <v>1.275</v>
          </cell>
          <cell r="L20">
            <v>0.03</v>
          </cell>
          <cell r="M20">
            <v>0.02</v>
          </cell>
        </row>
        <row r="21">
          <cell r="C21">
            <v>36892</v>
          </cell>
          <cell r="D21">
            <v>0.068634447859866</v>
          </cell>
          <cell r="E21">
            <v>4.353</v>
          </cell>
          <cell r="F21">
            <v>0.5725</v>
          </cell>
          <cell r="G21">
            <v>0.01</v>
          </cell>
          <cell r="H21">
            <v>-0.04</v>
          </cell>
          <cell r="I21">
            <v>0.01</v>
          </cell>
          <cell r="J21">
            <v>-0.02</v>
          </cell>
          <cell r="K21">
            <v>1.275</v>
          </cell>
          <cell r="L21">
            <v>0.03</v>
          </cell>
          <cell r="M21">
            <v>0.02</v>
          </cell>
        </row>
        <row r="22">
          <cell r="C22">
            <v>36923</v>
          </cell>
          <cell r="D22">
            <v>0.068898329163349</v>
          </cell>
          <cell r="E22">
            <v>4.12</v>
          </cell>
          <cell r="F22">
            <v>0.5575</v>
          </cell>
          <cell r="G22">
            <v>0.01</v>
          </cell>
          <cell r="H22">
            <v>-0.04</v>
          </cell>
          <cell r="I22">
            <v>0.01</v>
          </cell>
          <cell r="J22">
            <v>-0.02</v>
          </cell>
          <cell r="K22">
            <v>1.275</v>
          </cell>
          <cell r="L22">
            <v>0.03</v>
          </cell>
          <cell r="M22">
            <v>0.02</v>
          </cell>
        </row>
        <row r="23">
          <cell r="C23">
            <v>36951</v>
          </cell>
          <cell r="D23">
            <v>0.069136673586296</v>
          </cell>
          <cell r="E23">
            <v>3.895</v>
          </cell>
          <cell r="F23">
            <v>0.495</v>
          </cell>
          <cell r="G23">
            <v>0.01</v>
          </cell>
          <cell r="H23">
            <v>-0.04</v>
          </cell>
          <cell r="I23">
            <v>0.01</v>
          </cell>
          <cell r="J23">
            <v>-0.02</v>
          </cell>
          <cell r="K23">
            <v>1.025</v>
          </cell>
          <cell r="L23">
            <v>0.03</v>
          </cell>
          <cell r="M23">
            <v>0.02</v>
          </cell>
        </row>
        <row r="24">
          <cell r="C24">
            <v>36982</v>
          </cell>
          <cell r="D24">
            <v>0.069316933902243</v>
          </cell>
          <cell r="E24">
            <v>3.665</v>
          </cell>
          <cell r="F24">
            <v>0.4025</v>
          </cell>
          <cell r="G24">
            <v>0.01</v>
          </cell>
          <cell r="H24">
            <v>-0.0225</v>
          </cell>
          <cell r="I24">
            <v>0.01</v>
          </cell>
          <cell r="J24">
            <v>-0.005</v>
          </cell>
          <cell r="K24">
            <v>0.5</v>
          </cell>
          <cell r="L24">
            <v>0.02</v>
          </cell>
          <cell r="M24">
            <v>0.01</v>
          </cell>
        </row>
        <row r="25">
          <cell r="C25">
            <v>37012</v>
          </cell>
          <cell r="D25">
            <v>0.069354975450426</v>
          </cell>
          <cell r="E25">
            <v>3.589</v>
          </cell>
          <cell r="F25">
            <v>0.365</v>
          </cell>
          <cell r="G25">
            <v>0.01</v>
          </cell>
          <cell r="H25">
            <v>-0.02275</v>
          </cell>
          <cell r="I25">
            <v>0.01</v>
          </cell>
          <cell r="J25">
            <v>-0.005</v>
          </cell>
          <cell r="K25">
            <v>0.55</v>
          </cell>
          <cell r="L25">
            <v>0.02</v>
          </cell>
          <cell r="M25">
            <v>0.01</v>
          </cell>
        </row>
        <row r="26">
          <cell r="C26">
            <v>37043</v>
          </cell>
          <cell r="D26">
            <v>0.069394285050718</v>
          </cell>
          <cell r="E26">
            <v>3.57</v>
          </cell>
          <cell r="F26">
            <v>0.36</v>
          </cell>
          <cell r="G26">
            <v>0.01</v>
          </cell>
          <cell r="H26">
            <v>-0.02275</v>
          </cell>
          <cell r="I26">
            <v>0.01</v>
          </cell>
          <cell r="J26">
            <v>-0.005</v>
          </cell>
          <cell r="K26">
            <v>0.55</v>
          </cell>
          <cell r="L26">
            <v>0.02</v>
          </cell>
          <cell r="M26">
            <v>0.01</v>
          </cell>
        </row>
        <row r="27">
          <cell r="C27">
            <v>37073</v>
          </cell>
          <cell r="D27">
            <v>0.069430034419207</v>
          </cell>
          <cell r="E27">
            <v>3.55</v>
          </cell>
          <cell r="F27">
            <v>0.36</v>
          </cell>
          <cell r="G27">
            <v>0.01</v>
          </cell>
          <cell r="H27">
            <v>-0.02275</v>
          </cell>
          <cell r="I27">
            <v>0.01</v>
          </cell>
          <cell r="J27">
            <v>-0.005</v>
          </cell>
          <cell r="K27">
            <v>0.55</v>
          </cell>
          <cell r="L27">
            <v>0.02</v>
          </cell>
          <cell r="M27">
            <v>0.01</v>
          </cell>
        </row>
        <row r="28">
          <cell r="C28">
            <v>37104</v>
          </cell>
          <cell r="D28">
            <v>0.069462674578446</v>
          </cell>
          <cell r="E28">
            <v>3.55</v>
          </cell>
          <cell r="F28">
            <v>0.36</v>
          </cell>
          <cell r="G28">
            <v>0.01</v>
          </cell>
          <cell r="H28">
            <v>-0.02275</v>
          </cell>
          <cell r="I28">
            <v>0.01</v>
          </cell>
          <cell r="J28">
            <v>-0.005</v>
          </cell>
          <cell r="K28">
            <v>0.6</v>
          </cell>
          <cell r="L28">
            <v>0.02</v>
          </cell>
          <cell r="M28">
            <v>0.01</v>
          </cell>
        </row>
        <row r="29">
          <cell r="C29">
            <v>37135</v>
          </cell>
          <cell r="D29">
            <v>0.069495314738039</v>
          </cell>
          <cell r="E29">
            <v>3.53</v>
          </cell>
          <cell r="F29">
            <v>0.36</v>
          </cell>
          <cell r="G29">
            <v>0.01</v>
          </cell>
          <cell r="H29">
            <v>-0.02525</v>
          </cell>
          <cell r="I29">
            <v>0.01</v>
          </cell>
          <cell r="J29">
            <v>-0.005</v>
          </cell>
          <cell r="K29">
            <v>0.6</v>
          </cell>
          <cell r="L29">
            <v>0.02</v>
          </cell>
          <cell r="M29">
            <v>0.01</v>
          </cell>
        </row>
        <row r="30">
          <cell r="C30">
            <v>37165</v>
          </cell>
          <cell r="D30">
            <v>0.069523254685335</v>
          </cell>
          <cell r="E30">
            <v>3.52</v>
          </cell>
          <cell r="F30">
            <v>0.37</v>
          </cell>
          <cell r="G30">
            <v>0.01</v>
          </cell>
          <cell r="H30">
            <v>-0.02525</v>
          </cell>
          <cell r="I30">
            <v>0.01</v>
          </cell>
          <cell r="J30">
            <v>-0.005</v>
          </cell>
          <cell r="K30">
            <v>0.65</v>
          </cell>
          <cell r="L30">
            <v>0.02</v>
          </cell>
          <cell r="M30">
            <v>0.01</v>
          </cell>
        </row>
        <row r="31">
          <cell r="C31">
            <v>37196</v>
          </cell>
          <cell r="D31">
            <v>0.069546158631486</v>
          </cell>
          <cell r="E31">
            <v>3.617</v>
          </cell>
          <cell r="F31">
            <v>0.38</v>
          </cell>
          <cell r="G31">
            <v>0.01</v>
          </cell>
          <cell r="H31">
            <v>-0.0375</v>
          </cell>
          <cell r="I31">
            <v>0.01</v>
          </cell>
          <cell r="J31">
            <v>-0.0175</v>
          </cell>
          <cell r="K31">
            <v>1</v>
          </cell>
          <cell r="L31">
            <v>0.0275</v>
          </cell>
          <cell r="M31">
            <v>0.02</v>
          </cell>
        </row>
        <row r="32">
          <cell r="C32">
            <v>37226</v>
          </cell>
          <cell r="D32">
            <v>0.069568323740829</v>
          </cell>
          <cell r="E32">
            <v>3.697</v>
          </cell>
          <cell r="F32">
            <v>0.3825</v>
          </cell>
          <cell r="G32">
            <v>0.01</v>
          </cell>
          <cell r="H32">
            <v>-0.0375</v>
          </cell>
          <cell r="I32">
            <v>0.01</v>
          </cell>
          <cell r="J32">
            <v>-0.0175</v>
          </cell>
          <cell r="K32">
            <v>1.2</v>
          </cell>
          <cell r="L32">
            <v>0.0275</v>
          </cell>
          <cell r="M32">
            <v>0.02</v>
          </cell>
        </row>
        <row r="33">
          <cell r="C33">
            <v>37257</v>
          </cell>
          <cell r="D33">
            <v>0.069601561285392</v>
          </cell>
          <cell r="E33">
            <v>3.692</v>
          </cell>
          <cell r="F33">
            <v>0.385</v>
          </cell>
          <cell r="G33">
            <v>0.01</v>
          </cell>
          <cell r="H33">
            <v>-0.0375</v>
          </cell>
          <cell r="I33">
            <v>0.01</v>
          </cell>
          <cell r="J33">
            <v>-0.0175</v>
          </cell>
          <cell r="K33">
            <v>1.2</v>
          </cell>
          <cell r="L33">
            <v>0.03</v>
          </cell>
          <cell r="M33">
            <v>0.02</v>
          </cell>
        </row>
        <row r="34">
          <cell r="C34">
            <v>37288</v>
          </cell>
          <cell r="D34">
            <v>0.069649106889406</v>
          </cell>
          <cell r="E34">
            <v>3.532</v>
          </cell>
          <cell r="F34">
            <v>0.375</v>
          </cell>
          <cell r="G34">
            <v>0.01</v>
          </cell>
          <cell r="H34">
            <v>-0.0375</v>
          </cell>
          <cell r="I34">
            <v>0.01</v>
          </cell>
          <cell r="J34">
            <v>-0.0175</v>
          </cell>
          <cell r="K34">
            <v>1.2</v>
          </cell>
          <cell r="L34">
            <v>0.03</v>
          </cell>
          <cell r="M34">
            <v>0.02</v>
          </cell>
        </row>
        <row r="35">
          <cell r="C35">
            <v>37316</v>
          </cell>
          <cell r="D35">
            <v>0.069692051306576</v>
          </cell>
          <cell r="E35">
            <v>3.377</v>
          </cell>
          <cell r="F35">
            <v>0.35</v>
          </cell>
          <cell r="G35">
            <v>0.01</v>
          </cell>
          <cell r="H35">
            <v>-0.0375</v>
          </cell>
          <cell r="I35">
            <v>0.01</v>
          </cell>
          <cell r="J35">
            <v>-0.0175</v>
          </cell>
          <cell r="K35">
            <v>0.95</v>
          </cell>
          <cell r="L35">
            <v>0.03</v>
          </cell>
          <cell r="M35">
            <v>0.02</v>
          </cell>
        </row>
        <row r="36">
          <cell r="C36">
            <v>37347</v>
          </cell>
          <cell r="D36">
            <v>0.069722226634656</v>
          </cell>
          <cell r="E36">
            <v>3.227</v>
          </cell>
          <cell r="F36">
            <v>0.2875</v>
          </cell>
          <cell r="G36">
            <v>0.01</v>
          </cell>
          <cell r="H36">
            <v>-0.02</v>
          </cell>
          <cell r="I36">
            <v>0.01</v>
          </cell>
          <cell r="J36">
            <v>-0.005</v>
          </cell>
          <cell r="K36">
            <v>0.45</v>
          </cell>
          <cell r="L36">
            <v>0.02</v>
          </cell>
          <cell r="M36">
            <v>0.01</v>
          </cell>
        </row>
        <row r="37">
          <cell r="C37">
            <v>37377</v>
          </cell>
          <cell r="D37">
            <v>0.069725713675655</v>
          </cell>
          <cell r="E37">
            <v>3.173</v>
          </cell>
          <cell r="F37">
            <v>0.2725</v>
          </cell>
          <cell r="G37">
            <v>0.01</v>
          </cell>
          <cell r="H37">
            <v>-0.02025</v>
          </cell>
          <cell r="I37">
            <v>0.01</v>
          </cell>
          <cell r="J37">
            <v>-0.005</v>
          </cell>
          <cell r="K37">
            <v>0.5</v>
          </cell>
          <cell r="L37">
            <v>0.02</v>
          </cell>
          <cell r="M37">
            <v>0.01</v>
          </cell>
        </row>
        <row r="38">
          <cell r="C38">
            <v>37408</v>
          </cell>
          <cell r="D38">
            <v>0.069729316951359</v>
          </cell>
          <cell r="E38">
            <v>3.149</v>
          </cell>
          <cell r="F38">
            <v>0.27</v>
          </cell>
          <cell r="G38">
            <v>0.01</v>
          </cell>
          <cell r="H38">
            <v>-0.02025</v>
          </cell>
          <cell r="I38">
            <v>0.01</v>
          </cell>
          <cell r="J38">
            <v>-0.005</v>
          </cell>
          <cell r="K38">
            <v>0.5</v>
          </cell>
          <cell r="L38">
            <v>0.02</v>
          </cell>
          <cell r="M38">
            <v>0.01</v>
          </cell>
        </row>
        <row r="39">
          <cell r="C39">
            <v>37438</v>
          </cell>
          <cell r="D39">
            <v>0.069731858434381</v>
          </cell>
          <cell r="E39">
            <v>3.143</v>
          </cell>
          <cell r="F39">
            <v>0.27</v>
          </cell>
          <cell r="G39">
            <v>0.01</v>
          </cell>
          <cell r="H39">
            <v>-0.02025</v>
          </cell>
          <cell r="I39">
            <v>0.01</v>
          </cell>
          <cell r="J39">
            <v>-0.005</v>
          </cell>
          <cell r="K39">
            <v>0.5</v>
          </cell>
          <cell r="L39">
            <v>0.02</v>
          </cell>
          <cell r="M39">
            <v>0.01</v>
          </cell>
        </row>
        <row r="40">
          <cell r="C40">
            <v>37469</v>
          </cell>
          <cell r="D40">
            <v>0.069732928915693</v>
          </cell>
          <cell r="E40">
            <v>3.143</v>
          </cell>
          <cell r="F40">
            <v>0.27</v>
          </cell>
          <cell r="G40">
            <v>0.01</v>
          </cell>
          <cell r="H40">
            <v>-0.02025</v>
          </cell>
          <cell r="I40">
            <v>0.01</v>
          </cell>
          <cell r="J40">
            <v>-0.005</v>
          </cell>
          <cell r="K40">
            <v>0.55</v>
          </cell>
          <cell r="L40">
            <v>0.02</v>
          </cell>
          <cell r="M40">
            <v>0.01</v>
          </cell>
        </row>
        <row r="41">
          <cell r="C41">
            <v>37500</v>
          </cell>
          <cell r="D41">
            <v>0.069733999397005</v>
          </cell>
          <cell r="E41">
            <v>3.129</v>
          </cell>
          <cell r="F41">
            <v>0.27</v>
          </cell>
          <cell r="G41">
            <v>0.01</v>
          </cell>
          <cell r="H41">
            <v>-0.02275</v>
          </cell>
          <cell r="I41">
            <v>0.01</v>
          </cell>
          <cell r="J41">
            <v>-0.005</v>
          </cell>
          <cell r="K41">
            <v>0.55</v>
          </cell>
          <cell r="L41">
            <v>0.02</v>
          </cell>
          <cell r="M41">
            <v>0.01</v>
          </cell>
        </row>
        <row r="42">
          <cell r="C42">
            <v>37530</v>
          </cell>
          <cell r="D42">
            <v>0.069733512731258</v>
          </cell>
          <cell r="E42">
            <v>3.144</v>
          </cell>
          <cell r="F42">
            <v>0.2725</v>
          </cell>
          <cell r="G42">
            <v>0.01</v>
          </cell>
          <cell r="H42">
            <v>-0.02275</v>
          </cell>
          <cell r="I42">
            <v>0.01</v>
          </cell>
          <cell r="J42">
            <v>-0.005</v>
          </cell>
          <cell r="K42">
            <v>0.6</v>
          </cell>
          <cell r="L42">
            <v>0.02</v>
          </cell>
          <cell r="M42">
            <v>0.01</v>
          </cell>
        </row>
        <row r="43">
          <cell r="C43">
            <v>37561</v>
          </cell>
          <cell r="D43">
            <v>0.069730824922526</v>
          </cell>
          <cell r="E43">
            <v>3.236</v>
          </cell>
          <cell r="F43">
            <v>0.2825</v>
          </cell>
          <cell r="G43">
            <v>0.01</v>
          </cell>
          <cell r="H43">
            <v>-0.04</v>
          </cell>
          <cell r="I43">
            <v>0.01</v>
          </cell>
          <cell r="J43">
            <v>-0.0155</v>
          </cell>
          <cell r="K43">
            <v>0.85</v>
          </cell>
          <cell r="L43">
            <v>0.0295</v>
          </cell>
          <cell r="M43">
            <v>0.02</v>
          </cell>
        </row>
        <row r="44">
          <cell r="C44">
            <v>37591</v>
          </cell>
          <cell r="D44">
            <v>0.069728223817303</v>
          </cell>
          <cell r="E44">
            <v>3.322</v>
          </cell>
          <cell r="F44">
            <v>0.285</v>
          </cell>
          <cell r="G44">
            <v>0.01</v>
          </cell>
          <cell r="H44">
            <v>-0.04</v>
          </cell>
          <cell r="I44">
            <v>0.01</v>
          </cell>
          <cell r="J44">
            <v>-0.0155</v>
          </cell>
          <cell r="K44">
            <v>1.05</v>
          </cell>
          <cell r="L44">
            <v>0.0295</v>
          </cell>
          <cell r="M44">
            <v>0.02</v>
          </cell>
        </row>
        <row r="45">
          <cell r="C45">
            <v>37622</v>
          </cell>
          <cell r="D45">
            <v>0.069733366991158</v>
          </cell>
          <cell r="E45">
            <v>3.332</v>
          </cell>
          <cell r="F45">
            <v>0.2775</v>
          </cell>
          <cell r="G45">
            <v>0.01</v>
          </cell>
          <cell r="H45">
            <v>-0.04</v>
          </cell>
          <cell r="I45">
            <v>0.01</v>
          </cell>
          <cell r="J45">
            <v>-0.0155</v>
          </cell>
          <cell r="K45">
            <v>1.05</v>
          </cell>
          <cell r="L45">
            <v>0.032</v>
          </cell>
          <cell r="M45">
            <v>0.02</v>
          </cell>
        </row>
        <row r="46">
          <cell r="C46">
            <v>37653</v>
          </cell>
          <cell r="D46">
            <v>0.069748019215343</v>
          </cell>
          <cell r="E46">
            <v>3.202</v>
          </cell>
          <cell r="F46">
            <v>0.2775</v>
          </cell>
          <cell r="G46">
            <v>0.01</v>
          </cell>
          <cell r="H46">
            <v>-0.04</v>
          </cell>
          <cell r="I46">
            <v>0.01</v>
          </cell>
          <cell r="J46">
            <v>-0.0155</v>
          </cell>
          <cell r="K46">
            <v>1.05</v>
          </cell>
          <cell r="L46">
            <v>0.032</v>
          </cell>
          <cell r="M46">
            <v>0.02</v>
          </cell>
        </row>
        <row r="47">
          <cell r="C47">
            <v>37681</v>
          </cell>
          <cell r="D47">
            <v>0.06976125348241</v>
          </cell>
          <cell r="E47">
            <v>3.062</v>
          </cell>
          <cell r="F47">
            <v>0.27</v>
          </cell>
          <cell r="G47">
            <v>0.01</v>
          </cell>
          <cell r="H47">
            <v>-0.04</v>
          </cell>
          <cell r="I47">
            <v>0.01</v>
          </cell>
          <cell r="J47">
            <v>-0.0155</v>
          </cell>
          <cell r="K47">
            <v>0.8</v>
          </cell>
          <cell r="L47">
            <v>0.032</v>
          </cell>
          <cell r="M47">
            <v>0.02</v>
          </cell>
        </row>
        <row r="48">
          <cell r="C48">
            <v>37712</v>
          </cell>
          <cell r="D48">
            <v>0.069766806074718</v>
          </cell>
          <cell r="E48">
            <v>2.922</v>
          </cell>
          <cell r="F48">
            <v>0.26</v>
          </cell>
          <cell r="G48">
            <v>0.01</v>
          </cell>
          <cell r="H48">
            <v>-0.02</v>
          </cell>
          <cell r="I48">
            <v>0.01</v>
          </cell>
          <cell r="J48">
            <v>-0.003</v>
          </cell>
          <cell r="K48">
            <v>0.45</v>
          </cell>
          <cell r="L48">
            <v>0.022</v>
          </cell>
          <cell r="M48">
            <v>0.01</v>
          </cell>
        </row>
        <row r="49">
          <cell r="C49">
            <v>37742</v>
          </cell>
          <cell r="D49">
            <v>0.069760173996408</v>
          </cell>
          <cell r="E49">
            <v>2.907</v>
          </cell>
          <cell r="F49">
            <v>0.255</v>
          </cell>
          <cell r="G49">
            <v>0.01</v>
          </cell>
          <cell r="H49">
            <v>-0.02025</v>
          </cell>
          <cell r="I49">
            <v>0.01</v>
          </cell>
          <cell r="J49">
            <v>-0.003</v>
          </cell>
          <cell r="K49">
            <v>0.5</v>
          </cell>
          <cell r="L49">
            <v>0.022</v>
          </cell>
          <cell r="M49">
            <v>0.01</v>
          </cell>
        </row>
        <row r="50">
          <cell r="C50">
            <v>37773</v>
          </cell>
          <cell r="D50">
            <v>0.069753320848835</v>
          </cell>
          <cell r="E50">
            <v>2.939</v>
          </cell>
          <cell r="F50">
            <v>0.2525</v>
          </cell>
          <cell r="G50">
            <v>0.01</v>
          </cell>
          <cell r="H50">
            <v>-0.02025</v>
          </cell>
          <cell r="I50">
            <v>0.01</v>
          </cell>
          <cell r="J50">
            <v>-0.003</v>
          </cell>
          <cell r="K50">
            <v>0.5</v>
          </cell>
          <cell r="L50">
            <v>0.022</v>
          </cell>
          <cell r="M50">
            <v>0.01</v>
          </cell>
        </row>
        <row r="51">
          <cell r="C51">
            <v>37803</v>
          </cell>
          <cell r="D51">
            <v>0.069747948142637</v>
          </cell>
          <cell r="E51">
            <v>2.951</v>
          </cell>
          <cell r="F51">
            <v>0.2525</v>
          </cell>
          <cell r="G51">
            <v>0.01</v>
          </cell>
          <cell r="H51">
            <v>-0.02025</v>
          </cell>
          <cell r="I51">
            <v>0.01</v>
          </cell>
          <cell r="J51">
            <v>-0.003</v>
          </cell>
          <cell r="K51">
            <v>0.5</v>
          </cell>
          <cell r="L51">
            <v>0.022</v>
          </cell>
          <cell r="M51">
            <v>0.01</v>
          </cell>
        </row>
        <row r="52">
          <cell r="C52">
            <v>37834</v>
          </cell>
          <cell r="D52">
            <v>0.069744206868253</v>
          </cell>
          <cell r="E52">
            <v>2.972</v>
          </cell>
          <cell r="F52">
            <v>0.2525</v>
          </cell>
          <cell r="G52">
            <v>0.01</v>
          </cell>
          <cell r="H52">
            <v>-0.02025</v>
          </cell>
          <cell r="I52">
            <v>0.01</v>
          </cell>
          <cell r="J52">
            <v>-0.003</v>
          </cell>
          <cell r="K52">
            <v>0.55</v>
          </cell>
          <cell r="L52">
            <v>0.022</v>
          </cell>
          <cell r="M52">
            <v>0.01</v>
          </cell>
        </row>
        <row r="53">
          <cell r="C53">
            <v>37865</v>
          </cell>
          <cell r="D53">
            <v>0.069740465593873</v>
          </cell>
          <cell r="E53">
            <v>2.999</v>
          </cell>
          <cell r="F53">
            <v>0.2525</v>
          </cell>
          <cell r="G53">
            <v>0.01</v>
          </cell>
          <cell r="H53">
            <v>-0.02275</v>
          </cell>
          <cell r="I53">
            <v>0.01</v>
          </cell>
          <cell r="J53">
            <v>-0.003</v>
          </cell>
          <cell r="K53">
            <v>0.55</v>
          </cell>
          <cell r="L53">
            <v>0.022</v>
          </cell>
          <cell r="M53">
            <v>0.01</v>
          </cell>
        </row>
        <row r="54">
          <cell r="C54">
            <v>37895</v>
          </cell>
          <cell r="D54">
            <v>0.069737506100666</v>
          </cell>
          <cell r="E54">
            <v>3.014</v>
          </cell>
          <cell r="F54">
            <v>0.2525</v>
          </cell>
          <cell r="G54">
            <v>0.01</v>
          </cell>
          <cell r="H54">
            <v>-0.02275</v>
          </cell>
          <cell r="I54">
            <v>0.01</v>
          </cell>
          <cell r="J54">
            <v>-0.003</v>
          </cell>
          <cell r="K54">
            <v>0.6</v>
          </cell>
          <cell r="L54">
            <v>0.022</v>
          </cell>
          <cell r="M54">
            <v>0.01</v>
          </cell>
        </row>
        <row r="55">
          <cell r="C55">
            <v>37926</v>
          </cell>
          <cell r="D55">
            <v>0.069735278400271</v>
          </cell>
          <cell r="E55">
            <v>3.106</v>
          </cell>
          <cell r="F55">
            <v>0.2625</v>
          </cell>
          <cell r="G55">
            <v>0.01</v>
          </cell>
          <cell r="H55">
            <v>-0.0345</v>
          </cell>
          <cell r="I55">
            <v>0.01</v>
          </cell>
          <cell r="J55">
            <v>-0.0135</v>
          </cell>
          <cell r="K55">
            <v>0.85</v>
          </cell>
          <cell r="L55">
            <v>0.0315</v>
          </cell>
          <cell r="M55">
            <v>0.02</v>
          </cell>
        </row>
        <row r="56">
          <cell r="C56">
            <v>37956</v>
          </cell>
          <cell r="D56">
            <v>0.069733122561181</v>
          </cell>
          <cell r="E56">
            <v>3.192</v>
          </cell>
          <cell r="F56">
            <v>0.2675</v>
          </cell>
          <cell r="G56">
            <v>0.01</v>
          </cell>
          <cell r="H56">
            <v>-0.0345</v>
          </cell>
          <cell r="I56">
            <v>0.01</v>
          </cell>
          <cell r="J56">
            <v>-0.0135</v>
          </cell>
          <cell r="K56">
            <v>1.05</v>
          </cell>
          <cell r="L56">
            <v>0.0315</v>
          </cell>
          <cell r="M56">
            <v>0.02</v>
          </cell>
        </row>
        <row r="57">
          <cell r="C57">
            <v>37987</v>
          </cell>
          <cell r="D57">
            <v>0.06973718699694</v>
          </cell>
          <cell r="E57">
            <v>3.289</v>
          </cell>
          <cell r="F57">
            <v>0.285</v>
          </cell>
          <cell r="G57">
            <v>0.01</v>
          </cell>
          <cell r="H57">
            <v>-0.0345</v>
          </cell>
          <cell r="I57">
            <v>0.01</v>
          </cell>
          <cell r="J57">
            <v>-0.0135</v>
          </cell>
          <cell r="K57">
            <v>1.05</v>
          </cell>
          <cell r="L57">
            <v>0.034</v>
          </cell>
          <cell r="M57">
            <v>0.02</v>
          </cell>
        </row>
        <row r="58">
          <cell r="C58">
            <v>38018</v>
          </cell>
          <cell r="D58">
            <v>0.069747963044622</v>
          </cell>
          <cell r="E58">
            <v>3.163</v>
          </cell>
          <cell r="F58">
            <v>0.2725</v>
          </cell>
          <cell r="G58">
            <v>0.01</v>
          </cell>
          <cell r="H58">
            <v>-0.0345</v>
          </cell>
          <cell r="I58">
            <v>0.01</v>
          </cell>
          <cell r="J58">
            <v>-0.0135</v>
          </cell>
          <cell r="K58">
            <v>1.05</v>
          </cell>
          <cell r="L58">
            <v>0.034</v>
          </cell>
          <cell r="M58">
            <v>0.02</v>
          </cell>
        </row>
        <row r="59">
          <cell r="C59">
            <v>38047</v>
          </cell>
          <cell r="D59">
            <v>0.069758043863456</v>
          </cell>
          <cell r="E59">
            <v>3.026</v>
          </cell>
          <cell r="F59">
            <v>0.27</v>
          </cell>
          <cell r="G59">
            <v>0.01</v>
          </cell>
          <cell r="H59">
            <v>-0.0345</v>
          </cell>
          <cell r="I59">
            <v>0.01</v>
          </cell>
          <cell r="J59">
            <v>-0.0135</v>
          </cell>
          <cell r="K59">
            <v>0.8</v>
          </cell>
          <cell r="L59">
            <v>0.034</v>
          </cell>
          <cell r="M59">
            <v>0.02</v>
          </cell>
        </row>
        <row r="60">
          <cell r="C60">
            <v>38078</v>
          </cell>
          <cell r="D60">
            <v>0.069762215954341</v>
          </cell>
          <cell r="E60">
            <v>2.889</v>
          </cell>
          <cell r="F60">
            <v>0.25</v>
          </cell>
          <cell r="G60">
            <v>0.0125</v>
          </cell>
          <cell r="H60">
            <v>-0.0135</v>
          </cell>
          <cell r="I60">
            <v>0.01</v>
          </cell>
          <cell r="J60">
            <v>-0.001</v>
          </cell>
          <cell r="K60">
            <v>0.45</v>
          </cell>
          <cell r="L60">
            <v>0.024</v>
          </cell>
          <cell r="M60">
            <v>0.01</v>
          </cell>
        </row>
        <row r="61">
          <cell r="C61">
            <v>38108</v>
          </cell>
          <cell r="D61">
            <v>0.069759436473925</v>
          </cell>
          <cell r="E61">
            <v>2.875</v>
          </cell>
          <cell r="F61">
            <v>0.25</v>
          </cell>
          <cell r="G61">
            <v>0.0125</v>
          </cell>
          <cell r="H61">
            <v>-0.01375</v>
          </cell>
          <cell r="I61">
            <v>0.01</v>
          </cell>
          <cell r="J61">
            <v>-0.001</v>
          </cell>
          <cell r="K61">
            <v>0.5</v>
          </cell>
          <cell r="L61">
            <v>0.024</v>
          </cell>
          <cell r="M61">
            <v>0.01</v>
          </cell>
        </row>
        <row r="62">
          <cell r="C62">
            <v>38139</v>
          </cell>
          <cell r="D62">
            <v>0.069756564344165</v>
          </cell>
          <cell r="E62">
            <v>2.908</v>
          </cell>
          <cell r="F62">
            <v>0.25</v>
          </cell>
          <cell r="G62">
            <v>0.0125</v>
          </cell>
          <cell r="H62">
            <v>-0.01375</v>
          </cell>
          <cell r="I62">
            <v>0.01</v>
          </cell>
          <cell r="J62">
            <v>-0.001</v>
          </cell>
          <cell r="K62">
            <v>0.5</v>
          </cell>
          <cell r="L62">
            <v>0.024</v>
          </cell>
          <cell r="M62">
            <v>0.01</v>
          </cell>
        </row>
        <row r="63">
          <cell r="C63">
            <v>38169</v>
          </cell>
          <cell r="D63">
            <v>0.069767735214672</v>
          </cell>
          <cell r="E63">
            <v>2.92</v>
          </cell>
          <cell r="F63">
            <v>0.2475</v>
          </cell>
          <cell r="G63">
            <v>0.0125</v>
          </cell>
          <cell r="H63">
            <v>-0.01375</v>
          </cell>
          <cell r="I63">
            <v>0.01</v>
          </cell>
          <cell r="J63">
            <v>-0.001</v>
          </cell>
          <cell r="K63">
            <v>0.5</v>
          </cell>
          <cell r="L63">
            <v>0.024</v>
          </cell>
          <cell r="M63">
            <v>0.01</v>
          </cell>
        </row>
        <row r="64">
          <cell r="C64">
            <v>38200</v>
          </cell>
          <cell r="D64">
            <v>0.069795753147851</v>
          </cell>
          <cell r="E64">
            <v>2.941</v>
          </cell>
          <cell r="F64">
            <v>0.2475</v>
          </cell>
          <cell r="G64">
            <v>0.0125</v>
          </cell>
          <cell r="H64">
            <v>-0.01375</v>
          </cell>
          <cell r="I64">
            <v>0.01</v>
          </cell>
          <cell r="J64">
            <v>-0.001</v>
          </cell>
          <cell r="K64">
            <v>0.55</v>
          </cell>
          <cell r="L64">
            <v>0.024</v>
          </cell>
          <cell r="M64">
            <v>0.01</v>
          </cell>
        </row>
        <row r="65">
          <cell r="C65">
            <v>38231</v>
          </cell>
          <cell r="D65">
            <v>0.06982377108129</v>
          </cell>
          <cell r="E65">
            <v>2.967</v>
          </cell>
          <cell r="F65">
            <v>0.2475</v>
          </cell>
          <cell r="G65">
            <v>0.0125</v>
          </cell>
          <cell r="H65">
            <v>-0.01625</v>
          </cell>
          <cell r="I65">
            <v>0.01</v>
          </cell>
          <cell r="J65">
            <v>-0.001</v>
          </cell>
          <cell r="K65">
            <v>0.55</v>
          </cell>
          <cell r="L65">
            <v>0.024</v>
          </cell>
          <cell r="M65">
            <v>0.01</v>
          </cell>
        </row>
        <row r="66">
          <cell r="C66">
            <v>38261</v>
          </cell>
          <cell r="D66">
            <v>0.069850885210671</v>
          </cell>
          <cell r="E66">
            <v>2.981</v>
          </cell>
          <cell r="F66">
            <v>0.2475</v>
          </cell>
          <cell r="G66">
            <v>0.0125</v>
          </cell>
          <cell r="H66">
            <v>-0.01625</v>
          </cell>
          <cell r="I66">
            <v>0.01</v>
          </cell>
          <cell r="J66">
            <v>-0.001</v>
          </cell>
          <cell r="K66">
            <v>0.6</v>
          </cell>
          <cell r="L66">
            <v>0.024</v>
          </cell>
          <cell r="M66">
            <v>0.01</v>
          </cell>
        </row>
        <row r="67">
          <cell r="C67">
            <v>38292</v>
          </cell>
          <cell r="D67">
            <v>0.069878903144621</v>
          </cell>
          <cell r="E67">
            <v>3.068</v>
          </cell>
          <cell r="F67">
            <v>0.25</v>
          </cell>
          <cell r="G67">
            <v>0.01</v>
          </cell>
          <cell r="H67">
            <v>-0.031</v>
          </cell>
          <cell r="I67">
            <v>0.01</v>
          </cell>
          <cell r="J67">
            <v>-0.0115</v>
          </cell>
          <cell r="K67">
            <v>0.85</v>
          </cell>
          <cell r="L67">
            <v>0.0335</v>
          </cell>
          <cell r="M67">
            <v>0.02</v>
          </cell>
        </row>
        <row r="68">
          <cell r="C68">
            <v>38322</v>
          </cell>
          <cell r="D68">
            <v>0.069906017274496</v>
          </cell>
          <cell r="E68">
            <v>3.151</v>
          </cell>
          <cell r="F68">
            <v>0.2525</v>
          </cell>
          <cell r="G68">
            <v>0.01</v>
          </cell>
          <cell r="H68">
            <v>-0.031</v>
          </cell>
          <cell r="I68">
            <v>0.01</v>
          </cell>
          <cell r="J68">
            <v>-0.0115</v>
          </cell>
          <cell r="K68">
            <v>1.05</v>
          </cell>
          <cell r="L68">
            <v>0.0335</v>
          </cell>
          <cell r="M68">
            <v>0.02</v>
          </cell>
        </row>
        <row r="69">
          <cell r="C69">
            <v>38353</v>
          </cell>
          <cell r="D69">
            <v>0.069934035208956</v>
          </cell>
          <cell r="E69">
            <v>3.276</v>
          </cell>
          <cell r="F69">
            <v>0.2575</v>
          </cell>
          <cell r="G69">
            <v>0.01</v>
          </cell>
          <cell r="H69">
            <v>-0.031</v>
          </cell>
          <cell r="I69">
            <v>0.01</v>
          </cell>
          <cell r="J69">
            <v>-0.0115</v>
          </cell>
          <cell r="K69">
            <v>1.05</v>
          </cell>
          <cell r="L69">
            <v>0.036</v>
          </cell>
          <cell r="M69">
            <v>0.02</v>
          </cell>
        </row>
        <row r="70">
          <cell r="C70">
            <v>38384</v>
          </cell>
          <cell r="D70">
            <v>0.069962053143676</v>
          </cell>
          <cell r="E70">
            <v>3.154</v>
          </cell>
          <cell r="F70">
            <v>0.245</v>
          </cell>
          <cell r="G70">
            <v>0.01</v>
          </cell>
          <cell r="H70">
            <v>-0.031</v>
          </cell>
          <cell r="I70">
            <v>0.01</v>
          </cell>
          <cell r="J70">
            <v>-0.0115</v>
          </cell>
          <cell r="K70">
            <v>1.05</v>
          </cell>
          <cell r="L70">
            <v>0.036</v>
          </cell>
          <cell r="M70">
            <v>0.02</v>
          </cell>
        </row>
        <row r="71">
          <cell r="C71">
            <v>38412</v>
          </cell>
          <cell r="D71">
            <v>0.069987359665582</v>
          </cell>
          <cell r="E71">
            <v>3.02</v>
          </cell>
          <cell r="F71">
            <v>0.24</v>
          </cell>
          <cell r="G71">
            <v>0.01</v>
          </cell>
          <cell r="H71">
            <v>-0.031</v>
          </cell>
          <cell r="I71">
            <v>0.01</v>
          </cell>
          <cell r="J71">
            <v>-0.0115</v>
          </cell>
          <cell r="K71">
            <v>0.8</v>
          </cell>
          <cell r="L71">
            <v>0.036</v>
          </cell>
          <cell r="M71">
            <v>0.02</v>
          </cell>
        </row>
        <row r="72">
          <cell r="C72">
            <v>38443</v>
          </cell>
          <cell r="D72">
            <v>0.070015377600796</v>
          </cell>
          <cell r="E72">
            <v>2.886</v>
          </cell>
          <cell r="F72">
            <v>0.23</v>
          </cell>
          <cell r="G72">
            <v>0.0125</v>
          </cell>
          <cell r="H72">
            <v>-0.0125</v>
          </cell>
          <cell r="I72">
            <v>0.01</v>
          </cell>
          <cell r="J72">
            <v>0.001</v>
          </cell>
          <cell r="K72">
            <v>0.45</v>
          </cell>
          <cell r="L72">
            <v>0.026</v>
          </cell>
          <cell r="M72">
            <v>0.01</v>
          </cell>
        </row>
        <row r="73">
          <cell r="C73">
            <v>38473</v>
          </cell>
          <cell r="D73">
            <v>0.070042491731895</v>
          </cell>
          <cell r="E73">
            <v>2.873</v>
          </cell>
          <cell r="F73">
            <v>0.23</v>
          </cell>
          <cell r="G73">
            <v>0.0125</v>
          </cell>
          <cell r="H73">
            <v>-0.01275</v>
          </cell>
          <cell r="I73">
            <v>0.01</v>
          </cell>
          <cell r="J73">
            <v>0.001</v>
          </cell>
          <cell r="K73">
            <v>0.5</v>
          </cell>
          <cell r="L73">
            <v>0.026</v>
          </cell>
          <cell r="M73">
            <v>0.01</v>
          </cell>
        </row>
        <row r="74">
          <cell r="C74">
            <v>38504</v>
          </cell>
          <cell r="D74">
            <v>0.07007050966762</v>
          </cell>
          <cell r="E74">
            <v>2.907</v>
          </cell>
          <cell r="F74">
            <v>0.23</v>
          </cell>
          <cell r="G74">
            <v>0.0125</v>
          </cell>
          <cell r="H74">
            <v>-0.01275</v>
          </cell>
          <cell r="I74">
            <v>0.01</v>
          </cell>
          <cell r="J74">
            <v>0.001</v>
          </cell>
          <cell r="K74">
            <v>0.5</v>
          </cell>
          <cell r="L74">
            <v>0.026</v>
          </cell>
          <cell r="M74">
            <v>0.01</v>
          </cell>
        </row>
        <row r="75">
          <cell r="C75">
            <v>38534</v>
          </cell>
          <cell r="D75">
            <v>0.070097623799213</v>
          </cell>
          <cell r="E75">
            <v>2.919</v>
          </cell>
          <cell r="F75">
            <v>0.23</v>
          </cell>
          <cell r="G75">
            <v>0.0125</v>
          </cell>
          <cell r="H75">
            <v>-0.01275</v>
          </cell>
          <cell r="I75">
            <v>0.01</v>
          </cell>
          <cell r="J75">
            <v>0.001</v>
          </cell>
          <cell r="K75">
            <v>0.5</v>
          </cell>
          <cell r="L75">
            <v>0.026</v>
          </cell>
          <cell r="M75">
            <v>0.01</v>
          </cell>
        </row>
        <row r="76">
          <cell r="C76">
            <v>38565</v>
          </cell>
          <cell r="D76">
            <v>0.070125641735448</v>
          </cell>
          <cell r="E76">
            <v>2.94</v>
          </cell>
          <cell r="F76">
            <v>0.23</v>
          </cell>
          <cell r="G76">
            <v>0.0125</v>
          </cell>
          <cell r="H76">
            <v>-0.01275</v>
          </cell>
          <cell r="I76">
            <v>0.01</v>
          </cell>
          <cell r="J76">
            <v>0.001</v>
          </cell>
          <cell r="K76">
            <v>0.55</v>
          </cell>
          <cell r="L76">
            <v>0.026</v>
          </cell>
          <cell r="M76">
            <v>0.01</v>
          </cell>
        </row>
        <row r="77">
          <cell r="C77">
            <v>38596</v>
          </cell>
          <cell r="D77">
            <v>0.070150003019792</v>
          </cell>
          <cell r="E77">
            <v>2.965</v>
          </cell>
          <cell r="F77">
            <v>0.23</v>
          </cell>
          <cell r="G77">
            <v>0.0125</v>
          </cell>
          <cell r="H77">
            <v>-0.01525</v>
          </cell>
          <cell r="I77">
            <v>0.01</v>
          </cell>
          <cell r="J77">
            <v>0.001</v>
          </cell>
          <cell r="K77">
            <v>0.55</v>
          </cell>
          <cell r="L77">
            <v>0.026</v>
          </cell>
          <cell r="M77">
            <v>0.01</v>
          </cell>
        </row>
        <row r="78">
          <cell r="C78">
            <v>38626</v>
          </cell>
          <cell r="D78">
            <v>0.070169803847746</v>
          </cell>
          <cell r="E78">
            <v>2.978</v>
          </cell>
          <cell r="F78">
            <v>0.23</v>
          </cell>
          <cell r="G78">
            <v>0.0125</v>
          </cell>
          <cell r="H78">
            <v>-0.01525</v>
          </cell>
          <cell r="I78">
            <v>0.01</v>
          </cell>
          <cell r="J78">
            <v>0.001</v>
          </cell>
          <cell r="K78">
            <v>0.6</v>
          </cell>
          <cell r="L78">
            <v>0.026</v>
          </cell>
          <cell r="M78">
            <v>0.01</v>
          </cell>
        </row>
        <row r="79">
          <cell r="C79">
            <v>38657</v>
          </cell>
          <cell r="D79">
            <v>0.070190264703434</v>
          </cell>
          <cell r="E79">
            <v>3.06</v>
          </cell>
          <cell r="F79">
            <v>0.2325</v>
          </cell>
          <cell r="G79">
            <v>0.01</v>
          </cell>
          <cell r="H79">
            <v>-0.031</v>
          </cell>
          <cell r="I79">
            <v>0.01</v>
          </cell>
          <cell r="J79">
            <v>-0.0095</v>
          </cell>
          <cell r="K79">
            <v>0.85</v>
          </cell>
          <cell r="L79">
            <v>0.0355</v>
          </cell>
          <cell r="M79">
            <v>0.02</v>
          </cell>
        </row>
        <row r="80">
          <cell r="C80">
            <v>38687</v>
          </cell>
          <cell r="D80">
            <v>0.07021006553165</v>
          </cell>
          <cell r="E80">
            <v>3.14</v>
          </cell>
          <cell r="F80">
            <v>0.235</v>
          </cell>
          <cell r="G80">
            <v>0.01</v>
          </cell>
          <cell r="H80">
            <v>-0.031</v>
          </cell>
          <cell r="I80">
            <v>0.01</v>
          </cell>
          <cell r="J80">
            <v>-0.0095</v>
          </cell>
          <cell r="K80">
            <v>1.05</v>
          </cell>
          <cell r="L80">
            <v>0.0355</v>
          </cell>
          <cell r="M80">
            <v>0.02</v>
          </cell>
        </row>
        <row r="81">
          <cell r="C81">
            <v>38718</v>
          </cell>
          <cell r="D81">
            <v>0.070230526387611</v>
          </cell>
          <cell r="E81">
            <v>3.278</v>
          </cell>
          <cell r="F81">
            <v>0.235</v>
          </cell>
          <cell r="G81">
            <v>0.01</v>
          </cell>
          <cell r="H81">
            <v>-0.031</v>
          </cell>
          <cell r="I81">
            <v>0.01</v>
          </cell>
          <cell r="J81">
            <v>-0.0095</v>
          </cell>
          <cell r="K81">
            <v>1.05</v>
          </cell>
          <cell r="L81">
            <v>0.038</v>
          </cell>
          <cell r="M81">
            <v>0.02</v>
          </cell>
        </row>
        <row r="82">
          <cell r="C82">
            <v>38749</v>
          </cell>
          <cell r="D82">
            <v>0.070250987243709</v>
          </cell>
          <cell r="E82">
            <v>3.16</v>
          </cell>
          <cell r="F82">
            <v>0.2375</v>
          </cell>
          <cell r="G82">
            <v>0.01</v>
          </cell>
          <cell r="H82">
            <v>-0.031</v>
          </cell>
          <cell r="I82">
            <v>0.01</v>
          </cell>
          <cell r="J82">
            <v>-0.0095</v>
          </cell>
          <cell r="K82">
            <v>1.05</v>
          </cell>
          <cell r="L82">
            <v>0.038</v>
          </cell>
          <cell r="M82">
            <v>0.02</v>
          </cell>
        </row>
        <row r="83">
          <cell r="C83">
            <v>38777</v>
          </cell>
          <cell r="D83">
            <v>0.070269468017079</v>
          </cell>
          <cell r="E83">
            <v>3.029</v>
          </cell>
          <cell r="F83">
            <v>0.2375</v>
          </cell>
          <cell r="G83">
            <v>0.01</v>
          </cell>
          <cell r="H83">
            <v>-0.0125</v>
          </cell>
          <cell r="I83">
            <v>0.01</v>
          </cell>
          <cell r="J83">
            <v>-0.0095</v>
          </cell>
          <cell r="K83">
            <v>0.8</v>
          </cell>
          <cell r="L83">
            <v>0.038</v>
          </cell>
          <cell r="M83">
            <v>0.02</v>
          </cell>
        </row>
        <row r="84">
          <cell r="C84">
            <v>38808</v>
          </cell>
          <cell r="D84">
            <v>0.070289928873441</v>
          </cell>
          <cell r="E84">
            <v>2.898</v>
          </cell>
          <cell r="F84">
            <v>0.235</v>
          </cell>
          <cell r="G84">
            <v>0.0125</v>
          </cell>
          <cell r="H84">
            <v>-0.01275</v>
          </cell>
          <cell r="I84">
            <v>0.01</v>
          </cell>
          <cell r="J84">
            <v>0.003</v>
          </cell>
          <cell r="K84">
            <v>0.45</v>
          </cell>
          <cell r="L84">
            <v>0.028</v>
          </cell>
          <cell r="M84">
            <v>0.01</v>
          </cell>
        </row>
        <row r="85">
          <cell r="C85">
            <v>38838</v>
          </cell>
          <cell r="D85">
            <v>0.07030972970231</v>
          </cell>
          <cell r="E85">
            <v>2.886</v>
          </cell>
          <cell r="F85">
            <v>0.235</v>
          </cell>
          <cell r="G85">
            <v>0.0125</v>
          </cell>
          <cell r="H85">
            <v>-0.01275</v>
          </cell>
          <cell r="I85">
            <v>0.01</v>
          </cell>
          <cell r="J85">
            <v>0.003</v>
          </cell>
          <cell r="K85">
            <v>0.5</v>
          </cell>
          <cell r="L85">
            <v>0.028</v>
          </cell>
          <cell r="M85">
            <v>0.01</v>
          </cell>
        </row>
        <row r="86">
          <cell r="C86">
            <v>38869</v>
          </cell>
          <cell r="D86">
            <v>0.070330190558945</v>
          </cell>
          <cell r="E86">
            <v>2.921</v>
          </cell>
          <cell r="F86">
            <v>0.235</v>
          </cell>
          <cell r="G86">
            <v>0.0125</v>
          </cell>
          <cell r="H86">
            <v>-0.01275</v>
          </cell>
          <cell r="I86">
            <v>0.01</v>
          </cell>
          <cell r="J86">
            <v>0.003</v>
          </cell>
          <cell r="K86">
            <v>0.5</v>
          </cell>
          <cell r="L86">
            <v>0.028</v>
          </cell>
          <cell r="M86">
            <v>0.01</v>
          </cell>
        </row>
        <row r="87">
          <cell r="C87">
            <v>38899</v>
          </cell>
          <cell r="D87">
            <v>0.070349991388077</v>
          </cell>
          <cell r="E87">
            <v>2.933</v>
          </cell>
          <cell r="F87">
            <v>0.235</v>
          </cell>
          <cell r="G87">
            <v>0.0125</v>
          </cell>
          <cell r="H87">
            <v>-0.01275</v>
          </cell>
          <cell r="I87">
            <v>0.01</v>
          </cell>
          <cell r="J87">
            <v>0.003</v>
          </cell>
          <cell r="K87">
            <v>0.5</v>
          </cell>
          <cell r="L87">
            <v>0.028</v>
          </cell>
          <cell r="M87">
            <v>0.01</v>
          </cell>
        </row>
        <row r="88">
          <cell r="C88">
            <v>38930</v>
          </cell>
          <cell r="D88">
            <v>0.070370452244984</v>
          </cell>
          <cell r="E88">
            <v>2.954</v>
          </cell>
          <cell r="F88">
            <v>0.235</v>
          </cell>
          <cell r="G88">
            <v>0.0125</v>
          </cell>
          <cell r="H88">
            <v>-0.01525</v>
          </cell>
          <cell r="I88">
            <v>0.01</v>
          </cell>
          <cell r="J88">
            <v>0.003</v>
          </cell>
          <cell r="K88">
            <v>0.55</v>
          </cell>
          <cell r="L88">
            <v>0.028</v>
          </cell>
          <cell r="M88">
            <v>0.01</v>
          </cell>
        </row>
        <row r="89">
          <cell r="C89">
            <v>38961</v>
          </cell>
          <cell r="D89">
            <v>0.070390913102029</v>
          </cell>
          <cell r="E89">
            <v>2.978</v>
          </cell>
          <cell r="F89">
            <v>0.235</v>
          </cell>
          <cell r="G89">
            <v>0.0125</v>
          </cell>
          <cell r="H89">
            <v>-0.01525</v>
          </cell>
          <cell r="I89">
            <v>0.01</v>
          </cell>
          <cell r="J89">
            <v>0.003</v>
          </cell>
          <cell r="K89">
            <v>0.55</v>
          </cell>
          <cell r="L89">
            <v>0.028</v>
          </cell>
          <cell r="M89">
            <v>0.01</v>
          </cell>
        </row>
        <row r="90">
          <cell r="C90">
            <v>38991</v>
          </cell>
          <cell r="D90">
            <v>0.07041071393156</v>
          </cell>
          <cell r="E90">
            <v>2.99</v>
          </cell>
          <cell r="F90">
            <v>0.235</v>
          </cell>
          <cell r="G90">
            <v>0.0125</v>
          </cell>
          <cell r="H90">
            <v>-0.031</v>
          </cell>
          <cell r="I90">
            <v>0.01</v>
          </cell>
          <cell r="J90">
            <v>0.003</v>
          </cell>
          <cell r="K90">
            <v>0.6</v>
          </cell>
          <cell r="L90">
            <v>0.028</v>
          </cell>
          <cell r="M90">
            <v>0.01</v>
          </cell>
        </row>
        <row r="91">
          <cell r="C91">
            <v>39022</v>
          </cell>
          <cell r="D91">
            <v>0.070431174788877</v>
          </cell>
          <cell r="E91">
            <v>3.067</v>
          </cell>
          <cell r="F91">
            <v>0.2375</v>
          </cell>
          <cell r="G91">
            <v>0.01</v>
          </cell>
          <cell r="H91">
            <v>-0.03</v>
          </cell>
          <cell r="I91">
            <v>0.01</v>
          </cell>
          <cell r="J91">
            <v>-0.0075</v>
          </cell>
          <cell r="K91">
            <v>0.85</v>
          </cell>
          <cell r="L91">
            <v>0.0375</v>
          </cell>
          <cell r="M91">
            <v>0.02</v>
          </cell>
        </row>
        <row r="92">
          <cell r="C92">
            <v>39052</v>
          </cell>
          <cell r="D92">
            <v>0.070450975618671</v>
          </cell>
          <cell r="E92">
            <v>3.144</v>
          </cell>
          <cell r="F92">
            <v>0.24</v>
          </cell>
          <cell r="G92">
            <v>0.01</v>
          </cell>
          <cell r="H92">
            <v>-0.03</v>
          </cell>
          <cell r="I92">
            <v>0.01</v>
          </cell>
          <cell r="J92">
            <v>-0.0075</v>
          </cell>
          <cell r="K92">
            <v>1.05</v>
          </cell>
          <cell r="L92">
            <v>0.0375</v>
          </cell>
          <cell r="M92">
            <v>0.02</v>
          </cell>
        </row>
        <row r="93">
          <cell r="C93">
            <v>39083</v>
          </cell>
          <cell r="D93">
            <v>0.070471436476261</v>
          </cell>
          <cell r="E93">
            <v>3.295</v>
          </cell>
          <cell r="F93">
            <v>0.245</v>
          </cell>
          <cell r="G93">
            <v>0.01</v>
          </cell>
          <cell r="H93">
            <v>-0.03</v>
          </cell>
          <cell r="I93">
            <v>0.01</v>
          </cell>
          <cell r="J93">
            <v>-0.0075</v>
          </cell>
          <cell r="K93">
            <v>1.05</v>
          </cell>
          <cell r="L93">
            <v>0.04</v>
          </cell>
          <cell r="M93">
            <v>0.02</v>
          </cell>
        </row>
        <row r="94">
          <cell r="C94">
            <v>39114</v>
          </cell>
          <cell r="D94">
            <v>0.070491897333989</v>
          </cell>
          <cell r="E94">
            <v>3.181</v>
          </cell>
          <cell r="F94">
            <v>0.23</v>
          </cell>
          <cell r="G94">
            <v>0.01</v>
          </cell>
          <cell r="H94">
            <v>-0.03</v>
          </cell>
          <cell r="I94">
            <v>0.01</v>
          </cell>
          <cell r="J94">
            <v>-0.0075</v>
          </cell>
          <cell r="K94">
            <v>1.05</v>
          </cell>
          <cell r="L94">
            <v>0.04</v>
          </cell>
          <cell r="M94">
            <v>0.02</v>
          </cell>
        </row>
        <row r="95">
          <cell r="C95">
            <v>39142</v>
          </cell>
          <cell r="D95">
            <v>0.070510378108831</v>
          </cell>
          <cell r="E95">
            <v>3.053</v>
          </cell>
          <cell r="F95">
            <v>0.22</v>
          </cell>
          <cell r="G95">
            <v>0.01</v>
          </cell>
          <cell r="H95">
            <v>-0.0115</v>
          </cell>
          <cell r="I95">
            <v>0.01</v>
          </cell>
          <cell r="J95">
            <v>-0.0075</v>
          </cell>
          <cell r="K95">
            <v>0.8</v>
          </cell>
          <cell r="L95">
            <v>0.04</v>
          </cell>
          <cell r="M95">
            <v>0.02</v>
          </cell>
        </row>
        <row r="96">
          <cell r="C96">
            <v>39173</v>
          </cell>
          <cell r="D96">
            <v>0.070530838966822</v>
          </cell>
          <cell r="E96">
            <v>2.925</v>
          </cell>
          <cell r="F96">
            <v>0.22</v>
          </cell>
          <cell r="G96">
            <v>0.0125</v>
          </cell>
          <cell r="H96">
            <v>-0.0115</v>
          </cell>
          <cell r="I96">
            <v>0.01</v>
          </cell>
          <cell r="J96">
            <v>0.005</v>
          </cell>
          <cell r="K96">
            <v>0.45</v>
          </cell>
          <cell r="L96">
            <v>0.028</v>
          </cell>
          <cell r="M96">
            <v>0.01</v>
          </cell>
        </row>
        <row r="97">
          <cell r="C97">
            <v>39203</v>
          </cell>
          <cell r="D97">
            <v>0.070550639797268</v>
          </cell>
          <cell r="E97">
            <v>2.914</v>
          </cell>
          <cell r="F97">
            <v>0.22</v>
          </cell>
          <cell r="G97">
            <v>0.0125</v>
          </cell>
          <cell r="H97">
            <v>-0.01175</v>
          </cell>
          <cell r="I97">
            <v>0.01</v>
          </cell>
          <cell r="J97">
            <v>0.005</v>
          </cell>
          <cell r="K97">
            <v>0.5</v>
          </cell>
          <cell r="L97">
            <v>0.028</v>
          </cell>
          <cell r="M97">
            <v>0.01</v>
          </cell>
        </row>
        <row r="98">
          <cell r="C98">
            <v>39234</v>
          </cell>
          <cell r="D98">
            <v>0.070571100655533</v>
          </cell>
          <cell r="E98">
            <v>2.95</v>
          </cell>
          <cell r="F98">
            <v>0.21</v>
          </cell>
          <cell r="G98">
            <v>0.0125</v>
          </cell>
          <cell r="H98">
            <v>-0.01175</v>
          </cell>
          <cell r="I98">
            <v>0.01</v>
          </cell>
          <cell r="J98">
            <v>0.005</v>
          </cell>
          <cell r="K98">
            <v>0.5</v>
          </cell>
          <cell r="L98">
            <v>0.028</v>
          </cell>
          <cell r="M98">
            <v>0.01</v>
          </cell>
        </row>
        <row r="99">
          <cell r="C99">
            <v>39264</v>
          </cell>
          <cell r="D99">
            <v>0.070590901486242</v>
          </cell>
          <cell r="E99">
            <v>2.962</v>
          </cell>
          <cell r="F99">
            <v>0.21</v>
          </cell>
          <cell r="G99">
            <v>0.0125</v>
          </cell>
          <cell r="H99">
            <v>-0.01175</v>
          </cell>
          <cell r="I99">
            <v>0.01</v>
          </cell>
          <cell r="J99">
            <v>0.005</v>
          </cell>
          <cell r="K99">
            <v>0.5</v>
          </cell>
          <cell r="L99">
            <v>0.028</v>
          </cell>
          <cell r="M99">
            <v>0.01</v>
          </cell>
        </row>
        <row r="100">
          <cell r="C100">
            <v>39295</v>
          </cell>
          <cell r="D100">
            <v>0.070611362344779</v>
          </cell>
          <cell r="E100">
            <v>2.983</v>
          </cell>
          <cell r="F100">
            <v>0.21</v>
          </cell>
          <cell r="G100">
            <v>0.0125</v>
          </cell>
          <cell r="H100">
            <v>-0.01425</v>
          </cell>
          <cell r="I100">
            <v>0.01</v>
          </cell>
          <cell r="J100">
            <v>0.005</v>
          </cell>
          <cell r="K100">
            <v>0.55</v>
          </cell>
          <cell r="L100">
            <v>0.028</v>
          </cell>
          <cell r="M100">
            <v>0.01</v>
          </cell>
        </row>
        <row r="101">
          <cell r="C101">
            <v>39326</v>
          </cell>
          <cell r="D101">
            <v>0.070621099426719</v>
          </cell>
          <cell r="E101">
            <v>3.006</v>
          </cell>
          <cell r="F101">
            <v>0.21</v>
          </cell>
          <cell r="G101">
            <v>0.0125</v>
          </cell>
          <cell r="H101">
            <v>-0.01425</v>
          </cell>
          <cell r="I101">
            <v>0.01</v>
          </cell>
          <cell r="J101">
            <v>0.005</v>
          </cell>
          <cell r="K101">
            <v>0.55</v>
          </cell>
          <cell r="L101">
            <v>0.028</v>
          </cell>
          <cell r="M101">
            <v>0.01</v>
          </cell>
        </row>
        <row r="102">
          <cell r="C102">
            <v>39356</v>
          </cell>
          <cell r="D102">
            <v>0.070619452704261</v>
          </cell>
          <cell r="E102">
            <v>3.017</v>
          </cell>
          <cell r="F102">
            <v>0.2</v>
          </cell>
          <cell r="G102">
            <v>0.0125</v>
          </cell>
          <cell r="H102">
            <v>-0.03</v>
          </cell>
          <cell r="I102">
            <v>0.01</v>
          </cell>
          <cell r="J102">
            <v>0.005</v>
          </cell>
          <cell r="K102">
            <v>0.6</v>
          </cell>
          <cell r="L102">
            <v>0.028</v>
          </cell>
          <cell r="M102">
            <v>0.01</v>
          </cell>
        </row>
        <row r="103">
          <cell r="C103">
            <v>39387</v>
          </cell>
          <cell r="D103">
            <v>0.070617751091056</v>
          </cell>
          <cell r="E103">
            <v>3.089</v>
          </cell>
          <cell r="F103">
            <v>0.2</v>
          </cell>
          <cell r="G103">
            <v>0.01</v>
          </cell>
          <cell r="H103">
            <v>-0.029</v>
          </cell>
          <cell r="I103">
            <v>0.01</v>
          </cell>
          <cell r="J103">
            <v>-0.0055</v>
          </cell>
          <cell r="K103">
            <v>0.85</v>
          </cell>
          <cell r="L103">
            <v>0.0395</v>
          </cell>
          <cell r="M103">
            <v>0.02</v>
          </cell>
        </row>
        <row r="104">
          <cell r="C104">
            <v>39417</v>
          </cell>
          <cell r="D104">
            <v>0.070616104368601</v>
          </cell>
          <cell r="E104">
            <v>3.163</v>
          </cell>
          <cell r="F104">
            <v>0.2</v>
          </cell>
          <cell r="G104">
            <v>0.01</v>
          </cell>
          <cell r="H104">
            <v>-0.029</v>
          </cell>
          <cell r="I104">
            <v>0.01</v>
          </cell>
          <cell r="J104">
            <v>-0.0055</v>
          </cell>
          <cell r="K104">
            <v>1.05</v>
          </cell>
          <cell r="L104">
            <v>0.0395</v>
          </cell>
          <cell r="M104">
            <v>0.02</v>
          </cell>
        </row>
        <row r="105">
          <cell r="C105">
            <v>39448</v>
          </cell>
          <cell r="D105">
            <v>0.070614402755397</v>
          </cell>
          <cell r="E105">
            <v>3.332</v>
          </cell>
          <cell r="F105">
            <v>0.2</v>
          </cell>
          <cell r="G105">
            <v>0.01</v>
          </cell>
          <cell r="H105">
            <v>-0.029</v>
          </cell>
          <cell r="I105">
            <v>0.01</v>
          </cell>
          <cell r="J105">
            <v>-0.0055</v>
          </cell>
          <cell r="K105">
            <v>1.05</v>
          </cell>
          <cell r="L105">
            <v>0.042</v>
          </cell>
          <cell r="M105">
            <v>0.02</v>
          </cell>
        </row>
        <row r="106">
          <cell r="C106">
            <v>39479</v>
          </cell>
          <cell r="D106">
            <v>0.070612701142195</v>
          </cell>
          <cell r="E106">
            <v>3.222</v>
          </cell>
          <cell r="F106">
            <v>0.2</v>
          </cell>
          <cell r="G106">
            <v>0.01</v>
          </cell>
          <cell r="H106">
            <v>-0.029</v>
          </cell>
          <cell r="I106">
            <v>0.01</v>
          </cell>
          <cell r="J106">
            <v>-0.0055</v>
          </cell>
          <cell r="K106">
            <v>1.05</v>
          </cell>
          <cell r="L106">
            <v>0.042</v>
          </cell>
          <cell r="M106">
            <v>0.02</v>
          </cell>
        </row>
        <row r="107">
          <cell r="C107">
            <v>39508</v>
          </cell>
          <cell r="D107">
            <v>0.070611109310491</v>
          </cell>
          <cell r="E107">
            <v>3.097</v>
          </cell>
          <cell r="F107">
            <v>0.2</v>
          </cell>
          <cell r="G107">
            <v>0.01</v>
          </cell>
          <cell r="H107">
            <v>-0.0105</v>
          </cell>
          <cell r="I107">
            <v>0.01</v>
          </cell>
          <cell r="J107">
            <v>-0.0055</v>
          </cell>
          <cell r="K107">
            <v>0.8</v>
          </cell>
          <cell r="L107">
            <v>0.042</v>
          </cell>
          <cell r="M107">
            <v>0.02</v>
          </cell>
        </row>
        <row r="108">
          <cell r="C108">
            <v>39539</v>
          </cell>
          <cell r="D108">
            <v>0.07060940769729</v>
          </cell>
          <cell r="E108">
            <v>2.972</v>
          </cell>
          <cell r="F108">
            <v>0.2</v>
          </cell>
          <cell r="G108">
            <v>0.0125</v>
          </cell>
          <cell r="H108">
            <v>-0.0105</v>
          </cell>
          <cell r="I108">
            <v>0.01</v>
          </cell>
          <cell r="J108">
            <v>0.007</v>
          </cell>
          <cell r="K108">
            <v>0.45</v>
          </cell>
          <cell r="L108">
            <v>0.028</v>
          </cell>
          <cell r="M108">
            <v>0.01</v>
          </cell>
        </row>
        <row r="109">
          <cell r="C109">
            <v>39569</v>
          </cell>
          <cell r="D109">
            <v>0.070607760974839</v>
          </cell>
          <cell r="E109">
            <v>2.962</v>
          </cell>
          <cell r="F109">
            <v>0.2</v>
          </cell>
          <cell r="G109">
            <v>0.0125</v>
          </cell>
          <cell r="H109">
            <v>-0.01075</v>
          </cell>
          <cell r="I109">
            <v>0.01</v>
          </cell>
          <cell r="J109">
            <v>0.007</v>
          </cell>
          <cell r="K109">
            <v>0.5</v>
          </cell>
          <cell r="L109">
            <v>0.028</v>
          </cell>
          <cell r="M109">
            <v>0.01</v>
          </cell>
        </row>
        <row r="110">
          <cell r="C110">
            <v>39600</v>
          </cell>
          <cell r="D110">
            <v>0.07060605936164</v>
          </cell>
          <cell r="E110">
            <v>2.999</v>
          </cell>
          <cell r="F110">
            <v>0.2</v>
          </cell>
          <cell r="G110">
            <v>0.0125</v>
          </cell>
          <cell r="H110">
            <v>-0.01075</v>
          </cell>
          <cell r="I110">
            <v>0.01</v>
          </cell>
          <cell r="J110">
            <v>0.007</v>
          </cell>
          <cell r="K110">
            <v>0.5</v>
          </cell>
          <cell r="L110">
            <v>0.028</v>
          </cell>
          <cell r="M110">
            <v>0.01</v>
          </cell>
        </row>
        <row r="111">
          <cell r="C111">
            <v>39630</v>
          </cell>
          <cell r="D111">
            <v>0.070604412639191</v>
          </cell>
          <cell r="E111">
            <v>3.011</v>
          </cell>
          <cell r="F111">
            <v>0.18</v>
          </cell>
          <cell r="G111">
            <v>0.0125</v>
          </cell>
          <cell r="H111">
            <v>-0.01075</v>
          </cell>
          <cell r="I111">
            <v>0.01</v>
          </cell>
          <cell r="J111">
            <v>0.007</v>
          </cell>
          <cell r="K111">
            <v>0.5</v>
          </cell>
          <cell r="L111">
            <v>0.028</v>
          </cell>
          <cell r="M111">
            <v>0.01</v>
          </cell>
        </row>
        <row r="112">
          <cell r="C112">
            <v>39661</v>
          </cell>
          <cell r="D112">
            <v>0.070602711026</v>
          </cell>
          <cell r="E112">
            <v>3.032</v>
          </cell>
          <cell r="F112">
            <v>0.18</v>
          </cell>
          <cell r="G112">
            <v>0.0125</v>
          </cell>
          <cell r="H112">
            <v>-0.01325</v>
          </cell>
          <cell r="I112">
            <v>0.01</v>
          </cell>
          <cell r="J112">
            <v>0.007</v>
          </cell>
          <cell r="K112">
            <v>0.55</v>
          </cell>
          <cell r="L112">
            <v>0.028</v>
          </cell>
          <cell r="M112">
            <v>0.01</v>
          </cell>
        </row>
        <row r="113">
          <cell r="C113">
            <v>39692</v>
          </cell>
          <cell r="D113">
            <v>0.070601009412798</v>
          </cell>
          <cell r="E113">
            <v>3.054</v>
          </cell>
          <cell r="F113">
            <v>0.18</v>
          </cell>
          <cell r="G113">
            <v>0.0125</v>
          </cell>
          <cell r="H113">
            <v>-0.01325</v>
          </cell>
          <cell r="I113">
            <v>0.01</v>
          </cell>
          <cell r="J113">
            <v>0.007</v>
          </cell>
          <cell r="K113">
            <v>0.55</v>
          </cell>
          <cell r="L113">
            <v>0.028</v>
          </cell>
          <cell r="M113">
            <v>0.01</v>
          </cell>
        </row>
        <row r="114">
          <cell r="C114">
            <v>39722</v>
          </cell>
          <cell r="D114">
            <v>0.070599362690352</v>
          </cell>
          <cell r="E114">
            <v>3.064</v>
          </cell>
          <cell r="F114">
            <v>0.18</v>
          </cell>
          <cell r="G114">
            <v>0.0125</v>
          </cell>
          <cell r="H114">
            <v>-0.029</v>
          </cell>
          <cell r="I114">
            <v>0.01</v>
          </cell>
          <cell r="J114">
            <v>0.007</v>
          </cell>
          <cell r="K114">
            <v>0.6</v>
          </cell>
          <cell r="L114">
            <v>0.028</v>
          </cell>
          <cell r="M114">
            <v>0.01</v>
          </cell>
        </row>
        <row r="115">
          <cell r="C115">
            <v>39753</v>
          </cell>
          <cell r="D115">
            <v>0.070597661077158</v>
          </cell>
          <cell r="E115">
            <v>3.131</v>
          </cell>
          <cell r="F115">
            <v>0.18</v>
          </cell>
          <cell r="G115">
            <v>0.01</v>
          </cell>
          <cell r="H115">
            <v>-0.0305</v>
          </cell>
          <cell r="I115">
            <v>0.01</v>
          </cell>
          <cell r="J115">
            <v>-0.0035</v>
          </cell>
          <cell r="K115">
            <v>0.85</v>
          </cell>
          <cell r="L115">
            <v>0.0415</v>
          </cell>
          <cell r="M115">
            <v>0.02</v>
          </cell>
        </row>
        <row r="116">
          <cell r="C116">
            <v>39783</v>
          </cell>
          <cell r="D116">
            <v>0.070596014354713</v>
          </cell>
          <cell r="E116">
            <v>3.202</v>
          </cell>
          <cell r="F116">
            <v>0.18</v>
          </cell>
          <cell r="G116">
            <v>0.01</v>
          </cell>
          <cell r="H116">
            <v>-0.0305</v>
          </cell>
          <cell r="I116">
            <v>0.01</v>
          </cell>
          <cell r="J116">
            <v>-0.0035</v>
          </cell>
          <cell r="K116">
            <v>1.05</v>
          </cell>
          <cell r="L116">
            <v>0.0415</v>
          </cell>
          <cell r="M116">
            <v>0.02</v>
          </cell>
        </row>
        <row r="117">
          <cell r="C117">
            <v>39814</v>
          </cell>
          <cell r="D117">
            <v>0.070594312741521</v>
          </cell>
          <cell r="E117">
            <v>3.379</v>
          </cell>
          <cell r="F117">
            <v>0.18</v>
          </cell>
          <cell r="G117">
            <v>0.01</v>
          </cell>
          <cell r="H117">
            <v>-0.0305</v>
          </cell>
          <cell r="I117">
            <v>0.01</v>
          </cell>
          <cell r="J117">
            <v>-0.0035</v>
          </cell>
          <cell r="K117">
            <v>1.05</v>
          </cell>
          <cell r="L117">
            <v>0.044</v>
          </cell>
          <cell r="M117">
            <v>0.02</v>
          </cell>
        </row>
        <row r="118">
          <cell r="C118">
            <v>39845</v>
          </cell>
          <cell r="D118">
            <v>0.07059261112833</v>
          </cell>
          <cell r="E118">
            <v>3.273</v>
          </cell>
          <cell r="F118">
            <v>0.18</v>
          </cell>
          <cell r="G118">
            <v>0.01</v>
          </cell>
          <cell r="H118">
            <v>-0.0305</v>
          </cell>
          <cell r="I118">
            <v>0.01</v>
          </cell>
          <cell r="J118">
            <v>-0.0035</v>
          </cell>
          <cell r="K118">
            <v>1.05</v>
          </cell>
          <cell r="L118">
            <v>0.044</v>
          </cell>
          <cell r="M118">
            <v>0.02</v>
          </cell>
        </row>
        <row r="119">
          <cell r="C119">
            <v>39873</v>
          </cell>
          <cell r="D119">
            <v>0.070591074187384</v>
          </cell>
          <cell r="E119">
            <v>3.151</v>
          </cell>
          <cell r="F119">
            <v>0.17</v>
          </cell>
          <cell r="G119">
            <v>0.01</v>
          </cell>
          <cell r="H119">
            <v>-0.012</v>
          </cell>
          <cell r="I119">
            <v>0.01</v>
          </cell>
          <cell r="J119">
            <v>-0.0035</v>
          </cell>
          <cell r="K119">
            <v>0.8</v>
          </cell>
          <cell r="L119">
            <v>0.044</v>
          </cell>
          <cell r="M119">
            <v>0.02</v>
          </cell>
        </row>
        <row r="120">
          <cell r="C120">
            <v>39904</v>
          </cell>
          <cell r="D120">
            <v>0.070589372574195</v>
          </cell>
          <cell r="E120">
            <v>3.029</v>
          </cell>
          <cell r="F120">
            <v>0.17</v>
          </cell>
          <cell r="G120">
            <v>0.0125</v>
          </cell>
          <cell r="H120">
            <v>-0.012</v>
          </cell>
          <cell r="I120">
            <v>0.01</v>
          </cell>
          <cell r="J120">
            <v>0.009</v>
          </cell>
          <cell r="K120">
            <v>0.45</v>
          </cell>
          <cell r="L120">
            <v>0.028</v>
          </cell>
          <cell r="M120">
            <v>0.01</v>
          </cell>
        </row>
        <row r="121">
          <cell r="C121">
            <v>39934</v>
          </cell>
          <cell r="D121">
            <v>0.070587725851755</v>
          </cell>
          <cell r="E121">
            <v>3.02</v>
          </cell>
          <cell r="F121">
            <v>0.17</v>
          </cell>
          <cell r="G121">
            <v>0.0125</v>
          </cell>
          <cell r="H121">
            <v>-0.01225</v>
          </cell>
          <cell r="I121">
            <v>0.01</v>
          </cell>
          <cell r="J121">
            <v>0.009</v>
          </cell>
          <cell r="K121">
            <v>0.5</v>
          </cell>
          <cell r="L121">
            <v>0.028</v>
          </cell>
          <cell r="M121">
            <v>0.01</v>
          </cell>
        </row>
        <row r="122">
          <cell r="C122">
            <v>39965</v>
          </cell>
          <cell r="D122">
            <v>0.070586024238568</v>
          </cell>
          <cell r="E122">
            <v>3.058</v>
          </cell>
          <cell r="F122">
            <v>0.17</v>
          </cell>
          <cell r="G122">
            <v>0.0125</v>
          </cell>
          <cell r="H122">
            <v>-0.01225</v>
          </cell>
          <cell r="I122">
            <v>0.01</v>
          </cell>
          <cell r="J122">
            <v>0.009</v>
          </cell>
          <cell r="K122">
            <v>0.5</v>
          </cell>
          <cell r="L122">
            <v>0.028</v>
          </cell>
          <cell r="M122">
            <v>0.01</v>
          </cell>
        </row>
        <row r="123">
          <cell r="C123">
            <v>39995</v>
          </cell>
          <cell r="D123">
            <v>0.070584377516129</v>
          </cell>
          <cell r="E123">
            <v>3.07</v>
          </cell>
          <cell r="F123">
            <v>0.17</v>
          </cell>
          <cell r="G123">
            <v>0.0125</v>
          </cell>
          <cell r="H123">
            <v>-0.01225</v>
          </cell>
          <cell r="I123">
            <v>0.01</v>
          </cell>
          <cell r="J123">
            <v>0.009</v>
          </cell>
          <cell r="K123">
            <v>0.5</v>
          </cell>
          <cell r="L123">
            <v>0.028</v>
          </cell>
          <cell r="M123">
            <v>0.01</v>
          </cell>
        </row>
        <row r="124">
          <cell r="C124">
            <v>40026</v>
          </cell>
          <cell r="D124">
            <v>0.070582675902944</v>
          </cell>
          <cell r="E124">
            <v>3.091</v>
          </cell>
          <cell r="F124">
            <v>0.17</v>
          </cell>
          <cell r="G124">
            <v>0.0125</v>
          </cell>
          <cell r="H124">
            <v>-0.01475</v>
          </cell>
          <cell r="I124">
            <v>0.01</v>
          </cell>
          <cell r="J124">
            <v>0.009</v>
          </cell>
          <cell r="K124">
            <v>0.55</v>
          </cell>
          <cell r="L124">
            <v>0.028</v>
          </cell>
          <cell r="M124">
            <v>0.01</v>
          </cell>
        </row>
        <row r="125">
          <cell r="C125">
            <v>40057</v>
          </cell>
          <cell r="D125">
            <v>0.070580974289759</v>
          </cell>
          <cell r="E125">
            <v>3.112</v>
          </cell>
          <cell r="F125">
            <v>0.17</v>
          </cell>
          <cell r="G125">
            <v>0.0125</v>
          </cell>
          <cell r="H125">
            <v>-0.01475</v>
          </cell>
          <cell r="I125">
            <v>0.01</v>
          </cell>
          <cell r="J125">
            <v>0.009</v>
          </cell>
          <cell r="K125">
            <v>0.55</v>
          </cell>
          <cell r="L125">
            <v>0.028</v>
          </cell>
          <cell r="M125">
            <v>0.01</v>
          </cell>
        </row>
        <row r="126">
          <cell r="C126">
            <v>40087</v>
          </cell>
          <cell r="D126">
            <v>0.070579327567323</v>
          </cell>
          <cell r="E126">
            <v>3.121</v>
          </cell>
          <cell r="F126">
            <v>0.17</v>
          </cell>
          <cell r="G126">
            <v>0.0125</v>
          </cell>
          <cell r="H126">
            <v>-0.0305</v>
          </cell>
          <cell r="I126">
            <v>0.01</v>
          </cell>
          <cell r="J126">
            <v>0.009</v>
          </cell>
          <cell r="K126">
            <v>0.6</v>
          </cell>
          <cell r="L126">
            <v>0.028</v>
          </cell>
          <cell r="M126">
            <v>0.01</v>
          </cell>
        </row>
        <row r="127">
          <cell r="C127">
            <v>40118</v>
          </cell>
          <cell r="D127">
            <v>0.070577625954141</v>
          </cell>
          <cell r="E127">
            <v>3.183</v>
          </cell>
          <cell r="F127">
            <v>0.17</v>
          </cell>
          <cell r="G127">
            <v>0.01</v>
          </cell>
          <cell r="H127">
            <v>-0.027</v>
          </cell>
          <cell r="I127">
            <v>0.01</v>
          </cell>
          <cell r="J127">
            <v>-0.0015</v>
          </cell>
          <cell r="K127">
            <v>0.85</v>
          </cell>
          <cell r="L127">
            <v>0.0435</v>
          </cell>
          <cell r="M127">
            <v>0.02</v>
          </cell>
        </row>
        <row r="128">
          <cell r="C128">
            <v>40148</v>
          </cell>
          <cell r="D128">
            <v>0.070575979231707</v>
          </cell>
          <cell r="E128">
            <v>3.251</v>
          </cell>
          <cell r="F128">
            <v>0.17</v>
          </cell>
          <cell r="G128">
            <v>0.01</v>
          </cell>
          <cell r="H128">
            <v>-0.027</v>
          </cell>
          <cell r="I128">
            <v>0.01</v>
          </cell>
          <cell r="J128">
            <v>-0.0015</v>
          </cell>
          <cell r="K128">
            <v>1.05</v>
          </cell>
          <cell r="L128">
            <v>0.0435</v>
          </cell>
          <cell r="M128">
            <v>0.02</v>
          </cell>
        </row>
        <row r="129">
          <cell r="C129">
            <v>40179</v>
          </cell>
          <cell r="D129">
            <v>0.070574277618526</v>
          </cell>
          <cell r="E129">
            <v>3.436</v>
          </cell>
          <cell r="F129">
            <v>0.17</v>
          </cell>
          <cell r="G129">
            <v>0.01</v>
          </cell>
          <cell r="H129">
            <v>-0.027</v>
          </cell>
          <cell r="I129">
            <v>0.01</v>
          </cell>
          <cell r="J129">
            <v>-0.0015</v>
          </cell>
          <cell r="K129">
            <v>1.05</v>
          </cell>
          <cell r="L129">
            <v>0.046</v>
          </cell>
          <cell r="M129">
            <v>0.02</v>
          </cell>
        </row>
        <row r="130">
          <cell r="C130">
            <v>40210</v>
          </cell>
          <cell r="D130">
            <v>0.070572576005346</v>
          </cell>
          <cell r="E130">
            <v>3.334</v>
          </cell>
          <cell r="F130">
            <v>0.17</v>
          </cell>
          <cell r="G130">
            <v>0.01</v>
          </cell>
          <cell r="H130">
            <v>-0.027</v>
          </cell>
          <cell r="I130">
            <v>0.01</v>
          </cell>
          <cell r="J130">
            <v>-0.0015</v>
          </cell>
          <cell r="K130">
            <v>1.05</v>
          </cell>
          <cell r="L130">
            <v>0.046</v>
          </cell>
          <cell r="M130">
            <v>0.02</v>
          </cell>
        </row>
        <row r="131">
          <cell r="C131">
            <v>40238</v>
          </cell>
          <cell r="D131">
            <v>0.070571039064411</v>
          </cell>
          <cell r="E131">
            <v>3.215</v>
          </cell>
          <cell r="F131">
            <v>0.16</v>
          </cell>
          <cell r="G131">
            <v>0.01</v>
          </cell>
          <cell r="H131">
            <v>-0.0085</v>
          </cell>
          <cell r="I131">
            <v>0.01</v>
          </cell>
          <cell r="J131">
            <v>-0.0015</v>
          </cell>
          <cell r="K131">
            <v>0.8</v>
          </cell>
          <cell r="L131">
            <v>0.046</v>
          </cell>
          <cell r="M131">
            <v>0.02</v>
          </cell>
        </row>
        <row r="132">
          <cell r="C132">
            <v>40269</v>
          </cell>
          <cell r="D132">
            <v>0.070569337451233</v>
          </cell>
          <cell r="E132">
            <v>3.096</v>
          </cell>
          <cell r="F132">
            <v>0.16</v>
          </cell>
          <cell r="G132">
            <v>0.0125</v>
          </cell>
          <cell r="H132">
            <v>-0.0085</v>
          </cell>
          <cell r="I132">
            <v>0.01</v>
          </cell>
          <cell r="J132">
            <v>0.011</v>
          </cell>
          <cell r="K132">
            <v>0.45</v>
          </cell>
          <cell r="L132">
            <v>0.028</v>
          </cell>
          <cell r="M132">
            <v>0.01</v>
          </cell>
        </row>
        <row r="133">
          <cell r="C133">
            <v>40299</v>
          </cell>
          <cell r="D133">
            <v>0.070567690728804</v>
          </cell>
          <cell r="E133">
            <v>3.088</v>
          </cell>
          <cell r="F133">
            <v>0.16</v>
          </cell>
          <cell r="G133">
            <v>0.0125</v>
          </cell>
          <cell r="H133">
            <v>-0.00875</v>
          </cell>
          <cell r="I133">
            <v>0.01</v>
          </cell>
          <cell r="J133">
            <v>0.011</v>
          </cell>
          <cell r="K133">
            <v>0.5</v>
          </cell>
          <cell r="L133">
            <v>0.028</v>
          </cell>
          <cell r="M133">
            <v>0.01</v>
          </cell>
        </row>
        <row r="134">
          <cell r="C134">
            <v>40330</v>
          </cell>
          <cell r="D134">
            <v>0.070565989115627</v>
          </cell>
          <cell r="E134">
            <v>3.127</v>
          </cell>
          <cell r="F134">
            <v>0.16</v>
          </cell>
          <cell r="G134">
            <v>0.0125</v>
          </cell>
          <cell r="H134">
            <v>-0.00875</v>
          </cell>
          <cell r="I134">
            <v>0.01</v>
          </cell>
          <cell r="J134">
            <v>0.011</v>
          </cell>
          <cell r="K134">
            <v>0.5</v>
          </cell>
          <cell r="L134">
            <v>0.028</v>
          </cell>
          <cell r="M134">
            <v>0.01</v>
          </cell>
        </row>
        <row r="135">
          <cell r="C135">
            <v>40360</v>
          </cell>
          <cell r="D135">
            <v>0.0705643423932</v>
          </cell>
          <cell r="E135">
            <v>3.139</v>
          </cell>
          <cell r="F135">
            <v>0.16</v>
          </cell>
          <cell r="G135">
            <v>0.0125</v>
          </cell>
          <cell r="H135">
            <v>-0.00875</v>
          </cell>
          <cell r="I135">
            <v>0.01</v>
          </cell>
          <cell r="J135">
            <v>0.011</v>
          </cell>
          <cell r="K135">
            <v>0.5</v>
          </cell>
          <cell r="L135">
            <v>0.028</v>
          </cell>
          <cell r="M135">
            <v>0.01</v>
          </cell>
        </row>
        <row r="136">
          <cell r="C136">
            <v>40391</v>
          </cell>
          <cell r="D136">
            <v>0.070562640780025</v>
          </cell>
          <cell r="E136">
            <v>3.16</v>
          </cell>
          <cell r="F136">
            <v>0.16</v>
          </cell>
          <cell r="G136">
            <v>0.0125</v>
          </cell>
          <cell r="H136">
            <v>-0.01125</v>
          </cell>
          <cell r="I136">
            <v>0.01</v>
          </cell>
          <cell r="J136">
            <v>0.011</v>
          </cell>
          <cell r="K136">
            <v>0.55</v>
          </cell>
          <cell r="L136">
            <v>0.028</v>
          </cell>
          <cell r="M136">
            <v>0.01</v>
          </cell>
        </row>
        <row r="137">
          <cell r="C137">
            <v>40422</v>
          </cell>
          <cell r="D137">
            <v>0.070563676911364</v>
          </cell>
          <cell r="E137">
            <v>3.18</v>
          </cell>
          <cell r="F137">
            <v>0.16</v>
          </cell>
          <cell r="G137">
            <v>0.0125</v>
          </cell>
          <cell r="H137">
            <v>-0.01125</v>
          </cell>
          <cell r="I137">
            <v>0.01</v>
          </cell>
          <cell r="J137">
            <v>0.011</v>
          </cell>
          <cell r="K137">
            <v>0.55</v>
          </cell>
          <cell r="L137">
            <v>0.028</v>
          </cell>
          <cell r="M137">
            <v>0.01</v>
          </cell>
        </row>
        <row r="138">
          <cell r="C138">
            <v>40452</v>
          </cell>
          <cell r="D138">
            <v>0.070567505677966</v>
          </cell>
          <cell r="E138">
            <v>3.188</v>
          </cell>
          <cell r="F138">
            <v>0.16</v>
          </cell>
          <cell r="G138">
            <v>0.0125</v>
          </cell>
          <cell r="H138">
            <v>-0.027</v>
          </cell>
          <cell r="I138">
            <v>0.01</v>
          </cell>
          <cell r="J138">
            <v>0.011</v>
          </cell>
          <cell r="K138">
            <v>0.6</v>
          </cell>
          <cell r="L138">
            <v>0.028</v>
          </cell>
          <cell r="M138">
            <v>0.01</v>
          </cell>
        </row>
        <row r="139">
          <cell r="C139">
            <v>40483</v>
          </cell>
          <cell r="D139">
            <v>0.070571462070126</v>
          </cell>
          <cell r="E139">
            <v>3.245</v>
          </cell>
          <cell r="F139">
            <v>0.16</v>
          </cell>
          <cell r="G139">
            <v>0.01</v>
          </cell>
          <cell r="H139">
            <v>-0.026</v>
          </cell>
          <cell r="I139">
            <v>0.01</v>
          </cell>
          <cell r="J139">
            <v>0.000499999999999999</v>
          </cell>
          <cell r="K139">
            <v>0.85</v>
          </cell>
          <cell r="L139">
            <v>0.0455</v>
          </cell>
          <cell r="M139">
            <v>0.02</v>
          </cell>
        </row>
        <row r="140">
          <cell r="C140">
            <v>40513</v>
          </cell>
          <cell r="D140">
            <v>0.070575290836738</v>
          </cell>
          <cell r="E140">
            <v>3.31</v>
          </cell>
          <cell r="F140">
            <v>0.16</v>
          </cell>
          <cell r="G140">
            <v>0.01</v>
          </cell>
          <cell r="H140">
            <v>-0.026</v>
          </cell>
          <cell r="I140">
            <v>0.01</v>
          </cell>
          <cell r="J140">
            <v>0.000499999999999999</v>
          </cell>
          <cell r="K140">
            <v>1.05</v>
          </cell>
          <cell r="L140">
            <v>0.0455</v>
          </cell>
          <cell r="M140">
            <v>0.02</v>
          </cell>
        </row>
        <row r="141">
          <cell r="C141">
            <v>40544</v>
          </cell>
          <cell r="D141">
            <v>0.070579247228908</v>
          </cell>
          <cell r="E141">
            <v>3.503</v>
          </cell>
          <cell r="F141">
            <v>0.16</v>
          </cell>
          <cell r="G141">
            <v>0.01</v>
          </cell>
          <cell r="H141">
            <v>-0.0235</v>
          </cell>
          <cell r="I141">
            <v>0.01</v>
          </cell>
          <cell r="J141">
            <v>0.000499999999999999</v>
          </cell>
          <cell r="K141">
            <v>1.05</v>
          </cell>
          <cell r="L141">
            <v>0.048</v>
          </cell>
          <cell r="M141">
            <v>0.02</v>
          </cell>
        </row>
        <row r="142">
          <cell r="C142">
            <v>40575</v>
          </cell>
          <cell r="D142">
            <v>0.070583203621084</v>
          </cell>
          <cell r="E142">
            <v>3.405</v>
          </cell>
          <cell r="F142">
            <v>0.16</v>
          </cell>
          <cell r="G142">
            <v>0.01</v>
          </cell>
          <cell r="H142">
            <v>-0.0235</v>
          </cell>
          <cell r="I142">
            <v>0.01</v>
          </cell>
          <cell r="J142">
            <v>0.000499999999999999</v>
          </cell>
          <cell r="K142">
            <v>1.05</v>
          </cell>
          <cell r="L142">
            <v>0.048</v>
          </cell>
          <cell r="M142">
            <v>0.02</v>
          </cell>
        </row>
        <row r="143">
          <cell r="C143">
            <v>40603</v>
          </cell>
          <cell r="D143">
            <v>0.070586777136602</v>
          </cell>
          <cell r="E143">
            <v>3.289</v>
          </cell>
          <cell r="F143">
            <v>0.155</v>
          </cell>
          <cell r="G143">
            <v>0.01</v>
          </cell>
          <cell r="H143">
            <v>-0.005</v>
          </cell>
          <cell r="I143">
            <v>0.01</v>
          </cell>
          <cell r="J143">
            <v>0.000499999999999999</v>
          </cell>
          <cell r="K143">
            <v>0.8</v>
          </cell>
          <cell r="L143">
            <v>0.048</v>
          </cell>
          <cell r="M143">
            <v>0.02</v>
          </cell>
        </row>
        <row r="144">
          <cell r="C144">
            <v>40634</v>
          </cell>
          <cell r="D144">
            <v>0.070590733528787</v>
          </cell>
          <cell r="E144">
            <v>3.173</v>
          </cell>
          <cell r="F144">
            <v>0.155</v>
          </cell>
          <cell r="G144">
            <v>0.0125</v>
          </cell>
          <cell r="H144">
            <v>-0.005</v>
          </cell>
          <cell r="I144">
            <v>0.01</v>
          </cell>
          <cell r="J144">
            <v>0.013</v>
          </cell>
          <cell r="K144">
            <v>0.45</v>
          </cell>
          <cell r="L144">
            <v>0.028</v>
          </cell>
          <cell r="M144">
            <v>0.01</v>
          </cell>
        </row>
        <row r="145">
          <cell r="C145">
            <v>40664</v>
          </cell>
          <cell r="D145">
            <v>0.070594562295423</v>
          </cell>
          <cell r="E145">
            <v>3.166</v>
          </cell>
          <cell r="F145">
            <v>0.155</v>
          </cell>
          <cell r="G145">
            <v>0.0125</v>
          </cell>
          <cell r="H145">
            <v>-0.00525</v>
          </cell>
          <cell r="I145">
            <v>0.01</v>
          </cell>
          <cell r="J145">
            <v>0.013</v>
          </cell>
          <cell r="K145">
            <v>0.5</v>
          </cell>
          <cell r="L145">
            <v>0.028</v>
          </cell>
          <cell r="M145">
            <v>0.01</v>
          </cell>
        </row>
        <row r="146">
          <cell r="C146">
            <v>40695</v>
          </cell>
          <cell r="D146">
            <v>0.070598518687618</v>
          </cell>
          <cell r="E146">
            <v>3.206</v>
          </cell>
          <cell r="F146">
            <v>0.155</v>
          </cell>
          <cell r="G146">
            <v>0.0125</v>
          </cell>
          <cell r="H146">
            <v>-0.00525</v>
          </cell>
          <cell r="I146">
            <v>0.01</v>
          </cell>
          <cell r="J146">
            <v>0.013</v>
          </cell>
          <cell r="K146">
            <v>0.5</v>
          </cell>
          <cell r="L146">
            <v>0.028</v>
          </cell>
          <cell r="M146">
            <v>0.01</v>
          </cell>
        </row>
        <row r="147">
          <cell r="C147">
            <v>40725</v>
          </cell>
          <cell r="D147">
            <v>0.070602347454264</v>
          </cell>
          <cell r="E147">
            <v>3.218</v>
          </cell>
          <cell r="F147">
            <v>0.155</v>
          </cell>
          <cell r="G147">
            <v>0.0125</v>
          </cell>
          <cell r="H147">
            <v>-0.00525</v>
          </cell>
          <cell r="I147">
            <v>0.01</v>
          </cell>
          <cell r="J147">
            <v>0.013</v>
          </cell>
          <cell r="K147">
            <v>0.5</v>
          </cell>
          <cell r="L147">
            <v>0.028</v>
          </cell>
          <cell r="M147">
            <v>0.01</v>
          </cell>
        </row>
        <row r="148">
          <cell r="C148">
            <v>40756</v>
          </cell>
          <cell r="D148">
            <v>0.07060630384647</v>
          </cell>
          <cell r="E148">
            <v>3.239</v>
          </cell>
          <cell r="F148">
            <v>0.155</v>
          </cell>
          <cell r="G148">
            <v>0.0125</v>
          </cell>
          <cell r="H148">
            <v>-0.00775</v>
          </cell>
          <cell r="I148">
            <v>0.01</v>
          </cell>
          <cell r="J148">
            <v>0.013</v>
          </cell>
          <cell r="K148">
            <v>0.55</v>
          </cell>
          <cell r="L148">
            <v>0.028</v>
          </cell>
          <cell r="M148">
            <v>0.01</v>
          </cell>
        </row>
        <row r="149">
          <cell r="C149">
            <v>40787</v>
          </cell>
          <cell r="D149">
            <v>0.070610260238681</v>
          </cell>
          <cell r="E149">
            <v>3.258</v>
          </cell>
          <cell r="F149">
            <v>0.155</v>
          </cell>
          <cell r="G149">
            <v>0.0125</v>
          </cell>
          <cell r="H149">
            <v>-0.00775</v>
          </cell>
          <cell r="I149">
            <v>0.01</v>
          </cell>
          <cell r="J149">
            <v>0.013</v>
          </cell>
          <cell r="K149">
            <v>0.55</v>
          </cell>
          <cell r="L149">
            <v>0.028</v>
          </cell>
          <cell r="M149">
            <v>0.01</v>
          </cell>
        </row>
        <row r="150">
          <cell r="C150">
            <v>40817</v>
          </cell>
          <cell r="D150">
            <v>0.070614089005342</v>
          </cell>
          <cell r="E150">
            <v>3.265</v>
          </cell>
          <cell r="F150">
            <v>0.155</v>
          </cell>
          <cell r="G150">
            <v>0.0125</v>
          </cell>
          <cell r="H150">
            <v>-0.0235</v>
          </cell>
          <cell r="I150">
            <v>0.01</v>
          </cell>
          <cell r="J150">
            <v>0.013</v>
          </cell>
          <cell r="K150">
            <v>0.6</v>
          </cell>
          <cell r="L150">
            <v>0.028</v>
          </cell>
          <cell r="M150">
            <v>0.01</v>
          </cell>
        </row>
        <row r="151">
          <cell r="C151">
            <v>40848</v>
          </cell>
          <cell r="D151">
            <v>0.070618045397563</v>
          </cell>
          <cell r="E151">
            <v>3.317</v>
          </cell>
          <cell r="F151">
            <v>0.155</v>
          </cell>
          <cell r="G151">
            <v>0.01</v>
          </cell>
          <cell r="H151">
            <v>-0.0225</v>
          </cell>
          <cell r="I151">
            <v>0.01</v>
          </cell>
          <cell r="J151">
            <v>0.0025</v>
          </cell>
          <cell r="K151">
            <v>0.85</v>
          </cell>
          <cell r="L151">
            <v>0.0475</v>
          </cell>
          <cell r="M151">
            <v>0.02</v>
          </cell>
        </row>
        <row r="152">
          <cell r="C152">
            <v>40878</v>
          </cell>
          <cell r="D152">
            <v>0.070621874164233</v>
          </cell>
          <cell r="E152">
            <v>3.379</v>
          </cell>
          <cell r="F152">
            <v>0.155</v>
          </cell>
          <cell r="G152">
            <v>0.01</v>
          </cell>
          <cell r="H152">
            <v>-0.0225</v>
          </cell>
          <cell r="I152">
            <v>0.01</v>
          </cell>
          <cell r="J152">
            <v>0.0025</v>
          </cell>
          <cell r="K152">
            <v>1.05</v>
          </cell>
          <cell r="L152">
            <v>0.0475</v>
          </cell>
          <cell r="M152">
            <v>0.02</v>
          </cell>
        </row>
        <row r="153">
          <cell r="C153">
            <v>40909</v>
          </cell>
          <cell r="D153">
            <v>0.070625830556465</v>
          </cell>
          <cell r="E153">
            <v>3.58</v>
          </cell>
          <cell r="F153">
            <v>0.155</v>
          </cell>
          <cell r="G153">
            <v>0.01</v>
          </cell>
          <cell r="H153">
            <v>-0.0225</v>
          </cell>
          <cell r="I153">
            <v>0.01</v>
          </cell>
          <cell r="J153">
            <v>0.0025</v>
          </cell>
          <cell r="K153">
            <v>1.05</v>
          </cell>
          <cell r="L153">
            <v>0.05</v>
          </cell>
          <cell r="M153">
            <v>0.02</v>
          </cell>
        </row>
        <row r="154">
          <cell r="C154">
            <v>40940</v>
          </cell>
          <cell r="D154">
            <v>0.070629786948701</v>
          </cell>
          <cell r="E154">
            <v>3.486</v>
          </cell>
          <cell r="F154">
            <v>0.155</v>
          </cell>
          <cell r="G154">
            <v>0.01</v>
          </cell>
          <cell r="H154">
            <v>-0.0225</v>
          </cell>
          <cell r="I154">
            <v>0.01</v>
          </cell>
          <cell r="J154">
            <v>0.0025</v>
          </cell>
          <cell r="K154">
            <v>1.05</v>
          </cell>
          <cell r="L154">
            <v>0.05</v>
          </cell>
          <cell r="M154">
            <v>0.02</v>
          </cell>
        </row>
        <row r="155">
          <cell r="C155">
            <v>40969</v>
          </cell>
          <cell r="D155">
            <v>0.07063348808983</v>
          </cell>
          <cell r="E155">
            <v>3.373</v>
          </cell>
          <cell r="F155">
            <v>0.15</v>
          </cell>
          <cell r="G155">
            <v>0.01</v>
          </cell>
          <cell r="H155">
            <v>-0.004</v>
          </cell>
          <cell r="I155">
            <v>0.01</v>
          </cell>
          <cell r="J155">
            <v>0.0025</v>
          </cell>
          <cell r="K155">
            <v>0.8</v>
          </cell>
          <cell r="L155">
            <v>0.05</v>
          </cell>
          <cell r="M155">
            <v>0.02</v>
          </cell>
        </row>
        <row r="156">
          <cell r="C156">
            <v>41000</v>
          </cell>
          <cell r="D156">
            <v>0.070637444482077</v>
          </cell>
          <cell r="E156">
            <v>3.26</v>
          </cell>
          <cell r="F156">
            <v>0.15</v>
          </cell>
          <cell r="G156">
            <v>0.0125</v>
          </cell>
          <cell r="H156">
            <v>-0.004</v>
          </cell>
          <cell r="I156">
            <v>0.01</v>
          </cell>
          <cell r="J156">
            <v>0.015</v>
          </cell>
          <cell r="K156">
            <v>0.45</v>
          </cell>
          <cell r="L156">
            <v>0.028</v>
          </cell>
          <cell r="M156">
            <v>0.01</v>
          </cell>
        </row>
        <row r="157">
          <cell r="C157">
            <v>41030</v>
          </cell>
          <cell r="D157">
            <v>0.070641273248772</v>
          </cell>
          <cell r="E157">
            <v>3.254</v>
          </cell>
          <cell r="F157">
            <v>0.15</v>
          </cell>
          <cell r="G157">
            <v>0.0125</v>
          </cell>
          <cell r="H157">
            <v>-0.00425</v>
          </cell>
          <cell r="I157">
            <v>0.01</v>
          </cell>
          <cell r="J157">
            <v>0.015</v>
          </cell>
          <cell r="K157">
            <v>0.5</v>
          </cell>
          <cell r="L157">
            <v>0.028</v>
          </cell>
          <cell r="M157">
            <v>0.01</v>
          </cell>
        </row>
        <row r="158">
          <cell r="C158">
            <v>41061</v>
          </cell>
          <cell r="D158">
            <v>0.070645229641029</v>
          </cell>
          <cell r="E158">
            <v>3.295</v>
          </cell>
          <cell r="F158">
            <v>0.15</v>
          </cell>
          <cell r="G158">
            <v>0.0125</v>
          </cell>
          <cell r="H158">
            <v>-0.00425</v>
          </cell>
          <cell r="I158">
            <v>0.01</v>
          </cell>
          <cell r="J158">
            <v>0.015</v>
          </cell>
          <cell r="K158">
            <v>0.5</v>
          </cell>
          <cell r="L158">
            <v>0.028</v>
          </cell>
          <cell r="M158">
            <v>0.01</v>
          </cell>
        </row>
        <row r="159">
          <cell r="C159">
            <v>41091</v>
          </cell>
          <cell r="D159">
            <v>0.070649058407734</v>
          </cell>
          <cell r="E159">
            <v>3.307</v>
          </cell>
          <cell r="F159">
            <v>0.15</v>
          </cell>
          <cell r="G159">
            <v>0.0125</v>
          </cell>
          <cell r="H159">
            <v>-0.00425</v>
          </cell>
          <cell r="I159">
            <v>0.01</v>
          </cell>
          <cell r="J159">
            <v>0.015</v>
          </cell>
          <cell r="K159">
            <v>0.5</v>
          </cell>
          <cell r="L159">
            <v>0.028</v>
          </cell>
          <cell r="M159">
            <v>0.01</v>
          </cell>
        </row>
        <row r="160">
          <cell r="C160">
            <v>41122</v>
          </cell>
          <cell r="D160">
            <v>0.0706530148</v>
          </cell>
          <cell r="E160">
            <v>3.328</v>
          </cell>
          <cell r="F160">
            <v>0.15</v>
          </cell>
          <cell r="G160">
            <v>0.0125</v>
          </cell>
          <cell r="H160">
            <v>-0.00675</v>
          </cell>
          <cell r="I160">
            <v>0.01</v>
          </cell>
          <cell r="J160">
            <v>0.015</v>
          </cell>
          <cell r="K160">
            <v>0.55</v>
          </cell>
          <cell r="L160">
            <v>0.028</v>
          </cell>
          <cell r="M160">
            <v>0.01</v>
          </cell>
        </row>
        <row r="161">
          <cell r="C161">
            <v>41153</v>
          </cell>
          <cell r="D161">
            <v>0.070656971192272</v>
          </cell>
          <cell r="E161">
            <v>3.346</v>
          </cell>
          <cell r="F161">
            <v>0.15</v>
          </cell>
          <cell r="G161">
            <v>0.0125</v>
          </cell>
          <cell r="H161">
            <v>-0.00675</v>
          </cell>
          <cell r="I161">
            <v>0.01</v>
          </cell>
          <cell r="J161">
            <v>0.015</v>
          </cell>
          <cell r="K161">
            <v>0.55</v>
          </cell>
          <cell r="L161">
            <v>0.028</v>
          </cell>
          <cell r="M161">
            <v>0.01</v>
          </cell>
        </row>
        <row r="162">
          <cell r="C162">
            <v>41183</v>
          </cell>
          <cell r="D162">
            <v>0.070660799959</v>
          </cell>
          <cell r="E162">
            <v>3.352</v>
          </cell>
          <cell r="F162">
            <v>0.15</v>
          </cell>
          <cell r="G162">
            <v>0.0125</v>
          </cell>
          <cell r="H162">
            <v>-0.0225</v>
          </cell>
          <cell r="I162">
            <v>0.01</v>
          </cell>
          <cell r="J162">
            <v>0.015</v>
          </cell>
          <cell r="K162">
            <v>0.6</v>
          </cell>
          <cell r="L162">
            <v>0.028</v>
          </cell>
          <cell r="M162">
            <v>0.01</v>
          </cell>
        </row>
        <row r="163">
          <cell r="C163">
            <v>41214</v>
          </cell>
          <cell r="D163">
            <v>0.070664756351275</v>
          </cell>
          <cell r="E163">
            <v>3.399</v>
          </cell>
          <cell r="F163">
            <v>0.15</v>
          </cell>
          <cell r="G163">
            <v>0.01</v>
          </cell>
          <cell r="H163">
            <v>-0.0215</v>
          </cell>
          <cell r="I163">
            <v>0.01</v>
          </cell>
          <cell r="J163">
            <v>0.0045</v>
          </cell>
          <cell r="K163">
            <v>0.85</v>
          </cell>
          <cell r="L163">
            <v>0.0495</v>
          </cell>
          <cell r="M163">
            <v>0.02</v>
          </cell>
        </row>
        <row r="164">
          <cell r="C164">
            <v>41244</v>
          </cell>
          <cell r="D164">
            <v>0.070668585118004</v>
          </cell>
          <cell r="E164">
            <v>3.458</v>
          </cell>
          <cell r="F164">
            <v>0.15</v>
          </cell>
          <cell r="G164">
            <v>0.01</v>
          </cell>
          <cell r="H164">
            <v>-0.0215</v>
          </cell>
          <cell r="I164">
            <v>0.01</v>
          </cell>
          <cell r="J164">
            <v>0.0045</v>
          </cell>
          <cell r="K164">
            <v>1.05</v>
          </cell>
          <cell r="L164">
            <v>0.0495</v>
          </cell>
          <cell r="M164">
            <v>0.02</v>
          </cell>
        </row>
        <row r="165">
          <cell r="C165">
            <v>41275</v>
          </cell>
          <cell r="D165">
            <v>0.070672541510297</v>
          </cell>
          <cell r="E165">
            <v>3.662</v>
          </cell>
          <cell r="F165">
            <v>0.15</v>
          </cell>
          <cell r="G165">
            <v>0.01</v>
          </cell>
          <cell r="H165">
            <v>-0.0215</v>
          </cell>
          <cell r="I165">
            <v>0.01</v>
          </cell>
          <cell r="J165">
            <v>0.0045</v>
          </cell>
          <cell r="K165">
            <v>1.05</v>
          </cell>
          <cell r="L165">
            <v>0.052</v>
          </cell>
          <cell r="M165">
            <v>0.02</v>
          </cell>
        </row>
        <row r="166">
          <cell r="C166">
            <v>41306</v>
          </cell>
          <cell r="D166">
            <v>0.070676497902594</v>
          </cell>
          <cell r="E166">
            <v>3.572</v>
          </cell>
          <cell r="F166">
            <v>0.15</v>
          </cell>
          <cell r="G166">
            <v>0.01</v>
          </cell>
          <cell r="H166">
            <v>-0.0215</v>
          </cell>
          <cell r="I166">
            <v>0.01</v>
          </cell>
          <cell r="J166">
            <v>0.0045</v>
          </cell>
          <cell r="K166">
            <v>1.05</v>
          </cell>
          <cell r="L166">
            <v>0.052</v>
          </cell>
          <cell r="M166">
            <v>0.02</v>
          </cell>
        </row>
        <row r="167">
          <cell r="C167">
            <v>41334</v>
          </cell>
          <cell r="D167">
            <v>0.070680071418222</v>
          </cell>
          <cell r="E167">
            <v>3.462</v>
          </cell>
          <cell r="F167">
            <v>0.15</v>
          </cell>
          <cell r="G167">
            <v>0.01</v>
          </cell>
          <cell r="H167">
            <v>-0.003</v>
          </cell>
          <cell r="I167">
            <v>0.01</v>
          </cell>
          <cell r="J167">
            <v>0.0045</v>
          </cell>
          <cell r="K167">
            <v>0.8</v>
          </cell>
          <cell r="L167">
            <v>0.052</v>
          </cell>
          <cell r="M167">
            <v>0.02</v>
          </cell>
        </row>
        <row r="168">
          <cell r="C168">
            <v>41365</v>
          </cell>
          <cell r="D168">
            <v>0.070684027810529</v>
          </cell>
          <cell r="E168">
            <v>3.352</v>
          </cell>
          <cell r="F168">
            <v>0.15</v>
          </cell>
          <cell r="G168">
            <v>0.0125</v>
          </cell>
          <cell r="H168">
            <v>-0.003</v>
          </cell>
          <cell r="I168">
            <v>0.01</v>
          </cell>
          <cell r="J168">
            <v>0.017</v>
          </cell>
          <cell r="K168">
            <v>0.45</v>
          </cell>
          <cell r="L168">
            <v>0.028</v>
          </cell>
          <cell r="M168">
            <v>0.01</v>
          </cell>
        </row>
        <row r="169">
          <cell r="C169">
            <v>41395</v>
          </cell>
          <cell r="D169">
            <v>0.070687856577284</v>
          </cell>
          <cell r="E169">
            <v>3.347</v>
          </cell>
          <cell r="F169">
            <v>0.15</v>
          </cell>
          <cell r="G169">
            <v>0.0125</v>
          </cell>
          <cell r="H169">
            <v>-0.00325</v>
          </cell>
          <cell r="I169">
            <v>0.01</v>
          </cell>
          <cell r="J169">
            <v>0.017</v>
          </cell>
          <cell r="K169">
            <v>0.5</v>
          </cell>
          <cell r="L169">
            <v>0.028</v>
          </cell>
          <cell r="M169">
            <v>0.01</v>
          </cell>
        </row>
        <row r="170">
          <cell r="C170">
            <v>41426</v>
          </cell>
          <cell r="D170">
            <v>0.070691812969601</v>
          </cell>
          <cell r="E170">
            <v>3.389</v>
          </cell>
          <cell r="F170">
            <v>0.15</v>
          </cell>
          <cell r="G170">
            <v>0.0125</v>
          </cell>
          <cell r="H170">
            <v>-0.00325</v>
          </cell>
          <cell r="I170">
            <v>0.01</v>
          </cell>
          <cell r="J170">
            <v>0.017</v>
          </cell>
          <cell r="K170">
            <v>0.5</v>
          </cell>
          <cell r="L170">
            <v>0.028</v>
          </cell>
          <cell r="M170">
            <v>0.01</v>
          </cell>
        </row>
        <row r="171">
          <cell r="C171">
            <v>41456</v>
          </cell>
          <cell r="D171">
            <v>0.070695641736365</v>
          </cell>
          <cell r="E171">
            <v>3.401</v>
          </cell>
          <cell r="F171">
            <v>0.15</v>
          </cell>
          <cell r="G171">
            <v>0.0125</v>
          </cell>
          <cell r="H171">
            <v>-0.00325</v>
          </cell>
          <cell r="I171">
            <v>0.01</v>
          </cell>
          <cell r="J171">
            <v>0.017</v>
          </cell>
          <cell r="K171">
            <v>0.5</v>
          </cell>
          <cell r="L171">
            <v>0.028</v>
          </cell>
          <cell r="M171">
            <v>0.01</v>
          </cell>
        </row>
        <row r="172">
          <cell r="C172">
            <v>41487</v>
          </cell>
          <cell r="D172">
            <v>0.070699598128693</v>
          </cell>
          <cell r="E172">
            <v>3.422</v>
          </cell>
          <cell r="F172">
            <v>0.15</v>
          </cell>
          <cell r="G172">
            <v>0.0125</v>
          </cell>
          <cell r="H172">
            <v>-0.00575</v>
          </cell>
          <cell r="I172">
            <v>0.01</v>
          </cell>
          <cell r="J172">
            <v>0.017</v>
          </cell>
          <cell r="K172">
            <v>0.55</v>
          </cell>
          <cell r="L172">
            <v>0.028</v>
          </cell>
          <cell r="M172">
            <v>0.01</v>
          </cell>
        </row>
        <row r="173">
          <cell r="C173">
            <v>41518</v>
          </cell>
          <cell r="D173">
            <v>0.070703554521026</v>
          </cell>
          <cell r="E173">
            <v>3.439</v>
          </cell>
          <cell r="F173">
            <v>0.15</v>
          </cell>
          <cell r="G173">
            <v>0.0125</v>
          </cell>
          <cell r="H173">
            <v>-0.00575</v>
          </cell>
          <cell r="I173">
            <v>0.01</v>
          </cell>
          <cell r="J173">
            <v>0.017</v>
          </cell>
          <cell r="K173">
            <v>0.55</v>
          </cell>
          <cell r="L173">
            <v>0.028</v>
          </cell>
          <cell r="M173">
            <v>0.01</v>
          </cell>
        </row>
        <row r="174">
          <cell r="C174">
            <v>41548</v>
          </cell>
          <cell r="D174">
            <v>0.070707383287805</v>
          </cell>
          <cell r="E174">
            <v>3.444</v>
          </cell>
          <cell r="F174">
            <v>0.15</v>
          </cell>
          <cell r="G174">
            <v>0.0125</v>
          </cell>
          <cell r="H174">
            <v>-0.0215</v>
          </cell>
          <cell r="I174">
            <v>0.01</v>
          </cell>
          <cell r="J174">
            <v>0.017</v>
          </cell>
          <cell r="K174">
            <v>0.6</v>
          </cell>
          <cell r="L174">
            <v>0.028</v>
          </cell>
          <cell r="M174">
            <v>0.01</v>
          </cell>
        </row>
        <row r="175">
          <cell r="C175">
            <v>41579</v>
          </cell>
          <cell r="D175">
            <v>0.070711339680148</v>
          </cell>
          <cell r="E175">
            <v>3.486</v>
          </cell>
          <cell r="F175">
            <v>0.15</v>
          </cell>
          <cell r="G175">
            <v>0.01</v>
          </cell>
          <cell r="H175">
            <v>-0.0205</v>
          </cell>
          <cell r="I175">
            <v>0.01</v>
          </cell>
          <cell r="J175">
            <v>0.0065</v>
          </cell>
          <cell r="K175">
            <v>0.85</v>
          </cell>
          <cell r="L175">
            <v>0.0515</v>
          </cell>
          <cell r="M175">
            <v>0.02</v>
          </cell>
        </row>
        <row r="176">
          <cell r="C176">
            <v>41609</v>
          </cell>
          <cell r="D176">
            <v>0.070715168446937</v>
          </cell>
          <cell r="E176">
            <v>3.542</v>
          </cell>
          <cell r="F176">
            <v>0.15</v>
          </cell>
          <cell r="G176">
            <v>0.01</v>
          </cell>
          <cell r="H176">
            <v>-0.0205</v>
          </cell>
          <cell r="I176">
            <v>0.01</v>
          </cell>
          <cell r="J176">
            <v>0.0065</v>
          </cell>
          <cell r="K176">
            <v>1.05</v>
          </cell>
          <cell r="L176">
            <v>0.0515</v>
          </cell>
          <cell r="M176">
            <v>0.02</v>
          </cell>
        </row>
        <row r="177">
          <cell r="C177">
            <v>41640</v>
          </cell>
          <cell r="D177">
            <v>0.07071912483929</v>
          </cell>
          <cell r="E177">
            <v>3.749</v>
          </cell>
          <cell r="F177">
            <v>0.15</v>
          </cell>
          <cell r="G177">
            <v>0.01</v>
          </cell>
          <cell r="H177">
            <v>-0.0205</v>
          </cell>
          <cell r="I177">
            <v>0.01</v>
          </cell>
          <cell r="J177">
            <v>0.0065</v>
          </cell>
          <cell r="K177">
            <v>1.05</v>
          </cell>
          <cell r="L177">
            <v>0.054</v>
          </cell>
          <cell r="M177">
            <v>0.02</v>
          </cell>
        </row>
        <row r="178">
          <cell r="C178">
            <v>41671</v>
          </cell>
          <cell r="D178">
            <v>0.070723081231648</v>
          </cell>
          <cell r="E178">
            <v>3.663</v>
          </cell>
          <cell r="F178">
            <v>0.15</v>
          </cell>
          <cell r="G178">
            <v>0.01</v>
          </cell>
          <cell r="H178">
            <v>-0.0205</v>
          </cell>
          <cell r="I178">
            <v>0.01</v>
          </cell>
          <cell r="J178">
            <v>0.0065</v>
          </cell>
          <cell r="K178">
            <v>1.05</v>
          </cell>
          <cell r="L178">
            <v>0.054</v>
          </cell>
          <cell r="M178">
            <v>0.02</v>
          </cell>
        </row>
        <row r="179">
          <cell r="C179">
            <v>41699</v>
          </cell>
          <cell r="D179">
            <v>0.070726654747332</v>
          </cell>
          <cell r="E179">
            <v>3.556</v>
          </cell>
          <cell r="F179">
            <v>0.15</v>
          </cell>
          <cell r="G179">
            <v>0.01</v>
          </cell>
          <cell r="H179">
            <v>-0.001999999</v>
          </cell>
          <cell r="I179">
            <v>0.01</v>
          </cell>
          <cell r="J179">
            <v>0.0065</v>
          </cell>
          <cell r="K179">
            <v>0.8</v>
          </cell>
          <cell r="L179">
            <v>0.054</v>
          </cell>
          <cell r="M179">
            <v>0.02</v>
          </cell>
        </row>
        <row r="180">
          <cell r="C180">
            <v>41730</v>
          </cell>
          <cell r="D180">
            <v>0.070730611139699</v>
          </cell>
          <cell r="E180">
            <v>3.449</v>
          </cell>
          <cell r="F180">
            <v>0.15</v>
          </cell>
          <cell r="G180">
            <v>0.0125</v>
          </cell>
          <cell r="H180">
            <v>-0.001999999</v>
          </cell>
          <cell r="I180">
            <v>0.01</v>
          </cell>
          <cell r="J180">
            <v>0.019</v>
          </cell>
          <cell r="K180">
            <v>0.45</v>
          </cell>
          <cell r="L180">
            <v>0.028</v>
          </cell>
          <cell r="M180">
            <v>0.01</v>
          </cell>
        </row>
        <row r="181">
          <cell r="C181">
            <v>41760</v>
          </cell>
          <cell r="D181">
            <v>0.070734439906513</v>
          </cell>
          <cell r="E181">
            <v>3.445</v>
          </cell>
          <cell r="F181">
            <v>0.15</v>
          </cell>
          <cell r="G181">
            <v>0.0125</v>
          </cell>
          <cell r="H181">
            <v>-0.00225</v>
          </cell>
          <cell r="I181">
            <v>0.01</v>
          </cell>
          <cell r="J181">
            <v>0.019</v>
          </cell>
          <cell r="K181">
            <v>0.5</v>
          </cell>
          <cell r="L181">
            <v>0.028</v>
          </cell>
          <cell r="M181">
            <v>0.01</v>
          </cell>
        </row>
        <row r="182">
          <cell r="C182">
            <v>41791</v>
          </cell>
          <cell r="D182">
            <v>0.070738396298891</v>
          </cell>
          <cell r="E182">
            <v>3.488</v>
          </cell>
          <cell r="F182">
            <v>0.15</v>
          </cell>
          <cell r="G182">
            <v>0.0125</v>
          </cell>
          <cell r="H182">
            <v>-0.00225</v>
          </cell>
          <cell r="I182">
            <v>0.01</v>
          </cell>
          <cell r="J182">
            <v>0.019</v>
          </cell>
          <cell r="K182">
            <v>0.5</v>
          </cell>
          <cell r="L182">
            <v>0.028</v>
          </cell>
          <cell r="M182">
            <v>0.01</v>
          </cell>
        </row>
        <row r="183">
          <cell r="C183">
            <v>41821</v>
          </cell>
          <cell r="D183">
            <v>0.070742225065714</v>
          </cell>
          <cell r="E183">
            <v>3.5</v>
          </cell>
          <cell r="F183">
            <v>0.15</v>
          </cell>
          <cell r="G183">
            <v>0.0125</v>
          </cell>
          <cell r="H183">
            <v>-0.00225</v>
          </cell>
          <cell r="I183">
            <v>0.01</v>
          </cell>
          <cell r="J183">
            <v>0.019</v>
          </cell>
          <cell r="K183">
            <v>0.5</v>
          </cell>
          <cell r="L183">
            <v>0.028</v>
          </cell>
          <cell r="M183">
            <v>0.01</v>
          </cell>
        </row>
        <row r="184">
          <cell r="C184">
            <v>41852</v>
          </cell>
          <cell r="D184">
            <v>0.070746181458103</v>
          </cell>
          <cell r="E184">
            <v>3.521</v>
          </cell>
          <cell r="F184">
            <v>0.15</v>
          </cell>
          <cell r="G184">
            <v>0.0125</v>
          </cell>
          <cell r="H184">
            <v>-0.00475</v>
          </cell>
          <cell r="I184">
            <v>0.01</v>
          </cell>
          <cell r="J184">
            <v>0.019</v>
          </cell>
          <cell r="K184">
            <v>0.55</v>
          </cell>
          <cell r="L184">
            <v>0.028</v>
          </cell>
          <cell r="M184">
            <v>0.01</v>
          </cell>
        </row>
        <row r="185">
          <cell r="C185">
            <v>41883</v>
          </cell>
          <cell r="D185">
            <v>0.070750137850497</v>
          </cell>
          <cell r="E185">
            <v>3.537</v>
          </cell>
          <cell r="F185">
            <v>0.15</v>
          </cell>
          <cell r="G185">
            <v>0.0125</v>
          </cell>
          <cell r="H185">
            <v>-0.00475</v>
          </cell>
          <cell r="I185">
            <v>0.01</v>
          </cell>
          <cell r="J185">
            <v>0.019</v>
          </cell>
          <cell r="K185">
            <v>0.55</v>
          </cell>
          <cell r="L185">
            <v>0.028</v>
          </cell>
          <cell r="M185">
            <v>0.01</v>
          </cell>
        </row>
        <row r="186">
          <cell r="C186">
            <v>41913</v>
          </cell>
          <cell r="D186">
            <v>0.070753966617334</v>
          </cell>
          <cell r="E186">
            <v>3.541</v>
          </cell>
          <cell r="F186">
            <v>0.15</v>
          </cell>
          <cell r="G186">
            <v>0.0125</v>
          </cell>
          <cell r="H186">
            <v>-0.0205</v>
          </cell>
          <cell r="I186">
            <v>0.01</v>
          </cell>
          <cell r="J186">
            <v>0.019</v>
          </cell>
          <cell r="K186">
            <v>0.6</v>
          </cell>
          <cell r="L186">
            <v>0.028</v>
          </cell>
          <cell r="M186">
            <v>0.01</v>
          </cell>
        </row>
        <row r="187">
          <cell r="C187">
            <v>41944</v>
          </cell>
          <cell r="D187">
            <v>0.070757923009738</v>
          </cell>
          <cell r="E187">
            <v>3.578</v>
          </cell>
          <cell r="F187">
            <v>0.15</v>
          </cell>
          <cell r="G187">
            <v>0.01</v>
          </cell>
          <cell r="H187">
            <v>-0.0195</v>
          </cell>
          <cell r="I187">
            <v>0.01</v>
          </cell>
          <cell r="J187">
            <v>0.0085</v>
          </cell>
          <cell r="K187">
            <v>0.85</v>
          </cell>
          <cell r="L187">
            <v>0.0535</v>
          </cell>
          <cell r="M187">
            <v>0.02</v>
          </cell>
        </row>
        <row r="188">
          <cell r="C188">
            <v>41974</v>
          </cell>
          <cell r="D188">
            <v>0.070761751776586</v>
          </cell>
          <cell r="E188">
            <v>3.631</v>
          </cell>
          <cell r="F188">
            <v>0.15</v>
          </cell>
          <cell r="G188">
            <v>0.01</v>
          </cell>
          <cell r="H188">
            <v>-0.0195</v>
          </cell>
          <cell r="I188">
            <v>0.01</v>
          </cell>
          <cell r="J188">
            <v>0.0085</v>
          </cell>
          <cell r="K188">
            <v>1.05</v>
          </cell>
          <cell r="L188">
            <v>0.0535</v>
          </cell>
          <cell r="M188">
            <v>0.02</v>
          </cell>
        </row>
        <row r="189">
          <cell r="C189">
            <v>42005</v>
          </cell>
          <cell r="D189">
            <v>0.070765708169001</v>
          </cell>
          <cell r="E189">
            <v>3.841</v>
          </cell>
          <cell r="F189">
            <v>0.15</v>
          </cell>
          <cell r="G189">
            <v>0.01</v>
          </cell>
          <cell r="H189">
            <v>-0.0195</v>
          </cell>
          <cell r="I189">
            <v>0.01</v>
          </cell>
          <cell r="J189">
            <v>0.0085</v>
          </cell>
          <cell r="K189">
            <v>1.05</v>
          </cell>
          <cell r="L189">
            <v>0.056</v>
          </cell>
          <cell r="M189">
            <v>0.02</v>
          </cell>
        </row>
        <row r="190">
          <cell r="C190">
            <v>42036</v>
          </cell>
          <cell r="D190">
            <v>0.07076966456142</v>
          </cell>
          <cell r="E190">
            <v>3.759</v>
          </cell>
          <cell r="F190">
            <v>0.15</v>
          </cell>
          <cell r="G190">
            <v>0.01</v>
          </cell>
          <cell r="H190">
            <v>-0.0195</v>
          </cell>
          <cell r="I190">
            <v>0.01</v>
          </cell>
          <cell r="J190">
            <v>0.0085</v>
          </cell>
          <cell r="K190">
            <v>1.05</v>
          </cell>
          <cell r="L190">
            <v>0.056</v>
          </cell>
          <cell r="M190">
            <v>0.02</v>
          </cell>
        </row>
        <row r="191">
          <cell r="C191">
            <v>42064</v>
          </cell>
          <cell r="D191">
            <v>0.070773238077158</v>
          </cell>
          <cell r="E191">
            <v>3.655</v>
          </cell>
          <cell r="F191">
            <v>0.15</v>
          </cell>
          <cell r="G191">
            <v>0.01</v>
          </cell>
          <cell r="H191">
            <v>0.000999999999999994</v>
          </cell>
          <cell r="I191">
            <v>0.01</v>
          </cell>
          <cell r="J191">
            <v>0.0085</v>
          </cell>
          <cell r="K191">
            <v>0.8</v>
          </cell>
          <cell r="L191">
            <v>0.056</v>
          </cell>
          <cell r="M191">
            <v>0.02</v>
          </cell>
        </row>
        <row r="192">
          <cell r="C192">
            <v>42095</v>
          </cell>
          <cell r="D192">
            <v>0.070777194469587</v>
          </cell>
          <cell r="E192">
            <v>3.551</v>
          </cell>
          <cell r="F192">
            <v>0.15</v>
          </cell>
          <cell r="G192">
            <v>0.0125</v>
          </cell>
          <cell r="H192">
            <v>0.000999999999999994</v>
          </cell>
          <cell r="I192">
            <v>0.01</v>
          </cell>
          <cell r="J192">
            <v>0.021</v>
          </cell>
          <cell r="K192">
            <v>0.45</v>
          </cell>
          <cell r="L192">
            <v>0.028</v>
          </cell>
          <cell r="M192">
            <v>0.01</v>
          </cell>
        </row>
        <row r="193">
          <cell r="C193">
            <v>42125</v>
          </cell>
          <cell r="D193">
            <v>0.070781023236459</v>
          </cell>
          <cell r="E193">
            <v>3.548</v>
          </cell>
          <cell r="F193">
            <v>0.15</v>
          </cell>
          <cell r="G193">
            <v>0.0125</v>
          </cell>
          <cell r="H193">
            <v>-0.001249999</v>
          </cell>
          <cell r="I193">
            <v>0.01</v>
          </cell>
          <cell r="J193">
            <v>0.021</v>
          </cell>
          <cell r="K193">
            <v>0.5</v>
          </cell>
          <cell r="L193">
            <v>0.028</v>
          </cell>
          <cell r="M193">
            <v>0.01</v>
          </cell>
        </row>
        <row r="194">
          <cell r="C194">
            <v>42156</v>
          </cell>
          <cell r="D194">
            <v>0.070784979628898</v>
          </cell>
          <cell r="E194">
            <v>3.592</v>
          </cell>
          <cell r="F194">
            <v>0.15</v>
          </cell>
          <cell r="G194">
            <v>0.0125</v>
          </cell>
          <cell r="H194">
            <v>-0.001249999</v>
          </cell>
          <cell r="I194">
            <v>0.01</v>
          </cell>
          <cell r="J194">
            <v>0.021</v>
          </cell>
          <cell r="K194">
            <v>0.5</v>
          </cell>
          <cell r="L194">
            <v>0.028</v>
          </cell>
          <cell r="M194">
            <v>0.01</v>
          </cell>
        </row>
        <row r="195">
          <cell r="C195">
            <v>42186</v>
          </cell>
          <cell r="D195">
            <v>0.07078880839578</v>
          </cell>
          <cell r="E195">
            <v>3.604</v>
          </cell>
          <cell r="F195">
            <v>0.15</v>
          </cell>
          <cell r="G195">
            <v>0.0125</v>
          </cell>
          <cell r="H195">
            <v>-0.001249999</v>
          </cell>
          <cell r="I195">
            <v>0.01</v>
          </cell>
          <cell r="J195">
            <v>0.021</v>
          </cell>
          <cell r="K195">
            <v>0.5</v>
          </cell>
          <cell r="L195">
            <v>0.028</v>
          </cell>
          <cell r="M195">
            <v>0.01</v>
          </cell>
        </row>
        <row r="196">
          <cell r="C196">
            <v>42217</v>
          </cell>
          <cell r="D196">
            <v>0.07079276478823</v>
          </cell>
          <cell r="E196">
            <v>3.625</v>
          </cell>
          <cell r="F196">
            <v>0.15</v>
          </cell>
          <cell r="G196">
            <v>0.0125</v>
          </cell>
          <cell r="H196">
            <v>-0.00375</v>
          </cell>
          <cell r="I196">
            <v>0.01</v>
          </cell>
          <cell r="J196">
            <v>0.021</v>
          </cell>
          <cell r="K196">
            <v>0.55</v>
          </cell>
          <cell r="L196">
            <v>0.028</v>
          </cell>
          <cell r="M196">
            <v>0.01</v>
          </cell>
        </row>
        <row r="197">
          <cell r="C197">
            <v>42248</v>
          </cell>
          <cell r="D197">
            <v>0.070796721180685</v>
          </cell>
          <cell r="E197">
            <v>3.64</v>
          </cell>
          <cell r="F197">
            <v>0.15</v>
          </cell>
          <cell r="G197">
            <v>0.0125</v>
          </cell>
          <cell r="H197">
            <v>-0.00375</v>
          </cell>
          <cell r="I197">
            <v>0.01</v>
          </cell>
          <cell r="J197">
            <v>0.021</v>
          </cell>
          <cell r="K197">
            <v>0.55</v>
          </cell>
          <cell r="L197">
            <v>0.028</v>
          </cell>
          <cell r="M197">
            <v>0.01</v>
          </cell>
        </row>
        <row r="198">
          <cell r="C198">
            <v>42278</v>
          </cell>
          <cell r="D198">
            <v>0.070800549947581</v>
          </cell>
          <cell r="E198">
            <v>3.643</v>
          </cell>
          <cell r="F198">
            <v>0.15</v>
          </cell>
          <cell r="G198">
            <v>0.0125</v>
          </cell>
          <cell r="H198">
            <v>-0.0195</v>
          </cell>
          <cell r="I198">
            <v>0.01</v>
          </cell>
          <cell r="J198">
            <v>0.021</v>
          </cell>
          <cell r="K198">
            <v>0.6</v>
          </cell>
          <cell r="L198">
            <v>0.028</v>
          </cell>
          <cell r="M198">
            <v>0.01</v>
          </cell>
        </row>
        <row r="199">
          <cell r="C199">
            <v>42309</v>
          </cell>
          <cell r="D199">
            <v>0.070804506340046</v>
          </cell>
          <cell r="E199">
            <v>3.675</v>
          </cell>
          <cell r="F199">
            <v>0.15</v>
          </cell>
          <cell r="G199">
            <v>0.01</v>
          </cell>
          <cell r="H199">
            <v>-0.0185</v>
          </cell>
          <cell r="I199">
            <v>0.01</v>
          </cell>
          <cell r="J199">
            <v>0.0105</v>
          </cell>
          <cell r="K199">
            <v>0.85</v>
          </cell>
          <cell r="L199">
            <v>0.0555</v>
          </cell>
          <cell r="M199">
            <v>0.02</v>
          </cell>
        </row>
        <row r="200">
          <cell r="C200">
            <v>42339</v>
          </cell>
          <cell r="D200">
            <v>0.070808335106953</v>
          </cell>
          <cell r="E200">
            <v>3.725</v>
          </cell>
          <cell r="F200">
            <v>0.15</v>
          </cell>
          <cell r="G200">
            <v>0.01</v>
          </cell>
          <cell r="H200">
            <v>-0.0185</v>
          </cell>
          <cell r="I200">
            <v>0.01</v>
          </cell>
          <cell r="J200">
            <v>0.0105</v>
          </cell>
          <cell r="K200">
            <v>1.05</v>
          </cell>
          <cell r="L200">
            <v>0.0555</v>
          </cell>
          <cell r="M200">
            <v>0.02</v>
          </cell>
        </row>
        <row r="201">
          <cell r="C201">
            <v>42370</v>
          </cell>
          <cell r="D201">
            <v>0.070812291499428</v>
          </cell>
          <cell r="E201">
            <v>3.938</v>
          </cell>
          <cell r="F201">
            <v>0.15</v>
          </cell>
          <cell r="G201">
            <v>0.01</v>
          </cell>
          <cell r="H201">
            <v>-0.0185</v>
          </cell>
          <cell r="I201">
            <v>0.01</v>
          </cell>
          <cell r="J201">
            <v>0.0105</v>
          </cell>
          <cell r="K201">
            <v>1.05</v>
          </cell>
          <cell r="L201">
            <v>0.058</v>
          </cell>
          <cell r="M201">
            <v>0.02</v>
          </cell>
        </row>
        <row r="202">
          <cell r="C202">
            <v>42401</v>
          </cell>
          <cell r="D202">
            <v>0.070816247891909</v>
          </cell>
          <cell r="E202">
            <v>3.86</v>
          </cell>
          <cell r="F202">
            <v>0.15</v>
          </cell>
          <cell r="G202">
            <v>0.01</v>
          </cell>
          <cell r="H202">
            <v>-0.0185</v>
          </cell>
          <cell r="I202">
            <v>0.01</v>
          </cell>
          <cell r="J202">
            <v>0.0105</v>
          </cell>
          <cell r="K202">
            <v>1.05</v>
          </cell>
          <cell r="L202">
            <v>0.058</v>
          </cell>
          <cell r="M202">
            <v>0.02</v>
          </cell>
        </row>
        <row r="203">
          <cell r="C203">
            <v>42430</v>
          </cell>
          <cell r="D203">
            <v>0.070819949033266</v>
          </cell>
          <cell r="E203">
            <v>3.759</v>
          </cell>
          <cell r="F203">
            <v>0.15</v>
          </cell>
          <cell r="G203">
            <v>0.01</v>
          </cell>
          <cell r="H203">
            <v>0</v>
          </cell>
          <cell r="I203">
            <v>0</v>
          </cell>
          <cell r="J203">
            <v>0</v>
          </cell>
          <cell r="K203">
            <v>0.8</v>
          </cell>
          <cell r="L203">
            <v>0.058</v>
          </cell>
          <cell r="M203">
            <v>0.02</v>
          </cell>
        </row>
        <row r="204">
          <cell r="C204">
            <v>42461</v>
          </cell>
          <cell r="D204">
            <v>0.070823905425756</v>
          </cell>
          <cell r="E204">
            <v>3.658</v>
          </cell>
          <cell r="F204">
            <v>0.15</v>
          </cell>
          <cell r="G204">
            <v>0.0125</v>
          </cell>
          <cell r="H204">
            <v>0</v>
          </cell>
          <cell r="I204">
            <v>0</v>
          </cell>
          <cell r="J204">
            <v>0</v>
          </cell>
          <cell r="K204">
            <v>0.45</v>
          </cell>
          <cell r="L204">
            <v>0.028</v>
          </cell>
          <cell r="M204">
            <v>0.01</v>
          </cell>
        </row>
        <row r="205">
          <cell r="C205">
            <v>42491</v>
          </cell>
          <cell r="D205">
            <v>0.070827734192687</v>
          </cell>
          <cell r="E205">
            <v>3.656</v>
          </cell>
          <cell r="F205">
            <v>0.15</v>
          </cell>
          <cell r="G205">
            <v>0.0125</v>
          </cell>
          <cell r="H205">
            <v>0.000249999999999993</v>
          </cell>
          <cell r="I205">
            <v>0</v>
          </cell>
          <cell r="J205">
            <v>0</v>
          </cell>
          <cell r="K205">
            <v>0.5</v>
          </cell>
          <cell r="L205">
            <v>0.028</v>
          </cell>
          <cell r="M205">
            <v>0.01</v>
          </cell>
        </row>
        <row r="206">
          <cell r="C206">
            <v>42522</v>
          </cell>
          <cell r="D206">
            <v>0.070831690585188</v>
          </cell>
          <cell r="E206">
            <v>3.701</v>
          </cell>
          <cell r="F206">
            <v>0.15</v>
          </cell>
          <cell r="G206">
            <v>0.0125</v>
          </cell>
          <cell r="H206">
            <v>0.000249999999999993</v>
          </cell>
          <cell r="I206">
            <v>0</v>
          </cell>
          <cell r="J206">
            <v>0</v>
          </cell>
          <cell r="K206">
            <v>0.5</v>
          </cell>
          <cell r="L206">
            <v>0.028</v>
          </cell>
          <cell r="M206">
            <v>0.01</v>
          </cell>
        </row>
        <row r="207">
          <cell r="C207">
            <v>42552</v>
          </cell>
          <cell r="D207">
            <v>0.070835519352128</v>
          </cell>
          <cell r="E207">
            <v>3.713</v>
          </cell>
          <cell r="F207">
            <v>0.15</v>
          </cell>
          <cell r="G207">
            <v>0.0125</v>
          </cell>
          <cell r="H207">
            <v>0.000249999999999993</v>
          </cell>
          <cell r="I207">
            <v>0</v>
          </cell>
          <cell r="J207">
            <v>0</v>
          </cell>
          <cell r="K207">
            <v>0.5</v>
          </cell>
          <cell r="L207">
            <v>0.028</v>
          </cell>
          <cell r="M207">
            <v>0.01</v>
          </cell>
        </row>
        <row r="208">
          <cell r="C208">
            <v>42583</v>
          </cell>
          <cell r="D208">
            <v>0.070839475744639</v>
          </cell>
          <cell r="E208">
            <v>3.734</v>
          </cell>
          <cell r="F208">
            <v>0.15</v>
          </cell>
          <cell r="G208">
            <v>0.0125</v>
          </cell>
          <cell r="H208">
            <v>-0.00275</v>
          </cell>
          <cell r="I208">
            <v>0</v>
          </cell>
          <cell r="J208">
            <v>0</v>
          </cell>
          <cell r="K208">
            <v>0.55</v>
          </cell>
          <cell r="L208">
            <v>0.028</v>
          </cell>
          <cell r="M208">
            <v>0.01</v>
          </cell>
        </row>
        <row r="209">
          <cell r="C209">
            <v>42614</v>
          </cell>
          <cell r="D209">
            <v>0.070843432137155</v>
          </cell>
          <cell r="E209">
            <v>3.748</v>
          </cell>
          <cell r="F209">
            <v>0.15</v>
          </cell>
          <cell r="G209">
            <v>0.0125</v>
          </cell>
          <cell r="H209">
            <v>-0.00275</v>
          </cell>
          <cell r="I209">
            <v>0</v>
          </cell>
          <cell r="J209">
            <v>0</v>
          </cell>
          <cell r="K209">
            <v>0.55</v>
          </cell>
          <cell r="L209">
            <v>0.028</v>
          </cell>
          <cell r="M209">
            <v>0.01</v>
          </cell>
        </row>
        <row r="210">
          <cell r="C210">
            <v>42644</v>
          </cell>
          <cell r="D210">
            <v>0.070847260904111</v>
          </cell>
          <cell r="E210">
            <v>3.75</v>
          </cell>
          <cell r="F210">
            <v>0.15</v>
          </cell>
          <cell r="G210">
            <v>0.0125</v>
          </cell>
          <cell r="H210">
            <v>-0.0185</v>
          </cell>
          <cell r="I210">
            <v>0</v>
          </cell>
          <cell r="J210">
            <v>0</v>
          </cell>
          <cell r="K210">
            <v>0.6</v>
          </cell>
          <cell r="L210">
            <v>0.028</v>
          </cell>
          <cell r="M210">
            <v>0.01</v>
          </cell>
        </row>
        <row r="211">
          <cell r="C211">
            <v>42675</v>
          </cell>
          <cell r="D211">
            <v>0.070851217296637</v>
          </cell>
          <cell r="E211">
            <v>3.777</v>
          </cell>
          <cell r="F211">
            <v>0.15</v>
          </cell>
          <cell r="G211">
            <v>0.01</v>
          </cell>
          <cell r="H211">
            <v>-0.0175</v>
          </cell>
          <cell r="I211">
            <v>0</v>
          </cell>
          <cell r="J211">
            <v>0</v>
          </cell>
          <cell r="K211">
            <v>0.85</v>
          </cell>
          <cell r="L211">
            <v>0.0575</v>
          </cell>
          <cell r="M211">
            <v>0.02</v>
          </cell>
        </row>
        <row r="212">
          <cell r="C212">
            <v>42705</v>
          </cell>
          <cell r="D212">
            <v>0.070855046063603</v>
          </cell>
          <cell r="E212">
            <v>3.824</v>
          </cell>
          <cell r="F212">
            <v>0.15</v>
          </cell>
          <cell r="G212">
            <v>0.01</v>
          </cell>
          <cell r="H212">
            <v>-0.0175</v>
          </cell>
          <cell r="I212">
            <v>0</v>
          </cell>
          <cell r="J212">
            <v>0</v>
          </cell>
          <cell r="K212">
            <v>1.05</v>
          </cell>
          <cell r="L212">
            <v>0.0575</v>
          </cell>
          <cell r="M212">
            <v>0.02</v>
          </cell>
        </row>
        <row r="213">
          <cell r="C213">
            <v>42736</v>
          </cell>
          <cell r="D213">
            <v>0.070859002456139</v>
          </cell>
          <cell r="E213">
            <v>4.0375</v>
          </cell>
          <cell r="F213">
            <v>0.15</v>
          </cell>
          <cell r="G213">
            <v>0.01</v>
          </cell>
          <cell r="H213">
            <v>-0.0175</v>
          </cell>
          <cell r="I213">
            <v>0</v>
          </cell>
          <cell r="J213">
            <v>0</v>
          </cell>
          <cell r="K213">
            <v>1.05</v>
          </cell>
          <cell r="L213">
            <v>0.06</v>
          </cell>
          <cell r="M213">
            <v>0.02</v>
          </cell>
        </row>
        <row r="214">
          <cell r="C214">
            <v>42767</v>
          </cell>
          <cell r="D214">
            <v>0.07086295884868</v>
          </cell>
          <cell r="E214">
            <v>3.9635</v>
          </cell>
          <cell r="F214">
            <v>0.15</v>
          </cell>
          <cell r="G214">
            <v>0.01</v>
          </cell>
          <cell r="H214">
            <v>-0.0175</v>
          </cell>
          <cell r="I214">
            <v>0</v>
          </cell>
          <cell r="J214">
            <v>0</v>
          </cell>
          <cell r="K214">
            <v>1.05</v>
          </cell>
          <cell r="L214">
            <v>0.06</v>
          </cell>
          <cell r="M214">
            <v>0.02</v>
          </cell>
        </row>
        <row r="215">
          <cell r="C215">
            <v>42795</v>
          </cell>
          <cell r="D215">
            <v>0.070866532364529</v>
          </cell>
          <cell r="E215">
            <v>3.8655</v>
          </cell>
          <cell r="F215">
            <v>0.15</v>
          </cell>
          <cell r="G215">
            <v>0.01</v>
          </cell>
          <cell r="H215">
            <v>0.001</v>
          </cell>
          <cell r="I215">
            <v>0</v>
          </cell>
          <cell r="J215">
            <v>0</v>
          </cell>
          <cell r="K215">
            <v>0.8</v>
          </cell>
          <cell r="L215">
            <v>0</v>
          </cell>
          <cell r="M215">
            <v>0</v>
          </cell>
        </row>
        <row r="216">
          <cell r="C216">
            <v>42826</v>
          </cell>
          <cell r="D216">
            <v>0.07087048875708</v>
          </cell>
          <cell r="E216">
            <v>3.7675</v>
          </cell>
          <cell r="F216">
            <v>0.15</v>
          </cell>
          <cell r="G216">
            <v>0.0125</v>
          </cell>
          <cell r="H216">
            <v>0.001</v>
          </cell>
          <cell r="I216">
            <v>0</v>
          </cell>
          <cell r="J216">
            <v>0</v>
          </cell>
          <cell r="K216">
            <v>0.45</v>
          </cell>
          <cell r="L216">
            <v>0</v>
          </cell>
          <cell r="M216">
            <v>0</v>
          </cell>
        </row>
        <row r="217">
          <cell r="C217">
            <v>42856</v>
          </cell>
          <cell r="D217">
            <v>0.07087431752407</v>
          </cell>
          <cell r="E217">
            <v>3.7665</v>
          </cell>
          <cell r="F217">
            <v>0.15</v>
          </cell>
          <cell r="G217">
            <v>0.0125</v>
          </cell>
          <cell r="H217">
            <v>0.000750000000000008</v>
          </cell>
          <cell r="I217">
            <v>0</v>
          </cell>
          <cell r="J217">
            <v>0</v>
          </cell>
          <cell r="K217">
            <v>0.5</v>
          </cell>
          <cell r="L217">
            <v>0</v>
          </cell>
          <cell r="M217">
            <v>0</v>
          </cell>
        </row>
        <row r="218">
          <cell r="C218">
            <v>42887</v>
          </cell>
          <cell r="D218">
            <v>0.070878273916631</v>
          </cell>
          <cell r="E218">
            <v>3.8125</v>
          </cell>
          <cell r="F218">
            <v>0.15</v>
          </cell>
          <cell r="G218">
            <v>0.0125</v>
          </cell>
          <cell r="H218">
            <v>0.000750000000000008</v>
          </cell>
          <cell r="I218">
            <v>0</v>
          </cell>
          <cell r="J218">
            <v>0</v>
          </cell>
          <cell r="K218">
            <v>0.5</v>
          </cell>
          <cell r="L218">
            <v>0</v>
          </cell>
          <cell r="M218">
            <v>0</v>
          </cell>
        </row>
        <row r="219">
          <cell r="C219">
            <v>42917</v>
          </cell>
          <cell r="D219">
            <v>0.070882102683631</v>
          </cell>
          <cell r="E219">
            <v>3.8245</v>
          </cell>
          <cell r="F219">
            <v>0.15</v>
          </cell>
          <cell r="G219">
            <v>0.0125</v>
          </cell>
          <cell r="H219">
            <v>0.000750000000000008</v>
          </cell>
          <cell r="I219">
            <v>0</v>
          </cell>
          <cell r="J219">
            <v>0</v>
          </cell>
          <cell r="K219">
            <v>0.5</v>
          </cell>
          <cell r="L219">
            <v>0</v>
          </cell>
          <cell r="M219">
            <v>0</v>
          </cell>
        </row>
        <row r="220">
          <cell r="C220">
            <v>42948</v>
          </cell>
          <cell r="D220">
            <v>0.070886059076203</v>
          </cell>
          <cell r="E220">
            <v>3.8455</v>
          </cell>
          <cell r="F220">
            <v>0.15</v>
          </cell>
          <cell r="G220">
            <v>0.0125</v>
          </cell>
          <cell r="H220">
            <v>-0.001749999</v>
          </cell>
          <cell r="I220">
            <v>0</v>
          </cell>
          <cell r="J220">
            <v>0</v>
          </cell>
          <cell r="K220">
            <v>0.55</v>
          </cell>
          <cell r="L220">
            <v>0</v>
          </cell>
          <cell r="M220">
            <v>0</v>
          </cell>
        </row>
        <row r="221">
          <cell r="C221">
            <v>42979</v>
          </cell>
          <cell r="D221">
            <v>0.070890015468779</v>
          </cell>
          <cell r="E221">
            <v>3.8585</v>
          </cell>
          <cell r="F221">
            <v>0.15</v>
          </cell>
          <cell r="G221">
            <v>0.0125</v>
          </cell>
          <cell r="H221">
            <v>-0.001749999</v>
          </cell>
          <cell r="I221">
            <v>0</v>
          </cell>
          <cell r="J221">
            <v>0</v>
          </cell>
          <cell r="K221">
            <v>0.55</v>
          </cell>
          <cell r="L221">
            <v>0</v>
          </cell>
          <cell r="M221">
            <v>0</v>
          </cell>
        </row>
        <row r="222">
          <cell r="C222">
            <v>43009</v>
          </cell>
          <cell r="D222">
            <v>0.070893844235794</v>
          </cell>
          <cell r="E222">
            <v>3.8595</v>
          </cell>
          <cell r="F222">
            <v>0.15</v>
          </cell>
          <cell r="G222">
            <v>0.0125</v>
          </cell>
          <cell r="H222">
            <v>-0.0175</v>
          </cell>
          <cell r="I222">
            <v>0</v>
          </cell>
          <cell r="J222">
            <v>0</v>
          </cell>
          <cell r="K222">
            <v>0.6</v>
          </cell>
          <cell r="L222">
            <v>0</v>
          </cell>
          <cell r="M222">
            <v>0</v>
          </cell>
        </row>
        <row r="223">
          <cell r="C223">
            <v>43040</v>
          </cell>
          <cell r="D223">
            <v>0.070897800628381</v>
          </cell>
          <cell r="E223">
            <v>3.8815</v>
          </cell>
          <cell r="F223">
            <v>0.15</v>
          </cell>
          <cell r="G223">
            <v>0.01</v>
          </cell>
          <cell r="H223">
            <v>-0.0165</v>
          </cell>
          <cell r="I223">
            <v>0</v>
          </cell>
          <cell r="J223">
            <v>0</v>
          </cell>
          <cell r="K223">
            <v>0.85</v>
          </cell>
          <cell r="L223">
            <v>0</v>
          </cell>
          <cell r="M223">
            <v>0</v>
          </cell>
        </row>
        <row r="224">
          <cell r="C224">
            <v>43070</v>
          </cell>
          <cell r="D224">
            <v>0.070901629395406</v>
          </cell>
          <cell r="E224">
            <v>3.9255</v>
          </cell>
          <cell r="F224">
            <v>0.15</v>
          </cell>
          <cell r="G224">
            <v>0.01</v>
          </cell>
          <cell r="H224">
            <v>-0.0165</v>
          </cell>
          <cell r="I224">
            <v>0</v>
          </cell>
          <cell r="J224">
            <v>0</v>
          </cell>
          <cell r="K224">
            <v>1.05</v>
          </cell>
          <cell r="L224">
            <v>0</v>
          </cell>
          <cell r="M224">
            <v>0</v>
          </cell>
        </row>
        <row r="225">
          <cell r="C225">
            <v>43101</v>
          </cell>
          <cell r="D225">
            <v>0.070905585788003</v>
          </cell>
          <cell r="E225">
            <v>4.1395</v>
          </cell>
          <cell r="F225">
            <v>0.15</v>
          </cell>
          <cell r="G225">
            <v>0.01</v>
          </cell>
          <cell r="H225">
            <v>-0.0165</v>
          </cell>
          <cell r="I225">
            <v>0</v>
          </cell>
          <cell r="J225">
            <v>0</v>
          </cell>
          <cell r="K225">
            <v>1.05</v>
          </cell>
          <cell r="L225">
            <v>0</v>
          </cell>
          <cell r="M225">
            <v>0</v>
          </cell>
        </row>
        <row r="226">
          <cell r="C226">
            <v>43132</v>
          </cell>
          <cell r="D226">
            <v>0.070909542180605</v>
          </cell>
          <cell r="E226">
            <v>4.0695</v>
          </cell>
          <cell r="F226">
            <v>0.15</v>
          </cell>
          <cell r="G226">
            <v>0.01</v>
          </cell>
          <cell r="H226">
            <v>-0.0165</v>
          </cell>
          <cell r="I226">
            <v>0</v>
          </cell>
          <cell r="J226">
            <v>0</v>
          </cell>
          <cell r="K226">
            <v>1.05</v>
          </cell>
          <cell r="L226">
            <v>0</v>
          </cell>
          <cell r="M226">
            <v>0</v>
          </cell>
        </row>
        <row r="227">
          <cell r="C227">
            <v>43160</v>
          </cell>
          <cell r="D227">
            <v>0.070913115696508</v>
          </cell>
          <cell r="E227">
            <v>3.9745</v>
          </cell>
          <cell r="F227">
            <v>0.15</v>
          </cell>
          <cell r="G227">
            <v>0.01</v>
          </cell>
          <cell r="H227">
            <v>0.002</v>
          </cell>
          <cell r="I227">
            <v>0</v>
          </cell>
          <cell r="J227">
            <v>0</v>
          </cell>
          <cell r="K227">
            <v>0.8</v>
          </cell>
          <cell r="L227">
            <v>0</v>
          </cell>
          <cell r="M227">
            <v>0</v>
          </cell>
        </row>
        <row r="228">
          <cell r="C228">
            <v>43191</v>
          </cell>
          <cell r="D228">
            <v>0.07091707208912</v>
          </cell>
          <cell r="E228">
            <v>3.8795</v>
          </cell>
          <cell r="F228">
            <v>0.15</v>
          </cell>
          <cell r="G228">
            <v>0.0125</v>
          </cell>
          <cell r="H228">
            <v>0.002</v>
          </cell>
          <cell r="I228">
            <v>0</v>
          </cell>
          <cell r="J228">
            <v>0</v>
          </cell>
          <cell r="K228">
            <v>0.45</v>
          </cell>
          <cell r="L228">
            <v>0</v>
          </cell>
          <cell r="M228">
            <v>0</v>
          </cell>
        </row>
        <row r="229">
          <cell r="C229">
            <v>43221</v>
          </cell>
          <cell r="D229">
            <v>0.07092090085617</v>
          </cell>
          <cell r="E229">
            <v>3.8795</v>
          </cell>
          <cell r="F229">
            <v>0.15</v>
          </cell>
          <cell r="G229">
            <v>0.0125</v>
          </cell>
          <cell r="H229">
            <v>0.00175</v>
          </cell>
          <cell r="I229">
            <v>0</v>
          </cell>
          <cell r="J229">
            <v>0</v>
          </cell>
          <cell r="K229">
            <v>0.5</v>
          </cell>
          <cell r="L229">
            <v>0</v>
          </cell>
          <cell r="M229">
            <v>0</v>
          </cell>
        </row>
        <row r="230">
          <cell r="C230">
            <v>43252</v>
          </cell>
          <cell r="D230">
            <v>0.070924857248792</v>
          </cell>
          <cell r="E230">
            <v>3.9265</v>
          </cell>
          <cell r="F230">
            <v>0.15</v>
          </cell>
          <cell r="G230">
            <v>0.0125</v>
          </cell>
          <cell r="H230">
            <v>0.00175</v>
          </cell>
          <cell r="I230">
            <v>0</v>
          </cell>
          <cell r="J230">
            <v>0</v>
          </cell>
          <cell r="K230">
            <v>0.5</v>
          </cell>
          <cell r="L230">
            <v>0</v>
          </cell>
          <cell r="M230">
            <v>0</v>
          </cell>
        </row>
        <row r="231">
          <cell r="C231">
            <v>43282</v>
          </cell>
          <cell r="D231">
            <v>0.070928686015851</v>
          </cell>
          <cell r="E231">
            <v>3.9385</v>
          </cell>
          <cell r="F231">
            <v>0.15</v>
          </cell>
          <cell r="G231">
            <v>0.0125</v>
          </cell>
          <cell r="H231">
            <v>0.00175</v>
          </cell>
          <cell r="I231">
            <v>0</v>
          </cell>
          <cell r="J231">
            <v>0</v>
          </cell>
          <cell r="K231">
            <v>0.5</v>
          </cell>
          <cell r="L231">
            <v>0</v>
          </cell>
          <cell r="M231">
            <v>0</v>
          </cell>
        </row>
        <row r="232">
          <cell r="C232">
            <v>43313</v>
          </cell>
          <cell r="D232">
            <v>0.070932642408483</v>
          </cell>
          <cell r="E232">
            <v>3.9595</v>
          </cell>
          <cell r="F232">
            <v>0.15</v>
          </cell>
          <cell r="G232">
            <v>0.0125</v>
          </cell>
          <cell r="H232">
            <v>0.000749999999999994</v>
          </cell>
          <cell r="I232">
            <v>0</v>
          </cell>
          <cell r="J232">
            <v>0</v>
          </cell>
          <cell r="K232">
            <v>0.55</v>
          </cell>
          <cell r="L232">
            <v>0</v>
          </cell>
          <cell r="M232">
            <v>0</v>
          </cell>
        </row>
        <row r="233">
          <cell r="C233">
            <v>43344</v>
          </cell>
          <cell r="D233">
            <v>0.070936598801121</v>
          </cell>
          <cell r="E233">
            <v>3.9715</v>
          </cell>
          <cell r="F233">
            <v>0.15</v>
          </cell>
          <cell r="G233">
            <v>0.0125</v>
          </cell>
          <cell r="H233">
            <v>0.000749999999999994</v>
          </cell>
          <cell r="I233">
            <v>0</v>
          </cell>
          <cell r="J233">
            <v>0</v>
          </cell>
          <cell r="K233">
            <v>0.55</v>
          </cell>
          <cell r="L233">
            <v>0</v>
          </cell>
          <cell r="M233">
            <v>0</v>
          </cell>
        </row>
        <row r="234">
          <cell r="C234">
            <v>43374</v>
          </cell>
          <cell r="D234">
            <v>0.070940427568195</v>
          </cell>
          <cell r="E234">
            <v>3.9715</v>
          </cell>
          <cell r="F234">
            <v>0.15</v>
          </cell>
          <cell r="G234">
            <v>0.0125</v>
          </cell>
          <cell r="H234">
            <v>-0.0165</v>
          </cell>
          <cell r="I234">
            <v>0</v>
          </cell>
          <cell r="J234">
            <v>0</v>
          </cell>
          <cell r="K234">
            <v>0.6</v>
          </cell>
          <cell r="L234">
            <v>0</v>
          </cell>
          <cell r="M234">
            <v>0</v>
          </cell>
        </row>
        <row r="235">
          <cell r="C235">
            <v>43405</v>
          </cell>
          <cell r="D235">
            <v>0.070944383960843</v>
          </cell>
          <cell r="E235">
            <v>3.9885</v>
          </cell>
          <cell r="F235">
            <v>0.15</v>
          </cell>
          <cell r="G235">
            <v>0.01</v>
          </cell>
          <cell r="H235">
            <v>-0.0155</v>
          </cell>
          <cell r="I235">
            <v>0</v>
          </cell>
          <cell r="J235">
            <v>0</v>
          </cell>
          <cell r="K235">
            <v>0.85</v>
          </cell>
          <cell r="L235">
            <v>0</v>
          </cell>
          <cell r="M235">
            <v>0</v>
          </cell>
        </row>
        <row r="236">
          <cell r="C236">
            <v>43435</v>
          </cell>
          <cell r="D236">
            <v>0.070948212727926</v>
          </cell>
          <cell r="E236">
            <v>4.0295</v>
          </cell>
          <cell r="F236">
            <v>0.15</v>
          </cell>
          <cell r="G236">
            <v>0.01</v>
          </cell>
          <cell r="H236">
            <v>-0.0155</v>
          </cell>
          <cell r="I236">
            <v>0</v>
          </cell>
          <cell r="J236">
            <v>0</v>
          </cell>
          <cell r="K236">
            <v>1.05</v>
          </cell>
          <cell r="L236">
            <v>0</v>
          </cell>
          <cell r="M236">
            <v>0</v>
          </cell>
        </row>
        <row r="237">
          <cell r="C237">
            <v>43466</v>
          </cell>
          <cell r="D237">
            <v>0.070952169120584</v>
          </cell>
          <cell r="E237">
            <v>4.244</v>
          </cell>
          <cell r="F237">
            <v>0.15</v>
          </cell>
          <cell r="G237">
            <v>0.01</v>
          </cell>
          <cell r="H237">
            <v>-0.0155</v>
          </cell>
          <cell r="I237">
            <v>0</v>
          </cell>
          <cell r="J237">
            <v>0</v>
          </cell>
          <cell r="K237">
            <v>1.05</v>
          </cell>
          <cell r="L237">
            <v>0</v>
          </cell>
          <cell r="M237">
            <v>0</v>
          </cell>
        </row>
        <row r="238">
          <cell r="C238">
            <v>43497</v>
          </cell>
          <cell r="D238">
            <v>0.070956125513247</v>
          </cell>
          <cell r="E238">
            <v>4.178</v>
          </cell>
          <cell r="F238">
            <v>0.15</v>
          </cell>
          <cell r="G238">
            <v>0.01</v>
          </cell>
          <cell r="H238">
            <v>-0.0155</v>
          </cell>
          <cell r="I238">
            <v>0</v>
          </cell>
          <cell r="J238">
            <v>0</v>
          </cell>
          <cell r="K238">
            <v>1.05</v>
          </cell>
          <cell r="L238">
            <v>0</v>
          </cell>
          <cell r="M238">
            <v>0</v>
          </cell>
        </row>
        <row r="239">
          <cell r="C239">
            <v>43525</v>
          </cell>
          <cell r="D239">
            <v>0.070959699029206</v>
          </cell>
          <cell r="E239">
            <v>4.086</v>
          </cell>
          <cell r="F239">
            <v>0.15</v>
          </cell>
          <cell r="G239">
            <v>0.01</v>
          </cell>
          <cell r="H239">
            <v>0.003</v>
          </cell>
          <cell r="I239">
            <v>0</v>
          </cell>
          <cell r="J239">
            <v>0</v>
          </cell>
          <cell r="K239">
            <v>0.8</v>
          </cell>
          <cell r="L239">
            <v>0</v>
          </cell>
          <cell r="M239">
            <v>0</v>
          </cell>
        </row>
        <row r="240">
          <cell r="C240">
            <v>43556</v>
          </cell>
          <cell r="D240">
            <v>0.070963655421879</v>
          </cell>
          <cell r="E240">
            <v>3.994</v>
          </cell>
          <cell r="F240">
            <v>0.15</v>
          </cell>
          <cell r="G240">
            <v>0.0125</v>
          </cell>
          <cell r="H240">
            <v>0.003</v>
          </cell>
          <cell r="I240">
            <v>0</v>
          </cell>
          <cell r="J240">
            <v>0</v>
          </cell>
          <cell r="K240">
            <v>0.45</v>
          </cell>
          <cell r="L240">
            <v>0</v>
          </cell>
          <cell r="M240">
            <v>0</v>
          </cell>
        </row>
        <row r="241">
          <cell r="C241">
            <v>43586</v>
          </cell>
          <cell r="D241">
            <v>0.070967484188987</v>
          </cell>
          <cell r="E241">
            <v>3.995</v>
          </cell>
          <cell r="F241">
            <v>0.15</v>
          </cell>
          <cell r="G241">
            <v>0.0125</v>
          </cell>
          <cell r="H241">
            <v>0.00275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</row>
        <row r="242">
          <cell r="C242">
            <v>43617</v>
          </cell>
          <cell r="D242">
            <v>0.07097144058167</v>
          </cell>
          <cell r="E242">
            <v>4.043</v>
          </cell>
          <cell r="F242">
            <v>0.15</v>
          </cell>
          <cell r="G242">
            <v>0.0125</v>
          </cell>
          <cell r="H242">
            <v>0.00275</v>
          </cell>
          <cell r="I242">
            <v>0</v>
          </cell>
          <cell r="J242">
            <v>0</v>
          </cell>
          <cell r="K242">
            <v>0.5</v>
          </cell>
          <cell r="L242">
            <v>0</v>
          </cell>
          <cell r="M242">
            <v>0</v>
          </cell>
        </row>
        <row r="243">
          <cell r="C243">
            <v>43647</v>
          </cell>
          <cell r="D243">
            <v>0.070975269348788</v>
          </cell>
          <cell r="E243">
            <v>4.055</v>
          </cell>
          <cell r="F243">
            <v>0.15</v>
          </cell>
          <cell r="G243">
            <v>0.0125</v>
          </cell>
          <cell r="H243">
            <v>0.00275</v>
          </cell>
          <cell r="I243">
            <v>0</v>
          </cell>
          <cell r="J243">
            <v>0</v>
          </cell>
          <cell r="K243">
            <v>0.5</v>
          </cell>
          <cell r="L243">
            <v>0</v>
          </cell>
          <cell r="M243">
            <v>0</v>
          </cell>
        </row>
        <row r="244">
          <cell r="C244">
            <v>43678</v>
          </cell>
          <cell r="D244">
            <v>0.070979225741481</v>
          </cell>
          <cell r="E244">
            <v>4.076</v>
          </cell>
          <cell r="F244">
            <v>0.15</v>
          </cell>
          <cell r="G244">
            <v>0.0125</v>
          </cell>
          <cell r="H244">
            <v>0.000250000000000007</v>
          </cell>
          <cell r="I244">
            <v>0</v>
          </cell>
          <cell r="J244">
            <v>0</v>
          </cell>
          <cell r="K244">
            <v>0.55</v>
          </cell>
          <cell r="L244">
            <v>0</v>
          </cell>
          <cell r="M244">
            <v>0</v>
          </cell>
        </row>
        <row r="245">
          <cell r="C245">
            <v>43709</v>
          </cell>
          <cell r="D245">
            <v>0.07098318213418</v>
          </cell>
          <cell r="E245">
            <v>4.087</v>
          </cell>
          <cell r="F245">
            <v>0.15</v>
          </cell>
          <cell r="G245">
            <v>0.0125</v>
          </cell>
          <cell r="H245">
            <v>0.000250000000000007</v>
          </cell>
          <cell r="I245">
            <v>0</v>
          </cell>
          <cell r="J245">
            <v>0</v>
          </cell>
          <cell r="K245">
            <v>0.55</v>
          </cell>
          <cell r="L245">
            <v>0</v>
          </cell>
          <cell r="M245">
            <v>0</v>
          </cell>
        </row>
        <row r="246">
          <cell r="C246">
            <v>43739</v>
          </cell>
          <cell r="D246">
            <v>0.070987010901313</v>
          </cell>
          <cell r="E246">
            <v>4.086</v>
          </cell>
          <cell r="F246">
            <v>0.15</v>
          </cell>
          <cell r="G246">
            <v>0.0125</v>
          </cell>
          <cell r="H246">
            <v>-0.0155</v>
          </cell>
          <cell r="I246">
            <v>0</v>
          </cell>
          <cell r="J246">
            <v>0</v>
          </cell>
          <cell r="K246">
            <v>0.6</v>
          </cell>
          <cell r="L246">
            <v>0</v>
          </cell>
          <cell r="M246">
            <v>0</v>
          </cell>
        </row>
        <row r="247">
          <cell r="C247">
            <v>43770</v>
          </cell>
          <cell r="D247">
            <v>0.070990967294022</v>
          </cell>
          <cell r="E247">
            <v>4.098</v>
          </cell>
          <cell r="F247">
            <v>0.15</v>
          </cell>
          <cell r="G247">
            <v>0.01</v>
          </cell>
          <cell r="H247">
            <v>-0.0145</v>
          </cell>
          <cell r="I247">
            <v>0</v>
          </cell>
          <cell r="J247">
            <v>0</v>
          </cell>
          <cell r="K247">
            <v>0.85</v>
          </cell>
          <cell r="L247">
            <v>0</v>
          </cell>
          <cell r="M247">
            <v>0</v>
          </cell>
        </row>
        <row r="248">
          <cell r="C248">
            <v>43800</v>
          </cell>
          <cell r="D248">
            <v>0.070994796061164</v>
          </cell>
          <cell r="E248">
            <v>4.136</v>
          </cell>
          <cell r="F248">
            <v>0.15</v>
          </cell>
          <cell r="G248">
            <v>0.01</v>
          </cell>
          <cell r="H248">
            <v>-0.0145</v>
          </cell>
          <cell r="I248">
            <v>0</v>
          </cell>
          <cell r="J248">
            <v>0</v>
          </cell>
          <cell r="K248">
            <v>1.05</v>
          </cell>
          <cell r="L248">
            <v>0</v>
          </cell>
          <cell r="M248">
            <v>0</v>
          </cell>
        </row>
        <row r="249">
          <cell r="C249">
            <v>43831</v>
          </cell>
          <cell r="D249">
            <v>0.070998752453883</v>
          </cell>
          <cell r="E249">
            <v>4.351</v>
          </cell>
          <cell r="F249">
            <v>0.15</v>
          </cell>
          <cell r="G249">
            <v>0.01</v>
          </cell>
          <cell r="H249">
            <v>-0.0145</v>
          </cell>
          <cell r="I249">
            <v>0</v>
          </cell>
          <cell r="J249">
            <v>0</v>
          </cell>
          <cell r="K249">
            <v>1.05</v>
          </cell>
          <cell r="L249">
            <v>0</v>
          </cell>
          <cell r="M249">
            <v>0</v>
          </cell>
        </row>
        <row r="250">
          <cell r="C250">
            <v>43862</v>
          </cell>
          <cell r="D250">
            <v>0.071002708846607</v>
          </cell>
          <cell r="E250">
            <v>4.289</v>
          </cell>
          <cell r="F250">
            <v>0.15</v>
          </cell>
          <cell r="G250">
            <v>0.01</v>
          </cell>
          <cell r="H250">
            <v>-0.0145</v>
          </cell>
          <cell r="I250">
            <v>0</v>
          </cell>
          <cell r="J250">
            <v>0</v>
          </cell>
          <cell r="K250">
            <v>1.05</v>
          </cell>
          <cell r="L250">
            <v>0</v>
          </cell>
          <cell r="M250">
            <v>0</v>
          </cell>
        </row>
        <row r="251">
          <cell r="C251">
            <v>43891</v>
          </cell>
          <cell r="D251">
            <v>0.071006409988192</v>
          </cell>
          <cell r="E251">
            <v>4.2</v>
          </cell>
          <cell r="F251">
            <v>0.15</v>
          </cell>
          <cell r="G251">
            <v>0.01</v>
          </cell>
          <cell r="H251">
            <v>0.004</v>
          </cell>
          <cell r="I251">
            <v>0</v>
          </cell>
          <cell r="J251">
            <v>0</v>
          </cell>
          <cell r="K251">
            <v>0.8</v>
          </cell>
          <cell r="L251">
            <v>0</v>
          </cell>
          <cell r="M251">
            <v>0</v>
          </cell>
        </row>
        <row r="252">
          <cell r="C252">
            <v>43922</v>
          </cell>
          <cell r="D252">
            <v>0.071010366380927</v>
          </cell>
          <cell r="E252">
            <v>4.111</v>
          </cell>
          <cell r="F252">
            <v>0.15</v>
          </cell>
          <cell r="G252">
            <v>0.0125</v>
          </cell>
          <cell r="H252">
            <v>0.004</v>
          </cell>
          <cell r="I252">
            <v>0</v>
          </cell>
          <cell r="J252">
            <v>0</v>
          </cell>
          <cell r="K252">
            <v>0.45</v>
          </cell>
          <cell r="L252">
            <v>0</v>
          </cell>
          <cell r="M252">
            <v>0</v>
          </cell>
        </row>
        <row r="253">
          <cell r="C253">
            <v>43952</v>
          </cell>
          <cell r="D253">
            <v>0.071014195148093</v>
          </cell>
          <cell r="E253">
            <v>4.113</v>
          </cell>
          <cell r="F253">
            <v>0.15</v>
          </cell>
          <cell r="G253">
            <v>0.0125</v>
          </cell>
          <cell r="H253">
            <v>0.00375</v>
          </cell>
          <cell r="I253">
            <v>0</v>
          </cell>
          <cell r="J253">
            <v>0</v>
          </cell>
          <cell r="K253">
            <v>0.5</v>
          </cell>
          <cell r="L253">
            <v>0</v>
          </cell>
          <cell r="M253">
            <v>0</v>
          </cell>
        </row>
        <row r="254">
          <cell r="C254">
            <v>43983</v>
          </cell>
          <cell r="D254">
            <v>0.071018151540838</v>
          </cell>
          <cell r="E254">
            <v>4.162</v>
          </cell>
          <cell r="F254">
            <v>0.15</v>
          </cell>
          <cell r="G254">
            <v>0.0125</v>
          </cell>
          <cell r="H254">
            <v>0.00375</v>
          </cell>
          <cell r="I254">
            <v>0</v>
          </cell>
          <cell r="J254">
            <v>0</v>
          </cell>
          <cell r="K254">
            <v>0.5</v>
          </cell>
          <cell r="L254">
            <v>0</v>
          </cell>
          <cell r="M254">
            <v>0</v>
          </cell>
        </row>
        <row r="255">
          <cell r="C255">
            <v>44013</v>
          </cell>
          <cell r="D255">
            <v>0.071021980308015</v>
          </cell>
          <cell r="E255">
            <v>4.174</v>
          </cell>
          <cell r="F255">
            <v>0.15</v>
          </cell>
          <cell r="G255">
            <v>0.0125</v>
          </cell>
          <cell r="H255">
            <v>0.00375</v>
          </cell>
          <cell r="I255">
            <v>0</v>
          </cell>
          <cell r="J255">
            <v>0</v>
          </cell>
          <cell r="K255">
            <v>0.5</v>
          </cell>
          <cell r="L255">
            <v>0</v>
          </cell>
          <cell r="M255">
            <v>0</v>
          </cell>
        </row>
        <row r="256">
          <cell r="C256">
            <v>44044</v>
          </cell>
          <cell r="D256">
            <v>0.071025936700769</v>
          </cell>
          <cell r="E256">
            <v>4.195</v>
          </cell>
          <cell r="F256">
            <v>0.15</v>
          </cell>
          <cell r="G256">
            <v>0.0125</v>
          </cell>
          <cell r="H256">
            <v>0.00125</v>
          </cell>
          <cell r="I256">
            <v>0</v>
          </cell>
          <cell r="J256">
            <v>0</v>
          </cell>
          <cell r="K256">
            <v>0.55</v>
          </cell>
          <cell r="L256">
            <v>0</v>
          </cell>
          <cell r="M256">
            <v>0</v>
          </cell>
        </row>
        <row r="257">
          <cell r="C257">
            <v>44075</v>
          </cell>
          <cell r="D257">
            <v>0.071024230923309</v>
          </cell>
          <cell r="E257">
            <v>4.205</v>
          </cell>
          <cell r="F257">
            <v>0.15</v>
          </cell>
          <cell r="G257">
            <v>0.0125</v>
          </cell>
          <cell r="H257">
            <v>0.00125</v>
          </cell>
          <cell r="I257">
            <v>0</v>
          </cell>
          <cell r="J257">
            <v>0</v>
          </cell>
          <cell r="K257">
            <v>0.55</v>
          </cell>
          <cell r="L257">
            <v>0</v>
          </cell>
          <cell r="M257">
            <v>0</v>
          </cell>
        </row>
        <row r="258">
          <cell r="C258">
            <v>44105</v>
          </cell>
          <cell r="D258">
            <v>0.071016735350071</v>
          </cell>
          <cell r="E258">
            <v>4.203</v>
          </cell>
          <cell r="F258">
            <v>0.15</v>
          </cell>
          <cell r="G258">
            <v>0.0125</v>
          </cell>
          <cell r="H258">
            <v>-0.0145</v>
          </cell>
          <cell r="I258">
            <v>0</v>
          </cell>
          <cell r="J258">
            <v>0</v>
          </cell>
          <cell r="K258">
            <v>0.6</v>
          </cell>
          <cell r="L258">
            <v>0</v>
          </cell>
          <cell r="M258">
            <v>0</v>
          </cell>
        </row>
        <row r="259">
          <cell r="C259">
            <v>44136</v>
          </cell>
          <cell r="D259">
            <v>0.071008989924411</v>
          </cell>
          <cell r="E259">
            <v>4.21</v>
          </cell>
          <cell r="F259">
            <v>0.15</v>
          </cell>
          <cell r="G259">
            <v>0.01</v>
          </cell>
          <cell r="H259">
            <v>-0.0135</v>
          </cell>
          <cell r="I259">
            <v>0</v>
          </cell>
          <cell r="J259">
            <v>0</v>
          </cell>
          <cell r="K259">
            <v>0.85</v>
          </cell>
          <cell r="L259">
            <v>0</v>
          </cell>
          <cell r="M259">
            <v>0</v>
          </cell>
        </row>
        <row r="260">
          <cell r="C260">
            <v>44166</v>
          </cell>
          <cell r="D260">
            <v>0.071001494351211</v>
          </cell>
          <cell r="E260">
            <v>4.245</v>
          </cell>
          <cell r="F260">
            <v>0.15</v>
          </cell>
          <cell r="G260">
            <v>0.01</v>
          </cell>
          <cell r="H260">
            <v>-0.0135</v>
          </cell>
          <cell r="I260">
            <v>0</v>
          </cell>
          <cell r="J260">
            <v>0</v>
          </cell>
          <cell r="K260">
            <v>1.05</v>
          </cell>
          <cell r="L260">
            <v>0</v>
          </cell>
          <cell r="M260">
            <v>0</v>
          </cell>
        </row>
        <row r="261">
          <cell r="C261">
            <v>44197</v>
          </cell>
          <cell r="D261">
            <v>0.070993748925591</v>
          </cell>
          <cell r="E261">
            <v>4.4605</v>
          </cell>
          <cell r="F261">
            <v>0.15</v>
          </cell>
        </row>
        <row r="261">
          <cell r="K261">
            <v>1.05</v>
          </cell>
        </row>
        <row r="262">
          <cell r="C262">
            <v>44228</v>
          </cell>
          <cell r="D262">
            <v>0.070986003499989</v>
          </cell>
          <cell r="E262">
            <v>4.4025</v>
          </cell>
          <cell r="F262">
            <v>0.15</v>
          </cell>
        </row>
        <row r="262">
          <cell r="K262">
            <v>1.05</v>
          </cell>
        </row>
        <row r="263">
          <cell r="C263">
            <v>44256</v>
          </cell>
          <cell r="D263">
            <v>0.070979007631721</v>
          </cell>
          <cell r="E263">
            <v>4.3165</v>
          </cell>
          <cell r="F263">
            <v>0.15</v>
          </cell>
        </row>
        <row r="263">
          <cell r="K263">
            <v>0.8</v>
          </cell>
        </row>
        <row r="264">
          <cell r="C264">
            <v>44287</v>
          </cell>
          <cell r="D264">
            <v>0.070971262206158</v>
          </cell>
          <cell r="E264">
            <v>4.2305</v>
          </cell>
          <cell r="F264">
            <v>0.15</v>
          </cell>
        </row>
        <row r="264">
          <cell r="K264">
            <v>0.45</v>
          </cell>
        </row>
        <row r="265">
          <cell r="C265">
            <v>44317</v>
          </cell>
          <cell r="D265">
            <v>0.070963766633051</v>
          </cell>
          <cell r="E265">
            <v>4.2335</v>
          </cell>
          <cell r="F265">
            <v>0.15</v>
          </cell>
        </row>
        <row r="265">
          <cell r="K265">
            <v>0.5</v>
          </cell>
        </row>
        <row r="266">
          <cell r="C266">
            <v>44348</v>
          </cell>
          <cell r="D266">
            <v>0.070956021207528</v>
          </cell>
          <cell r="E266">
            <v>4.2835</v>
          </cell>
          <cell r="F266">
            <v>0.15</v>
          </cell>
        </row>
        <row r="266">
          <cell r="K266">
            <v>0.5</v>
          </cell>
        </row>
        <row r="267">
          <cell r="C267">
            <v>44378</v>
          </cell>
          <cell r="D267">
            <v>0.070948525634458</v>
          </cell>
          <cell r="E267">
            <v>4.2955</v>
          </cell>
          <cell r="F267">
            <v>0.15</v>
          </cell>
        </row>
        <row r="267">
          <cell r="K267">
            <v>0.5</v>
          </cell>
        </row>
        <row r="268">
          <cell r="C268">
            <v>44409</v>
          </cell>
          <cell r="D268">
            <v>0.070940780208973</v>
          </cell>
          <cell r="E268">
            <v>4.3165</v>
          </cell>
          <cell r="F268">
            <v>0.15</v>
          </cell>
        </row>
        <row r="268">
          <cell r="K268">
            <v>0.55</v>
          </cell>
        </row>
        <row r="269">
          <cell r="C269">
            <v>44440</v>
          </cell>
          <cell r="D269">
            <v>0.070933034783508</v>
          </cell>
          <cell r="E269">
            <v>4.3255</v>
          </cell>
          <cell r="F269">
            <v>0.15</v>
          </cell>
        </row>
        <row r="269">
          <cell r="K269">
            <v>0.55</v>
          </cell>
        </row>
        <row r="270">
          <cell r="C270">
            <v>44470</v>
          </cell>
          <cell r="D270">
            <v>0.070925539210496</v>
          </cell>
          <cell r="E270">
            <v>4.3225</v>
          </cell>
          <cell r="F270">
            <v>0.15</v>
          </cell>
        </row>
        <row r="270">
          <cell r="K270">
            <v>0.6</v>
          </cell>
        </row>
        <row r="271">
          <cell r="C271">
            <v>44501</v>
          </cell>
          <cell r="D271">
            <v>0.070917793785069</v>
          </cell>
          <cell r="E271">
            <v>4.3245</v>
          </cell>
          <cell r="F271">
            <v>0.15</v>
          </cell>
        </row>
        <row r="271">
          <cell r="K271">
            <v>0.85</v>
          </cell>
        </row>
        <row r="272">
          <cell r="C272">
            <v>44531</v>
          </cell>
          <cell r="D272">
            <v>0.070910298212095</v>
          </cell>
          <cell r="E272">
            <v>4.3565</v>
          </cell>
          <cell r="F272">
            <v>0.15</v>
          </cell>
        </row>
        <row r="272">
          <cell r="K272">
            <v>1.05</v>
          </cell>
        </row>
        <row r="273">
          <cell r="C273">
            <v>44562</v>
          </cell>
          <cell r="D273">
            <v>0.070902552786707</v>
          </cell>
          <cell r="E273">
            <v>4.5725</v>
          </cell>
          <cell r="F273">
            <v>0.15</v>
          </cell>
        </row>
        <row r="273">
          <cell r="K273">
            <v>1.05</v>
          </cell>
        </row>
        <row r="274">
          <cell r="C274">
            <v>44593</v>
          </cell>
          <cell r="D274">
            <v>0.070894807361339</v>
          </cell>
          <cell r="E274">
            <v>4.5185</v>
          </cell>
          <cell r="F274">
            <v>0.15</v>
          </cell>
        </row>
        <row r="274">
          <cell r="K274">
            <v>1.05</v>
          </cell>
        </row>
        <row r="275">
          <cell r="C275">
            <v>44621</v>
          </cell>
          <cell r="D275">
            <v>0.070887811493283</v>
          </cell>
          <cell r="E275">
            <v>4.4355</v>
          </cell>
          <cell r="F275">
            <v>0.15</v>
          </cell>
        </row>
        <row r="275">
          <cell r="K275">
            <v>0.8</v>
          </cell>
        </row>
        <row r="276">
          <cell r="C276">
            <v>44652</v>
          </cell>
          <cell r="D276">
            <v>0.070880066067953</v>
          </cell>
          <cell r="E276">
            <v>4.3525</v>
          </cell>
          <cell r="F276">
            <v>0.15</v>
          </cell>
        </row>
        <row r="276">
          <cell r="K276">
            <v>0.45</v>
          </cell>
        </row>
        <row r="277">
          <cell r="C277">
            <v>44682</v>
          </cell>
          <cell r="D277">
            <v>0.070872570495072</v>
          </cell>
          <cell r="E277">
            <v>4.3565</v>
          </cell>
          <cell r="F277">
            <v>0.15</v>
          </cell>
        </row>
        <row r="277">
          <cell r="K277">
            <v>0.5</v>
          </cell>
        </row>
        <row r="278">
          <cell r="C278">
            <v>44713</v>
          </cell>
          <cell r="D278">
            <v>0.070864825069782</v>
          </cell>
          <cell r="E278">
            <v>4.4075</v>
          </cell>
          <cell r="F278">
            <v>0.15</v>
          </cell>
        </row>
        <row r="278">
          <cell r="K278">
            <v>0.5</v>
          </cell>
        </row>
        <row r="279">
          <cell r="C279">
            <v>44743</v>
          </cell>
          <cell r="D279">
            <v>0.070857329496938</v>
          </cell>
          <cell r="E279">
            <v>4.4195</v>
          </cell>
          <cell r="F279">
            <v>0.15</v>
          </cell>
        </row>
        <row r="279">
          <cell r="K279">
            <v>0.5</v>
          </cell>
        </row>
        <row r="280">
          <cell r="C280">
            <v>44774</v>
          </cell>
          <cell r="D280">
            <v>0.070849584071686</v>
          </cell>
          <cell r="E280">
            <v>4.4405</v>
          </cell>
          <cell r="F280">
            <v>0.15</v>
          </cell>
        </row>
        <row r="280">
          <cell r="K280">
            <v>0.55</v>
          </cell>
        </row>
        <row r="281">
          <cell r="C281">
            <v>44805</v>
          </cell>
          <cell r="D281">
            <v>0.070841838646455</v>
          </cell>
          <cell r="E281">
            <v>4.4485</v>
          </cell>
          <cell r="F281">
            <v>0.15</v>
          </cell>
        </row>
        <row r="281">
          <cell r="K281">
            <v>0.55</v>
          </cell>
        </row>
        <row r="282">
          <cell r="C282">
            <v>44835</v>
          </cell>
          <cell r="D282">
            <v>0.070834343073668</v>
          </cell>
          <cell r="E282">
            <v>4.4445</v>
          </cell>
          <cell r="F282">
            <v>0.15</v>
          </cell>
        </row>
        <row r="282">
          <cell r="K282">
            <v>0.6</v>
          </cell>
        </row>
        <row r="283">
          <cell r="C283">
            <v>44866</v>
          </cell>
          <cell r="D283">
            <v>0.070826597648475</v>
          </cell>
          <cell r="E283">
            <v>4.4415</v>
          </cell>
          <cell r="F283">
            <v>0.15</v>
          </cell>
        </row>
        <row r="283">
          <cell r="K283">
            <v>0.85</v>
          </cell>
        </row>
        <row r="284">
          <cell r="C284">
            <v>44896</v>
          </cell>
          <cell r="D284">
            <v>0.070819102075727</v>
          </cell>
          <cell r="E284">
            <v>4.4705</v>
          </cell>
          <cell r="F284">
            <v>0.15</v>
          </cell>
        </row>
        <row r="284">
          <cell r="K284">
            <v>1.05</v>
          </cell>
        </row>
        <row r="285">
          <cell r="C285">
            <v>44927</v>
          </cell>
          <cell r="D285">
            <v>0.070811356650573</v>
          </cell>
          <cell r="E285">
            <v>4.687</v>
          </cell>
          <cell r="F285">
            <v>0.15</v>
          </cell>
        </row>
        <row r="285">
          <cell r="K285">
            <v>1.05</v>
          </cell>
        </row>
        <row r="286">
          <cell r="C286">
            <v>44958</v>
          </cell>
          <cell r="D286">
            <v>0.070803611225439</v>
          </cell>
          <cell r="E286">
            <v>4.637</v>
          </cell>
          <cell r="F286">
            <v>0.15</v>
          </cell>
        </row>
        <row r="286">
          <cell r="K286">
            <v>1.05</v>
          </cell>
        </row>
        <row r="287">
          <cell r="C287">
            <v>44986</v>
          </cell>
          <cell r="D287">
            <v>0.070796615357593</v>
          </cell>
          <cell r="E287">
            <v>4.557</v>
          </cell>
          <cell r="F287">
            <v>0.15</v>
          </cell>
        </row>
        <row r="287">
          <cell r="K287">
            <v>0.8</v>
          </cell>
        </row>
        <row r="288">
          <cell r="C288">
            <v>45017</v>
          </cell>
          <cell r="D288">
            <v>0.070788869932497</v>
          </cell>
          <cell r="E288">
            <v>4.498</v>
          </cell>
          <cell r="F288">
            <v>0.15</v>
          </cell>
        </row>
        <row r="288">
          <cell r="K288">
            <v>0.45</v>
          </cell>
        </row>
        <row r="289">
          <cell r="C289">
            <v>45047</v>
          </cell>
          <cell r="D289">
            <v>0.070781374359842</v>
          </cell>
          <cell r="E289">
            <v>4.503</v>
          </cell>
          <cell r="F289">
            <v>0.15</v>
          </cell>
        </row>
        <row r="289">
          <cell r="K289">
            <v>0.5</v>
          </cell>
        </row>
        <row r="290">
          <cell r="C290">
            <v>45078</v>
          </cell>
          <cell r="D290">
            <v>0.070773628934784</v>
          </cell>
          <cell r="E290">
            <v>4.555</v>
          </cell>
          <cell r="F290">
            <v>0.15</v>
          </cell>
        </row>
        <row r="290">
          <cell r="K290">
            <v>0.5</v>
          </cell>
        </row>
        <row r="291">
          <cell r="C291">
            <v>45108</v>
          </cell>
          <cell r="D291">
            <v>0.070766133362167</v>
          </cell>
          <cell r="E291">
            <v>4.567</v>
          </cell>
          <cell r="F291">
            <v>0.15</v>
          </cell>
        </row>
        <row r="291">
          <cell r="K291">
            <v>0.5</v>
          </cell>
        </row>
        <row r="292">
          <cell r="C292">
            <v>45139</v>
          </cell>
          <cell r="D292">
            <v>0.070758387937149</v>
          </cell>
          <cell r="E292">
            <v>4.588</v>
          </cell>
          <cell r="F292">
            <v>0.15</v>
          </cell>
        </row>
        <row r="292">
          <cell r="K292">
            <v>0.55</v>
          </cell>
        </row>
        <row r="293">
          <cell r="C293">
            <v>45170</v>
          </cell>
          <cell r="D293">
            <v>0.07075064251215</v>
          </cell>
          <cell r="E293">
            <v>4.595</v>
          </cell>
        </row>
        <row r="293">
          <cell r="K293">
            <v>0.55</v>
          </cell>
        </row>
        <row r="294">
          <cell r="C294">
            <v>45200</v>
          </cell>
          <cell r="D294">
            <v>0.07074314693959</v>
          </cell>
          <cell r="E294">
            <v>4.59</v>
          </cell>
        </row>
        <row r="294">
          <cell r="K294">
            <v>0.6</v>
          </cell>
        </row>
        <row r="295">
          <cell r="C295">
            <v>45231</v>
          </cell>
          <cell r="D295">
            <v>0.07073540151463</v>
          </cell>
          <cell r="E295">
            <v>4.582</v>
          </cell>
        </row>
        <row r="295">
          <cell r="K295">
            <v>0.85</v>
          </cell>
        </row>
        <row r="296">
          <cell r="C296">
            <v>45261</v>
          </cell>
          <cell r="D296">
            <v>0.070727905942108</v>
          </cell>
          <cell r="E296">
            <v>4.608</v>
          </cell>
        </row>
        <row r="296">
          <cell r="K296">
            <v>1.05</v>
          </cell>
        </row>
        <row r="297">
          <cell r="C297">
            <v>45292</v>
          </cell>
          <cell r="D297">
            <v>0.070720160517188</v>
          </cell>
        </row>
        <row r="297">
          <cell r="K297">
            <v>1.05</v>
          </cell>
        </row>
        <row r="298">
          <cell r="C298">
            <v>45323</v>
          </cell>
          <cell r="D298">
            <v>0.070712415092288</v>
          </cell>
        </row>
        <row r="298">
          <cell r="K298">
            <v>1.05</v>
          </cell>
        </row>
        <row r="299">
          <cell r="C299">
            <v>45352</v>
          </cell>
          <cell r="D299">
            <v>0.070705169372237</v>
          </cell>
        </row>
        <row r="299">
          <cell r="K299">
            <v>0.8</v>
          </cell>
        </row>
        <row r="300">
          <cell r="C300">
            <v>45383</v>
          </cell>
          <cell r="D300">
            <v>0.070697423947375</v>
          </cell>
        </row>
        <row r="300">
          <cell r="K300">
            <v>0.45</v>
          </cell>
        </row>
        <row r="301">
          <cell r="C301">
            <v>45413</v>
          </cell>
          <cell r="D301">
            <v>0.070689928374946</v>
          </cell>
        </row>
        <row r="301">
          <cell r="K301">
            <v>0.5</v>
          </cell>
        </row>
        <row r="302">
          <cell r="C302">
            <v>45444</v>
          </cell>
          <cell r="D302">
            <v>0.070682182950123</v>
          </cell>
        </row>
        <row r="302">
          <cell r="K302">
            <v>0.5</v>
          </cell>
        </row>
        <row r="303">
          <cell r="C303">
            <v>45474</v>
          </cell>
          <cell r="D303">
            <v>0.070674687377733</v>
          </cell>
        </row>
        <row r="303">
          <cell r="K303">
            <v>0.5</v>
          </cell>
        </row>
        <row r="304">
          <cell r="C304">
            <v>45505</v>
          </cell>
          <cell r="D304">
            <v>0.070666941952949</v>
          </cell>
        </row>
        <row r="304">
          <cell r="K304">
            <v>0.55</v>
          </cell>
        </row>
        <row r="305">
          <cell r="C305">
            <v>45536</v>
          </cell>
          <cell r="D305">
            <v>0.070659196528184</v>
          </cell>
        </row>
        <row r="305">
          <cell r="K305">
            <v>0.55</v>
          </cell>
        </row>
        <row r="306">
          <cell r="C306">
            <v>45566</v>
          </cell>
          <cell r="D306">
            <v>0.07065170095585</v>
          </cell>
        </row>
        <row r="306">
          <cell r="K306">
            <v>0.6</v>
          </cell>
        </row>
        <row r="307">
          <cell r="C307">
            <v>45597</v>
          </cell>
          <cell r="D307">
            <v>0.070643955531125</v>
          </cell>
        </row>
        <row r="307">
          <cell r="K307">
            <v>0.85</v>
          </cell>
        </row>
        <row r="308">
          <cell r="C308">
            <v>45627</v>
          </cell>
          <cell r="D308">
            <v>0.070636459958829</v>
          </cell>
        </row>
        <row r="308">
          <cell r="K308">
            <v>1.05</v>
          </cell>
        </row>
        <row r="309">
          <cell r="C309">
            <v>45658</v>
          </cell>
          <cell r="D309">
            <v>0.070628714534143</v>
          </cell>
        </row>
        <row r="309">
          <cell r="K309">
            <v>1.05</v>
          </cell>
        </row>
        <row r="310">
          <cell r="C310">
            <v>45689</v>
          </cell>
          <cell r="D310">
            <v>0.070620969109476</v>
          </cell>
        </row>
        <row r="310">
          <cell r="K310">
            <v>1.05</v>
          </cell>
        </row>
        <row r="311">
          <cell r="C311">
            <v>45717</v>
          </cell>
          <cell r="D311">
            <v>0.070613973242053</v>
          </cell>
        </row>
        <row r="311">
          <cell r="K311">
            <v>0.8</v>
          </cell>
        </row>
        <row r="312">
          <cell r="C312">
            <v>45748</v>
          </cell>
          <cell r="D312">
            <v>0.070606227817424</v>
          </cell>
        </row>
        <row r="312">
          <cell r="K312">
            <v>0.45</v>
          </cell>
        </row>
        <row r="313">
          <cell r="C313">
            <v>45778</v>
          </cell>
          <cell r="D313">
            <v>0.070598732245222</v>
          </cell>
        </row>
        <row r="313">
          <cell r="K313">
            <v>0.5</v>
          </cell>
        </row>
        <row r="314">
          <cell r="C314">
            <v>45809</v>
          </cell>
          <cell r="D314">
            <v>0.070590986820632</v>
          </cell>
        </row>
        <row r="314">
          <cell r="K314">
            <v>0.5</v>
          </cell>
        </row>
        <row r="315">
          <cell r="C315">
            <v>45839</v>
          </cell>
          <cell r="D315">
            <v>0.070583491248467</v>
          </cell>
        </row>
        <row r="315">
          <cell r="K315">
            <v>0.5</v>
          </cell>
        </row>
        <row r="316">
          <cell r="C316">
            <v>45870</v>
          </cell>
          <cell r="D316">
            <v>0.070575745823916</v>
          </cell>
        </row>
        <row r="316">
          <cell r="K316">
            <v>0.55</v>
          </cell>
        </row>
        <row r="317">
          <cell r="C317">
            <v>45901</v>
          </cell>
          <cell r="D317">
            <v>0.070568000399386</v>
          </cell>
        </row>
        <row r="317">
          <cell r="K317">
            <v>0.55</v>
          </cell>
        </row>
        <row r="318">
          <cell r="C318">
            <v>45931</v>
          </cell>
          <cell r="D318">
            <v>0.070560504827278</v>
          </cell>
        </row>
        <row r="318">
          <cell r="K318">
            <v>0.6</v>
          </cell>
        </row>
        <row r="319">
          <cell r="C319">
            <v>45962</v>
          </cell>
          <cell r="D319">
            <v>0.070552759402786</v>
          </cell>
        </row>
        <row r="319">
          <cell r="K319">
            <v>0.85</v>
          </cell>
        </row>
        <row r="320">
          <cell r="C320">
            <v>45992</v>
          </cell>
          <cell r="D320">
            <v>0.070545263830716</v>
          </cell>
        </row>
        <row r="320">
          <cell r="K320">
            <v>1.05</v>
          </cell>
        </row>
        <row r="321">
          <cell r="C321">
            <v>46023</v>
          </cell>
          <cell r="D321">
            <v>0.070537518406263</v>
          </cell>
        </row>
        <row r="321">
          <cell r="K321">
            <v>1.05</v>
          </cell>
        </row>
        <row r="322">
          <cell r="C322">
            <v>46054</v>
          </cell>
          <cell r="D322">
            <v>0.070529772981831</v>
          </cell>
        </row>
        <row r="322">
          <cell r="K322">
            <v>1.05</v>
          </cell>
        </row>
        <row r="323">
          <cell r="C323">
            <v>46082</v>
          </cell>
          <cell r="D323">
            <v>0.070522777114618</v>
          </cell>
        </row>
        <row r="323">
          <cell r="K323">
            <v>0.8</v>
          </cell>
        </row>
        <row r="324">
          <cell r="C324">
            <v>46113</v>
          </cell>
          <cell r="D324">
            <v>0.070515031690222</v>
          </cell>
        </row>
        <row r="324">
          <cell r="K324">
            <v>0.45</v>
          </cell>
        </row>
        <row r="325">
          <cell r="C325">
            <v>46143</v>
          </cell>
          <cell r="D325">
            <v>0.070507536118246</v>
          </cell>
        </row>
        <row r="325">
          <cell r="K325">
            <v>0.5</v>
          </cell>
        </row>
        <row r="326">
          <cell r="C326">
            <v>46174</v>
          </cell>
          <cell r="D326">
            <v>0.07049979069389</v>
          </cell>
        </row>
        <row r="326">
          <cell r="K326">
            <v>0.5</v>
          </cell>
        </row>
        <row r="327">
          <cell r="C327">
            <v>46204</v>
          </cell>
          <cell r="D327">
            <v>0.070492295121951</v>
          </cell>
        </row>
        <row r="327">
          <cell r="K327">
            <v>0.5</v>
          </cell>
        </row>
        <row r="328">
          <cell r="C328">
            <v>46235</v>
          </cell>
          <cell r="D328">
            <v>0.070484549697634</v>
          </cell>
        </row>
        <row r="328">
          <cell r="K328">
            <v>0.55</v>
          </cell>
        </row>
        <row r="329">
          <cell r="C329">
            <v>46266</v>
          </cell>
          <cell r="D329">
            <v>0.070476804273336</v>
          </cell>
        </row>
        <row r="329">
          <cell r="K329">
            <v>0.55</v>
          </cell>
        </row>
        <row r="330">
          <cell r="C330">
            <v>46296</v>
          </cell>
          <cell r="D330">
            <v>0.070469308701454</v>
          </cell>
        </row>
        <row r="330">
          <cell r="K330">
            <v>0.6</v>
          </cell>
        </row>
        <row r="331">
          <cell r="C331">
            <v>46327</v>
          </cell>
          <cell r="D331">
            <v>0.070461563277196</v>
          </cell>
        </row>
        <row r="331">
          <cell r="K331">
            <v>0.85</v>
          </cell>
        </row>
        <row r="332">
          <cell r="C332">
            <v>46357</v>
          </cell>
          <cell r="D332">
            <v>0.070454067705353</v>
          </cell>
        </row>
        <row r="332">
          <cell r="K332">
            <v>1.05</v>
          </cell>
        </row>
        <row r="333">
          <cell r="C333">
            <v>46388</v>
          </cell>
          <cell r="D333">
            <v>0.070446322281133</v>
          </cell>
        </row>
        <row r="333">
          <cell r="K333">
            <v>1.05</v>
          </cell>
        </row>
        <row r="334">
          <cell r="C334">
            <v>46419</v>
          </cell>
          <cell r="D334">
            <v>0.070438576856933</v>
          </cell>
        </row>
        <row r="334">
          <cell r="K334">
            <v>1.05</v>
          </cell>
        </row>
        <row r="335">
          <cell r="C335">
            <v>46447</v>
          </cell>
          <cell r="D335">
            <v>0.070431580989932</v>
          </cell>
        </row>
        <row r="335">
          <cell r="K335">
            <v>0.8</v>
          </cell>
        </row>
        <row r="336">
          <cell r="C336">
            <v>46478</v>
          </cell>
          <cell r="D336">
            <v>0.07042383556577</v>
          </cell>
        </row>
        <row r="336">
          <cell r="K336">
            <v>0.45</v>
          </cell>
        </row>
        <row r="337">
          <cell r="C337">
            <v>46508</v>
          </cell>
          <cell r="D337">
            <v>0.070416339994019</v>
          </cell>
        </row>
        <row r="337">
          <cell r="K337">
            <v>0.5</v>
          </cell>
        </row>
        <row r="338">
          <cell r="C338">
            <v>46539</v>
          </cell>
          <cell r="D338">
            <v>0.070408594569897</v>
          </cell>
        </row>
        <row r="338">
          <cell r="K338">
            <v>0.5</v>
          </cell>
        </row>
        <row r="339">
          <cell r="C339">
            <v>46569</v>
          </cell>
          <cell r="D339">
            <v>0.070401098998184</v>
          </cell>
        </row>
        <row r="339">
          <cell r="K339">
            <v>0.5</v>
          </cell>
        </row>
        <row r="340">
          <cell r="C340">
            <v>46600</v>
          </cell>
          <cell r="D340">
            <v>0.070393353574101</v>
          </cell>
        </row>
        <row r="340">
          <cell r="K340">
            <v>0.55</v>
          </cell>
        </row>
        <row r="341">
          <cell r="C341">
            <v>46631</v>
          </cell>
          <cell r="D341">
            <v>0.070385608150037</v>
          </cell>
        </row>
        <row r="341">
          <cell r="K341">
            <v>0.55</v>
          </cell>
        </row>
        <row r="342">
          <cell r="C342">
            <v>46661</v>
          </cell>
          <cell r="D342">
            <v>0.070378112578381</v>
          </cell>
        </row>
        <row r="342">
          <cell r="K342">
            <v>0.6</v>
          </cell>
        </row>
        <row r="343">
          <cell r="C343">
            <v>46692</v>
          </cell>
          <cell r="D343">
            <v>0.070370367154356</v>
          </cell>
        </row>
        <row r="343">
          <cell r="K343">
            <v>0.85</v>
          </cell>
        </row>
        <row r="344">
          <cell r="C344">
            <v>46722</v>
          </cell>
          <cell r="D344">
            <v>0.070362871582738</v>
          </cell>
        </row>
        <row r="344">
          <cell r="K344">
            <v>1.05</v>
          </cell>
        </row>
        <row r="345">
          <cell r="C345">
            <v>46753</v>
          </cell>
          <cell r="D345">
            <v>0.070355126158752</v>
          </cell>
        </row>
        <row r="346">
          <cell r="C346">
            <v>46784</v>
          </cell>
          <cell r="D346">
            <v>0.070347380734786</v>
          </cell>
        </row>
        <row r="347">
          <cell r="C347">
            <v>46813</v>
          </cell>
          <cell r="D347">
            <v>0.070340135015611</v>
          </cell>
        </row>
        <row r="348">
          <cell r="C348">
            <v>46844</v>
          </cell>
          <cell r="D348">
            <v>0.070332389591683</v>
          </cell>
        </row>
        <row r="349">
          <cell r="C349">
            <v>46874</v>
          </cell>
          <cell r="D349">
            <v>0.070324894020159</v>
          </cell>
        </row>
        <row r="350">
          <cell r="C350">
            <v>46905</v>
          </cell>
          <cell r="D350">
            <v>0.07031714859627</v>
          </cell>
        </row>
        <row r="351">
          <cell r="C351">
            <v>46935</v>
          </cell>
          <cell r="D351">
            <v>0.070309653024784</v>
          </cell>
        </row>
        <row r="352">
          <cell r="C352">
            <v>46966</v>
          </cell>
          <cell r="D352">
            <v>0.070301907600935</v>
          </cell>
        </row>
        <row r="353">
          <cell r="C353">
            <v>46997</v>
          </cell>
          <cell r="D353">
            <v>0.070294162177105</v>
          </cell>
        </row>
        <row r="354">
          <cell r="C354">
            <v>47027</v>
          </cell>
          <cell r="D354">
            <v>0.070286666605676</v>
          </cell>
        </row>
        <row r="355">
          <cell r="C355">
            <v>47058</v>
          </cell>
          <cell r="D355">
            <v>0.070278921181885</v>
          </cell>
        </row>
        <row r="356">
          <cell r="C356">
            <v>47088</v>
          </cell>
          <cell r="D356">
            <v>0.070271425610493</v>
          </cell>
        </row>
        <row r="357">
          <cell r="C357">
            <v>47119</v>
          </cell>
          <cell r="D357">
            <v>0.070263680186742</v>
          </cell>
        </row>
        <row r="358">
          <cell r="C358">
            <v>47150</v>
          </cell>
          <cell r="D358">
            <v>0.07025593476301</v>
          </cell>
        </row>
        <row r="359">
          <cell r="C359">
            <v>47178</v>
          </cell>
          <cell r="D359">
            <v>0.070248938896431</v>
          </cell>
        </row>
        <row r="360">
          <cell r="C360">
            <v>47209</v>
          </cell>
          <cell r="D360">
            <v>0.070241193472737</v>
          </cell>
        </row>
        <row r="361">
          <cell r="C361">
            <v>47239</v>
          </cell>
          <cell r="D361">
            <v>0.070233697901439</v>
          </cell>
        </row>
        <row r="362">
          <cell r="C362">
            <v>47270</v>
          </cell>
          <cell r="D362">
            <v>0.070225952477784</v>
          </cell>
        </row>
        <row r="363">
          <cell r="C363">
            <v>47300</v>
          </cell>
          <cell r="D363">
            <v>0.070218456906524</v>
          </cell>
        </row>
        <row r="364">
          <cell r="C364">
            <v>47331</v>
          </cell>
          <cell r="D364">
            <v>0.070210711482908</v>
          </cell>
        </row>
        <row r="365">
          <cell r="C365">
            <v>47362</v>
          </cell>
          <cell r="D365">
            <v>0.070202966059312</v>
          </cell>
        </row>
        <row r="366">
          <cell r="C366">
            <v>47392</v>
          </cell>
          <cell r="D366">
            <v>0.070195470488109</v>
          </cell>
        </row>
        <row r="367">
          <cell r="C367">
            <v>47423</v>
          </cell>
          <cell r="D367">
            <v>0.070187725064552</v>
          </cell>
        </row>
        <row r="368">
          <cell r="C368">
            <v>47453</v>
          </cell>
          <cell r="D368">
            <v>0.070180229493386</v>
          </cell>
        </row>
        <row r="369">
          <cell r="C369">
            <v>47484</v>
          </cell>
          <cell r="D369">
            <v>0.070172484069868</v>
          </cell>
        </row>
        <row r="370">
          <cell r="C370">
            <v>47515</v>
          </cell>
          <cell r="D370">
            <v>0.07016473864637</v>
          </cell>
        </row>
        <row r="371">
          <cell r="C371">
            <v>47543</v>
          </cell>
          <cell r="D371">
            <v>0.070157742780001</v>
          </cell>
        </row>
        <row r="372">
          <cell r="C372">
            <v>47574</v>
          </cell>
          <cell r="D372">
            <v>0.070149997356541</v>
          </cell>
        </row>
        <row r="373">
          <cell r="C373">
            <v>47604</v>
          </cell>
          <cell r="D373">
            <v>0.070142501785469</v>
          </cell>
        </row>
        <row r="374">
          <cell r="C374">
            <v>47635</v>
          </cell>
          <cell r="D374">
            <v>0.070134756362047</v>
          </cell>
        </row>
        <row r="375">
          <cell r="C375">
            <v>47665</v>
          </cell>
          <cell r="D375">
            <v>0.070127260791013</v>
          </cell>
        </row>
        <row r="376">
          <cell r="C376">
            <v>47696</v>
          </cell>
          <cell r="D376">
            <v>0.070119515367631</v>
          </cell>
        </row>
        <row r="377">
          <cell r="C377">
            <v>47727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7" activeCellId="0" sqref="D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4" width="14.14"/>
    <col collapsed="false" customWidth="true" hidden="false" outlineLevel="0" max="2" min="2" style="34" width="14.56"/>
    <col collapsed="false" customWidth="true" hidden="false" outlineLevel="0" max="4" min="3" style="34" width="16.42"/>
    <col collapsed="false" customWidth="true" hidden="false" outlineLevel="0" max="5" min="5" style="34" width="14.85"/>
    <col collapsed="false" customWidth="true" hidden="false" outlineLevel="0" max="6" min="6" style="34" width="13.85"/>
    <col collapsed="false" customWidth="true" hidden="false" outlineLevel="0" max="7" min="7" style="34" width="10.71"/>
    <col collapsed="false" customWidth="true" hidden="false" outlineLevel="0" max="9" min="8" style="34" width="18.14"/>
    <col collapsed="false" customWidth="true" hidden="false" outlineLevel="0" max="10" min="10" style="34" width="22.56"/>
    <col collapsed="false" customWidth="true" hidden="false" outlineLevel="0" max="12" min="11" style="34" width="15.99"/>
    <col collapsed="false" customWidth="true" hidden="false" outlineLevel="0" max="13" min="13" style="34" width="24.99"/>
    <col collapsed="false" customWidth="true" hidden="false" outlineLevel="0" max="14" min="14" style="34" width="14.56"/>
    <col collapsed="false" customWidth="true" hidden="false" outlineLevel="0" max="15" min="15" style="34" width="15.41"/>
    <col collapsed="false" customWidth="true" hidden="false" outlineLevel="0" max="16" min="16" style="34" width="3.14"/>
    <col collapsed="false" customWidth="true" hidden="false" outlineLevel="0" max="17" min="17" style="34" width="15.41"/>
    <col collapsed="false" customWidth="true" hidden="false" outlineLevel="0" max="18" min="18" style="34" width="3.14"/>
    <col collapsed="false" customWidth="true" hidden="false" outlineLevel="0" max="25" min="19" style="35" width="10.71"/>
    <col collapsed="false" customWidth="true" hidden="false" outlineLevel="0" max="26" min="26" style="34" width="4.28"/>
    <col collapsed="false" customWidth="true" hidden="false" outlineLevel="0" max="27" min="27" style="34" width="12.28"/>
    <col collapsed="false" customWidth="true" hidden="false" outlineLevel="0" max="28" min="28" style="34" width="18.85"/>
    <col collapsed="false" customWidth="true" hidden="false" outlineLevel="0" max="29" min="29" style="34" width="15.85"/>
    <col collapsed="false" customWidth="true" hidden="false" outlineLevel="0" max="30" min="30" style="34" width="17.14"/>
    <col collapsed="false" customWidth="true" hidden="false" outlineLevel="0" max="31" min="31" style="34" width="20.56"/>
    <col collapsed="false" customWidth="true" hidden="false" outlineLevel="0" max="32" min="32" style="34" width="20.7"/>
    <col collapsed="false" customWidth="true" hidden="false" outlineLevel="0" max="33" min="33" style="34" width="14.28"/>
    <col collapsed="false" customWidth="true" hidden="false" outlineLevel="0" max="34" min="34" style="34" width="16.42"/>
    <col collapsed="false" customWidth="true" hidden="false" outlineLevel="0" max="35" min="35" style="34" width="15.13"/>
    <col collapsed="false" customWidth="true" hidden="false" outlineLevel="0" max="36" min="36" style="36" width="6.56"/>
    <col collapsed="false" customWidth="true" hidden="false" outlineLevel="0" max="38" min="37" style="34" width="15.13"/>
    <col collapsed="false" customWidth="true" hidden="false" outlineLevel="0" max="39" min="39" style="34" width="16.84"/>
    <col collapsed="false" customWidth="true" hidden="false" outlineLevel="0" max="40" min="40" style="34" width="15.99"/>
    <col collapsed="false" customWidth="true" hidden="false" outlineLevel="0" max="41" min="41" style="0" width="5.85"/>
    <col collapsed="false" customWidth="true" hidden="false" outlineLevel="0" max="43" min="42" style="34" width="15.13"/>
    <col collapsed="false" customWidth="true" hidden="false" outlineLevel="0" max="44" min="44" style="34" width="16.84"/>
    <col collapsed="false" customWidth="true" hidden="false" outlineLevel="0" max="45" min="45" style="34" width="15.99"/>
    <col collapsed="false" customWidth="true" hidden="false" outlineLevel="0" max="46" min="46" style="34" width="6.28"/>
    <col collapsed="false" customWidth="true" hidden="false" outlineLevel="0" max="47" min="47" style="34" width="18.41"/>
    <col collapsed="false" customWidth="true" hidden="false" outlineLevel="0" max="48" min="48" style="34" width="3.85"/>
    <col collapsed="false" customWidth="true" hidden="false" outlineLevel="0" max="49" min="49" style="34" width="18.41"/>
    <col collapsed="false" customWidth="false" hidden="false" outlineLevel="0" max="257" min="50" style="34" width="9.14"/>
  </cols>
  <sheetData>
    <row r="1" customFormat="false" ht="13.5" hidden="false" customHeight="false" outlineLevel="0" collapsed="false">
      <c r="A1" s="37"/>
      <c r="B1" s="38" t="s">
        <v>96</v>
      </c>
      <c r="C1" s="39"/>
      <c r="D1" s="39"/>
      <c r="E1" s="0"/>
      <c r="H1" s="40" t="s">
        <v>55</v>
      </c>
      <c r="I1" s="40" t="s">
        <v>56</v>
      </c>
      <c r="J1" s="41" t="s">
        <v>13</v>
      </c>
      <c r="K1" s="41" t="s">
        <v>57</v>
      </c>
      <c r="L1" s="42" t="s">
        <v>58</v>
      </c>
      <c r="M1" s="43"/>
      <c r="AA1" s="44"/>
      <c r="AB1" s="45"/>
      <c r="AC1" s="44"/>
      <c r="AD1" s="44"/>
      <c r="AE1" s="45"/>
      <c r="AF1" s="44"/>
      <c r="AG1" s="46"/>
    </row>
    <row r="2" customFormat="false" ht="12.75" hidden="false" customHeight="false" outlineLevel="0" collapsed="false">
      <c r="A2" s="40" t="s">
        <v>59</v>
      </c>
      <c r="B2" s="47" t="s">
        <v>60</v>
      </c>
      <c r="C2" s="47" t="s">
        <v>61</v>
      </c>
      <c r="D2" s="48" t="s">
        <v>62</v>
      </c>
      <c r="E2" s="47" t="s">
        <v>15</v>
      </c>
      <c r="F2" s="47" t="s">
        <v>63</v>
      </c>
      <c r="G2" s="47" t="s">
        <v>64</v>
      </c>
      <c r="H2" s="49" t="s">
        <v>65</v>
      </c>
      <c r="I2" s="50" t="s">
        <v>66</v>
      </c>
      <c r="J2" s="51" t="s">
        <v>66</v>
      </c>
      <c r="K2" s="51" t="s">
        <v>67</v>
      </c>
      <c r="L2" s="52"/>
      <c r="AA2" s="44"/>
      <c r="AB2" s="44"/>
      <c r="AC2" s="44"/>
      <c r="AD2" s="44"/>
      <c r="AE2" s="44"/>
      <c r="AF2" s="44"/>
      <c r="AG2" s="44"/>
      <c r="AN2" s="16" t="s">
        <v>68</v>
      </c>
      <c r="AS2" s="16" t="s">
        <v>69</v>
      </c>
    </row>
    <row r="3" customFormat="false" ht="13.5" hidden="false" customHeight="false" outlineLevel="0" collapsed="false">
      <c r="A3" s="53" t="n">
        <f aca="false">Summary!B20</f>
        <v>36831</v>
      </c>
      <c r="B3" s="54" t="n">
        <f aca="false">Summary!C20</f>
        <v>40452</v>
      </c>
      <c r="C3" s="55" t="n">
        <f aca="false">Summary!C4</f>
        <v>36774</v>
      </c>
      <c r="D3" s="55" t="n">
        <f aca="true">IF(WEEKDAY(TODAY())=2,TODAY()-3,TODAY()-1)</f>
        <v>45925</v>
      </c>
      <c r="E3" s="56" t="str">
        <f aca="false">CONCATENATE(INT(X8/12)," Y - ",X8-INT(X8/12)*12," M")</f>
        <v>10 Y - 0 M</v>
      </c>
      <c r="F3" s="57" t="n">
        <v>1</v>
      </c>
      <c r="G3" s="57" t="n">
        <v>2</v>
      </c>
      <c r="H3" s="58" t="n">
        <v>1</v>
      </c>
      <c r="I3" s="59" t="s">
        <v>97</v>
      </c>
      <c r="J3" s="59" t="s">
        <v>97</v>
      </c>
      <c r="K3" s="59" t="n">
        <v>0</v>
      </c>
      <c r="L3" s="60"/>
      <c r="AA3" s="44"/>
      <c r="AD3" s="44"/>
    </row>
    <row r="4" customFormat="false" ht="12.75" hidden="false" customHeight="false" outlineLevel="0" collapsed="false">
      <c r="A4" s="61"/>
      <c r="B4" s="61"/>
      <c r="C4" s="61"/>
      <c r="D4" s="61" t="s">
        <v>71</v>
      </c>
      <c r="E4" s="61" t="s">
        <v>72</v>
      </c>
      <c r="F4" s="61" t="s">
        <v>73</v>
      </c>
      <c r="G4" s="62" t="s">
        <v>39</v>
      </c>
      <c r="H4" s="63"/>
      <c r="I4" s="63"/>
      <c r="J4" s="62" t="str">
        <f aca="false">CONCATENATE(I3,"-","D")</f>
        <v>IF-SONAT/LA-D</v>
      </c>
      <c r="K4" s="63" t="str">
        <f aca="false">I3</f>
        <v>IF-SONAT/LA</v>
      </c>
      <c r="L4" s="63" t="str">
        <f aca="false">I3</f>
        <v>IF-SONAT/LA</v>
      </c>
      <c r="M4" s="62" t="str">
        <f aca="false">CONCATENATE(J3,"-","I")</f>
        <v>IF-SONAT/LA-I</v>
      </c>
      <c r="N4" s="63" t="s">
        <v>53</v>
      </c>
      <c r="O4" s="63" t="str">
        <f aca="false">J3</f>
        <v>IF-SONAT/LA</v>
      </c>
      <c r="Q4" s="63" t="str">
        <f aca="false">K4</f>
        <v>IF-SONAT/LA</v>
      </c>
      <c r="S4" s="64"/>
      <c r="T4" s="64"/>
      <c r="U4" s="64" t="s">
        <v>74</v>
      </c>
      <c r="V4" s="62" t="s">
        <v>42</v>
      </c>
      <c r="W4" s="64"/>
      <c r="X4" s="64"/>
      <c r="Y4" s="64"/>
      <c r="AA4" s="65"/>
      <c r="AB4" s="65"/>
      <c r="AC4" s="65"/>
      <c r="AD4" s="65" t="str">
        <f aca="false">K4</f>
        <v>IF-SONAT/LA</v>
      </c>
      <c r="AE4" s="65" t="str">
        <f aca="false">AD4</f>
        <v>IF-SONAT/LA</v>
      </c>
      <c r="AF4" s="65" t="str">
        <f aca="false">AE4</f>
        <v>IF-SONAT/LA</v>
      </c>
      <c r="AG4" s="65" t="str">
        <f aca="false">AF4</f>
        <v>IF-SONAT/LA</v>
      </c>
      <c r="AH4" s="65" t="str">
        <f aca="false">AG4</f>
        <v>IF-SONAT/LA</v>
      </c>
      <c r="AI4" s="65" t="str">
        <f aca="false">AH4</f>
        <v>IF-SONAT/LA</v>
      </c>
      <c r="AJ4" s="66"/>
      <c r="AK4" s="67" t="s">
        <v>75</v>
      </c>
      <c r="AL4" s="67" t="s">
        <v>76</v>
      </c>
      <c r="AM4" s="67" t="s">
        <v>77</v>
      </c>
      <c r="AN4" s="67" t="s">
        <v>71</v>
      </c>
      <c r="AP4" s="67" t="s">
        <v>75</v>
      </c>
      <c r="AQ4" s="67" t="s">
        <v>56</v>
      </c>
      <c r="AR4" s="67" t="s">
        <v>77</v>
      </c>
      <c r="AS4" s="67" t="s">
        <v>71</v>
      </c>
      <c r="AT4" s="68"/>
      <c r="AU4" s="69"/>
      <c r="AW4" s="69"/>
    </row>
    <row r="5" customFormat="false" ht="12.75" hidden="false" customHeight="false" outlineLevel="0" collapsed="false">
      <c r="A5" s="61" t="s">
        <v>78</v>
      </c>
      <c r="B5" s="61" t="s">
        <v>79</v>
      </c>
      <c r="C5" s="61"/>
      <c r="D5" s="61" t="s">
        <v>79</v>
      </c>
      <c r="E5" s="61" t="s">
        <v>79</v>
      </c>
      <c r="F5" s="61" t="s">
        <v>79</v>
      </c>
      <c r="G5" s="61" t="s">
        <v>80</v>
      </c>
      <c r="H5" s="61" t="s">
        <v>80</v>
      </c>
      <c r="I5" s="61" t="s">
        <v>80</v>
      </c>
      <c r="J5" s="61" t="s">
        <v>56</v>
      </c>
      <c r="K5" s="61" t="s">
        <v>56</v>
      </c>
      <c r="L5" s="61" t="s">
        <v>56</v>
      </c>
      <c r="M5" s="61" t="s">
        <v>13</v>
      </c>
      <c r="N5" s="61" t="s">
        <v>13</v>
      </c>
      <c r="O5" s="61" t="s">
        <v>13</v>
      </c>
      <c r="Q5" s="61" t="s">
        <v>81</v>
      </c>
      <c r="S5" s="70" t="s">
        <v>82</v>
      </c>
      <c r="T5" s="70" t="s">
        <v>83</v>
      </c>
      <c r="U5" s="70" t="s">
        <v>83</v>
      </c>
      <c r="V5" s="71" t="s">
        <v>84</v>
      </c>
      <c r="W5" s="70" t="s">
        <v>83</v>
      </c>
      <c r="X5" s="70" t="s">
        <v>85</v>
      </c>
      <c r="Y5" s="70" t="s">
        <v>85</v>
      </c>
      <c r="AA5" s="72" t="str">
        <f aca="false">G5</f>
        <v>Nymex</v>
      </c>
      <c r="AB5" s="72" t="str">
        <f aca="false">H5</f>
        <v>Nymex</v>
      </c>
      <c r="AC5" s="72" t="str">
        <f aca="false">I5</f>
        <v>Nymex</v>
      </c>
      <c r="AD5" s="72" t="str">
        <f aca="false">J5</f>
        <v>Basis</v>
      </c>
      <c r="AE5" s="72" t="str">
        <f aca="false">K5</f>
        <v>Basis</v>
      </c>
      <c r="AF5" s="72" t="str">
        <f aca="false">L5</f>
        <v>Basis</v>
      </c>
      <c r="AG5" s="72" t="str">
        <f aca="false">M5</f>
        <v>Index</v>
      </c>
      <c r="AH5" s="72" t="str">
        <f aca="false">N5</f>
        <v>Index</v>
      </c>
      <c r="AI5" s="72" t="str">
        <f aca="false">O5</f>
        <v>Index</v>
      </c>
      <c r="AJ5" s="66"/>
      <c r="AK5" s="73" t="str">
        <f aca="false">CHOOSE(G3,"Bid-Contract","Contract-Offer")</f>
        <v>Contract-Offer</v>
      </c>
      <c r="AL5" s="73" t="str">
        <f aca="false">AK5</f>
        <v>Contract-Offer</v>
      </c>
      <c r="AM5" s="73" t="str">
        <f aca="false">AK5</f>
        <v>Contract-Offer</v>
      </c>
      <c r="AN5" s="73" t="str">
        <f aca="false">AK5</f>
        <v>Contract-Offer</v>
      </c>
      <c r="AP5" s="73" t="str">
        <f aca="false">CHOOSE(G3,"Mid-Bid","Offer-Mid")</f>
        <v>Offer-Mid</v>
      </c>
      <c r="AQ5" s="73" t="str">
        <f aca="false">AP5</f>
        <v>Offer-Mid</v>
      </c>
      <c r="AR5" s="73" t="str">
        <f aca="false">AP5</f>
        <v>Offer-Mid</v>
      </c>
      <c r="AS5" s="73" t="str">
        <f aca="false">AP5</f>
        <v>Offer-Mid</v>
      </c>
      <c r="AT5" s="68"/>
      <c r="AU5" s="74" t="s">
        <v>71</v>
      </c>
      <c r="AW5" s="74" t="s">
        <v>71</v>
      </c>
    </row>
    <row r="6" customFormat="false" ht="12.75" hidden="false" customHeight="false" outlineLevel="0" collapsed="false">
      <c r="A6" s="75" t="s">
        <v>35</v>
      </c>
      <c r="B6" s="75" t="s">
        <v>86</v>
      </c>
      <c r="C6" s="75"/>
      <c r="D6" s="75" t="s">
        <v>86</v>
      </c>
      <c r="E6" s="75" t="s">
        <v>16</v>
      </c>
      <c r="F6" s="75" t="s">
        <v>16</v>
      </c>
      <c r="G6" s="75" t="s">
        <v>87</v>
      </c>
      <c r="H6" s="75" t="str">
        <f aca="false">CHOOSE(G3,"Bid","Offer")</f>
        <v>Offer</v>
      </c>
      <c r="I6" s="75" t="s">
        <v>88</v>
      </c>
      <c r="J6" s="75" t="s">
        <v>87</v>
      </c>
      <c r="K6" s="75" t="str">
        <f aca="false">H6</f>
        <v>Offer</v>
      </c>
      <c r="L6" s="75" t="s">
        <v>88</v>
      </c>
      <c r="M6" s="75" t="s">
        <v>87</v>
      </c>
      <c r="N6" s="75" t="str">
        <f aca="false">K6</f>
        <v>Offer</v>
      </c>
      <c r="O6" s="75" t="s">
        <v>88</v>
      </c>
      <c r="Q6" s="75" t="s">
        <v>88</v>
      </c>
      <c r="S6" s="76" t="s">
        <v>89</v>
      </c>
      <c r="T6" s="76" t="s">
        <v>14</v>
      </c>
      <c r="U6" s="76" t="s">
        <v>89</v>
      </c>
      <c r="V6" s="77" t="s">
        <v>90</v>
      </c>
      <c r="W6" s="76" t="s">
        <v>91</v>
      </c>
      <c r="X6" s="76" t="s">
        <v>92</v>
      </c>
      <c r="Y6" s="76" t="s">
        <v>89</v>
      </c>
      <c r="AA6" s="78" t="str">
        <f aca="false">G6</f>
        <v>Mid</v>
      </c>
      <c r="AB6" s="78" t="str">
        <f aca="false">H6</f>
        <v>Offer</v>
      </c>
      <c r="AC6" s="78" t="str">
        <f aca="false">I6</f>
        <v>Contract</v>
      </c>
      <c r="AD6" s="78" t="str">
        <f aca="false">J6</f>
        <v>Mid</v>
      </c>
      <c r="AE6" s="78" t="str">
        <f aca="false">K6</f>
        <v>Offer</v>
      </c>
      <c r="AF6" s="78" t="str">
        <f aca="false">L6</f>
        <v>Contract</v>
      </c>
      <c r="AG6" s="78" t="str">
        <f aca="false">M6</f>
        <v>Mid</v>
      </c>
      <c r="AH6" s="78" t="str">
        <f aca="false">N6</f>
        <v>Offer</v>
      </c>
      <c r="AI6" s="78" t="str">
        <f aca="false">O6</f>
        <v>Contract</v>
      </c>
      <c r="AJ6" s="66"/>
      <c r="AK6" s="79" t="s">
        <v>93</v>
      </c>
      <c r="AL6" s="79" t="s">
        <v>93</v>
      </c>
      <c r="AM6" s="79" t="s">
        <v>93</v>
      </c>
      <c r="AN6" s="79" t="s">
        <v>93</v>
      </c>
      <c r="AP6" s="79" t="s">
        <v>93</v>
      </c>
      <c r="AQ6" s="79" t="s">
        <v>93</v>
      </c>
      <c r="AR6" s="79" t="s">
        <v>93</v>
      </c>
      <c r="AS6" s="79" t="s">
        <v>93</v>
      </c>
      <c r="AT6" s="68"/>
      <c r="AU6" s="74" t="s">
        <v>94</v>
      </c>
      <c r="AW6" s="74" t="s">
        <v>88</v>
      </c>
    </row>
    <row r="7" customFormat="false" ht="13.5" hidden="false" customHeight="false" outlineLevel="0" collapsed="false">
      <c r="A7" s="80"/>
      <c r="B7" s="80"/>
      <c r="C7" s="80"/>
      <c r="D7" s="80"/>
      <c r="U7" s="81"/>
      <c r="AU7" s="82"/>
      <c r="AW7" s="82"/>
    </row>
    <row r="8" customFormat="false" ht="13.5" hidden="false" customHeight="false" outlineLevel="0" collapsed="false">
      <c r="A8" s="83" t="s">
        <v>95</v>
      </c>
      <c r="B8" s="84"/>
      <c r="C8" s="84"/>
      <c r="D8" s="84" t="n">
        <f aca="false">SUM(D10:D370)</f>
        <v>3600000</v>
      </c>
      <c r="E8" s="84" t="n">
        <f aca="false">SUM(E10:E370)</f>
        <v>36520000</v>
      </c>
      <c r="F8" s="84" t="n">
        <f aca="false">SUM(F10:F370)</f>
        <v>25894744.6046333</v>
      </c>
      <c r="G8" s="85" t="n">
        <f aca="false">AA8/$F$8</f>
        <v>3.20425820985415</v>
      </c>
      <c r="H8" s="85" t="n">
        <f aca="false">AB8/$F$8</f>
        <v>3.20425820985415</v>
      </c>
      <c r="I8" s="85" t="n">
        <f aca="false">AC8/$F$8</f>
        <v>3.20425820985415</v>
      </c>
      <c r="J8" s="85" t="n">
        <f aca="false">AD8/$F$8</f>
        <v>-0.00429184819860526</v>
      </c>
      <c r="K8" s="85" t="n">
        <f aca="false">AE8/$F$8</f>
        <v>-0.00429184819860526</v>
      </c>
      <c r="L8" s="85" t="n">
        <f aca="false">AF8/$F$8</f>
        <v>-0.00429184819860526</v>
      </c>
      <c r="M8" s="86" t="n">
        <f aca="false">AG8/$F$8</f>
        <v>0.01</v>
      </c>
      <c r="N8" s="85" t="n">
        <f aca="false">AH8/$F$8</f>
        <v>0.025</v>
      </c>
      <c r="O8" s="85" t="n">
        <f aca="false">AI8/$F$8</f>
        <v>0.025</v>
      </c>
      <c r="Q8" s="85" t="n">
        <f aca="false">AW8/$F$8</f>
        <v>3.22496636165554</v>
      </c>
      <c r="V8" s="87"/>
      <c r="X8" s="88" t="n">
        <f aca="false">SUM(X10:X370)</f>
        <v>120</v>
      </c>
      <c r="Y8" s="88" t="n">
        <f aca="false">SUM(Y10:Y370)</f>
        <v>3652</v>
      </c>
      <c r="AA8" s="89" t="n">
        <f aca="false">SUM(AA10:AA370)</f>
        <v>82973447.9914727</v>
      </c>
      <c r="AB8" s="89" t="n">
        <f aca="false">SUM(AB10:AB370)</f>
        <v>82973447.9914727</v>
      </c>
      <c r="AC8" s="89" t="n">
        <f aca="false">SUM(AC10:AC370)</f>
        <v>82973447.9914727</v>
      </c>
      <c r="AD8" s="89" t="n">
        <f aca="false">SUM(AD10:AD370)</f>
        <v>-111136.312984739</v>
      </c>
      <c r="AE8" s="89" t="n">
        <f aca="false">SUM(AE10:AE370)</f>
        <v>-111136.312984739</v>
      </c>
      <c r="AF8" s="89" t="n">
        <f aca="false">SUM(AF10:AF370)</f>
        <v>-111136.312984739</v>
      </c>
      <c r="AG8" s="89" t="n">
        <f aca="false">SUM(AG10:AG370)</f>
        <v>258947.446046333</v>
      </c>
      <c r="AH8" s="89" t="n">
        <f aca="false">SUM(AH10:AH370)</f>
        <v>647368.615115833</v>
      </c>
      <c r="AI8" s="89" t="n">
        <f aca="false">SUM(AI10:AI370)</f>
        <v>647368.615115833</v>
      </c>
      <c r="AJ8" s="89"/>
      <c r="AK8" s="89" t="n">
        <f aca="false">SUM(AK10:AK370)</f>
        <v>0</v>
      </c>
      <c r="AL8" s="89" t="n">
        <f aca="false">SUM(AL10:AL370)</f>
        <v>0</v>
      </c>
      <c r="AM8" s="89" t="n">
        <f aca="false">SUM(AM10:AM370)</f>
        <v>0</v>
      </c>
      <c r="AN8" s="89" t="n">
        <f aca="false">SUM(AN10:AN370)</f>
        <v>0</v>
      </c>
      <c r="AP8" s="89" t="n">
        <f aca="false">SUM(AP10:AP370)</f>
        <v>0</v>
      </c>
      <c r="AQ8" s="89" t="n">
        <f aca="false">SUM(AQ10:AQ370)</f>
        <v>0</v>
      </c>
      <c r="AR8" s="89" t="n">
        <f aca="false">SUM(AR10:AR370)</f>
        <v>388421.1690695</v>
      </c>
      <c r="AS8" s="89" t="n">
        <f aca="false">SUM(AS10:AS370)</f>
        <v>388421.1690695</v>
      </c>
      <c r="AT8" s="89"/>
      <c r="AU8" s="90" t="n">
        <f aca="false">SUM(AU10:AU370)</f>
        <v>388421.1690695</v>
      </c>
      <c r="AW8" s="90" t="n">
        <f aca="false">SUM(AW10:AW370)</f>
        <v>83509680.2936038</v>
      </c>
    </row>
    <row r="9" customFormat="false" ht="12.75" hidden="false" customHeight="false" outlineLevel="0" collapsed="false">
      <c r="B9" s="91"/>
      <c r="C9" s="91"/>
      <c r="D9" s="91"/>
      <c r="E9" s="91"/>
      <c r="F9" s="91"/>
      <c r="G9" s="92"/>
      <c r="H9" s="92"/>
      <c r="I9" s="92"/>
      <c r="J9" s="92"/>
      <c r="K9" s="92"/>
      <c r="L9" s="92"/>
      <c r="M9" s="92"/>
      <c r="N9" s="92"/>
      <c r="O9" s="92"/>
      <c r="Q9" s="92"/>
      <c r="AA9" s="89"/>
      <c r="AB9" s="89"/>
      <c r="AC9" s="89"/>
      <c r="AD9" s="89"/>
      <c r="AE9" s="89"/>
      <c r="AF9" s="89"/>
      <c r="AG9" s="89"/>
      <c r="AH9" s="89"/>
      <c r="AI9" s="89"/>
      <c r="AJ9" s="93"/>
      <c r="AU9" s="82"/>
      <c r="AW9" s="82"/>
    </row>
    <row r="10" customFormat="false" ht="12.75" hidden="false" customHeight="false" outlineLevel="0" collapsed="false">
      <c r="A10" s="94" t="n">
        <f aca="false">A3</f>
        <v>36831</v>
      </c>
      <c r="B10" s="95" t="n">
        <f aca="false">VLOOKUP(MONTH(A10),Volumes,3)</f>
        <v>10000</v>
      </c>
      <c r="C10" s="96"/>
      <c r="D10" s="97" t="n">
        <f aca="false">B10+C10</f>
        <v>10000</v>
      </c>
      <c r="E10" s="84" t="n">
        <f aca="false">IF(X10=0,0,IF(AND(X10=1,$H$3=1),D10*S10,IF($H$3=2,D10,"N/A")))</f>
        <v>300000</v>
      </c>
      <c r="F10" s="84" t="n">
        <f aca="false">E10*W10</f>
        <v>293924.745326633</v>
      </c>
      <c r="G10" s="32" t="n">
        <f aca="false">VLOOKUP($A10,Table,MATCH(G$4,Curves,0))</f>
        <v>4.299</v>
      </c>
      <c r="H10" s="98" t="n">
        <f aca="false">G10</f>
        <v>4.299</v>
      </c>
      <c r="I10" s="99" t="n">
        <f aca="false">H10</f>
        <v>4.299</v>
      </c>
      <c r="J10" s="32" t="n">
        <f aca="false">VLOOKUP($A10,Table,MATCH(J$4,Curves,0))</f>
        <v>-0.02</v>
      </c>
      <c r="K10" s="98" t="n">
        <f aca="false">J10</f>
        <v>-0.02</v>
      </c>
      <c r="L10" s="99" t="n">
        <f aca="false">K10</f>
        <v>-0.02</v>
      </c>
      <c r="M10" s="32" t="n">
        <f aca="false">VLOOKUP($A10,Table,MATCH(M$4,Curves,0))</f>
        <v>0.01</v>
      </c>
      <c r="N10" s="98" t="n">
        <f aca="false">VLOOKUP($A10,Table,MATCH(N$4,Curves,0))</f>
        <v>0.025</v>
      </c>
      <c r="O10" s="99" t="n">
        <f aca="false">N10</f>
        <v>0.025</v>
      </c>
      <c r="P10" s="100"/>
      <c r="Q10" s="99" t="n">
        <f aca="false">O10+L10+I10</f>
        <v>4.304</v>
      </c>
      <c r="R10" s="100"/>
      <c r="S10" s="35" t="n">
        <f aca="false">A11-A10</f>
        <v>30</v>
      </c>
      <c r="T10" s="101" t="n">
        <f aca="false">CHOOSE(F$3,A11+24,A10)</f>
        <v>36885</v>
      </c>
      <c r="U10" s="35" t="n">
        <f aca="false">T10-C$3</f>
        <v>111</v>
      </c>
      <c r="V10" s="32" t="n">
        <f aca="false">VLOOKUP($A10,Table,MATCH(V$4,Curves,0))</f>
        <v>0.068255998633162</v>
      </c>
      <c r="W10" s="102" t="n">
        <f aca="false">1/(1+CHOOSE(F$3,(V11+($K$3/10000))/2,(V10+($K$3/10000))/2))^(2*U10/365.25)</f>
        <v>0.979749151088776</v>
      </c>
      <c r="X10" s="35" t="n">
        <f aca="false">IF(AND(mthbeg&lt;=A10,mthend&gt;=A10),1,0)</f>
        <v>1</v>
      </c>
      <c r="Y10" s="35" t="n">
        <f aca="false">S10*X10</f>
        <v>30</v>
      </c>
      <c r="AA10" s="89" t="n">
        <f aca="false">F10*G10</f>
        <v>1263582.48015919</v>
      </c>
      <c r="AB10" s="89" t="n">
        <f aca="false">$F10*H10</f>
        <v>1263582.48015919</v>
      </c>
      <c r="AC10" s="89" t="n">
        <f aca="false">$F10*I10</f>
        <v>1263582.48015919</v>
      </c>
      <c r="AD10" s="89" t="n">
        <f aca="false">$F10*J10</f>
        <v>-5878.49490653266</v>
      </c>
      <c r="AE10" s="89" t="n">
        <f aca="false">$F10*K10</f>
        <v>-5878.49490653266</v>
      </c>
      <c r="AF10" s="89" t="n">
        <f aca="false">$F10*L10</f>
        <v>-5878.49490653266</v>
      </c>
      <c r="AG10" s="89" t="n">
        <f aca="false">$F10*M10</f>
        <v>2939.24745326633</v>
      </c>
      <c r="AH10" s="89" t="n">
        <f aca="false">$F10*N10</f>
        <v>7348.11863316582</v>
      </c>
      <c r="AI10" s="89" t="n">
        <f aca="false">F10*O10</f>
        <v>7348.11863316582</v>
      </c>
      <c r="AJ10" s="93"/>
      <c r="AK10" s="89" t="n">
        <f aca="false">CHOOSE($G$3,AB10-AC10,AC10-AB10)</f>
        <v>0</v>
      </c>
      <c r="AL10" s="89" t="n">
        <f aca="false">CHOOSE($G$3,AE10-AF10,AF10-AE10)</f>
        <v>0</v>
      </c>
      <c r="AM10" s="89" t="n">
        <f aca="false">CHOOSE($G$3,AH10-AI10,AI10-AH10)</f>
        <v>0</v>
      </c>
      <c r="AN10" s="103" t="n">
        <f aca="false">SUM(AK10:AM10)</f>
        <v>0</v>
      </c>
      <c r="AP10" s="89" t="n">
        <f aca="false">CHOOSE($G$3,AA10-AB10,AB10-AA10)</f>
        <v>0</v>
      </c>
      <c r="AQ10" s="89" t="n">
        <f aca="false">CHOOSE($G$3,AD10-AE10,AE10-AD10)</f>
        <v>0</v>
      </c>
      <c r="AR10" s="89" t="n">
        <f aca="false">CHOOSE($G$3,AG10-AH10,AH10-AG10)</f>
        <v>4408.87117989949</v>
      </c>
      <c r="AS10" s="103" t="n">
        <f aca="false">AP10+AQ10+AR10</f>
        <v>4408.87117989949</v>
      </c>
      <c r="AT10" s="103"/>
      <c r="AU10" s="90" t="n">
        <f aca="false">AS10+AN10</f>
        <v>4408.87117989949</v>
      </c>
      <c r="AW10" s="90" t="n">
        <f aca="false">AI10+AF10+AC10</f>
        <v>1265052.10388583</v>
      </c>
      <c r="AX10" s="104"/>
      <c r="BA10" s="105"/>
    </row>
    <row r="11" customFormat="false" ht="12.75" hidden="false" customHeight="false" outlineLevel="0" collapsed="false">
      <c r="A11" s="94" t="n">
        <f aca="false">EDATE(A10,1)</f>
        <v>36861</v>
      </c>
      <c r="B11" s="95" t="n">
        <f aca="false">VLOOKUP(MONTH(A11),Volumes,3)</f>
        <v>10000</v>
      </c>
      <c r="C11" s="96"/>
      <c r="D11" s="97" t="n">
        <f aca="false">B11+C11</f>
        <v>10000</v>
      </c>
      <c r="E11" s="84" t="n">
        <f aca="false">IF(X11=0,0,IF(AND(X11=1,$H$3=1),D11*S11,IF($H$3=2,D11,"N/A")))</f>
        <v>310000</v>
      </c>
      <c r="F11" s="84" t="n">
        <f aca="false">E11*W11</f>
        <v>301972.692091163</v>
      </c>
      <c r="G11" s="32" t="n">
        <f aca="false">VLOOKUP($A11,Table,MATCH(G$4,Curves,0))</f>
        <v>4.373</v>
      </c>
      <c r="H11" s="98" t="n">
        <f aca="false">G11</f>
        <v>4.373</v>
      </c>
      <c r="I11" s="99" t="n">
        <f aca="false">H11</f>
        <v>4.373</v>
      </c>
      <c r="J11" s="32" t="n">
        <f aca="false">VLOOKUP($A11,Table,MATCH(J$4,Curves,0))</f>
        <v>-0.02</v>
      </c>
      <c r="K11" s="98" t="n">
        <f aca="false">J11</f>
        <v>-0.02</v>
      </c>
      <c r="L11" s="99" t="n">
        <f aca="false">K11</f>
        <v>-0.02</v>
      </c>
      <c r="M11" s="32" t="n">
        <f aca="false">VLOOKUP($A11,Table,MATCH(M$4,Curves,0))</f>
        <v>0.01</v>
      </c>
      <c r="N11" s="98" t="n">
        <f aca="false">VLOOKUP($A11,Table,MATCH(N$4,Curves,0))</f>
        <v>0.025</v>
      </c>
      <c r="O11" s="99" t="n">
        <f aca="false">N11</f>
        <v>0.025</v>
      </c>
      <c r="P11" s="100"/>
      <c r="Q11" s="99" t="n">
        <f aca="false">O11+L11+I11</f>
        <v>4.378</v>
      </c>
      <c r="R11" s="100"/>
      <c r="S11" s="35" t="n">
        <f aca="false">A12-A11</f>
        <v>31</v>
      </c>
      <c r="T11" s="101" t="n">
        <f aca="false">CHOOSE(F$3,A12+24,A11)</f>
        <v>36916</v>
      </c>
      <c r="U11" s="35" t="n">
        <f aca="false">T11-C$3</f>
        <v>142</v>
      </c>
      <c r="V11" s="32" t="n">
        <f aca="false">VLOOKUP($A11,Table,MATCH(V$4,Curves,0))</f>
        <v>0.068466031936695</v>
      </c>
      <c r="W11" s="102" t="n">
        <f aca="false">1/(1+CHOOSE(F$3,(V12+($K$3/10000))/2,(V11+($K$3/10000))/2))^(2*U11/365.25)</f>
        <v>0.974105458358589</v>
      </c>
      <c r="X11" s="35" t="n">
        <f aca="false">IF(AND(mthbeg&lt;=A11,mthend&gt;=A11),1,0)</f>
        <v>1</v>
      </c>
      <c r="Y11" s="35" t="n">
        <f aca="false">S11*X11</f>
        <v>31</v>
      </c>
      <c r="AA11" s="89" t="n">
        <f aca="false">F11*G11</f>
        <v>1320526.58251465</v>
      </c>
      <c r="AB11" s="89" t="n">
        <f aca="false">$F11*H11</f>
        <v>1320526.58251465</v>
      </c>
      <c r="AC11" s="89" t="n">
        <f aca="false">$F11*I11</f>
        <v>1320526.58251465</v>
      </c>
      <c r="AD11" s="89" t="n">
        <f aca="false">$F11*J11</f>
        <v>-6039.45384182325</v>
      </c>
      <c r="AE11" s="89" t="n">
        <f aca="false">$F11*K11</f>
        <v>-6039.45384182325</v>
      </c>
      <c r="AF11" s="89" t="n">
        <f aca="false">$F11*L11</f>
        <v>-6039.45384182325</v>
      </c>
      <c r="AG11" s="89" t="n">
        <f aca="false">$F11*M11</f>
        <v>3019.72692091163</v>
      </c>
      <c r="AH11" s="89" t="n">
        <f aca="false">$F11*N11</f>
        <v>7549.31730227907</v>
      </c>
      <c r="AI11" s="89" t="n">
        <f aca="false">F11*O11</f>
        <v>7549.31730227907</v>
      </c>
      <c r="AJ11" s="93"/>
      <c r="AK11" s="89" t="n">
        <f aca="false">CHOOSE($G$3,AB11-AC11,AC11-AB11)</f>
        <v>0</v>
      </c>
      <c r="AL11" s="89" t="n">
        <f aca="false">CHOOSE($G$3,AE11-AF11,AF11-AE11)</f>
        <v>0</v>
      </c>
      <c r="AM11" s="89" t="n">
        <f aca="false">CHOOSE($G$3,AH11-AI11,AI11-AH11)</f>
        <v>0</v>
      </c>
      <c r="AN11" s="103" t="n">
        <f aca="false">SUM(AK11:AM11)</f>
        <v>0</v>
      </c>
      <c r="AP11" s="89" t="n">
        <f aca="false">CHOOSE($G$3,AA11-AB11,AB11-AA11)</f>
        <v>0</v>
      </c>
      <c r="AQ11" s="89" t="n">
        <f aca="false">CHOOSE($G$3,AD11-AE11,AE11-AD11)</f>
        <v>0</v>
      </c>
      <c r="AR11" s="89" t="n">
        <f aca="false">CHOOSE($G$3,AG11-AH11,AH11-AG11)</f>
        <v>4529.59038136744</v>
      </c>
      <c r="AS11" s="103" t="n">
        <f aca="false">AP11+AQ11+AR11</f>
        <v>4529.59038136744</v>
      </c>
      <c r="AT11" s="103"/>
      <c r="AU11" s="90" t="n">
        <f aca="false">AS11+AN11</f>
        <v>4529.59038136744</v>
      </c>
      <c r="AW11" s="90" t="n">
        <f aca="false">AI11+AF11+AC11</f>
        <v>1322036.44597511</v>
      </c>
      <c r="AX11" s="104"/>
    </row>
    <row r="12" customFormat="false" ht="12.75" hidden="false" customHeight="false" outlineLevel="0" collapsed="false">
      <c r="A12" s="94" t="n">
        <f aca="false">EDATE(A11,1)</f>
        <v>36892</v>
      </c>
      <c r="B12" s="95" t="n">
        <f aca="false">VLOOKUP(MONTH(A12),Volumes,3)</f>
        <v>10000</v>
      </c>
      <c r="C12" s="96"/>
      <c r="D12" s="97" t="n">
        <f aca="false">B12+C12</f>
        <v>10000</v>
      </c>
      <c r="E12" s="84" t="n">
        <f aca="false">IF(X12=0,0,IF(AND(X12=1,$H$3=1),D12*S12,IF($H$3=2,D12,"N/A")))</f>
        <v>310000</v>
      </c>
      <c r="F12" s="84" t="n">
        <f aca="false">E12*W12</f>
        <v>300211.805473316</v>
      </c>
      <c r="G12" s="32" t="n">
        <f aca="false">VLOOKUP($A12,Table,MATCH(G$4,Curves,0))</f>
        <v>4.353</v>
      </c>
      <c r="H12" s="98" t="n">
        <f aca="false">G12</f>
        <v>4.353</v>
      </c>
      <c r="I12" s="99" t="n">
        <f aca="false">H12</f>
        <v>4.353</v>
      </c>
      <c r="J12" s="32" t="n">
        <f aca="false">VLOOKUP($A12,Table,MATCH(J$4,Curves,0))</f>
        <v>-0.02</v>
      </c>
      <c r="K12" s="98" t="n">
        <f aca="false">J12</f>
        <v>-0.02</v>
      </c>
      <c r="L12" s="99" t="n">
        <f aca="false">K12</f>
        <v>-0.02</v>
      </c>
      <c r="M12" s="32" t="n">
        <f aca="false">VLOOKUP($A12,Table,MATCH(M$4,Curves,0))</f>
        <v>0.01</v>
      </c>
      <c r="N12" s="98" t="n">
        <f aca="false">VLOOKUP($A12,Table,MATCH(N$4,Curves,0))</f>
        <v>0.025</v>
      </c>
      <c r="O12" s="99" t="n">
        <f aca="false">N12</f>
        <v>0.025</v>
      </c>
      <c r="P12" s="100"/>
      <c r="Q12" s="99" t="n">
        <f aca="false">O12+L12+I12</f>
        <v>4.358</v>
      </c>
      <c r="R12" s="100"/>
      <c r="S12" s="35" t="n">
        <f aca="false">A13-A12</f>
        <v>31</v>
      </c>
      <c r="T12" s="101" t="n">
        <f aca="false">CHOOSE(F$3,A13+24,A12)</f>
        <v>36947</v>
      </c>
      <c r="U12" s="35" t="n">
        <f aca="false">T12-C$3</f>
        <v>173</v>
      </c>
      <c r="V12" s="32" t="n">
        <f aca="false">VLOOKUP($A12,Table,MATCH(V$4,Curves,0))</f>
        <v>0.068634447859866</v>
      </c>
      <c r="W12" s="102" t="n">
        <f aca="false">1/(1+CHOOSE(F$3,(V13+($K$3/10000))/2,(V12+($K$3/10000))/2))^(2*U12/365.25)</f>
        <v>0.96842517894618</v>
      </c>
      <c r="X12" s="35" t="n">
        <f aca="false">IF(AND(mthbeg&lt;=A12,mthend&gt;=A12),1,0)</f>
        <v>1</v>
      </c>
      <c r="Y12" s="35" t="n">
        <f aca="false">S12*X12</f>
        <v>31</v>
      </c>
      <c r="AA12" s="89" t="n">
        <f aca="false">F12*G12</f>
        <v>1306821.98922534</v>
      </c>
      <c r="AB12" s="89" t="n">
        <f aca="false">$F12*H12</f>
        <v>1306821.98922534</v>
      </c>
      <c r="AC12" s="89" t="n">
        <f aca="false">$F12*I12</f>
        <v>1306821.98922534</v>
      </c>
      <c r="AD12" s="89" t="n">
        <f aca="false">$F12*J12</f>
        <v>-6004.23610946631</v>
      </c>
      <c r="AE12" s="89" t="n">
        <f aca="false">$F12*K12</f>
        <v>-6004.23610946631</v>
      </c>
      <c r="AF12" s="89" t="n">
        <f aca="false">$F12*L12</f>
        <v>-6004.23610946631</v>
      </c>
      <c r="AG12" s="89" t="n">
        <f aca="false">$F12*M12</f>
        <v>3002.11805473316</v>
      </c>
      <c r="AH12" s="89" t="n">
        <f aca="false">$F12*N12</f>
        <v>7505.29513683289</v>
      </c>
      <c r="AI12" s="89" t="n">
        <f aca="false">F12*O12</f>
        <v>7505.29513683289</v>
      </c>
      <c r="AJ12" s="93"/>
      <c r="AK12" s="89" t="n">
        <f aca="false">CHOOSE($G$3,AB12-AC12,AC12-AB12)</f>
        <v>0</v>
      </c>
      <c r="AL12" s="89" t="n">
        <f aca="false">CHOOSE($G$3,AE12-AF12,AF12-AE12)</f>
        <v>0</v>
      </c>
      <c r="AM12" s="89" t="n">
        <f aca="false">CHOOSE($G$3,AH12-AI12,AI12-AH12)</f>
        <v>0</v>
      </c>
      <c r="AN12" s="103" t="n">
        <f aca="false">SUM(AK12:AM12)</f>
        <v>0</v>
      </c>
      <c r="AP12" s="89" t="n">
        <f aca="false">CHOOSE($G$3,AA12-AB12,AB12-AA12)</f>
        <v>0</v>
      </c>
      <c r="AQ12" s="89" t="n">
        <f aca="false">CHOOSE($G$3,AD12-AE12,AE12-AD12)</f>
        <v>0</v>
      </c>
      <c r="AR12" s="89" t="n">
        <f aca="false">CHOOSE($G$3,AG12-AH12,AH12-AG12)</f>
        <v>4503.17708209974</v>
      </c>
      <c r="AS12" s="103" t="n">
        <f aca="false">AP12+AQ12+AR12</f>
        <v>4503.17708209974</v>
      </c>
      <c r="AT12" s="103"/>
      <c r="AU12" s="90" t="n">
        <f aca="false">AS12+AN12</f>
        <v>4503.17708209974</v>
      </c>
      <c r="AW12" s="90" t="n">
        <f aca="false">AI12+AF12+AC12</f>
        <v>1308323.04825271</v>
      </c>
      <c r="AX12" s="104"/>
    </row>
    <row r="13" customFormat="false" ht="12.75" hidden="false" customHeight="false" outlineLevel="0" collapsed="false">
      <c r="A13" s="94" t="n">
        <f aca="false">EDATE(A12,1)</f>
        <v>36923</v>
      </c>
      <c r="B13" s="95" t="n">
        <f aca="false">VLOOKUP(MONTH(A13),Volumes,3)</f>
        <v>10000</v>
      </c>
      <c r="C13" s="96"/>
      <c r="D13" s="97" t="n">
        <f aca="false">B13+C13</f>
        <v>10000</v>
      </c>
      <c r="E13" s="84" t="n">
        <f aca="false">IF(X13=0,0,IF(AND(X13=1,$H$3=1),D13*S13,IF($H$3=2,D13,"N/A")))</f>
        <v>280000</v>
      </c>
      <c r="F13" s="84" t="n">
        <f aca="false">E13*W13</f>
        <v>269720.427028872</v>
      </c>
      <c r="G13" s="32" t="n">
        <f aca="false">VLOOKUP($A13,Table,MATCH(G$4,Curves,0))</f>
        <v>4.12</v>
      </c>
      <c r="H13" s="98" t="n">
        <f aca="false">G13</f>
        <v>4.12</v>
      </c>
      <c r="I13" s="99" t="n">
        <f aca="false">H13</f>
        <v>4.12</v>
      </c>
      <c r="J13" s="32" t="n">
        <f aca="false">VLOOKUP($A13,Table,MATCH(J$4,Curves,0))</f>
        <v>-0.02</v>
      </c>
      <c r="K13" s="98" t="n">
        <f aca="false">J13</f>
        <v>-0.02</v>
      </c>
      <c r="L13" s="99" t="n">
        <f aca="false">K13</f>
        <v>-0.02</v>
      </c>
      <c r="M13" s="32" t="n">
        <f aca="false">VLOOKUP($A13,Table,MATCH(M$4,Curves,0))</f>
        <v>0.01</v>
      </c>
      <c r="N13" s="98" t="n">
        <f aca="false">VLOOKUP($A13,Table,MATCH(N$4,Curves,0))</f>
        <v>0.025</v>
      </c>
      <c r="O13" s="99" t="n">
        <f aca="false">N13</f>
        <v>0.025</v>
      </c>
      <c r="P13" s="100"/>
      <c r="Q13" s="99" t="n">
        <f aca="false">O13+L13+I13</f>
        <v>4.125</v>
      </c>
      <c r="R13" s="100"/>
      <c r="S13" s="35" t="n">
        <f aca="false">A14-A13</f>
        <v>28</v>
      </c>
      <c r="T13" s="101" t="n">
        <f aca="false">CHOOSE(F$3,A14+24,A13)</f>
        <v>36975</v>
      </c>
      <c r="U13" s="35" t="n">
        <f aca="false">T13-C$3</f>
        <v>201</v>
      </c>
      <c r="V13" s="32" t="n">
        <f aca="false">VLOOKUP($A13,Table,MATCH(V$4,Curves,0))</f>
        <v>0.068898329163349</v>
      </c>
      <c r="W13" s="102" t="n">
        <f aca="false">1/(1+CHOOSE(F$3,(V14+($K$3/10000))/2,(V13+($K$3/10000))/2))^(2*U13/365.25)</f>
        <v>0.963287239388828</v>
      </c>
      <c r="X13" s="35" t="n">
        <f aca="false">IF(AND(mthbeg&lt;=A13,mthend&gt;=A13),1,0)</f>
        <v>1</v>
      </c>
      <c r="Y13" s="35" t="n">
        <f aca="false">S13*X13</f>
        <v>28</v>
      </c>
      <c r="AA13" s="89" t="n">
        <f aca="false">F13*G13</f>
        <v>1111248.15935895</v>
      </c>
      <c r="AB13" s="89" t="n">
        <f aca="false">$F13*H13</f>
        <v>1111248.15935895</v>
      </c>
      <c r="AC13" s="89" t="n">
        <f aca="false">$F13*I13</f>
        <v>1111248.15935895</v>
      </c>
      <c r="AD13" s="89" t="n">
        <f aca="false">$F13*J13</f>
        <v>-5394.40854057744</v>
      </c>
      <c r="AE13" s="89" t="n">
        <f aca="false">$F13*K13</f>
        <v>-5394.40854057744</v>
      </c>
      <c r="AF13" s="89" t="n">
        <f aca="false">$F13*L13</f>
        <v>-5394.40854057744</v>
      </c>
      <c r="AG13" s="89" t="n">
        <f aca="false">$F13*M13</f>
        <v>2697.20427028872</v>
      </c>
      <c r="AH13" s="89" t="n">
        <f aca="false">$F13*N13</f>
        <v>6743.0106757218</v>
      </c>
      <c r="AI13" s="89" t="n">
        <f aca="false">F13*O13</f>
        <v>6743.0106757218</v>
      </c>
      <c r="AJ13" s="93"/>
      <c r="AK13" s="89" t="n">
        <f aca="false">CHOOSE($G$3,AB13-AC13,AC13-AB13)</f>
        <v>0</v>
      </c>
      <c r="AL13" s="89" t="n">
        <f aca="false">CHOOSE($G$3,AE13-AF13,AF13-AE13)</f>
        <v>0</v>
      </c>
      <c r="AM13" s="89" t="n">
        <f aca="false">CHOOSE($G$3,AH13-AI13,AI13-AH13)</f>
        <v>0</v>
      </c>
      <c r="AN13" s="103" t="n">
        <f aca="false">SUM(AK13:AM13)</f>
        <v>0</v>
      </c>
      <c r="AP13" s="89" t="n">
        <f aca="false">CHOOSE($G$3,AA13-AB13,AB13-AA13)</f>
        <v>0</v>
      </c>
      <c r="AQ13" s="89" t="n">
        <f aca="false">CHOOSE($G$3,AD13-AE13,AE13-AD13)</f>
        <v>0</v>
      </c>
      <c r="AR13" s="89" t="n">
        <f aca="false">CHOOSE($G$3,AG13-AH13,AH13-AG13)</f>
        <v>4045.80640543308</v>
      </c>
      <c r="AS13" s="103" t="n">
        <f aca="false">AP13+AQ13+AR13</f>
        <v>4045.80640543308</v>
      </c>
      <c r="AT13" s="103"/>
      <c r="AU13" s="90" t="n">
        <f aca="false">AS13+AN13</f>
        <v>4045.80640543308</v>
      </c>
      <c r="AW13" s="90" t="n">
        <f aca="false">AI13+AF13+AC13</f>
        <v>1112596.7614941</v>
      </c>
      <c r="AX13" s="104"/>
    </row>
    <row r="14" customFormat="false" ht="12.75" hidden="false" customHeight="false" outlineLevel="0" collapsed="false">
      <c r="A14" s="94" t="n">
        <f aca="false">EDATE(A13,1)</f>
        <v>36951</v>
      </c>
      <c r="B14" s="95" t="n">
        <f aca="false">VLOOKUP(MONTH(A14),Volumes,3)</f>
        <v>10000</v>
      </c>
      <c r="C14" s="96"/>
      <c r="D14" s="97" t="n">
        <f aca="false">B14+C14</f>
        <v>10000</v>
      </c>
      <c r="E14" s="84" t="n">
        <f aca="false">IF(X14=0,0,IF(AND(X14=1,$H$3=1),D14*S14,IF($H$3=2,D14,"N/A")))</f>
        <v>310000</v>
      </c>
      <c r="F14" s="84" t="n">
        <f aca="false">E14*W14</f>
        <v>296868.49827241</v>
      </c>
      <c r="G14" s="32" t="n">
        <f aca="false">VLOOKUP($A14,Table,MATCH(G$4,Curves,0))</f>
        <v>3.895</v>
      </c>
      <c r="H14" s="98" t="n">
        <f aca="false">G14</f>
        <v>3.895</v>
      </c>
      <c r="I14" s="99" t="n">
        <f aca="false">H14</f>
        <v>3.895</v>
      </c>
      <c r="J14" s="32" t="n">
        <f aca="false">VLOOKUP($A14,Table,MATCH(J$4,Curves,0))</f>
        <v>-0.02</v>
      </c>
      <c r="K14" s="98" t="n">
        <f aca="false">J14</f>
        <v>-0.02</v>
      </c>
      <c r="L14" s="99" t="n">
        <f aca="false">K14</f>
        <v>-0.02</v>
      </c>
      <c r="M14" s="32" t="n">
        <f aca="false">VLOOKUP($A14,Table,MATCH(M$4,Curves,0))</f>
        <v>0.01</v>
      </c>
      <c r="N14" s="98" t="n">
        <f aca="false">VLOOKUP($A14,Table,MATCH(N$4,Curves,0))</f>
        <v>0.025</v>
      </c>
      <c r="O14" s="99" t="n">
        <f aca="false">N14</f>
        <v>0.025</v>
      </c>
      <c r="P14" s="100"/>
      <c r="Q14" s="99" t="n">
        <f aca="false">O14+L14+I14</f>
        <v>3.9</v>
      </c>
      <c r="R14" s="100"/>
      <c r="S14" s="35" t="n">
        <f aca="false">A15-A14</f>
        <v>31</v>
      </c>
      <c r="T14" s="101" t="n">
        <f aca="false">CHOOSE(F$3,A15+24,A14)</f>
        <v>37006</v>
      </c>
      <c r="U14" s="35" t="n">
        <f aca="false">T14-C$3</f>
        <v>232</v>
      </c>
      <c r="V14" s="32" t="n">
        <f aca="false">VLOOKUP($A14,Table,MATCH(V$4,Curves,0))</f>
        <v>0.069136673586296</v>
      </c>
      <c r="W14" s="102" t="n">
        <f aca="false">1/(1+CHOOSE(F$3,(V15+($K$3/10000))/2,(V14+($K$3/10000))/2))^(2*U14/365.25)</f>
        <v>0.957640317007774</v>
      </c>
      <c r="X14" s="35" t="n">
        <f aca="false">IF(AND(mthbeg&lt;=A14,mthend&gt;=A14),1,0)</f>
        <v>1</v>
      </c>
      <c r="Y14" s="35" t="n">
        <f aca="false">S14*X14</f>
        <v>31</v>
      </c>
      <c r="AA14" s="89" t="n">
        <f aca="false">F14*G14</f>
        <v>1156302.80077104</v>
      </c>
      <c r="AB14" s="89" t="n">
        <f aca="false">$F14*H14</f>
        <v>1156302.80077104</v>
      </c>
      <c r="AC14" s="89" t="n">
        <f aca="false">$F14*I14</f>
        <v>1156302.80077104</v>
      </c>
      <c r="AD14" s="89" t="n">
        <f aca="false">$F14*J14</f>
        <v>-5937.3699654482</v>
      </c>
      <c r="AE14" s="89" t="n">
        <f aca="false">$F14*K14</f>
        <v>-5937.3699654482</v>
      </c>
      <c r="AF14" s="89" t="n">
        <f aca="false">$F14*L14</f>
        <v>-5937.3699654482</v>
      </c>
      <c r="AG14" s="89" t="n">
        <f aca="false">$F14*M14</f>
        <v>2968.6849827241</v>
      </c>
      <c r="AH14" s="89" t="n">
        <f aca="false">$F14*N14</f>
        <v>7421.71245681025</v>
      </c>
      <c r="AI14" s="89" t="n">
        <f aca="false">F14*O14</f>
        <v>7421.71245681025</v>
      </c>
      <c r="AJ14" s="93"/>
      <c r="AK14" s="89" t="n">
        <f aca="false">CHOOSE($G$3,AB14-AC14,AC14-AB14)</f>
        <v>0</v>
      </c>
      <c r="AL14" s="89" t="n">
        <f aca="false">CHOOSE($G$3,AE14-AF14,AF14-AE14)</f>
        <v>0</v>
      </c>
      <c r="AM14" s="89" t="n">
        <f aca="false">CHOOSE($G$3,AH14-AI14,AI14-AH14)</f>
        <v>0</v>
      </c>
      <c r="AN14" s="103" t="n">
        <f aca="false">SUM(AK14:AM14)</f>
        <v>0</v>
      </c>
      <c r="AP14" s="89" t="n">
        <f aca="false">CHOOSE($G$3,AA14-AB14,AB14-AA14)</f>
        <v>0</v>
      </c>
      <c r="AQ14" s="89" t="n">
        <f aca="false">CHOOSE($G$3,AD14-AE14,AE14-AD14)</f>
        <v>0</v>
      </c>
      <c r="AR14" s="89" t="n">
        <f aca="false">CHOOSE($G$3,AG14-AH14,AH14-AG14)</f>
        <v>4453.02747408615</v>
      </c>
      <c r="AS14" s="103" t="n">
        <f aca="false">AP14+AQ14+AR14</f>
        <v>4453.02747408615</v>
      </c>
      <c r="AT14" s="103"/>
      <c r="AU14" s="90" t="n">
        <f aca="false">AS14+AN14</f>
        <v>4453.02747408615</v>
      </c>
      <c r="AW14" s="90" t="n">
        <f aca="false">AI14+AF14+AC14</f>
        <v>1157787.1432624</v>
      </c>
      <c r="AX14" s="104"/>
    </row>
    <row r="15" customFormat="false" ht="12.75" hidden="false" customHeight="false" outlineLevel="0" collapsed="false">
      <c r="A15" s="94" t="n">
        <f aca="false">EDATE(A14,1)</f>
        <v>36982</v>
      </c>
      <c r="B15" s="95" t="n">
        <f aca="false">VLOOKUP(MONTH(A15),Volumes,3)</f>
        <v>10000</v>
      </c>
      <c r="C15" s="96"/>
      <c r="D15" s="97" t="n">
        <f aca="false">B15+C15</f>
        <v>10000</v>
      </c>
      <c r="E15" s="84" t="n">
        <f aca="false">IF(X15=0,0,IF(AND(X15=1,$H$3=1),D15*S15,IF($H$3=2,D15,"N/A")))</f>
        <v>300000</v>
      </c>
      <c r="F15" s="84" t="n">
        <f aca="false">E15*W15</f>
        <v>285681.094631547</v>
      </c>
      <c r="G15" s="32" t="n">
        <f aca="false">VLOOKUP($A15,Table,MATCH(G$4,Curves,0))</f>
        <v>3.665</v>
      </c>
      <c r="H15" s="98" t="n">
        <f aca="false">G15</f>
        <v>3.665</v>
      </c>
      <c r="I15" s="99" t="n">
        <f aca="false">H15</f>
        <v>3.665</v>
      </c>
      <c r="J15" s="32" t="n">
        <f aca="false">VLOOKUP($A15,Table,MATCH(J$4,Curves,0))</f>
        <v>-0.005</v>
      </c>
      <c r="K15" s="98" t="n">
        <f aca="false">J15</f>
        <v>-0.005</v>
      </c>
      <c r="L15" s="99" t="n">
        <f aca="false">K15</f>
        <v>-0.005</v>
      </c>
      <c r="M15" s="32" t="n">
        <f aca="false">VLOOKUP($A15,Table,MATCH(M$4,Curves,0))</f>
        <v>0.01</v>
      </c>
      <c r="N15" s="98" t="n">
        <f aca="false">VLOOKUP($A15,Table,MATCH(N$4,Curves,0))</f>
        <v>0.025</v>
      </c>
      <c r="O15" s="99" t="n">
        <f aca="false">N15</f>
        <v>0.025</v>
      </c>
      <c r="P15" s="100"/>
      <c r="Q15" s="99" t="n">
        <f aca="false">O15+L15+I15</f>
        <v>3.685</v>
      </c>
      <c r="R15" s="100"/>
      <c r="S15" s="35" t="n">
        <f aca="false">A16-A15</f>
        <v>30</v>
      </c>
      <c r="T15" s="101" t="n">
        <f aca="false">CHOOSE(F$3,A16+24,A15)</f>
        <v>37036</v>
      </c>
      <c r="U15" s="35" t="n">
        <f aca="false">T15-C$3</f>
        <v>262</v>
      </c>
      <c r="V15" s="32" t="n">
        <f aca="false">VLOOKUP($A15,Table,MATCH(V$4,Curves,0))</f>
        <v>0.069316933902243</v>
      </c>
      <c r="W15" s="102" t="n">
        <f aca="false">1/(1+CHOOSE(F$3,(V16+($K$3/10000))/2,(V15+($K$3/10000))/2))^(2*U15/365.25)</f>
        <v>0.952270315438489</v>
      </c>
      <c r="X15" s="35" t="n">
        <f aca="false">IF(AND(mthbeg&lt;=A15,mthend&gt;=A15),1,0)</f>
        <v>1</v>
      </c>
      <c r="Y15" s="35" t="n">
        <f aca="false">S15*X15</f>
        <v>30</v>
      </c>
      <c r="AA15" s="89" t="n">
        <f aca="false">F15*G15</f>
        <v>1047021.21182462</v>
      </c>
      <c r="AB15" s="89" t="n">
        <f aca="false">$F15*H15</f>
        <v>1047021.21182462</v>
      </c>
      <c r="AC15" s="89" t="n">
        <f aca="false">$F15*I15</f>
        <v>1047021.21182462</v>
      </c>
      <c r="AD15" s="89" t="n">
        <f aca="false">$F15*J15</f>
        <v>-1428.40547315773</v>
      </c>
      <c r="AE15" s="89" t="n">
        <f aca="false">$F15*K15</f>
        <v>-1428.40547315773</v>
      </c>
      <c r="AF15" s="89" t="n">
        <f aca="false">$F15*L15</f>
        <v>-1428.40547315773</v>
      </c>
      <c r="AG15" s="89" t="n">
        <f aca="false">$F15*M15</f>
        <v>2856.81094631547</v>
      </c>
      <c r="AH15" s="89" t="n">
        <f aca="false">$F15*N15</f>
        <v>7142.02736578867</v>
      </c>
      <c r="AI15" s="89" t="n">
        <f aca="false">F15*O15</f>
        <v>7142.02736578867</v>
      </c>
      <c r="AJ15" s="93"/>
      <c r="AK15" s="89" t="n">
        <f aca="false">CHOOSE($G$3,AB15-AC15,AC15-AB15)</f>
        <v>0</v>
      </c>
      <c r="AL15" s="89" t="n">
        <f aca="false">CHOOSE($G$3,AE15-AF15,AF15-AE15)</f>
        <v>0</v>
      </c>
      <c r="AM15" s="89" t="n">
        <f aca="false">CHOOSE($G$3,AH15-AI15,AI15-AH15)</f>
        <v>0</v>
      </c>
      <c r="AN15" s="103" t="n">
        <f aca="false">SUM(AK15:AM15)</f>
        <v>0</v>
      </c>
      <c r="AP15" s="89" t="n">
        <f aca="false">CHOOSE($G$3,AA15-AB15,AB15-AA15)</f>
        <v>0</v>
      </c>
      <c r="AQ15" s="89" t="n">
        <f aca="false">CHOOSE($G$3,AD15-AE15,AE15-AD15)</f>
        <v>0</v>
      </c>
      <c r="AR15" s="89" t="n">
        <f aca="false">CHOOSE($G$3,AG15-AH15,AH15-AG15)</f>
        <v>4285.2164194732</v>
      </c>
      <c r="AS15" s="103" t="n">
        <f aca="false">AP15+AQ15+AR15</f>
        <v>4285.2164194732</v>
      </c>
      <c r="AT15" s="103"/>
      <c r="AU15" s="90" t="n">
        <f aca="false">AS15+AN15</f>
        <v>4285.2164194732</v>
      </c>
      <c r="AW15" s="90" t="n">
        <f aca="false">AI15+AF15+AC15</f>
        <v>1052734.83371725</v>
      </c>
      <c r="AX15" s="104"/>
    </row>
    <row r="16" customFormat="false" ht="12.75" hidden="false" customHeight="false" outlineLevel="0" collapsed="false">
      <c r="A16" s="94" t="n">
        <f aca="false">EDATE(A15,1)</f>
        <v>37012</v>
      </c>
      <c r="B16" s="95" t="n">
        <f aca="false">VLOOKUP(MONTH(A16),Volumes,3)</f>
        <v>10000</v>
      </c>
      <c r="C16" s="96"/>
      <c r="D16" s="97" t="n">
        <f aca="false">B16+C16</f>
        <v>10000</v>
      </c>
      <c r="E16" s="84" t="n">
        <f aca="false">IF(X16=0,0,IF(AND(X16=1,$H$3=1),D16*S16,IF($H$3=2,D16,"N/A")))</f>
        <v>310000</v>
      </c>
      <c r="F16" s="84" t="n">
        <f aca="false">E16*W16</f>
        <v>293491.551400184</v>
      </c>
      <c r="G16" s="32" t="n">
        <f aca="false">VLOOKUP($A16,Table,MATCH(G$4,Curves,0))</f>
        <v>3.589</v>
      </c>
      <c r="H16" s="98" t="n">
        <f aca="false">G16</f>
        <v>3.589</v>
      </c>
      <c r="I16" s="99" t="n">
        <f aca="false">H16</f>
        <v>3.589</v>
      </c>
      <c r="J16" s="32" t="n">
        <f aca="false">VLOOKUP($A16,Table,MATCH(J$4,Curves,0))</f>
        <v>-0.005</v>
      </c>
      <c r="K16" s="98" t="n">
        <f aca="false">J16</f>
        <v>-0.005</v>
      </c>
      <c r="L16" s="99" t="n">
        <f aca="false">K16</f>
        <v>-0.005</v>
      </c>
      <c r="M16" s="32" t="n">
        <f aca="false">VLOOKUP($A16,Table,MATCH(M$4,Curves,0))</f>
        <v>0.01</v>
      </c>
      <c r="N16" s="98" t="n">
        <f aca="false">VLOOKUP($A16,Table,MATCH(N$4,Curves,0))</f>
        <v>0.025</v>
      </c>
      <c r="O16" s="99" t="n">
        <f aca="false">N16</f>
        <v>0.025</v>
      </c>
      <c r="P16" s="100"/>
      <c r="Q16" s="99" t="n">
        <f aca="false">O16+L16+I16</f>
        <v>3.609</v>
      </c>
      <c r="R16" s="100"/>
      <c r="S16" s="35" t="n">
        <f aca="false">A17-A16</f>
        <v>31</v>
      </c>
      <c r="T16" s="101" t="n">
        <f aca="false">CHOOSE(F$3,A17+24,A16)</f>
        <v>37067</v>
      </c>
      <c r="U16" s="35" t="n">
        <f aca="false">T16-C$3</f>
        <v>293</v>
      </c>
      <c r="V16" s="32" t="n">
        <f aca="false">VLOOKUP($A16,Table,MATCH(V$4,Curves,0))</f>
        <v>0.069354975450426</v>
      </c>
      <c r="W16" s="102" t="n">
        <f aca="false">1/(1+CHOOSE(F$3,(V17+($K$3/10000))/2,(V16+($K$3/10000))/2))^(2*U16/365.25)</f>
        <v>0.946746940000593</v>
      </c>
      <c r="X16" s="35" t="n">
        <f aca="false">IF(AND(mthbeg&lt;=A16,mthend&gt;=A16),1,0)</f>
        <v>1</v>
      </c>
      <c r="Y16" s="35" t="n">
        <f aca="false">S16*X16</f>
        <v>31</v>
      </c>
      <c r="AA16" s="89" t="n">
        <f aca="false">F16*G16</f>
        <v>1053341.17797526</v>
      </c>
      <c r="AB16" s="89" t="n">
        <f aca="false">$F16*H16</f>
        <v>1053341.17797526</v>
      </c>
      <c r="AC16" s="89" t="n">
        <f aca="false">$F16*I16</f>
        <v>1053341.17797526</v>
      </c>
      <c r="AD16" s="89" t="n">
        <f aca="false">$F16*J16</f>
        <v>-1467.45775700092</v>
      </c>
      <c r="AE16" s="89" t="n">
        <f aca="false">$F16*K16</f>
        <v>-1467.45775700092</v>
      </c>
      <c r="AF16" s="89" t="n">
        <f aca="false">$F16*L16</f>
        <v>-1467.45775700092</v>
      </c>
      <c r="AG16" s="89" t="n">
        <f aca="false">$F16*M16</f>
        <v>2934.91551400184</v>
      </c>
      <c r="AH16" s="89" t="n">
        <f aca="false">$F16*N16</f>
        <v>7337.2887850046</v>
      </c>
      <c r="AI16" s="89" t="n">
        <f aca="false">F16*O16</f>
        <v>7337.2887850046</v>
      </c>
      <c r="AJ16" s="93"/>
      <c r="AK16" s="89" t="n">
        <f aca="false">CHOOSE($G$3,AB16-AC16,AC16-AB16)</f>
        <v>0</v>
      </c>
      <c r="AL16" s="89" t="n">
        <f aca="false">CHOOSE($G$3,AE16-AF16,AF16-AE16)</f>
        <v>0</v>
      </c>
      <c r="AM16" s="89" t="n">
        <f aca="false">CHOOSE($G$3,AH16-AI16,AI16-AH16)</f>
        <v>0</v>
      </c>
      <c r="AN16" s="103" t="n">
        <f aca="false">SUM(AK16:AM16)</f>
        <v>0</v>
      </c>
      <c r="AP16" s="89" t="n">
        <f aca="false">CHOOSE($G$3,AA16-AB16,AB16-AA16)</f>
        <v>0</v>
      </c>
      <c r="AQ16" s="89" t="n">
        <f aca="false">CHOOSE($G$3,AD16-AE16,AE16-AD16)</f>
        <v>0</v>
      </c>
      <c r="AR16" s="89" t="n">
        <f aca="false">CHOOSE($G$3,AG16-AH16,AH16-AG16)</f>
        <v>4402.37327100276</v>
      </c>
      <c r="AS16" s="103" t="n">
        <f aca="false">AP16+AQ16+AR16</f>
        <v>4402.37327100276</v>
      </c>
      <c r="AT16" s="103"/>
      <c r="AU16" s="90" t="n">
        <f aca="false">AS16+AN16</f>
        <v>4402.37327100276</v>
      </c>
      <c r="AW16" s="90" t="n">
        <f aca="false">AI16+AF16+AC16</f>
        <v>1059211.00900326</v>
      </c>
      <c r="AX16" s="104"/>
    </row>
    <row r="17" customFormat="false" ht="12.75" hidden="false" customHeight="false" outlineLevel="0" collapsed="false">
      <c r="A17" s="94" t="n">
        <f aca="false">EDATE(A16,1)</f>
        <v>37043</v>
      </c>
      <c r="B17" s="95" t="n">
        <f aca="false">VLOOKUP(MONTH(A17),Volumes,3)</f>
        <v>10000</v>
      </c>
      <c r="C17" s="96"/>
      <c r="D17" s="97" t="n">
        <f aca="false">B17+C17</f>
        <v>10000</v>
      </c>
      <c r="E17" s="84" t="n">
        <f aca="false">IF(X17=0,0,IF(AND(X17=1,$H$3=1),D17*S17,IF($H$3=2,D17,"N/A")))</f>
        <v>300000</v>
      </c>
      <c r="F17" s="84" t="n">
        <f aca="false">E17*W17</f>
        <v>282428.492207469</v>
      </c>
      <c r="G17" s="32" t="n">
        <f aca="false">VLOOKUP($A17,Table,MATCH(G$4,Curves,0))</f>
        <v>3.57</v>
      </c>
      <c r="H17" s="98" t="n">
        <f aca="false">G17</f>
        <v>3.57</v>
      </c>
      <c r="I17" s="99" t="n">
        <f aca="false">H17</f>
        <v>3.57</v>
      </c>
      <c r="J17" s="32" t="n">
        <f aca="false">VLOOKUP($A17,Table,MATCH(J$4,Curves,0))</f>
        <v>-0.005</v>
      </c>
      <c r="K17" s="98" t="n">
        <f aca="false">J17</f>
        <v>-0.005</v>
      </c>
      <c r="L17" s="99" t="n">
        <f aca="false">K17</f>
        <v>-0.005</v>
      </c>
      <c r="M17" s="32" t="n">
        <f aca="false">VLOOKUP($A17,Table,MATCH(M$4,Curves,0))</f>
        <v>0.01</v>
      </c>
      <c r="N17" s="98" t="n">
        <f aca="false">VLOOKUP($A17,Table,MATCH(N$4,Curves,0))</f>
        <v>0.025</v>
      </c>
      <c r="O17" s="99" t="n">
        <f aca="false">N17</f>
        <v>0.025</v>
      </c>
      <c r="P17" s="100"/>
      <c r="Q17" s="99" t="n">
        <f aca="false">O17+L17+I17</f>
        <v>3.59</v>
      </c>
      <c r="R17" s="100"/>
      <c r="S17" s="35" t="n">
        <f aca="false">A18-A17</f>
        <v>30</v>
      </c>
      <c r="T17" s="101" t="n">
        <f aca="false">CHOOSE(F$3,A18+24,A17)</f>
        <v>37097</v>
      </c>
      <c r="U17" s="35" t="n">
        <f aca="false">T17-C$3</f>
        <v>323</v>
      </c>
      <c r="V17" s="32" t="n">
        <f aca="false">VLOOKUP($A17,Table,MATCH(V$4,Curves,0))</f>
        <v>0.069394285050718</v>
      </c>
      <c r="W17" s="102" t="n">
        <f aca="false">1/(1+CHOOSE(F$3,(V18+($K$3/10000))/2,(V17+($K$3/10000))/2))^(2*U17/365.25)</f>
        <v>0.941428307358231</v>
      </c>
      <c r="X17" s="35" t="n">
        <f aca="false">IF(AND(mthbeg&lt;=A17,mthend&gt;=A17),1,0)</f>
        <v>1</v>
      </c>
      <c r="Y17" s="35" t="n">
        <f aca="false">S17*X17</f>
        <v>30</v>
      </c>
      <c r="AA17" s="89" t="n">
        <f aca="false">F17*G17</f>
        <v>1008269.71718067</v>
      </c>
      <c r="AB17" s="89" t="n">
        <f aca="false">$F17*H17</f>
        <v>1008269.71718067</v>
      </c>
      <c r="AC17" s="89" t="n">
        <f aca="false">$F17*I17</f>
        <v>1008269.71718067</v>
      </c>
      <c r="AD17" s="89" t="n">
        <f aca="false">$F17*J17</f>
        <v>-1412.14246103735</v>
      </c>
      <c r="AE17" s="89" t="n">
        <f aca="false">$F17*K17</f>
        <v>-1412.14246103735</v>
      </c>
      <c r="AF17" s="89" t="n">
        <f aca="false">$F17*L17</f>
        <v>-1412.14246103735</v>
      </c>
      <c r="AG17" s="89" t="n">
        <f aca="false">$F17*M17</f>
        <v>2824.28492207469</v>
      </c>
      <c r="AH17" s="89" t="n">
        <f aca="false">$F17*N17</f>
        <v>7060.71230518674</v>
      </c>
      <c r="AI17" s="89" t="n">
        <f aca="false">F17*O17</f>
        <v>7060.71230518674</v>
      </c>
      <c r="AJ17" s="93"/>
      <c r="AK17" s="89" t="n">
        <f aca="false">CHOOSE($G$3,AB17-AC17,AC17-AB17)</f>
        <v>0</v>
      </c>
      <c r="AL17" s="89" t="n">
        <f aca="false">CHOOSE($G$3,AE17-AF17,AF17-AE17)</f>
        <v>0</v>
      </c>
      <c r="AM17" s="89" t="n">
        <f aca="false">CHOOSE($G$3,AH17-AI17,AI17-AH17)</f>
        <v>0</v>
      </c>
      <c r="AN17" s="103" t="n">
        <f aca="false">SUM(AK17:AM17)</f>
        <v>0</v>
      </c>
      <c r="AP17" s="89" t="n">
        <f aca="false">CHOOSE($G$3,AA17-AB17,AB17-AA17)</f>
        <v>0</v>
      </c>
      <c r="AQ17" s="89" t="n">
        <f aca="false">CHOOSE($G$3,AD17-AE17,AE17-AD17)</f>
        <v>0</v>
      </c>
      <c r="AR17" s="89" t="n">
        <f aca="false">CHOOSE($G$3,AG17-AH17,AH17-AG17)</f>
        <v>4236.42738311204</v>
      </c>
      <c r="AS17" s="103" t="n">
        <f aca="false">AP17+AQ17+AR17</f>
        <v>4236.42738311204</v>
      </c>
      <c r="AT17" s="103"/>
      <c r="AU17" s="90" t="n">
        <f aca="false">AS17+AN17</f>
        <v>4236.42738311204</v>
      </c>
      <c r="AW17" s="90" t="n">
        <f aca="false">AI17+AF17+AC17</f>
        <v>1013918.28702482</v>
      </c>
      <c r="AX17" s="104"/>
    </row>
    <row r="18" customFormat="false" ht="12.75" hidden="false" customHeight="false" outlineLevel="0" collapsed="false">
      <c r="A18" s="94" t="n">
        <f aca="false">EDATE(A17,1)</f>
        <v>37073</v>
      </c>
      <c r="B18" s="95" t="n">
        <f aca="false">VLOOKUP(MONTH(A18),Volumes,3)</f>
        <v>10000</v>
      </c>
      <c r="C18" s="96"/>
      <c r="D18" s="97" t="n">
        <f aca="false">B18+C18</f>
        <v>10000</v>
      </c>
      <c r="E18" s="84" t="n">
        <f aca="false">IF(X18=0,0,IF(AND(X18=1,$H$3=1),D18*S18,IF($H$3=2,D18,"N/A")))</f>
        <v>310000</v>
      </c>
      <c r="F18" s="84" t="n">
        <f aca="false">E18*W18</f>
        <v>290148.209117919</v>
      </c>
      <c r="G18" s="32" t="n">
        <f aca="false">VLOOKUP($A18,Table,MATCH(G$4,Curves,0))</f>
        <v>3.55</v>
      </c>
      <c r="H18" s="98" t="n">
        <f aca="false">G18</f>
        <v>3.55</v>
      </c>
      <c r="I18" s="99" t="n">
        <f aca="false">H18</f>
        <v>3.55</v>
      </c>
      <c r="J18" s="32" t="n">
        <f aca="false">VLOOKUP($A18,Table,MATCH(J$4,Curves,0))</f>
        <v>-0.005</v>
      </c>
      <c r="K18" s="98" t="n">
        <f aca="false">J18</f>
        <v>-0.005</v>
      </c>
      <c r="L18" s="99" t="n">
        <f aca="false">K18</f>
        <v>-0.005</v>
      </c>
      <c r="M18" s="32" t="n">
        <f aca="false">VLOOKUP($A18,Table,MATCH(M$4,Curves,0))</f>
        <v>0.01</v>
      </c>
      <c r="N18" s="98" t="n">
        <f aca="false">VLOOKUP($A18,Table,MATCH(N$4,Curves,0))</f>
        <v>0.025</v>
      </c>
      <c r="O18" s="99" t="n">
        <f aca="false">N18</f>
        <v>0.025</v>
      </c>
      <c r="P18" s="100"/>
      <c r="Q18" s="99" t="n">
        <f aca="false">O18+L18+I18</f>
        <v>3.57</v>
      </c>
      <c r="R18" s="100"/>
      <c r="S18" s="35" t="n">
        <f aca="false">A19-A18</f>
        <v>31</v>
      </c>
      <c r="T18" s="101" t="n">
        <f aca="false">CHOOSE(F$3,A19+24,A18)</f>
        <v>37128</v>
      </c>
      <c r="U18" s="35" t="n">
        <f aca="false">T18-C$3</f>
        <v>354</v>
      </c>
      <c r="V18" s="32" t="n">
        <f aca="false">VLOOKUP($A18,Table,MATCH(V$4,Curves,0))</f>
        <v>0.069430034419207</v>
      </c>
      <c r="W18" s="102" t="n">
        <f aca="false">1/(1+CHOOSE(F$3,(V19+($K$3/10000))/2,(V18+($K$3/10000))/2))^(2*U18/365.25)</f>
        <v>0.935961964896514</v>
      </c>
      <c r="X18" s="35" t="n">
        <f aca="false">IF(AND(mthbeg&lt;=A18,mthend&gt;=A18),1,0)</f>
        <v>1</v>
      </c>
      <c r="Y18" s="35" t="n">
        <f aca="false">S18*X18</f>
        <v>31</v>
      </c>
      <c r="AA18" s="89" t="n">
        <f aca="false">F18*G18</f>
        <v>1030026.14236861</v>
      </c>
      <c r="AB18" s="89" t="n">
        <f aca="false">$F18*H18</f>
        <v>1030026.14236861</v>
      </c>
      <c r="AC18" s="89" t="n">
        <f aca="false">$F18*I18</f>
        <v>1030026.14236861</v>
      </c>
      <c r="AD18" s="89" t="n">
        <f aca="false">$F18*J18</f>
        <v>-1450.7410455896</v>
      </c>
      <c r="AE18" s="89" t="n">
        <f aca="false">$F18*K18</f>
        <v>-1450.7410455896</v>
      </c>
      <c r="AF18" s="89" t="n">
        <f aca="false">$F18*L18</f>
        <v>-1450.7410455896</v>
      </c>
      <c r="AG18" s="89" t="n">
        <f aca="false">$F18*M18</f>
        <v>2901.48209117919</v>
      </c>
      <c r="AH18" s="89" t="n">
        <f aca="false">$F18*N18</f>
        <v>7253.70522794798</v>
      </c>
      <c r="AI18" s="89" t="n">
        <f aca="false">F18*O18</f>
        <v>7253.70522794798</v>
      </c>
      <c r="AJ18" s="93"/>
      <c r="AK18" s="89" t="n">
        <f aca="false">CHOOSE($G$3,AB18-AC18,AC18-AB18)</f>
        <v>0</v>
      </c>
      <c r="AL18" s="89" t="n">
        <f aca="false">CHOOSE($G$3,AE18-AF18,AF18-AE18)</f>
        <v>0</v>
      </c>
      <c r="AM18" s="89" t="n">
        <f aca="false">CHOOSE($G$3,AH18-AI18,AI18-AH18)</f>
        <v>0</v>
      </c>
      <c r="AN18" s="103" t="n">
        <f aca="false">SUM(AK18:AM18)</f>
        <v>0</v>
      </c>
      <c r="AP18" s="89" t="n">
        <f aca="false">CHOOSE($G$3,AA18-AB18,AB18-AA18)</f>
        <v>0</v>
      </c>
      <c r="AQ18" s="89" t="n">
        <f aca="false">CHOOSE($G$3,AD18-AE18,AE18-AD18)</f>
        <v>0</v>
      </c>
      <c r="AR18" s="89" t="n">
        <f aca="false">CHOOSE($G$3,AG18-AH18,AH18-AG18)</f>
        <v>4352.22313676879</v>
      </c>
      <c r="AS18" s="103" t="n">
        <f aca="false">AP18+AQ18+AR18</f>
        <v>4352.22313676879</v>
      </c>
      <c r="AT18" s="103"/>
      <c r="AU18" s="90" t="n">
        <f aca="false">AS18+AN18</f>
        <v>4352.22313676879</v>
      </c>
      <c r="AW18" s="90" t="n">
        <f aca="false">AI18+AF18+AC18</f>
        <v>1035829.10655097</v>
      </c>
      <c r="AX18" s="104"/>
    </row>
    <row r="19" customFormat="false" ht="12.75" hidden="false" customHeight="false" outlineLevel="0" collapsed="false">
      <c r="A19" s="94" t="n">
        <f aca="false">EDATE(A18,1)</f>
        <v>37104</v>
      </c>
      <c r="B19" s="95" t="n">
        <f aca="false">VLOOKUP(MONTH(A19),Volumes,3)</f>
        <v>10000</v>
      </c>
      <c r="C19" s="96"/>
      <c r="D19" s="97" t="n">
        <f aca="false">B19+C19</f>
        <v>10000</v>
      </c>
      <c r="E19" s="84" t="n">
        <f aca="false">IF(X19=0,0,IF(AND(X19=1,$H$3=1),D19*S19,IF($H$3=2,D19,"N/A")))</f>
        <v>310000</v>
      </c>
      <c r="F19" s="84" t="n">
        <f aca="false">E19*W19</f>
        <v>288461.937883179</v>
      </c>
      <c r="G19" s="32" t="n">
        <f aca="false">VLOOKUP($A19,Table,MATCH(G$4,Curves,0))</f>
        <v>3.55</v>
      </c>
      <c r="H19" s="98" t="n">
        <f aca="false">G19</f>
        <v>3.55</v>
      </c>
      <c r="I19" s="99" t="n">
        <f aca="false">H19</f>
        <v>3.55</v>
      </c>
      <c r="J19" s="32" t="n">
        <f aca="false">VLOOKUP($A19,Table,MATCH(J$4,Curves,0))</f>
        <v>-0.005</v>
      </c>
      <c r="K19" s="98" t="n">
        <f aca="false">J19</f>
        <v>-0.005</v>
      </c>
      <c r="L19" s="99" t="n">
        <f aca="false">K19</f>
        <v>-0.005</v>
      </c>
      <c r="M19" s="32" t="n">
        <f aca="false">VLOOKUP($A19,Table,MATCH(M$4,Curves,0))</f>
        <v>0.01</v>
      </c>
      <c r="N19" s="98" t="n">
        <f aca="false">VLOOKUP($A19,Table,MATCH(N$4,Curves,0))</f>
        <v>0.025</v>
      </c>
      <c r="O19" s="99" t="n">
        <f aca="false">N19</f>
        <v>0.025</v>
      </c>
      <c r="P19" s="100"/>
      <c r="Q19" s="99" t="n">
        <f aca="false">O19+L19+I19</f>
        <v>3.57</v>
      </c>
      <c r="R19" s="100"/>
      <c r="S19" s="35" t="n">
        <f aca="false">A20-A19</f>
        <v>31</v>
      </c>
      <c r="T19" s="101" t="n">
        <f aca="false">CHOOSE(F$3,A20+24,A19)</f>
        <v>37159</v>
      </c>
      <c r="U19" s="35" t="n">
        <f aca="false">T19-C$3</f>
        <v>385</v>
      </c>
      <c r="V19" s="32" t="n">
        <f aca="false">VLOOKUP($A19,Table,MATCH(V$4,Curves,0))</f>
        <v>0.069462674578446</v>
      </c>
      <c r="W19" s="102" t="n">
        <f aca="false">1/(1+CHOOSE(F$3,(V20+($K$3/10000))/2,(V19+($K$3/10000))/2))^(2*U19/365.25)</f>
        <v>0.930522380268321</v>
      </c>
      <c r="X19" s="35" t="n">
        <f aca="false">IF(AND(mthbeg&lt;=A19,mthend&gt;=A19),1,0)</f>
        <v>1</v>
      </c>
      <c r="Y19" s="35" t="n">
        <f aca="false">S19*X19</f>
        <v>31</v>
      </c>
      <c r="AA19" s="89" t="n">
        <f aca="false">F19*G19</f>
        <v>1024039.87948529</v>
      </c>
      <c r="AB19" s="89" t="n">
        <f aca="false">$F19*H19</f>
        <v>1024039.87948529</v>
      </c>
      <c r="AC19" s="89" t="n">
        <f aca="false">$F19*I19</f>
        <v>1024039.87948529</v>
      </c>
      <c r="AD19" s="89" t="n">
        <f aca="false">$F19*J19</f>
        <v>-1442.3096894159</v>
      </c>
      <c r="AE19" s="89" t="n">
        <f aca="false">$F19*K19</f>
        <v>-1442.3096894159</v>
      </c>
      <c r="AF19" s="89" t="n">
        <f aca="false">$F19*L19</f>
        <v>-1442.3096894159</v>
      </c>
      <c r="AG19" s="89" t="n">
        <f aca="false">$F19*M19</f>
        <v>2884.61937883179</v>
      </c>
      <c r="AH19" s="89" t="n">
        <f aca="false">$F19*N19</f>
        <v>7211.54844707948</v>
      </c>
      <c r="AI19" s="89" t="n">
        <f aca="false">F19*O19</f>
        <v>7211.54844707948</v>
      </c>
      <c r="AJ19" s="93"/>
      <c r="AK19" s="89" t="n">
        <f aca="false">CHOOSE($G$3,AB19-AC19,AC19-AB19)</f>
        <v>0</v>
      </c>
      <c r="AL19" s="89" t="n">
        <f aca="false">CHOOSE($G$3,AE19-AF19,AF19-AE19)</f>
        <v>0</v>
      </c>
      <c r="AM19" s="89" t="n">
        <f aca="false">CHOOSE($G$3,AH19-AI19,AI19-AH19)</f>
        <v>0</v>
      </c>
      <c r="AN19" s="103" t="n">
        <f aca="false">SUM(AK19:AM19)</f>
        <v>0</v>
      </c>
      <c r="AP19" s="89" t="n">
        <f aca="false">CHOOSE($G$3,AA19-AB19,AB19-AA19)</f>
        <v>0</v>
      </c>
      <c r="AQ19" s="89" t="n">
        <f aca="false">CHOOSE($G$3,AD19-AE19,AE19-AD19)</f>
        <v>0</v>
      </c>
      <c r="AR19" s="89" t="n">
        <f aca="false">CHOOSE($G$3,AG19-AH19,AH19-AG19)</f>
        <v>4326.92906824769</v>
      </c>
      <c r="AS19" s="103" t="n">
        <f aca="false">AP19+AQ19+AR19</f>
        <v>4326.92906824769</v>
      </c>
      <c r="AT19" s="103"/>
      <c r="AU19" s="90" t="n">
        <f aca="false">AS19+AN19</f>
        <v>4326.92906824769</v>
      </c>
      <c r="AW19" s="90" t="n">
        <f aca="false">AI19+AF19+AC19</f>
        <v>1029809.11824295</v>
      </c>
      <c r="AX19" s="104"/>
    </row>
    <row r="20" customFormat="false" ht="12.75" hidden="false" customHeight="false" outlineLevel="0" collapsed="false">
      <c r="A20" s="94" t="n">
        <f aca="false">EDATE(A19,1)</f>
        <v>37135</v>
      </c>
      <c r="B20" s="95" t="n">
        <f aca="false">VLOOKUP(MONTH(A20),Volumes,3)</f>
        <v>10000</v>
      </c>
      <c r="C20" s="96"/>
      <c r="D20" s="97" t="n">
        <f aca="false">B20+C20</f>
        <v>10000</v>
      </c>
      <c r="E20" s="84" t="n">
        <f aca="false">IF(X20=0,0,IF(AND(X20=1,$H$3=1),D20*S20,IF($H$3=2,D20,"N/A")))</f>
        <v>300000</v>
      </c>
      <c r="F20" s="84" t="n">
        <f aca="false">E20*W20</f>
        <v>277586.207138181</v>
      </c>
      <c r="G20" s="32" t="n">
        <f aca="false">VLOOKUP($A20,Table,MATCH(G$4,Curves,0))</f>
        <v>3.53</v>
      </c>
      <c r="H20" s="98" t="n">
        <f aca="false">G20</f>
        <v>3.53</v>
      </c>
      <c r="I20" s="99" t="n">
        <f aca="false">H20</f>
        <v>3.53</v>
      </c>
      <c r="J20" s="32" t="n">
        <f aca="false">VLOOKUP($A20,Table,MATCH(J$4,Curves,0))</f>
        <v>-0.005</v>
      </c>
      <c r="K20" s="98" t="n">
        <f aca="false">J20</f>
        <v>-0.005</v>
      </c>
      <c r="L20" s="99" t="n">
        <f aca="false">K20</f>
        <v>-0.005</v>
      </c>
      <c r="M20" s="32" t="n">
        <f aca="false">VLOOKUP($A20,Table,MATCH(M$4,Curves,0))</f>
        <v>0.01</v>
      </c>
      <c r="N20" s="98" t="n">
        <f aca="false">VLOOKUP($A20,Table,MATCH(N$4,Curves,0))</f>
        <v>0.025</v>
      </c>
      <c r="O20" s="99" t="n">
        <f aca="false">N20</f>
        <v>0.025</v>
      </c>
      <c r="P20" s="100"/>
      <c r="Q20" s="99" t="n">
        <f aca="false">O20+L20+I20</f>
        <v>3.55</v>
      </c>
      <c r="R20" s="100"/>
      <c r="S20" s="35" t="n">
        <f aca="false">A21-A20</f>
        <v>30</v>
      </c>
      <c r="T20" s="101" t="n">
        <f aca="false">CHOOSE(F$3,A21+24,A20)</f>
        <v>37189</v>
      </c>
      <c r="U20" s="35" t="n">
        <f aca="false">T20-C$3</f>
        <v>415</v>
      </c>
      <c r="V20" s="32" t="n">
        <f aca="false">VLOOKUP($A20,Table,MATCH(V$4,Curves,0))</f>
        <v>0.069495314738039</v>
      </c>
      <c r="W20" s="102" t="n">
        <f aca="false">1/(1+CHOOSE(F$3,(V21+($K$3/10000))/2,(V20+($K$3/10000))/2))^(2*U20/365.25)</f>
        <v>0.92528735712727</v>
      </c>
      <c r="X20" s="35" t="n">
        <f aca="false">IF(AND(mthbeg&lt;=A20,mthend&gt;=A20),1,0)</f>
        <v>1</v>
      </c>
      <c r="Y20" s="35" t="n">
        <f aca="false">S20*X20</f>
        <v>30</v>
      </c>
      <c r="AA20" s="89" t="n">
        <f aca="false">F20*G20</f>
        <v>979879.311197778</v>
      </c>
      <c r="AB20" s="89" t="n">
        <f aca="false">$F20*H20</f>
        <v>979879.311197778</v>
      </c>
      <c r="AC20" s="89" t="n">
        <f aca="false">$F20*I20</f>
        <v>979879.311197778</v>
      </c>
      <c r="AD20" s="89" t="n">
        <f aca="false">$F20*J20</f>
        <v>-1387.9310356909</v>
      </c>
      <c r="AE20" s="89" t="n">
        <f aca="false">$F20*K20</f>
        <v>-1387.9310356909</v>
      </c>
      <c r="AF20" s="89" t="n">
        <f aca="false">$F20*L20</f>
        <v>-1387.9310356909</v>
      </c>
      <c r="AG20" s="89" t="n">
        <f aca="false">$F20*M20</f>
        <v>2775.86207138181</v>
      </c>
      <c r="AH20" s="89" t="n">
        <f aca="false">$F20*N20</f>
        <v>6939.65517845452</v>
      </c>
      <c r="AI20" s="89" t="n">
        <f aca="false">F20*O20</f>
        <v>6939.65517845452</v>
      </c>
      <c r="AJ20" s="93"/>
      <c r="AK20" s="89" t="n">
        <f aca="false">CHOOSE($G$3,AB20-AC20,AC20-AB20)</f>
        <v>0</v>
      </c>
      <c r="AL20" s="89" t="n">
        <f aca="false">CHOOSE($G$3,AE20-AF20,AF20-AE20)</f>
        <v>0</v>
      </c>
      <c r="AM20" s="89" t="n">
        <f aca="false">CHOOSE($G$3,AH20-AI20,AI20-AH20)</f>
        <v>0</v>
      </c>
      <c r="AN20" s="103" t="n">
        <f aca="false">SUM(AK20:AM20)</f>
        <v>0</v>
      </c>
      <c r="AP20" s="89" t="n">
        <f aca="false">CHOOSE($G$3,AA20-AB20,AB20-AA20)</f>
        <v>0</v>
      </c>
      <c r="AQ20" s="89" t="n">
        <f aca="false">CHOOSE($G$3,AD20-AE20,AE20-AD20)</f>
        <v>0</v>
      </c>
      <c r="AR20" s="89" t="n">
        <f aca="false">CHOOSE($G$3,AG20-AH20,AH20-AG20)</f>
        <v>4163.79310707271</v>
      </c>
      <c r="AS20" s="103" t="n">
        <f aca="false">AP20+AQ20+AR20</f>
        <v>4163.79310707271</v>
      </c>
      <c r="AT20" s="103"/>
      <c r="AU20" s="90" t="n">
        <f aca="false">AS20+AN20</f>
        <v>4163.79310707271</v>
      </c>
      <c r="AW20" s="90" t="n">
        <f aca="false">AI20+AF20+AC20</f>
        <v>985431.035340542</v>
      </c>
      <c r="AX20" s="104"/>
    </row>
    <row r="21" customFormat="false" ht="12.75" hidden="false" customHeight="false" outlineLevel="0" collapsed="false">
      <c r="A21" s="94" t="n">
        <f aca="false">EDATE(A20,1)</f>
        <v>37165</v>
      </c>
      <c r="B21" s="95" t="n">
        <f aca="false">VLOOKUP(MONTH(A21),Volumes,3)</f>
        <v>10000</v>
      </c>
      <c r="C21" s="96"/>
      <c r="D21" s="97" t="n">
        <f aca="false">B21+C21</f>
        <v>10000</v>
      </c>
      <c r="E21" s="84" t="n">
        <f aca="false">IF(X21=0,0,IF(AND(X21=1,$H$3=1),D21*S21,IF($H$3=2,D21,"N/A")))</f>
        <v>310000</v>
      </c>
      <c r="F21" s="84" t="n">
        <f aca="false">E21*W21</f>
        <v>285172.398686465</v>
      </c>
      <c r="G21" s="32" t="n">
        <f aca="false">VLOOKUP($A21,Table,MATCH(G$4,Curves,0))</f>
        <v>3.52</v>
      </c>
      <c r="H21" s="98" t="n">
        <f aca="false">G21</f>
        <v>3.52</v>
      </c>
      <c r="I21" s="99" t="n">
        <f aca="false">H21</f>
        <v>3.52</v>
      </c>
      <c r="J21" s="32" t="n">
        <f aca="false">VLOOKUP($A21,Table,MATCH(J$4,Curves,0))</f>
        <v>-0.005</v>
      </c>
      <c r="K21" s="98" t="n">
        <f aca="false">J21</f>
        <v>-0.005</v>
      </c>
      <c r="L21" s="99" t="n">
        <f aca="false">K21</f>
        <v>-0.005</v>
      </c>
      <c r="M21" s="32" t="n">
        <f aca="false">VLOOKUP($A21,Table,MATCH(M$4,Curves,0))</f>
        <v>0.01</v>
      </c>
      <c r="N21" s="98" t="n">
        <f aca="false">VLOOKUP($A21,Table,MATCH(N$4,Curves,0))</f>
        <v>0.025</v>
      </c>
      <c r="O21" s="99" t="n">
        <f aca="false">N21</f>
        <v>0.025</v>
      </c>
      <c r="P21" s="100"/>
      <c r="Q21" s="99" t="n">
        <f aca="false">O21+L21+I21</f>
        <v>3.54</v>
      </c>
      <c r="R21" s="100"/>
      <c r="S21" s="35" t="n">
        <f aca="false">A22-A21</f>
        <v>31</v>
      </c>
      <c r="T21" s="101" t="n">
        <f aca="false">CHOOSE(F$3,A22+24,A21)</f>
        <v>37220</v>
      </c>
      <c r="U21" s="35" t="n">
        <f aca="false">T21-C$3</f>
        <v>446</v>
      </c>
      <c r="V21" s="32" t="n">
        <f aca="false">VLOOKUP($A21,Table,MATCH(V$4,Curves,0))</f>
        <v>0.069523254685335</v>
      </c>
      <c r="W21" s="102" t="n">
        <f aca="false">1/(1+CHOOSE(F$3,(V22+($K$3/10000))/2,(V21+($K$3/10000))/2))^(2*U21/365.25)</f>
        <v>0.919910963504725</v>
      </c>
      <c r="X21" s="35" t="n">
        <f aca="false">IF(AND(mthbeg&lt;=A21,mthend&gt;=A21),1,0)</f>
        <v>1</v>
      </c>
      <c r="Y21" s="35" t="n">
        <f aca="false">S21*X21</f>
        <v>31</v>
      </c>
      <c r="AA21" s="89" t="n">
        <f aca="false">F21*G21</f>
        <v>1003806.84337636</v>
      </c>
      <c r="AB21" s="89" t="n">
        <f aca="false">$F21*H21</f>
        <v>1003806.84337636</v>
      </c>
      <c r="AC21" s="89" t="n">
        <f aca="false">$F21*I21</f>
        <v>1003806.84337636</v>
      </c>
      <c r="AD21" s="89" t="n">
        <f aca="false">$F21*J21</f>
        <v>-1425.86199343232</v>
      </c>
      <c r="AE21" s="89" t="n">
        <f aca="false">$F21*K21</f>
        <v>-1425.86199343232</v>
      </c>
      <c r="AF21" s="89" t="n">
        <f aca="false">$F21*L21</f>
        <v>-1425.86199343232</v>
      </c>
      <c r="AG21" s="89" t="n">
        <f aca="false">$F21*M21</f>
        <v>2851.72398686465</v>
      </c>
      <c r="AH21" s="89" t="n">
        <f aca="false">$F21*N21</f>
        <v>7129.30996716162</v>
      </c>
      <c r="AI21" s="89" t="n">
        <f aca="false">F21*O21</f>
        <v>7129.30996716162</v>
      </c>
      <c r="AJ21" s="93"/>
      <c r="AK21" s="89" t="n">
        <f aca="false">CHOOSE($G$3,AB21-AC21,AC21-AB21)</f>
        <v>0</v>
      </c>
      <c r="AL21" s="89" t="n">
        <f aca="false">CHOOSE($G$3,AE21-AF21,AF21-AE21)</f>
        <v>0</v>
      </c>
      <c r="AM21" s="89" t="n">
        <f aca="false">CHOOSE($G$3,AH21-AI21,AI21-AH21)</f>
        <v>0</v>
      </c>
      <c r="AN21" s="103" t="n">
        <f aca="false">SUM(AK21:AM21)</f>
        <v>0</v>
      </c>
      <c r="AP21" s="89" t="n">
        <f aca="false">CHOOSE($G$3,AA21-AB21,AB21-AA21)</f>
        <v>0</v>
      </c>
      <c r="AQ21" s="89" t="n">
        <f aca="false">CHOOSE($G$3,AD21-AE21,AE21-AD21)</f>
        <v>0</v>
      </c>
      <c r="AR21" s="89" t="n">
        <f aca="false">CHOOSE($G$3,AG21-AH21,AH21-AG21)</f>
        <v>4277.58598029697</v>
      </c>
      <c r="AS21" s="103" t="n">
        <f aca="false">AP21+AQ21+AR21</f>
        <v>4277.58598029697</v>
      </c>
      <c r="AT21" s="103"/>
      <c r="AU21" s="90" t="n">
        <f aca="false">AS21+AN21</f>
        <v>4277.58598029697</v>
      </c>
      <c r="AW21" s="90" t="n">
        <f aca="false">AI21+AF21+AC21</f>
        <v>1009510.29135008</v>
      </c>
      <c r="AX21" s="104"/>
    </row>
    <row r="22" customFormat="false" ht="12.75" hidden="false" customHeight="false" outlineLevel="0" collapsed="false">
      <c r="A22" s="94" t="n">
        <f aca="false">EDATE(A21,1)</f>
        <v>37196</v>
      </c>
      <c r="B22" s="95" t="n">
        <f aca="false">VLOOKUP(MONTH(A22),Volumes,3)</f>
        <v>10000</v>
      </c>
      <c r="C22" s="96"/>
      <c r="D22" s="97" t="n">
        <f aca="false">B22+C22</f>
        <v>10000</v>
      </c>
      <c r="E22" s="84" t="n">
        <f aca="false">IF(X22=0,0,IF(AND(X22=1,$H$3=1),D22*S22,IF($H$3=2,D22,"N/A")))</f>
        <v>300000</v>
      </c>
      <c r="F22" s="84" t="n">
        <f aca="false">E22*W22</f>
        <v>274420.342789132</v>
      </c>
      <c r="G22" s="32" t="n">
        <f aca="false">VLOOKUP($A22,Table,MATCH(G$4,Curves,0))</f>
        <v>3.617</v>
      </c>
      <c r="H22" s="98" t="n">
        <f aca="false">G22</f>
        <v>3.617</v>
      </c>
      <c r="I22" s="99" t="n">
        <f aca="false">H22</f>
        <v>3.617</v>
      </c>
      <c r="J22" s="32" t="n">
        <f aca="false">VLOOKUP($A22,Table,MATCH(J$4,Curves,0))</f>
        <v>-0.0175</v>
      </c>
      <c r="K22" s="98" t="n">
        <f aca="false">J22</f>
        <v>-0.0175</v>
      </c>
      <c r="L22" s="99" t="n">
        <f aca="false">K22</f>
        <v>-0.0175</v>
      </c>
      <c r="M22" s="32" t="n">
        <f aca="false">VLOOKUP($A22,Table,MATCH(M$4,Curves,0))</f>
        <v>0.01</v>
      </c>
      <c r="N22" s="98" t="n">
        <f aca="false">VLOOKUP($A22,Table,MATCH(N$4,Curves,0))</f>
        <v>0.025</v>
      </c>
      <c r="O22" s="99" t="n">
        <f aca="false">N22</f>
        <v>0.025</v>
      </c>
      <c r="P22" s="100"/>
      <c r="Q22" s="99" t="n">
        <f aca="false">O22+L22+I22</f>
        <v>3.6245</v>
      </c>
      <c r="R22" s="100"/>
      <c r="S22" s="35" t="n">
        <f aca="false">A23-A22</f>
        <v>30</v>
      </c>
      <c r="T22" s="101" t="n">
        <f aca="false">CHOOSE(F$3,A23+24,A22)</f>
        <v>37250</v>
      </c>
      <c r="U22" s="35" t="n">
        <f aca="false">T22-C$3</f>
        <v>476</v>
      </c>
      <c r="V22" s="32" t="n">
        <f aca="false">VLOOKUP($A22,Table,MATCH(V$4,Curves,0))</f>
        <v>0.069546158631486</v>
      </c>
      <c r="W22" s="102" t="n">
        <f aca="false">1/(1+CHOOSE(F$3,(V23+($K$3/10000))/2,(V22+($K$3/10000))/2))^(2*U22/365.25)</f>
        <v>0.914734475963774</v>
      </c>
      <c r="X22" s="35" t="n">
        <f aca="false">IF(AND(mthbeg&lt;=A22,mthend&gt;=A22),1,0)</f>
        <v>1</v>
      </c>
      <c r="Y22" s="35" t="n">
        <f aca="false">S22*X22</f>
        <v>30</v>
      </c>
      <c r="AA22" s="89" t="n">
        <f aca="false">F22*G22</f>
        <v>992578.379868291</v>
      </c>
      <c r="AB22" s="89" t="n">
        <f aca="false">$F22*H22</f>
        <v>992578.379868291</v>
      </c>
      <c r="AC22" s="89" t="n">
        <f aca="false">$F22*I22</f>
        <v>992578.379868291</v>
      </c>
      <c r="AD22" s="89" t="n">
        <f aca="false">$F22*J22</f>
        <v>-4802.35599880981</v>
      </c>
      <c r="AE22" s="89" t="n">
        <f aca="false">$F22*K22</f>
        <v>-4802.35599880981</v>
      </c>
      <c r="AF22" s="89" t="n">
        <f aca="false">$F22*L22</f>
        <v>-4802.35599880981</v>
      </c>
      <c r="AG22" s="89" t="n">
        <f aca="false">$F22*M22</f>
        <v>2744.20342789132</v>
      </c>
      <c r="AH22" s="89" t="n">
        <f aca="false">$F22*N22</f>
        <v>6860.50856972831</v>
      </c>
      <c r="AI22" s="89" t="n">
        <f aca="false">F22*O22</f>
        <v>6860.50856972831</v>
      </c>
      <c r="AJ22" s="93"/>
      <c r="AK22" s="89" t="n">
        <f aca="false">CHOOSE($G$3,AB22-AC22,AC22-AB22)</f>
        <v>0</v>
      </c>
      <c r="AL22" s="89" t="n">
        <f aca="false">CHOOSE($G$3,AE22-AF22,AF22-AE22)</f>
        <v>0</v>
      </c>
      <c r="AM22" s="89" t="n">
        <f aca="false">CHOOSE($G$3,AH22-AI22,AI22-AH22)</f>
        <v>0</v>
      </c>
      <c r="AN22" s="103" t="n">
        <f aca="false">SUM(AK22:AM22)</f>
        <v>0</v>
      </c>
      <c r="AP22" s="89" t="n">
        <f aca="false">CHOOSE($G$3,AA22-AB22,AB22-AA22)</f>
        <v>0</v>
      </c>
      <c r="AQ22" s="89" t="n">
        <f aca="false">CHOOSE($G$3,AD22-AE22,AE22-AD22)</f>
        <v>0</v>
      </c>
      <c r="AR22" s="89" t="n">
        <f aca="false">CHOOSE($G$3,AG22-AH22,AH22-AG22)</f>
        <v>4116.30514183698</v>
      </c>
      <c r="AS22" s="103" t="n">
        <f aca="false">AP22+AQ22+AR22</f>
        <v>4116.30514183698</v>
      </c>
      <c r="AT22" s="103"/>
      <c r="AU22" s="90" t="n">
        <f aca="false">AS22+AN22</f>
        <v>4116.30514183698</v>
      </c>
      <c r="AW22" s="90" t="n">
        <f aca="false">AI22+AF22+AC22</f>
        <v>994636.53243921</v>
      </c>
      <c r="AX22" s="104"/>
    </row>
    <row r="23" customFormat="false" ht="12.75" hidden="false" customHeight="false" outlineLevel="0" collapsed="false">
      <c r="A23" s="94" t="n">
        <f aca="false">EDATE(A22,1)</f>
        <v>37226</v>
      </c>
      <c r="B23" s="95" t="n">
        <f aca="false">VLOOKUP(MONTH(A23),Volumes,3)</f>
        <v>10000</v>
      </c>
      <c r="C23" s="96"/>
      <c r="D23" s="97" t="n">
        <f aca="false">B23+C23</f>
        <v>10000</v>
      </c>
      <c r="E23" s="84" t="n">
        <f aca="false">IF(X23=0,0,IF(AND(X23=1,$H$3=1),D23*S23,IF($H$3=2,D23,"N/A")))</f>
        <v>310000</v>
      </c>
      <c r="F23" s="84" t="n">
        <f aca="false">E23*W23</f>
        <v>281914.022075156</v>
      </c>
      <c r="G23" s="32" t="n">
        <f aca="false">VLOOKUP($A23,Table,MATCH(G$4,Curves,0))</f>
        <v>3.697</v>
      </c>
      <c r="H23" s="98" t="n">
        <f aca="false">G23</f>
        <v>3.697</v>
      </c>
      <c r="I23" s="99" t="n">
        <f aca="false">H23</f>
        <v>3.697</v>
      </c>
      <c r="J23" s="32" t="n">
        <f aca="false">VLOOKUP($A23,Table,MATCH(J$4,Curves,0))</f>
        <v>-0.0175</v>
      </c>
      <c r="K23" s="98" t="n">
        <f aca="false">J23</f>
        <v>-0.0175</v>
      </c>
      <c r="L23" s="99" t="n">
        <f aca="false">K23</f>
        <v>-0.0175</v>
      </c>
      <c r="M23" s="32" t="n">
        <f aca="false">VLOOKUP($A23,Table,MATCH(M$4,Curves,0))</f>
        <v>0.01</v>
      </c>
      <c r="N23" s="98" t="n">
        <f aca="false">VLOOKUP($A23,Table,MATCH(N$4,Curves,0))</f>
        <v>0.025</v>
      </c>
      <c r="O23" s="99" t="n">
        <f aca="false">N23</f>
        <v>0.025</v>
      </c>
      <c r="P23" s="100"/>
      <c r="Q23" s="99" t="n">
        <f aca="false">O23+L23+I23</f>
        <v>3.7045</v>
      </c>
      <c r="R23" s="100"/>
      <c r="S23" s="35" t="n">
        <f aca="false">A24-A23</f>
        <v>31</v>
      </c>
      <c r="T23" s="101" t="n">
        <f aca="false">CHOOSE(F$3,A24+24,A23)</f>
        <v>37281</v>
      </c>
      <c r="U23" s="35" t="n">
        <f aca="false">T23-C$3</f>
        <v>507</v>
      </c>
      <c r="V23" s="32" t="n">
        <f aca="false">VLOOKUP($A23,Table,MATCH(V$4,Curves,0))</f>
        <v>0.069568323740829</v>
      </c>
      <c r="W23" s="102" t="n">
        <f aca="false">1/(1+CHOOSE(F$3,(V24+($K$3/10000))/2,(V23+($K$3/10000))/2))^(2*U23/365.25)</f>
        <v>0.909400071210182</v>
      </c>
      <c r="X23" s="35" t="n">
        <f aca="false">IF(AND(mthbeg&lt;=A23,mthend&gt;=A23),1,0)</f>
        <v>1</v>
      </c>
      <c r="Y23" s="35" t="n">
        <f aca="false">S23*X23</f>
        <v>31</v>
      </c>
      <c r="AA23" s="89" t="n">
        <f aca="false">F23*G23</f>
        <v>1042236.13961185</v>
      </c>
      <c r="AB23" s="89" t="n">
        <f aca="false">$F23*H23</f>
        <v>1042236.13961185</v>
      </c>
      <c r="AC23" s="89" t="n">
        <f aca="false">$F23*I23</f>
        <v>1042236.13961185</v>
      </c>
      <c r="AD23" s="89" t="n">
        <f aca="false">$F23*J23</f>
        <v>-4933.49538631524</v>
      </c>
      <c r="AE23" s="89" t="n">
        <f aca="false">$F23*K23</f>
        <v>-4933.49538631524</v>
      </c>
      <c r="AF23" s="89" t="n">
        <f aca="false">$F23*L23</f>
        <v>-4933.49538631524</v>
      </c>
      <c r="AG23" s="89" t="n">
        <f aca="false">$F23*M23</f>
        <v>2819.14022075156</v>
      </c>
      <c r="AH23" s="89" t="n">
        <f aca="false">$F23*N23</f>
        <v>7047.85055187891</v>
      </c>
      <c r="AI23" s="89" t="n">
        <f aca="false">F23*O23</f>
        <v>7047.85055187891</v>
      </c>
      <c r="AJ23" s="93"/>
      <c r="AK23" s="89" t="n">
        <f aca="false">CHOOSE($G$3,AB23-AC23,AC23-AB23)</f>
        <v>0</v>
      </c>
      <c r="AL23" s="89" t="n">
        <f aca="false">CHOOSE($G$3,AE23-AF23,AF23-AE23)</f>
        <v>0</v>
      </c>
      <c r="AM23" s="89" t="n">
        <f aca="false">CHOOSE($G$3,AH23-AI23,AI23-AH23)</f>
        <v>0</v>
      </c>
      <c r="AN23" s="103" t="n">
        <f aca="false">SUM(AK23:AM23)</f>
        <v>0</v>
      </c>
      <c r="AP23" s="89" t="n">
        <f aca="false">CHOOSE($G$3,AA23-AB23,AB23-AA23)</f>
        <v>0</v>
      </c>
      <c r="AQ23" s="89" t="n">
        <f aca="false">CHOOSE($G$3,AD23-AE23,AE23-AD23)</f>
        <v>0</v>
      </c>
      <c r="AR23" s="89" t="n">
        <f aca="false">CHOOSE($G$3,AG23-AH23,AH23-AG23)</f>
        <v>4228.71033112734</v>
      </c>
      <c r="AS23" s="103" t="n">
        <f aca="false">AP23+AQ23+AR23</f>
        <v>4228.71033112734</v>
      </c>
      <c r="AT23" s="103"/>
      <c r="AU23" s="90" t="n">
        <f aca="false">AS23+AN23</f>
        <v>4228.71033112734</v>
      </c>
      <c r="AW23" s="90" t="n">
        <f aca="false">AI23+AF23+AC23</f>
        <v>1044350.49477742</v>
      </c>
      <c r="AX23" s="104"/>
    </row>
    <row r="24" customFormat="false" ht="12.75" hidden="false" customHeight="false" outlineLevel="0" collapsed="false">
      <c r="A24" s="94" t="n">
        <f aca="false">EDATE(A23,1)</f>
        <v>37257</v>
      </c>
      <c r="B24" s="95" t="n">
        <f aca="false">VLOOKUP(MONTH(A24),Volumes,3)</f>
        <v>10000</v>
      </c>
      <c r="C24" s="96"/>
      <c r="D24" s="97" t="n">
        <f aca="false">B24+C24</f>
        <v>10000</v>
      </c>
      <c r="E24" s="84" t="n">
        <f aca="false">IF(X24=0,0,IF(AND(X24=1,$H$3=1),D24*S24,IF($H$3=2,D24,"N/A")))</f>
        <v>310000</v>
      </c>
      <c r="F24" s="84" t="n">
        <f aca="false">E24*W24</f>
        <v>280262.764384565</v>
      </c>
      <c r="G24" s="32" t="n">
        <f aca="false">VLOOKUP($A24,Table,MATCH(G$4,Curves,0))</f>
        <v>3.692</v>
      </c>
      <c r="H24" s="98" t="n">
        <f aca="false">G24</f>
        <v>3.692</v>
      </c>
      <c r="I24" s="99" t="n">
        <f aca="false">H24</f>
        <v>3.692</v>
      </c>
      <c r="J24" s="32" t="n">
        <f aca="false">VLOOKUP($A24,Table,MATCH(J$4,Curves,0))</f>
        <v>-0.0175</v>
      </c>
      <c r="K24" s="98" t="n">
        <f aca="false">J24</f>
        <v>-0.0175</v>
      </c>
      <c r="L24" s="99" t="n">
        <f aca="false">K24</f>
        <v>-0.0175</v>
      </c>
      <c r="M24" s="32" t="n">
        <f aca="false">VLOOKUP($A24,Table,MATCH(M$4,Curves,0))</f>
        <v>0.01</v>
      </c>
      <c r="N24" s="98" t="n">
        <f aca="false">VLOOKUP($A24,Table,MATCH(N$4,Curves,0))</f>
        <v>0.025</v>
      </c>
      <c r="O24" s="99" t="n">
        <f aca="false">N24</f>
        <v>0.025</v>
      </c>
      <c r="P24" s="100"/>
      <c r="Q24" s="99" t="n">
        <f aca="false">O24+L24+I24</f>
        <v>3.6995</v>
      </c>
      <c r="R24" s="100"/>
      <c r="S24" s="35" t="n">
        <f aca="false">A25-A24</f>
        <v>31</v>
      </c>
      <c r="T24" s="101" t="n">
        <f aca="false">CHOOSE(F$3,A25+24,A24)</f>
        <v>37312</v>
      </c>
      <c r="U24" s="35" t="n">
        <f aca="false">T24-C$3</f>
        <v>538</v>
      </c>
      <c r="V24" s="32" t="n">
        <f aca="false">VLOOKUP($A24,Table,MATCH(V$4,Curves,0))</f>
        <v>0.069601561285392</v>
      </c>
      <c r="W24" s="102" t="n">
        <f aca="false">1/(1+CHOOSE(F$3,(V25+($K$3/10000))/2,(V24+($K$3/10000))/2))^(2*U24/365.25)</f>
        <v>0.904073433498597</v>
      </c>
      <c r="X24" s="35" t="n">
        <f aca="false">IF(AND(mthbeg&lt;=A24,mthend&gt;=A24),1,0)</f>
        <v>1</v>
      </c>
      <c r="Y24" s="35" t="n">
        <f aca="false">S24*X24</f>
        <v>31</v>
      </c>
      <c r="AA24" s="89" t="n">
        <f aca="false">F24*G24</f>
        <v>1034730.12610781</v>
      </c>
      <c r="AB24" s="89" t="n">
        <f aca="false">$F24*H24</f>
        <v>1034730.12610781</v>
      </c>
      <c r="AC24" s="89" t="n">
        <f aca="false">$F24*I24</f>
        <v>1034730.12610781</v>
      </c>
      <c r="AD24" s="89" t="n">
        <f aca="false">$F24*J24</f>
        <v>-4904.59837672989</v>
      </c>
      <c r="AE24" s="89" t="n">
        <f aca="false">$F24*K24</f>
        <v>-4904.59837672989</v>
      </c>
      <c r="AF24" s="89" t="n">
        <f aca="false">$F24*L24</f>
        <v>-4904.59837672989</v>
      </c>
      <c r="AG24" s="89" t="n">
        <f aca="false">$F24*M24</f>
        <v>2802.62764384565</v>
      </c>
      <c r="AH24" s="89" t="n">
        <f aca="false">$F24*N24</f>
        <v>7006.56910961413</v>
      </c>
      <c r="AI24" s="89" t="n">
        <f aca="false">F24*O24</f>
        <v>7006.56910961413</v>
      </c>
      <c r="AJ24" s="93"/>
      <c r="AK24" s="89" t="n">
        <f aca="false">CHOOSE($G$3,AB24-AC24,AC24-AB24)</f>
        <v>0</v>
      </c>
      <c r="AL24" s="89" t="n">
        <f aca="false">CHOOSE($G$3,AE24-AF24,AF24-AE24)</f>
        <v>0</v>
      </c>
      <c r="AM24" s="89" t="n">
        <f aca="false">CHOOSE($G$3,AH24-AI24,AI24-AH24)</f>
        <v>0</v>
      </c>
      <c r="AN24" s="103" t="n">
        <f aca="false">SUM(AK24:AM24)</f>
        <v>0</v>
      </c>
      <c r="AP24" s="89" t="n">
        <f aca="false">CHOOSE($G$3,AA24-AB24,AB24-AA24)</f>
        <v>0</v>
      </c>
      <c r="AQ24" s="89" t="n">
        <f aca="false">CHOOSE($G$3,AD24-AE24,AE24-AD24)</f>
        <v>0</v>
      </c>
      <c r="AR24" s="89" t="n">
        <f aca="false">CHOOSE($G$3,AG24-AH24,AH24-AG24)</f>
        <v>4203.94146576848</v>
      </c>
      <c r="AS24" s="103" t="n">
        <f aca="false">AP24+AQ24+AR24</f>
        <v>4203.94146576848</v>
      </c>
      <c r="AT24" s="103"/>
      <c r="AU24" s="90" t="n">
        <f aca="false">AS24+AN24</f>
        <v>4203.94146576848</v>
      </c>
      <c r="AW24" s="90" t="n">
        <f aca="false">AI24+AF24+AC24</f>
        <v>1036832.0968407</v>
      </c>
      <c r="AX24" s="104"/>
    </row>
    <row r="25" customFormat="false" ht="12.75" hidden="false" customHeight="false" outlineLevel="0" collapsed="false">
      <c r="A25" s="94" t="n">
        <f aca="false">EDATE(A24,1)</f>
        <v>37288</v>
      </c>
      <c r="B25" s="95" t="n">
        <f aca="false">VLOOKUP(MONTH(A25),Volumes,3)</f>
        <v>10000</v>
      </c>
      <c r="C25" s="96"/>
      <c r="D25" s="97" t="n">
        <f aca="false">B25+C25</f>
        <v>10000</v>
      </c>
      <c r="E25" s="84" t="n">
        <f aca="false">IF(X25=0,0,IF(AND(X25=1,$H$3=1),D25*S25,IF($H$3=2,D25,"N/A")))</f>
        <v>280000</v>
      </c>
      <c r="F25" s="84" t="n">
        <f aca="false">E25*W25</f>
        <v>251799.260054444</v>
      </c>
      <c r="G25" s="32" t="n">
        <f aca="false">VLOOKUP($A25,Table,MATCH(G$4,Curves,0))</f>
        <v>3.532</v>
      </c>
      <c r="H25" s="98" t="n">
        <f aca="false">G25</f>
        <v>3.532</v>
      </c>
      <c r="I25" s="99" t="n">
        <f aca="false">H25</f>
        <v>3.532</v>
      </c>
      <c r="J25" s="32" t="n">
        <f aca="false">VLOOKUP($A25,Table,MATCH(J$4,Curves,0))</f>
        <v>-0.0175</v>
      </c>
      <c r="K25" s="98" t="n">
        <f aca="false">J25</f>
        <v>-0.0175</v>
      </c>
      <c r="L25" s="99" t="n">
        <f aca="false">K25</f>
        <v>-0.0175</v>
      </c>
      <c r="M25" s="32" t="n">
        <f aca="false">VLOOKUP($A25,Table,MATCH(M$4,Curves,0))</f>
        <v>0.01</v>
      </c>
      <c r="N25" s="98" t="n">
        <f aca="false">VLOOKUP($A25,Table,MATCH(N$4,Curves,0))</f>
        <v>0.025</v>
      </c>
      <c r="O25" s="99" t="n">
        <f aca="false">N25</f>
        <v>0.025</v>
      </c>
      <c r="P25" s="100"/>
      <c r="Q25" s="99" t="n">
        <f aca="false">O25+L25+I25</f>
        <v>3.5395</v>
      </c>
      <c r="R25" s="100"/>
      <c r="S25" s="35" t="n">
        <f aca="false">A26-A25</f>
        <v>28</v>
      </c>
      <c r="T25" s="101" t="n">
        <f aca="false">CHOOSE(F$3,A26+24,A25)</f>
        <v>37340</v>
      </c>
      <c r="U25" s="35" t="n">
        <f aca="false">T25-C$3</f>
        <v>566</v>
      </c>
      <c r="V25" s="32" t="n">
        <f aca="false">VLOOKUP($A25,Table,MATCH(V$4,Curves,0))</f>
        <v>0.069649106889406</v>
      </c>
      <c r="W25" s="102" t="n">
        <f aca="false">1/(1+CHOOSE(F$3,(V26+($K$3/10000))/2,(V25+($K$3/10000))/2))^(2*U25/365.25)</f>
        <v>0.899283071623013</v>
      </c>
      <c r="X25" s="35" t="n">
        <f aca="false">IF(AND(mthbeg&lt;=A25,mthend&gt;=A25),1,0)</f>
        <v>1</v>
      </c>
      <c r="Y25" s="35" t="n">
        <f aca="false">S25*X25</f>
        <v>28</v>
      </c>
      <c r="AA25" s="89" t="n">
        <f aca="false">F25*G25</f>
        <v>889354.986512295</v>
      </c>
      <c r="AB25" s="89" t="n">
        <f aca="false">$F25*H25</f>
        <v>889354.986512295</v>
      </c>
      <c r="AC25" s="89" t="n">
        <f aca="false">$F25*I25</f>
        <v>889354.986512295</v>
      </c>
      <c r="AD25" s="89" t="n">
        <f aca="false">$F25*J25</f>
        <v>-4406.48705095277</v>
      </c>
      <c r="AE25" s="89" t="n">
        <f aca="false">$F25*K25</f>
        <v>-4406.48705095277</v>
      </c>
      <c r="AF25" s="89" t="n">
        <f aca="false">$F25*L25</f>
        <v>-4406.48705095277</v>
      </c>
      <c r="AG25" s="89" t="n">
        <f aca="false">$F25*M25</f>
        <v>2517.99260054444</v>
      </c>
      <c r="AH25" s="89" t="n">
        <f aca="false">$F25*N25</f>
        <v>6294.98150136109</v>
      </c>
      <c r="AI25" s="89" t="n">
        <f aca="false">F25*O25</f>
        <v>6294.98150136109</v>
      </c>
      <c r="AJ25" s="93"/>
      <c r="AK25" s="89" t="n">
        <f aca="false">CHOOSE($G$3,AB25-AC25,AC25-AB25)</f>
        <v>0</v>
      </c>
      <c r="AL25" s="89" t="n">
        <f aca="false">CHOOSE($G$3,AE25-AF25,AF25-AE25)</f>
        <v>0</v>
      </c>
      <c r="AM25" s="89" t="n">
        <f aca="false">CHOOSE($G$3,AH25-AI25,AI25-AH25)</f>
        <v>0</v>
      </c>
      <c r="AN25" s="103" t="n">
        <f aca="false">SUM(AK25:AM25)</f>
        <v>0</v>
      </c>
      <c r="AP25" s="89" t="n">
        <f aca="false">CHOOSE($G$3,AA25-AB25,AB25-AA25)</f>
        <v>0</v>
      </c>
      <c r="AQ25" s="89" t="n">
        <f aca="false">CHOOSE($G$3,AD25-AE25,AE25-AD25)</f>
        <v>0</v>
      </c>
      <c r="AR25" s="89" t="n">
        <f aca="false">CHOOSE($G$3,AG25-AH25,AH25-AG25)</f>
        <v>3776.98890081666</v>
      </c>
      <c r="AS25" s="103" t="n">
        <f aca="false">AP25+AQ25+AR25</f>
        <v>3776.98890081666</v>
      </c>
      <c r="AT25" s="103"/>
      <c r="AU25" s="90" t="n">
        <f aca="false">AS25+AN25</f>
        <v>3776.98890081666</v>
      </c>
      <c r="AW25" s="90" t="n">
        <f aca="false">AI25+AF25+AC25</f>
        <v>891243.480962704</v>
      </c>
      <c r="AX25" s="104"/>
    </row>
    <row r="26" customFormat="false" ht="12.75" hidden="false" customHeight="false" outlineLevel="0" collapsed="false">
      <c r="A26" s="94" t="n">
        <f aca="false">EDATE(A25,1)</f>
        <v>37316</v>
      </c>
      <c r="B26" s="95" t="n">
        <f aca="false">VLOOKUP(MONTH(A26),Volumes,3)</f>
        <v>10000</v>
      </c>
      <c r="C26" s="96"/>
      <c r="D26" s="97" t="n">
        <f aca="false">B26+C26</f>
        <v>10000</v>
      </c>
      <c r="E26" s="84" t="n">
        <f aca="false">IF(X26=0,0,IF(AND(X26=1,$H$3=1),D26*S26,IF($H$3=2,D26,"N/A")))</f>
        <v>310000</v>
      </c>
      <c r="F26" s="84" t="n">
        <f aca="false">E26*W26</f>
        <v>277148.355234476</v>
      </c>
      <c r="G26" s="32" t="n">
        <f aca="false">VLOOKUP($A26,Table,MATCH(G$4,Curves,0))</f>
        <v>3.377</v>
      </c>
      <c r="H26" s="98" t="n">
        <f aca="false">G26</f>
        <v>3.377</v>
      </c>
      <c r="I26" s="99" t="n">
        <f aca="false">H26</f>
        <v>3.377</v>
      </c>
      <c r="J26" s="32" t="n">
        <f aca="false">VLOOKUP($A26,Table,MATCH(J$4,Curves,0))</f>
        <v>-0.0175</v>
      </c>
      <c r="K26" s="98" t="n">
        <f aca="false">J26</f>
        <v>-0.0175</v>
      </c>
      <c r="L26" s="99" t="n">
        <f aca="false">K26</f>
        <v>-0.0175</v>
      </c>
      <c r="M26" s="32" t="n">
        <f aca="false">VLOOKUP($A26,Table,MATCH(M$4,Curves,0))</f>
        <v>0.01</v>
      </c>
      <c r="N26" s="98" t="n">
        <f aca="false">VLOOKUP($A26,Table,MATCH(N$4,Curves,0))</f>
        <v>0.025</v>
      </c>
      <c r="O26" s="99" t="n">
        <f aca="false">N26</f>
        <v>0.025</v>
      </c>
      <c r="P26" s="100"/>
      <c r="Q26" s="99" t="n">
        <f aca="false">O26+L26+I26</f>
        <v>3.3845</v>
      </c>
      <c r="R26" s="100"/>
      <c r="S26" s="35" t="n">
        <f aca="false">A27-A26</f>
        <v>31</v>
      </c>
      <c r="T26" s="101" t="n">
        <f aca="false">CHOOSE(F$3,A27+24,A26)</f>
        <v>37371</v>
      </c>
      <c r="U26" s="35" t="n">
        <f aca="false">T26-C$3</f>
        <v>597</v>
      </c>
      <c r="V26" s="32" t="n">
        <f aca="false">VLOOKUP($A26,Table,MATCH(V$4,Curves,0))</f>
        <v>0.069692051306576</v>
      </c>
      <c r="W26" s="102" t="n">
        <f aca="false">1/(1+CHOOSE(F$3,(V27+($K$3/10000))/2,(V26+($K$3/10000))/2))^(2*U26/365.25)</f>
        <v>0.894026952369277</v>
      </c>
      <c r="X26" s="35" t="n">
        <f aca="false">IF(AND(mthbeg&lt;=A26,mthend&gt;=A26),1,0)</f>
        <v>1</v>
      </c>
      <c r="Y26" s="35" t="n">
        <f aca="false">S26*X26</f>
        <v>31</v>
      </c>
      <c r="AA26" s="89" t="n">
        <f aca="false">F26*G26</f>
        <v>935929.995626825</v>
      </c>
      <c r="AB26" s="89" t="n">
        <f aca="false">$F26*H26</f>
        <v>935929.995626825</v>
      </c>
      <c r="AC26" s="89" t="n">
        <f aca="false">$F26*I26</f>
        <v>935929.995626825</v>
      </c>
      <c r="AD26" s="89" t="n">
        <f aca="false">$F26*J26</f>
        <v>-4850.09621660333</v>
      </c>
      <c r="AE26" s="89" t="n">
        <f aca="false">$F26*K26</f>
        <v>-4850.09621660333</v>
      </c>
      <c r="AF26" s="89" t="n">
        <f aca="false">$F26*L26</f>
        <v>-4850.09621660333</v>
      </c>
      <c r="AG26" s="89" t="n">
        <f aca="false">$F26*M26</f>
        <v>2771.48355234476</v>
      </c>
      <c r="AH26" s="89" t="n">
        <f aca="false">$F26*N26</f>
        <v>6928.7088808619</v>
      </c>
      <c r="AI26" s="89" t="n">
        <f aca="false">F26*O26</f>
        <v>6928.7088808619</v>
      </c>
      <c r="AJ26" s="93"/>
      <c r="AK26" s="89" t="n">
        <f aca="false">CHOOSE($G$3,AB26-AC26,AC26-AB26)</f>
        <v>0</v>
      </c>
      <c r="AL26" s="89" t="n">
        <f aca="false">CHOOSE($G$3,AE26-AF26,AF26-AE26)</f>
        <v>0</v>
      </c>
      <c r="AM26" s="89" t="n">
        <f aca="false">CHOOSE($G$3,AH26-AI26,AI26-AH26)</f>
        <v>0</v>
      </c>
      <c r="AN26" s="103" t="n">
        <f aca="false">SUM(AK26:AM26)</f>
        <v>0</v>
      </c>
      <c r="AP26" s="89" t="n">
        <f aca="false">CHOOSE($G$3,AA26-AB26,AB26-AA26)</f>
        <v>0</v>
      </c>
      <c r="AQ26" s="89" t="n">
        <f aca="false">CHOOSE($G$3,AD26-AE26,AE26-AD26)</f>
        <v>0</v>
      </c>
      <c r="AR26" s="89" t="n">
        <f aca="false">CHOOSE($G$3,AG26-AH26,AH26-AG26)</f>
        <v>4157.22532851714</v>
      </c>
      <c r="AS26" s="103" t="n">
        <f aca="false">AP26+AQ26+AR26</f>
        <v>4157.22532851714</v>
      </c>
      <c r="AT26" s="103"/>
      <c r="AU26" s="90" t="n">
        <f aca="false">AS26+AN26</f>
        <v>4157.22532851714</v>
      </c>
      <c r="AW26" s="90" t="n">
        <f aca="false">AI26+AF26+AC26</f>
        <v>938008.608291084</v>
      </c>
      <c r="AX26" s="104"/>
    </row>
    <row r="27" customFormat="false" ht="12.75" hidden="false" customHeight="false" outlineLevel="0" collapsed="false">
      <c r="A27" s="94" t="n">
        <f aca="false">EDATE(A26,1)</f>
        <v>37347</v>
      </c>
      <c r="B27" s="95" t="n">
        <f aca="false">VLOOKUP(MONTH(A27),Volumes,3)</f>
        <v>10000</v>
      </c>
      <c r="C27" s="96"/>
      <c r="D27" s="97" t="n">
        <f aca="false">B27+C27</f>
        <v>10000</v>
      </c>
      <c r="E27" s="84" t="n">
        <f aca="false">IF(X27=0,0,IF(AND(X27=1,$H$3=1),D27*S27,IF($H$3=2,D27,"N/A")))</f>
        <v>300000</v>
      </c>
      <c r="F27" s="84" t="n">
        <f aca="false">E27*W27</f>
        <v>266701.010682206</v>
      </c>
      <c r="G27" s="32" t="n">
        <f aca="false">VLOOKUP($A27,Table,MATCH(G$4,Curves,0))</f>
        <v>3.227</v>
      </c>
      <c r="H27" s="98" t="n">
        <f aca="false">G27</f>
        <v>3.227</v>
      </c>
      <c r="I27" s="99" t="n">
        <f aca="false">H27</f>
        <v>3.227</v>
      </c>
      <c r="J27" s="32" t="n">
        <f aca="false">VLOOKUP($A27,Table,MATCH(J$4,Curves,0))</f>
        <v>-0.005</v>
      </c>
      <c r="K27" s="98" t="n">
        <f aca="false">J27</f>
        <v>-0.005</v>
      </c>
      <c r="L27" s="99" t="n">
        <f aca="false">K27</f>
        <v>-0.005</v>
      </c>
      <c r="M27" s="32" t="n">
        <f aca="false">VLOOKUP($A27,Table,MATCH(M$4,Curves,0))</f>
        <v>0.01</v>
      </c>
      <c r="N27" s="98" t="n">
        <f aca="false">VLOOKUP($A27,Table,MATCH(N$4,Curves,0))</f>
        <v>0.025</v>
      </c>
      <c r="O27" s="99" t="n">
        <f aca="false">N27</f>
        <v>0.025</v>
      </c>
      <c r="P27" s="100"/>
      <c r="Q27" s="99" t="n">
        <f aca="false">O27+L27+I27</f>
        <v>3.247</v>
      </c>
      <c r="R27" s="100"/>
      <c r="S27" s="35" t="n">
        <f aca="false">A28-A27</f>
        <v>30</v>
      </c>
      <c r="T27" s="101" t="n">
        <f aca="false">CHOOSE(F$3,A28+24,A27)</f>
        <v>37401</v>
      </c>
      <c r="U27" s="35" t="n">
        <f aca="false">T27-C$3</f>
        <v>627</v>
      </c>
      <c r="V27" s="32" t="n">
        <f aca="false">VLOOKUP($A27,Table,MATCH(V$4,Curves,0))</f>
        <v>0.069722226634656</v>
      </c>
      <c r="W27" s="102" t="n">
        <f aca="false">1/(1+CHOOSE(F$3,(V28+($K$3/10000))/2,(V27+($K$3/10000))/2))^(2*U27/365.25)</f>
        <v>0.889003368940686</v>
      </c>
      <c r="X27" s="35" t="n">
        <f aca="false">IF(AND(mthbeg&lt;=A27,mthend&gt;=A27),1,0)</f>
        <v>1</v>
      </c>
      <c r="Y27" s="35" t="n">
        <f aca="false">S27*X27</f>
        <v>30</v>
      </c>
      <c r="AA27" s="89" t="n">
        <f aca="false">F27*G27</f>
        <v>860644.161471478</v>
      </c>
      <c r="AB27" s="89" t="n">
        <f aca="false">$F27*H27</f>
        <v>860644.161471478</v>
      </c>
      <c r="AC27" s="89" t="n">
        <f aca="false">$F27*I27</f>
        <v>860644.161471478</v>
      </c>
      <c r="AD27" s="89" t="n">
        <f aca="false">$F27*J27</f>
        <v>-1333.50505341103</v>
      </c>
      <c r="AE27" s="89" t="n">
        <f aca="false">$F27*K27</f>
        <v>-1333.50505341103</v>
      </c>
      <c r="AF27" s="89" t="n">
        <f aca="false">$F27*L27</f>
        <v>-1333.50505341103</v>
      </c>
      <c r="AG27" s="89" t="n">
        <f aca="false">$F27*M27</f>
        <v>2667.01010682206</v>
      </c>
      <c r="AH27" s="89" t="n">
        <f aca="false">$F27*N27</f>
        <v>6667.52526705514</v>
      </c>
      <c r="AI27" s="89" t="n">
        <f aca="false">F27*O27</f>
        <v>6667.52526705514</v>
      </c>
      <c r="AJ27" s="93"/>
      <c r="AK27" s="89" t="n">
        <f aca="false">CHOOSE($G$3,AB27-AC27,AC27-AB27)</f>
        <v>0</v>
      </c>
      <c r="AL27" s="89" t="n">
        <f aca="false">CHOOSE($G$3,AE27-AF27,AF27-AE27)</f>
        <v>0</v>
      </c>
      <c r="AM27" s="89" t="n">
        <f aca="false">CHOOSE($G$3,AH27-AI27,AI27-AH27)</f>
        <v>0</v>
      </c>
      <c r="AN27" s="103" t="n">
        <f aca="false">SUM(AK27:AM27)</f>
        <v>0</v>
      </c>
      <c r="AP27" s="89" t="n">
        <f aca="false">CHOOSE($G$3,AA27-AB27,AB27-AA27)</f>
        <v>0</v>
      </c>
      <c r="AQ27" s="89" t="n">
        <f aca="false">CHOOSE($G$3,AD27-AE27,AE27-AD27)</f>
        <v>0</v>
      </c>
      <c r="AR27" s="89" t="n">
        <f aca="false">CHOOSE($G$3,AG27-AH27,AH27-AG27)</f>
        <v>4000.51516023309</v>
      </c>
      <c r="AS27" s="103" t="n">
        <f aca="false">AP27+AQ27+AR27</f>
        <v>4000.51516023309</v>
      </c>
      <c r="AT27" s="103"/>
      <c r="AU27" s="90" t="n">
        <f aca="false">AS27+AN27</f>
        <v>4000.51516023309</v>
      </c>
      <c r="AW27" s="90" t="n">
        <f aca="false">AI27+AF27+AC27</f>
        <v>865978.181685122</v>
      </c>
      <c r="AX27" s="104"/>
    </row>
    <row r="28" customFormat="false" ht="12.75" hidden="false" customHeight="false" outlineLevel="0" collapsed="false">
      <c r="A28" s="94" t="n">
        <f aca="false">EDATE(A27,1)</f>
        <v>37377</v>
      </c>
      <c r="B28" s="95" t="n">
        <f aca="false">VLOOKUP(MONTH(A28),Volumes,3)</f>
        <v>10000</v>
      </c>
      <c r="C28" s="96"/>
      <c r="D28" s="97" t="n">
        <f aca="false">B28+C28</f>
        <v>10000</v>
      </c>
      <c r="E28" s="84" t="n">
        <f aca="false">IF(X28=0,0,IF(AND(X28=1,$H$3=1),D28*S28,IF($H$3=2,D28,"N/A")))</f>
        <v>310000</v>
      </c>
      <c r="F28" s="84" t="n">
        <f aca="false">E28*W28</f>
        <v>273990.856249092</v>
      </c>
      <c r="G28" s="32" t="n">
        <f aca="false">VLOOKUP($A28,Table,MATCH(G$4,Curves,0))</f>
        <v>3.173</v>
      </c>
      <c r="H28" s="98" t="n">
        <f aca="false">G28</f>
        <v>3.173</v>
      </c>
      <c r="I28" s="99" t="n">
        <f aca="false">H28</f>
        <v>3.173</v>
      </c>
      <c r="J28" s="32" t="n">
        <f aca="false">VLOOKUP($A28,Table,MATCH(J$4,Curves,0))</f>
        <v>-0.005</v>
      </c>
      <c r="K28" s="98" t="n">
        <f aca="false">J28</f>
        <v>-0.005</v>
      </c>
      <c r="L28" s="99" t="n">
        <f aca="false">K28</f>
        <v>-0.005</v>
      </c>
      <c r="M28" s="32" t="n">
        <f aca="false">VLOOKUP($A28,Table,MATCH(M$4,Curves,0))</f>
        <v>0.01</v>
      </c>
      <c r="N28" s="98" t="n">
        <f aca="false">VLOOKUP($A28,Table,MATCH(N$4,Curves,0))</f>
        <v>0.025</v>
      </c>
      <c r="O28" s="99" t="n">
        <f aca="false">N28</f>
        <v>0.025</v>
      </c>
      <c r="P28" s="100"/>
      <c r="Q28" s="99" t="n">
        <f aca="false">O28+L28+I28</f>
        <v>3.193</v>
      </c>
      <c r="R28" s="100"/>
      <c r="S28" s="35" t="n">
        <f aca="false">A29-A28</f>
        <v>31</v>
      </c>
      <c r="T28" s="101" t="n">
        <f aca="false">CHOOSE(F$3,A29+24,A28)</f>
        <v>37432</v>
      </c>
      <c r="U28" s="35" t="n">
        <f aca="false">T28-C$3</f>
        <v>658</v>
      </c>
      <c r="V28" s="32" t="n">
        <f aca="false">VLOOKUP($A28,Table,MATCH(V$4,Curves,0))</f>
        <v>0.069725713675655</v>
      </c>
      <c r="W28" s="102" t="n">
        <f aca="false">1/(1+CHOOSE(F$3,(V29+($K$3/10000))/2,(V28+($K$3/10000))/2))^(2*U28/365.25)</f>
        <v>0.883841471771266</v>
      </c>
      <c r="X28" s="35" t="n">
        <f aca="false">IF(AND(mthbeg&lt;=A28,mthend&gt;=A28),1,0)</f>
        <v>1</v>
      </c>
      <c r="Y28" s="35" t="n">
        <f aca="false">S28*X28</f>
        <v>31</v>
      </c>
      <c r="AA28" s="89" t="n">
        <f aca="false">F28*G28</f>
        <v>869372.98687837</v>
      </c>
      <c r="AB28" s="89" t="n">
        <f aca="false">$F28*H28</f>
        <v>869372.98687837</v>
      </c>
      <c r="AC28" s="89" t="n">
        <f aca="false">$F28*I28</f>
        <v>869372.98687837</v>
      </c>
      <c r="AD28" s="89" t="n">
        <f aca="false">$F28*J28</f>
        <v>-1369.95428124546</v>
      </c>
      <c r="AE28" s="89" t="n">
        <f aca="false">$F28*K28</f>
        <v>-1369.95428124546</v>
      </c>
      <c r="AF28" s="89" t="n">
        <f aca="false">$F28*L28</f>
        <v>-1369.95428124546</v>
      </c>
      <c r="AG28" s="89" t="n">
        <f aca="false">$F28*M28</f>
        <v>2739.90856249092</v>
      </c>
      <c r="AH28" s="89" t="n">
        <f aca="false">$F28*N28</f>
        <v>6849.77140622731</v>
      </c>
      <c r="AI28" s="89" t="n">
        <f aca="false">F28*O28</f>
        <v>6849.77140622731</v>
      </c>
      <c r="AJ28" s="93"/>
      <c r="AK28" s="89" t="n">
        <f aca="false">CHOOSE($G$3,AB28-AC28,AC28-AB28)</f>
        <v>0</v>
      </c>
      <c r="AL28" s="89" t="n">
        <f aca="false">CHOOSE($G$3,AE28-AF28,AF28-AE28)</f>
        <v>0</v>
      </c>
      <c r="AM28" s="89" t="n">
        <f aca="false">CHOOSE($G$3,AH28-AI28,AI28-AH28)</f>
        <v>0</v>
      </c>
      <c r="AN28" s="103" t="n">
        <f aca="false">SUM(AK28:AM28)</f>
        <v>0</v>
      </c>
      <c r="AP28" s="89" t="n">
        <f aca="false">CHOOSE($G$3,AA28-AB28,AB28-AA28)</f>
        <v>0</v>
      </c>
      <c r="AQ28" s="89" t="n">
        <f aca="false">CHOOSE($G$3,AD28-AE28,AE28-AD28)</f>
        <v>0</v>
      </c>
      <c r="AR28" s="89" t="n">
        <f aca="false">CHOOSE($G$3,AG28-AH28,AH28-AG28)</f>
        <v>4109.86284373638</v>
      </c>
      <c r="AS28" s="103" t="n">
        <f aca="false">AP28+AQ28+AR28</f>
        <v>4109.86284373638</v>
      </c>
      <c r="AT28" s="103"/>
      <c r="AU28" s="90" t="n">
        <f aca="false">AS28+AN28</f>
        <v>4109.86284373638</v>
      </c>
      <c r="AW28" s="90" t="n">
        <f aca="false">AI28+AF28+AC28</f>
        <v>874852.804003352</v>
      </c>
      <c r="AX28" s="104"/>
    </row>
    <row r="29" customFormat="false" ht="12.75" hidden="false" customHeight="false" outlineLevel="0" collapsed="false">
      <c r="A29" s="94" t="n">
        <f aca="false">EDATE(A28,1)</f>
        <v>37408</v>
      </c>
      <c r="B29" s="95" t="n">
        <f aca="false">VLOOKUP(MONTH(A29),Volumes,3)</f>
        <v>10000</v>
      </c>
      <c r="C29" s="96"/>
      <c r="D29" s="97" t="n">
        <f aca="false">B29+C29</f>
        <v>10000</v>
      </c>
      <c r="E29" s="84" t="n">
        <f aca="false">IF(X29=0,0,IF(AND(X29=1,$H$3=1),D29*S29,IF($H$3=2,D29,"N/A")))</f>
        <v>300000</v>
      </c>
      <c r="F29" s="84" t="n">
        <f aca="false">E29*W29</f>
        <v>263662.693364703</v>
      </c>
      <c r="G29" s="32" t="n">
        <f aca="false">VLOOKUP($A29,Table,MATCH(G$4,Curves,0))</f>
        <v>3.149</v>
      </c>
      <c r="H29" s="98" t="n">
        <f aca="false">G29</f>
        <v>3.149</v>
      </c>
      <c r="I29" s="99" t="n">
        <f aca="false">H29</f>
        <v>3.149</v>
      </c>
      <c r="J29" s="32" t="n">
        <f aca="false">VLOOKUP($A29,Table,MATCH(J$4,Curves,0))</f>
        <v>-0.005</v>
      </c>
      <c r="K29" s="98" t="n">
        <f aca="false">J29</f>
        <v>-0.005</v>
      </c>
      <c r="L29" s="99" t="n">
        <f aca="false">K29</f>
        <v>-0.005</v>
      </c>
      <c r="M29" s="32" t="n">
        <f aca="false">VLOOKUP($A29,Table,MATCH(M$4,Curves,0))</f>
        <v>0.01</v>
      </c>
      <c r="N29" s="98" t="n">
        <f aca="false">VLOOKUP($A29,Table,MATCH(N$4,Curves,0))</f>
        <v>0.025</v>
      </c>
      <c r="O29" s="99" t="n">
        <f aca="false">N29</f>
        <v>0.025</v>
      </c>
      <c r="P29" s="100"/>
      <c r="Q29" s="99" t="n">
        <f aca="false">O29+L29+I29</f>
        <v>3.169</v>
      </c>
      <c r="R29" s="100"/>
      <c r="S29" s="35" t="n">
        <f aca="false">A30-A29</f>
        <v>30</v>
      </c>
      <c r="T29" s="101" t="n">
        <f aca="false">CHOOSE(F$3,A30+24,A29)</f>
        <v>37462</v>
      </c>
      <c r="U29" s="35" t="n">
        <f aca="false">T29-C$3</f>
        <v>688</v>
      </c>
      <c r="V29" s="32" t="n">
        <f aca="false">VLOOKUP($A29,Table,MATCH(V$4,Curves,0))</f>
        <v>0.069729316951359</v>
      </c>
      <c r="W29" s="102" t="n">
        <f aca="false">1/(1+CHOOSE(F$3,(V30+($K$3/10000))/2,(V29+($K$3/10000))/2))^(2*U29/365.25)</f>
        <v>0.878875644549011</v>
      </c>
      <c r="X29" s="35" t="n">
        <f aca="false">IF(AND(mthbeg&lt;=A29,mthend&gt;=A29),1,0)</f>
        <v>1</v>
      </c>
      <c r="Y29" s="35" t="n">
        <f aca="false">S29*X29</f>
        <v>30</v>
      </c>
      <c r="AA29" s="89" t="n">
        <f aca="false">F29*G29</f>
        <v>830273.821405451</v>
      </c>
      <c r="AB29" s="89" t="n">
        <f aca="false">$F29*H29</f>
        <v>830273.821405451</v>
      </c>
      <c r="AC29" s="89" t="n">
        <f aca="false">$F29*I29</f>
        <v>830273.821405451</v>
      </c>
      <c r="AD29" s="89" t="n">
        <f aca="false">$F29*J29</f>
        <v>-1318.31346682352</v>
      </c>
      <c r="AE29" s="89" t="n">
        <f aca="false">$F29*K29</f>
        <v>-1318.31346682352</v>
      </c>
      <c r="AF29" s="89" t="n">
        <f aca="false">$F29*L29</f>
        <v>-1318.31346682352</v>
      </c>
      <c r="AG29" s="89" t="n">
        <f aca="false">$F29*M29</f>
        <v>2636.62693364703</v>
      </c>
      <c r="AH29" s="89" t="n">
        <f aca="false">$F29*N29</f>
        <v>6591.56733411758</v>
      </c>
      <c r="AI29" s="89" t="n">
        <f aca="false">F29*O29</f>
        <v>6591.56733411758</v>
      </c>
      <c r="AJ29" s="93"/>
      <c r="AK29" s="89" t="n">
        <f aca="false">CHOOSE($G$3,AB29-AC29,AC29-AB29)</f>
        <v>0</v>
      </c>
      <c r="AL29" s="89" t="n">
        <f aca="false">CHOOSE($G$3,AE29-AF29,AF29-AE29)</f>
        <v>0</v>
      </c>
      <c r="AM29" s="89" t="n">
        <f aca="false">CHOOSE($G$3,AH29-AI29,AI29-AH29)</f>
        <v>0</v>
      </c>
      <c r="AN29" s="103" t="n">
        <f aca="false">SUM(AK29:AM29)</f>
        <v>0</v>
      </c>
      <c r="AP29" s="89" t="n">
        <f aca="false">CHOOSE($G$3,AA29-AB29,AB29-AA29)</f>
        <v>0</v>
      </c>
      <c r="AQ29" s="89" t="n">
        <f aca="false">CHOOSE($G$3,AD29-AE29,AE29-AD29)</f>
        <v>0</v>
      </c>
      <c r="AR29" s="89" t="n">
        <f aca="false">CHOOSE($G$3,AG29-AH29,AH29-AG29)</f>
        <v>3954.94040047055</v>
      </c>
      <c r="AS29" s="103" t="n">
        <f aca="false">AP29+AQ29+AR29</f>
        <v>3954.94040047055</v>
      </c>
      <c r="AT29" s="103"/>
      <c r="AU29" s="90" t="n">
        <f aca="false">AS29+AN29</f>
        <v>3954.94040047055</v>
      </c>
      <c r="AW29" s="90" t="n">
        <f aca="false">AI29+AF29+AC29</f>
        <v>835547.075272745</v>
      </c>
      <c r="AX29" s="104"/>
    </row>
    <row r="30" customFormat="false" ht="12.75" hidden="false" customHeight="false" outlineLevel="0" collapsed="false">
      <c r="A30" s="94" t="n">
        <f aca="false">EDATE(A29,1)</f>
        <v>37438</v>
      </c>
      <c r="B30" s="95" t="n">
        <f aca="false">VLOOKUP(MONTH(A30),Volumes,3)</f>
        <v>10000</v>
      </c>
      <c r="C30" s="96"/>
      <c r="D30" s="97" t="n">
        <f aca="false">B30+C30</f>
        <v>10000</v>
      </c>
      <c r="E30" s="84" t="n">
        <f aca="false">IF(X30=0,0,IF(AND(X30=1,$H$3=1),D30*S30,IF($H$3=2,D30,"N/A")))</f>
        <v>310000</v>
      </c>
      <c r="F30" s="84" t="n">
        <f aca="false">E30*W30</f>
        <v>270870.502386893</v>
      </c>
      <c r="G30" s="32" t="n">
        <f aca="false">VLOOKUP($A30,Table,MATCH(G$4,Curves,0))</f>
        <v>3.143</v>
      </c>
      <c r="H30" s="98" t="n">
        <f aca="false">G30</f>
        <v>3.143</v>
      </c>
      <c r="I30" s="99" t="n">
        <f aca="false">H30</f>
        <v>3.143</v>
      </c>
      <c r="J30" s="32" t="n">
        <f aca="false">VLOOKUP($A30,Table,MATCH(J$4,Curves,0))</f>
        <v>-0.005</v>
      </c>
      <c r="K30" s="98" t="n">
        <f aca="false">J30</f>
        <v>-0.005</v>
      </c>
      <c r="L30" s="99" t="n">
        <f aca="false">K30</f>
        <v>-0.005</v>
      </c>
      <c r="M30" s="32" t="n">
        <f aca="false">VLOOKUP($A30,Table,MATCH(M$4,Curves,0))</f>
        <v>0.01</v>
      </c>
      <c r="N30" s="98" t="n">
        <f aca="false">VLOOKUP($A30,Table,MATCH(N$4,Curves,0))</f>
        <v>0.025</v>
      </c>
      <c r="O30" s="99" t="n">
        <f aca="false">N30</f>
        <v>0.025</v>
      </c>
      <c r="P30" s="100"/>
      <c r="Q30" s="99" t="n">
        <f aca="false">O30+L30+I30</f>
        <v>3.163</v>
      </c>
      <c r="R30" s="100"/>
      <c r="S30" s="35" t="n">
        <f aca="false">A31-A30</f>
        <v>31</v>
      </c>
      <c r="T30" s="101" t="n">
        <f aca="false">CHOOSE(F$3,A31+24,A30)</f>
        <v>37493</v>
      </c>
      <c r="U30" s="35" t="n">
        <f aca="false">T30-C$3</f>
        <v>719</v>
      </c>
      <c r="V30" s="32" t="n">
        <f aca="false">VLOOKUP($A30,Table,MATCH(V$4,Curves,0))</f>
        <v>0.069731858434381</v>
      </c>
      <c r="W30" s="102" t="n">
        <f aca="false">1/(1+CHOOSE(F$3,(V31+($K$3/10000))/2,(V30+($K$3/10000))/2))^(2*U30/365.25)</f>
        <v>0.873775814151268</v>
      </c>
      <c r="X30" s="35" t="n">
        <f aca="false">IF(AND(mthbeg&lt;=A30,mthend&gt;=A30),1,0)</f>
        <v>1</v>
      </c>
      <c r="Y30" s="35" t="n">
        <f aca="false">S30*X30</f>
        <v>31</v>
      </c>
      <c r="AA30" s="89" t="n">
        <f aca="false">F30*G30</f>
        <v>851345.989002005</v>
      </c>
      <c r="AB30" s="89" t="n">
        <f aca="false">$F30*H30</f>
        <v>851345.989002005</v>
      </c>
      <c r="AC30" s="89" t="n">
        <f aca="false">$F30*I30</f>
        <v>851345.989002005</v>
      </c>
      <c r="AD30" s="89" t="n">
        <f aca="false">$F30*J30</f>
        <v>-1354.35251193447</v>
      </c>
      <c r="AE30" s="89" t="n">
        <f aca="false">$F30*K30</f>
        <v>-1354.35251193447</v>
      </c>
      <c r="AF30" s="89" t="n">
        <f aca="false">$F30*L30</f>
        <v>-1354.35251193447</v>
      </c>
      <c r="AG30" s="89" t="n">
        <f aca="false">$F30*M30</f>
        <v>2708.70502386893</v>
      </c>
      <c r="AH30" s="89" t="n">
        <f aca="false">$F30*N30</f>
        <v>6771.76255967233</v>
      </c>
      <c r="AI30" s="89" t="n">
        <f aca="false">F30*O30</f>
        <v>6771.76255967233</v>
      </c>
      <c r="AJ30" s="93"/>
      <c r="AK30" s="89" t="n">
        <f aca="false">CHOOSE($G$3,AB30-AC30,AC30-AB30)</f>
        <v>0</v>
      </c>
      <c r="AL30" s="89" t="n">
        <f aca="false">CHOOSE($G$3,AE30-AF30,AF30-AE30)</f>
        <v>0</v>
      </c>
      <c r="AM30" s="89" t="n">
        <f aca="false">CHOOSE($G$3,AH30-AI30,AI30-AH30)</f>
        <v>0</v>
      </c>
      <c r="AN30" s="103" t="n">
        <f aca="false">SUM(AK30:AM30)</f>
        <v>0</v>
      </c>
      <c r="AP30" s="89" t="n">
        <f aca="false">CHOOSE($G$3,AA30-AB30,AB30-AA30)</f>
        <v>0</v>
      </c>
      <c r="AQ30" s="89" t="n">
        <f aca="false">CHOOSE($G$3,AD30-AE30,AE30-AD30)</f>
        <v>0</v>
      </c>
      <c r="AR30" s="89" t="n">
        <f aca="false">CHOOSE($G$3,AG30-AH30,AH30-AG30)</f>
        <v>4063.0575358034</v>
      </c>
      <c r="AS30" s="103" t="n">
        <f aca="false">AP30+AQ30+AR30</f>
        <v>4063.0575358034</v>
      </c>
      <c r="AT30" s="103"/>
      <c r="AU30" s="90" t="n">
        <f aca="false">AS30+AN30</f>
        <v>4063.0575358034</v>
      </c>
      <c r="AW30" s="90" t="n">
        <f aca="false">AI30+AF30+AC30</f>
        <v>856763.399049743</v>
      </c>
      <c r="AX30" s="104"/>
    </row>
    <row r="31" customFormat="false" ht="12.75" hidden="false" customHeight="false" outlineLevel="0" collapsed="false">
      <c r="A31" s="94" t="n">
        <f aca="false">EDATE(A30,1)</f>
        <v>37469</v>
      </c>
      <c r="B31" s="95" t="n">
        <f aca="false">VLOOKUP(MONTH(A31),Volumes,3)</f>
        <v>10000</v>
      </c>
      <c r="C31" s="96"/>
      <c r="D31" s="97" t="n">
        <f aca="false">B31+C31</f>
        <v>10000</v>
      </c>
      <c r="E31" s="84" t="n">
        <f aca="false">IF(X31=0,0,IF(AND(X31=1,$H$3=1),D31*S31,IF($H$3=2,D31,"N/A")))</f>
        <v>310000</v>
      </c>
      <c r="F31" s="84" t="n">
        <f aca="false">E31*W31</f>
        <v>269298.681403391</v>
      </c>
      <c r="G31" s="32" t="n">
        <f aca="false">VLOOKUP($A31,Table,MATCH(G$4,Curves,0))</f>
        <v>3.143</v>
      </c>
      <c r="H31" s="98" t="n">
        <f aca="false">G31</f>
        <v>3.143</v>
      </c>
      <c r="I31" s="99" t="n">
        <f aca="false">H31</f>
        <v>3.143</v>
      </c>
      <c r="J31" s="32" t="n">
        <f aca="false">VLOOKUP($A31,Table,MATCH(J$4,Curves,0))</f>
        <v>-0.005</v>
      </c>
      <c r="K31" s="98" t="n">
        <f aca="false">J31</f>
        <v>-0.005</v>
      </c>
      <c r="L31" s="99" t="n">
        <f aca="false">K31</f>
        <v>-0.005</v>
      </c>
      <c r="M31" s="32" t="n">
        <f aca="false">VLOOKUP($A31,Table,MATCH(M$4,Curves,0))</f>
        <v>0.01</v>
      </c>
      <c r="N31" s="98" t="n">
        <f aca="false">VLOOKUP($A31,Table,MATCH(N$4,Curves,0))</f>
        <v>0.025</v>
      </c>
      <c r="O31" s="99" t="n">
        <f aca="false">N31</f>
        <v>0.025</v>
      </c>
      <c r="P31" s="100"/>
      <c r="Q31" s="99" t="n">
        <f aca="false">O31+L31+I31</f>
        <v>3.163</v>
      </c>
      <c r="R31" s="100"/>
      <c r="S31" s="35" t="n">
        <f aca="false">A32-A31</f>
        <v>31</v>
      </c>
      <c r="T31" s="101" t="n">
        <f aca="false">CHOOSE(F$3,A32+24,A31)</f>
        <v>37524</v>
      </c>
      <c r="U31" s="35" t="n">
        <f aca="false">T31-C$3</f>
        <v>750</v>
      </c>
      <c r="V31" s="32" t="n">
        <f aca="false">VLOOKUP($A31,Table,MATCH(V$4,Curves,0))</f>
        <v>0.069732928915693</v>
      </c>
      <c r="W31" s="102" t="n">
        <f aca="false">1/(1+CHOOSE(F$3,(V32+($K$3/10000))/2,(V31+($K$3/10000))/2))^(2*U31/365.25)</f>
        <v>0.868705423881908</v>
      </c>
      <c r="X31" s="35" t="n">
        <f aca="false">IF(AND(mthbeg&lt;=A31,mthend&gt;=A31),1,0)</f>
        <v>1</v>
      </c>
      <c r="Y31" s="35" t="n">
        <f aca="false">S31*X31</f>
        <v>31</v>
      </c>
      <c r="AA31" s="89" t="n">
        <f aca="false">F31*G31</f>
        <v>846405.755650859</v>
      </c>
      <c r="AB31" s="89" t="n">
        <f aca="false">$F31*H31</f>
        <v>846405.755650859</v>
      </c>
      <c r="AC31" s="89" t="n">
        <f aca="false">$F31*I31</f>
        <v>846405.755650859</v>
      </c>
      <c r="AD31" s="89" t="n">
        <f aca="false">$F31*J31</f>
        <v>-1346.49340701696</v>
      </c>
      <c r="AE31" s="89" t="n">
        <f aca="false">$F31*K31</f>
        <v>-1346.49340701696</v>
      </c>
      <c r="AF31" s="89" t="n">
        <f aca="false">$F31*L31</f>
        <v>-1346.49340701696</v>
      </c>
      <c r="AG31" s="89" t="n">
        <f aca="false">$F31*M31</f>
        <v>2692.98681403391</v>
      </c>
      <c r="AH31" s="89" t="n">
        <f aca="false">$F31*N31</f>
        <v>6732.46703508479</v>
      </c>
      <c r="AI31" s="89" t="n">
        <f aca="false">F31*O31</f>
        <v>6732.46703508479</v>
      </c>
      <c r="AJ31" s="93"/>
      <c r="AK31" s="89" t="n">
        <f aca="false">CHOOSE($G$3,AB31-AC31,AC31-AB31)</f>
        <v>0</v>
      </c>
      <c r="AL31" s="89" t="n">
        <f aca="false">CHOOSE($G$3,AE31-AF31,AF31-AE31)</f>
        <v>0</v>
      </c>
      <c r="AM31" s="89" t="n">
        <f aca="false">CHOOSE($G$3,AH31-AI31,AI31-AH31)</f>
        <v>0</v>
      </c>
      <c r="AN31" s="103" t="n">
        <f aca="false">SUM(AK31:AM31)</f>
        <v>0</v>
      </c>
      <c r="AP31" s="89" t="n">
        <f aca="false">CHOOSE($G$3,AA31-AB31,AB31-AA31)</f>
        <v>0</v>
      </c>
      <c r="AQ31" s="89" t="n">
        <f aca="false">CHOOSE($G$3,AD31-AE31,AE31-AD31)</f>
        <v>0</v>
      </c>
      <c r="AR31" s="89" t="n">
        <f aca="false">CHOOSE($G$3,AG31-AH31,AH31-AG31)</f>
        <v>4039.48022105087</v>
      </c>
      <c r="AS31" s="103" t="n">
        <f aca="false">AP31+AQ31+AR31</f>
        <v>4039.48022105087</v>
      </c>
      <c r="AT31" s="103"/>
      <c r="AU31" s="90" t="n">
        <f aca="false">AS31+AN31</f>
        <v>4039.48022105087</v>
      </c>
      <c r="AW31" s="90" t="n">
        <f aca="false">AI31+AF31+AC31</f>
        <v>851791.729278927</v>
      </c>
      <c r="AX31" s="104"/>
    </row>
    <row r="32" customFormat="false" ht="12.75" hidden="false" customHeight="false" outlineLevel="0" collapsed="false">
      <c r="A32" s="94" t="n">
        <f aca="false">EDATE(A31,1)</f>
        <v>37500</v>
      </c>
      <c r="B32" s="95" t="n">
        <f aca="false">VLOOKUP(MONTH(A32),Volumes,3)</f>
        <v>10000</v>
      </c>
      <c r="C32" s="96"/>
      <c r="D32" s="97" t="n">
        <f aca="false">B32+C32</f>
        <v>10000</v>
      </c>
      <c r="E32" s="84" t="n">
        <f aca="false">IF(X32=0,0,IF(AND(X32=1,$H$3=1),D32*S32,IF($H$3=2,D32,"N/A")))</f>
        <v>300000</v>
      </c>
      <c r="F32" s="84" t="n">
        <f aca="false">E32*W32</f>
        <v>259148.75413145</v>
      </c>
      <c r="G32" s="32" t="n">
        <f aca="false">VLOOKUP($A32,Table,MATCH(G$4,Curves,0))</f>
        <v>3.129</v>
      </c>
      <c r="H32" s="98" t="n">
        <f aca="false">G32</f>
        <v>3.129</v>
      </c>
      <c r="I32" s="99" t="n">
        <f aca="false">H32</f>
        <v>3.129</v>
      </c>
      <c r="J32" s="32" t="n">
        <f aca="false">VLOOKUP($A32,Table,MATCH(J$4,Curves,0))</f>
        <v>-0.005</v>
      </c>
      <c r="K32" s="98" t="n">
        <f aca="false">J32</f>
        <v>-0.005</v>
      </c>
      <c r="L32" s="99" t="n">
        <f aca="false">K32</f>
        <v>-0.005</v>
      </c>
      <c r="M32" s="32" t="n">
        <f aca="false">VLOOKUP($A32,Table,MATCH(M$4,Curves,0))</f>
        <v>0.01</v>
      </c>
      <c r="N32" s="98" t="n">
        <f aca="false">VLOOKUP($A32,Table,MATCH(N$4,Curves,0))</f>
        <v>0.025</v>
      </c>
      <c r="O32" s="99" t="n">
        <f aca="false">N32</f>
        <v>0.025</v>
      </c>
      <c r="P32" s="100"/>
      <c r="Q32" s="99" t="n">
        <f aca="false">O32+L32+I32</f>
        <v>3.149</v>
      </c>
      <c r="R32" s="100"/>
      <c r="S32" s="35" t="n">
        <f aca="false">A33-A32</f>
        <v>30</v>
      </c>
      <c r="T32" s="101" t="n">
        <f aca="false">CHOOSE(F$3,A33+24,A32)</f>
        <v>37554</v>
      </c>
      <c r="U32" s="35" t="n">
        <f aca="false">T32-C$3</f>
        <v>780</v>
      </c>
      <c r="V32" s="32" t="n">
        <f aca="false">VLOOKUP($A32,Table,MATCH(V$4,Curves,0))</f>
        <v>0.069733999397005</v>
      </c>
      <c r="W32" s="102" t="n">
        <f aca="false">1/(1+CHOOSE(F$3,(V33+($K$3/10000))/2,(V32+($K$3/10000))/2))^(2*U32/365.25)</f>
        <v>0.863829180438167</v>
      </c>
      <c r="X32" s="35" t="n">
        <f aca="false">IF(AND(mthbeg&lt;=A32,mthend&gt;=A32),1,0)</f>
        <v>1</v>
      </c>
      <c r="Y32" s="35" t="n">
        <f aca="false">S32*X32</f>
        <v>30</v>
      </c>
      <c r="AA32" s="89" t="n">
        <f aca="false">F32*G32</f>
        <v>810876.451677308</v>
      </c>
      <c r="AB32" s="89" t="n">
        <f aca="false">$F32*H32</f>
        <v>810876.451677308</v>
      </c>
      <c r="AC32" s="89" t="n">
        <f aca="false">$F32*I32</f>
        <v>810876.451677308</v>
      </c>
      <c r="AD32" s="89" t="n">
        <f aca="false">$F32*J32</f>
        <v>-1295.74377065725</v>
      </c>
      <c r="AE32" s="89" t="n">
        <f aca="false">$F32*K32</f>
        <v>-1295.74377065725</v>
      </c>
      <c r="AF32" s="89" t="n">
        <f aca="false">$F32*L32</f>
        <v>-1295.74377065725</v>
      </c>
      <c r="AG32" s="89" t="n">
        <f aca="false">$F32*M32</f>
        <v>2591.4875413145</v>
      </c>
      <c r="AH32" s="89" t="n">
        <f aca="false">$F32*N32</f>
        <v>6478.71885328625</v>
      </c>
      <c r="AI32" s="89" t="n">
        <f aca="false">F32*O32</f>
        <v>6478.71885328625</v>
      </c>
      <c r="AJ32" s="93"/>
      <c r="AK32" s="89" t="n">
        <f aca="false">CHOOSE($G$3,AB32-AC32,AC32-AB32)</f>
        <v>0</v>
      </c>
      <c r="AL32" s="89" t="n">
        <f aca="false">CHOOSE($G$3,AE32-AF32,AF32-AE32)</f>
        <v>0</v>
      </c>
      <c r="AM32" s="89" t="n">
        <f aca="false">CHOOSE($G$3,AH32-AI32,AI32-AH32)</f>
        <v>0</v>
      </c>
      <c r="AN32" s="103" t="n">
        <f aca="false">SUM(AK32:AM32)</f>
        <v>0</v>
      </c>
      <c r="AP32" s="89" t="n">
        <f aca="false">CHOOSE($G$3,AA32-AB32,AB32-AA32)</f>
        <v>0</v>
      </c>
      <c r="AQ32" s="89" t="n">
        <f aca="false">CHOOSE($G$3,AD32-AE32,AE32-AD32)</f>
        <v>0</v>
      </c>
      <c r="AR32" s="89" t="n">
        <f aca="false">CHOOSE($G$3,AG32-AH32,AH32-AG32)</f>
        <v>3887.23131197175</v>
      </c>
      <c r="AS32" s="103" t="n">
        <f aca="false">AP32+AQ32+AR32</f>
        <v>3887.23131197175</v>
      </c>
      <c r="AT32" s="103"/>
      <c r="AU32" s="90" t="n">
        <f aca="false">AS32+AN32</f>
        <v>3887.23131197175</v>
      </c>
      <c r="AW32" s="90" t="n">
        <f aca="false">AI32+AF32+AC32</f>
        <v>816059.426759937</v>
      </c>
      <c r="AX32" s="104"/>
    </row>
    <row r="33" customFormat="false" ht="12.75" hidden="false" customHeight="false" outlineLevel="0" collapsed="false">
      <c r="A33" s="94" t="n">
        <f aca="false">EDATE(A32,1)</f>
        <v>37530</v>
      </c>
      <c r="B33" s="95" t="n">
        <f aca="false">VLOOKUP(MONTH(A33),Volumes,3)</f>
        <v>10000</v>
      </c>
      <c r="C33" s="96"/>
      <c r="D33" s="97" t="n">
        <f aca="false">B33+C33</f>
        <v>10000</v>
      </c>
      <c r="E33" s="84" t="n">
        <f aca="false">IF(X33=0,0,IF(AND(X33=1,$H$3=1),D33*S33,IF($H$3=2,D33,"N/A")))</f>
        <v>310000</v>
      </c>
      <c r="F33" s="84" t="n">
        <f aca="false">E33*W33</f>
        <v>266235.20589132</v>
      </c>
      <c r="G33" s="32" t="n">
        <f aca="false">VLOOKUP($A33,Table,MATCH(G$4,Curves,0))</f>
        <v>3.144</v>
      </c>
      <c r="H33" s="98" t="n">
        <f aca="false">G33</f>
        <v>3.144</v>
      </c>
      <c r="I33" s="99" t="n">
        <f aca="false">H33</f>
        <v>3.144</v>
      </c>
      <c r="J33" s="32" t="n">
        <f aca="false">VLOOKUP($A33,Table,MATCH(J$4,Curves,0))</f>
        <v>-0.005</v>
      </c>
      <c r="K33" s="98" t="n">
        <f aca="false">J33</f>
        <v>-0.005</v>
      </c>
      <c r="L33" s="99" t="n">
        <f aca="false">K33</f>
        <v>-0.005</v>
      </c>
      <c r="M33" s="32" t="n">
        <f aca="false">VLOOKUP($A33,Table,MATCH(M$4,Curves,0))</f>
        <v>0.01</v>
      </c>
      <c r="N33" s="98" t="n">
        <f aca="false">VLOOKUP($A33,Table,MATCH(N$4,Curves,0))</f>
        <v>0.025</v>
      </c>
      <c r="O33" s="99" t="n">
        <f aca="false">N33</f>
        <v>0.025</v>
      </c>
      <c r="P33" s="100"/>
      <c r="Q33" s="99" t="n">
        <f aca="false">O33+L33+I33</f>
        <v>3.164</v>
      </c>
      <c r="R33" s="100"/>
      <c r="S33" s="35" t="n">
        <f aca="false">A34-A33</f>
        <v>31</v>
      </c>
      <c r="T33" s="101" t="n">
        <f aca="false">CHOOSE(F$3,A34+24,A33)</f>
        <v>37585</v>
      </c>
      <c r="U33" s="35" t="n">
        <f aca="false">T33-C$3</f>
        <v>811</v>
      </c>
      <c r="V33" s="32" t="n">
        <f aca="false">VLOOKUP($A33,Table,MATCH(V$4,Curves,0))</f>
        <v>0.069733512731258</v>
      </c>
      <c r="W33" s="102" t="n">
        <f aca="false">1/(1+CHOOSE(F$3,(V34+($K$3/10000))/2,(V33+($K$3/10000))/2))^(2*U33/365.25)</f>
        <v>0.85882324481071</v>
      </c>
      <c r="X33" s="35" t="n">
        <f aca="false">IF(AND(mthbeg&lt;=A33,mthend&gt;=A33),1,0)</f>
        <v>1</v>
      </c>
      <c r="Y33" s="35" t="n">
        <f aca="false">S33*X33</f>
        <v>31</v>
      </c>
      <c r="AA33" s="89" t="n">
        <f aca="false">F33*G33</f>
        <v>837043.48732231</v>
      </c>
      <c r="AB33" s="89" t="n">
        <f aca="false">$F33*H33</f>
        <v>837043.48732231</v>
      </c>
      <c r="AC33" s="89" t="n">
        <f aca="false">$F33*I33</f>
        <v>837043.48732231</v>
      </c>
      <c r="AD33" s="89" t="n">
        <f aca="false">$F33*J33</f>
        <v>-1331.1760294566</v>
      </c>
      <c r="AE33" s="89" t="n">
        <f aca="false">$F33*K33</f>
        <v>-1331.1760294566</v>
      </c>
      <c r="AF33" s="89" t="n">
        <f aca="false">$F33*L33</f>
        <v>-1331.1760294566</v>
      </c>
      <c r="AG33" s="89" t="n">
        <f aca="false">$F33*M33</f>
        <v>2662.3520589132</v>
      </c>
      <c r="AH33" s="89" t="n">
        <f aca="false">$F33*N33</f>
        <v>6655.880147283</v>
      </c>
      <c r="AI33" s="89" t="n">
        <f aca="false">F33*O33</f>
        <v>6655.880147283</v>
      </c>
      <c r="AJ33" s="93"/>
      <c r="AK33" s="89" t="n">
        <f aca="false">CHOOSE($G$3,AB33-AC33,AC33-AB33)</f>
        <v>0</v>
      </c>
      <c r="AL33" s="89" t="n">
        <f aca="false">CHOOSE($G$3,AE33-AF33,AF33-AE33)</f>
        <v>0</v>
      </c>
      <c r="AM33" s="89" t="n">
        <f aca="false">CHOOSE($G$3,AH33-AI33,AI33-AH33)</f>
        <v>0</v>
      </c>
      <c r="AN33" s="103" t="n">
        <f aca="false">SUM(AK33:AM33)</f>
        <v>0</v>
      </c>
      <c r="AP33" s="89" t="n">
        <f aca="false">CHOOSE($G$3,AA33-AB33,AB33-AA33)</f>
        <v>0</v>
      </c>
      <c r="AQ33" s="89" t="n">
        <f aca="false">CHOOSE($G$3,AD33-AE33,AE33-AD33)</f>
        <v>0</v>
      </c>
      <c r="AR33" s="89" t="n">
        <f aca="false">CHOOSE($G$3,AG33-AH33,AH33-AG33)</f>
        <v>3993.5280883698</v>
      </c>
      <c r="AS33" s="103" t="n">
        <f aca="false">AP33+AQ33+AR33</f>
        <v>3993.5280883698</v>
      </c>
      <c r="AT33" s="103"/>
      <c r="AU33" s="90" t="n">
        <f aca="false">AS33+AN33</f>
        <v>3993.5280883698</v>
      </c>
      <c r="AW33" s="90" t="n">
        <f aca="false">AI33+AF33+AC33</f>
        <v>842368.191440137</v>
      </c>
      <c r="AX33" s="104"/>
    </row>
    <row r="34" customFormat="false" ht="12.75" hidden="false" customHeight="false" outlineLevel="0" collapsed="false">
      <c r="A34" s="94" t="n">
        <f aca="false">EDATE(A33,1)</f>
        <v>37561</v>
      </c>
      <c r="B34" s="95" t="n">
        <f aca="false">VLOOKUP(MONTH(A34),Volumes,3)</f>
        <v>10000</v>
      </c>
      <c r="C34" s="96"/>
      <c r="D34" s="97" t="n">
        <f aca="false">B34+C34</f>
        <v>10000</v>
      </c>
      <c r="E34" s="84" t="n">
        <f aca="false">IF(X34=0,0,IF(AND(X34=1,$H$3=1),D34*S34,IF($H$3=2,D34,"N/A")))</f>
        <v>300000</v>
      </c>
      <c r="F34" s="84" t="n">
        <f aca="false">E34*W34</f>
        <v>256202.03167701</v>
      </c>
      <c r="G34" s="32" t="n">
        <f aca="false">VLOOKUP($A34,Table,MATCH(G$4,Curves,0))</f>
        <v>3.236</v>
      </c>
      <c r="H34" s="98" t="n">
        <f aca="false">G34</f>
        <v>3.236</v>
      </c>
      <c r="I34" s="99" t="n">
        <f aca="false">H34</f>
        <v>3.236</v>
      </c>
      <c r="J34" s="32" t="n">
        <f aca="false">VLOOKUP($A34,Table,MATCH(J$4,Curves,0))</f>
        <v>-0.0155</v>
      </c>
      <c r="K34" s="98" t="n">
        <f aca="false">J34</f>
        <v>-0.0155</v>
      </c>
      <c r="L34" s="99" t="n">
        <f aca="false">K34</f>
        <v>-0.0155</v>
      </c>
      <c r="M34" s="32" t="n">
        <f aca="false">VLOOKUP($A34,Table,MATCH(M$4,Curves,0))</f>
        <v>0.01</v>
      </c>
      <c r="N34" s="98" t="n">
        <f aca="false">VLOOKUP($A34,Table,MATCH(N$4,Curves,0))</f>
        <v>0.025</v>
      </c>
      <c r="O34" s="99" t="n">
        <f aca="false">N34</f>
        <v>0.025</v>
      </c>
      <c r="P34" s="100"/>
      <c r="Q34" s="99" t="n">
        <f aca="false">O34+L34+I34</f>
        <v>3.2455</v>
      </c>
      <c r="R34" s="100"/>
      <c r="S34" s="35" t="n">
        <f aca="false">A35-A34</f>
        <v>30</v>
      </c>
      <c r="T34" s="101" t="n">
        <f aca="false">CHOOSE(F$3,A35+24,A34)</f>
        <v>37615</v>
      </c>
      <c r="U34" s="35" t="n">
        <f aca="false">T34-C$3</f>
        <v>841</v>
      </c>
      <c r="V34" s="32" t="n">
        <f aca="false">VLOOKUP($A34,Table,MATCH(V$4,Curves,0))</f>
        <v>0.069730824922526</v>
      </c>
      <c r="W34" s="102" t="n">
        <f aca="false">1/(1+CHOOSE(F$3,(V35+($K$3/10000))/2,(V34+($K$3/10000))/2))^(2*U34/365.25)</f>
        <v>0.854006772256699</v>
      </c>
      <c r="X34" s="35" t="n">
        <f aca="false">IF(AND(mthbeg&lt;=A34,mthend&gt;=A34),1,0)</f>
        <v>1</v>
      </c>
      <c r="Y34" s="35" t="n">
        <f aca="false">S34*X34</f>
        <v>30</v>
      </c>
      <c r="AA34" s="89" t="n">
        <f aca="false">F34*G34</f>
        <v>829069.774506803</v>
      </c>
      <c r="AB34" s="89" t="n">
        <f aca="false">$F34*H34</f>
        <v>829069.774506803</v>
      </c>
      <c r="AC34" s="89" t="n">
        <f aca="false">$F34*I34</f>
        <v>829069.774506803</v>
      </c>
      <c r="AD34" s="89" t="n">
        <f aca="false">$F34*J34</f>
        <v>-3971.13149099365</v>
      </c>
      <c r="AE34" s="89" t="n">
        <f aca="false">$F34*K34</f>
        <v>-3971.13149099365</v>
      </c>
      <c r="AF34" s="89" t="n">
        <f aca="false">$F34*L34</f>
        <v>-3971.13149099365</v>
      </c>
      <c r="AG34" s="89" t="n">
        <f aca="false">$F34*M34</f>
        <v>2562.0203167701</v>
      </c>
      <c r="AH34" s="89" t="n">
        <f aca="false">$F34*N34</f>
        <v>6405.05079192524</v>
      </c>
      <c r="AI34" s="89" t="n">
        <f aca="false">F34*O34</f>
        <v>6405.05079192524</v>
      </c>
      <c r="AJ34" s="93"/>
      <c r="AK34" s="89" t="n">
        <f aca="false">CHOOSE($G$3,AB34-AC34,AC34-AB34)</f>
        <v>0</v>
      </c>
      <c r="AL34" s="89" t="n">
        <f aca="false">CHOOSE($G$3,AE34-AF34,AF34-AE34)</f>
        <v>0</v>
      </c>
      <c r="AM34" s="89" t="n">
        <f aca="false">CHOOSE($G$3,AH34-AI34,AI34-AH34)</f>
        <v>0</v>
      </c>
      <c r="AN34" s="103" t="n">
        <f aca="false">SUM(AK34:AM34)</f>
        <v>0</v>
      </c>
      <c r="AP34" s="89" t="n">
        <f aca="false">CHOOSE($G$3,AA34-AB34,AB34-AA34)</f>
        <v>0</v>
      </c>
      <c r="AQ34" s="89" t="n">
        <f aca="false">CHOOSE($G$3,AD34-AE34,AE34-AD34)</f>
        <v>0</v>
      </c>
      <c r="AR34" s="89" t="n">
        <f aca="false">CHOOSE($G$3,AG34-AH34,AH34-AG34)</f>
        <v>3843.03047515515</v>
      </c>
      <c r="AS34" s="103" t="n">
        <f aca="false">AP34+AQ34+AR34</f>
        <v>3843.03047515515</v>
      </c>
      <c r="AT34" s="103"/>
      <c r="AU34" s="90" t="n">
        <f aca="false">AS34+AN34</f>
        <v>3843.03047515515</v>
      </c>
      <c r="AW34" s="90" t="n">
        <f aca="false">AI34+AF34+AC34</f>
        <v>831503.693807735</v>
      </c>
      <c r="AX34" s="104"/>
    </row>
    <row r="35" customFormat="false" ht="12.75" hidden="false" customHeight="false" outlineLevel="0" collapsed="false">
      <c r="A35" s="94" t="n">
        <f aca="false">EDATE(A34,1)</f>
        <v>37591</v>
      </c>
      <c r="B35" s="95" t="n">
        <f aca="false">VLOOKUP(MONTH(A35),Volumes,3)</f>
        <v>10000</v>
      </c>
      <c r="C35" s="96"/>
      <c r="D35" s="97" t="n">
        <f aca="false">B35+C35</f>
        <v>10000</v>
      </c>
      <c r="E35" s="84" t="n">
        <f aca="false">IF(X35=0,0,IF(AND(X35=1,$H$3=1),D35*S35,IF($H$3=2,D35,"N/A")))</f>
        <v>310000</v>
      </c>
      <c r="F35" s="84" t="n">
        <f aca="false">E35*W35</f>
        <v>263203.378283896</v>
      </c>
      <c r="G35" s="32" t="n">
        <f aca="false">VLOOKUP($A35,Table,MATCH(G$4,Curves,0))</f>
        <v>3.322</v>
      </c>
      <c r="H35" s="98" t="n">
        <f aca="false">G35</f>
        <v>3.322</v>
      </c>
      <c r="I35" s="99" t="n">
        <f aca="false">H35</f>
        <v>3.322</v>
      </c>
      <c r="J35" s="32" t="n">
        <f aca="false">VLOOKUP($A35,Table,MATCH(J$4,Curves,0))</f>
        <v>-0.0155</v>
      </c>
      <c r="K35" s="98" t="n">
        <f aca="false">J35</f>
        <v>-0.0155</v>
      </c>
      <c r="L35" s="99" t="n">
        <f aca="false">K35</f>
        <v>-0.0155</v>
      </c>
      <c r="M35" s="32" t="n">
        <f aca="false">VLOOKUP($A35,Table,MATCH(M$4,Curves,0))</f>
        <v>0.01</v>
      </c>
      <c r="N35" s="98" t="n">
        <f aca="false">VLOOKUP($A35,Table,MATCH(N$4,Curves,0))</f>
        <v>0.025</v>
      </c>
      <c r="O35" s="99" t="n">
        <f aca="false">N35</f>
        <v>0.025</v>
      </c>
      <c r="P35" s="100"/>
      <c r="Q35" s="99" t="n">
        <f aca="false">O35+L35+I35</f>
        <v>3.3315</v>
      </c>
      <c r="R35" s="100"/>
      <c r="S35" s="35" t="n">
        <f aca="false">A36-A35</f>
        <v>31</v>
      </c>
      <c r="T35" s="101" t="n">
        <f aca="false">CHOOSE(F$3,A36+24,A35)</f>
        <v>37646</v>
      </c>
      <c r="U35" s="35" t="n">
        <f aca="false">T35-C$3</f>
        <v>872</v>
      </c>
      <c r="V35" s="32" t="n">
        <f aca="false">VLOOKUP($A35,Table,MATCH(V$4,Curves,0))</f>
        <v>0.069728223817303</v>
      </c>
      <c r="W35" s="102" t="n">
        <f aca="false">1/(1+CHOOSE(F$3,(V36+($K$3/10000))/2,(V35+($K$3/10000))/2))^(2*U35/365.25)</f>
        <v>0.849043155754504</v>
      </c>
      <c r="X35" s="35" t="n">
        <f aca="false">IF(AND(mthbeg&lt;=A35,mthend&gt;=A35),1,0)</f>
        <v>1</v>
      </c>
      <c r="Y35" s="35" t="n">
        <f aca="false">S35*X35</f>
        <v>31</v>
      </c>
      <c r="AA35" s="89" t="n">
        <f aca="false">F35*G35</f>
        <v>874361.622659104</v>
      </c>
      <c r="AB35" s="89" t="n">
        <f aca="false">$F35*H35</f>
        <v>874361.622659104</v>
      </c>
      <c r="AC35" s="89" t="n">
        <f aca="false">$F35*I35</f>
        <v>874361.622659104</v>
      </c>
      <c r="AD35" s="89" t="n">
        <f aca="false">$F35*J35</f>
        <v>-4079.65236340039</v>
      </c>
      <c r="AE35" s="89" t="n">
        <f aca="false">$F35*K35</f>
        <v>-4079.65236340039</v>
      </c>
      <c r="AF35" s="89" t="n">
        <f aca="false">$F35*L35</f>
        <v>-4079.65236340039</v>
      </c>
      <c r="AG35" s="89" t="n">
        <f aca="false">$F35*M35</f>
        <v>2632.03378283896</v>
      </c>
      <c r="AH35" s="89" t="n">
        <f aca="false">$F35*N35</f>
        <v>6580.08445709741</v>
      </c>
      <c r="AI35" s="89" t="n">
        <f aca="false">F35*O35</f>
        <v>6580.08445709741</v>
      </c>
      <c r="AJ35" s="93"/>
      <c r="AK35" s="89" t="n">
        <f aca="false">CHOOSE($G$3,AB35-AC35,AC35-AB35)</f>
        <v>0</v>
      </c>
      <c r="AL35" s="89" t="n">
        <f aca="false">CHOOSE($G$3,AE35-AF35,AF35-AE35)</f>
        <v>0</v>
      </c>
      <c r="AM35" s="89" t="n">
        <f aca="false">CHOOSE($G$3,AH35-AI35,AI35-AH35)</f>
        <v>0</v>
      </c>
      <c r="AN35" s="103" t="n">
        <f aca="false">SUM(AK35:AM35)</f>
        <v>0</v>
      </c>
      <c r="AP35" s="89" t="n">
        <f aca="false">CHOOSE($G$3,AA35-AB35,AB35-AA35)</f>
        <v>0</v>
      </c>
      <c r="AQ35" s="89" t="n">
        <f aca="false">CHOOSE($G$3,AD35-AE35,AE35-AD35)</f>
        <v>0</v>
      </c>
      <c r="AR35" s="89" t="n">
        <f aca="false">CHOOSE($G$3,AG35-AH35,AH35-AG35)</f>
        <v>3948.05067425845</v>
      </c>
      <c r="AS35" s="103" t="n">
        <f aca="false">AP35+AQ35+AR35</f>
        <v>3948.05067425845</v>
      </c>
      <c r="AT35" s="103"/>
      <c r="AU35" s="90" t="n">
        <f aca="false">AS35+AN35</f>
        <v>3948.05067425845</v>
      </c>
      <c r="AW35" s="90" t="n">
        <f aca="false">AI35+AF35+AC35</f>
        <v>876862.054752801</v>
      </c>
      <c r="AX35" s="104"/>
    </row>
    <row r="36" customFormat="false" ht="12.75" hidden="false" customHeight="false" outlineLevel="0" collapsed="false">
      <c r="A36" s="94" t="n">
        <f aca="false">EDATE(A35,1)</f>
        <v>37622</v>
      </c>
      <c r="B36" s="95" t="n">
        <f aca="false">VLOOKUP(MONTH(A36),Volumes,3)</f>
        <v>10000</v>
      </c>
      <c r="C36" s="96"/>
      <c r="D36" s="97" t="n">
        <f aca="false">B36+C36</f>
        <v>10000</v>
      </c>
      <c r="E36" s="84" t="n">
        <f aca="false">IF(X36=0,0,IF(AND(X36=1,$H$3=1),D36*S36,IF($H$3=2,D36,"N/A")))</f>
        <v>310000</v>
      </c>
      <c r="F36" s="84" t="n">
        <f aca="false">E36*W36</f>
        <v>261667.43537356</v>
      </c>
      <c r="G36" s="32" t="n">
        <f aca="false">VLOOKUP($A36,Table,MATCH(G$4,Curves,0))</f>
        <v>3.332</v>
      </c>
      <c r="H36" s="98" t="n">
        <f aca="false">G36</f>
        <v>3.332</v>
      </c>
      <c r="I36" s="99" t="n">
        <f aca="false">H36</f>
        <v>3.332</v>
      </c>
      <c r="J36" s="32" t="n">
        <f aca="false">VLOOKUP($A36,Table,MATCH(J$4,Curves,0))</f>
        <v>-0.0155</v>
      </c>
      <c r="K36" s="98" t="n">
        <f aca="false">J36</f>
        <v>-0.0155</v>
      </c>
      <c r="L36" s="99" t="n">
        <f aca="false">K36</f>
        <v>-0.0155</v>
      </c>
      <c r="M36" s="32" t="n">
        <f aca="false">VLOOKUP($A36,Table,MATCH(M$4,Curves,0))</f>
        <v>0.01</v>
      </c>
      <c r="N36" s="98" t="n">
        <f aca="false">VLOOKUP($A36,Table,MATCH(N$4,Curves,0))</f>
        <v>0.025</v>
      </c>
      <c r="O36" s="99" t="n">
        <f aca="false">N36</f>
        <v>0.025</v>
      </c>
      <c r="P36" s="100"/>
      <c r="Q36" s="99" t="n">
        <f aca="false">O36+L36+I36</f>
        <v>3.3415</v>
      </c>
      <c r="R36" s="100"/>
      <c r="S36" s="35" t="n">
        <f aca="false">A37-A36</f>
        <v>31</v>
      </c>
      <c r="T36" s="101" t="n">
        <f aca="false">CHOOSE(F$3,A37+24,A36)</f>
        <v>37677</v>
      </c>
      <c r="U36" s="35" t="n">
        <f aca="false">T36-C$3</f>
        <v>903</v>
      </c>
      <c r="V36" s="32" t="n">
        <f aca="false">VLOOKUP($A36,Table,MATCH(V$4,Curves,0))</f>
        <v>0.069733366991158</v>
      </c>
      <c r="W36" s="102" t="n">
        <f aca="false">1/(1+CHOOSE(F$3,(V37+($K$3/10000))/2,(V36+($K$3/10000))/2))^(2*U36/365.25)</f>
        <v>0.844088501205033</v>
      </c>
      <c r="X36" s="35" t="n">
        <f aca="false">IF(AND(mthbeg&lt;=A36,mthend&gt;=A36),1,0)</f>
        <v>1</v>
      </c>
      <c r="Y36" s="35" t="n">
        <f aca="false">S36*X36</f>
        <v>31</v>
      </c>
      <c r="AA36" s="89" t="n">
        <f aca="false">F36*G36</f>
        <v>871875.894664703</v>
      </c>
      <c r="AB36" s="89" t="n">
        <f aca="false">$F36*H36</f>
        <v>871875.894664703</v>
      </c>
      <c r="AC36" s="89" t="n">
        <f aca="false">$F36*I36</f>
        <v>871875.894664703</v>
      </c>
      <c r="AD36" s="89" t="n">
        <f aca="false">$F36*J36</f>
        <v>-4055.84524829018</v>
      </c>
      <c r="AE36" s="89" t="n">
        <f aca="false">$F36*K36</f>
        <v>-4055.84524829018</v>
      </c>
      <c r="AF36" s="89" t="n">
        <f aca="false">$F36*L36</f>
        <v>-4055.84524829018</v>
      </c>
      <c r="AG36" s="89" t="n">
        <f aca="false">$F36*M36</f>
        <v>2616.6743537356</v>
      </c>
      <c r="AH36" s="89" t="n">
        <f aca="false">$F36*N36</f>
        <v>6541.68588433901</v>
      </c>
      <c r="AI36" s="89" t="n">
        <f aca="false">F36*O36</f>
        <v>6541.68588433901</v>
      </c>
      <c r="AJ36" s="93"/>
      <c r="AK36" s="89" t="n">
        <f aca="false">CHOOSE($G$3,AB36-AC36,AC36-AB36)</f>
        <v>0</v>
      </c>
      <c r="AL36" s="89" t="n">
        <f aca="false">CHOOSE($G$3,AE36-AF36,AF36-AE36)</f>
        <v>0</v>
      </c>
      <c r="AM36" s="89" t="n">
        <f aca="false">CHOOSE($G$3,AH36-AI36,AI36-AH36)</f>
        <v>0</v>
      </c>
      <c r="AN36" s="103" t="n">
        <f aca="false">SUM(AK36:AM36)</f>
        <v>0</v>
      </c>
      <c r="AP36" s="89" t="n">
        <f aca="false">CHOOSE($G$3,AA36-AB36,AB36-AA36)</f>
        <v>0</v>
      </c>
      <c r="AQ36" s="89" t="n">
        <f aca="false">CHOOSE($G$3,AD36-AE36,AE36-AD36)</f>
        <v>0</v>
      </c>
      <c r="AR36" s="89" t="n">
        <f aca="false">CHOOSE($G$3,AG36-AH36,AH36-AG36)</f>
        <v>3925.0115306034</v>
      </c>
      <c r="AS36" s="103" t="n">
        <f aca="false">AP36+AQ36+AR36</f>
        <v>3925.0115306034</v>
      </c>
      <c r="AT36" s="103"/>
      <c r="AU36" s="90" t="n">
        <f aca="false">AS36+AN36</f>
        <v>3925.0115306034</v>
      </c>
      <c r="AW36" s="90" t="n">
        <f aca="false">AI36+AF36+AC36</f>
        <v>874361.735300752</v>
      </c>
      <c r="AX36" s="104"/>
    </row>
    <row r="37" customFormat="false" ht="12.75" hidden="false" customHeight="false" outlineLevel="0" collapsed="false">
      <c r="A37" s="94" t="n">
        <f aca="false">EDATE(A36,1)</f>
        <v>37653</v>
      </c>
      <c r="B37" s="95" t="n">
        <f aca="false">VLOOKUP(MONTH(A37),Volumes,3)</f>
        <v>10000</v>
      </c>
      <c r="C37" s="96"/>
      <c r="D37" s="97" t="n">
        <f aca="false">B37+C37</f>
        <v>10000</v>
      </c>
      <c r="E37" s="84" t="n">
        <f aca="false">IF(X37=0,0,IF(AND(X37=1,$H$3=1),D37*S37,IF($H$3=2,D37,"N/A")))</f>
        <v>280000</v>
      </c>
      <c r="F37" s="84" t="n">
        <f aca="false">E37*W37</f>
        <v>235098.206367081</v>
      </c>
      <c r="G37" s="32" t="n">
        <f aca="false">VLOOKUP($A37,Table,MATCH(G$4,Curves,0))</f>
        <v>3.202</v>
      </c>
      <c r="H37" s="98" t="n">
        <f aca="false">G37</f>
        <v>3.202</v>
      </c>
      <c r="I37" s="99" t="n">
        <f aca="false">H37</f>
        <v>3.202</v>
      </c>
      <c r="J37" s="32" t="n">
        <f aca="false">VLOOKUP($A37,Table,MATCH(J$4,Curves,0))</f>
        <v>-0.0155</v>
      </c>
      <c r="K37" s="98" t="n">
        <f aca="false">J37</f>
        <v>-0.0155</v>
      </c>
      <c r="L37" s="99" t="n">
        <f aca="false">K37</f>
        <v>-0.0155</v>
      </c>
      <c r="M37" s="32" t="n">
        <f aca="false">VLOOKUP($A37,Table,MATCH(M$4,Curves,0))</f>
        <v>0.01</v>
      </c>
      <c r="N37" s="98" t="n">
        <f aca="false">VLOOKUP($A37,Table,MATCH(N$4,Curves,0))</f>
        <v>0.025</v>
      </c>
      <c r="O37" s="99" t="n">
        <f aca="false">N37</f>
        <v>0.025</v>
      </c>
      <c r="P37" s="100"/>
      <c r="Q37" s="99" t="n">
        <f aca="false">O37+L37+I37</f>
        <v>3.2115</v>
      </c>
      <c r="R37" s="100"/>
      <c r="S37" s="35" t="n">
        <f aca="false">A38-A37</f>
        <v>28</v>
      </c>
      <c r="T37" s="101" t="n">
        <f aca="false">CHOOSE(F$3,A38+24,A37)</f>
        <v>37705</v>
      </c>
      <c r="U37" s="35" t="n">
        <f aca="false">T37-C$3</f>
        <v>931</v>
      </c>
      <c r="V37" s="32" t="n">
        <f aca="false">VLOOKUP($A37,Table,MATCH(V$4,Curves,0))</f>
        <v>0.069748019215343</v>
      </c>
      <c r="W37" s="102" t="n">
        <f aca="false">1/(1+CHOOSE(F$3,(V38+($K$3/10000))/2,(V37+($K$3/10000))/2))^(2*U37/365.25)</f>
        <v>0.839636451311004</v>
      </c>
      <c r="X37" s="35" t="n">
        <f aca="false">IF(AND(mthbeg&lt;=A37,mthend&gt;=A37),1,0)</f>
        <v>1</v>
      </c>
      <c r="Y37" s="35" t="n">
        <f aca="false">S37*X37</f>
        <v>28</v>
      </c>
      <c r="AA37" s="89" t="n">
        <f aca="false">F37*G37</f>
        <v>752784.456787393</v>
      </c>
      <c r="AB37" s="89" t="n">
        <f aca="false">$F37*H37</f>
        <v>752784.456787393</v>
      </c>
      <c r="AC37" s="89" t="n">
        <f aca="false">$F37*I37</f>
        <v>752784.456787393</v>
      </c>
      <c r="AD37" s="89" t="n">
        <f aca="false">$F37*J37</f>
        <v>-3644.02219868976</v>
      </c>
      <c r="AE37" s="89" t="n">
        <f aca="false">$F37*K37</f>
        <v>-3644.02219868976</v>
      </c>
      <c r="AF37" s="89" t="n">
        <f aca="false">$F37*L37</f>
        <v>-3644.02219868976</v>
      </c>
      <c r="AG37" s="89" t="n">
        <f aca="false">$F37*M37</f>
        <v>2350.98206367081</v>
      </c>
      <c r="AH37" s="89" t="n">
        <f aca="false">$F37*N37</f>
        <v>5877.45515917703</v>
      </c>
      <c r="AI37" s="89" t="n">
        <f aca="false">F37*O37</f>
        <v>5877.45515917703</v>
      </c>
      <c r="AJ37" s="93"/>
      <c r="AK37" s="89" t="n">
        <f aca="false">CHOOSE($G$3,AB37-AC37,AC37-AB37)</f>
        <v>0</v>
      </c>
      <c r="AL37" s="89" t="n">
        <f aca="false">CHOOSE($G$3,AE37-AF37,AF37-AE37)</f>
        <v>0</v>
      </c>
      <c r="AM37" s="89" t="n">
        <f aca="false">CHOOSE($G$3,AH37-AI37,AI37-AH37)</f>
        <v>0</v>
      </c>
      <c r="AN37" s="103" t="n">
        <f aca="false">SUM(AK37:AM37)</f>
        <v>0</v>
      </c>
      <c r="AP37" s="89" t="n">
        <f aca="false">CHOOSE($G$3,AA37-AB37,AB37-AA37)</f>
        <v>0</v>
      </c>
      <c r="AQ37" s="89" t="n">
        <f aca="false">CHOOSE($G$3,AD37-AE37,AE37-AD37)</f>
        <v>0</v>
      </c>
      <c r="AR37" s="89" t="n">
        <f aca="false">CHOOSE($G$3,AG37-AH37,AH37-AG37)</f>
        <v>3526.47309550622</v>
      </c>
      <c r="AS37" s="103" t="n">
        <f aca="false">AP37+AQ37+AR37</f>
        <v>3526.47309550622</v>
      </c>
      <c r="AT37" s="103"/>
      <c r="AU37" s="90" t="n">
        <f aca="false">AS37+AN37</f>
        <v>3526.47309550622</v>
      </c>
      <c r="AW37" s="90" t="n">
        <f aca="false">AI37+AF37+AC37</f>
        <v>755017.889747881</v>
      </c>
      <c r="AX37" s="104"/>
    </row>
    <row r="38" customFormat="false" ht="12.75" hidden="false" customHeight="false" outlineLevel="0" collapsed="false">
      <c r="A38" s="94" t="n">
        <f aca="false">EDATE(A37,1)</f>
        <v>37681</v>
      </c>
      <c r="B38" s="95" t="n">
        <f aca="false">VLOOKUP(MONTH(A38),Volumes,3)</f>
        <v>10000</v>
      </c>
      <c r="C38" s="96"/>
      <c r="D38" s="97" t="n">
        <f aca="false">B38+C38</f>
        <v>10000</v>
      </c>
      <c r="E38" s="84" t="n">
        <f aca="false">IF(X38=0,0,IF(AND(X38=1,$H$3=1),D38*S38,IF($H$3=2,D38,"N/A")))</f>
        <v>310000</v>
      </c>
      <c r="F38" s="84" t="n">
        <f aca="false">E38*W38</f>
        <v>258773.183290899</v>
      </c>
      <c r="G38" s="32" t="n">
        <f aca="false">VLOOKUP($A38,Table,MATCH(G$4,Curves,0))</f>
        <v>3.062</v>
      </c>
      <c r="H38" s="98" t="n">
        <f aca="false">G38</f>
        <v>3.062</v>
      </c>
      <c r="I38" s="99" t="n">
        <f aca="false">H38</f>
        <v>3.062</v>
      </c>
      <c r="J38" s="32" t="n">
        <f aca="false">VLOOKUP($A38,Table,MATCH(J$4,Curves,0))</f>
        <v>-0.0155</v>
      </c>
      <c r="K38" s="98" t="n">
        <f aca="false">J38</f>
        <v>-0.0155</v>
      </c>
      <c r="L38" s="99" t="n">
        <f aca="false">K38</f>
        <v>-0.0155</v>
      </c>
      <c r="M38" s="32" t="n">
        <f aca="false">VLOOKUP($A38,Table,MATCH(M$4,Curves,0))</f>
        <v>0.01</v>
      </c>
      <c r="N38" s="98" t="n">
        <f aca="false">VLOOKUP($A38,Table,MATCH(N$4,Curves,0))</f>
        <v>0.025</v>
      </c>
      <c r="O38" s="99" t="n">
        <f aca="false">N38</f>
        <v>0.025</v>
      </c>
      <c r="P38" s="100"/>
      <c r="Q38" s="99" t="n">
        <f aca="false">O38+L38+I38</f>
        <v>3.0715</v>
      </c>
      <c r="R38" s="100"/>
      <c r="S38" s="35" t="n">
        <f aca="false">A39-A38</f>
        <v>31</v>
      </c>
      <c r="T38" s="101" t="n">
        <f aca="false">CHOOSE(F$3,A39+24,A38)</f>
        <v>37736</v>
      </c>
      <c r="U38" s="35" t="n">
        <f aca="false">T38-C$3</f>
        <v>962</v>
      </c>
      <c r="V38" s="32" t="n">
        <f aca="false">VLOOKUP($A38,Table,MATCH(V$4,Curves,0))</f>
        <v>0.06976125348241</v>
      </c>
      <c r="W38" s="102" t="n">
        <f aca="false">1/(1+CHOOSE(F$3,(V39+($K$3/10000))/2,(V38+($K$3/10000))/2))^(2*U38/365.25)</f>
        <v>0.834752204164191</v>
      </c>
      <c r="X38" s="35" t="n">
        <f aca="false">IF(AND(mthbeg&lt;=A38,mthend&gt;=A38),1,0)</f>
        <v>1</v>
      </c>
      <c r="Y38" s="35" t="n">
        <f aca="false">S38*X38</f>
        <v>31</v>
      </c>
      <c r="AA38" s="89" t="n">
        <f aca="false">F38*G38</f>
        <v>792363.487236733</v>
      </c>
      <c r="AB38" s="89" t="n">
        <f aca="false">$F38*H38</f>
        <v>792363.487236733</v>
      </c>
      <c r="AC38" s="89" t="n">
        <f aca="false">$F38*I38</f>
        <v>792363.487236733</v>
      </c>
      <c r="AD38" s="89" t="n">
        <f aca="false">$F38*J38</f>
        <v>-4010.98434100894</v>
      </c>
      <c r="AE38" s="89" t="n">
        <f aca="false">$F38*K38</f>
        <v>-4010.98434100894</v>
      </c>
      <c r="AF38" s="89" t="n">
        <f aca="false">$F38*L38</f>
        <v>-4010.98434100894</v>
      </c>
      <c r="AG38" s="89" t="n">
        <f aca="false">$F38*M38</f>
        <v>2587.73183290899</v>
      </c>
      <c r="AH38" s="89" t="n">
        <f aca="false">$F38*N38</f>
        <v>6469.32958227248</v>
      </c>
      <c r="AI38" s="89" t="n">
        <f aca="false">F38*O38</f>
        <v>6469.32958227248</v>
      </c>
      <c r="AJ38" s="93"/>
      <c r="AK38" s="89" t="n">
        <f aca="false">CHOOSE($G$3,AB38-AC38,AC38-AB38)</f>
        <v>0</v>
      </c>
      <c r="AL38" s="89" t="n">
        <f aca="false">CHOOSE($G$3,AE38-AF38,AF38-AE38)</f>
        <v>0</v>
      </c>
      <c r="AM38" s="89" t="n">
        <f aca="false">CHOOSE($G$3,AH38-AI38,AI38-AH38)</f>
        <v>0</v>
      </c>
      <c r="AN38" s="103" t="n">
        <f aca="false">SUM(AK38:AM38)</f>
        <v>0</v>
      </c>
      <c r="AP38" s="89" t="n">
        <f aca="false">CHOOSE($G$3,AA38-AB38,AB38-AA38)</f>
        <v>0</v>
      </c>
      <c r="AQ38" s="89" t="n">
        <f aca="false">CHOOSE($G$3,AD38-AE38,AE38-AD38)</f>
        <v>0</v>
      </c>
      <c r="AR38" s="89" t="n">
        <f aca="false">CHOOSE($G$3,AG38-AH38,AH38-AG38)</f>
        <v>3881.59774936349</v>
      </c>
      <c r="AS38" s="103" t="n">
        <f aca="false">AP38+AQ38+AR38</f>
        <v>3881.59774936349</v>
      </c>
      <c r="AT38" s="103"/>
      <c r="AU38" s="90" t="n">
        <f aca="false">AS38+AN38</f>
        <v>3881.59774936349</v>
      </c>
      <c r="AW38" s="90" t="n">
        <f aca="false">AI38+AF38+AC38</f>
        <v>794821.832477997</v>
      </c>
      <c r="AX38" s="104"/>
    </row>
    <row r="39" customFormat="false" ht="12.75" hidden="false" customHeight="false" outlineLevel="0" collapsed="false">
      <c r="A39" s="94" t="n">
        <f aca="false">EDATE(A38,1)</f>
        <v>37712</v>
      </c>
      <c r="B39" s="95" t="n">
        <f aca="false">VLOOKUP(MONTH(A39),Volumes,3)</f>
        <v>10000</v>
      </c>
      <c r="C39" s="96"/>
      <c r="D39" s="97" t="n">
        <f aca="false">B39+C39</f>
        <v>10000</v>
      </c>
      <c r="E39" s="84" t="n">
        <f aca="false">IF(X39=0,0,IF(AND(X39=1,$H$3=1),D39*S39,IF($H$3=2,D39,"N/A")))</f>
        <v>300000</v>
      </c>
      <c r="F39" s="84" t="n">
        <f aca="false">E39*W39</f>
        <v>249023.400188076</v>
      </c>
      <c r="G39" s="32" t="n">
        <f aca="false">VLOOKUP($A39,Table,MATCH(G$4,Curves,0))</f>
        <v>2.922</v>
      </c>
      <c r="H39" s="98" t="n">
        <f aca="false">G39</f>
        <v>2.922</v>
      </c>
      <c r="I39" s="99" t="n">
        <f aca="false">H39</f>
        <v>2.922</v>
      </c>
      <c r="J39" s="32" t="n">
        <f aca="false">VLOOKUP($A39,Table,MATCH(J$4,Curves,0))</f>
        <v>-0.003</v>
      </c>
      <c r="K39" s="98" t="n">
        <f aca="false">J39</f>
        <v>-0.003</v>
      </c>
      <c r="L39" s="99" t="n">
        <f aca="false">K39</f>
        <v>-0.003</v>
      </c>
      <c r="M39" s="32" t="n">
        <f aca="false">VLOOKUP($A39,Table,MATCH(M$4,Curves,0))</f>
        <v>0.01</v>
      </c>
      <c r="N39" s="98" t="n">
        <f aca="false">VLOOKUP($A39,Table,MATCH(N$4,Curves,0))</f>
        <v>0.025</v>
      </c>
      <c r="O39" s="99" t="n">
        <f aca="false">N39</f>
        <v>0.025</v>
      </c>
      <c r="P39" s="100"/>
      <c r="Q39" s="99" t="n">
        <f aca="false">O39+L39+I39</f>
        <v>2.944</v>
      </c>
      <c r="R39" s="100"/>
      <c r="S39" s="35" t="n">
        <f aca="false">A40-A39</f>
        <v>30</v>
      </c>
      <c r="T39" s="101" t="n">
        <f aca="false">CHOOSE(F$3,A40+24,A39)</f>
        <v>37766</v>
      </c>
      <c r="U39" s="35" t="n">
        <f aca="false">T39-C$3</f>
        <v>992</v>
      </c>
      <c r="V39" s="32" t="n">
        <f aca="false">VLOOKUP($A39,Table,MATCH(V$4,Curves,0))</f>
        <v>0.069766806074718</v>
      </c>
      <c r="W39" s="102" t="n">
        <f aca="false">1/(1+CHOOSE(F$3,(V40+($K$3/10000))/2,(V39+($K$3/10000))/2))^(2*U39/365.25)</f>
        <v>0.830078000626919</v>
      </c>
      <c r="X39" s="35" t="n">
        <f aca="false">IF(AND(mthbeg&lt;=A39,mthend&gt;=A39),1,0)</f>
        <v>1</v>
      </c>
      <c r="Y39" s="35" t="n">
        <f aca="false">S39*X39</f>
        <v>30</v>
      </c>
      <c r="AA39" s="89" t="n">
        <f aca="false">F39*G39</f>
        <v>727646.375349557</v>
      </c>
      <c r="AB39" s="89" t="n">
        <f aca="false">$F39*H39</f>
        <v>727646.375349557</v>
      </c>
      <c r="AC39" s="89" t="n">
        <f aca="false">$F39*I39</f>
        <v>727646.375349557</v>
      </c>
      <c r="AD39" s="89" t="n">
        <f aca="false">$F39*J39</f>
        <v>-747.070200564227</v>
      </c>
      <c r="AE39" s="89" t="n">
        <f aca="false">$F39*K39</f>
        <v>-747.070200564227</v>
      </c>
      <c r="AF39" s="89" t="n">
        <f aca="false">$F39*L39</f>
        <v>-747.070200564227</v>
      </c>
      <c r="AG39" s="89" t="n">
        <f aca="false">$F39*M39</f>
        <v>2490.23400188076</v>
      </c>
      <c r="AH39" s="89" t="n">
        <f aca="false">$F39*N39</f>
        <v>6225.58500470189</v>
      </c>
      <c r="AI39" s="89" t="n">
        <f aca="false">F39*O39</f>
        <v>6225.58500470189</v>
      </c>
      <c r="AJ39" s="93"/>
      <c r="AK39" s="89" t="n">
        <f aca="false">CHOOSE($G$3,AB39-AC39,AC39-AB39)</f>
        <v>0</v>
      </c>
      <c r="AL39" s="89" t="n">
        <f aca="false">CHOOSE($G$3,AE39-AF39,AF39-AE39)</f>
        <v>0</v>
      </c>
      <c r="AM39" s="89" t="n">
        <f aca="false">CHOOSE($G$3,AH39-AI39,AI39-AH39)</f>
        <v>0</v>
      </c>
      <c r="AN39" s="103" t="n">
        <f aca="false">SUM(AK39:AM39)</f>
        <v>0</v>
      </c>
      <c r="AP39" s="89" t="n">
        <f aca="false">CHOOSE($G$3,AA39-AB39,AB39-AA39)</f>
        <v>0</v>
      </c>
      <c r="AQ39" s="89" t="n">
        <f aca="false">CHOOSE($G$3,AD39-AE39,AE39-AD39)</f>
        <v>0</v>
      </c>
      <c r="AR39" s="89" t="n">
        <f aca="false">CHOOSE($G$3,AG39-AH39,AH39-AG39)</f>
        <v>3735.35100282113</v>
      </c>
      <c r="AS39" s="103" t="n">
        <f aca="false">AP39+AQ39+AR39</f>
        <v>3735.35100282113</v>
      </c>
      <c r="AT39" s="103"/>
      <c r="AU39" s="90" t="n">
        <f aca="false">AS39+AN39</f>
        <v>3735.35100282113</v>
      </c>
      <c r="AW39" s="90" t="n">
        <f aca="false">AI39+AF39+AC39</f>
        <v>733124.890153694</v>
      </c>
      <c r="AX39" s="104"/>
    </row>
    <row r="40" customFormat="false" ht="12.75" hidden="false" customHeight="false" outlineLevel="0" collapsed="false">
      <c r="A40" s="94" t="n">
        <f aca="false">EDATE(A39,1)</f>
        <v>37742</v>
      </c>
      <c r="B40" s="95" t="n">
        <f aca="false">VLOOKUP(MONTH(A40),Volumes,3)</f>
        <v>10000</v>
      </c>
      <c r="C40" s="96"/>
      <c r="D40" s="97" t="n">
        <f aca="false">B40+C40</f>
        <v>10000</v>
      </c>
      <c r="E40" s="84" t="n">
        <f aca="false">IF(X40=0,0,IF(AND(X40=1,$H$3=1),D40*S40,IF($H$3=2,D40,"N/A")))</f>
        <v>310000</v>
      </c>
      <c r="F40" s="84" t="n">
        <f aca="false">E40*W40</f>
        <v>255835.68332327</v>
      </c>
      <c r="G40" s="32" t="n">
        <f aca="false">VLOOKUP($A40,Table,MATCH(G$4,Curves,0))</f>
        <v>2.907</v>
      </c>
      <c r="H40" s="98" t="n">
        <f aca="false">G40</f>
        <v>2.907</v>
      </c>
      <c r="I40" s="99" t="n">
        <f aca="false">H40</f>
        <v>2.907</v>
      </c>
      <c r="J40" s="32" t="n">
        <f aca="false">VLOOKUP($A40,Table,MATCH(J$4,Curves,0))</f>
        <v>-0.003</v>
      </c>
      <c r="K40" s="98" t="n">
        <f aca="false">J40</f>
        <v>-0.003</v>
      </c>
      <c r="L40" s="99" t="n">
        <f aca="false">K40</f>
        <v>-0.003</v>
      </c>
      <c r="M40" s="32" t="n">
        <f aca="false">VLOOKUP($A40,Table,MATCH(M$4,Curves,0))</f>
        <v>0.01</v>
      </c>
      <c r="N40" s="98" t="n">
        <f aca="false">VLOOKUP($A40,Table,MATCH(N$4,Curves,0))</f>
        <v>0.025</v>
      </c>
      <c r="O40" s="99" t="n">
        <f aca="false">N40</f>
        <v>0.025</v>
      </c>
      <c r="P40" s="100"/>
      <c r="Q40" s="99" t="n">
        <f aca="false">O40+L40+I40</f>
        <v>2.929</v>
      </c>
      <c r="R40" s="100"/>
      <c r="S40" s="35" t="n">
        <f aca="false">A41-A40</f>
        <v>31</v>
      </c>
      <c r="T40" s="101" t="n">
        <f aca="false">CHOOSE(F$3,A41+24,A40)</f>
        <v>37797</v>
      </c>
      <c r="U40" s="35" t="n">
        <f aca="false">T40-C$3</f>
        <v>1023</v>
      </c>
      <c r="V40" s="32" t="n">
        <f aca="false">VLOOKUP($A40,Table,MATCH(V$4,Curves,0))</f>
        <v>0.069760173996408</v>
      </c>
      <c r="W40" s="102" t="n">
        <f aca="false">1/(1+CHOOSE(F$3,(V41+($K$3/10000))/2,(V40+($K$3/10000))/2))^(2*U40/365.25)</f>
        <v>0.825276397817</v>
      </c>
      <c r="X40" s="35" t="n">
        <f aca="false">IF(AND(mthbeg&lt;=A40,mthend&gt;=A40),1,0)</f>
        <v>1</v>
      </c>
      <c r="Y40" s="35" t="n">
        <f aca="false">S40*X40</f>
        <v>31</v>
      </c>
      <c r="AA40" s="89" t="n">
        <f aca="false">F40*G40</f>
        <v>743714.331420746</v>
      </c>
      <c r="AB40" s="89" t="n">
        <f aca="false">$F40*H40</f>
        <v>743714.331420746</v>
      </c>
      <c r="AC40" s="89" t="n">
        <f aca="false">$F40*I40</f>
        <v>743714.331420746</v>
      </c>
      <c r="AD40" s="89" t="n">
        <f aca="false">$F40*J40</f>
        <v>-767.50704996981</v>
      </c>
      <c r="AE40" s="89" t="n">
        <f aca="false">$F40*K40</f>
        <v>-767.50704996981</v>
      </c>
      <c r="AF40" s="89" t="n">
        <f aca="false">$F40*L40</f>
        <v>-767.50704996981</v>
      </c>
      <c r="AG40" s="89" t="n">
        <f aca="false">$F40*M40</f>
        <v>2558.3568332327</v>
      </c>
      <c r="AH40" s="89" t="n">
        <f aca="false">$F40*N40</f>
        <v>6395.89208308175</v>
      </c>
      <c r="AI40" s="89" t="n">
        <f aca="false">F40*O40</f>
        <v>6395.89208308175</v>
      </c>
      <c r="AJ40" s="93"/>
      <c r="AK40" s="89" t="n">
        <f aca="false">CHOOSE($G$3,AB40-AC40,AC40-AB40)</f>
        <v>0</v>
      </c>
      <c r="AL40" s="89" t="n">
        <f aca="false">CHOOSE($G$3,AE40-AF40,AF40-AE40)</f>
        <v>0</v>
      </c>
      <c r="AM40" s="89" t="n">
        <f aca="false">CHOOSE($G$3,AH40-AI40,AI40-AH40)</f>
        <v>0</v>
      </c>
      <c r="AN40" s="103" t="n">
        <f aca="false">SUM(AK40:AM40)</f>
        <v>0</v>
      </c>
      <c r="AP40" s="89" t="n">
        <f aca="false">CHOOSE($G$3,AA40-AB40,AB40-AA40)</f>
        <v>0</v>
      </c>
      <c r="AQ40" s="89" t="n">
        <f aca="false">CHOOSE($G$3,AD40-AE40,AE40-AD40)</f>
        <v>0</v>
      </c>
      <c r="AR40" s="89" t="n">
        <f aca="false">CHOOSE($G$3,AG40-AH40,AH40-AG40)</f>
        <v>3837.53524984905</v>
      </c>
      <c r="AS40" s="103" t="n">
        <f aca="false">AP40+AQ40+AR40</f>
        <v>3837.53524984905</v>
      </c>
      <c r="AT40" s="103"/>
      <c r="AU40" s="90" t="n">
        <f aca="false">AS40+AN40</f>
        <v>3837.53524984905</v>
      </c>
      <c r="AW40" s="90" t="n">
        <f aca="false">AI40+AF40+AC40</f>
        <v>749342.716453858</v>
      </c>
      <c r="AX40" s="104"/>
    </row>
    <row r="41" customFormat="false" ht="12.75" hidden="false" customHeight="false" outlineLevel="0" collapsed="false">
      <c r="A41" s="94" t="n">
        <f aca="false">EDATE(A40,1)</f>
        <v>37773</v>
      </c>
      <c r="B41" s="95" t="n">
        <f aca="false">VLOOKUP(MONTH(A41),Volumes,3)</f>
        <v>10000</v>
      </c>
      <c r="C41" s="96"/>
      <c r="D41" s="97" t="n">
        <f aca="false">B41+C41</f>
        <v>10000</v>
      </c>
      <c r="E41" s="84" t="n">
        <f aca="false">IF(X41=0,0,IF(AND(X41=1,$H$3=1),D41*S41,IF($H$3=2,D41,"N/A")))</f>
        <v>300000</v>
      </c>
      <c r="F41" s="84" t="n">
        <f aca="false">E41*W41</f>
        <v>246196.239528919</v>
      </c>
      <c r="G41" s="32" t="n">
        <f aca="false">VLOOKUP($A41,Table,MATCH(G$4,Curves,0))</f>
        <v>2.939</v>
      </c>
      <c r="H41" s="98" t="n">
        <f aca="false">G41</f>
        <v>2.939</v>
      </c>
      <c r="I41" s="99" t="n">
        <f aca="false">H41</f>
        <v>2.939</v>
      </c>
      <c r="J41" s="32" t="n">
        <f aca="false">VLOOKUP($A41,Table,MATCH(J$4,Curves,0))</f>
        <v>-0.003</v>
      </c>
      <c r="K41" s="98" t="n">
        <f aca="false">J41</f>
        <v>-0.003</v>
      </c>
      <c r="L41" s="99" t="n">
        <f aca="false">K41</f>
        <v>-0.003</v>
      </c>
      <c r="M41" s="32" t="n">
        <f aca="false">VLOOKUP($A41,Table,MATCH(M$4,Curves,0))</f>
        <v>0.01</v>
      </c>
      <c r="N41" s="98" t="n">
        <f aca="false">VLOOKUP($A41,Table,MATCH(N$4,Curves,0))</f>
        <v>0.025</v>
      </c>
      <c r="O41" s="99" t="n">
        <f aca="false">N41</f>
        <v>0.025</v>
      </c>
      <c r="P41" s="100"/>
      <c r="Q41" s="99" t="n">
        <f aca="false">O41+L41+I41</f>
        <v>2.961</v>
      </c>
      <c r="R41" s="100"/>
      <c r="S41" s="35" t="n">
        <f aca="false">A42-A41</f>
        <v>30</v>
      </c>
      <c r="T41" s="101" t="n">
        <f aca="false">CHOOSE(F$3,A42+24,A41)</f>
        <v>37827</v>
      </c>
      <c r="U41" s="35" t="n">
        <f aca="false">T41-C$3</f>
        <v>1053</v>
      </c>
      <c r="V41" s="32" t="n">
        <f aca="false">VLOOKUP($A41,Table,MATCH(V$4,Curves,0))</f>
        <v>0.069753320848835</v>
      </c>
      <c r="W41" s="102" t="n">
        <f aca="false">1/(1+CHOOSE(F$3,(V42+($K$3/10000))/2,(V41+($K$3/10000))/2))^(2*U41/365.25)</f>
        <v>0.820654131763062</v>
      </c>
      <c r="X41" s="35" t="n">
        <f aca="false">IF(AND(mthbeg&lt;=A41,mthend&gt;=A41),1,0)</f>
        <v>1</v>
      </c>
      <c r="Y41" s="35" t="n">
        <f aca="false">S41*X41</f>
        <v>30</v>
      </c>
      <c r="AA41" s="89" t="n">
        <f aca="false">F41*G41</f>
        <v>723570.747975492</v>
      </c>
      <c r="AB41" s="89" t="n">
        <f aca="false">$F41*H41</f>
        <v>723570.747975492</v>
      </c>
      <c r="AC41" s="89" t="n">
        <f aca="false">$F41*I41</f>
        <v>723570.747975492</v>
      </c>
      <c r="AD41" s="89" t="n">
        <f aca="false">$F41*J41</f>
        <v>-738.588718586756</v>
      </c>
      <c r="AE41" s="89" t="n">
        <f aca="false">$F41*K41</f>
        <v>-738.588718586756</v>
      </c>
      <c r="AF41" s="89" t="n">
        <f aca="false">$F41*L41</f>
        <v>-738.588718586756</v>
      </c>
      <c r="AG41" s="89" t="n">
        <f aca="false">$F41*M41</f>
        <v>2461.96239528919</v>
      </c>
      <c r="AH41" s="89" t="n">
        <f aca="false">$F41*N41</f>
        <v>6154.90598822297</v>
      </c>
      <c r="AI41" s="89" t="n">
        <f aca="false">F41*O41</f>
        <v>6154.90598822297</v>
      </c>
      <c r="AJ41" s="93"/>
      <c r="AK41" s="89" t="n">
        <f aca="false">CHOOSE($G$3,AB41-AC41,AC41-AB41)</f>
        <v>0</v>
      </c>
      <c r="AL41" s="89" t="n">
        <f aca="false">CHOOSE($G$3,AE41-AF41,AF41-AE41)</f>
        <v>0</v>
      </c>
      <c r="AM41" s="89" t="n">
        <f aca="false">CHOOSE($G$3,AH41-AI41,AI41-AH41)</f>
        <v>0</v>
      </c>
      <c r="AN41" s="103" t="n">
        <f aca="false">SUM(AK41:AM41)</f>
        <v>0</v>
      </c>
      <c r="AP41" s="89" t="n">
        <f aca="false">CHOOSE($G$3,AA41-AB41,AB41-AA41)</f>
        <v>0</v>
      </c>
      <c r="AQ41" s="89" t="n">
        <f aca="false">CHOOSE($G$3,AD41-AE41,AE41-AD41)</f>
        <v>0</v>
      </c>
      <c r="AR41" s="89" t="n">
        <f aca="false">CHOOSE($G$3,AG41-AH41,AH41-AG41)</f>
        <v>3692.94359293378</v>
      </c>
      <c r="AS41" s="103" t="n">
        <f aca="false">AP41+AQ41+AR41</f>
        <v>3692.94359293378</v>
      </c>
      <c r="AT41" s="103"/>
      <c r="AU41" s="90" t="n">
        <f aca="false">AS41+AN41</f>
        <v>3692.94359293378</v>
      </c>
      <c r="AW41" s="90" t="n">
        <f aca="false">AI41+AF41+AC41</f>
        <v>728987.065245128</v>
      </c>
      <c r="AX41" s="104"/>
    </row>
    <row r="42" customFormat="false" ht="12.75" hidden="false" customHeight="false" outlineLevel="0" collapsed="false">
      <c r="A42" s="94" t="n">
        <f aca="false">EDATE(A41,1)</f>
        <v>37803</v>
      </c>
      <c r="B42" s="95" t="n">
        <f aca="false">VLOOKUP(MONTH(A42),Volumes,3)</f>
        <v>10000</v>
      </c>
      <c r="C42" s="96"/>
      <c r="D42" s="97" t="n">
        <f aca="false">B42+C42</f>
        <v>10000</v>
      </c>
      <c r="E42" s="84" t="n">
        <f aca="false">IF(X42=0,0,IF(AND(X42=1,$H$3=1),D42*S42,IF($H$3=2,D42,"N/A")))</f>
        <v>310000</v>
      </c>
      <c r="F42" s="84" t="n">
        <f aca="false">E42*W42</f>
        <v>252929.459008882</v>
      </c>
      <c r="G42" s="32" t="n">
        <f aca="false">VLOOKUP($A42,Table,MATCH(G$4,Curves,0))</f>
        <v>2.951</v>
      </c>
      <c r="H42" s="98" t="n">
        <f aca="false">G42</f>
        <v>2.951</v>
      </c>
      <c r="I42" s="99" t="n">
        <f aca="false">H42</f>
        <v>2.951</v>
      </c>
      <c r="J42" s="32" t="n">
        <f aca="false">VLOOKUP($A42,Table,MATCH(J$4,Curves,0))</f>
        <v>-0.003</v>
      </c>
      <c r="K42" s="98" t="n">
        <f aca="false">J42</f>
        <v>-0.003</v>
      </c>
      <c r="L42" s="99" t="n">
        <f aca="false">K42</f>
        <v>-0.003</v>
      </c>
      <c r="M42" s="32" t="n">
        <f aca="false">VLOOKUP($A42,Table,MATCH(M$4,Curves,0))</f>
        <v>0.01</v>
      </c>
      <c r="N42" s="98" t="n">
        <f aca="false">VLOOKUP($A42,Table,MATCH(N$4,Curves,0))</f>
        <v>0.025</v>
      </c>
      <c r="O42" s="99" t="n">
        <f aca="false">N42</f>
        <v>0.025</v>
      </c>
      <c r="P42" s="100"/>
      <c r="Q42" s="99" t="n">
        <f aca="false">O42+L42+I42</f>
        <v>2.973</v>
      </c>
      <c r="R42" s="100"/>
      <c r="S42" s="35" t="n">
        <f aca="false">A43-A42</f>
        <v>31</v>
      </c>
      <c r="T42" s="101" t="n">
        <f aca="false">CHOOSE(F$3,A43+24,A42)</f>
        <v>37858</v>
      </c>
      <c r="U42" s="35" t="n">
        <f aca="false">T42-C$3</f>
        <v>1084</v>
      </c>
      <c r="V42" s="32" t="n">
        <f aca="false">VLOOKUP($A42,Table,MATCH(V$4,Curves,0))</f>
        <v>0.069747948142637</v>
      </c>
      <c r="W42" s="102" t="n">
        <f aca="false">1/(1+CHOOSE(F$3,(V43+($K$3/10000))/2,(V42+($K$3/10000))/2))^(2*U42/365.25)</f>
        <v>0.815901480673814</v>
      </c>
      <c r="X42" s="35" t="n">
        <f aca="false">IF(AND(mthbeg&lt;=A42,mthend&gt;=A42),1,0)</f>
        <v>1</v>
      </c>
      <c r="Y42" s="35" t="n">
        <f aca="false">S42*X42</f>
        <v>31</v>
      </c>
      <c r="AA42" s="89" t="n">
        <f aca="false">F42*G42</f>
        <v>746394.833535211</v>
      </c>
      <c r="AB42" s="89" t="n">
        <f aca="false">$F42*H42</f>
        <v>746394.833535211</v>
      </c>
      <c r="AC42" s="89" t="n">
        <f aca="false">$F42*I42</f>
        <v>746394.833535211</v>
      </c>
      <c r="AD42" s="89" t="n">
        <f aca="false">$F42*J42</f>
        <v>-758.788377026647</v>
      </c>
      <c r="AE42" s="89" t="n">
        <f aca="false">$F42*K42</f>
        <v>-758.788377026647</v>
      </c>
      <c r="AF42" s="89" t="n">
        <f aca="false">$F42*L42</f>
        <v>-758.788377026647</v>
      </c>
      <c r="AG42" s="89" t="n">
        <f aca="false">$F42*M42</f>
        <v>2529.29459008882</v>
      </c>
      <c r="AH42" s="89" t="n">
        <f aca="false">$F42*N42</f>
        <v>6323.23647522206</v>
      </c>
      <c r="AI42" s="89" t="n">
        <f aca="false">F42*O42</f>
        <v>6323.23647522206</v>
      </c>
      <c r="AJ42" s="93"/>
      <c r="AK42" s="89" t="n">
        <f aca="false">CHOOSE($G$3,AB42-AC42,AC42-AB42)</f>
        <v>0</v>
      </c>
      <c r="AL42" s="89" t="n">
        <f aca="false">CHOOSE($G$3,AE42-AF42,AF42-AE42)</f>
        <v>0</v>
      </c>
      <c r="AM42" s="89" t="n">
        <f aca="false">CHOOSE($G$3,AH42-AI42,AI42-AH42)</f>
        <v>0</v>
      </c>
      <c r="AN42" s="103" t="n">
        <f aca="false">SUM(AK42:AM42)</f>
        <v>0</v>
      </c>
      <c r="AP42" s="89" t="n">
        <f aca="false">CHOOSE($G$3,AA42-AB42,AB42-AA42)</f>
        <v>0</v>
      </c>
      <c r="AQ42" s="89" t="n">
        <f aca="false">CHOOSE($G$3,AD42-AE42,AE42-AD42)</f>
        <v>0</v>
      </c>
      <c r="AR42" s="89" t="n">
        <f aca="false">CHOOSE($G$3,AG42-AH42,AH42-AG42)</f>
        <v>3793.94188513323</v>
      </c>
      <c r="AS42" s="103" t="n">
        <f aca="false">AP42+AQ42+AR42</f>
        <v>3793.94188513323</v>
      </c>
      <c r="AT42" s="103"/>
      <c r="AU42" s="90" t="n">
        <f aca="false">AS42+AN42</f>
        <v>3793.94188513323</v>
      </c>
      <c r="AW42" s="90" t="n">
        <f aca="false">AI42+AF42+AC42</f>
        <v>751959.281633407</v>
      </c>
      <c r="AX42" s="104"/>
    </row>
    <row r="43" customFormat="false" ht="12.75" hidden="false" customHeight="false" outlineLevel="0" collapsed="false">
      <c r="A43" s="94" t="n">
        <f aca="false">EDATE(A42,1)</f>
        <v>37834</v>
      </c>
      <c r="B43" s="95" t="n">
        <f aca="false">VLOOKUP(MONTH(A43),Volumes,3)</f>
        <v>10000</v>
      </c>
      <c r="C43" s="96"/>
      <c r="D43" s="97" t="n">
        <f aca="false">B43+C43</f>
        <v>10000</v>
      </c>
      <c r="E43" s="84" t="n">
        <f aca="false">IF(X43=0,0,IF(AND(X43=1,$H$3=1),D43*S43,IF($H$3=2,D43,"N/A")))</f>
        <v>310000</v>
      </c>
      <c r="F43" s="84" t="n">
        <f aca="false">E43*W43</f>
        <v>251464.823935308</v>
      </c>
      <c r="G43" s="32" t="n">
        <f aca="false">VLOOKUP($A43,Table,MATCH(G$4,Curves,0))</f>
        <v>2.972</v>
      </c>
      <c r="H43" s="98" t="n">
        <f aca="false">G43</f>
        <v>2.972</v>
      </c>
      <c r="I43" s="99" t="n">
        <f aca="false">H43</f>
        <v>2.972</v>
      </c>
      <c r="J43" s="32" t="n">
        <f aca="false">VLOOKUP($A43,Table,MATCH(J$4,Curves,0))</f>
        <v>-0.003</v>
      </c>
      <c r="K43" s="98" t="n">
        <f aca="false">J43</f>
        <v>-0.003</v>
      </c>
      <c r="L43" s="99" t="n">
        <f aca="false">K43</f>
        <v>-0.003</v>
      </c>
      <c r="M43" s="32" t="n">
        <f aca="false">VLOOKUP($A43,Table,MATCH(M$4,Curves,0))</f>
        <v>0.01</v>
      </c>
      <c r="N43" s="98" t="n">
        <f aca="false">VLOOKUP($A43,Table,MATCH(N$4,Curves,0))</f>
        <v>0.025</v>
      </c>
      <c r="O43" s="99" t="n">
        <f aca="false">N43</f>
        <v>0.025</v>
      </c>
      <c r="P43" s="100"/>
      <c r="Q43" s="99" t="n">
        <f aca="false">O43+L43+I43</f>
        <v>2.994</v>
      </c>
      <c r="R43" s="100"/>
      <c r="S43" s="35" t="n">
        <f aca="false">A44-A43</f>
        <v>31</v>
      </c>
      <c r="T43" s="101" t="n">
        <f aca="false">CHOOSE(F$3,A44+24,A43)</f>
        <v>37889</v>
      </c>
      <c r="U43" s="35" t="n">
        <f aca="false">T43-C$3</f>
        <v>1115</v>
      </c>
      <c r="V43" s="32" t="n">
        <f aca="false">VLOOKUP($A43,Table,MATCH(V$4,Curves,0))</f>
        <v>0.069744206868253</v>
      </c>
      <c r="W43" s="102" t="n">
        <f aca="false">1/(1+CHOOSE(F$3,(V44+($K$3/10000))/2,(V43+($K$3/10000))/2))^(2*U43/365.25)</f>
        <v>0.81117685140422</v>
      </c>
      <c r="X43" s="35" t="n">
        <f aca="false">IF(AND(mthbeg&lt;=A43,mthend&gt;=A43),1,0)</f>
        <v>1</v>
      </c>
      <c r="Y43" s="35" t="n">
        <f aca="false">S43*X43</f>
        <v>31</v>
      </c>
      <c r="AA43" s="89" t="n">
        <f aca="false">F43*G43</f>
        <v>747353.456735736</v>
      </c>
      <c r="AB43" s="89" t="n">
        <f aca="false">$F43*H43</f>
        <v>747353.456735736</v>
      </c>
      <c r="AC43" s="89" t="n">
        <f aca="false">$F43*I43</f>
        <v>747353.456735736</v>
      </c>
      <c r="AD43" s="89" t="n">
        <f aca="false">$F43*J43</f>
        <v>-754.394471805925</v>
      </c>
      <c r="AE43" s="89" t="n">
        <f aca="false">$F43*K43</f>
        <v>-754.394471805925</v>
      </c>
      <c r="AF43" s="89" t="n">
        <f aca="false">$F43*L43</f>
        <v>-754.394471805925</v>
      </c>
      <c r="AG43" s="89" t="n">
        <f aca="false">$F43*M43</f>
        <v>2514.64823935308</v>
      </c>
      <c r="AH43" s="89" t="n">
        <f aca="false">$F43*N43</f>
        <v>6286.62059838271</v>
      </c>
      <c r="AI43" s="89" t="n">
        <f aca="false">F43*O43</f>
        <v>6286.62059838271</v>
      </c>
      <c r="AJ43" s="93"/>
      <c r="AK43" s="89" t="n">
        <f aca="false">CHOOSE($G$3,AB43-AC43,AC43-AB43)</f>
        <v>0</v>
      </c>
      <c r="AL43" s="89" t="n">
        <f aca="false">CHOOSE($G$3,AE43-AF43,AF43-AE43)</f>
        <v>0</v>
      </c>
      <c r="AM43" s="89" t="n">
        <f aca="false">CHOOSE($G$3,AH43-AI43,AI43-AH43)</f>
        <v>0</v>
      </c>
      <c r="AN43" s="103" t="n">
        <f aca="false">SUM(AK43:AM43)</f>
        <v>0</v>
      </c>
      <c r="AP43" s="89" t="n">
        <f aca="false">CHOOSE($G$3,AA43-AB43,AB43-AA43)</f>
        <v>0</v>
      </c>
      <c r="AQ43" s="89" t="n">
        <f aca="false">CHOOSE($G$3,AD43-AE43,AE43-AD43)</f>
        <v>0</v>
      </c>
      <c r="AR43" s="89" t="n">
        <f aca="false">CHOOSE($G$3,AG43-AH43,AH43-AG43)</f>
        <v>3771.97235902962</v>
      </c>
      <c r="AS43" s="103" t="n">
        <f aca="false">AP43+AQ43+AR43</f>
        <v>3771.97235902962</v>
      </c>
      <c r="AT43" s="103"/>
      <c r="AU43" s="90" t="n">
        <f aca="false">AS43+AN43</f>
        <v>3771.97235902962</v>
      </c>
      <c r="AW43" s="90" t="n">
        <f aca="false">AI43+AF43+AC43</f>
        <v>752885.682862313</v>
      </c>
      <c r="AX43" s="104"/>
    </row>
    <row r="44" customFormat="false" ht="12.75" hidden="false" customHeight="false" outlineLevel="0" collapsed="false">
      <c r="A44" s="94" t="n">
        <f aca="false">EDATE(A43,1)</f>
        <v>37865</v>
      </c>
      <c r="B44" s="95" t="n">
        <f aca="false">VLOOKUP(MONTH(A44),Volumes,3)</f>
        <v>10000</v>
      </c>
      <c r="C44" s="96"/>
      <c r="D44" s="97" t="n">
        <f aca="false">B44+C44</f>
        <v>10000</v>
      </c>
      <c r="E44" s="84" t="n">
        <f aca="false">IF(X44=0,0,IF(AND(X44=1,$H$3=1),D44*S44,IF($H$3=2,D44,"N/A")))</f>
        <v>300000</v>
      </c>
      <c r="F44" s="84" t="n">
        <f aca="false">E44*W44</f>
        <v>241988.860916589</v>
      </c>
      <c r="G44" s="32" t="n">
        <f aca="false">VLOOKUP($A44,Table,MATCH(G$4,Curves,0))</f>
        <v>2.999</v>
      </c>
      <c r="H44" s="98" t="n">
        <f aca="false">G44</f>
        <v>2.999</v>
      </c>
      <c r="I44" s="99" t="n">
        <f aca="false">H44</f>
        <v>2.999</v>
      </c>
      <c r="J44" s="32" t="n">
        <f aca="false">VLOOKUP($A44,Table,MATCH(J$4,Curves,0))</f>
        <v>-0.003</v>
      </c>
      <c r="K44" s="98" t="n">
        <f aca="false">J44</f>
        <v>-0.003</v>
      </c>
      <c r="L44" s="99" t="n">
        <f aca="false">K44</f>
        <v>-0.003</v>
      </c>
      <c r="M44" s="32" t="n">
        <f aca="false">VLOOKUP($A44,Table,MATCH(M$4,Curves,0))</f>
        <v>0.01</v>
      </c>
      <c r="N44" s="98" t="n">
        <f aca="false">VLOOKUP($A44,Table,MATCH(N$4,Curves,0))</f>
        <v>0.025</v>
      </c>
      <c r="O44" s="99" t="n">
        <f aca="false">N44</f>
        <v>0.025</v>
      </c>
      <c r="P44" s="100"/>
      <c r="Q44" s="99" t="n">
        <f aca="false">O44+L44+I44</f>
        <v>3.021</v>
      </c>
      <c r="R44" s="100"/>
      <c r="S44" s="35" t="n">
        <f aca="false">A45-A44</f>
        <v>30</v>
      </c>
      <c r="T44" s="101" t="n">
        <f aca="false">CHOOSE(F$3,A45+24,A44)</f>
        <v>37919</v>
      </c>
      <c r="U44" s="35" t="n">
        <f aca="false">T44-C$3</f>
        <v>1145</v>
      </c>
      <c r="V44" s="32" t="n">
        <f aca="false">VLOOKUP($A44,Table,MATCH(V$4,Curves,0))</f>
        <v>0.069740465593873</v>
      </c>
      <c r="W44" s="102" t="n">
        <f aca="false">1/(1+CHOOSE(F$3,(V45+($K$3/10000))/2,(V44+($K$3/10000))/2))^(2*U44/365.25)</f>
        <v>0.806629536388631</v>
      </c>
      <c r="X44" s="35" t="n">
        <f aca="false">IF(AND(mthbeg&lt;=A44,mthend&gt;=A44),1,0)</f>
        <v>1</v>
      </c>
      <c r="Y44" s="35" t="n">
        <f aca="false">S44*X44</f>
        <v>30</v>
      </c>
      <c r="AA44" s="89" t="n">
        <f aca="false">F44*G44</f>
        <v>725724.593888851</v>
      </c>
      <c r="AB44" s="89" t="n">
        <f aca="false">$F44*H44</f>
        <v>725724.593888851</v>
      </c>
      <c r="AC44" s="89" t="n">
        <f aca="false">$F44*I44</f>
        <v>725724.593888851</v>
      </c>
      <c r="AD44" s="89" t="n">
        <f aca="false">$F44*J44</f>
        <v>-725.966582749768</v>
      </c>
      <c r="AE44" s="89" t="n">
        <f aca="false">$F44*K44</f>
        <v>-725.966582749768</v>
      </c>
      <c r="AF44" s="89" t="n">
        <f aca="false">$F44*L44</f>
        <v>-725.966582749768</v>
      </c>
      <c r="AG44" s="89" t="n">
        <f aca="false">$F44*M44</f>
        <v>2419.88860916589</v>
      </c>
      <c r="AH44" s="89" t="n">
        <f aca="false">$F44*N44</f>
        <v>6049.72152291473</v>
      </c>
      <c r="AI44" s="89" t="n">
        <f aca="false">F44*O44</f>
        <v>6049.72152291473</v>
      </c>
      <c r="AJ44" s="93"/>
      <c r="AK44" s="89" t="n">
        <f aca="false">CHOOSE($G$3,AB44-AC44,AC44-AB44)</f>
        <v>0</v>
      </c>
      <c r="AL44" s="89" t="n">
        <f aca="false">CHOOSE($G$3,AE44-AF44,AF44-AE44)</f>
        <v>0</v>
      </c>
      <c r="AM44" s="89" t="n">
        <f aca="false">CHOOSE($G$3,AH44-AI44,AI44-AH44)</f>
        <v>0</v>
      </c>
      <c r="AN44" s="103" t="n">
        <f aca="false">SUM(AK44:AM44)</f>
        <v>0</v>
      </c>
      <c r="AP44" s="89" t="n">
        <f aca="false">CHOOSE($G$3,AA44-AB44,AB44-AA44)</f>
        <v>0</v>
      </c>
      <c r="AQ44" s="89" t="n">
        <f aca="false">CHOOSE($G$3,AD44-AE44,AE44-AD44)</f>
        <v>0</v>
      </c>
      <c r="AR44" s="89" t="n">
        <f aca="false">CHOOSE($G$3,AG44-AH44,AH44-AG44)</f>
        <v>3629.83291374884</v>
      </c>
      <c r="AS44" s="103" t="n">
        <f aca="false">AP44+AQ44+AR44</f>
        <v>3629.83291374884</v>
      </c>
      <c r="AT44" s="103"/>
      <c r="AU44" s="90" t="n">
        <f aca="false">AS44+AN44</f>
        <v>3629.83291374884</v>
      </c>
      <c r="AW44" s="90" t="n">
        <f aca="false">AI44+AF44+AC44</f>
        <v>731048.348829016</v>
      </c>
      <c r="AX44" s="104"/>
    </row>
    <row r="45" customFormat="false" ht="12.75" hidden="false" customHeight="false" outlineLevel="0" collapsed="false">
      <c r="A45" s="94" t="n">
        <f aca="false">EDATE(A44,1)</f>
        <v>37895</v>
      </c>
      <c r="B45" s="95" t="n">
        <f aca="false">VLOOKUP(MONTH(A45),Volumes,3)</f>
        <v>10000</v>
      </c>
      <c r="C45" s="96"/>
      <c r="D45" s="97" t="n">
        <f aca="false">B45+C45</f>
        <v>10000</v>
      </c>
      <c r="E45" s="84" t="n">
        <f aca="false">IF(X45=0,0,IF(AND(X45=1,$H$3=1),D45*S45,IF($H$3=2,D45,"N/A")))</f>
        <v>310000</v>
      </c>
      <c r="F45" s="84" t="n">
        <f aca="false">E45*W45</f>
        <v>248606.281416219</v>
      </c>
      <c r="G45" s="32" t="n">
        <f aca="false">VLOOKUP($A45,Table,MATCH(G$4,Curves,0))</f>
        <v>3.014</v>
      </c>
      <c r="H45" s="98" t="n">
        <f aca="false">G45</f>
        <v>3.014</v>
      </c>
      <c r="I45" s="99" t="n">
        <f aca="false">H45</f>
        <v>3.014</v>
      </c>
      <c r="J45" s="32" t="n">
        <f aca="false">VLOOKUP($A45,Table,MATCH(J$4,Curves,0))</f>
        <v>-0.003</v>
      </c>
      <c r="K45" s="98" t="n">
        <f aca="false">J45</f>
        <v>-0.003</v>
      </c>
      <c r="L45" s="99" t="n">
        <f aca="false">K45</f>
        <v>-0.003</v>
      </c>
      <c r="M45" s="32" t="n">
        <f aca="false">VLOOKUP($A45,Table,MATCH(M$4,Curves,0))</f>
        <v>0.01</v>
      </c>
      <c r="N45" s="98" t="n">
        <f aca="false">VLOOKUP($A45,Table,MATCH(N$4,Curves,0))</f>
        <v>0.025</v>
      </c>
      <c r="O45" s="99" t="n">
        <f aca="false">N45</f>
        <v>0.025</v>
      </c>
      <c r="P45" s="100"/>
      <c r="Q45" s="99" t="n">
        <f aca="false">O45+L45+I45</f>
        <v>3.036</v>
      </c>
      <c r="R45" s="100"/>
      <c r="S45" s="35" t="n">
        <f aca="false">A46-A45</f>
        <v>31</v>
      </c>
      <c r="T45" s="101" t="n">
        <f aca="false">CHOOSE(F$3,A46+24,A45)</f>
        <v>37950</v>
      </c>
      <c r="U45" s="35" t="n">
        <f aca="false">T45-C$3</f>
        <v>1176</v>
      </c>
      <c r="V45" s="32" t="n">
        <f aca="false">VLOOKUP($A45,Table,MATCH(V$4,Curves,0))</f>
        <v>0.069737506100666</v>
      </c>
      <c r="W45" s="102" t="n">
        <f aca="false">1/(1+CHOOSE(F$3,(V46+($K$3/10000))/2,(V45+($K$3/10000))/2))^(2*U45/365.25)</f>
        <v>0.801955746503931</v>
      </c>
      <c r="X45" s="35" t="n">
        <f aca="false">IF(AND(mthbeg&lt;=A45,mthend&gt;=A45),1,0)</f>
        <v>1</v>
      </c>
      <c r="Y45" s="35" t="n">
        <f aca="false">S45*X45</f>
        <v>31</v>
      </c>
      <c r="AA45" s="89" t="n">
        <f aca="false">F45*G45</f>
        <v>749299.332188483</v>
      </c>
      <c r="AB45" s="89" t="n">
        <f aca="false">$F45*H45</f>
        <v>749299.332188483</v>
      </c>
      <c r="AC45" s="89" t="n">
        <f aca="false">$F45*I45</f>
        <v>749299.332188483</v>
      </c>
      <c r="AD45" s="89" t="n">
        <f aca="false">$F45*J45</f>
        <v>-745.818844248656</v>
      </c>
      <c r="AE45" s="89" t="n">
        <f aca="false">$F45*K45</f>
        <v>-745.818844248656</v>
      </c>
      <c r="AF45" s="89" t="n">
        <f aca="false">$F45*L45</f>
        <v>-745.818844248656</v>
      </c>
      <c r="AG45" s="89" t="n">
        <f aca="false">$F45*M45</f>
        <v>2486.06281416219</v>
      </c>
      <c r="AH45" s="89" t="n">
        <f aca="false">$F45*N45</f>
        <v>6215.15703540546</v>
      </c>
      <c r="AI45" s="89" t="n">
        <f aca="false">F45*O45</f>
        <v>6215.15703540546</v>
      </c>
      <c r="AJ45" s="93"/>
      <c r="AK45" s="89" t="n">
        <f aca="false">CHOOSE($G$3,AB45-AC45,AC45-AB45)</f>
        <v>0</v>
      </c>
      <c r="AL45" s="89" t="n">
        <f aca="false">CHOOSE($G$3,AE45-AF45,AF45-AE45)</f>
        <v>0</v>
      </c>
      <c r="AM45" s="89" t="n">
        <f aca="false">CHOOSE($G$3,AH45-AI45,AI45-AH45)</f>
        <v>0</v>
      </c>
      <c r="AN45" s="103" t="n">
        <f aca="false">SUM(AK45:AM45)</f>
        <v>0</v>
      </c>
      <c r="AP45" s="89" t="n">
        <f aca="false">CHOOSE($G$3,AA45-AB45,AB45-AA45)</f>
        <v>0</v>
      </c>
      <c r="AQ45" s="89" t="n">
        <f aca="false">CHOOSE($G$3,AD45-AE45,AE45-AD45)</f>
        <v>0</v>
      </c>
      <c r="AR45" s="89" t="n">
        <f aca="false">CHOOSE($G$3,AG45-AH45,AH45-AG45)</f>
        <v>3729.09422124328</v>
      </c>
      <c r="AS45" s="103" t="n">
        <f aca="false">AP45+AQ45+AR45</f>
        <v>3729.09422124328</v>
      </c>
      <c r="AT45" s="103"/>
      <c r="AU45" s="90" t="n">
        <f aca="false">AS45+AN45</f>
        <v>3729.09422124328</v>
      </c>
      <c r="AW45" s="90" t="n">
        <f aca="false">AI45+AF45+AC45</f>
        <v>754768.67037964</v>
      </c>
      <c r="AX45" s="104"/>
    </row>
    <row r="46" customFormat="false" ht="12.75" hidden="false" customHeight="false" outlineLevel="0" collapsed="false">
      <c r="A46" s="94" t="n">
        <f aca="false">EDATE(A45,1)</f>
        <v>37926</v>
      </c>
      <c r="B46" s="95" t="n">
        <f aca="false">VLOOKUP(MONTH(A46),Volumes,3)</f>
        <v>10000</v>
      </c>
      <c r="C46" s="96"/>
      <c r="D46" s="97" t="n">
        <f aca="false">B46+C46</f>
        <v>10000</v>
      </c>
      <c r="E46" s="84" t="n">
        <f aca="false">IF(X46=0,0,IF(AND(X46=1,$H$3=1),D46*S46,IF($H$3=2,D46,"N/A")))</f>
        <v>300000</v>
      </c>
      <c r="F46" s="84" t="n">
        <f aca="false">E46*W46</f>
        <v>239237.636336498</v>
      </c>
      <c r="G46" s="32" t="n">
        <f aca="false">VLOOKUP($A46,Table,MATCH(G$4,Curves,0))</f>
        <v>3.106</v>
      </c>
      <c r="H46" s="98" t="n">
        <f aca="false">G46</f>
        <v>3.106</v>
      </c>
      <c r="I46" s="99" t="n">
        <f aca="false">H46</f>
        <v>3.106</v>
      </c>
      <c r="J46" s="32" t="n">
        <f aca="false">VLOOKUP($A46,Table,MATCH(J$4,Curves,0))</f>
        <v>-0.0135</v>
      </c>
      <c r="K46" s="98" t="n">
        <f aca="false">J46</f>
        <v>-0.0135</v>
      </c>
      <c r="L46" s="99" t="n">
        <f aca="false">K46</f>
        <v>-0.0135</v>
      </c>
      <c r="M46" s="32" t="n">
        <f aca="false">VLOOKUP($A46,Table,MATCH(M$4,Curves,0))</f>
        <v>0.01</v>
      </c>
      <c r="N46" s="98" t="n">
        <f aca="false">VLOOKUP($A46,Table,MATCH(N$4,Curves,0))</f>
        <v>0.025</v>
      </c>
      <c r="O46" s="99" t="n">
        <f aca="false">N46</f>
        <v>0.025</v>
      </c>
      <c r="P46" s="100"/>
      <c r="Q46" s="99" t="n">
        <f aca="false">O46+L46+I46</f>
        <v>3.1175</v>
      </c>
      <c r="R46" s="100"/>
      <c r="S46" s="35" t="n">
        <f aca="false">A47-A46</f>
        <v>30</v>
      </c>
      <c r="T46" s="101" t="n">
        <f aca="false">CHOOSE(F$3,A47+24,A46)</f>
        <v>37980</v>
      </c>
      <c r="U46" s="35" t="n">
        <f aca="false">T46-C$3</f>
        <v>1206</v>
      </c>
      <c r="V46" s="32" t="n">
        <f aca="false">VLOOKUP($A46,Table,MATCH(V$4,Curves,0))</f>
        <v>0.069735278400271</v>
      </c>
      <c r="W46" s="102" t="n">
        <f aca="false">1/(1+CHOOSE(F$3,(V47+($K$3/10000))/2,(V46+($K$3/10000))/2))^(2*U46/365.25)</f>
        <v>0.797458787788326</v>
      </c>
      <c r="X46" s="35" t="n">
        <f aca="false">IF(AND(mthbeg&lt;=A46,mthend&gt;=A46),1,0)</f>
        <v>1</v>
      </c>
      <c r="Y46" s="35" t="n">
        <f aca="false">S46*X46</f>
        <v>30</v>
      </c>
      <c r="AA46" s="89" t="n">
        <f aca="false">F46*G46</f>
        <v>743072.098461162</v>
      </c>
      <c r="AB46" s="89" t="n">
        <f aca="false">$F46*H46</f>
        <v>743072.098461162</v>
      </c>
      <c r="AC46" s="89" t="n">
        <f aca="false">$F46*I46</f>
        <v>743072.098461162</v>
      </c>
      <c r="AD46" s="89" t="n">
        <f aca="false">$F46*J46</f>
        <v>-3229.70809054272</v>
      </c>
      <c r="AE46" s="89" t="n">
        <f aca="false">$F46*K46</f>
        <v>-3229.70809054272</v>
      </c>
      <c r="AF46" s="89" t="n">
        <f aca="false">$F46*L46</f>
        <v>-3229.70809054272</v>
      </c>
      <c r="AG46" s="89" t="n">
        <f aca="false">$F46*M46</f>
        <v>2392.37636336498</v>
      </c>
      <c r="AH46" s="89" t="n">
        <f aca="false">$F46*N46</f>
        <v>5980.94090841244</v>
      </c>
      <c r="AI46" s="89" t="n">
        <f aca="false">F46*O46</f>
        <v>5980.94090841244</v>
      </c>
      <c r="AJ46" s="93"/>
      <c r="AK46" s="89" t="n">
        <f aca="false">CHOOSE($G$3,AB46-AC46,AC46-AB46)</f>
        <v>0</v>
      </c>
      <c r="AL46" s="89" t="n">
        <f aca="false">CHOOSE($G$3,AE46-AF46,AF46-AE46)</f>
        <v>0</v>
      </c>
      <c r="AM46" s="89" t="n">
        <f aca="false">CHOOSE($G$3,AH46-AI46,AI46-AH46)</f>
        <v>0</v>
      </c>
      <c r="AN46" s="103" t="n">
        <f aca="false">SUM(AK46:AM46)</f>
        <v>0</v>
      </c>
      <c r="AP46" s="89" t="n">
        <f aca="false">CHOOSE($G$3,AA46-AB46,AB46-AA46)</f>
        <v>0</v>
      </c>
      <c r="AQ46" s="89" t="n">
        <f aca="false">CHOOSE($G$3,AD46-AE46,AE46-AD46)</f>
        <v>0</v>
      </c>
      <c r="AR46" s="89" t="n">
        <f aca="false">CHOOSE($G$3,AG46-AH46,AH46-AG46)</f>
        <v>3588.56454504747</v>
      </c>
      <c r="AS46" s="103" t="n">
        <f aca="false">AP46+AQ46+AR46</f>
        <v>3588.56454504747</v>
      </c>
      <c r="AT46" s="103"/>
      <c r="AU46" s="90" t="n">
        <f aca="false">AS46+AN46</f>
        <v>3588.56454504747</v>
      </c>
      <c r="AW46" s="90" t="n">
        <f aca="false">AI46+AF46+AC46</f>
        <v>745823.331279032</v>
      </c>
      <c r="AX46" s="104"/>
    </row>
    <row r="47" customFormat="false" ht="12.75" hidden="false" customHeight="false" outlineLevel="0" collapsed="false">
      <c r="A47" s="94" t="n">
        <f aca="false">EDATE(A46,1)</f>
        <v>37956</v>
      </c>
      <c r="B47" s="95" t="n">
        <f aca="false">VLOOKUP(MONTH(A47),Volumes,3)</f>
        <v>10000</v>
      </c>
      <c r="C47" s="96"/>
      <c r="D47" s="97" t="n">
        <f aca="false">B47+C47</f>
        <v>10000</v>
      </c>
      <c r="E47" s="84" t="n">
        <f aca="false">IF(X47=0,0,IF(AND(X47=1,$H$3=1),D47*S47,IF($H$3=2,D47,"N/A")))</f>
        <v>310000</v>
      </c>
      <c r="F47" s="84" t="n">
        <f aca="false">E47*W47</f>
        <v>245774.937666121</v>
      </c>
      <c r="G47" s="32" t="n">
        <f aca="false">VLOOKUP($A47,Table,MATCH(G$4,Curves,0))</f>
        <v>3.192</v>
      </c>
      <c r="H47" s="98" t="n">
        <f aca="false">G47</f>
        <v>3.192</v>
      </c>
      <c r="I47" s="99" t="n">
        <f aca="false">H47</f>
        <v>3.192</v>
      </c>
      <c r="J47" s="32" t="n">
        <f aca="false">VLOOKUP($A47,Table,MATCH(J$4,Curves,0))</f>
        <v>-0.0135</v>
      </c>
      <c r="K47" s="98" t="n">
        <f aca="false">J47</f>
        <v>-0.0135</v>
      </c>
      <c r="L47" s="99" t="n">
        <f aca="false">K47</f>
        <v>-0.0135</v>
      </c>
      <c r="M47" s="32" t="n">
        <f aca="false">VLOOKUP($A47,Table,MATCH(M$4,Curves,0))</f>
        <v>0.01</v>
      </c>
      <c r="N47" s="98" t="n">
        <f aca="false">VLOOKUP($A47,Table,MATCH(N$4,Curves,0))</f>
        <v>0.025</v>
      </c>
      <c r="O47" s="99" t="n">
        <f aca="false">N47</f>
        <v>0.025</v>
      </c>
      <c r="P47" s="100"/>
      <c r="Q47" s="99" t="n">
        <f aca="false">O47+L47+I47</f>
        <v>3.2035</v>
      </c>
      <c r="R47" s="100"/>
      <c r="S47" s="35" t="n">
        <f aca="false">A48-A47</f>
        <v>31</v>
      </c>
      <c r="T47" s="101" t="n">
        <f aca="false">CHOOSE(F$3,A48+24,A47)</f>
        <v>38011</v>
      </c>
      <c r="U47" s="35" t="n">
        <f aca="false">T47-C$3</f>
        <v>1237</v>
      </c>
      <c r="V47" s="32" t="n">
        <f aca="false">VLOOKUP($A47,Table,MATCH(V$4,Curves,0))</f>
        <v>0.069733122561181</v>
      </c>
      <c r="W47" s="102" t="n">
        <f aca="false">1/(1+CHOOSE(F$3,(V48+($K$3/10000))/2,(V47+($K$3/10000))/2))^(2*U47/365.25)</f>
        <v>0.792822379568132</v>
      </c>
      <c r="X47" s="35" t="n">
        <f aca="false">IF(AND(mthbeg&lt;=A47,mthend&gt;=A47),1,0)</f>
        <v>1</v>
      </c>
      <c r="Y47" s="35" t="n">
        <f aca="false">S47*X47</f>
        <v>31</v>
      </c>
      <c r="AA47" s="89" t="n">
        <f aca="false">F47*G47</f>
        <v>784513.601030259</v>
      </c>
      <c r="AB47" s="89" t="n">
        <f aca="false">$F47*H47</f>
        <v>784513.601030259</v>
      </c>
      <c r="AC47" s="89" t="n">
        <f aca="false">$F47*I47</f>
        <v>784513.601030259</v>
      </c>
      <c r="AD47" s="89" t="n">
        <f aca="false">$F47*J47</f>
        <v>-3317.96165849264</v>
      </c>
      <c r="AE47" s="89" t="n">
        <f aca="false">$F47*K47</f>
        <v>-3317.96165849264</v>
      </c>
      <c r="AF47" s="89" t="n">
        <f aca="false">$F47*L47</f>
        <v>-3317.96165849264</v>
      </c>
      <c r="AG47" s="89" t="n">
        <f aca="false">$F47*M47</f>
        <v>2457.74937666121</v>
      </c>
      <c r="AH47" s="89" t="n">
        <f aca="false">$F47*N47</f>
        <v>6144.37344165303</v>
      </c>
      <c r="AI47" s="89" t="n">
        <f aca="false">F47*O47</f>
        <v>6144.37344165303</v>
      </c>
      <c r="AJ47" s="93"/>
      <c r="AK47" s="89" t="n">
        <f aca="false">CHOOSE($G$3,AB47-AC47,AC47-AB47)</f>
        <v>0</v>
      </c>
      <c r="AL47" s="89" t="n">
        <f aca="false">CHOOSE($G$3,AE47-AF47,AF47-AE47)</f>
        <v>0</v>
      </c>
      <c r="AM47" s="89" t="n">
        <f aca="false">CHOOSE($G$3,AH47-AI47,AI47-AH47)</f>
        <v>0</v>
      </c>
      <c r="AN47" s="103" t="n">
        <f aca="false">SUM(AK47:AM47)</f>
        <v>0</v>
      </c>
      <c r="AP47" s="89" t="n">
        <f aca="false">CHOOSE($G$3,AA47-AB47,AB47-AA47)</f>
        <v>0</v>
      </c>
      <c r="AQ47" s="89" t="n">
        <f aca="false">CHOOSE($G$3,AD47-AE47,AE47-AD47)</f>
        <v>0</v>
      </c>
      <c r="AR47" s="89" t="n">
        <f aca="false">CHOOSE($G$3,AG47-AH47,AH47-AG47)</f>
        <v>3686.62406499182</v>
      </c>
      <c r="AS47" s="103" t="n">
        <f aca="false">AP47+AQ47+AR47</f>
        <v>3686.62406499182</v>
      </c>
      <c r="AT47" s="103"/>
      <c r="AU47" s="90" t="n">
        <f aca="false">AS47+AN47</f>
        <v>3686.62406499182</v>
      </c>
      <c r="AW47" s="90" t="n">
        <f aca="false">AI47+AF47+AC47</f>
        <v>787340.012813419</v>
      </c>
      <c r="AX47" s="104"/>
    </row>
    <row r="48" customFormat="false" ht="12.75" hidden="false" customHeight="false" outlineLevel="0" collapsed="false">
      <c r="A48" s="94" t="n">
        <f aca="false">EDATE(A47,1)</f>
        <v>37987</v>
      </c>
      <c r="B48" s="95" t="n">
        <f aca="false">VLOOKUP(MONTH(A48),Volumes,3)</f>
        <v>10000</v>
      </c>
      <c r="C48" s="96"/>
      <c r="D48" s="97" t="n">
        <f aca="false">B48+C48</f>
        <v>10000</v>
      </c>
      <c r="E48" s="84" t="n">
        <f aca="false">IF(X48=0,0,IF(AND(X48=1,$H$3=1),D48*S48,IF($H$3=2,D48,"N/A")))</f>
        <v>310000</v>
      </c>
      <c r="F48" s="84" t="n">
        <f aca="false">E48*W48</f>
        <v>244340.34322842</v>
      </c>
      <c r="G48" s="32" t="n">
        <f aca="false">VLOOKUP($A48,Table,MATCH(G$4,Curves,0))</f>
        <v>3.289</v>
      </c>
      <c r="H48" s="98" t="n">
        <f aca="false">G48</f>
        <v>3.289</v>
      </c>
      <c r="I48" s="99" t="n">
        <f aca="false">H48</f>
        <v>3.289</v>
      </c>
      <c r="J48" s="32" t="n">
        <f aca="false">VLOOKUP($A48,Table,MATCH(J$4,Curves,0))</f>
        <v>-0.0135</v>
      </c>
      <c r="K48" s="98" t="n">
        <f aca="false">J48</f>
        <v>-0.0135</v>
      </c>
      <c r="L48" s="99" t="n">
        <f aca="false">K48</f>
        <v>-0.0135</v>
      </c>
      <c r="M48" s="32" t="n">
        <f aca="false">VLOOKUP($A48,Table,MATCH(M$4,Curves,0))</f>
        <v>0.01</v>
      </c>
      <c r="N48" s="98" t="n">
        <f aca="false">VLOOKUP($A48,Table,MATCH(N$4,Curves,0))</f>
        <v>0.025</v>
      </c>
      <c r="O48" s="99" t="n">
        <f aca="false">N48</f>
        <v>0.025</v>
      </c>
      <c r="P48" s="100"/>
      <c r="Q48" s="99" t="n">
        <f aca="false">O48+L48+I48</f>
        <v>3.3005</v>
      </c>
      <c r="R48" s="100"/>
      <c r="S48" s="35" t="n">
        <f aca="false">A49-A48</f>
        <v>31</v>
      </c>
      <c r="T48" s="101" t="n">
        <f aca="false">CHOOSE(F$3,A49+24,A48)</f>
        <v>38042</v>
      </c>
      <c r="U48" s="35" t="n">
        <f aca="false">T48-C$3</f>
        <v>1268</v>
      </c>
      <c r="V48" s="32" t="n">
        <f aca="false">VLOOKUP($A48,Table,MATCH(V$4,Curves,0))</f>
        <v>0.06973718699694</v>
      </c>
      <c r="W48" s="102" t="n">
        <f aca="false">1/(1+CHOOSE(F$3,(V49+($K$3/10000))/2,(V48+($K$3/10000))/2))^(2*U48/365.25)</f>
        <v>0.788194655575548</v>
      </c>
      <c r="X48" s="35" t="n">
        <f aca="false">IF(AND(mthbeg&lt;=A48,mthend&gt;=A48),1,0)</f>
        <v>1</v>
      </c>
      <c r="Y48" s="35" t="n">
        <f aca="false">S48*X48</f>
        <v>31</v>
      </c>
      <c r="AA48" s="89" t="n">
        <f aca="false">F48*G48</f>
        <v>803635.388878273</v>
      </c>
      <c r="AB48" s="89" t="n">
        <f aca="false">$F48*H48</f>
        <v>803635.388878273</v>
      </c>
      <c r="AC48" s="89" t="n">
        <f aca="false">$F48*I48</f>
        <v>803635.388878273</v>
      </c>
      <c r="AD48" s="89" t="n">
        <f aca="false">$F48*J48</f>
        <v>-3298.59463358367</v>
      </c>
      <c r="AE48" s="89" t="n">
        <f aca="false">$F48*K48</f>
        <v>-3298.59463358367</v>
      </c>
      <c r="AF48" s="89" t="n">
        <f aca="false">$F48*L48</f>
        <v>-3298.59463358367</v>
      </c>
      <c r="AG48" s="89" t="n">
        <f aca="false">$F48*M48</f>
        <v>2443.4034322842</v>
      </c>
      <c r="AH48" s="89" t="n">
        <f aca="false">$F48*N48</f>
        <v>6108.5085807105</v>
      </c>
      <c r="AI48" s="89" t="n">
        <f aca="false">F48*O48</f>
        <v>6108.5085807105</v>
      </c>
      <c r="AJ48" s="93"/>
      <c r="AK48" s="89" t="n">
        <f aca="false">CHOOSE($G$3,AB48-AC48,AC48-AB48)</f>
        <v>0</v>
      </c>
      <c r="AL48" s="89" t="n">
        <f aca="false">CHOOSE($G$3,AE48-AF48,AF48-AE48)</f>
        <v>0</v>
      </c>
      <c r="AM48" s="89" t="n">
        <f aca="false">CHOOSE($G$3,AH48-AI48,AI48-AH48)</f>
        <v>0</v>
      </c>
      <c r="AN48" s="103" t="n">
        <f aca="false">SUM(AK48:AM48)</f>
        <v>0</v>
      </c>
      <c r="AP48" s="89" t="n">
        <f aca="false">CHOOSE($G$3,AA48-AB48,AB48-AA48)</f>
        <v>0</v>
      </c>
      <c r="AQ48" s="89" t="n">
        <f aca="false">CHOOSE($G$3,AD48-AE48,AE48-AD48)</f>
        <v>0</v>
      </c>
      <c r="AR48" s="89" t="n">
        <f aca="false">CHOOSE($G$3,AG48-AH48,AH48-AG48)</f>
        <v>3665.1051484263</v>
      </c>
      <c r="AS48" s="103" t="n">
        <f aca="false">AP48+AQ48+AR48</f>
        <v>3665.1051484263</v>
      </c>
      <c r="AT48" s="103"/>
      <c r="AU48" s="90" t="n">
        <f aca="false">AS48+AN48</f>
        <v>3665.1051484263</v>
      </c>
      <c r="AW48" s="90" t="n">
        <f aca="false">AI48+AF48+AC48</f>
        <v>806445.3028254</v>
      </c>
      <c r="AX48" s="104"/>
    </row>
    <row r="49" customFormat="false" ht="12.75" hidden="false" customHeight="false" outlineLevel="0" collapsed="false">
      <c r="A49" s="94" t="n">
        <f aca="false">EDATE(A48,1)</f>
        <v>38018</v>
      </c>
      <c r="B49" s="95" t="n">
        <f aca="false">VLOOKUP(MONTH(A49),Volumes,3)</f>
        <v>10000</v>
      </c>
      <c r="C49" s="96"/>
      <c r="D49" s="97" t="n">
        <f aca="false">B49+C49</f>
        <v>10000</v>
      </c>
      <c r="E49" s="84" t="n">
        <f aca="false">IF(X49=0,0,IF(AND(X49=1,$H$3=1),D49*S49,IF($H$3=2,D49,"N/A")))</f>
        <v>290000</v>
      </c>
      <c r="F49" s="84" t="n">
        <f aca="false">E49*W49</f>
        <v>227327.722287271</v>
      </c>
      <c r="G49" s="32" t="n">
        <f aca="false">VLOOKUP($A49,Table,MATCH(G$4,Curves,0))</f>
        <v>3.163</v>
      </c>
      <c r="H49" s="98" t="n">
        <f aca="false">G49</f>
        <v>3.163</v>
      </c>
      <c r="I49" s="99" t="n">
        <f aca="false">H49</f>
        <v>3.163</v>
      </c>
      <c r="J49" s="32" t="n">
        <f aca="false">VLOOKUP($A49,Table,MATCH(J$4,Curves,0))</f>
        <v>-0.0135</v>
      </c>
      <c r="K49" s="98" t="n">
        <f aca="false">J49</f>
        <v>-0.0135</v>
      </c>
      <c r="L49" s="99" t="n">
        <f aca="false">K49</f>
        <v>-0.0135</v>
      </c>
      <c r="M49" s="32" t="n">
        <f aca="false">VLOOKUP($A49,Table,MATCH(M$4,Curves,0))</f>
        <v>0.01</v>
      </c>
      <c r="N49" s="98" t="n">
        <f aca="false">VLOOKUP($A49,Table,MATCH(N$4,Curves,0))</f>
        <v>0.025</v>
      </c>
      <c r="O49" s="99" t="n">
        <f aca="false">N49</f>
        <v>0.025</v>
      </c>
      <c r="P49" s="100"/>
      <c r="Q49" s="99" t="n">
        <f aca="false">O49+L49+I49</f>
        <v>3.1745</v>
      </c>
      <c r="R49" s="100"/>
      <c r="S49" s="35" t="n">
        <f aca="false">A50-A49</f>
        <v>29</v>
      </c>
      <c r="T49" s="101" t="n">
        <f aca="false">CHOOSE(F$3,A50+24,A49)</f>
        <v>38071</v>
      </c>
      <c r="U49" s="35" t="n">
        <f aca="false">T49-C$3</f>
        <v>1297</v>
      </c>
      <c r="V49" s="32" t="n">
        <f aca="false">VLOOKUP($A49,Table,MATCH(V$4,Curves,0))</f>
        <v>0.069747963044622</v>
      </c>
      <c r="W49" s="102" t="n">
        <f aca="false">1/(1+CHOOSE(F$3,(V50+($K$3/10000))/2,(V49+($K$3/10000))/2))^(2*U49/365.25)</f>
        <v>0.783888697542315</v>
      </c>
      <c r="X49" s="35" t="n">
        <f aca="false">IF(AND(mthbeg&lt;=A49,mthend&gt;=A49),1,0)</f>
        <v>1</v>
      </c>
      <c r="Y49" s="35" t="n">
        <f aca="false">S49*X49</f>
        <v>29</v>
      </c>
      <c r="AA49" s="89" t="n">
        <f aca="false">F49*G49</f>
        <v>719037.585594639</v>
      </c>
      <c r="AB49" s="89" t="n">
        <f aca="false">$F49*H49</f>
        <v>719037.585594639</v>
      </c>
      <c r="AC49" s="89" t="n">
        <f aca="false">$F49*I49</f>
        <v>719037.585594639</v>
      </c>
      <c r="AD49" s="89" t="n">
        <f aca="false">$F49*J49</f>
        <v>-3068.92425087816</v>
      </c>
      <c r="AE49" s="89" t="n">
        <f aca="false">$F49*K49</f>
        <v>-3068.92425087816</v>
      </c>
      <c r="AF49" s="89" t="n">
        <f aca="false">$F49*L49</f>
        <v>-3068.92425087816</v>
      </c>
      <c r="AG49" s="89" t="n">
        <f aca="false">$F49*M49</f>
        <v>2273.27722287271</v>
      </c>
      <c r="AH49" s="89" t="n">
        <f aca="false">$F49*N49</f>
        <v>5683.19305718178</v>
      </c>
      <c r="AI49" s="89" t="n">
        <f aca="false">F49*O49</f>
        <v>5683.19305718178</v>
      </c>
      <c r="AJ49" s="93"/>
      <c r="AK49" s="89" t="n">
        <f aca="false">CHOOSE($G$3,AB49-AC49,AC49-AB49)</f>
        <v>0</v>
      </c>
      <c r="AL49" s="89" t="n">
        <f aca="false">CHOOSE($G$3,AE49-AF49,AF49-AE49)</f>
        <v>0</v>
      </c>
      <c r="AM49" s="89" t="n">
        <f aca="false">CHOOSE($G$3,AH49-AI49,AI49-AH49)</f>
        <v>0</v>
      </c>
      <c r="AN49" s="103" t="n">
        <f aca="false">SUM(AK49:AM49)</f>
        <v>0</v>
      </c>
      <c r="AP49" s="89" t="n">
        <f aca="false">CHOOSE($G$3,AA49-AB49,AB49-AA49)</f>
        <v>0</v>
      </c>
      <c r="AQ49" s="89" t="n">
        <f aca="false">CHOOSE($G$3,AD49-AE49,AE49-AD49)</f>
        <v>0</v>
      </c>
      <c r="AR49" s="89" t="n">
        <f aca="false">CHOOSE($G$3,AG49-AH49,AH49-AG49)</f>
        <v>3409.91583430907</v>
      </c>
      <c r="AS49" s="103" t="n">
        <f aca="false">AP49+AQ49+AR49</f>
        <v>3409.91583430907</v>
      </c>
      <c r="AT49" s="103"/>
      <c r="AU49" s="90" t="n">
        <f aca="false">AS49+AN49</f>
        <v>3409.91583430907</v>
      </c>
      <c r="AW49" s="90" t="n">
        <f aca="false">AI49+AF49+AC49</f>
        <v>721651.854400943</v>
      </c>
      <c r="AX49" s="104"/>
    </row>
    <row r="50" customFormat="false" ht="12.75" hidden="false" customHeight="false" outlineLevel="0" collapsed="false">
      <c r="A50" s="94" t="n">
        <f aca="false">EDATE(A49,1)</f>
        <v>38047</v>
      </c>
      <c r="B50" s="95" t="n">
        <f aca="false">VLOOKUP(MONTH(A50),Volumes,3)</f>
        <v>10000</v>
      </c>
      <c r="C50" s="96"/>
      <c r="D50" s="97" t="n">
        <f aca="false">B50+C50</f>
        <v>10000</v>
      </c>
      <c r="E50" s="84" t="n">
        <f aca="false">IF(X50=0,0,IF(AND(X50=1,$H$3=1),D50*S50,IF($H$3=2,D50,"N/A")))</f>
        <v>310000</v>
      </c>
      <c r="F50" s="84" t="n">
        <f aca="false">E50*W50</f>
        <v>241591.845994047</v>
      </c>
      <c r="G50" s="32" t="n">
        <f aca="false">VLOOKUP($A50,Table,MATCH(G$4,Curves,0))</f>
        <v>3.026</v>
      </c>
      <c r="H50" s="98" t="n">
        <f aca="false">G50</f>
        <v>3.026</v>
      </c>
      <c r="I50" s="99" t="n">
        <f aca="false">H50</f>
        <v>3.026</v>
      </c>
      <c r="J50" s="32" t="n">
        <f aca="false">VLOOKUP($A50,Table,MATCH(J$4,Curves,0))</f>
        <v>-0.0135</v>
      </c>
      <c r="K50" s="98" t="n">
        <f aca="false">J50</f>
        <v>-0.0135</v>
      </c>
      <c r="L50" s="99" t="n">
        <f aca="false">K50</f>
        <v>-0.0135</v>
      </c>
      <c r="M50" s="32" t="n">
        <f aca="false">VLOOKUP($A50,Table,MATCH(M$4,Curves,0))</f>
        <v>0.01</v>
      </c>
      <c r="N50" s="98" t="n">
        <f aca="false">VLOOKUP($A50,Table,MATCH(N$4,Curves,0))</f>
        <v>0.025</v>
      </c>
      <c r="O50" s="99" t="n">
        <f aca="false">N50</f>
        <v>0.025</v>
      </c>
      <c r="P50" s="100"/>
      <c r="Q50" s="99" t="n">
        <f aca="false">O50+L50+I50</f>
        <v>3.0375</v>
      </c>
      <c r="R50" s="100"/>
      <c r="S50" s="35" t="n">
        <f aca="false">A51-A50</f>
        <v>31</v>
      </c>
      <c r="T50" s="101" t="n">
        <f aca="false">CHOOSE(F$3,A51+24,A50)</f>
        <v>38102</v>
      </c>
      <c r="U50" s="35" t="n">
        <f aca="false">T50-C$3</f>
        <v>1328</v>
      </c>
      <c r="V50" s="32" t="n">
        <f aca="false">VLOOKUP($A50,Table,MATCH(V$4,Curves,0))</f>
        <v>0.069758043863456</v>
      </c>
      <c r="W50" s="102" t="n">
        <f aca="false">1/(1+CHOOSE(F$3,(V51+($K$3/10000))/2,(V50+($K$3/10000))/2))^(2*U50/365.25)</f>
        <v>0.779328535464668</v>
      </c>
      <c r="X50" s="35" t="n">
        <f aca="false">IF(AND(mthbeg&lt;=A50,mthend&gt;=A50),1,0)</f>
        <v>1</v>
      </c>
      <c r="Y50" s="35" t="n">
        <f aca="false">S50*X50</f>
        <v>31</v>
      </c>
      <c r="AA50" s="89" t="n">
        <f aca="false">F50*G50</f>
        <v>731056.925977987</v>
      </c>
      <c r="AB50" s="89" t="n">
        <f aca="false">$F50*H50</f>
        <v>731056.925977987</v>
      </c>
      <c r="AC50" s="89" t="n">
        <f aca="false">$F50*I50</f>
        <v>731056.925977987</v>
      </c>
      <c r="AD50" s="89" t="n">
        <f aca="false">$F50*J50</f>
        <v>-3261.48992091964</v>
      </c>
      <c r="AE50" s="89" t="n">
        <f aca="false">$F50*K50</f>
        <v>-3261.48992091964</v>
      </c>
      <c r="AF50" s="89" t="n">
        <f aca="false">$F50*L50</f>
        <v>-3261.48992091964</v>
      </c>
      <c r="AG50" s="89" t="n">
        <f aca="false">$F50*M50</f>
        <v>2415.91845994047</v>
      </c>
      <c r="AH50" s="89" t="n">
        <f aca="false">$F50*N50</f>
        <v>6039.79614985118</v>
      </c>
      <c r="AI50" s="89" t="n">
        <f aca="false">F50*O50</f>
        <v>6039.79614985118</v>
      </c>
      <c r="AJ50" s="93"/>
      <c r="AK50" s="89" t="n">
        <f aca="false">CHOOSE($G$3,AB50-AC50,AC50-AB50)</f>
        <v>0</v>
      </c>
      <c r="AL50" s="89" t="n">
        <f aca="false">CHOOSE($G$3,AE50-AF50,AF50-AE50)</f>
        <v>0</v>
      </c>
      <c r="AM50" s="89" t="n">
        <f aca="false">CHOOSE($G$3,AH50-AI50,AI50-AH50)</f>
        <v>0</v>
      </c>
      <c r="AN50" s="103" t="n">
        <f aca="false">SUM(AK50:AM50)</f>
        <v>0</v>
      </c>
      <c r="AP50" s="89" t="n">
        <f aca="false">CHOOSE($G$3,AA50-AB50,AB50-AA50)</f>
        <v>0</v>
      </c>
      <c r="AQ50" s="89" t="n">
        <f aca="false">CHOOSE($G$3,AD50-AE50,AE50-AD50)</f>
        <v>0</v>
      </c>
      <c r="AR50" s="89" t="n">
        <f aca="false">CHOOSE($G$3,AG50-AH50,AH50-AG50)</f>
        <v>3623.87768991071</v>
      </c>
      <c r="AS50" s="103" t="n">
        <f aca="false">AP50+AQ50+AR50</f>
        <v>3623.87768991071</v>
      </c>
      <c r="AT50" s="103"/>
      <c r="AU50" s="90" t="n">
        <f aca="false">AS50+AN50</f>
        <v>3623.87768991071</v>
      </c>
      <c r="AW50" s="90" t="n">
        <f aca="false">AI50+AF50+AC50</f>
        <v>733835.232206918</v>
      </c>
      <c r="AX50" s="104"/>
    </row>
    <row r="51" customFormat="false" ht="12.75" hidden="false" customHeight="false" outlineLevel="0" collapsed="false">
      <c r="A51" s="94" t="n">
        <f aca="false">EDATE(A50,1)</f>
        <v>38078</v>
      </c>
      <c r="B51" s="95" t="n">
        <f aca="false">VLOOKUP(MONTH(A51),Volumes,3)</f>
        <v>10000</v>
      </c>
      <c r="C51" s="96"/>
      <c r="D51" s="97" t="n">
        <f aca="false">B51+C51</f>
        <v>10000</v>
      </c>
      <c r="E51" s="84" t="n">
        <f aca="false">IF(X51=0,0,IF(AND(X51=1,$H$3=1),D51*S51,IF($H$3=2,D51,"N/A")))</f>
        <v>300000</v>
      </c>
      <c r="F51" s="84" t="n">
        <f aca="false">E51*W51</f>
        <v>232487.762957701</v>
      </c>
      <c r="G51" s="32" t="n">
        <f aca="false">VLOOKUP($A51,Table,MATCH(G$4,Curves,0))</f>
        <v>2.889</v>
      </c>
      <c r="H51" s="98" t="n">
        <f aca="false">G51</f>
        <v>2.889</v>
      </c>
      <c r="I51" s="99" t="n">
        <f aca="false">H51</f>
        <v>2.889</v>
      </c>
      <c r="J51" s="32" t="n">
        <f aca="false">VLOOKUP($A51,Table,MATCH(J$4,Curves,0))</f>
        <v>-0.001</v>
      </c>
      <c r="K51" s="98" t="n">
        <f aca="false">J51</f>
        <v>-0.001</v>
      </c>
      <c r="L51" s="99" t="n">
        <f aca="false">K51</f>
        <v>-0.001</v>
      </c>
      <c r="M51" s="32" t="n">
        <f aca="false">VLOOKUP($A51,Table,MATCH(M$4,Curves,0))</f>
        <v>0.01</v>
      </c>
      <c r="N51" s="98" t="n">
        <f aca="false">VLOOKUP($A51,Table,MATCH(N$4,Curves,0))</f>
        <v>0.025</v>
      </c>
      <c r="O51" s="99" t="n">
        <f aca="false">N51</f>
        <v>0.025</v>
      </c>
      <c r="P51" s="100"/>
      <c r="Q51" s="99" t="n">
        <f aca="false">O51+L51+I51</f>
        <v>2.913</v>
      </c>
      <c r="R51" s="100"/>
      <c r="S51" s="35" t="n">
        <f aca="false">A52-A51</f>
        <v>30</v>
      </c>
      <c r="T51" s="101" t="n">
        <f aca="false">CHOOSE(F$3,A52+24,A51)</f>
        <v>38132</v>
      </c>
      <c r="U51" s="35" t="n">
        <f aca="false">T51-C$3</f>
        <v>1358</v>
      </c>
      <c r="V51" s="32" t="n">
        <f aca="false">VLOOKUP($A51,Table,MATCH(V$4,Curves,0))</f>
        <v>0.069762215954341</v>
      </c>
      <c r="W51" s="102" t="n">
        <f aca="false">1/(1+CHOOSE(F$3,(V52+($K$3/10000))/2,(V51+($K$3/10000))/2))^(2*U51/365.25)</f>
        <v>0.774959209859002</v>
      </c>
      <c r="X51" s="35" t="n">
        <f aca="false">IF(AND(mthbeg&lt;=A51,mthend&gt;=A51),1,0)</f>
        <v>1</v>
      </c>
      <c r="Y51" s="35" t="n">
        <f aca="false">S51*X51</f>
        <v>30</v>
      </c>
      <c r="AA51" s="89" t="n">
        <f aca="false">F51*G51</f>
        <v>671657.147184797</v>
      </c>
      <c r="AB51" s="89" t="n">
        <f aca="false">$F51*H51</f>
        <v>671657.147184797</v>
      </c>
      <c r="AC51" s="89" t="n">
        <f aca="false">$F51*I51</f>
        <v>671657.147184797</v>
      </c>
      <c r="AD51" s="89" t="n">
        <f aca="false">$F51*J51</f>
        <v>-232.487762957701</v>
      </c>
      <c r="AE51" s="89" t="n">
        <f aca="false">$F51*K51</f>
        <v>-232.487762957701</v>
      </c>
      <c r="AF51" s="89" t="n">
        <f aca="false">$F51*L51</f>
        <v>-232.487762957701</v>
      </c>
      <c r="AG51" s="89" t="n">
        <f aca="false">$F51*M51</f>
        <v>2324.87762957701</v>
      </c>
      <c r="AH51" s="89" t="n">
        <f aca="false">$F51*N51</f>
        <v>5812.19407394251</v>
      </c>
      <c r="AI51" s="89" t="n">
        <f aca="false">F51*O51</f>
        <v>5812.19407394251</v>
      </c>
      <c r="AJ51" s="93"/>
      <c r="AK51" s="89" t="n">
        <f aca="false">CHOOSE($G$3,AB51-AC51,AC51-AB51)</f>
        <v>0</v>
      </c>
      <c r="AL51" s="89" t="n">
        <f aca="false">CHOOSE($G$3,AE51-AF51,AF51-AE51)</f>
        <v>0</v>
      </c>
      <c r="AM51" s="89" t="n">
        <f aca="false">CHOOSE($G$3,AH51-AI51,AI51-AH51)</f>
        <v>0</v>
      </c>
      <c r="AN51" s="103" t="n">
        <f aca="false">SUM(AK51:AM51)</f>
        <v>0</v>
      </c>
      <c r="AP51" s="89" t="n">
        <f aca="false">CHOOSE($G$3,AA51-AB51,AB51-AA51)</f>
        <v>0</v>
      </c>
      <c r="AQ51" s="89" t="n">
        <f aca="false">CHOOSE($G$3,AD51-AE51,AE51-AD51)</f>
        <v>0</v>
      </c>
      <c r="AR51" s="89" t="n">
        <f aca="false">CHOOSE($G$3,AG51-AH51,AH51-AG51)</f>
        <v>3487.31644436551</v>
      </c>
      <c r="AS51" s="103" t="n">
        <f aca="false">AP51+AQ51+AR51</f>
        <v>3487.31644436551</v>
      </c>
      <c r="AT51" s="103"/>
      <c r="AU51" s="90" t="n">
        <f aca="false">AS51+AN51</f>
        <v>3487.31644436551</v>
      </c>
      <c r="AW51" s="90" t="n">
        <f aca="false">AI51+AF51+AC51</f>
        <v>677236.853495782</v>
      </c>
      <c r="AX51" s="104"/>
    </row>
    <row r="52" customFormat="false" ht="12.75" hidden="false" customHeight="false" outlineLevel="0" collapsed="false">
      <c r="A52" s="94" t="n">
        <f aca="false">EDATE(A51,1)</f>
        <v>38108</v>
      </c>
      <c r="B52" s="95" t="n">
        <f aca="false">VLOOKUP(MONTH(A52),Volumes,3)</f>
        <v>10000</v>
      </c>
      <c r="C52" s="96"/>
      <c r="D52" s="97" t="n">
        <f aca="false">B52+C52</f>
        <v>10000</v>
      </c>
      <c r="E52" s="84" t="n">
        <f aca="false">IF(X52=0,0,IF(AND(X52=1,$H$3=1),D52*S52,IF($H$3=2,D52,"N/A")))</f>
        <v>310000</v>
      </c>
      <c r="F52" s="84" t="n">
        <f aca="false">E52*W52</f>
        <v>238845.802539162</v>
      </c>
      <c r="G52" s="32" t="n">
        <f aca="false">VLOOKUP($A52,Table,MATCH(G$4,Curves,0))</f>
        <v>2.875</v>
      </c>
      <c r="H52" s="98" t="n">
        <f aca="false">G52</f>
        <v>2.875</v>
      </c>
      <c r="I52" s="99" t="n">
        <f aca="false">H52</f>
        <v>2.875</v>
      </c>
      <c r="J52" s="32" t="n">
        <f aca="false">VLOOKUP($A52,Table,MATCH(J$4,Curves,0))</f>
        <v>-0.001</v>
      </c>
      <c r="K52" s="98" t="n">
        <f aca="false">J52</f>
        <v>-0.001</v>
      </c>
      <c r="L52" s="99" t="n">
        <f aca="false">K52</f>
        <v>-0.001</v>
      </c>
      <c r="M52" s="32" t="n">
        <f aca="false">VLOOKUP($A52,Table,MATCH(M$4,Curves,0))</f>
        <v>0.01</v>
      </c>
      <c r="N52" s="98" t="n">
        <f aca="false">VLOOKUP($A52,Table,MATCH(N$4,Curves,0))</f>
        <v>0.025</v>
      </c>
      <c r="O52" s="99" t="n">
        <f aca="false">N52</f>
        <v>0.025</v>
      </c>
      <c r="P52" s="100"/>
      <c r="Q52" s="99" t="n">
        <f aca="false">O52+L52+I52</f>
        <v>2.899</v>
      </c>
      <c r="R52" s="100"/>
      <c r="S52" s="35" t="n">
        <f aca="false">A53-A52</f>
        <v>31</v>
      </c>
      <c r="T52" s="101" t="n">
        <f aca="false">CHOOSE(F$3,A53+24,A52)</f>
        <v>38163</v>
      </c>
      <c r="U52" s="35" t="n">
        <f aca="false">T52-C$3</f>
        <v>1389</v>
      </c>
      <c r="V52" s="32" t="n">
        <f aca="false">VLOOKUP($A52,Table,MATCH(V$4,Curves,0))</f>
        <v>0.069759436473925</v>
      </c>
      <c r="W52" s="102" t="n">
        <f aca="false">1/(1+CHOOSE(F$3,(V53+($K$3/10000))/2,(V52+($K$3/10000))/2))^(2*U52/365.25)</f>
        <v>0.770470330771492</v>
      </c>
      <c r="X52" s="35" t="n">
        <f aca="false">IF(AND(mthbeg&lt;=A52,mthend&gt;=A52),1,0)</f>
        <v>1</v>
      </c>
      <c r="Y52" s="35" t="n">
        <f aca="false">S52*X52</f>
        <v>31</v>
      </c>
      <c r="AA52" s="89" t="n">
        <f aca="false">F52*G52</f>
        <v>686681.682300092</v>
      </c>
      <c r="AB52" s="89" t="n">
        <f aca="false">$F52*H52</f>
        <v>686681.682300092</v>
      </c>
      <c r="AC52" s="89" t="n">
        <f aca="false">$F52*I52</f>
        <v>686681.682300092</v>
      </c>
      <c r="AD52" s="89" t="n">
        <f aca="false">$F52*J52</f>
        <v>-238.845802539163</v>
      </c>
      <c r="AE52" s="89" t="n">
        <f aca="false">$F52*K52</f>
        <v>-238.845802539163</v>
      </c>
      <c r="AF52" s="89" t="n">
        <f aca="false">$F52*L52</f>
        <v>-238.845802539163</v>
      </c>
      <c r="AG52" s="89" t="n">
        <f aca="false">$F52*M52</f>
        <v>2388.45802539162</v>
      </c>
      <c r="AH52" s="89" t="n">
        <f aca="false">$F52*N52</f>
        <v>5971.14506347906</v>
      </c>
      <c r="AI52" s="89" t="n">
        <f aca="false">F52*O52</f>
        <v>5971.14506347906</v>
      </c>
      <c r="AJ52" s="93"/>
      <c r="AK52" s="89" t="n">
        <f aca="false">CHOOSE($G$3,AB52-AC52,AC52-AB52)</f>
        <v>0</v>
      </c>
      <c r="AL52" s="89" t="n">
        <f aca="false">CHOOSE($G$3,AE52-AF52,AF52-AE52)</f>
        <v>0</v>
      </c>
      <c r="AM52" s="89" t="n">
        <f aca="false">CHOOSE($G$3,AH52-AI52,AI52-AH52)</f>
        <v>0</v>
      </c>
      <c r="AN52" s="103" t="n">
        <f aca="false">SUM(AK52:AM52)</f>
        <v>0</v>
      </c>
      <c r="AP52" s="89" t="n">
        <f aca="false">CHOOSE($G$3,AA52-AB52,AB52-AA52)</f>
        <v>0</v>
      </c>
      <c r="AQ52" s="89" t="n">
        <f aca="false">CHOOSE($G$3,AD52-AE52,AE52-AD52)</f>
        <v>0</v>
      </c>
      <c r="AR52" s="89" t="n">
        <f aca="false">CHOOSE($G$3,AG52-AH52,AH52-AG52)</f>
        <v>3582.68703808744</v>
      </c>
      <c r="AS52" s="103" t="n">
        <f aca="false">AP52+AQ52+AR52</f>
        <v>3582.68703808744</v>
      </c>
      <c r="AT52" s="103"/>
      <c r="AU52" s="90" t="n">
        <f aca="false">AS52+AN52</f>
        <v>3582.68703808744</v>
      </c>
      <c r="AW52" s="90" t="n">
        <f aca="false">AI52+AF52+AC52</f>
        <v>692413.981561032</v>
      </c>
      <c r="AX52" s="104"/>
    </row>
    <row r="53" customFormat="false" ht="12.75" hidden="false" customHeight="false" outlineLevel="0" collapsed="false">
      <c r="A53" s="94" t="n">
        <f aca="false">EDATE(A52,1)</f>
        <v>38139</v>
      </c>
      <c r="B53" s="95" t="n">
        <f aca="false">VLOOKUP(MONTH(A53),Volumes,3)</f>
        <v>10000</v>
      </c>
      <c r="C53" s="96"/>
      <c r="D53" s="97" t="n">
        <f aca="false">B53+C53</f>
        <v>10000</v>
      </c>
      <c r="E53" s="84" t="n">
        <f aca="false">IF(X53=0,0,IF(AND(X53=1,$H$3=1),D53*S53,IF($H$3=2,D53,"N/A")))</f>
        <v>300000</v>
      </c>
      <c r="F53" s="84" t="n">
        <f aca="false">E53*W53</f>
        <v>229833.370062202</v>
      </c>
      <c r="G53" s="32" t="n">
        <f aca="false">VLOOKUP($A53,Table,MATCH(G$4,Curves,0))</f>
        <v>2.908</v>
      </c>
      <c r="H53" s="98" t="n">
        <f aca="false">G53</f>
        <v>2.908</v>
      </c>
      <c r="I53" s="99" t="n">
        <f aca="false">H53</f>
        <v>2.908</v>
      </c>
      <c r="J53" s="32" t="n">
        <f aca="false">VLOOKUP($A53,Table,MATCH(J$4,Curves,0))</f>
        <v>-0.001</v>
      </c>
      <c r="K53" s="98" t="n">
        <f aca="false">J53</f>
        <v>-0.001</v>
      </c>
      <c r="L53" s="99" t="n">
        <f aca="false">K53</f>
        <v>-0.001</v>
      </c>
      <c r="M53" s="32" t="n">
        <f aca="false">VLOOKUP($A53,Table,MATCH(M$4,Curves,0))</f>
        <v>0.01</v>
      </c>
      <c r="N53" s="98" t="n">
        <f aca="false">VLOOKUP($A53,Table,MATCH(N$4,Curves,0))</f>
        <v>0.025</v>
      </c>
      <c r="O53" s="99" t="n">
        <f aca="false">N53</f>
        <v>0.025</v>
      </c>
      <c r="P53" s="100"/>
      <c r="Q53" s="99" t="n">
        <f aca="false">O53+L53+I53</f>
        <v>2.932</v>
      </c>
      <c r="R53" s="100"/>
      <c r="S53" s="35" t="n">
        <f aca="false">A54-A53</f>
        <v>30</v>
      </c>
      <c r="T53" s="101" t="n">
        <f aca="false">CHOOSE(F$3,A54+24,A53)</f>
        <v>38193</v>
      </c>
      <c r="U53" s="35" t="n">
        <f aca="false">T53-C$3</f>
        <v>1419</v>
      </c>
      <c r="V53" s="32" t="n">
        <f aca="false">VLOOKUP($A53,Table,MATCH(V$4,Curves,0))</f>
        <v>0.069756564344165</v>
      </c>
      <c r="W53" s="102" t="n">
        <f aca="false">1/(1+CHOOSE(F$3,(V54+($K$3/10000))/2,(V53+($K$3/10000))/2))^(2*U53/365.25)</f>
        <v>0.766111233540673</v>
      </c>
      <c r="X53" s="35" t="n">
        <f aca="false">IF(AND(mthbeg&lt;=A53,mthend&gt;=A53),1,0)</f>
        <v>1</v>
      </c>
      <c r="Y53" s="35" t="n">
        <f aca="false">S53*X53</f>
        <v>30</v>
      </c>
      <c r="AA53" s="89" t="n">
        <f aca="false">F53*G53</f>
        <v>668355.440140884</v>
      </c>
      <c r="AB53" s="89" t="n">
        <f aca="false">$F53*H53</f>
        <v>668355.440140884</v>
      </c>
      <c r="AC53" s="89" t="n">
        <f aca="false">$F53*I53</f>
        <v>668355.440140884</v>
      </c>
      <c r="AD53" s="89" t="n">
        <f aca="false">$F53*J53</f>
        <v>-229.833370062202</v>
      </c>
      <c r="AE53" s="89" t="n">
        <f aca="false">$F53*K53</f>
        <v>-229.833370062202</v>
      </c>
      <c r="AF53" s="89" t="n">
        <f aca="false">$F53*L53</f>
        <v>-229.833370062202</v>
      </c>
      <c r="AG53" s="89" t="n">
        <f aca="false">$F53*M53</f>
        <v>2298.33370062202</v>
      </c>
      <c r="AH53" s="89" t="n">
        <f aca="false">$F53*N53</f>
        <v>5745.83425155505</v>
      </c>
      <c r="AI53" s="89" t="n">
        <f aca="false">F53*O53</f>
        <v>5745.83425155505</v>
      </c>
      <c r="AJ53" s="93"/>
      <c r="AK53" s="89" t="n">
        <f aca="false">CHOOSE($G$3,AB53-AC53,AC53-AB53)</f>
        <v>0</v>
      </c>
      <c r="AL53" s="89" t="n">
        <f aca="false">CHOOSE($G$3,AE53-AF53,AF53-AE53)</f>
        <v>0</v>
      </c>
      <c r="AM53" s="89" t="n">
        <f aca="false">CHOOSE($G$3,AH53-AI53,AI53-AH53)</f>
        <v>0</v>
      </c>
      <c r="AN53" s="103" t="n">
        <f aca="false">SUM(AK53:AM53)</f>
        <v>0</v>
      </c>
      <c r="AP53" s="89" t="n">
        <f aca="false">CHOOSE($G$3,AA53-AB53,AB53-AA53)</f>
        <v>0</v>
      </c>
      <c r="AQ53" s="89" t="n">
        <f aca="false">CHOOSE($G$3,AD53-AE53,AE53-AD53)</f>
        <v>0</v>
      </c>
      <c r="AR53" s="89" t="n">
        <f aca="false">CHOOSE($G$3,AG53-AH53,AH53-AG53)</f>
        <v>3447.50055093303</v>
      </c>
      <c r="AS53" s="103" t="n">
        <f aca="false">AP53+AQ53+AR53</f>
        <v>3447.50055093303</v>
      </c>
      <c r="AT53" s="103"/>
      <c r="AU53" s="90" t="n">
        <f aca="false">AS53+AN53</f>
        <v>3447.50055093303</v>
      </c>
      <c r="AW53" s="90" t="n">
        <f aca="false">AI53+AF53+AC53</f>
        <v>673871.441022376</v>
      </c>
      <c r="AX53" s="104"/>
    </row>
    <row r="54" customFormat="false" ht="12.75" hidden="false" customHeight="false" outlineLevel="0" collapsed="false">
      <c r="A54" s="94" t="n">
        <f aca="false">EDATE(A53,1)</f>
        <v>38169</v>
      </c>
      <c r="B54" s="95" t="n">
        <f aca="false">VLOOKUP(MONTH(A54),Volumes,3)</f>
        <v>10000</v>
      </c>
      <c r="C54" s="96"/>
      <c r="D54" s="97" t="n">
        <f aca="false">B54+C54</f>
        <v>10000</v>
      </c>
      <c r="E54" s="84" t="n">
        <f aca="false">IF(X54=0,0,IF(AND(X54=1,$H$3=1),D54*S54,IF($H$3=2,D54,"N/A")))</f>
        <v>310000</v>
      </c>
      <c r="F54" s="84" t="n">
        <f aca="false">E54*W54</f>
        <v>236090.7890608</v>
      </c>
      <c r="G54" s="32" t="n">
        <f aca="false">VLOOKUP($A54,Table,MATCH(G$4,Curves,0))</f>
        <v>2.92</v>
      </c>
      <c r="H54" s="98" t="n">
        <f aca="false">G54</f>
        <v>2.92</v>
      </c>
      <c r="I54" s="99" t="n">
        <f aca="false">H54</f>
        <v>2.92</v>
      </c>
      <c r="J54" s="32" t="n">
        <f aca="false">VLOOKUP($A54,Table,MATCH(J$4,Curves,0))</f>
        <v>-0.001</v>
      </c>
      <c r="K54" s="98" t="n">
        <f aca="false">J54</f>
        <v>-0.001</v>
      </c>
      <c r="L54" s="99" t="n">
        <f aca="false">K54</f>
        <v>-0.001</v>
      </c>
      <c r="M54" s="32" t="n">
        <f aca="false">VLOOKUP($A54,Table,MATCH(M$4,Curves,0))</f>
        <v>0.01</v>
      </c>
      <c r="N54" s="98" t="n">
        <f aca="false">VLOOKUP($A54,Table,MATCH(N$4,Curves,0))</f>
        <v>0.025</v>
      </c>
      <c r="O54" s="99" t="n">
        <f aca="false">N54</f>
        <v>0.025</v>
      </c>
      <c r="P54" s="100"/>
      <c r="Q54" s="99" t="n">
        <f aca="false">O54+L54+I54</f>
        <v>2.944</v>
      </c>
      <c r="R54" s="100"/>
      <c r="S54" s="35" t="n">
        <f aca="false">A55-A54</f>
        <v>31</v>
      </c>
      <c r="T54" s="101" t="n">
        <f aca="false">CHOOSE(F$3,A55+24,A54)</f>
        <v>38224</v>
      </c>
      <c r="U54" s="35" t="n">
        <f aca="false">T54-C$3</f>
        <v>1450</v>
      </c>
      <c r="V54" s="32" t="n">
        <f aca="false">VLOOKUP($A54,Table,MATCH(V$4,Curves,0))</f>
        <v>0.069767735214672</v>
      </c>
      <c r="W54" s="102" t="n">
        <f aca="false">1/(1+CHOOSE(F$3,(V55+($K$3/10000))/2,(V54+($K$3/10000))/2))^(2*U54/365.25)</f>
        <v>0.76158319051871</v>
      </c>
      <c r="X54" s="35" t="n">
        <f aca="false">IF(AND(mthbeg&lt;=A54,mthend&gt;=A54),1,0)</f>
        <v>1</v>
      </c>
      <c r="Y54" s="35" t="n">
        <f aca="false">S54*X54</f>
        <v>31</v>
      </c>
      <c r="AA54" s="89" t="n">
        <f aca="false">F54*G54</f>
        <v>689385.104057536</v>
      </c>
      <c r="AB54" s="89" t="n">
        <f aca="false">$F54*H54</f>
        <v>689385.104057536</v>
      </c>
      <c r="AC54" s="89" t="n">
        <f aca="false">$F54*I54</f>
        <v>689385.104057536</v>
      </c>
      <c r="AD54" s="89" t="n">
        <f aca="false">$F54*J54</f>
        <v>-236.0907890608</v>
      </c>
      <c r="AE54" s="89" t="n">
        <f aca="false">$F54*K54</f>
        <v>-236.0907890608</v>
      </c>
      <c r="AF54" s="89" t="n">
        <f aca="false">$F54*L54</f>
        <v>-236.0907890608</v>
      </c>
      <c r="AG54" s="89" t="n">
        <f aca="false">$F54*M54</f>
        <v>2360.907890608</v>
      </c>
      <c r="AH54" s="89" t="n">
        <f aca="false">$F54*N54</f>
        <v>5902.26972652</v>
      </c>
      <c r="AI54" s="89" t="n">
        <f aca="false">F54*O54</f>
        <v>5902.26972652</v>
      </c>
      <c r="AJ54" s="93"/>
      <c r="AK54" s="89" t="n">
        <f aca="false">CHOOSE($G$3,AB54-AC54,AC54-AB54)</f>
        <v>0</v>
      </c>
      <c r="AL54" s="89" t="n">
        <f aca="false">CHOOSE($G$3,AE54-AF54,AF54-AE54)</f>
        <v>0</v>
      </c>
      <c r="AM54" s="89" t="n">
        <f aca="false">CHOOSE($G$3,AH54-AI54,AI54-AH54)</f>
        <v>0</v>
      </c>
      <c r="AN54" s="103" t="n">
        <f aca="false">SUM(AK54:AM54)</f>
        <v>0</v>
      </c>
      <c r="AP54" s="89" t="n">
        <f aca="false">CHOOSE($G$3,AA54-AB54,AB54-AA54)</f>
        <v>0</v>
      </c>
      <c r="AQ54" s="89" t="n">
        <f aca="false">CHOOSE($G$3,AD54-AE54,AE54-AD54)</f>
        <v>0</v>
      </c>
      <c r="AR54" s="89" t="n">
        <f aca="false">CHOOSE($G$3,AG54-AH54,AH54-AG54)</f>
        <v>3541.361835912</v>
      </c>
      <c r="AS54" s="103" t="n">
        <f aca="false">AP54+AQ54+AR54</f>
        <v>3541.361835912</v>
      </c>
      <c r="AT54" s="103"/>
      <c r="AU54" s="90" t="n">
        <f aca="false">AS54+AN54</f>
        <v>3541.361835912</v>
      </c>
      <c r="AW54" s="90" t="n">
        <f aca="false">AI54+AF54+AC54</f>
        <v>695051.282994996</v>
      </c>
      <c r="AX54" s="104"/>
    </row>
    <row r="55" customFormat="false" ht="12.75" hidden="false" customHeight="false" outlineLevel="0" collapsed="false">
      <c r="A55" s="94" t="n">
        <f aca="false">EDATE(A54,1)</f>
        <v>38200</v>
      </c>
      <c r="B55" s="95" t="n">
        <f aca="false">VLOOKUP(MONTH(A55),Volumes,3)</f>
        <v>10000</v>
      </c>
      <c r="C55" s="96"/>
      <c r="D55" s="97" t="n">
        <f aca="false">B55+C55</f>
        <v>10000</v>
      </c>
      <c r="E55" s="84" t="n">
        <f aca="false">IF(X55=0,0,IF(AND(X55=1,$H$3=1),D55*S55,IF($H$3=2,D55,"N/A")))</f>
        <v>310000</v>
      </c>
      <c r="F55" s="84" t="n">
        <f aca="false">E55*W55</f>
        <v>234694.313931146</v>
      </c>
      <c r="G55" s="32" t="n">
        <f aca="false">VLOOKUP($A55,Table,MATCH(G$4,Curves,0))</f>
        <v>2.941</v>
      </c>
      <c r="H55" s="98" t="n">
        <f aca="false">G55</f>
        <v>2.941</v>
      </c>
      <c r="I55" s="99" t="n">
        <f aca="false">H55</f>
        <v>2.941</v>
      </c>
      <c r="J55" s="32" t="n">
        <f aca="false">VLOOKUP($A55,Table,MATCH(J$4,Curves,0))</f>
        <v>-0.001</v>
      </c>
      <c r="K55" s="98" t="n">
        <f aca="false">J55</f>
        <v>-0.001</v>
      </c>
      <c r="L55" s="99" t="n">
        <f aca="false">K55</f>
        <v>-0.001</v>
      </c>
      <c r="M55" s="32" t="n">
        <f aca="false">VLOOKUP($A55,Table,MATCH(M$4,Curves,0))</f>
        <v>0.01</v>
      </c>
      <c r="N55" s="98" t="n">
        <f aca="false">VLOOKUP($A55,Table,MATCH(N$4,Curves,0))</f>
        <v>0.025</v>
      </c>
      <c r="O55" s="99" t="n">
        <f aca="false">N55</f>
        <v>0.025</v>
      </c>
      <c r="P55" s="100"/>
      <c r="Q55" s="99" t="n">
        <f aca="false">O55+L55+I55</f>
        <v>2.965</v>
      </c>
      <c r="R55" s="100"/>
      <c r="S55" s="35" t="n">
        <f aca="false">A56-A55</f>
        <v>31</v>
      </c>
      <c r="T55" s="101" t="n">
        <f aca="false">CHOOSE(F$3,A56+24,A55)</f>
        <v>38255</v>
      </c>
      <c r="U55" s="35" t="n">
        <f aca="false">T55-C$3</f>
        <v>1481</v>
      </c>
      <c r="V55" s="32" t="n">
        <f aca="false">VLOOKUP($A55,Table,MATCH(V$4,Curves,0))</f>
        <v>0.069795753147851</v>
      </c>
      <c r="W55" s="102" t="n">
        <f aca="false">1/(1+CHOOSE(F$3,(V56+($K$3/10000))/2,(V55+($K$3/10000))/2))^(2*U55/365.25)</f>
        <v>0.757078432035954</v>
      </c>
      <c r="X55" s="35" t="n">
        <f aca="false">IF(AND(mthbeg&lt;=A55,mthend&gt;=A55),1,0)</f>
        <v>1</v>
      </c>
      <c r="Y55" s="35" t="n">
        <f aca="false">S55*X55</f>
        <v>31</v>
      </c>
      <c r="AA55" s="89" t="n">
        <f aca="false">F55*G55</f>
        <v>690235.9772715</v>
      </c>
      <c r="AB55" s="89" t="n">
        <f aca="false">$F55*H55</f>
        <v>690235.9772715</v>
      </c>
      <c r="AC55" s="89" t="n">
        <f aca="false">$F55*I55</f>
        <v>690235.9772715</v>
      </c>
      <c r="AD55" s="89" t="n">
        <f aca="false">$F55*J55</f>
        <v>-234.694313931146</v>
      </c>
      <c r="AE55" s="89" t="n">
        <f aca="false">$F55*K55</f>
        <v>-234.694313931146</v>
      </c>
      <c r="AF55" s="89" t="n">
        <f aca="false">$F55*L55</f>
        <v>-234.694313931146</v>
      </c>
      <c r="AG55" s="89" t="n">
        <f aca="false">$F55*M55</f>
        <v>2346.94313931146</v>
      </c>
      <c r="AH55" s="89" t="n">
        <f aca="false">$F55*N55</f>
        <v>5867.35784827864</v>
      </c>
      <c r="AI55" s="89" t="n">
        <f aca="false">F55*O55</f>
        <v>5867.35784827864</v>
      </c>
      <c r="AJ55" s="93"/>
      <c r="AK55" s="89" t="n">
        <f aca="false">CHOOSE($G$3,AB55-AC55,AC55-AB55)</f>
        <v>0</v>
      </c>
      <c r="AL55" s="89" t="n">
        <f aca="false">CHOOSE($G$3,AE55-AF55,AF55-AE55)</f>
        <v>0</v>
      </c>
      <c r="AM55" s="89" t="n">
        <f aca="false">CHOOSE($G$3,AH55-AI55,AI55-AH55)</f>
        <v>0</v>
      </c>
      <c r="AN55" s="103" t="n">
        <f aca="false">SUM(AK55:AM55)</f>
        <v>0</v>
      </c>
      <c r="AP55" s="89" t="n">
        <f aca="false">CHOOSE($G$3,AA55-AB55,AB55-AA55)</f>
        <v>0</v>
      </c>
      <c r="AQ55" s="89" t="n">
        <f aca="false">CHOOSE($G$3,AD55-AE55,AE55-AD55)</f>
        <v>0</v>
      </c>
      <c r="AR55" s="89" t="n">
        <f aca="false">CHOOSE($G$3,AG55-AH55,AH55-AG55)</f>
        <v>3520.41470896719</v>
      </c>
      <c r="AS55" s="103" t="n">
        <f aca="false">AP55+AQ55+AR55</f>
        <v>3520.41470896719</v>
      </c>
      <c r="AT55" s="103"/>
      <c r="AU55" s="90" t="n">
        <f aca="false">AS55+AN55</f>
        <v>3520.41470896719</v>
      </c>
      <c r="AW55" s="90" t="n">
        <f aca="false">AI55+AF55+AC55</f>
        <v>695868.640805847</v>
      </c>
      <c r="AX55" s="104"/>
    </row>
    <row r="56" customFormat="false" ht="12.75" hidden="false" customHeight="false" outlineLevel="0" collapsed="false">
      <c r="A56" s="94" t="n">
        <f aca="false">EDATE(A55,1)</f>
        <v>38231</v>
      </c>
      <c r="B56" s="95" t="n">
        <f aca="false">VLOOKUP(MONTH(A56),Volumes,3)</f>
        <v>10000</v>
      </c>
      <c r="C56" s="96"/>
      <c r="D56" s="97" t="n">
        <f aca="false">B56+C56</f>
        <v>10000</v>
      </c>
      <c r="E56" s="84" t="n">
        <f aca="false">IF(X56=0,0,IF(AND(X56=1,$H$3=1),D56*S56,IF($H$3=2,D56,"N/A")))</f>
        <v>300000</v>
      </c>
      <c r="F56" s="84" t="n">
        <f aca="false">E56*W56</f>
        <v>225822.320260518</v>
      </c>
      <c r="G56" s="32" t="n">
        <f aca="false">VLOOKUP($A56,Table,MATCH(G$4,Curves,0))</f>
        <v>2.967</v>
      </c>
      <c r="H56" s="98" t="n">
        <f aca="false">G56</f>
        <v>2.967</v>
      </c>
      <c r="I56" s="99" t="n">
        <f aca="false">H56</f>
        <v>2.967</v>
      </c>
      <c r="J56" s="32" t="n">
        <f aca="false">VLOOKUP($A56,Table,MATCH(J$4,Curves,0))</f>
        <v>-0.001</v>
      </c>
      <c r="K56" s="98" t="n">
        <f aca="false">J56</f>
        <v>-0.001</v>
      </c>
      <c r="L56" s="99" t="n">
        <f aca="false">K56</f>
        <v>-0.001</v>
      </c>
      <c r="M56" s="32" t="n">
        <f aca="false">VLOOKUP($A56,Table,MATCH(M$4,Curves,0))</f>
        <v>0.01</v>
      </c>
      <c r="N56" s="98" t="n">
        <f aca="false">VLOOKUP($A56,Table,MATCH(N$4,Curves,0))</f>
        <v>0.025</v>
      </c>
      <c r="O56" s="99" t="n">
        <f aca="false">N56</f>
        <v>0.025</v>
      </c>
      <c r="P56" s="100"/>
      <c r="Q56" s="99" t="n">
        <f aca="false">O56+L56+I56</f>
        <v>2.991</v>
      </c>
      <c r="R56" s="100"/>
      <c r="S56" s="35" t="n">
        <f aca="false">A57-A56</f>
        <v>30</v>
      </c>
      <c r="T56" s="101" t="n">
        <f aca="false">CHOOSE(F$3,A57+24,A56)</f>
        <v>38285</v>
      </c>
      <c r="U56" s="35" t="n">
        <f aca="false">T56-C$3</f>
        <v>1511</v>
      </c>
      <c r="V56" s="32" t="n">
        <f aca="false">VLOOKUP($A56,Table,MATCH(V$4,Curves,0))</f>
        <v>0.06982377108129</v>
      </c>
      <c r="W56" s="102" t="n">
        <f aca="false">1/(1+CHOOSE(F$3,(V57+($K$3/10000))/2,(V56+($K$3/10000))/2))^(2*U56/365.25)</f>
        <v>0.75274106753506</v>
      </c>
      <c r="X56" s="35" t="n">
        <f aca="false">IF(AND(mthbeg&lt;=A56,mthend&gt;=A56),1,0)</f>
        <v>1</v>
      </c>
      <c r="Y56" s="35" t="n">
        <f aca="false">S56*X56</f>
        <v>30</v>
      </c>
      <c r="AA56" s="89" t="n">
        <f aca="false">F56*G56</f>
        <v>670014.824212957</v>
      </c>
      <c r="AB56" s="89" t="n">
        <f aca="false">$F56*H56</f>
        <v>670014.824212957</v>
      </c>
      <c r="AC56" s="89" t="n">
        <f aca="false">$F56*I56</f>
        <v>670014.824212957</v>
      </c>
      <c r="AD56" s="89" t="n">
        <f aca="false">$F56*J56</f>
        <v>-225.822320260518</v>
      </c>
      <c r="AE56" s="89" t="n">
        <f aca="false">$F56*K56</f>
        <v>-225.822320260518</v>
      </c>
      <c r="AF56" s="89" t="n">
        <f aca="false">$F56*L56</f>
        <v>-225.822320260518</v>
      </c>
      <c r="AG56" s="89" t="n">
        <f aca="false">$F56*M56</f>
        <v>2258.22320260518</v>
      </c>
      <c r="AH56" s="89" t="n">
        <f aca="false">$F56*N56</f>
        <v>5645.55800651295</v>
      </c>
      <c r="AI56" s="89" t="n">
        <f aca="false">F56*O56</f>
        <v>5645.55800651295</v>
      </c>
      <c r="AJ56" s="93"/>
      <c r="AK56" s="89" t="n">
        <f aca="false">CHOOSE($G$3,AB56-AC56,AC56-AB56)</f>
        <v>0</v>
      </c>
      <c r="AL56" s="89" t="n">
        <f aca="false">CHOOSE($G$3,AE56-AF56,AF56-AE56)</f>
        <v>0</v>
      </c>
      <c r="AM56" s="89" t="n">
        <f aca="false">CHOOSE($G$3,AH56-AI56,AI56-AH56)</f>
        <v>0</v>
      </c>
      <c r="AN56" s="103" t="n">
        <f aca="false">SUM(AK56:AM56)</f>
        <v>0</v>
      </c>
      <c r="AP56" s="89" t="n">
        <f aca="false">CHOOSE($G$3,AA56-AB56,AB56-AA56)</f>
        <v>0</v>
      </c>
      <c r="AQ56" s="89" t="n">
        <f aca="false">CHOOSE($G$3,AD56-AE56,AE56-AD56)</f>
        <v>0</v>
      </c>
      <c r="AR56" s="89" t="n">
        <f aca="false">CHOOSE($G$3,AG56-AH56,AH56-AG56)</f>
        <v>3387.33480390777</v>
      </c>
      <c r="AS56" s="103" t="n">
        <f aca="false">AP56+AQ56+AR56</f>
        <v>3387.33480390777</v>
      </c>
      <c r="AT56" s="103"/>
      <c r="AU56" s="90" t="n">
        <f aca="false">AS56+AN56</f>
        <v>3387.33480390777</v>
      </c>
      <c r="AW56" s="90" t="n">
        <f aca="false">AI56+AF56+AC56</f>
        <v>675434.559899209</v>
      </c>
      <c r="AX56" s="104"/>
    </row>
    <row r="57" customFormat="false" ht="12.75" hidden="false" customHeight="false" outlineLevel="0" collapsed="false">
      <c r="A57" s="94" t="n">
        <f aca="false">EDATE(A56,1)</f>
        <v>38261</v>
      </c>
      <c r="B57" s="95" t="n">
        <f aca="false">VLOOKUP(MONTH(A57),Volumes,3)</f>
        <v>10000</v>
      </c>
      <c r="C57" s="96"/>
      <c r="D57" s="97" t="n">
        <f aca="false">B57+C57</f>
        <v>10000</v>
      </c>
      <c r="E57" s="84" t="n">
        <f aca="false">IF(X57=0,0,IF(AND(X57=1,$H$3=1),D57*S57,IF($H$3=2,D57,"N/A")))</f>
        <v>310000</v>
      </c>
      <c r="F57" s="84" t="n">
        <f aca="false">E57*W57</f>
        <v>231967.37220032</v>
      </c>
      <c r="G57" s="32" t="n">
        <f aca="false">VLOOKUP($A57,Table,MATCH(G$4,Curves,0))</f>
        <v>2.981</v>
      </c>
      <c r="H57" s="98" t="n">
        <f aca="false">G57</f>
        <v>2.981</v>
      </c>
      <c r="I57" s="99" t="n">
        <f aca="false">H57</f>
        <v>2.981</v>
      </c>
      <c r="J57" s="32" t="n">
        <f aca="false">VLOOKUP($A57,Table,MATCH(J$4,Curves,0))</f>
        <v>-0.001</v>
      </c>
      <c r="K57" s="98" t="n">
        <f aca="false">J57</f>
        <v>-0.001</v>
      </c>
      <c r="L57" s="99" t="n">
        <f aca="false">K57</f>
        <v>-0.001</v>
      </c>
      <c r="M57" s="32" t="n">
        <f aca="false">VLOOKUP($A57,Table,MATCH(M$4,Curves,0))</f>
        <v>0.01</v>
      </c>
      <c r="N57" s="98" t="n">
        <f aca="false">VLOOKUP($A57,Table,MATCH(N$4,Curves,0))</f>
        <v>0.025</v>
      </c>
      <c r="O57" s="99" t="n">
        <f aca="false">N57</f>
        <v>0.025</v>
      </c>
      <c r="P57" s="100"/>
      <c r="Q57" s="99" t="n">
        <f aca="false">O57+L57+I57</f>
        <v>3.005</v>
      </c>
      <c r="R57" s="100"/>
      <c r="S57" s="35" t="n">
        <f aca="false">A58-A57</f>
        <v>31</v>
      </c>
      <c r="T57" s="101" t="n">
        <f aca="false">CHOOSE(F$3,A58+24,A57)</f>
        <v>38316</v>
      </c>
      <c r="U57" s="35" t="n">
        <f aca="false">T57-C$3</f>
        <v>1542</v>
      </c>
      <c r="V57" s="32" t="n">
        <f aca="false">VLOOKUP($A57,Table,MATCH(V$4,Curves,0))</f>
        <v>0.069850885210671</v>
      </c>
      <c r="W57" s="102" t="n">
        <f aca="false">1/(1+CHOOSE(F$3,(V58+($K$3/10000))/2,(V57+($K$3/10000))/2))^(2*U57/365.25)</f>
        <v>0.748281845807484</v>
      </c>
      <c r="X57" s="35" t="n">
        <f aca="false">IF(AND(mthbeg&lt;=A57,mthend&gt;=A57),1,0)</f>
        <v>1</v>
      </c>
      <c r="Y57" s="35" t="n">
        <f aca="false">S57*X57</f>
        <v>31</v>
      </c>
      <c r="AA57" s="89" t="n">
        <f aca="false">F57*G57</f>
        <v>691494.736529154</v>
      </c>
      <c r="AB57" s="89" t="n">
        <f aca="false">$F57*H57</f>
        <v>691494.736529154</v>
      </c>
      <c r="AC57" s="89" t="n">
        <f aca="false">$F57*I57</f>
        <v>691494.736529154</v>
      </c>
      <c r="AD57" s="89" t="n">
        <f aca="false">$F57*J57</f>
        <v>-231.96737220032</v>
      </c>
      <c r="AE57" s="89" t="n">
        <f aca="false">$F57*K57</f>
        <v>-231.96737220032</v>
      </c>
      <c r="AF57" s="89" t="n">
        <f aca="false">$F57*L57</f>
        <v>-231.96737220032</v>
      </c>
      <c r="AG57" s="89" t="n">
        <f aca="false">$F57*M57</f>
        <v>2319.6737220032</v>
      </c>
      <c r="AH57" s="89" t="n">
        <f aca="false">$F57*N57</f>
        <v>5799.184305008</v>
      </c>
      <c r="AI57" s="89" t="n">
        <f aca="false">F57*O57</f>
        <v>5799.184305008</v>
      </c>
      <c r="AJ57" s="93"/>
      <c r="AK57" s="89" t="n">
        <f aca="false">CHOOSE($G$3,AB57-AC57,AC57-AB57)</f>
        <v>0</v>
      </c>
      <c r="AL57" s="89" t="n">
        <f aca="false">CHOOSE($G$3,AE57-AF57,AF57-AE57)</f>
        <v>0</v>
      </c>
      <c r="AM57" s="89" t="n">
        <f aca="false">CHOOSE($G$3,AH57-AI57,AI57-AH57)</f>
        <v>0</v>
      </c>
      <c r="AN57" s="103" t="n">
        <f aca="false">SUM(AK57:AM57)</f>
        <v>0</v>
      </c>
      <c r="AP57" s="89" t="n">
        <f aca="false">CHOOSE($G$3,AA57-AB57,AB57-AA57)</f>
        <v>0</v>
      </c>
      <c r="AQ57" s="89" t="n">
        <f aca="false">CHOOSE($G$3,AD57-AE57,AE57-AD57)</f>
        <v>0</v>
      </c>
      <c r="AR57" s="89" t="n">
        <f aca="false">CHOOSE($G$3,AG57-AH57,AH57-AG57)</f>
        <v>3479.5105830048</v>
      </c>
      <c r="AS57" s="103" t="n">
        <f aca="false">AP57+AQ57+AR57</f>
        <v>3479.5105830048</v>
      </c>
      <c r="AT57" s="103"/>
      <c r="AU57" s="90" t="n">
        <f aca="false">AS57+AN57</f>
        <v>3479.5105830048</v>
      </c>
      <c r="AW57" s="90" t="n">
        <f aca="false">AI57+AF57+AC57</f>
        <v>697061.953461962</v>
      </c>
      <c r="AX57" s="104"/>
    </row>
    <row r="58" customFormat="false" ht="12.75" hidden="false" customHeight="false" outlineLevel="0" collapsed="false">
      <c r="A58" s="94" t="n">
        <f aca="false">EDATE(A57,1)</f>
        <v>38292</v>
      </c>
      <c r="B58" s="95" t="n">
        <f aca="false">VLOOKUP(MONTH(A58),Volumes,3)</f>
        <v>10000</v>
      </c>
      <c r="C58" s="96"/>
      <c r="D58" s="97" t="n">
        <f aca="false">B58+C58</f>
        <v>10000</v>
      </c>
      <c r="E58" s="84" t="n">
        <f aca="false">IF(X58=0,0,IF(AND(X58=1,$H$3=1),D58*S58,IF($H$3=2,D58,"N/A")))</f>
        <v>300000</v>
      </c>
      <c r="F58" s="84" t="n">
        <f aca="false">E58*W58</f>
        <v>223196.510770548</v>
      </c>
      <c r="G58" s="32" t="n">
        <f aca="false">VLOOKUP($A58,Table,MATCH(G$4,Curves,0))</f>
        <v>3.068</v>
      </c>
      <c r="H58" s="98" t="n">
        <f aca="false">G58</f>
        <v>3.068</v>
      </c>
      <c r="I58" s="99" t="n">
        <f aca="false">H58</f>
        <v>3.068</v>
      </c>
      <c r="J58" s="32" t="n">
        <f aca="false">VLOOKUP($A58,Table,MATCH(J$4,Curves,0))</f>
        <v>-0.0115</v>
      </c>
      <c r="K58" s="98" t="n">
        <f aca="false">J58</f>
        <v>-0.0115</v>
      </c>
      <c r="L58" s="99" t="n">
        <f aca="false">K58</f>
        <v>-0.0115</v>
      </c>
      <c r="M58" s="32" t="n">
        <f aca="false">VLOOKUP($A58,Table,MATCH(M$4,Curves,0))</f>
        <v>0.01</v>
      </c>
      <c r="N58" s="98" t="n">
        <f aca="false">VLOOKUP($A58,Table,MATCH(N$4,Curves,0))</f>
        <v>0.025</v>
      </c>
      <c r="O58" s="99" t="n">
        <f aca="false">N58</f>
        <v>0.025</v>
      </c>
      <c r="P58" s="100"/>
      <c r="Q58" s="99" t="n">
        <f aca="false">O58+L58+I58</f>
        <v>3.0815</v>
      </c>
      <c r="R58" s="100"/>
      <c r="S58" s="35" t="n">
        <f aca="false">A59-A58</f>
        <v>30</v>
      </c>
      <c r="T58" s="101" t="n">
        <f aca="false">CHOOSE(F$3,A59+24,A58)</f>
        <v>38346</v>
      </c>
      <c r="U58" s="35" t="n">
        <f aca="false">T58-C$3</f>
        <v>1572</v>
      </c>
      <c r="V58" s="32" t="n">
        <f aca="false">VLOOKUP($A58,Table,MATCH(V$4,Curves,0))</f>
        <v>0.069878903144621</v>
      </c>
      <c r="W58" s="102" t="n">
        <f aca="false">1/(1+CHOOSE(F$3,(V59+($K$3/10000))/2,(V58+($K$3/10000))/2))^(2*U58/365.25)</f>
        <v>0.743988369235158</v>
      </c>
      <c r="X58" s="35" t="n">
        <f aca="false">IF(AND(mthbeg&lt;=A58,mthend&gt;=A58),1,0)</f>
        <v>1</v>
      </c>
      <c r="Y58" s="35" t="n">
        <f aca="false">S58*X58</f>
        <v>30</v>
      </c>
      <c r="AA58" s="89" t="n">
        <f aca="false">F58*G58</f>
        <v>684766.89504404</v>
      </c>
      <c r="AB58" s="89" t="n">
        <f aca="false">$F58*H58</f>
        <v>684766.89504404</v>
      </c>
      <c r="AC58" s="89" t="n">
        <f aca="false">$F58*I58</f>
        <v>684766.89504404</v>
      </c>
      <c r="AD58" s="89" t="n">
        <f aca="false">$F58*J58</f>
        <v>-2566.7598738613</v>
      </c>
      <c r="AE58" s="89" t="n">
        <f aca="false">$F58*K58</f>
        <v>-2566.7598738613</v>
      </c>
      <c r="AF58" s="89" t="n">
        <f aca="false">$F58*L58</f>
        <v>-2566.7598738613</v>
      </c>
      <c r="AG58" s="89" t="n">
        <f aca="false">$F58*M58</f>
        <v>2231.96510770548</v>
      </c>
      <c r="AH58" s="89" t="n">
        <f aca="false">$F58*N58</f>
        <v>5579.91276926369</v>
      </c>
      <c r="AI58" s="89" t="n">
        <f aca="false">F58*O58</f>
        <v>5579.91276926369</v>
      </c>
      <c r="AJ58" s="93"/>
      <c r="AK58" s="89" t="n">
        <f aca="false">CHOOSE($G$3,AB58-AC58,AC58-AB58)</f>
        <v>0</v>
      </c>
      <c r="AL58" s="89" t="n">
        <f aca="false">CHOOSE($G$3,AE58-AF58,AF58-AE58)</f>
        <v>0</v>
      </c>
      <c r="AM58" s="89" t="n">
        <f aca="false">CHOOSE($G$3,AH58-AI58,AI58-AH58)</f>
        <v>0</v>
      </c>
      <c r="AN58" s="103" t="n">
        <f aca="false">SUM(AK58:AM58)</f>
        <v>0</v>
      </c>
      <c r="AP58" s="89" t="n">
        <f aca="false">CHOOSE($G$3,AA58-AB58,AB58-AA58)</f>
        <v>0</v>
      </c>
      <c r="AQ58" s="89" t="n">
        <f aca="false">CHOOSE($G$3,AD58-AE58,AE58-AD58)</f>
        <v>0</v>
      </c>
      <c r="AR58" s="89" t="n">
        <f aca="false">CHOOSE($G$3,AG58-AH58,AH58-AG58)</f>
        <v>3347.94766155821</v>
      </c>
      <c r="AS58" s="103" t="n">
        <f aca="false">AP58+AQ58+AR58</f>
        <v>3347.94766155821</v>
      </c>
      <c r="AT58" s="103"/>
      <c r="AU58" s="90" t="n">
        <f aca="false">AS58+AN58</f>
        <v>3347.94766155821</v>
      </c>
      <c r="AW58" s="90" t="n">
        <f aca="false">AI58+AF58+AC58</f>
        <v>687780.047939442</v>
      </c>
      <c r="AX58" s="104"/>
    </row>
    <row r="59" customFormat="false" ht="12.75" hidden="false" customHeight="false" outlineLevel="0" collapsed="false">
      <c r="A59" s="94" t="n">
        <f aca="false">EDATE(A58,1)</f>
        <v>38322</v>
      </c>
      <c r="B59" s="95" t="n">
        <f aca="false">VLOOKUP(MONTH(A59),Volumes,3)</f>
        <v>10000</v>
      </c>
      <c r="C59" s="96"/>
      <c r="D59" s="97" t="n">
        <f aca="false">B59+C59</f>
        <v>10000</v>
      </c>
      <c r="E59" s="84" t="n">
        <f aca="false">IF(X59=0,0,IF(AND(X59=1,$H$3=1),D59*S59,IF($H$3=2,D59,"N/A")))</f>
        <v>310000</v>
      </c>
      <c r="F59" s="84" t="n">
        <f aca="false">E59*W59</f>
        <v>229268.037015107</v>
      </c>
      <c r="G59" s="32" t="n">
        <f aca="false">VLOOKUP($A59,Table,MATCH(G$4,Curves,0))</f>
        <v>3.151</v>
      </c>
      <c r="H59" s="98" t="n">
        <f aca="false">G59</f>
        <v>3.151</v>
      </c>
      <c r="I59" s="99" t="n">
        <f aca="false">H59</f>
        <v>3.151</v>
      </c>
      <c r="J59" s="32" t="n">
        <f aca="false">VLOOKUP($A59,Table,MATCH(J$4,Curves,0))</f>
        <v>-0.0115</v>
      </c>
      <c r="K59" s="98" t="n">
        <f aca="false">J59</f>
        <v>-0.0115</v>
      </c>
      <c r="L59" s="99" t="n">
        <f aca="false">K59</f>
        <v>-0.0115</v>
      </c>
      <c r="M59" s="32" t="n">
        <f aca="false">VLOOKUP($A59,Table,MATCH(M$4,Curves,0))</f>
        <v>0.01</v>
      </c>
      <c r="N59" s="98" t="n">
        <f aca="false">VLOOKUP($A59,Table,MATCH(N$4,Curves,0))</f>
        <v>0.025</v>
      </c>
      <c r="O59" s="99" t="n">
        <f aca="false">N59</f>
        <v>0.025</v>
      </c>
      <c r="P59" s="100"/>
      <c r="Q59" s="99" t="n">
        <f aca="false">O59+L59+I59</f>
        <v>3.1645</v>
      </c>
      <c r="R59" s="100"/>
      <c r="S59" s="35" t="n">
        <f aca="false">A60-A59</f>
        <v>31</v>
      </c>
      <c r="T59" s="101" t="n">
        <f aca="false">CHOOSE(F$3,A60+24,A59)</f>
        <v>38377</v>
      </c>
      <c r="U59" s="35" t="n">
        <f aca="false">T59-C$3</f>
        <v>1603</v>
      </c>
      <c r="V59" s="32" t="n">
        <f aca="false">VLOOKUP($A59,Table,MATCH(V$4,Curves,0))</f>
        <v>0.069906017274496</v>
      </c>
      <c r="W59" s="102" t="n">
        <f aca="false">1/(1+CHOOSE(F$3,(V60+($K$3/10000))/2,(V59+($K$3/10000))/2))^(2*U59/365.25)</f>
        <v>0.739574312951959</v>
      </c>
      <c r="X59" s="35" t="n">
        <f aca="false">IF(AND(mthbeg&lt;=A59,mthend&gt;=A59),1,0)</f>
        <v>1</v>
      </c>
      <c r="Y59" s="35" t="n">
        <f aca="false">S59*X59</f>
        <v>31</v>
      </c>
      <c r="AA59" s="89" t="n">
        <f aca="false">F59*G59</f>
        <v>722423.584634603</v>
      </c>
      <c r="AB59" s="89" t="n">
        <f aca="false">$F59*H59</f>
        <v>722423.584634603</v>
      </c>
      <c r="AC59" s="89" t="n">
        <f aca="false">$F59*I59</f>
        <v>722423.584634603</v>
      </c>
      <c r="AD59" s="89" t="n">
        <f aca="false">$F59*J59</f>
        <v>-2636.58242567373</v>
      </c>
      <c r="AE59" s="89" t="n">
        <f aca="false">$F59*K59</f>
        <v>-2636.58242567373</v>
      </c>
      <c r="AF59" s="89" t="n">
        <f aca="false">$F59*L59</f>
        <v>-2636.58242567373</v>
      </c>
      <c r="AG59" s="89" t="n">
        <f aca="false">$F59*M59</f>
        <v>2292.68037015107</v>
      </c>
      <c r="AH59" s="89" t="n">
        <f aca="false">$F59*N59</f>
        <v>5731.70092537768</v>
      </c>
      <c r="AI59" s="89" t="n">
        <f aca="false">F59*O59</f>
        <v>5731.70092537768</v>
      </c>
      <c r="AJ59" s="93"/>
      <c r="AK59" s="89" t="n">
        <f aca="false">CHOOSE($G$3,AB59-AC59,AC59-AB59)</f>
        <v>0</v>
      </c>
      <c r="AL59" s="89" t="n">
        <f aca="false">CHOOSE($G$3,AE59-AF59,AF59-AE59)</f>
        <v>0</v>
      </c>
      <c r="AM59" s="89" t="n">
        <f aca="false">CHOOSE($G$3,AH59-AI59,AI59-AH59)</f>
        <v>0</v>
      </c>
      <c r="AN59" s="103" t="n">
        <f aca="false">SUM(AK59:AM59)</f>
        <v>0</v>
      </c>
      <c r="AP59" s="89" t="n">
        <f aca="false">CHOOSE($G$3,AA59-AB59,AB59-AA59)</f>
        <v>0</v>
      </c>
      <c r="AQ59" s="89" t="n">
        <f aca="false">CHOOSE($G$3,AD59-AE59,AE59-AD59)</f>
        <v>0</v>
      </c>
      <c r="AR59" s="89" t="n">
        <f aca="false">CHOOSE($G$3,AG59-AH59,AH59-AG59)</f>
        <v>3439.02055522661</v>
      </c>
      <c r="AS59" s="103" t="n">
        <f aca="false">AP59+AQ59+AR59</f>
        <v>3439.02055522661</v>
      </c>
      <c r="AT59" s="103"/>
      <c r="AU59" s="90" t="n">
        <f aca="false">AS59+AN59</f>
        <v>3439.02055522661</v>
      </c>
      <c r="AW59" s="90" t="n">
        <f aca="false">AI59+AF59+AC59</f>
        <v>725518.703134307</v>
      </c>
      <c r="AX59" s="104"/>
    </row>
    <row r="60" customFormat="false" ht="12.75" hidden="false" customHeight="false" outlineLevel="0" collapsed="false">
      <c r="A60" s="94" t="n">
        <f aca="false">EDATE(A59,1)</f>
        <v>38353</v>
      </c>
      <c r="B60" s="95" t="n">
        <f aca="false">VLOOKUP(MONTH(A60),Volumes,3)</f>
        <v>10000</v>
      </c>
      <c r="C60" s="96"/>
      <c r="D60" s="97" t="n">
        <f aca="false">B60+C60</f>
        <v>10000</v>
      </c>
      <c r="E60" s="84" t="n">
        <f aca="false">IF(X60=0,0,IF(AND(X60=1,$H$3=1),D60*S60,IF($H$3=2,D60,"N/A")))</f>
        <v>310000</v>
      </c>
      <c r="F60" s="84" t="n">
        <f aca="false">E60*W60</f>
        <v>227906.751053634</v>
      </c>
      <c r="G60" s="32" t="n">
        <f aca="false">VLOOKUP($A60,Table,MATCH(G$4,Curves,0))</f>
        <v>3.276</v>
      </c>
      <c r="H60" s="98" t="n">
        <f aca="false">G60</f>
        <v>3.276</v>
      </c>
      <c r="I60" s="99" t="n">
        <f aca="false">H60</f>
        <v>3.276</v>
      </c>
      <c r="J60" s="32" t="n">
        <f aca="false">VLOOKUP($A60,Table,MATCH(J$4,Curves,0))</f>
        <v>-0.0115</v>
      </c>
      <c r="K60" s="98" t="n">
        <f aca="false">J60</f>
        <v>-0.0115</v>
      </c>
      <c r="L60" s="99" t="n">
        <f aca="false">K60</f>
        <v>-0.0115</v>
      </c>
      <c r="M60" s="32" t="n">
        <f aca="false">VLOOKUP($A60,Table,MATCH(M$4,Curves,0))</f>
        <v>0.01</v>
      </c>
      <c r="N60" s="98" t="n">
        <f aca="false">VLOOKUP($A60,Table,MATCH(N$4,Curves,0))</f>
        <v>0.025</v>
      </c>
      <c r="O60" s="99" t="n">
        <f aca="false">N60</f>
        <v>0.025</v>
      </c>
      <c r="P60" s="100"/>
      <c r="Q60" s="99" t="n">
        <f aca="false">O60+L60+I60</f>
        <v>3.2895</v>
      </c>
      <c r="R60" s="100"/>
      <c r="S60" s="35" t="n">
        <f aca="false">A61-A60</f>
        <v>31</v>
      </c>
      <c r="T60" s="101" t="n">
        <f aca="false">CHOOSE(F$3,A61+24,A60)</f>
        <v>38408</v>
      </c>
      <c r="U60" s="35" t="n">
        <f aca="false">T60-C$3</f>
        <v>1634</v>
      </c>
      <c r="V60" s="32" t="n">
        <f aca="false">VLOOKUP($A60,Table,MATCH(V$4,Curves,0))</f>
        <v>0.069934035208956</v>
      </c>
      <c r="W60" s="102" t="n">
        <f aca="false">1/(1+CHOOSE(F$3,(V61+($K$3/10000))/2,(V60+($K$3/10000))/2))^(2*U60/365.25)</f>
        <v>0.735183067914949</v>
      </c>
      <c r="X60" s="35" t="n">
        <f aca="false">IF(AND(mthbeg&lt;=A60,mthend&gt;=A60),1,0)</f>
        <v>1</v>
      </c>
      <c r="Y60" s="35" t="n">
        <f aca="false">S60*X60</f>
        <v>31</v>
      </c>
      <c r="AA60" s="89" t="n">
        <f aca="false">F60*G60</f>
        <v>746622.516451706</v>
      </c>
      <c r="AB60" s="89" t="n">
        <f aca="false">$F60*H60</f>
        <v>746622.516451706</v>
      </c>
      <c r="AC60" s="89" t="n">
        <f aca="false">$F60*I60</f>
        <v>746622.516451706</v>
      </c>
      <c r="AD60" s="89" t="n">
        <f aca="false">$F60*J60</f>
        <v>-2620.92763711679</v>
      </c>
      <c r="AE60" s="89" t="n">
        <f aca="false">$F60*K60</f>
        <v>-2620.92763711679</v>
      </c>
      <c r="AF60" s="89" t="n">
        <f aca="false">$F60*L60</f>
        <v>-2620.92763711679</v>
      </c>
      <c r="AG60" s="89" t="n">
        <f aca="false">$F60*M60</f>
        <v>2279.06751053634</v>
      </c>
      <c r="AH60" s="89" t="n">
        <f aca="false">$F60*N60</f>
        <v>5697.66877634086</v>
      </c>
      <c r="AI60" s="89" t="n">
        <f aca="false">F60*O60</f>
        <v>5697.66877634086</v>
      </c>
      <c r="AJ60" s="93"/>
      <c r="AK60" s="89" t="n">
        <f aca="false">CHOOSE($G$3,AB60-AC60,AC60-AB60)</f>
        <v>0</v>
      </c>
      <c r="AL60" s="89" t="n">
        <f aca="false">CHOOSE($G$3,AE60-AF60,AF60-AE60)</f>
        <v>0</v>
      </c>
      <c r="AM60" s="89" t="n">
        <f aca="false">CHOOSE($G$3,AH60-AI60,AI60-AH60)</f>
        <v>0</v>
      </c>
      <c r="AN60" s="103" t="n">
        <f aca="false">SUM(AK60:AM60)</f>
        <v>0</v>
      </c>
      <c r="AP60" s="89" t="n">
        <f aca="false">CHOOSE($G$3,AA60-AB60,AB60-AA60)</f>
        <v>0</v>
      </c>
      <c r="AQ60" s="89" t="n">
        <f aca="false">CHOOSE($G$3,AD60-AE60,AE60-AD60)</f>
        <v>0</v>
      </c>
      <c r="AR60" s="89" t="n">
        <f aca="false">CHOOSE($G$3,AG60-AH60,AH60-AG60)</f>
        <v>3418.60126580451</v>
      </c>
      <c r="AS60" s="103" t="n">
        <f aca="false">AP60+AQ60+AR60</f>
        <v>3418.60126580451</v>
      </c>
      <c r="AT60" s="103"/>
      <c r="AU60" s="90" t="n">
        <f aca="false">AS60+AN60</f>
        <v>3418.60126580451</v>
      </c>
      <c r="AW60" s="90" t="n">
        <f aca="false">AI60+AF60+AC60</f>
        <v>749699.25759093</v>
      </c>
      <c r="AX60" s="104"/>
    </row>
    <row r="61" customFormat="false" ht="12.75" hidden="false" customHeight="false" outlineLevel="0" collapsed="false">
      <c r="A61" s="94" t="n">
        <f aca="false">EDATE(A60,1)</f>
        <v>38384</v>
      </c>
      <c r="B61" s="95" t="n">
        <f aca="false">VLOOKUP(MONTH(A61),Volumes,3)</f>
        <v>10000</v>
      </c>
      <c r="C61" s="96"/>
      <c r="D61" s="97" t="n">
        <f aca="false">B61+C61</f>
        <v>10000</v>
      </c>
      <c r="E61" s="84" t="n">
        <f aca="false">IF(X61=0,0,IF(AND(X61=1,$H$3=1),D61*S61,IF($H$3=2,D61,"N/A")))</f>
        <v>280000</v>
      </c>
      <c r="F61" s="84" t="n">
        <f aca="false">E61*W61</f>
        <v>204746.166709582</v>
      </c>
      <c r="G61" s="32" t="n">
        <f aca="false">VLOOKUP($A61,Table,MATCH(G$4,Curves,0))</f>
        <v>3.154</v>
      </c>
      <c r="H61" s="98" t="n">
        <f aca="false">G61</f>
        <v>3.154</v>
      </c>
      <c r="I61" s="99" t="n">
        <f aca="false">H61</f>
        <v>3.154</v>
      </c>
      <c r="J61" s="32" t="n">
        <f aca="false">VLOOKUP($A61,Table,MATCH(J$4,Curves,0))</f>
        <v>-0.0115</v>
      </c>
      <c r="K61" s="98" t="n">
        <f aca="false">J61</f>
        <v>-0.0115</v>
      </c>
      <c r="L61" s="99" t="n">
        <f aca="false">K61</f>
        <v>-0.0115</v>
      </c>
      <c r="M61" s="32" t="n">
        <f aca="false">VLOOKUP($A61,Table,MATCH(M$4,Curves,0))</f>
        <v>0.01</v>
      </c>
      <c r="N61" s="98" t="n">
        <f aca="false">VLOOKUP($A61,Table,MATCH(N$4,Curves,0))</f>
        <v>0.025</v>
      </c>
      <c r="O61" s="99" t="n">
        <f aca="false">N61</f>
        <v>0.025</v>
      </c>
      <c r="P61" s="100"/>
      <c r="Q61" s="99" t="n">
        <f aca="false">O61+L61+I61</f>
        <v>3.1675</v>
      </c>
      <c r="R61" s="100"/>
      <c r="S61" s="35" t="n">
        <f aca="false">A62-A61</f>
        <v>28</v>
      </c>
      <c r="T61" s="101" t="n">
        <f aca="false">CHOOSE(F$3,A62+24,A61)</f>
        <v>38436</v>
      </c>
      <c r="U61" s="35" t="n">
        <f aca="false">T61-C$3</f>
        <v>1662</v>
      </c>
      <c r="V61" s="32" t="n">
        <f aca="false">VLOOKUP($A61,Table,MATCH(V$4,Curves,0))</f>
        <v>0.069962053143676</v>
      </c>
      <c r="W61" s="102" t="n">
        <f aca="false">1/(1+CHOOSE(F$3,(V62+($K$3/10000))/2,(V61+($K$3/10000))/2))^(2*U61/365.25)</f>
        <v>0.731236309677079</v>
      </c>
      <c r="X61" s="35" t="n">
        <f aca="false">IF(AND(mthbeg&lt;=A61,mthend&gt;=A61),1,0)</f>
        <v>1</v>
      </c>
      <c r="Y61" s="35" t="n">
        <f aca="false">S61*X61</f>
        <v>28</v>
      </c>
      <c r="AA61" s="89" t="n">
        <f aca="false">F61*G61</f>
        <v>645769.409802022</v>
      </c>
      <c r="AB61" s="89" t="n">
        <f aca="false">$F61*H61</f>
        <v>645769.409802022</v>
      </c>
      <c r="AC61" s="89" t="n">
        <f aca="false">$F61*I61</f>
        <v>645769.409802022</v>
      </c>
      <c r="AD61" s="89" t="n">
        <f aca="false">$F61*J61</f>
        <v>-2354.58091716019</v>
      </c>
      <c r="AE61" s="89" t="n">
        <f aca="false">$F61*K61</f>
        <v>-2354.58091716019</v>
      </c>
      <c r="AF61" s="89" t="n">
        <f aca="false">$F61*L61</f>
        <v>-2354.58091716019</v>
      </c>
      <c r="AG61" s="89" t="n">
        <f aca="false">$F61*M61</f>
        <v>2047.46166709582</v>
      </c>
      <c r="AH61" s="89" t="n">
        <f aca="false">$F61*N61</f>
        <v>5118.65416773955</v>
      </c>
      <c r="AI61" s="89" t="n">
        <f aca="false">F61*O61</f>
        <v>5118.65416773955</v>
      </c>
      <c r="AJ61" s="93"/>
      <c r="AK61" s="89" t="n">
        <f aca="false">CHOOSE($G$3,AB61-AC61,AC61-AB61)</f>
        <v>0</v>
      </c>
      <c r="AL61" s="89" t="n">
        <f aca="false">CHOOSE($G$3,AE61-AF61,AF61-AE61)</f>
        <v>0</v>
      </c>
      <c r="AM61" s="89" t="n">
        <f aca="false">CHOOSE($G$3,AH61-AI61,AI61-AH61)</f>
        <v>0</v>
      </c>
      <c r="AN61" s="103" t="n">
        <f aca="false">SUM(AK61:AM61)</f>
        <v>0</v>
      </c>
      <c r="AP61" s="89" t="n">
        <f aca="false">CHOOSE($G$3,AA61-AB61,AB61-AA61)</f>
        <v>0</v>
      </c>
      <c r="AQ61" s="89" t="n">
        <f aca="false">CHOOSE($G$3,AD61-AE61,AE61-AD61)</f>
        <v>0</v>
      </c>
      <c r="AR61" s="89" t="n">
        <f aca="false">CHOOSE($G$3,AG61-AH61,AH61-AG61)</f>
        <v>3071.19250064373</v>
      </c>
      <c r="AS61" s="103" t="n">
        <f aca="false">AP61+AQ61+AR61</f>
        <v>3071.19250064373</v>
      </c>
      <c r="AT61" s="103"/>
      <c r="AU61" s="90" t="n">
        <f aca="false">AS61+AN61</f>
        <v>3071.19250064373</v>
      </c>
      <c r="AW61" s="90" t="n">
        <f aca="false">AI61+AF61+AC61</f>
        <v>648533.483052601</v>
      </c>
      <c r="AX61" s="104"/>
    </row>
    <row r="62" customFormat="false" ht="12.75" hidden="false" customHeight="false" outlineLevel="0" collapsed="false">
      <c r="A62" s="94" t="n">
        <f aca="false">EDATE(A61,1)</f>
        <v>38412</v>
      </c>
      <c r="B62" s="95" t="n">
        <f aca="false">VLOOKUP(MONTH(A62),Volumes,3)</f>
        <v>10000</v>
      </c>
      <c r="C62" s="96"/>
      <c r="D62" s="97" t="n">
        <f aca="false">B62+C62</f>
        <v>10000</v>
      </c>
      <c r="E62" s="84" t="n">
        <f aca="false">IF(X62=0,0,IF(AND(X62=1,$H$3=1),D62*S62,IF($H$3=2,D62,"N/A")))</f>
        <v>310000</v>
      </c>
      <c r="F62" s="84" t="n">
        <f aca="false">E62*W62</f>
        <v>225335.347246875</v>
      </c>
      <c r="G62" s="32" t="n">
        <f aca="false">VLOOKUP($A62,Table,MATCH(G$4,Curves,0))</f>
        <v>3.02</v>
      </c>
      <c r="H62" s="98" t="n">
        <f aca="false">G62</f>
        <v>3.02</v>
      </c>
      <c r="I62" s="99" t="n">
        <f aca="false">H62</f>
        <v>3.02</v>
      </c>
      <c r="J62" s="32" t="n">
        <f aca="false">VLOOKUP($A62,Table,MATCH(J$4,Curves,0))</f>
        <v>-0.0115</v>
      </c>
      <c r="K62" s="98" t="n">
        <f aca="false">J62</f>
        <v>-0.0115</v>
      </c>
      <c r="L62" s="99" t="n">
        <f aca="false">K62</f>
        <v>-0.0115</v>
      </c>
      <c r="M62" s="32" t="n">
        <f aca="false">VLOOKUP($A62,Table,MATCH(M$4,Curves,0))</f>
        <v>0.01</v>
      </c>
      <c r="N62" s="98" t="n">
        <f aca="false">VLOOKUP($A62,Table,MATCH(N$4,Curves,0))</f>
        <v>0.025</v>
      </c>
      <c r="O62" s="99" t="n">
        <f aca="false">N62</f>
        <v>0.025</v>
      </c>
      <c r="P62" s="100"/>
      <c r="Q62" s="99" t="n">
        <f aca="false">O62+L62+I62</f>
        <v>3.0335</v>
      </c>
      <c r="R62" s="100"/>
      <c r="S62" s="35" t="n">
        <f aca="false">A63-A62</f>
        <v>31</v>
      </c>
      <c r="T62" s="101" t="n">
        <f aca="false">CHOOSE(F$3,A63+24,A62)</f>
        <v>38467</v>
      </c>
      <c r="U62" s="35" t="n">
        <f aca="false">T62-C$3</f>
        <v>1693</v>
      </c>
      <c r="V62" s="32" t="n">
        <f aca="false">VLOOKUP($A62,Table,MATCH(V$4,Curves,0))</f>
        <v>0.069987359665582</v>
      </c>
      <c r="W62" s="102" t="n">
        <f aca="false">1/(1+CHOOSE(F$3,(V63+($K$3/10000))/2,(V62+($K$3/10000))/2))^(2*U62/365.25)</f>
        <v>0.726888216925405</v>
      </c>
      <c r="X62" s="35" t="n">
        <f aca="false">IF(AND(mthbeg&lt;=A62,mthend&gt;=A62),1,0)</f>
        <v>1</v>
      </c>
      <c r="Y62" s="35" t="n">
        <f aca="false">S62*X62</f>
        <v>31</v>
      </c>
      <c r="AA62" s="89" t="n">
        <f aca="false">F62*G62</f>
        <v>680512.748685564</v>
      </c>
      <c r="AB62" s="89" t="n">
        <f aca="false">$F62*H62</f>
        <v>680512.748685564</v>
      </c>
      <c r="AC62" s="89" t="n">
        <f aca="false">$F62*I62</f>
        <v>680512.748685564</v>
      </c>
      <c r="AD62" s="89" t="n">
        <f aca="false">$F62*J62</f>
        <v>-2591.35649333907</v>
      </c>
      <c r="AE62" s="89" t="n">
        <f aca="false">$F62*K62</f>
        <v>-2591.35649333907</v>
      </c>
      <c r="AF62" s="89" t="n">
        <f aca="false">$F62*L62</f>
        <v>-2591.35649333907</v>
      </c>
      <c r="AG62" s="89" t="n">
        <f aca="false">$F62*M62</f>
        <v>2253.35347246875</v>
      </c>
      <c r="AH62" s="89" t="n">
        <f aca="false">$F62*N62</f>
        <v>5633.38368117189</v>
      </c>
      <c r="AI62" s="89" t="n">
        <f aca="false">F62*O62</f>
        <v>5633.38368117189</v>
      </c>
      <c r="AJ62" s="93"/>
      <c r="AK62" s="89" t="n">
        <f aca="false">CHOOSE($G$3,AB62-AC62,AC62-AB62)</f>
        <v>0</v>
      </c>
      <c r="AL62" s="89" t="n">
        <f aca="false">CHOOSE($G$3,AE62-AF62,AF62-AE62)</f>
        <v>0</v>
      </c>
      <c r="AM62" s="89" t="n">
        <f aca="false">CHOOSE($G$3,AH62-AI62,AI62-AH62)</f>
        <v>0</v>
      </c>
      <c r="AN62" s="103" t="n">
        <f aca="false">SUM(AK62:AM62)</f>
        <v>0</v>
      </c>
      <c r="AP62" s="89" t="n">
        <f aca="false">CHOOSE($G$3,AA62-AB62,AB62-AA62)</f>
        <v>0</v>
      </c>
      <c r="AQ62" s="89" t="n">
        <f aca="false">CHOOSE($G$3,AD62-AE62,AE62-AD62)</f>
        <v>0</v>
      </c>
      <c r="AR62" s="89" t="n">
        <f aca="false">CHOOSE($G$3,AG62-AH62,AH62-AG62)</f>
        <v>3380.03020870313</v>
      </c>
      <c r="AS62" s="103" t="n">
        <f aca="false">AP62+AQ62+AR62</f>
        <v>3380.03020870313</v>
      </c>
      <c r="AT62" s="103"/>
      <c r="AU62" s="90" t="n">
        <f aca="false">AS62+AN62</f>
        <v>3380.03020870313</v>
      </c>
      <c r="AW62" s="90" t="n">
        <f aca="false">AI62+AF62+AC62</f>
        <v>683554.775873397</v>
      </c>
      <c r="AX62" s="104"/>
    </row>
    <row r="63" customFormat="false" ht="12.75" hidden="false" customHeight="false" outlineLevel="0" collapsed="false">
      <c r="A63" s="94" t="n">
        <f aca="false">EDATE(A62,1)</f>
        <v>38443</v>
      </c>
      <c r="B63" s="95" t="n">
        <f aca="false">VLOOKUP(MONTH(A63),Volumes,3)</f>
        <v>10000</v>
      </c>
      <c r="C63" s="96"/>
      <c r="D63" s="97" t="n">
        <f aca="false">B63+C63</f>
        <v>10000</v>
      </c>
      <c r="E63" s="84" t="n">
        <f aca="false">IF(X63=0,0,IF(AND(X63=1,$H$3=1),D63*S63,IF($H$3=2,D63,"N/A")))</f>
        <v>300000</v>
      </c>
      <c r="F63" s="84" t="n">
        <f aca="false">E63*W63</f>
        <v>216810.552955393</v>
      </c>
      <c r="G63" s="32" t="n">
        <f aca="false">VLOOKUP($A63,Table,MATCH(G$4,Curves,0))</f>
        <v>2.886</v>
      </c>
      <c r="H63" s="98" t="n">
        <f aca="false">G63</f>
        <v>2.886</v>
      </c>
      <c r="I63" s="99" t="n">
        <f aca="false">H63</f>
        <v>2.886</v>
      </c>
      <c r="J63" s="32" t="n">
        <f aca="false">VLOOKUP($A63,Table,MATCH(J$4,Curves,0))</f>
        <v>0.001</v>
      </c>
      <c r="K63" s="98" t="n">
        <f aca="false">J63</f>
        <v>0.001</v>
      </c>
      <c r="L63" s="99" t="n">
        <f aca="false">K63</f>
        <v>0.001</v>
      </c>
      <c r="M63" s="32" t="n">
        <f aca="false">VLOOKUP($A63,Table,MATCH(M$4,Curves,0))</f>
        <v>0.01</v>
      </c>
      <c r="N63" s="98" t="n">
        <f aca="false">VLOOKUP($A63,Table,MATCH(N$4,Curves,0))</f>
        <v>0.025</v>
      </c>
      <c r="O63" s="99" t="n">
        <f aca="false">N63</f>
        <v>0.025</v>
      </c>
      <c r="P63" s="100"/>
      <c r="Q63" s="99" t="n">
        <f aca="false">O63+L63+I63</f>
        <v>2.912</v>
      </c>
      <c r="R63" s="100"/>
      <c r="S63" s="35" t="n">
        <f aca="false">A64-A63</f>
        <v>30</v>
      </c>
      <c r="T63" s="101" t="n">
        <f aca="false">CHOOSE(F$3,A64+24,A63)</f>
        <v>38497</v>
      </c>
      <c r="U63" s="35" t="n">
        <f aca="false">T63-C$3</f>
        <v>1723</v>
      </c>
      <c r="V63" s="32" t="n">
        <f aca="false">VLOOKUP($A63,Table,MATCH(V$4,Curves,0))</f>
        <v>0.070015377600796</v>
      </c>
      <c r="W63" s="102" t="n">
        <f aca="false">1/(1+CHOOSE(F$3,(V64+($K$3/10000))/2,(V63+($K$3/10000))/2))^(2*U63/365.25)</f>
        <v>0.722701843184644</v>
      </c>
      <c r="X63" s="35" t="n">
        <f aca="false">IF(AND(mthbeg&lt;=A63,mthend&gt;=A63),1,0)</f>
        <v>1</v>
      </c>
      <c r="Y63" s="35" t="n">
        <f aca="false">S63*X63</f>
        <v>30</v>
      </c>
      <c r="AA63" s="89" t="n">
        <f aca="false">F63*G63</f>
        <v>625715.255829265</v>
      </c>
      <c r="AB63" s="89" t="n">
        <f aca="false">$F63*H63</f>
        <v>625715.255829265</v>
      </c>
      <c r="AC63" s="89" t="n">
        <f aca="false">$F63*I63</f>
        <v>625715.255829265</v>
      </c>
      <c r="AD63" s="89" t="n">
        <f aca="false">$F63*J63</f>
        <v>216.810552955393</v>
      </c>
      <c r="AE63" s="89" t="n">
        <f aca="false">$F63*K63</f>
        <v>216.810552955393</v>
      </c>
      <c r="AF63" s="89" t="n">
        <f aca="false">$F63*L63</f>
        <v>216.810552955393</v>
      </c>
      <c r="AG63" s="89" t="n">
        <f aca="false">$F63*M63</f>
        <v>2168.10552955393</v>
      </c>
      <c r="AH63" s="89" t="n">
        <f aca="false">$F63*N63</f>
        <v>5420.26382388483</v>
      </c>
      <c r="AI63" s="89" t="n">
        <f aca="false">F63*O63</f>
        <v>5420.26382388483</v>
      </c>
      <c r="AJ63" s="93"/>
      <c r="AK63" s="89" t="n">
        <f aca="false">CHOOSE($G$3,AB63-AC63,AC63-AB63)</f>
        <v>0</v>
      </c>
      <c r="AL63" s="89" t="n">
        <f aca="false">CHOOSE($G$3,AE63-AF63,AF63-AE63)</f>
        <v>0</v>
      </c>
      <c r="AM63" s="89" t="n">
        <f aca="false">CHOOSE($G$3,AH63-AI63,AI63-AH63)</f>
        <v>0</v>
      </c>
      <c r="AN63" s="103" t="n">
        <f aca="false">SUM(AK63:AM63)</f>
        <v>0</v>
      </c>
      <c r="AP63" s="89" t="n">
        <f aca="false">CHOOSE($G$3,AA63-AB63,AB63-AA63)</f>
        <v>0</v>
      </c>
      <c r="AQ63" s="89" t="n">
        <f aca="false">CHOOSE($G$3,AD63-AE63,AE63-AD63)</f>
        <v>0</v>
      </c>
      <c r="AR63" s="89" t="n">
        <f aca="false">CHOOSE($G$3,AG63-AH63,AH63-AG63)</f>
        <v>3252.1582943309</v>
      </c>
      <c r="AS63" s="103" t="n">
        <f aca="false">AP63+AQ63+AR63</f>
        <v>3252.1582943309</v>
      </c>
      <c r="AT63" s="103"/>
      <c r="AU63" s="90" t="n">
        <f aca="false">AS63+AN63</f>
        <v>3252.1582943309</v>
      </c>
      <c r="AW63" s="90" t="n">
        <f aca="false">AI63+AF63+AC63</f>
        <v>631352.330206105</v>
      </c>
      <c r="AX63" s="104"/>
    </row>
    <row r="64" customFormat="false" ht="12.75" hidden="false" customHeight="false" outlineLevel="0" collapsed="false">
      <c r="A64" s="94" t="n">
        <f aca="false">EDATE(A63,1)</f>
        <v>38473</v>
      </c>
      <c r="B64" s="95" t="n">
        <f aca="false">VLOOKUP(MONTH(A64),Volumes,3)</f>
        <v>10000</v>
      </c>
      <c r="C64" s="96"/>
      <c r="D64" s="97" t="n">
        <f aca="false">B64+C64</f>
        <v>10000</v>
      </c>
      <c r="E64" s="84" t="n">
        <f aca="false">IF(X64=0,0,IF(AND(X64=1,$H$3=1),D64*S64,IF($H$3=2,D64,"N/A")))</f>
        <v>310000</v>
      </c>
      <c r="F64" s="84" t="n">
        <f aca="false">E64*W64</f>
        <v>222703.3815411</v>
      </c>
      <c r="G64" s="32" t="n">
        <f aca="false">VLOOKUP($A64,Table,MATCH(G$4,Curves,0))</f>
        <v>2.873</v>
      </c>
      <c r="H64" s="98" t="n">
        <f aca="false">G64</f>
        <v>2.873</v>
      </c>
      <c r="I64" s="99" t="n">
        <f aca="false">H64</f>
        <v>2.873</v>
      </c>
      <c r="J64" s="32" t="n">
        <f aca="false">VLOOKUP($A64,Table,MATCH(J$4,Curves,0))</f>
        <v>0.001</v>
      </c>
      <c r="K64" s="98" t="n">
        <f aca="false">J64</f>
        <v>0.001</v>
      </c>
      <c r="L64" s="99" t="n">
        <f aca="false">K64</f>
        <v>0.001</v>
      </c>
      <c r="M64" s="32" t="n">
        <f aca="false">VLOOKUP($A64,Table,MATCH(M$4,Curves,0))</f>
        <v>0.01</v>
      </c>
      <c r="N64" s="98" t="n">
        <f aca="false">VLOOKUP($A64,Table,MATCH(N$4,Curves,0))</f>
        <v>0.025</v>
      </c>
      <c r="O64" s="99" t="n">
        <f aca="false">N64</f>
        <v>0.025</v>
      </c>
      <c r="P64" s="100"/>
      <c r="Q64" s="99" t="n">
        <f aca="false">O64+L64+I64</f>
        <v>2.899</v>
      </c>
      <c r="R64" s="100"/>
      <c r="S64" s="35" t="n">
        <f aca="false">A65-A64</f>
        <v>31</v>
      </c>
      <c r="T64" s="101" t="n">
        <f aca="false">CHOOSE(F$3,A65+24,A64)</f>
        <v>38528</v>
      </c>
      <c r="U64" s="35" t="n">
        <f aca="false">T64-C$3</f>
        <v>1754</v>
      </c>
      <c r="V64" s="32" t="n">
        <f aca="false">VLOOKUP($A64,Table,MATCH(V$4,Curves,0))</f>
        <v>0.070042491731895</v>
      </c>
      <c r="W64" s="102" t="n">
        <f aca="false">1/(1+CHOOSE(F$3,(V65+($K$3/10000))/2,(V64+($K$3/10000))/2))^(2*U64/365.25)</f>
        <v>0.718398004971289</v>
      </c>
      <c r="X64" s="35" t="n">
        <f aca="false">IF(AND(mthbeg&lt;=A64,mthend&gt;=A64),1,0)</f>
        <v>1</v>
      </c>
      <c r="Y64" s="35" t="n">
        <f aca="false">S64*X64</f>
        <v>31</v>
      </c>
      <c r="AA64" s="89" t="n">
        <f aca="false">F64*G64</f>
        <v>639826.815167579</v>
      </c>
      <c r="AB64" s="89" t="n">
        <f aca="false">$F64*H64</f>
        <v>639826.815167579</v>
      </c>
      <c r="AC64" s="89" t="n">
        <f aca="false">$F64*I64</f>
        <v>639826.815167579</v>
      </c>
      <c r="AD64" s="89" t="n">
        <f aca="false">$F64*J64</f>
        <v>222.7033815411</v>
      </c>
      <c r="AE64" s="89" t="n">
        <f aca="false">$F64*K64</f>
        <v>222.7033815411</v>
      </c>
      <c r="AF64" s="89" t="n">
        <f aca="false">$F64*L64</f>
        <v>222.7033815411</v>
      </c>
      <c r="AG64" s="89" t="n">
        <f aca="false">$F64*M64</f>
        <v>2227.033815411</v>
      </c>
      <c r="AH64" s="89" t="n">
        <f aca="false">$F64*N64</f>
        <v>5567.58453852749</v>
      </c>
      <c r="AI64" s="89" t="n">
        <f aca="false">F64*O64</f>
        <v>5567.58453852749</v>
      </c>
      <c r="AJ64" s="93"/>
      <c r="AK64" s="89" t="n">
        <f aca="false">CHOOSE($G$3,AB64-AC64,AC64-AB64)</f>
        <v>0</v>
      </c>
      <c r="AL64" s="89" t="n">
        <f aca="false">CHOOSE($G$3,AE64-AF64,AF64-AE64)</f>
        <v>0</v>
      </c>
      <c r="AM64" s="89" t="n">
        <f aca="false">CHOOSE($G$3,AH64-AI64,AI64-AH64)</f>
        <v>0</v>
      </c>
      <c r="AN64" s="103" t="n">
        <f aca="false">SUM(AK64:AM64)</f>
        <v>0</v>
      </c>
      <c r="AP64" s="89" t="n">
        <f aca="false">CHOOSE($G$3,AA64-AB64,AB64-AA64)</f>
        <v>0</v>
      </c>
      <c r="AQ64" s="89" t="n">
        <f aca="false">CHOOSE($G$3,AD64-AE64,AE64-AD64)</f>
        <v>0</v>
      </c>
      <c r="AR64" s="89" t="n">
        <f aca="false">CHOOSE($G$3,AG64-AH64,AH64-AG64)</f>
        <v>3340.55072311649</v>
      </c>
      <c r="AS64" s="103" t="n">
        <f aca="false">AP64+AQ64+AR64</f>
        <v>3340.55072311649</v>
      </c>
      <c r="AT64" s="103"/>
      <c r="AU64" s="90" t="n">
        <f aca="false">AS64+AN64</f>
        <v>3340.55072311649</v>
      </c>
      <c r="AW64" s="90" t="n">
        <f aca="false">AI64+AF64+AC64</f>
        <v>645617.103087648</v>
      </c>
      <c r="AX64" s="104"/>
    </row>
    <row r="65" customFormat="false" ht="12.75" hidden="false" customHeight="false" outlineLevel="0" collapsed="false">
      <c r="A65" s="94" t="n">
        <f aca="false">EDATE(A64,1)</f>
        <v>38504</v>
      </c>
      <c r="B65" s="95" t="n">
        <f aca="false">VLOOKUP(MONTH(A65),Volumes,3)</f>
        <v>10000</v>
      </c>
      <c r="C65" s="96"/>
      <c r="D65" s="97" t="n">
        <f aca="false">B65+C65</f>
        <v>10000</v>
      </c>
      <c r="E65" s="84" t="n">
        <f aca="false">IF(X65=0,0,IF(AND(X65=1,$H$3=1),D65*S65,IF($H$3=2,D65,"N/A")))</f>
        <v>300000</v>
      </c>
      <c r="F65" s="84" t="n">
        <f aca="false">E65*W65</f>
        <v>214276.284458641</v>
      </c>
      <c r="G65" s="32" t="n">
        <f aca="false">VLOOKUP($A65,Table,MATCH(G$4,Curves,0))</f>
        <v>2.907</v>
      </c>
      <c r="H65" s="98" t="n">
        <f aca="false">G65</f>
        <v>2.907</v>
      </c>
      <c r="I65" s="99" t="n">
        <f aca="false">H65</f>
        <v>2.907</v>
      </c>
      <c r="J65" s="32" t="n">
        <f aca="false">VLOOKUP($A65,Table,MATCH(J$4,Curves,0))</f>
        <v>0.001</v>
      </c>
      <c r="K65" s="98" t="n">
        <f aca="false">J65</f>
        <v>0.001</v>
      </c>
      <c r="L65" s="99" t="n">
        <f aca="false">K65</f>
        <v>0.001</v>
      </c>
      <c r="M65" s="32" t="n">
        <f aca="false">VLOOKUP($A65,Table,MATCH(M$4,Curves,0))</f>
        <v>0.01</v>
      </c>
      <c r="N65" s="98" t="n">
        <f aca="false">VLOOKUP($A65,Table,MATCH(N$4,Curves,0))</f>
        <v>0.025</v>
      </c>
      <c r="O65" s="99" t="n">
        <f aca="false">N65</f>
        <v>0.025</v>
      </c>
      <c r="P65" s="100"/>
      <c r="Q65" s="99" t="n">
        <f aca="false">O65+L65+I65</f>
        <v>2.933</v>
      </c>
      <c r="R65" s="100"/>
      <c r="S65" s="35" t="n">
        <f aca="false">A66-A65</f>
        <v>30</v>
      </c>
      <c r="T65" s="101" t="n">
        <f aca="false">CHOOSE(F$3,A66+24,A65)</f>
        <v>38558</v>
      </c>
      <c r="U65" s="35" t="n">
        <f aca="false">T65-C$3</f>
        <v>1784</v>
      </c>
      <c r="V65" s="32" t="n">
        <f aca="false">VLOOKUP($A65,Table,MATCH(V$4,Curves,0))</f>
        <v>0.07007050966762</v>
      </c>
      <c r="W65" s="102" t="n">
        <f aca="false">1/(1+CHOOSE(F$3,(V66+($K$3/10000))/2,(V65+($K$3/10000))/2))^(2*U65/365.25)</f>
        <v>0.714254281528802</v>
      </c>
      <c r="X65" s="35" t="n">
        <f aca="false">IF(AND(mthbeg&lt;=A65,mthend&gt;=A65),1,0)</f>
        <v>1</v>
      </c>
      <c r="Y65" s="35" t="n">
        <f aca="false">S65*X65</f>
        <v>30</v>
      </c>
      <c r="AA65" s="89" t="n">
        <f aca="false">F65*G65</f>
        <v>622901.158921269</v>
      </c>
      <c r="AB65" s="89" t="n">
        <f aca="false">$F65*H65</f>
        <v>622901.158921269</v>
      </c>
      <c r="AC65" s="89" t="n">
        <f aca="false">$F65*I65</f>
        <v>622901.158921269</v>
      </c>
      <c r="AD65" s="89" t="n">
        <f aca="false">$F65*J65</f>
        <v>214.276284458641</v>
      </c>
      <c r="AE65" s="89" t="n">
        <f aca="false">$F65*K65</f>
        <v>214.276284458641</v>
      </c>
      <c r="AF65" s="89" t="n">
        <f aca="false">$F65*L65</f>
        <v>214.276284458641</v>
      </c>
      <c r="AG65" s="89" t="n">
        <f aca="false">$F65*M65</f>
        <v>2142.76284458641</v>
      </c>
      <c r="AH65" s="89" t="n">
        <f aca="false">$F65*N65</f>
        <v>5356.90711146602</v>
      </c>
      <c r="AI65" s="89" t="n">
        <f aca="false">F65*O65</f>
        <v>5356.90711146602</v>
      </c>
      <c r="AJ65" s="93"/>
      <c r="AK65" s="89" t="n">
        <f aca="false">CHOOSE($G$3,AB65-AC65,AC65-AB65)</f>
        <v>0</v>
      </c>
      <c r="AL65" s="89" t="n">
        <f aca="false">CHOOSE($G$3,AE65-AF65,AF65-AE65)</f>
        <v>0</v>
      </c>
      <c r="AM65" s="89" t="n">
        <f aca="false">CHOOSE($G$3,AH65-AI65,AI65-AH65)</f>
        <v>0</v>
      </c>
      <c r="AN65" s="103" t="n">
        <f aca="false">SUM(AK65:AM65)</f>
        <v>0</v>
      </c>
      <c r="AP65" s="89" t="n">
        <f aca="false">CHOOSE($G$3,AA65-AB65,AB65-AA65)</f>
        <v>0</v>
      </c>
      <c r="AQ65" s="89" t="n">
        <f aca="false">CHOOSE($G$3,AD65-AE65,AE65-AD65)</f>
        <v>0</v>
      </c>
      <c r="AR65" s="89" t="n">
        <f aca="false">CHOOSE($G$3,AG65-AH65,AH65-AG65)</f>
        <v>3214.14426687961</v>
      </c>
      <c r="AS65" s="103" t="n">
        <f aca="false">AP65+AQ65+AR65</f>
        <v>3214.14426687961</v>
      </c>
      <c r="AT65" s="103"/>
      <c r="AU65" s="90" t="n">
        <f aca="false">AS65+AN65</f>
        <v>3214.14426687961</v>
      </c>
      <c r="AW65" s="90" t="n">
        <f aca="false">AI65+AF65+AC65</f>
        <v>628472.342317193</v>
      </c>
      <c r="AX65" s="104"/>
    </row>
    <row r="66" customFormat="false" ht="12.75" hidden="false" customHeight="false" outlineLevel="0" collapsed="false">
      <c r="A66" s="94" t="n">
        <f aca="false">EDATE(A65,1)</f>
        <v>38534</v>
      </c>
      <c r="B66" s="95" t="n">
        <f aca="false">VLOOKUP(MONTH(A66),Volumes,3)</f>
        <v>10000</v>
      </c>
      <c r="C66" s="96"/>
      <c r="D66" s="97" t="n">
        <f aca="false">B66+C66</f>
        <v>10000</v>
      </c>
      <c r="E66" s="84" t="n">
        <f aca="false">IF(X66=0,0,IF(AND(X66=1,$H$3=1),D66*S66,IF($H$3=2,D66,"N/A")))</f>
        <v>310000</v>
      </c>
      <c r="F66" s="84" t="n">
        <f aca="false">E66*W66</f>
        <v>220098.243295348</v>
      </c>
      <c r="G66" s="32" t="n">
        <f aca="false">VLOOKUP($A66,Table,MATCH(G$4,Curves,0))</f>
        <v>2.919</v>
      </c>
      <c r="H66" s="98" t="n">
        <f aca="false">G66</f>
        <v>2.919</v>
      </c>
      <c r="I66" s="99" t="n">
        <f aca="false">H66</f>
        <v>2.919</v>
      </c>
      <c r="J66" s="32" t="n">
        <f aca="false">VLOOKUP($A66,Table,MATCH(J$4,Curves,0))</f>
        <v>0.001</v>
      </c>
      <c r="K66" s="98" t="n">
        <f aca="false">J66</f>
        <v>0.001</v>
      </c>
      <c r="L66" s="99" t="n">
        <f aca="false">K66</f>
        <v>0.001</v>
      </c>
      <c r="M66" s="32" t="n">
        <f aca="false">VLOOKUP($A66,Table,MATCH(M$4,Curves,0))</f>
        <v>0.01</v>
      </c>
      <c r="N66" s="98" t="n">
        <f aca="false">VLOOKUP($A66,Table,MATCH(N$4,Curves,0))</f>
        <v>0.025</v>
      </c>
      <c r="O66" s="99" t="n">
        <f aca="false">N66</f>
        <v>0.025</v>
      </c>
      <c r="P66" s="100"/>
      <c r="Q66" s="99" t="n">
        <f aca="false">O66+L66+I66</f>
        <v>2.945</v>
      </c>
      <c r="R66" s="100"/>
      <c r="S66" s="35" t="n">
        <f aca="false">A67-A66</f>
        <v>31</v>
      </c>
      <c r="T66" s="101" t="n">
        <f aca="false">CHOOSE(F$3,A67+24,A66)</f>
        <v>38589</v>
      </c>
      <c r="U66" s="35" t="n">
        <f aca="false">T66-C$3</f>
        <v>1815</v>
      </c>
      <c r="V66" s="32" t="n">
        <f aca="false">VLOOKUP($A66,Table,MATCH(V$4,Curves,0))</f>
        <v>0.070097623799213</v>
      </c>
      <c r="W66" s="102" t="n">
        <f aca="false">1/(1+CHOOSE(F$3,(V67+($K$3/10000))/2,(V66+($K$3/10000))/2))^(2*U66/365.25)</f>
        <v>0.709994333210801</v>
      </c>
      <c r="X66" s="35" t="n">
        <f aca="false">IF(AND(mthbeg&lt;=A66,mthend&gt;=A66),1,0)</f>
        <v>1</v>
      </c>
      <c r="Y66" s="35" t="n">
        <f aca="false">S66*X66</f>
        <v>31</v>
      </c>
      <c r="AA66" s="89" t="n">
        <f aca="false">F66*G66</f>
        <v>642466.772179122</v>
      </c>
      <c r="AB66" s="89" t="n">
        <f aca="false">$F66*H66</f>
        <v>642466.772179122</v>
      </c>
      <c r="AC66" s="89" t="n">
        <f aca="false">$F66*I66</f>
        <v>642466.772179122</v>
      </c>
      <c r="AD66" s="89" t="n">
        <f aca="false">$F66*J66</f>
        <v>220.098243295348</v>
      </c>
      <c r="AE66" s="89" t="n">
        <f aca="false">$F66*K66</f>
        <v>220.098243295348</v>
      </c>
      <c r="AF66" s="89" t="n">
        <f aca="false">$F66*L66</f>
        <v>220.098243295348</v>
      </c>
      <c r="AG66" s="89" t="n">
        <f aca="false">$F66*M66</f>
        <v>2200.98243295348</v>
      </c>
      <c r="AH66" s="89" t="n">
        <f aca="false">$F66*N66</f>
        <v>5502.45608238371</v>
      </c>
      <c r="AI66" s="89" t="n">
        <f aca="false">F66*O66</f>
        <v>5502.45608238371</v>
      </c>
      <c r="AJ66" s="93"/>
      <c r="AK66" s="89" t="n">
        <f aca="false">CHOOSE($G$3,AB66-AC66,AC66-AB66)</f>
        <v>0</v>
      </c>
      <c r="AL66" s="89" t="n">
        <f aca="false">CHOOSE($G$3,AE66-AF66,AF66-AE66)</f>
        <v>0</v>
      </c>
      <c r="AM66" s="89" t="n">
        <f aca="false">CHOOSE($G$3,AH66-AI66,AI66-AH66)</f>
        <v>0</v>
      </c>
      <c r="AN66" s="103" t="n">
        <f aca="false">SUM(AK66:AM66)</f>
        <v>0</v>
      </c>
      <c r="AP66" s="89" t="n">
        <f aca="false">CHOOSE($G$3,AA66-AB66,AB66-AA66)</f>
        <v>0</v>
      </c>
      <c r="AQ66" s="89" t="n">
        <f aca="false">CHOOSE($G$3,AD66-AE66,AE66-AD66)</f>
        <v>0</v>
      </c>
      <c r="AR66" s="89" t="n">
        <f aca="false">CHOOSE($G$3,AG66-AH66,AH66-AG66)</f>
        <v>3301.47364943022</v>
      </c>
      <c r="AS66" s="103" t="n">
        <f aca="false">AP66+AQ66+AR66</f>
        <v>3301.47364943022</v>
      </c>
      <c r="AT66" s="103"/>
      <c r="AU66" s="90" t="n">
        <f aca="false">AS66+AN66</f>
        <v>3301.47364943022</v>
      </c>
      <c r="AW66" s="90" t="n">
        <f aca="false">AI66+AF66+AC66</f>
        <v>648189.326504801</v>
      </c>
      <c r="AX66" s="104"/>
    </row>
    <row r="67" customFormat="false" ht="12.75" hidden="false" customHeight="false" outlineLevel="0" collapsed="false">
      <c r="A67" s="94" t="n">
        <f aca="false">EDATE(A66,1)</f>
        <v>38565</v>
      </c>
      <c r="B67" s="95" t="n">
        <f aca="false">VLOOKUP(MONTH(A67),Volumes,3)</f>
        <v>10000</v>
      </c>
      <c r="C67" s="96"/>
      <c r="D67" s="97" t="n">
        <f aca="false">B67+C67</f>
        <v>10000</v>
      </c>
      <c r="E67" s="84" t="n">
        <f aca="false">IF(X67=0,0,IF(AND(X67=1,$H$3=1),D67*S67,IF($H$3=2,D67,"N/A")))</f>
        <v>310000</v>
      </c>
      <c r="F67" s="84" t="n">
        <f aca="false">E67*W67</f>
        <v>218788.43701557</v>
      </c>
      <c r="G67" s="32" t="n">
        <f aca="false">VLOOKUP($A67,Table,MATCH(G$4,Curves,0))</f>
        <v>2.94</v>
      </c>
      <c r="H67" s="98" t="n">
        <f aca="false">G67</f>
        <v>2.94</v>
      </c>
      <c r="I67" s="99" t="n">
        <f aca="false">H67</f>
        <v>2.94</v>
      </c>
      <c r="J67" s="32" t="n">
        <f aca="false">VLOOKUP($A67,Table,MATCH(J$4,Curves,0))</f>
        <v>0.001</v>
      </c>
      <c r="K67" s="98" t="n">
        <f aca="false">J67</f>
        <v>0.001</v>
      </c>
      <c r="L67" s="99" t="n">
        <f aca="false">K67</f>
        <v>0.001</v>
      </c>
      <c r="M67" s="32" t="n">
        <f aca="false">VLOOKUP($A67,Table,MATCH(M$4,Curves,0))</f>
        <v>0.01</v>
      </c>
      <c r="N67" s="98" t="n">
        <f aca="false">VLOOKUP($A67,Table,MATCH(N$4,Curves,0))</f>
        <v>0.025</v>
      </c>
      <c r="O67" s="99" t="n">
        <f aca="false">N67</f>
        <v>0.025</v>
      </c>
      <c r="P67" s="100"/>
      <c r="Q67" s="99" t="n">
        <f aca="false">O67+L67+I67</f>
        <v>2.966</v>
      </c>
      <c r="R67" s="100"/>
      <c r="S67" s="35" t="n">
        <f aca="false">A68-A67</f>
        <v>31</v>
      </c>
      <c r="T67" s="101" t="n">
        <f aca="false">CHOOSE(F$3,A68+24,A67)</f>
        <v>38620</v>
      </c>
      <c r="U67" s="35" t="n">
        <f aca="false">T67-C$3</f>
        <v>1846</v>
      </c>
      <c r="V67" s="32" t="n">
        <f aca="false">VLOOKUP($A67,Table,MATCH(V$4,Curves,0))</f>
        <v>0.070125641735448</v>
      </c>
      <c r="W67" s="102" t="n">
        <f aca="false">1/(1+CHOOSE(F$3,(V68+($K$3/10000))/2,(V67+($K$3/10000))/2))^(2*U67/365.25)</f>
        <v>0.705769151663129</v>
      </c>
      <c r="X67" s="35" t="n">
        <f aca="false">IF(AND(mthbeg&lt;=A67,mthend&gt;=A67),1,0)</f>
        <v>1</v>
      </c>
      <c r="Y67" s="35" t="n">
        <f aca="false">S67*X67</f>
        <v>31</v>
      </c>
      <c r="AA67" s="89" t="n">
        <f aca="false">F67*G67</f>
        <v>643238.004825775</v>
      </c>
      <c r="AB67" s="89" t="n">
        <f aca="false">$F67*H67</f>
        <v>643238.004825775</v>
      </c>
      <c r="AC67" s="89" t="n">
        <f aca="false">$F67*I67</f>
        <v>643238.004825775</v>
      </c>
      <c r="AD67" s="89" t="n">
        <f aca="false">$F67*J67</f>
        <v>218.78843701557</v>
      </c>
      <c r="AE67" s="89" t="n">
        <f aca="false">$F67*K67</f>
        <v>218.78843701557</v>
      </c>
      <c r="AF67" s="89" t="n">
        <f aca="false">$F67*L67</f>
        <v>218.78843701557</v>
      </c>
      <c r="AG67" s="89" t="n">
        <f aca="false">$F67*M67</f>
        <v>2187.8843701557</v>
      </c>
      <c r="AH67" s="89" t="n">
        <f aca="false">$F67*N67</f>
        <v>5469.71092538925</v>
      </c>
      <c r="AI67" s="89" t="n">
        <f aca="false">F67*O67</f>
        <v>5469.71092538925</v>
      </c>
      <c r="AJ67" s="93"/>
      <c r="AK67" s="89" t="n">
        <f aca="false">CHOOSE($G$3,AB67-AC67,AC67-AB67)</f>
        <v>0</v>
      </c>
      <c r="AL67" s="89" t="n">
        <f aca="false">CHOOSE($G$3,AE67-AF67,AF67-AE67)</f>
        <v>0</v>
      </c>
      <c r="AM67" s="89" t="n">
        <f aca="false">CHOOSE($G$3,AH67-AI67,AI67-AH67)</f>
        <v>0</v>
      </c>
      <c r="AN67" s="103" t="n">
        <f aca="false">SUM(AK67:AM67)</f>
        <v>0</v>
      </c>
      <c r="AP67" s="89" t="n">
        <f aca="false">CHOOSE($G$3,AA67-AB67,AB67-AA67)</f>
        <v>0</v>
      </c>
      <c r="AQ67" s="89" t="n">
        <f aca="false">CHOOSE($G$3,AD67-AE67,AE67-AD67)</f>
        <v>0</v>
      </c>
      <c r="AR67" s="89" t="n">
        <f aca="false">CHOOSE($G$3,AG67-AH67,AH67-AG67)</f>
        <v>3281.82655523355</v>
      </c>
      <c r="AS67" s="103" t="n">
        <f aca="false">AP67+AQ67+AR67</f>
        <v>3281.82655523355</v>
      </c>
      <c r="AT67" s="103"/>
      <c r="AU67" s="90" t="n">
        <f aca="false">AS67+AN67</f>
        <v>3281.82655523355</v>
      </c>
      <c r="AW67" s="90" t="n">
        <f aca="false">AI67+AF67+AC67</f>
        <v>648926.50418818</v>
      </c>
      <c r="AX67" s="104"/>
    </row>
    <row r="68" customFormat="false" ht="12.75" hidden="false" customHeight="false" outlineLevel="0" collapsed="false">
      <c r="A68" s="94" t="n">
        <f aca="false">EDATE(A67,1)</f>
        <v>38596</v>
      </c>
      <c r="B68" s="95" t="n">
        <f aca="false">VLOOKUP(MONTH(A68),Volumes,3)</f>
        <v>10000</v>
      </c>
      <c r="C68" s="96"/>
      <c r="D68" s="97" t="n">
        <f aca="false">B68+C68</f>
        <v>10000</v>
      </c>
      <c r="E68" s="84" t="n">
        <f aca="false">IF(X68=0,0,IF(AND(X68=1,$H$3=1),D68*S68,IF($H$3=2,D68,"N/A")))</f>
        <v>300000</v>
      </c>
      <c r="F68" s="84" t="n">
        <f aca="false">E68*W68</f>
        <v>210514.40492683</v>
      </c>
      <c r="G68" s="32" t="n">
        <f aca="false">VLOOKUP($A68,Table,MATCH(G$4,Curves,0))</f>
        <v>2.965</v>
      </c>
      <c r="H68" s="98" t="n">
        <f aca="false">G68</f>
        <v>2.965</v>
      </c>
      <c r="I68" s="99" t="n">
        <f aca="false">H68</f>
        <v>2.965</v>
      </c>
      <c r="J68" s="32" t="n">
        <f aca="false">VLOOKUP($A68,Table,MATCH(J$4,Curves,0))</f>
        <v>0.001</v>
      </c>
      <c r="K68" s="98" t="n">
        <f aca="false">J68</f>
        <v>0.001</v>
      </c>
      <c r="L68" s="99" t="n">
        <f aca="false">K68</f>
        <v>0.001</v>
      </c>
      <c r="M68" s="32" t="n">
        <f aca="false">VLOOKUP($A68,Table,MATCH(M$4,Curves,0))</f>
        <v>0.01</v>
      </c>
      <c r="N68" s="98" t="n">
        <f aca="false">VLOOKUP($A68,Table,MATCH(N$4,Curves,0))</f>
        <v>0.025</v>
      </c>
      <c r="O68" s="99" t="n">
        <f aca="false">N68</f>
        <v>0.025</v>
      </c>
      <c r="P68" s="100"/>
      <c r="Q68" s="99" t="n">
        <f aca="false">O68+L68+I68</f>
        <v>2.991</v>
      </c>
      <c r="R68" s="100"/>
      <c r="S68" s="35" t="n">
        <f aca="false">A69-A68</f>
        <v>30</v>
      </c>
      <c r="T68" s="101" t="n">
        <f aca="false">CHOOSE(F$3,A69+24,A68)</f>
        <v>38650</v>
      </c>
      <c r="U68" s="35" t="n">
        <f aca="false">T68-C$3</f>
        <v>1876</v>
      </c>
      <c r="V68" s="32" t="n">
        <f aca="false">VLOOKUP($A68,Table,MATCH(V$4,Curves,0))</f>
        <v>0.070150003019792</v>
      </c>
      <c r="W68" s="102" t="n">
        <f aca="false">1/(1+CHOOSE(F$3,(V69+($K$3/10000))/2,(V68+($K$3/10000))/2))^(2*U68/365.25)</f>
        <v>0.701714683089432</v>
      </c>
      <c r="X68" s="35" t="n">
        <f aca="false">IF(AND(mthbeg&lt;=A68,mthend&gt;=A68),1,0)</f>
        <v>1</v>
      </c>
      <c r="Y68" s="35" t="n">
        <f aca="false">S68*X68</f>
        <v>30</v>
      </c>
      <c r="AA68" s="89" t="n">
        <f aca="false">F68*G68</f>
        <v>624175.21060805</v>
      </c>
      <c r="AB68" s="89" t="n">
        <f aca="false">$F68*H68</f>
        <v>624175.21060805</v>
      </c>
      <c r="AC68" s="89" t="n">
        <f aca="false">$F68*I68</f>
        <v>624175.21060805</v>
      </c>
      <c r="AD68" s="89" t="n">
        <f aca="false">$F68*J68</f>
        <v>210.51440492683</v>
      </c>
      <c r="AE68" s="89" t="n">
        <f aca="false">$F68*K68</f>
        <v>210.51440492683</v>
      </c>
      <c r="AF68" s="89" t="n">
        <f aca="false">$F68*L68</f>
        <v>210.51440492683</v>
      </c>
      <c r="AG68" s="89" t="n">
        <f aca="false">$F68*M68</f>
        <v>2105.1440492683</v>
      </c>
      <c r="AH68" s="89" t="n">
        <f aca="false">$F68*N68</f>
        <v>5262.86012317074</v>
      </c>
      <c r="AI68" s="89" t="n">
        <f aca="false">F68*O68</f>
        <v>5262.86012317074</v>
      </c>
      <c r="AJ68" s="93"/>
      <c r="AK68" s="89" t="n">
        <f aca="false">CHOOSE($G$3,AB68-AC68,AC68-AB68)</f>
        <v>0</v>
      </c>
      <c r="AL68" s="89" t="n">
        <f aca="false">CHOOSE($G$3,AE68-AF68,AF68-AE68)</f>
        <v>0</v>
      </c>
      <c r="AM68" s="89" t="n">
        <f aca="false">CHOOSE($G$3,AH68-AI68,AI68-AH68)</f>
        <v>0</v>
      </c>
      <c r="AN68" s="103" t="n">
        <f aca="false">SUM(AK68:AM68)</f>
        <v>0</v>
      </c>
      <c r="AP68" s="89" t="n">
        <f aca="false">CHOOSE($G$3,AA68-AB68,AB68-AA68)</f>
        <v>0</v>
      </c>
      <c r="AQ68" s="89" t="n">
        <f aca="false">CHOOSE($G$3,AD68-AE68,AE68-AD68)</f>
        <v>0</v>
      </c>
      <c r="AR68" s="89" t="n">
        <f aca="false">CHOOSE($G$3,AG68-AH68,AH68-AG68)</f>
        <v>3157.71607390244</v>
      </c>
      <c r="AS68" s="103" t="n">
        <f aca="false">AP68+AQ68+AR68</f>
        <v>3157.71607390244</v>
      </c>
      <c r="AT68" s="103"/>
      <c r="AU68" s="90" t="n">
        <f aca="false">AS68+AN68</f>
        <v>3157.71607390244</v>
      </c>
      <c r="AW68" s="90" t="n">
        <f aca="false">AI68+AF68+AC68</f>
        <v>629648.585136147</v>
      </c>
      <c r="AX68" s="104"/>
    </row>
    <row r="69" customFormat="false" ht="12.75" hidden="false" customHeight="false" outlineLevel="0" collapsed="false">
      <c r="A69" s="94" t="n">
        <f aca="false">EDATE(A68,1)</f>
        <v>38626</v>
      </c>
      <c r="B69" s="95" t="n">
        <f aca="false">VLOOKUP(MONTH(A69),Volumes,3)</f>
        <v>10000</v>
      </c>
      <c r="C69" s="96"/>
      <c r="D69" s="97" t="n">
        <f aca="false">B69+C69</f>
        <v>10000</v>
      </c>
      <c r="E69" s="84" t="n">
        <f aca="false">IF(X69=0,0,IF(AND(X69=1,$H$3=1),D69*S69,IF($H$3=2,D69,"N/A")))</f>
        <v>310000</v>
      </c>
      <c r="F69" s="84" t="n">
        <f aca="false">E69*W69</f>
        <v>216239.641705972</v>
      </c>
      <c r="G69" s="32" t="n">
        <f aca="false">VLOOKUP($A69,Table,MATCH(G$4,Curves,0))</f>
        <v>2.978</v>
      </c>
      <c r="H69" s="98" t="n">
        <f aca="false">G69</f>
        <v>2.978</v>
      </c>
      <c r="I69" s="99" t="n">
        <f aca="false">H69</f>
        <v>2.978</v>
      </c>
      <c r="J69" s="32" t="n">
        <f aca="false">VLOOKUP($A69,Table,MATCH(J$4,Curves,0))</f>
        <v>0.001</v>
      </c>
      <c r="K69" s="98" t="n">
        <f aca="false">J69</f>
        <v>0.001</v>
      </c>
      <c r="L69" s="99" t="n">
        <f aca="false">K69</f>
        <v>0.001</v>
      </c>
      <c r="M69" s="32" t="n">
        <f aca="false">VLOOKUP($A69,Table,MATCH(M$4,Curves,0))</f>
        <v>0.01</v>
      </c>
      <c r="N69" s="98" t="n">
        <f aca="false">VLOOKUP($A69,Table,MATCH(N$4,Curves,0))</f>
        <v>0.025</v>
      </c>
      <c r="O69" s="99" t="n">
        <f aca="false">N69</f>
        <v>0.025</v>
      </c>
      <c r="P69" s="100"/>
      <c r="Q69" s="99" t="n">
        <f aca="false">O69+L69+I69</f>
        <v>3.004</v>
      </c>
      <c r="R69" s="100"/>
      <c r="S69" s="35" t="n">
        <f aca="false">A70-A69</f>
        <v>31</v>
      </c>
      <c r="T69" s="101" t="n">
        <f aca="false">CHOOSE(F$3,A70+24,A69)</f>
        <v>38681</v>
      </c>
      <c r="U69" s="35" t="n">
        <f aca="false">T69-C$3</f>
        <v>1907</v>
      </c>
      <c r="V69" s="32" t="n">
        <f aca="false">VLOOKUP($A69,Table,MATCH(V$4,Curves,0))</f>
        <v>0.070169803847746</v>
      </c>
      <c r="W69" s="102" t="n">
        <f aca="false">1/(1+CHOOSE(F$3,(V70+($K$3/10000))/2,(V69+($K$3/10000))/2))^(2*U69/365.25)</f>
        <v>0.697547231309588</v>
      </c>
      <c r="X69" s="35" t="n">
        <f aca="false">IF(AND(mthbeg&lt;=A69,mthend&gt;=A69),1,0)</f>
        <v>1</v>
      </c>
      <c r="Y69" s="35" t="n">
        <f aca="false">S69*X69</f>
        <v>31</v>
      </c>
      <c r="AA69" s="89" t="n">
        <f aca="false">F69*G69</f>
        <v>643961.653000385</v>
      </c>
      <c r="AB69" s="89" t="n">
        <f aca="false">$F69*H69</f>
        <v>643961.653000385</v>
      </c>
      <c r="AC69" s="89" t="n">
        <f aca="false">$F69*I69</f>
        <v>643961.653000385</v>
      </c>
      <c r="AD69" s="89" t="n">
        <f aca="false">$F69*J69</f>
        <v>216.239641705972</v>
      </c>
      <c r="AE69" s="89" t="n">
        <f aca="false">$F69*K69</f>
        <v>216.239641705972</v>
      </c>
      <c r="AF69" s="89" t="n">
        <f aca="false">$F69*L69</f>
        <v>216.239641705972</v>
      </c>
      <c r="AG69" s="89" t="n">
        <f aca="false">$F69*M69</f>
        <v>2162.39641705972</v>
      </c>
      <c r="AH69" s="89" t="n">
        <f aca="false">$F69*N69</f>
        <v>5405.9910426493</v>
      </c>
      <c r="AI69" s="89" t="n">
        <f aca="false">F69*O69</f>
        <v>5405.9910426493</v>
      </c>
      <c r="AJ69" s="93"/>
      <c r="AK69" s="89" t="n">
        <f aca="false">CHOOSE($G$3,AB69-AC69,AC69-AB69)</f>
        <v>0</v>
      </c>
      <c r="AL69" s="89" t="n">
        <f aca="false">CHOOSE($G$3,AE69-AF69,AF69-AE69)</f>
        <v>0</v>
      </c>
      <c r="AM69" s="89" t="n">
        <f aca="false">CHOOSE($G$3,AH69-AI69,AI69-AH69)</f>
        <v>0</v>
      </c>
      <c r="AN69" s="103" t="n">
        <f aca="false">SUM(AK69:AM69)</f>
        <v>0</v>
      </c>
      <c r="AP69" s="89" t="n">
        <f aca="false">CHOOSE($G$3,AA69-AB69,AB69-AA69)</f>
        <v>0</v>
      </c>
      <c r="AQ69" s="89" t="n">
        <f aca="false">CHOOSE($G$3,AD69-AE69,AE69-AD69)</f>
        <v>0</v>
      </c>
      <c r="AR69" s="89" t="n">
        <f aca="false">CHOOSE($G$3,AG69-AH69,AH69-AG69)</f>
        <v>3243.59462558958</v>
      </c>
      <c r="AS69" s="103" t="n">
        <f aca="false">AP69+AQ69+AR69</f>
        <v>3243.59462558958</v>
      </c>
      <c r="AT69" s="103"/>
      <c r="AU69" s="90" t="n">
        <f aca="false">AS69+AN69</f>
        <v>3243.59462558958</v>
      </c>
      <c r="AW69" s="90" t="n">
        <f aca="false">AI69+AF69+AC69</f>
        <v>649583.88368474</v>
      </c>
      <c r="AX69" s="104"/>
    </row>
    <row r="70" customFormat="false" ht="12.75" hidden="false" customHeight="false" outlineLevel="0" collapsed="false">
      <c r="A70" s="94" t="n">
        <f aca="false">EDATE(A69,1)</f>
        <v>38657</v>
      </c>
      <c r="B70" s="95" t="n">
        <f aca="false">VLOOKUP(MONTH(A70),Volumes,3)</f>
        <v>10000</v>
      </c>
      <c r="C70" s="96"/>
      <c r="D70" s="97" t="n">
        <f aca="false">B70+C70</f>
        <v>10000</v>
      </c>
      <c r="E70" s="84" t="n">
        <f aca="false">IF(X70=0,0,IF(AND(X70=1,$H$3=1),D70*S70,IF($H$3=2,D70,"N/A")))</f>
        <v>300000</v>
      </c>
      <c r="F70" s="84" t="n">
        <f aca="false">E70*W70</f>
        <v>208060.6696565</v>
      </c>
      <c r="G70" s="32" t="n">
        <f aca="false">VLOOKUP($A70,Table,MATCH(G$4,Curves,0))</f>
        <v>3.06</v>
      </c>
      <c r="H70" s="98" t="n">
        <f aca="false">G70</f>
        <v>3.06</v>
      </c>
      <c r="I70" s="99" t="n">
        <f aca="false">H70</f>
        <v>3.06</v>
      </c>
      <c r="J70" s="32" t="n">
        <f aca="false">VLOOKUP($A70,Table,MATCH(J$4,Curves,0))</f>
        <v>-0.0095</v>
      </c>
      <c r="K70" s="98" t="n">
        <f aca="false">J70</f>
        <v>-0.0095</v>
      </c>
      <c r="L70" s="99" t="n">
        <f aca="false">K70</f>
        <v>-0.0095</v>
      </c>
      <c r="M70" s="32" t="n">
        <f aca="false">VLOOKUP($A70,Table,MATCH(M$4,Curves,0))</f>
        <v>0.01</v>
      </c>
      <c r="N70" s="98" t="n">
        <f aca="false">VLOOKUP($A70,Table,MATCH(N$4,Curves,0))</f>
        <v>0.025</v>
      </c>
      <c r="O70" s="99" t="n">
        <f aca="false">N70</f>
        <v>0.025</v>
      </c>
      <c r="P70" s="100"/>
      <c r="Q70" s="99" t="n">
        <f aca="false">O70+L70+I70</f>
        <v>3.0755</v>
      </c>
      <c r="R70" s="100"/>
      <c r="S70" s="35" t="n">
        <f aca="false">A71-A70</f>
        <v>30</v>
      </c>
      <c r="T70" s="101" t="n">
        <f aca="false">CHOOSE(F$3,A71+24,A70)</f>
        <v>38711</v>
      </c>
      <c r="U70" s="35" t="n">
        <f aca="false">T70-C$3</f>
        <v>1937</v>
      </c>
      <c r="V70" s="32" t="n">
        <f aca="false">VLOOKUP($A70,Table,MATCH(V$4,Curves,0))</f>
        <v>0.070190264703434</v>
      </c>
      <c r="W70" s="102" t="n">
        <f aca="false">1/(1+CHOOSE(F$3,(V71+($K$3/10000))/2,(V70+($K$3/10000))/2))^(2*U70/365.25)</f>
        <v>0.693535565521668</v>
      </c>
      <c r="X70" s="35" t="n">
        <f aca="false">IF(AND(mthbeg&lt;=A70,mthend&gt;=A70),1,0)</f>
        <v>1</v>
      </c>
      <c r="Y70" s="35" t="n">
        <f aca="false">S70*X70</f>
        <v>30</v>
      </c>
      <c r="AA70" s="89" t="n">
        <f aca="false">F70*G70</f>
        <v>636665.649148891</v>
      </c>
      <c r="AB70" s="89" t="n">
        <f aca="false">$F70*H70</f>
        <v>636665.649148891</v>
      </c>
      <c r="AC70" s="89" t="n">
        <f aca="false">$F70*I70</f>
        <v>636665.649148891</v>
      </c>
      <c r="AD70" s="89" t="n">
        <f aca="false">$F70*J70</f>
        <v>-1976.57636173675</v>
      </c>
      <c r="AE70" s="89" t="n">
        <f aca="false">$F70*K70</f>
        <v>-1976.57636173675</v>
      </c>
      <c r="AF70" s="89" t="n">
        <f aca="false">$F70*L70</f>
        <v>-1976.57636173675</v>
      </c>
      <c r="AG70" s="89" t="n">
        <f aca="false">$F70*M70</f>
        <v>2080.606696565</v>
      </c>
      <c r="AH70" s="89" t="n">
        <f aca="false">$F70*N70</f>
        <v>5201.51674141251</v>
      </c>
      <c r="AI70" s="89" t="n">
        <f aca="false">F70*O70</f>
        <v>5201.51674141251</v>
      </c>
      <c r="AJ70" s="93"/>
      <c r="AK70" s="89" t="n">
        <f aca="false">CHOOSE($G$3,AB70-AC70,AC70-AB70)</f>
        <v>0</v>
      </c>
      <c r="AL70" s="89" t="n">
        <f aca="false">CHOOSE($G$3,AE70-AF70,AF70-AE70)</f>
        <v>0</v>
      </c>
      <c r="AM70" s="89" t="n">
        <f aca="false">CHOOSE($G$3,AH70-AI70,AI70-AH70)</f>
        <v>0</v>
      </c>
      <c r="AN70" s="103" t="n">
        <f aca="false">SUM(AK70:AM70)</f>
        <v>0</v>
      </c>
      <c r="AP70" s="89" t="n">
        <f aca="false">CHOOSE($G$3,AA70-AB70,AB70-AA70)</f>
        <v>0</v>
      </c>
      <c r="AQ70" s="89" t="n">
        <f aca="false">CHOOSE($G$3,AD70-AE70,AE70-AD70)</f>
        <v>0</v>
      </c>
      <c r="AR70" s="89" t="n">
        <f aca="false">CHOOSE($G$3,AG70-AH70,AH70-AG70)</f>
        <v>3120.91004484751</v>
      </c>
      <c r="AS70" s="103" t="n">
        <f aca="false">AP70+AQ70+AR70</f>
        <v>3120.91004484751</v>
      </c>
      <c r="AT70" s="103"/>
      <c r="AU70" s="90" t="n">
        <f aca="false">AS70+AN70</f>
        <v>3120.91004484751</v>
      </c>
      <c r="AW70" s="90" t="n">
        <f aca="false">AI70+AF70+AC70</f>
        <v>639890.589528567</v>
      </c>
      <c r="AX70" s="104"/>
    </row>
    <row r="71" customFormat="false" ht="12.75" hidden="false" customHeight="false" outlineLevel="0" collapsed="false">
      <c r="A71" s="94" t="n">
        <f aca="false">EDATE(A70,1)</f>
        <v>38687</v>
      </c>
      <c r="B71" s="95" t="n">
        <f aca="false">VLOOKUP(MONTH(A71),Volumes,3)</f>
        <v>10000</v>
      </c>
      <c r="C71" s="96"/>
      <c r="D71" s="97" t="n">
        <f aca="false">B71+C71</f>
        <v>10000</v>
      </c>
      <c r="E71" s="84" t="n">
        <f aca="false">IF(X71=0,0,IF(AND(X71=1,$H$3=1),D71*S71,IF($H$3=2,D71,"N/A")))</f>
        <v>310000</v>
      </c>
      <c r="F71" s="84" t="n">
        <f aca="false">E71*W71</f>
        <v>213717.762984156</v>
      </c>
      <c r="G71" s="32" t="n">
        <f aca="false">VLOOKUP($A71,Table,MATCH(G$4,Curves,0))</f>
        <v>3.14</v>
      </c>
      <c r="H71" s="98" t="n">
        <f aca="false">G71</f>
        <v>3.14</v>
      </c>
      <c r="I71" s="99" t="n">
        <f aca="false">H71</f>
        <v>3.14</v>
      </c>
      <c r="J71" s="32" t="n">
        <f aca="false">VLOOKUP($A71,Table,MATCH(J$4,Curves,0))</f>
        <v>-0.0095</v>
      </c>
      <c r="K71" s="98" t="n">
        <f aca="false">J71</f>
        <v>-0.0095</v>
      </c>
      <c r="L71" s="99" t="n">
        <f aca="false">K71</f>
        <v>-0.0095</v>
      </c>
      <c r="M71" s="32" t="n">
        <f aca="false">VLOOKUP($A71,Table,MATCH(M$4,Curves,0))</f>
        <v>0.01</v>
      </c>
      <c r="N71" s="98" t="n">
        <f aca="false">VLOOKUP($A71,Table,MATCH(N$4,Curves,0))</f>
        <v>0.025</v>
      </c>
      <c r="O71" s="99" t="n">
        <f aca="false">N71</f>
        <v>0.025</v>
      </c>
      <c r="P71" s="100"/>
      <c r="Q71" s="99" t="n">
        <f aca="false">O71+L71+I71</f>
        <v>3.1555</v>
      </c>
      <c r="R71" s="100"/>
      <c r="S71" s="35" t="n">
        <f aca="false">A72-A71</f>
        <v>31</v>
      </c>
      <c r="T71" s="101" t="n">
        <f aca="false">CHOOSE(F$3,A72+24,A71)</f>
        <v>38742</v>
      </c>
      <c r="U71" s="35" t="n">
        <f aca="false">T71-C$3</f>
        <v>1968</v>
      </c>
      <c r="V71" s="32" t="n">
        <f aca="false">VLOOKUP($A71,Table,MATCH(V$4,Curves,0))</f>
        <v>0.07021006553165</v>
      </c>
      <c r="W71" s="102" t="n">
        <f aca="false">1/(1+CHOOSE(F$3,(V72+($K$3/10000))/2,(V71+($K$3/10000))/2))^(2*U71/365.25)</f>
        <v>0.689412138658567</v>
      </c>
      <c r="X71" s="35" t="n">
        <f aca="false">IF(AND(mthbeg&lt;=A71,mthend&gt;=A71),1,0)</f>
        <v>1</v>
      </c>
      <c r="Y71" s="35" t="n">
        <f aca="false">S71*X71</f>
        <v>31</v>
      </c>
      <c r="AA71" s="89" t="n">
        <f aca="false">F71*G71</f>
        <v>671073.775770249</v>
      </c>
      <c r="AB71" s="89" t="n">
        <f aca="false">$F71*H71</f>
        <v>671073.775770249</v>
      </c>
      <c r="AC71" s="89" t="n">
        <f aca="false">$F71*I71</f>
        <v>671073.775770249</v>
      </c>
      <c r="AD71" s="89" t="n">
        <f aca="false">$F71*J71</f>
        <v>-2030.31874834948</v>
      </c>
      <c r="AE71" s="89" t="n">
        <f aca="false">$F71*K71</f>
        <v>-2030.31874834948</v>
      </c>
      <c r="AF71" s="89" t="n">
        <f aca="false">$F71*L71</f>
        <v>-2030.31874834948</v>
      </c>
      <c r="AG71" s="89" t="n">
        <f aca="false">$F71*M71</f>
        <v>2137.17762984156</v>
      </c>
      <c r="AH71" s="89" t="n">
        <f aca="false">$F71*N71</f>
        <v>5342.9440746039</v>
      </c>
      <c r="AI71" s="89" t="n">
        <f aca="false">F71*O71</f>
        <v>5342.9440746039</v>
      </c>
      <c r="AJ71" s="93"/>
      <c r="AK71" s="89" t="n">
        <f aca="false">CHOOSE($G$3,AB71-AC71,AC71-AB71)</f>
        <v>0</v>
      </c>
      <c r="AL71" s="89" t="n">
        <f aca="false">CHOOSE($G$3,AE71-AF71,AF71-AE71)</f>
        <v>0</v>
      </c>
      <c r="AM71" s="89" t="n">
        <f aca="false">CHOOSE($G$3,AH71-AI71,AI71-AH71)</f>
        <v>0</v>
      </c>
      <c r="AN71" s="103" t="n">
        <f aca="false">SUM(AK71:AM71)</f>
        <v>0</v>
      </c>
      <c r="AP71" s="89" t="n">
        <f aca="false">CHOOSE($G$3,AA71-AB71,AB71-AA71)</f>
        <v>0</v>
      </c>
      <c r="AQ71" s="89" t="n">
        <f aca="false">CHOOSE($G$3,AD71-AE71,AE71-AD71)</f>
        <v>0</v>
      </c>
      <c r="AR71" s="89" t="n">
        <f aca="false">CHOOSE($G$3,AG71-AH71,AH71-AG71)</f>
        <v>3205.76644476234</v>
      </c>
      <c r="AS71" s="103" t="n">
        <f aca="false">AP71+AQ71+AR71</f>
        <v>3205.76644476234</v>
      </c>
      <c r="AT71" s="103"/>
      <c r="AU71" s="90" t="n">
        <f aca="false">AS71+AN71</f>
        <v>3205.76644476234</v>
      </c>
      <c r="AW71" s="90" t="n">
        <f aca="false">AI71+AF71+AC71</f>
        <v>674386.401096504</v>
      </c>
      <c r="AX71" s="104"/>
    </row>
    <row r="72" customFormat="false" ht="12.75" hidden="false" customHeight="false" outlineLevel="0" collapsed="false">
      <c r="A72" s="94" t="n">
        <f aca="false">EDATE(A71,1)</f>
        <v>38718</v>
      </c>
      <c r="B72" s="95" t="n">
        <f aca="false">VLOOKUP(MONTH(A72),Volumes,3)</f>
        <v>10000</v>
      </c>
      <c r="C72" s="96"/>
      <c r="D72" s="97" t="n">
        <f aca="false">B72+C72</f>
        <v>10000</v>
      </c>
      <c r="E72" s="84" t="n">
        <f aca="false">IF(X72=0,0,IF(AND(X72=1,$H$3=1),D72*S72,IF($H$3=2,D72,"N/A")))</f>
        <v>310000</v>
      </c>
      <c r="F72" s="84" t="n">
        <f aca="false">E72*W72</f>
        <v>212446.387978216</v>
      </c>
      <c r="G72" s="32" t="n">
        <f aca="false">VLOOKUP($A72,Table,MATCH(G$4,Curves,0))</f>
        <v>3.278</v>
      </c>
      <c r="H72" s="98" t="n">
        <f aca="false">G72</f>
        <v>3.278</v>
      </c>
      <c r="I72" s="99" t="n">
        <f aca="false">H72</f>
        <v>3.278</v>
      </c>
      <c r="J72" s="32" t="n">
        <f aca="false">VLOOKUP($A72,Table,MATCH(J$4,Curves,0))</f>
        <v>-0.0095</v>
      </c>
      <c r="K72" s="98" t="n">
        <f aca="false">J72</f>
        <v>-0.0095</v>
      </c>
      <c r="L72" s="99" t="n">
        <f aca="false">K72</f>
        <v>-0.0095</v>
      </c>
      <c r="M72" s="32" t="n">
        <f aca="false">VLOOKUP($A72,Table,MATCH(M$4,Curves,0))</f>
        <v>0.01</v>
      </c>
      <c r="N72" s="98" t="n">
        <f aca="false">VLOOKUP($A72,Table,MATCH(N$4,Curves,0))</f>
        <v>0.025</v>
      </c>
      <c r="O72" s="99" t="n">
        <f aca="false">N72</f>
        <v>0.025</v>
      </c>
      <c r="P72" s="100"/>
      <c r="Q72" s="99" t="n">
        <f aca="false">O72+L72+I72</f>
        <v>3.2935</v>
      </c>
      <c r="R72" s="100"/>
      <c r="S72" s="35" t="n">
        <f aca="false">A73-A72</f>
        <v>31</v>
      </c>
      <c r="T72" s="101" t="n">
        <f aca="false">CHOOSE(F$3,A73+24,A72)</f>
        <v>38773</v>
      </c>
      <c r="U72" s="35" t="n">
        <f aca="false">T72-C$3</f>
        <v>1999</v>
      </c>
      <c r="V72" s="32" t="n">
        <f aca="false">VLOOKUP($A72,Table,MATCH(V$4,Curves,0))</f>
        <v>0.070230526387611</v>
      </c>
      <c r="W72" s="102" t="n">
        <f aca="false">1/(1+CHOOSE(F$3,(V73+($K$3/10000))/2,(V72+($K$3/10000))/2))^(2*U72/365.25)</f>
        <v>0.685310928961988</v>
      </c>
      <c r="X72" s="35" t="n">
        <f aca="false">IF(AND(mthbeg&lt;=A72,mthend&gt;=A72),1,0)</f>
        <v>1</v>
      </c>
      <c r="Y72" s="35" t="n">
        <f aca="false">S72*X72</f>
        <v>31</v>
      </c>
      <c r="AA72" s="89" t="n">
        <f aca="false">F72*G72</f>
        <v>696399.259792593</v>
      </c>
      <c r="AB72" s="89" t="n">
        <f aca="false">$F72*H72</f>
        <v>696399.259792593</v>
      </c>
      <c r="AC72" s="89" t="n">
        <f aca="false">$F72*I72</f>
        <v>696399.259792593</v>
      </c>
      <c r="AD72" s="89" t="n">
        <f aca="false">$F72*J72</f>
        <v>-2018.24068579305</v>
      </c>
      <c r="AE72" s="89" t="n">
        <f aca="false">$F72*K72</f>
        <v>-2018.24068579305</v>
      </c>
      <c r="AF72" s="89" t="n">
        <f aca="false">$F72*L72</f>
        <v>-2018.24068579305</v>
      </c>
      <c r="AG72" s="89" t="n">
        <f aca="false">$F72*M72</f>
        <v>2124.46387978216</v>
      </c>
      <c r="AH72" s="89" t="n">
        <f aca="false">$F72*N72</f>
        <v>5311.15969945541</v>
      </c>
      <c r="AI72" s="89" t="n">
        <f aca="false">F72*O72</f>
        <v>5311.15969945541</v>
      </c>
      <c r="AJ72" s="93"/>
      <c r="AK72" s="89" t="n">
        <f aca="false">CHOOSE($G$3,AB72-AC72,AC72-AB72)</f>
        <v>0</v>
      </c>
      <c r="AL72" s="89" t="n">
        <f aca="false">CHOOSE($G$3,AE72-AF72,AF72-AE72)</f>
        <v>0</v>
      </c>
      <c r="AM72" s="89" t="n">
        <f aca="false">CHOOSE($G$3,AH72-AI72,AI72-AH72)</f>
        <v>0</v>
      </c>
      <c r="AN72" s="103" t="n">
        <f aca="false">SUM(AK72:AM72)</f>
        <v>0</v>
      </c>
      <c r="AP72" s="89" t="n">
        <f aca="false">CHOOSE($G$3,AA72-AB72,AB72-AA72)</f>
        <v>0</v>
      </c>
      <c r="AQ72" s="89" t="n">
        <f aca="false">CHOOSE($G$3,AD72-AE72,AE72-AD72)</f>
        <v>0</v>
      </c>
      <c r="AR72" s="89" t="n">
        <f aca="false">CHOOSE($G$3,AG72-AH72,AH72-AG72)</f>
        <v>3186.69581967324</v>
      </c>
      <c r="AS72" s="103" t="n">
        <f aca="false">AP72+AQ72+AR72</f>
        <v>3186.69581967324</v>
      </c>
      <c r="AT72" s="103"/>
      <c r="AU72" s="90" t="n">
        <f aca="false">AS72+AN72</f>
        <v>3186.69581967324</v>
      </c>
      <c r="AW72" s="90" t="n">
        <f aca="false">AI72+AF72+AC72</f>
        <v>699692.178806255</v>
      </c>
      <c r="AX72" s="104"/>
    </row>
    <row r="73" customFormat="false" ht="12.75" hidden="false" customHeight="false" outlineLevel="0" collapsed="false">
      <c r="A73" s="94" t="n">
        <f aca="false">EDATE(A72,1)</f>
        <v>38749</v>
      </c>
      <c r="B73" s="95" t="n">
        <f aca="false">VLOOKUP(MONTH(A73),Volumes,3)</f>
        <v>10000</v>
      </c>
      <c r="C73" s="96"/>
      <c r="D73" s="97" t="n">
        <f aca="false">B73+C73</f>
        <v>10000</v>
      </c>
      <c r="E73" s="84" t="n">
        <f aca="false">IF(X73=0,0,IF(AND(X73=1,$H$3=1),D73*S73,IF($H$3=2,D73,"N/A")))</f>
        <v>280000</v>
      </c>
      <c r="F73" s="84" t="n">
        <f aca="false">E73*W73</f>
        <v>190855.173475907</v>
      </c>
      <c r="G73" s="32" t="n">
        <f aca="false">VLOOKUP($A73,Table,MATCH(G$4,Curves,0))</f>
        <v>3.16</v>
      </c>
      <c r="H73" s="98" t="n">
        <f aca="false">G73</f>
        <v>3.16</v>
      </c>
      <c r="I73" s="99" t="n">
        <f aca="false">H73</f>
        <v>3.16</v>
      </c>
      <c r="J73" s="32" t="n">
        <f aca="false">VLOOKUP($A73,Table,MATCH(J$4,Curves,0))</f>
        <v>-0.0095</v>
      </c>
      <c r="K73" s="98" t="n">
        <f aca="false">J73</f>
        <v>-0.0095</v>
      </c>
      <c r="L73" s="99" t="n">
        <f aca="false">K73</f>
        <v>-0.0095</v>
      </c>
      <c r="M73" s="32" t="n">
        <f aca="false">VLOOKUP($A73,Table,MATCH(M$4,Curves,0))</f>
        <v>0.01</v>
      </c>
      <c r="N73" s="98" t="n">
        <f aca="false">VLOOKUP($A73,Table,MATCH(N$4,Curves,0))</f>
        <v>0.025</v>
      </c>
      <c r="O73" s="99" t="n">
        <f aca="false">N73</f>
        <v>0.025</v>
      </c>
      <c r="P73" s="100"/>
      <c r="Q73" s="99" t="n">
        <f aca="false">O73+L73+I73</f>
        <v>3.1755</v>
      </c>
      <c r="R73" s="100"/>
      <c r="S73" s="35" t="n">
        <f aca="false">A74-A73</f>
        <v>28</v>
      </c>
      <c r="T73" s="101" t="n">
        <f aca="false">CHOOSE(F$3,A74+24,A73)</f>
        <v>38801</v>
      </c>
      <c r="U73" s="35" t="n">
        <f aca="false">T73-C$3</f>
        <v>2027</v>
      </c>
      <c r="V73" s="32" t="n">
        <f aca="false">VLOOKUP($A73,Table,MATCH(V$4,Curves,0))</f>
        <v>0.070250987243709</v>
      </c>
      <c r="W73" s="102" t="n">
        <f aca="false">1/(1+CHOOSE(F$3,(V74+($K$3/10000))/2,(V73+($K$3/10000))/2))^(2*U73/365.25)</f>
        <v>0.681625619556811</v>
      </c>
      <c r="X73" s="35" t="n">
        <f aca="false">IF(AND(mthbeg&lt;=A73,mthend&gt;=A73),1,0)</f>
        <v>1</v>
      </c>
      <c r="Y73" s="35" t="n">
        <f aca="false">S73*X73</f>
        <v>28</v>
      </c>
      <c r="AA73" s="89" t="n">
        <f aca="false">F73*G73</f>
        <v>603102.348183866</v>
      </c>
      <c r="AB73" s="89" t="n">
        <f aca="false">$F73*H73</f>
        <v>603102.348183866</v>
      </c>
      <c r="AC73" s="89" t="n">
        <f aca="false">$F73*I73</f>
        <v>603102.348183866</v>
      </c>
      <c r="AD73" s="89" t="n">
        <f aca="false">$F73*J73</f>
        <v>-1813.12414802112</v>
      </c>
      <c r="AE73" s="89" t="n">
        <f aca="false">$F73*K73</f>
        <v>-1813.12414802112</v>
      </c>
      <c r="AF73" s="89" t="n">
        <f aca="false">$F73*L73</f>
        <v>-1813.12414802112</v>
      </c>
      <c r="AG73" s="89" t="n">
        <f aca="false">$F73*M73</f>
        <v>1908.55173475907</v>
      </c>
      <c r="AH73" s="89" t="n">
        <f aca="false">$F73*N73</f>
        <v>4771.37933689768</v>
      </c>
      <c r="AI73" s="89" t="n">
        <f aca="false">F73*O73</f>
        <v>4771.37933689768</v>
      </c>
      <c r="AJ73" s="93"/>
      <c r="AK73" s="89" t="n">
        <f aca="false">CHOOSE($G$3,AB73-AC73,AC73-AB73)</f>
        <v>0</v>
      </c>
      <c r="AL73" s="89" t="n">
        <f aca="false">CHOOSE($G$3,AE73-AF73,AF73-AE73)</f>
        <v>0</v>
      </c>
      <c r="AM73" s="89" t="n">
        <f aca="false">CHOOSE($G$3,AH73-AI73,AI73-AH73)</f>
        <v>0</v>
      </c>
      <c r="AN73" s="103" t="n">
        <f aca="false">SUM(AK73:AM73)</f>
        <v>0</v>
      </c>
      <c r="AP73" s="89" t="n">
        <f aca="false">CHOOSE($G$3,AA73-AB73,AB73-AA73)</f>
        <v>0</v>
      </c>
      <c r="AQ73" s="89" t="n">
        <f aca="false">CHOOSE($G$3,AD73-AE73,AE73-AD73)</f>
        <v>0</v>
      </c>
      <c r="AR73" s="89" t="n">
        <f aca="false">CHOOSE($G$3,AG73-AH73,AH73-AG73)</f>
        <v>2862.82760213861</v>
      </c>
      <c r="AS73" s="103" t="n">
        <f aca="false">AP73+AQ73+AR73</f>
        <v>2862.82760213861</v>
      </c>
      <c r="AT73" s="103"/>
      <c r="AU73" s="90" t="n">
        <f aca="false">AS73+AN73</f>
        <v>2862.82760213861</v>
      </c>
      <c r="AW73" s="90" t="n">
        <f aca="false">AI73+AF73+AC73</f>
        <v>606060.603372743</v>
      </c>
      <c r="AX73" s="104"/>
    </row>
    <row r="74" customFormat="false" ht="12.75" hidden="false" customHeight="false" outlineLevel="0" collapsed="false">
      <c r="A74" s="94" t="n">
        <f aca="false">EDATE(A73,1)</f>
        <v>38777</v>
      </c>
      <c r="B74" s="95" t="n">
        <f aca="false">VLOOKUP(MONTH(A74),Volumes,3)</f>
        <v>10000</v>
      </c>
      <c r="C74" s="96"/>
      <c r="D74" s="97" t="n">
        <f aca="false">B74+C74</f>
        <v>10000</v>
      </c>
      <c r="E74" s="84" t="n">
        <f aca="false">IF(X74=0,0,IF(AND(X74=1,$H$3=1),D74*S74,IF($H$3=2,D74,"N/A")))</f>
        <v>310000</v>
      </c>
      <c r="F74" s="84" t="n">
        <f aca="false">E74*W74</f>
        <v>210045.585616568</v>
      </c>
      <c r="G74" s="32" t="n">
        <f aca="false">VLOOKUP($A74,Table,MATCH(G$4,Curves,0))</f>
        <v>3.029</v>
      </c>
      <c r="H74" s="98" t="n">
        <f aca="false">G74</f>
        <v>3.029</v>
      </c>
      <c r="I74" s="99" t="n">
        <f aca="false">H74</f>
        <v>3.029</v>
      </c>
      <c r="J74" s="32" t="n">
        <f aca="false">VLOOKUP($A74,Table,MATCH(J$4,Curves,0))</f>
        <v>-0.0095</v>
      </c>
      <c r="K74" s="98" t="n">
        <f aca="false">J74</f>
        <v>-0.0095</v>
      </c>
      <c r="L74" s="99" t="n">
        <f aca="false">K74</f>
        <v>-0.0095</v>
      </c>
      <c r="M74" s="32" t="n">
        <f aca="false">VLOOKUP($A74,Table,MATCH(M$4,Curves,0))</f>
        <v>0.01</v>
      </c>
      <c r="N74" s="98" t="n">
        <f aca="false">VLOOKUP($A74,Table,MATCH(N$4,Curves,0))</f>
        <v>0.025</v>
      </c>
      <c r="O74" s="99" t="n">
        <f aca="false">N74</f>
        <v>0.025</v>
      </c>
      <c r="P74" s="100"/>
      <c r="Q74" s="99" t="n">
        <f aca="false">O74+L74+I74</f>
        <v>3.0445</v>
      </c>
      <c r="R74" s="100"/>
      <c r="S74" s="35" t="n">
        <f aca="false">A75-A74</f>
        <v>31</v>
      </c>
      <c r="T74" s="101" t="n">
        <f aca="false">CHOOSE(F$3,A75+24,A74)</f>
        <v>38832</v>
      </c>
      <c r="U74" s="35" t="n">
        <f aca="false">T74-C$3</f>
        <v>2058</v>
      </c>
      <c r="V74" s="32" t="n">
        <f aca="false">VLOOKUP($A74,Table,MATCH(V$4,Curves,0))</f>
        <v>0.070269468017079</v>
      </c>
      <c r="W74" s="102" t="n">
        <f aca="false">1/(1+CHOOSE(F$3,(V75+($K$3/10000))/2,(V74+($K$3/10000))/2))^(2*U74/365.25)</f>
        <v>0.677566405214737</v>
      </c>
      <c r="X74" s="35" t="n">
        <f aca="false">IF(AND(mthbeg&lt;=A74,mthend&gt;=A74),1,0)</f>
        <v>1</v>
      </c>
      <c r="Y74" s="35" t="n">
        <f aca="false">S74*X74</f>
        <v>31</v>
      </c>
      <c r="AA74" s="89" t="n">
        <f aca="false">F74*G74</f>
        <v>636228.078832586</v>
      </c>
      <c r="AB74" s="89" t="n">
        <f aca="false">$F74*H74</f>
        <v>636228.078832586</v>
      </c>
      <c r="AC74" s="89" t="n">
        <f aca="false">$F74*I74</f>
        <v>636228.078832586</v>
      </c>
      <c r="AD74" s="89" t="n">
        <f aca="false">$F74*J74</f>
        <v>-1995.4330633574</v>
      </c>
      <c r="AE74" s="89" t="n">
        <f aca="false">$F74*K74</f>
        <v>-1995.4330633574</v>
      </c>
      <c r="AF74" s="89" t="n">
        <f aca="false">$F74*L74</f>
        <v>-1995.4330633574</v>
      </c>
      <c r="AG74" s="89" t="n">
        <f aca="false">$F74*M74</f>
        <v>2100.45585616568</v>
      </c>
      <c r="AH74" s="89" t="n">
        <f aca="false">$F74*N74</f>
        <v>5251.13964041421</v>
      </c>
      <c r="AI74" s="89" t="n">
        <f aca="false">F74*O74</f>
        <v>5251.13964041421</v>
      </c>
      <c r="AJ74" s="93"/>
      <c r="AK74" s="89" t="n">
        <f aca="false">CHOOSE($G$3,AB74-AC74,AC74-AB74)</f>
        <v>0</v>
      </c>
      <c r="AL74" s="89" t="n">
        <f aca="false">CHOOSE($G$3,AE74-AF74,AF74-AE74)</f>
        <v>0</v>
      </c>
      <c r="AM74" s="89" t="n">
        <f aca="false">CHOOSE($G$3,AH74-AI74,AI74-AH74)</f>
        <v>0</v>
      </c>
      <c r="AN74" s="103" t="n">
        <f aca="false">SUM(AK74:AM74)</f>
        <v>0</v>
      </c>
      <c r="AP74" s="89" t="n">
        <f aca="false">CHOOSE($G$3,AA74-AB74,AB74-AA74)</f>
        <v>0</v>
      </c>
      <c r="AQ74" s="89" t="n">
        <f aca="false">CHOOSE($G$3,AD74-AE74,AE74-AD74)</f>
        <v>0</v>
      </c>
      <c r="AR74" s="89" t="n">
        <f aca="false">CHOOSE($G$3,AG74-AH74,AH74-AG74)</f>
        <v>3150.68378424853</v>
      </c>
      <c r="AS74" s="103" t="n">
        <f aca="false">AP74+AQ74+AR74</f>
        <v>3150.68378424853</v>
      </c>
      <c r="AT74" s="103"/>
      <c r="AU74" s="90" t="n">
        <f aca="false">AS74+AN74</f>
        <v>3150.68378424853</v>
      </c>
      <c r="AW74" s="90" t="n">
        <f aca="false">AI74+AF74+AC74</f>
        <v>639483.785409643</v>
      </c>
      <c r="AX74" s="104"/>
    </row>
    <row r="75" customFormat="false" ht="12.75" hidden="false" customHeight="false" outlineLevel="0" collapsed="false">
      <c r="A75" s="94" t="n">
        <f aca="false">EDATE(A74,1)</f>
        <v>38808</v>
      </c>
      <c r="B75" s="95" t="n">
        <f aca="false">VLOOKUP(MONTH(A75),Volumes,3)</f>
        <v>10000</v>
      </c>
      <c r="C75" s="96"/>
      <c r="D75" s="97" t="n">
        <f aca="false">B75+C75</f>
        <v>10000</v>
      </c>
      <c r="E75" s="84" t="n">
        <f aca="false">IF(X75=0,0,IF(AND(X75=1,$H$3=1),D75*S75,IF($H$3=2,D75,"N/A")))</f>
        <v>300000</v>
      </c>
      <c r="F75" s="84" t="n">
        <f aca="false">E75*W75</f>
        <v>202097.699899509</v>
      </c>
      <c r="G75" s="32" t="n">
        <f aca="false">VLOOKUP($A75,Table,MATCH(G$4,Curves,0))</f>
        <v>2.898</v>
      </c>
      <c r="H75" s="98" t="n">
        <f aca="false">G75</f>
        <v>2.898</v>
      </c>
      <c r="I75" s="99" t="n">
        <f aca="false">H75</f>
        <v>2.898</v>
      </c>
      <c r="J75" s="32" t="n">
        <f aca="false">VLOOKUP($A75,Table,MATCH(J$4,Curves,0))</f>
        <v>0.003</v>
      </c>
      <c r="K75" s="98" t="n">
        <f aca="false">J75</f>
        <v>0.003</v>
      </c>
      <c r="L75" s="99" t="n">
        <f aca="false">K75</f>
        <v>0.003</v>
      </c>
      <c r="M75" s="32" t="n">
        <f aca="false">VLOOKUP($A75,Table,MATCH(M$4,Curves,0))</f>
        <v>0.01</v>
      </c>
      <c r="N75" s="98" t="n">
        <f aca="false">VLOOKUP($A75,Table,MATCH(N$4,Curves,0))</f>
        <v>0.025</v>
      </c>
      <c r="O75" s="99" t="n">
        <f aca="false">N75</f>
        <v>0.025</v>
      </c>
      <c r="P75" s="100"/>
      <c r="Q75" s="99" t="n">
        <f aca="false">O75+L75+I75</f>
        <v>2.926</v>
      </c>
      <c r="R75" s="100"/>
      <c r="S75" s="35" t="n">
        <f aca="false">A76-A75</f>
        <v>30</v>
      </c>
      <c r="T75" s="101" t="n">
        <f aca="false">CHOOSE(F$3,A76+24,A75)</f>
        <v>38862</v>
      </c>
      <c r="U75" s="35" t="n">
        <f aca="false">T75-C$3</f>
        <v>2088</v>
      </c>
      <c r="V75" s="32" t="n">
        <f aca="false">VLOOKUP($A75,Table,MATCH(V$4,Curves,0))</f>
        <v>0.070289928873441</v>
      </c>
      <c r="W75" s="102" t="n">
        <f aca="false">1/(1+CHOOSE(F$3,(V76+($K$3/10000))/2,(V75+($K$3/10000))/2))^(2*U75/365.25)</f>
        <v>0.673658999665032</v>
      </c>
      <c r="X75" s="35" t="n">
        <f aca="false">IF(AND(mthbeg&lt;=A75,mthend&gt;=A75),1,0)</f>
        <v>1</v>
      </c>
      <c r="Y75" s="35" t="n">
        <f aca="false">S75*X75</f>
        <v>30</v>
      </c>
      <c r="AA75" s="89" t="n">
        <f aca="false">F75*G75</f>
        <v>585679.134308778</v>
      </c>
      <c r="AB75" s="89" t="n">
        <f aca="false">$F75*H75</f>
        <v>585679.134308778</v>
      </c>
      <c r="AC75" s="89" t="n">
        <f aca="false">$F75*I75</f>
        <v>585679.134308778</v>
      </c>
      <c r="AD75" s="89" t="n">
        <f aca="false">$F75*J75</f>
        <v>606.293099698528</v>
      </c>
      <c r="AE75" s="89" t="n">
        <f aca="false">$F75*K75</f>
        <v>606.293099698528</v>
      </c>
      <c r="AF75" s="89" t="n">
        <f aca="false">$F75*L75</f>
        <v>606.293099698528</v>
      </c>
      <c r="AG75" s="89" t="n">
        <f aca="false">$F75*M75</f>
        <v>2020.97699899509</v>
      </c>
      <c r="AH75" s="89" t="n">
        <f aca="false">$F75*N75</f>
        <v>5052.44249748774</v>
      </c>
      <c r="AI75" s="89" t="n">
        <f aca="false">F75*O75</f>
        <v>5052.44249748774</v>
      </c>
      <c r="AJ75" s="93"/>
      <c r="AK75" s="89" t="n">
        <f aca="false">CHOOSE($G$3,AB75-AC75,AC75-AB75)</f>
        <v>0</v>
      </c>
      <c r="AL75" s="89" t="n">
        <f aca="false">CHOOSE($G$3,AE75-AF75,AF75-AE75)</f>
        <v>0</v>
      </c>
      <c r="AM75" s="89" t="n">
        <f aca="false">CHOOSE($G$3,AH75-AI75,AI75-AH75)</f>
        <v>0</v>
      </c>
      <c r="AN75" s="103" t="n">
        <f aca="false">SUM(AK75:AM75)</f>
        <v>0</v>
      </c>
      <c r="AP75" s="89" t="n">
        <f aca="false">CHOOSE($G$3,AA75-AB75,AB75-AA75)</f>
        <v>0</v>
      </c>
      <c r="AQ75" s="89" t="n">
        <f aca="false">CHOOSE($G$3,AD75-AE75,AE75-AD75)</f>
        <v>0</v>
      </c>
      <c r="AR75" s="89" t="n">
        <f aca="false">CHOOSE($G$3,AG75-AH75,AH75-AG75)</f>
        <v>3031.46549849264</v>
      </c>
      <c r="AS75" s="103" t="n">
        <f aca="false">AP75+AQ75+AR75</f>
        <v>3031.46549849264</v>
      </c>
      <c r="AT75" s="103"/>
      <c r="AU75" s="90" t="n">
        <f aca="false">AS75+AN75</f>
        <v>3031.46549849264</v>
      </c>
      <c r="AW75" s="90" t="n">
        <f aca="false">AI75+AF75+AC75</f>
        <v>591337.869905965</v>
      </c>
      <c r="AX75" s="104"/>
    </row>
    <row r="76" customFormat="false" ht="12.75" hidden="false" customHeight="false" outlineLevel="0" collapsed="false">
      <c r="A76" s="94" t="n">
        <f aca="false">EDATE(A75,1)</f>
        <v>38838</v>
      </c>
      <c r="B76" s="95" t="n">
        <f aca="false">VLOOKUP(MONTH(A76),Volumes,3)</f>
        <v>10000</v>
      </c>
      <c r="C76" s="96"/>
      <c r="D76" s="97" t="n">
        <f aca="false">B76+C76</f>
        <v>10000</v>
      </c>
      <c r="E76" s="84" t="n">
        <f aca="false">IF(X76=0,0,IF(AND(X76=1,$H$3=1),D76*S76,IF($H$3=2,D76,"N/A")))</f>
        <v>310000</v>
      </c>
      <c r="F76" s="84" t="n">
        <f aca="false">E76*W76</f>
        <v>207589.270610947</v>
      </c>
      <c r="G76" s="32" t="n">
        <f aca="false">VLOOKUP($A76,Table,MATCH(G$4,Curves,0))</f>
        <v>2.886</v>
      </c>
      <c r="H76" s="98" t="n">
        <f aca="false">G76</f>
        <v>2.886</v>
      </c>
      <c r="I76" s="99" t="n">
        <f aca="false">H76</f>
        <v>2.886</v>
      </c>
      <c r="J76" s="32" t="n">
        <f aca="false">VLOOKUP($A76,Table,MATCH(J$4,Curves,0))</f>
        <v>0.003</v>
      </c>
      <c r="K76" s="98" t="n">
        <f aca="false">J76</f>
        <v>0.003</v>
      </c>
      <c r="L76" s="99" t="n">
        <f aca="false">K76</f>
        <v>0.003</v>
      </c>
      <c r="M76" s="32" t="n">
        <f aca="false">VLOOKUP($A76,Table,MATCH(M$4,Curves,0))</f>
        <v>0.01</v>
      </c>
      <c r="N76" s="98" t="n">
        <f aca="false">VLOOKUP($A76,Table,MATCH(N$4,Curves,0))</f>
        <v>0.025</v>
      </c>
      <c r="O76" s="99" t="n">
        <f aca="false">N76</f>
        <v>0.025</v>
      </c>
      <c r="P76" s="100"/>
      <c r="Q76" s="99" t="n">
        <f aca="false">O76+L76+I76</f>
        <v>2.914</v>
      </c>
      <c r="R76" s="100"/>
      <c r="S76" s="35" t="n">
        <f aca="false">A77-A76</f>
        <v>31</v>
      </c>
      <c r="T76" s="101" t="n">
        <f aca="false">CHOOSE(F$3,A77+24,A76)</f>
        <v>38893</v>
      </c>
      <c r="U76" s="35" t="n">
        <f aca="false">T76-C$3</f>
        <v>2119</v>
      </c>
      <c r="V76" s="32" t="n">
        <f aca="false">VLOOKUP($A76,Table,MATCH(V$4,Curves,0))</f>
        <v>0.07030972970231</v>
      </c>
      <c r="W76" s="102" t="n">
        <f aca="false">1/(1+CHOOSE(F$3,(V77+($K$3/10000))/2,(V76+($K$3/10000))/2))^(2*U76/365.25)</f>
        <v>0.669642808422409</v>
      </c>
      <c r="X76" s="35" t="n">
        <f aca="false">IF(AND(mthbeg&lt;=A76,mthend&gt;=A76),1,0)</f>
        <v>1</v>
      </c>
      <c r="Y76" s="35" t="n">
        <f aca="false">S76*X76</f>
        <v>31</v>
      </c>
      <c r="AA76" s="89" t="n">
        <f aca="false">F76*G76</f>
        <v>599102.634983193</v>
      </c>
      <c r="AB76" s="89" t="n">
        <f aca="false">$F76*H76</f>
        <v>599102.634983193</v>
      </c>
      <c r="AC76" s="89" t="n">
        <f aca="false">$F76*I76</f>
        <v>599102.634983193</v>
      </c>
      <c r="AD76" s="89" t="n">
        <f aca="false">$F76*J76</f>
        <v>622.767811832841</v>
      </c>
      <c r="AE76" s="89" t="n">
        <f aca="false">$F76*K76</f>
        <v>622.767811832841</v>
      </c>
      <c r="AF76" s="89" t="n">
        <f aca="false">$F76*L76</f>
        <v>622.767811832841</v>
      </c>
      <c r="AG76" s="89" t="n">
        <f aca="false">$F76*M76</f>
        <v>2075.89270610947</v>
      </c>
      <c r="AH76" s="89" t="n">
        <f aca="false">$F76*N76</f>
        <v>5189.73176527367</v>
      </c>
      <c r="AI76" s="89" t="n">
        <f aca="false">F76*O76</f>
        <v>5189.73176527367</v>
      </c>
      <c r="AJ76" s="93"/>
      <c r="AK76" s="89" t="n">
        <f aca="false">CHOOSE($G$3,AB76-AC76,AC76-AB76)</f>
        <v>0</v>
      </c>
      <c r="AL76" s="89" t="n">
        <f aca="false">CHOOSE($G$3,AE76-AF76,AF76-AE76)</f>
        <v>0</v>
      </c>
      <c r="AM76" s="89" t="n">
        <f aca="false">CHOOSE($G$3,AH76-AI76,AI76-AH76)</f>
        <v>0</v>
      </c>
      <c r="AN76" s="103" t="n">
        <f aca="false">SUM(AK76:AM76)</f>
        <v>0</v>
      </c>
      <c r="AP76" s="89" t="n">
        <f aca="false">CHOOSE($G$3,AA76-AB76,AB76-AA76)</f>
        <v>0</v>
      </c>
      <c r="AQ76" s="89" t="n">
        <f aca="false">CHOOSE($G$3,AD76-AE76,AE76-AD76)</f>
        <v>0</v>
      </c>
      <c r="AR76" s="89" t="n">
        <f aca="false">CHOOSE($G$3,AG76-AH76,AH76-AG76)</f>
        <v>3113.8390591642</v>
      </c>
      <c r="AS76" s="103" t="n">
        <f aca="false">AP76+AQ76+AR76</f>
        <v>3113.8390591642</v>
      </c>
      <c r="AT76" s="103"/>
      <c r="AU76" s="90" t="n">
        <f aca="false">AS76+AN76</f>
        <v>3113.8390591642</v>
      </c>
      <c r="AW76" s="90" t="n">
        <f aca="false">AI76+AF76+AC76</f>
        <v>604915.134560299</v>
      </c>
      <c r="AX76" s="104"/>
    </row>
    <row r="77" customFormat="false" ht="12.75" hidden="false" customHeight="false" outlineLevel="0" collapsed="false">
      <c r="A77" s="94" t="n">
        <f aca="false">EDATE(A76,1)</f>
        <v>38869</v>
      </c>
      <c r="B77" s="95" t="n">
        <f aca="false">VLOOKUP(MONTH(A77),Volumes,3)</f>
        <v>10000</v>
      </c>
      <c r="C77" s="96"/>
      <c r="D77" s="97" t="n">
        <f aca="false">B77+C77</f>
        <v>10000</v>
      </c>
      <c r="E77" s="84" t="n">
        <f aca="false">IF(X77=0,0,IF(AND(X77=1,$H$3=1),D77*S77,IF($H$3=2,D77,"N/A")))</f>
        <v>300000</v>
      </c>
      <c r="F77" s="84" t="n">
        <f aca="false">E77*W77</f>
        <v>199733.05334792</v>
      </c>
      <c r="G77" s="32" t="n">
        <f aca="false">VLOOKUP($A77,Table,MATCH(G$4,Curves,0))</f>
        <v>2.921</v>
      </c>
      <c r="H77" s="98" t="n">
        <f aca="false">G77</f>
        <v>2.921</v>
      </c>
      <c r="I77" s="99" t="n">
        <f aca="false">H77</f>
        <v>2.921</v>
      </c>
      <c r="J77" s="32" t="n">
        <f aca="false">VLOOKUP($A77,Table,MATCH(J$4,Curves,0))</f>
        <v>0.003</v>
      </c>
      <c r="K77" s="98" t="n">
        <f aca="false">J77</f>
        <v>0.003</v>
      </c>
      <c r="L77" s="99" t="n">
        <f aca="false">K77</f>
        <v>0.003</v>
      </c>
      <c r="M77" s="32" t="n">
        <f aca="false">VLOOKUP($A77,Table,MATCH(M$4,Curves,0))</f>
        <v>0.01</v>
      </c>
      <c r="N77" s="98" t="n">
        <f aca="false">VLOOKUP($A77,Table,MATCH(N$4,Curves,0))</f>
        <v>0.025</v>
      </c>
      <c r="O77" s="99" t="n">
        <f aca="false">N77</f>
        <v>0.025</v>
      </c>
      <c r="P77" s="100"/>
      <c r="Q77" s="99" t="n">
        <f aca="false">O77+L77+I77</f>
        <v>2.949</v>
      </c>
      <c r="R77" s="100"/>
      <c r="S77" s="35" t="n">
        <f aca="false">A78-A77</f>
        <v>30</v>
      </c>
      <c r="T77" s="101" t="n">
        <f aca="false">CHOOSE(F$3,A78+24,A77)</f>
        <v>38923</v>
      </c>
      <c r="U77" s="35" t="n">
        <f aca="false">T77-C$3</f>
        <v>2149</v>
      </c>
      <c r="V77" s="32" t="n">
        <f aca="false">VLOOKUP($A77,Table,MATCH(V$4,Curves,0))</f>
        <v>0.070330190558945</v>
      </c>
      <c r="W77" s="102" t="n">
        <f aca="false">1/(1+CHOOSE(F$3,(V78+($K$3/10000))/2,(V77+($K$3/10000))/2))^(2*U77/365.25)</f>
        <v>0.665776844493066</v>
      </c>
      <c r="X77" s="35" t="n">
        <f aca="false">IF(AND(mthbeg&lt;=A77,mthend&gt;=A77),1,0)</f>
        <v>1</v>
      </c>
      <c r="Y77" s="35" t="n">
        <f aca="false">S77*X77</f>
        <v>30</v>
      </c>
      <c r="AA77" s="89" t="n">
        <f aca="false">F77*G77</f>
        <v>583420.248829274</v>
      </c>
      <c r="AB77" s="89" t="n">
        <f aca="false">$F77*H77</f>
        <v>583420.248829274</v>
      </c>
      <c r="AC77" s="89" t="n">
        <f aca="false">$F77*I77</f>
        <v>583420.248829274</v>
      </c>
      <c r="AD77" s="89" t="n">
        <f aca="false">$F77*J77</f>
        <v>599.19916004376</v>
      </c>
      <c r="AE77" s="89" t="n">
        <f aca="false">$F77*K77</f>
        <v>599.19916004376</v>
      </c>
      <c r="AF77" s="89" t="n">
        <f aca="false">$F77*L77</f>
        <v>599.19916004376</v>
      </c>
      <c r="AG77" s="89" t="n">
        <f aca="false">$F77*M77</f>
        <v>1997.3305334792</v>
      </c>
      <c r="AH77" s="89" t="n">
        <f aca="false">$F77*N77</f>
        <v>4993.326333698</v>
      </c>
      <c r="AI77" s="89" t="n">
        <f aca="false">F77*O77</f>
        <v>4993.326333698</v>
      </c>
      <c r="AJ77" s="93"/>
      <c r="AK77" s="89" t="n">
        <f aca="false">CHOOSE($G$3,AB77-AC77,AC77-AB77)</f>
        <v>0</v>
      </c>
      <c r="AL77" s="89" t="n">
        <f aca="false">CHOOSE($G$3,AE77-AF77,AF77-AE77)</f>
        <v>0</v>
      </c>
      <c r="AM77" s="89" t="n">
        <f aca="false">CHOOSE($G$3,AH77-AI77,AI77-AH77)</f>
        <v>0</v>
      </c>
      <c r="AN77" s="103" t="n">
        <f aca="false">SUM(AK77:AM77)</f>
        <v>0</v>
      </c>
      <c r="AP77" s="89" t="n">
        <f aca="false">CHOOSE($G$3,AA77-AB77,AB77-AA77)</f>
        <v>0</v>
      </c>
      <c r="AQ77" s="89" t="n">
        <f aca="false">CHOOSE($G$3,AD77-AE77,AE77-AD77)</f>
        <v>0</v>
      </c>
      <c r="AR77" s="89" t="n">
        <f aca="false">CHOOSE($G$3,AG77-AH77,AH77-AG77)</f>
        <v>2995.9958002188</v>
      </c>
      <c r="AS77" s="103" t="n">
        <f aca="false">AP77+AQ77+AR77</f>
        <v>2995.9958002188</v>
      </c>
      <c r="AT77" s="103"/>
      <c r="AU77" s="90" t="n">
        <f aca="false">AS77+AN77</f>
        <v>2995.9958002188</v>
      </c>
      <c r="AW77" s="90" t="n">
        <f aca="false">AI77+AF77+AC77</f>
        <v>589012.774323016</v>
      </c>
      <c r="AX77" s="104"/>
    </row>
    <row r="78" customFormat="false" ht="12.75" hidden="false" customHeight="false" outlineLevel="0" collapsed="false">
      <c r="A78" s="94" t="n">
        <f aca="false">EDATE(A77,1)</f>
        <v>38899</v>
      </c>
      <c r="B78" s="95" t="n">
        <f aca="false">VLOOKUP(MONTH(A78),Volumes,3)</f>
        <v>10000</v>
      </c>
      <c r="C78" s="96"/>
      <c r="D78" s="97" t="n">
        <f aca="false">B78+C78</f>
        <v>10000</v>
      </c>
      <c r="E78" s="84" t="n">
        <f aca="false">IF(X78=0,0,IF(AND(X78=1,$H$3=1),D78*S78,IF($H$3=2,D78,"N/A")))</f>
        <v>310000</v>
      </c>
      <c r="F78" s="84" t="n">
        <f aca="false">E78*W78</f>
        <v>205159.015847439</v>
      </c>
      <c r="G78" s="32" t="n">
        <f aca="false">VLOOKUP($A78,Table,MATCH(G$4,Curves,0))</f>
        <v>2.933</v>
      </c>
      <c r="H78" s="98" t="n">
        <f aca="false">G78</f>
        <v>2.933</v>
      </c>
      <c r="I78" s="99" t="n">
        <f aca="false">H78</f>
        <v>2.933</v>
      </c>
      <c r="J78" s="32" t="n">
        <f aca="false">VLOOKUP($A78,Table,MATCH(J$4,Curves,0))</f>
        <v>0.003</v>
      </c>
      <c r="K78" s="98" t="n">
        <f aca="false">J78</f>
        <v>0.003</v>
      </c>
      <c r="L78" s="99" t="n">
        <f aca="false">K78</f>
        <v>0.003</v>
      </c>
      <c r="M78" s="32" t="n">
        <f aca="false">VLOOKUP($A78,Table,MATCH(M$4,Curves,0))</f>
        <v>0.01</v>
      </c>
      <c r="N78" s="98" t="n">
        <f aca="false">VLOOKUP($A78,Table,MATCH(N$4,Curves,0))</f>
        <v>0.025</v>
      </c>
      <c r="O78" s="99" t="n">
        <f aca="false">N78</f>
        <v>0.025</v>
      </c>
      <c r="P78" s="100"/>
      <c r="Q78" s="99" t="n">
        <f aca="false">O78+L78+I78</f>
        <v>2.961</v>
      </c>
      <c r="R78" s="100"/>
      <c r="S78" s="35" t="n">
        <f aca="false">A79-A78</f>
        <v>31</v>
      </c>
      <c r="T78" s="101" t="n">
        <f aca="false">CHOOSE(F$3,A79+24,A78)</f>
        <v>38954</v>
      </c>
      <c r="U78" s="35" t="n">
        <f aca="false">T78-C$3</f>
        <v>2180</v>
      </c>
      <c r="V78" s="32" t="n">
        <f aca="false">VLOOKUP($A78,Table,MATCH(V$4,Curves,0))</f>
        <v>0.070349991388077</v>
      </c>
      <c r="W78" s="102" t="n">
        <f aca="false">1/(1+CHOOSE(F$3,(V79+($K$3/10000))/2,(V78+($K$3/10000))/2))^(2*U78/365.25)</f>
        <v>0.661803276927221</v>
      </c>
      <c r="X78" s="35" t="n">
        <f aca="false">IF(AND(mthbeg&lt;=A78,mthend&gt;=A78),1,0)</f>
        <v>1</v>
      </c>
      <c r="Y78" s="35" t="n">
        <f aca="false">S78*X78</f>
        <v>31</v>
      </c>
      <c r="AA78" s="89" t="n">
        <f aca="false">F78*G78</f>
        <v>601731.393480538</v>
      </c>
      <c r="AB78" s="89" t="n">
        <f aca="false">$F78*H78</f>
        <v>601731.393480538</v>
      </c>
      <c r="AC78" s="89" t="n">
        <f aca="false">$F78*I78</f>
        <v>601731.393480538</v>
      </c>
      <c r="AD78" s="89" t="n">
        <f aca="false">$F78*J78</f>
        <v>615.477047542316</v>
      </c>
      <c r="AE78" s="89" t="n">
        <f aca="false">$F78*K78</f>
        <v>615.477047542316</v>
      </c>
      <c r="AF78" s="89" t="n">
        <f aca="false">$F78*L78</f>
        <v>615.477047542316</v>
      </c>
      <c r="AG78" s="89" t="n">
        <f aca="false">$F78*M78</f>
        <v>2051.59015847439</v>
      </c>
      <c r="AH78" s="89" t="n">
        <f aca="false">$F78*N78</f>
        <v>5128.97539618597</v>
      </c>
      <c r="AI78" s="89" t="n">
        <f aca="false">F78*O78</f>
        <v>5128.97539618597</v>
      </c>
      <c r="AJ78" s="93"/>
      <c r="AK78" s="89" t="n">
        <f aca="false">CHOOSE($G$3,AB78-AC78,AC78-AB78)</f>
        <v>0</v>
      </c>
      <c r="AL78" s="89" t="n">
        <f aca="false">CHOOSE($G$3,AE78-AF78,AF78-AE78)</f>
        <v>0</v>
      </c>
      <c r="AM78" s="89" t="n">
        <f aca="false">CHOOSE($G$3,AH78-AI78,AI78-AH78)</f>
        <v>0</v>
      </c>
      <c r="AN78" s="103" t="n">
        <f aca="false">SUM(AK78:AM78)</f>
        <v>0</v>
      </c>
      <c r="AP78" s="89" t="n">
        <f aca="false">CHOOSE($G$3,AA78-AB78,AB78-AA78)</f>
        <v>0</v>
      </c>
      <c r="AQ78" s="89" t="n">
        <f aca="false">CHOOSE($G$3,AD78-AE78,AE78-AD78)</f>
        <v>0</v>
      </c>
      <c r="AR78" s="89" t="n">
        <f aca="false">CHOOSE($G$3,AG78-AH78,AH78-AG78)</f>
        <v>3077.38523771158</v>
      </c>
      <c r="AS78" s="103" t="n">
        <f aca="false">AP78+AQ78+AR78</f>
        <v>3077.38523771158</v>
      </c>
      <c r="AT78" s="103"/>
      <c r="AU78" s="90" t="n">
        <f aca="false">AS78+AN78</f>
        <v>3077.38523771158</v>
      </c>
      <c r="AW78" s="90" t="n">
        <f aca="false">AI78+AF78+AC78</f>
        <v>607475.845924266</v>
      </c>
      <c r="AX78" s="104"/>
    </row>
    <row r="79" customFormat="false" ht="12.75" hidden="false" customHeight="false" outlineLevel="0" collapsed="false">
      <c r="A79" s="94" t="n">
        <f aca="false">EDATE(A78,1)</f>
        <v>38930</v>
      </c>
      <c r="B79" s="95" t="n">
        <f aca="false">VLOOKUP(MONTH(A79),Volumes,3)</f>
        <v>10000</v>
      </c>
      <c r="C79" s="96"/>
      <c r="D79" s="97" t="n">
        <f aca="false">B79+C79</f>
        <v>10000</v>
      </c>
      <c r="E79" s="84" t="n">
        <f aca="false">IF(X79=0,0,IF(AND(X79=1,$H$3=1),D79*S79,IF($H$3=2,D79,"N/A")))</f>
        <v>310000</v>
      </c>
      <c r="F79" s="84" t="n">
        <f aca="false">E79*W79</f>
        <v>203933.877726098</v>
      </c>
      <c r="G79" s="32" t="n">
        <f aca="false">VLOOKUP($A79,Table,MATCH(G$4,Curves,0))</f>
        <v>2.954</v>
      </c>
      <c r="H79" s="98" t="n">
        <f aca="false">G79</f>
        <v>2.954</v>
      </c>
      <c r="I79" s="99" t="n">
        <f aca="false">H79</f>
        <v>2.954</v>
      </c>
      <c r="J79" s="32" t="n">
        <f aca="false">VLOOKUP($A79,Table,MATCH(J$4,Curves,0))</f>
        <v>0.003</v>
      </c>
      <c r="K79" s="98" t="n">
        <f aca="false">J79</f>
        <v>0.003</v>
      </c>
      <c r="L79" s="99" t="n">
        <f aca="false">K79</f>
        <v>0.003</v>
      </c>
      <c r="M79" s="32" t="n">
        <f aca="false">VLOOKUP($A79,Table,MATCH(M$4,Curves,0))</f>
        <v>0.01</v>
      </c>
      <c r="N79" s="98" t="n">
        <f aca="false">VLOOKUP($A79,Table,MATCH(N$4,Curves,0))</f>
        <v>0.025</v>
      </c>
      <c r="O79" s="99" t="n">
        <f aca="false">N79</f>
        <v>0.025</v>
      </c>
      <c r="P79" s="100"/>
      <c r="Q79" s="99" t="n">
        <f aca="false">O79+L79+I79</f>
        <v>2.982</v>
      </c>
      <c r="R79" s="100"/>
      <c r="S79" s="35" t="n">
        <f aca="false">A80-A79</f>
        <v>31</v>
      </c>
      <c r="T79" s="101" t="n">
        <f aca="false">CHOOSE(F$3,A80+24,A79)</f>
        <v>38985</v>
      </c>
      <c r="U79" s="35" t="n">
        <f aca="false">T79-C$3</f>
        <v>2211</v>
      </c>
      <c r="V79" s="32" t="n">
        <f aca="false">VLOOKUP($A79,Table,MATCH(V$4,Curves,0))</f>
        <v>0.070370452244984</v>
      </c>
      <c r="W79" s="102" t="n">
        <f aca="false">1/(1+CHOOSE(F$3,(V80+($K$3/10000))/2,(V79+($K$3/10000))/2))^(2*U79/365.25)</f>
        <v>0.657851218471285</v>
      </c>
      <c r="X79" s="35" t="n">
        <f aca="false">IF(AND(mthbeg&lt;=A79,mthend&gt;=A79),1,0)</f>
        <v>1</v>
      </c>
      <c r="Y79" s="35" t="n">
        <f aca="false">S79*X79</f>
        <v>31</v>
      </c>
      <c r="AA79" s="89" t="n">
        <f aca="false">F79*G79</f>
        <v>602420.674802895</v>
      </c>
      <c r="AB79" s="89" t="n">
        <f aca="false">$F79*H79</f>
        <v>602420.674802895</v>
      </c>
      <c r="AC79" s="89" t="n">
        <f aca="false">$F79*I79</f>
        <v>602420.674802895</v>
      </c>
      <c r="AD79" s="89" t="n">
        <f aca="false">$F79*J79</f>
        <v>611.801633178295</v>
      </c>
      <c r="AE79" s="89" t="n">
        <f aca="false">$F79*K79</f>
        <v>611.801633178295</v>
      </c>
      <c r="AF79" s="89" t="n">
        <f aca="false">$F79*L79</f>
        <v>611.801633178295</v>
      </c>
      <c r="AG79" s="89" t="n">
        <f aca="false">$F79*M79</f>
        <v>2039.33877726098</v>
      </c>
      <c r="AH79" s="89" t="n">
        <f aca="false">$F79*N79</f>
        <v>5098.34694315246</v>
      </c>
      <c r="AI79" s="89" t="n">
        <f aca="false">F79*O79</f>
        <v>5098.34694315246</v>
      </c>
      <c r="AJ79" s="93"/>
      <c r="AK79" s="89" t="n">
        <f aca="false">CHOOSE($G$3,AB79-AC79,AC79-AB79)</f>
        <v>0</v>
      </c>
      <c r="AL79" s="89" t="n">
        <f aca="false">CHOOSE($G$3,AE79-AF79,AF79-AE79)</f>
        <v>0</v>
      </c>
      <c r="AM79" s="89" t="n">
        <f aca="false">CHOOSE($G$3,AH79-AI79,AI79-AH79)</f>
        <v>0</v>
      </c>
      <c r="AN79" s="103" t="n">
        <f aca="false">SUM(AK79:AM79)</f>
        <v>0</v>
      </c>
      <c r="AP79" s="89" t="n">
        <f aca="false">CHOOSE($G$3,AA79-AB79,AB79-AA79)</f>
        <v>0</v>
      </c>
      <c r="AQ79" s="89" t="n">
        <f aca="false">CHOOSE($G$3,AD79-AE79,AE79-AD79)</f>
        <v>0</v>
      </c>
      <c r="AR79" s="89" t="n">
        <f aca="false">CHOOSE($G$3,AG79-AH79,AH79-AG79)</f>
        <v>3059.00816589148</v>
      </c>
      <c r="AS79" s="103" t="n">
        <f aca="false">AP79+AQ79+AR79</f>
        <v>3059.00816589148</v>
      </c>
      <c r="AT79" s="103"/>
      <c r="AU79" s="90" t="n">
        <f aca="false">AS79+AN79</f>
        <v>3059.00816589148</v>
      </c>
      <c r="AW79" s="90" t="n">
        <f aca="false">AI79+AF79+AC79</f>
        <v>608130.823379225</v>
      </c>
      <c r="AX79" s="104"/>
    </row>
    <row r="80" customFormat="false" ht="12.75" hidden="false" customHeight="false" outlineLevel="0" collapsed="false">
      <c r="A80" s="94" t="n">
        <f aca="false">EDATE(A79,1)</f>
        <v>38961</v>
      </c>
      <c r="B80" s="95" t="n">
        <f aca="false">VLOOKUP(MONTH(A80),Volumes,3)</f>
        <v>10000</v>
      </c>
      <c r="C80" s="96"/>
      <c r="D80" s="97" t="n">
        <f aca="false">B80+C80</f>
        <v>10000</v>
      </c>
      <c r="E80" s="84" t="n">
        <f aca="false">IF(X80=0,0,IF(AND(X80=1,$H$3=1),D80*S80,IF($H$3=2,D80,"N/A")))</f>
        <v>300000</v>
      </c>
      <c r="F80" s="84" t="n">
        <f aca="false">E80*W80</f>
        <v>196214.108775157</v>
      </c>
      <c r="G80" s="32" t="n">
        <f aca="false">VLOOKUP($A80,Table,MATCH(G$4,Curves,0))</f>
        <v>2.978</v>
      </c>
      <c r="H80" s="98" t="n">
        <f aca="false">G80</f>
        <v>2.978</v>
      </c>
      <c r="I80" s="99" t="n">
        <f aca="false">H80</f>
        <v>2.978</v>
      </c>
      <c r="J80" s="32" t="n">
        <f aca="false">VLOOKUP($A80,Table,MATCH(J$4,Curves,0))</f>
        <v>0.003</v>
      </c>
      <c r="K80" s="98" t="n">
        <f aca="false">J80</f>
        <v>0.003</v>
      </c>
      <c r="L80" s="99" t="n">
        <f aca="false">K80</f>
        <v>0.003</v>
      </c>
      <c r="M80" s="32" t="n">
        <f aca="false">VLOOKUP($A80,Table,MATCH(M$4,Curves,0))</f>
        <v>0.01</v>
      </c>
      <c r="N80" s="98" t="n">
        <f aca="false">VLOOKUP($A80,Table,MATCH(N$4,Curves,0))</f>
        <v>0.025</v>
      </c>
      <c r="O80" s="99" t="n">
        <f aca="false">N80</f>
        <v>0.025</v>
      </c>
      <c r="P80" s="100"/>
      <c r="Q80" s="99" t="n">
        <f aca="false">O80+L80+I80</f>
        <v>3.006</v>
      </c>
      <c r="R80" s="100"/>
      <c r="S80" s="35" t="n">
        <f aca="false">A81-A80</f>
        <v>30</v>
      </c>
      <c r="T80" s="101" t="n">
        <f aca="false">CHOOSE(F$3,A81+24,A80)</f>
        <v>39015</v>
      </c>
      <c r="U80" s="35" t="n">
        <f aca="false">T80-C$3</f>
        <v>2241</v>
      </c>
      <c r="V80" s="32" t="n">
        <f aca="false">VLOOKUP($A80,Table,MATCH(V$4,Curves,0))</f>
        <v>0.070390913102029</v>
      </c>
      <c r="W80" s="102" t="n">
        <f aca="false">1/(1+CHOOSE(F$3,(V81+($K$3/10000))/2,(V80+($K$3/10000))/2))^(2*U80/365.25)</f>
        <v>0.654047029250524</v>
      </c>
      <c r="X80" s="35" t="n">
        <f aca="false">IF(AND(mthbeg&lt;=A80,mthend&gt;=A80),1,0)</f>
        <v>1</v>
      </c>
      <c r="Y80" s="35" t="n">
        <f aca="false">S80*X80</f>
        <v>30</v>
      </c>
      <c r="AA80" s="89" t="n">
        <f aca="false">F80*G80</f>
        <v>584325.615932418</v>
      </c>
      <c r="AB80" s="89" t="n">
        <f aca="false">$F80*H80</f>
        <v>584325.615932418</v>
      </c>
      <c r="AC80" s="89" t="n">
        <f aca="false">$F80*I80</f>
        <v>584325.615932418</v>
      </c>
      <c r="AD80" s="89" t="n">
        <f aca="false">$F80*J80</f>
        <v>588.642326325472</v>
      </c>
      <c r="AE80" s="89" t="n">
        <f aca="false">$F80*K80</f>
        <v>588.642326325472</v>
      </c>
      <c r="AF80" s="89" t="n">
        <f aca="false">$F80*L80</f>
        <v>588.642326325472</v>
      </c>
      <c r="AG80" s="89" t="n">
        <f aca="false">$F80*M80</f>
        <v>1962.14108775157</v>
      </c>
      <c r="AH80" s="89" t="n">
        <f aca="false">$F80*N80</f>
        <v>4905.35271937893</v>
      </c>
      <c r="AI80" s="89" t="n">
        <f aca="false">F80*O80</f>
        <v>4905.35271937893</v>
      </c>
      <c r="AJ80" s="93"/>
      <c r="AK80" s="89" t="n">
        <f aca="false">CHOOSE($G$3,AB80-AC80,AC80-AB80)</f>
        <v>0</v>
      </c>
      <c r="AL80" s="89" t="n">
        <f aca="false">CHOOSE($G$3,AE80-AF80,AF80-AE80)</f>
        <v>0</v>
      </c>
      <c r="AM80" s="89" t="n">
        <f aca="false">CHOOSE($G$3,AH80-AI80,AI80-AH80)</f>
        <v>0</v>
      </c>
      <c r="AN80" s="103" t="n">
        <f aca="false">SUM(AK80:AM80)</f>
        <v>0</v>
      </c>
      <c r="AP80" s="89" t="n">
        <f aca="false">CHOOSE($G$3,AA80-AB80,AB80-AA80)</f>
        <v>0</v>
      </c>
      <c r="AQ80" s="89" t="n">
        <f aca="false">CHOOSE($G$3,AD80-AE80,AE80-AD80)</f>
        <v>0</v>
      </c>
      <c r="AR80" s="89" t="n">
        <f aca="false">CHOOSE($G$3,AG80-AH80,AH80-AG80)</f>
        <v>2943.21163162736</v>
      </c>
      <c r="AS80" s="103" t="n">
        <f aca="false">AP80+AQ80+AR80</f>
        <v>2943.21163162736</v>
      </c>
      <c r="AT80" s="103"/>
      <c r="AU80" s="90" t="n">
        <f aca="false">AS80+AN80</f>
        <v>2943.21163162736</v>
      </c>
      <c r="AW80" s="90" t="n">
        <f aca="false">AI80+AF80+AC80</f>
        <v>589819.610978123</v>
      </c>
      <c r="AX80" s="104"/>
    </row>
    <row r="81" customFormat="false" ht="12.75" hidden="false" customHeight="false" outlineLevel="0" collapsed="false">
      <c r="A81" s="94" t="n">
        <f aca="false">EDATE(A80,1)</f>
        <v>38991</v>
      </c>
      <c r="B81" s="95" t="n">
        <f aca="false">VLOOKUP(MONTH(A81),Volumes,3)</f>
        <v>10000</v>
      </c>
      <c r="C81" s="96"/>
      <c r="D81" s="97" t="n">
        <f aca="false">B81+C81</f>
        <v>10000</v>
      </c>
      <c r="E81" s="84" t="n">
        <f aca="false">IF(X81=0,0,IF(AND(X81=1,$H$3=1),D81*S81,IF($H$3=2,D81,"N/A")))</f>
        <v>310000</v>
      </c>
      <c r="F81" s="84" t="n">
        <f aca="false">E81*W81</f>
        <v>201542.469308549</v>
      </c>
      <c r="G81" s="32" t="n">
        <f aca="false">VLOOKUP($A81,Table,MATCH(G$4,Curves,0))</f>
        <v>2.99</v>
      </c>
      <c r="H81" s="98" t="n">
        <f aca="false">G81</f>
        <v>2.99</v>
      </c>
      <c r="I81" s="99" t="n">
        <f aca="false">H81</f>
        <v>2.99</v>
      </c>
      <c r="J81" s="32" t="n">
        <f aca="false">VLOOKUP($A81,Table,MATCH(J$4,Curves,0))</f>
        <v>0.003</v>
      </c>
      <c r="K81" s="98" t="n">
        <f aca="false">J81</f>
        <v>0.003</v>
      </c>
      <c r="L81" s="99" t="n">
        <f aca="false">K81</f>
        <v>0.003</v>
      </c>
      <c r="M81" s="32" t="n">
        <f aca="false">VLOOKUP($A81,Table,MATCH(M$4,Curves,0))</f>
        <v>0.01</v>
      </c>
      <c r="N81" s="98" t="n">
        <f aca="false">VLOOKUP($A81,Table,MATCH(N$4,Curves,0))</f>
        <v>0.025</v>
      </c>
      <c r="O81" s="99" t="n">
        <f aca="false">N81</f>
        <v>0.025</v>
      </c>
      <c r="P81" s="100"/>
      <c r="Q81" s="99" t="n">
        <f aca="false">O81+L81+I81</f>
        <v>3.018</v>
      </c>
      <c r="R81" s="100"/>
      <c r="S81" s="35" t="n">
        <f aca="false">A82-A81</f>
        <v>31</v>
      </c>
      <c r="T81" s="101" t="n">
        <f aca="false">CHOOSE(F$3,A82+24,A81)</f>
        <v>39046</v>
      </c>
      <c r="U81" s="35" t="n">
        <f aca="false">T81-C$3</f>
        <v>2272</v>
      </c>
      <c r="V81" s="32" t="n">
        <f aca="false">VLOOKUP($A81,Table,MATCH(V$4,Curves,0))</f>
        <v>0.07041071393156</v>
      </c>
      <c r="W81" s="102" t="n">
        <f aca="false">1/(1+CHOOSE(F$3,(V82+($K$3/10000))/2,(V81+($K$3/10000))/2))^(2*U81/365.25)</f>
        <v>0.650136997769512</v>
      </c>
      <c r="X81" s="35" t="n">
        <f aca="false">IF(AND(mthbeg&lt;=A81,mthend&gt;=A81),1,0)</f>
        <v>1</v>
      </c>
      <c r="Y81" s="35" t="n">
        <f aca="false">S81*X81</f>
        <v>31</v>
      </c>
      <c r="AA81" s="89" t="n">
        <f aca="false">F81*G81</f>
        <v>602611.983232561</v>
      </c>
      <c r="AB81" s="89" t="n">
        <f aca="false">$F81*H81</f>
        <v>602611.983232561</v>
      </c>
      <c r="AC81" s="89" t="n">
        <f aca="false">$F81*I81</f>
        <v>602611.983232561</v>
      </c>
      <c r="AD81" s="89" t="n">
        <f aca="false">$F81*J81</f>
        <v>604.627407925647</v>
      </c>
      <c r="AE81" s="89" t="n">
        <f aca="false">$F81*K81</f>
        <v>604.627407925647</v>
      </c>
      <c r="AF81" s="89" t="n">
        <f aca="false">$F81*L81</f>
        <v>604.627407925647</v>
      </c>
      <c r="AG81" s="89" t="n">
        <f aca="false">$F81*M81</f>
        <v>2015.42469308549</v>
      </c>
      <c r="AH81" s="89" t="n">
        <f aca="false">$F81*N81</f>
        <v>5038.56173271372</v>
      </c>
      <c r="AI81" s="89" t="n">
        <f aca="false">F81*O81</f>
        <v>5038.56173271372</v>
      </c>
      <c r="AJ81" s="93"/>
      <c r="AK81" s="89" t="n">
        <f aca="false">CHOOSE($G$3,AB81-AC81,AC81-AB81)</f>
        <v>0</v>
      </c>
      <c r="AL81" s="89" t="n">
        <f aca="false">CHOOSE($G$3,AE81-AF81,AF81-AE81)</f>
        <v>0</v>
      </c>
      <c r="AM81" s="89" t="n">
        <f aca="false">CHOOSE($G$3,AH81-AI81,AI81-AH81)</f>
        <v>0</v>
      </c>
      <c r="AN81" s="103" t="n">
        <f aca="false">SUM(AK81:AM81)</f>
        <v>0</v>
      </c>
      <c r="AP81" s="89" t="n">
        <f aca="false">CHOOSE($G$3,AA81-AB81,AB81-AA81)</f>
        <v>0</v>
      </c>
      <c r="AQ81" s="89" t="n">
        <f aca="false">CHOOSE($G$3,AD81-AE81,AE81-AD81)</f>
        <v>0</v>
      </c>
      <c r="AR81" s="89" t="n">
        <f aca="false">CHOOSE($G$3,AG81-AH81,AH81-AG81)</f>
        <v>3023.13703962823</v>
      </c>
      <c r="AS81" s="103" t="n">
        <f aca="false">AP81+AQ81+AR81</f>
        <v>3023.13703962823</v>
      </c>
      <c r="AT81" s="103"/>
      <c r="AU81" s="90" t="n">
        <f aca="false">AS81+AN81</f>
        <v>3023.13703962823</v>
      </c>
      <c r="AW81" s="90" t="n">
        <f aca="false">AI81+AF81+AC81</f>
        <v>608255.1723732</v>
      </c>
      <c r="AX81" s="104"/>
    </row>
    <row r="82" customFormat="false" ht="12.75" hidden="false" customHeight="false" outlineLevel="0" collapsed="false">
      <c r="A82" s="94" t="n">
        <f aca="false">EDATE(A81,1)</f>
        <v>39022</v>
      </c>
      <c r="B82" s="95" t="n">
        <f aca="false">VLOOKUP(MONTH(A82),Volumes,3)</f>
        <v>10000</v>
      </c>
      <c r="C82" s="96"/>
      <c r="D82" s="97" t="n">
        <f aca="false">B82+C82</f>
        <v>10000</v>
      </c>
      <c r="E82" s="84" t="n">
        <f aca="false">IF(X82=0,0,IF(AND(X82=1,$H$3=1),D82*S82,IF($H$3=2,D82,"N/A")))</f>
        <v>300000</v>
      </c>
      <c r="F82" s="84" t="n">
        <f aca="false">E82*W82</f>
        <v>193911.986949903</v>
      </c>
      <c r="G82" s="32" t="n">
        <f aca="false">VLOOKUP($A82,Table,MATCH(G$4,Curves,0))</f>
        <v>3.067</v>
      </c>
      <c r="H82" s="98" t="n">
        <f aca="false">G82</f>
        <v>3.067</v>
      </c>
      <c r="I82" s="99" t="n">
        <f aca="false">H82</f>
        <v>3.067</v>
      </c>
      <c r="J82" s="32" t="n">
        <f aca="false">VLOOKUP($A82,Table,MATCH(J$4,Curves,0))</f>
        <v>-0.0075</v>
      </c>
      <c r="K82" s="98" t="n">
        <f aca="false">J82</f>
        <v>-0.0075</v>
      </c>
      <c r="L82" s="99" t="n">
        <f aca="false">K82</f>
        <v>-0.0075</v>
      </c>
      <c r="M82" s="32" t="n">
        <f aca="false">VLOOKUP($A82,Table,MATCH(M$4,Curves,0))</f>
        <v>0.01</v>
      </c>
      <c r="N82" s="98" t="n">
        <f aca="false">VLOOKUP($A82,Table,MATCH(N$4,Curves,0))</f>
        <v>0.025</v>
      </c>
      <c r="O82" s="99" t="n">
        <f aca="false">N82</f>
        <v>0.025</v>
      </c>
      <c r="P82" s="100"/>
      <c r="Q82" s="99" t="n">
        <f aca="false">O82+L82+I82</f>
        <v>3.0845</v>
      </c>
      <c r="R82" s="100"/>
      <c r="S82" s="35" t="n">
        <f aca="false">A83-A82</f>
        <v>30</v>
      </c>
      <c r="T82" s="101" t="n">
        <f aca="false">CHOOSE(F$3,A83+24,A82)</f>
        <v>39076</v>
      </c>
      <c r="U82" s="35" t="n">
        <f aca="false">T82-C$3</f>
        <v>2302</v>
      </c>
      <c r="V82" s="32" t="n">
        <f aca="false">VLOOKUP($A82,Table,MATCH(V$4,Curves,0))</f>
        <v>0.070431174788877</v>
      </c>
      <c r="W82" s="102" t="n">
        <f aca="false">1/(1+CHOOSE(F$3,(V83+($K$3/10000))/2,(V82+($K$3/10000))/2))^(2*U82/365.25)</f>
        <v>0.646373289833009</v>
      </c>
      <c r="X82" s="35" t="n">
        <f aca="false">IF(AND(mthbeg&lt;=A82,mthend&gt;=A82),1,0)</f>
        <v>1</v>
      </c>
      <c r="Y82" s="35" t="n">
        <f aca="false">S82*X82</f>
        <v>30</v>
      </c>
      <c r="AA82" s="89" t="n">
        <f aca="false">F82*G82</f>
        <v>594728.063975352</v>
      </c>
      <c r="AB82" s="89" t="n">
        <f aca="false">$F82*H82</f>
        <v>594728.063975352</v>
      </c>
      <c r="AC82" s="89" t="n">
        <f aca="false">$F82*I82</f>
        <v>594728.063975352</v>
      </c>
      <c r="AD82" s="89" t="n">
        <f aca="false">$F82*J82</f>
        <v>-1454.33990212427</v>
      </c>
      <c r="AE82" s="89" t="n">
        <f aca="false">$F82*K82</f>
        <v>-1454.33990212427</v>
      </c>
      <c r="AF82" s="89" t="n">
        <f aca="false">$F82*L82</f>
        <v>-1454.33990212427</v>
      </c>
      <c r="AG82" s="89" t="n">
        <f aca="false">$F82*M82</f>
        <v>1939.11986949903</v>
      </c>
      <c r="AH82" s="89" t="n">
        <f aca="false">$F82*N82</f>
        <v>4847.79967374757</v>
      </c>
      <c r="AI82" s="89" t="n">
        <f aca="false">F82*O82</f>
        <v>4847.79967374757</v>
      </c>
      <c r="AJ82" s="93"/>
      <c r="AK82" s="89" t="n">
        <f aca="false">CHOOSE($G$3,AB82-AC82,AC82-AB82)</f>
        <v>0</v>
      </c>
      <c r="AL82" s="89" t="n">
        <f aca="false">CHOOSE($G$3,AE82-AF82,AF82-AE82)</f>
        <v>0</v>
      </c>
      <c r="AM82" s="89" t="n">
        <f aca="false">CHOOSE($G$3,AH82-AI82,AI82-AH82)</f>
        <v>0</v>
      </c>
      <c r="AN82" s="103" t="n">
        <f aca="false">SUM(AK82:AM82)</f>
        <v>0</v>
      </c>
      <c r="AP82" s="89" t="n">
        <f aca="false">CHOOSE($G$3,AA82-AB82,AB82-AA82)</f>
        <v>0</v>
      </c>
      <c r="AQ82" s="89" t="n">
        <f aca="false">CHOOSE($G$3,AD82-AE82,AE82-AD82)</f>
        <v>0</v>
      </c>
      <c r="AR82" s="89" t="n">
        <f aca="false">CHOOSE($G$3,AG82-AH82,AH82-AG82)</f>
        <v>2908.67980424854</v>
      </c>
      <c r="AS82" s="103" t="n">
        <f aca="false">AP82+AQ82+AR82</f>
        <v>2908.67980424854</v>
      </c>
      <c r="AT82" s="103"/>
      <c r="AU82" s="90" t="n">
        <f aca="false">AS82+AN82</f>
        <v>2908.67980424854</v>
      </c>
      <c r="AW82" s="90" t="n">
        <f aca="false">AI82+AF82+AC82</f>
        <v>598121.523746975</v>
      </c>
      <c r="AX82" s="104"/>
    </row>
    <row r="83" customFormat="false" ht="12.75" hidden="false" customHeight="false" outlineLevel="0" collapsed="false">
      <c r="A83" s="94" t="n">
        <f aca="false">EDATE(A82,1)</f>
        <v>39052</v>
      </c>
      <c r="B83" s="95" t="n">
        <f aca="false">VLOOKUP(MONTH(A83),Volumes,3)</f>
        <v>10000</v>
      </c>
      <c r="C83" s="96"/>
      <c r="D83" s="97" t="n">
        <f aca="false">B83+C83</f>
        <v>10000</v>
      </c>
      <c r="E83" s="84" t="n">
        <f aca="false">IF(X83=0,0,IF(AND(X83=1,$H$3=1),D83*S83,IF($H$3=2,D83,"N/A")))</f>
        <v>310000</v>
      </c>
      <c r="F83" s="84" t="n">
        <f aca="false">E83*W83</f>
        <v>199176.516969299</v>
      </c>
      <c r="G83" s="32" t="n">
        <f aca="false">VLOOKUP($A83,Table,MATCH(G$4,Curves,0))</f>
        <v>3.144</v>
      </c>
      <c r="H83" s="98" t="n">
        <f aca="false">G83</f>
        <v>3.144</v>
      </c>
      <c r="I83" s="99" t="n">
        <f aca="false">H83</f>
        <v>3.144</v>
      </c>
      <c r="J83" s="32" t="n">
        <f aca="false">VLOOKUP($A83,Table,MATCH(J$4,Curves,0))</f>
        <v>-0.0075</v>
      </c>
      <c r="K83" s="98" t="n">
        <f aca="false">J83</f>
        <v>-0.0075</v>
      </c>
      <c r="L83" s="99" t="n">
        <f aca="false">K83</f>
        <v>-0.0075</v>
      </c>
      <c r="M83" s="32" t="n">
        <f aca="false">VLOOKUP($A83,Table,MATCH(M$4,Curves,0))</f>
        <v>0.01</v>
      </c>
      <c r="N83" s="98" t="n">
        <f aca="false">VLOOKUP($A83,Table,MATCH(N$4,Curves,0))</f>
        <v>0.025</v>
      </c>
      <c r="O83" s="99" t="n">
        <f aca="false">N83</f>
        <v>0.025</v>
      </c>
      <c r="P83" s="100"/>
      <c r="Q83" s="99" t="n">
        <f aca="false">O83+L83+I83</f>
        <v>3.1615</v>
      </c>
      <c r="R83" s="100"/>
      <c r="S83" s="35" t="n">
        <f aca="false">A84-A83</f>
        <v>31</v>
      </c>
      <c r="T83" s="101" t="n">
        <f aca="false">CHOOSE(F$3,A84+24,A83)</f>
        <v>39107</v>
      </c>
      <c r="U83" s="35" t="n">
        <f aca="false">T83-C$3</f>
        <v>2333</v>
      </c>
      <c r="V83" s="32" t="n">
        <f aca="false">VLOOKUP($A83,Table,MATCH(V$4,Curves,0))</f>
        <v>0.070450975618671</v>
      </c>
      <c r="W83" s="102" t="n">
        <f aca="false">1/(1+CHOOSE(F$3,(V84+($K$3/10000))/2,(V83+($K$3/10000))/2))^(2*U83/365.25)</f>
        <v>0.642504893449352</v>
      </c>
      <c r="X83" s="35" t="n">
        <f aca="false">IF(AND(mthbeg&lt;=A83,mthend&gt;=A83),1,0)</f>
        <v>1</v>
      </c>
      <c r="Y83" s="35" t="n">
        <f aca="false">S83*X83</f>
        <v>31</v>
      </c>
      <c r="AA83" s="89" t="n">
        <f aca="false">F83*G83</f>
        <v>626210.969351477</v>
      </c>
      <c r="AB83" s="89" t="n">
        <f aca="false">$F83*H83</f>
        <v>626210.969351477</v>
      </c>
      <c r="AC83" s="89" t="n">
        <f aca="false">$F83*I83</f>
        <v>626210.969351477</v>
      </c>
      <c r="AD83" s="89" t="n">
        <f aca="false">$F83*J83</f>
        <v>-1493.82387726974</v>
      </c>
      <c r="AE83" s="89" t="n">
        <f aca="false">$F83*K83</f>
        <v>-1493.82387726974</v>
      </c>
      <c r="AF83" s="89" t="n">
        <f aca="false">$F83*L83</f>
        <v>-1493.82387726974</v>
      </c>
      <c r="AG83" s="89" t="n">
        <f aca="false">$F83*M83</f>
        <v>1991.76516969299</v>
      </c>
      <c r="AH83" s="89" t="n">
        <f aca="false">$F83*N83</f>
        <v>4979.41292423248</v>
      </c>
      <c r="AI83" s="89" t="n">
        <f aca="false">F83*O83</f>
        <v>4979.41292423248</v>
      </c>
      <c r="AJ83" s="93"/>
      <c r="AK83" s="89" t="n">
        <f aca="false">CHOOSE($G$3,AB83-AC83,AC83-AB83)</f>
        <v>0</v>
      </c>
      <c r="AL83" s="89" t="n">
        <f aca="false">CHOOSE($G$3,AE83-AF83,AF83-AE83)</f>
        <v>0</v>
      </c>
      <c r="AM83" s="89" t="n">
        <f aca="false">CHOOSE($G$3,AH83-AI83,AI83-AH83)</f>
        <v>0</v>
      </c>
      <c r="AN83" s="103" t="n">
        <f aca="false">SUM(AK83:AM83)</f>
        <v>0</v>
      </c>
      <c r="AP83" s="89" t="n">
        <f aca="false">CHOOSE($G$3,AA83-AB83,AB83-AA83)</f>
        <v>0</v>
      </c>
      <c r="AQ83" s="89" t="n">
        <f aca="false">CHOOSE($G$3,AD83-AE83,AE83-AD83)</f>
        <v>0</v>
      </c>
      <c r="AR83" s="89" t="n">
        <f aca="false">CHOOSE($G$3,AG83-AH83,AH83-AG83)</f>
        <v>2987.64775453949</v>
      </c>
      <c r="AS83" s="103" t="n">
        <f aca="false">AP83+AQ83+AR83</f>
        <v>2987.64775453949</v>
      </c>
      <c r="AT83" s="103"/>
      <c r="AU83" s="90" t="n">
        <f aca="false">AS83+AN83</f>
        <v>2987.64775453949</v>
      </c>
      <c r="AW83" s="90" t="n">
        <f aca="false">AI83+AF83+AC83</f>
        <v>629696.558398439</v>
      </c>
      <c r="AX83" s="104"/>
    </row>
    <row r="84" customFormat="false" ht="12.75" hidden="false" customHeight="false" outlineLevel="0" collapsed="false">
      <c r="A84" s="94" t="n">
        <f aca="false">EDATE(A83,1)</f>
        <v>39083</v>
      </c>
      <c r="B84" s="95" t="n">
        <f aca="false">VLOOKUP(MONTH(A84),Volumes,3)</f>
        <v>10000</v>
      </c>
      <c r="C84" s="96"/>
      <c r="D84" s="97" t="n">
        <f aca="false">B84+C84</f>
        <v>10000</v>
      </c>
      <c r="E84" s="84" t="n">
        <f aca="false">IF(X84=0,0,IF(AND(X84=1,$H$3=1),D84*S84,IF($H$3=2,D84,"N/A")))</f>
        <v>310000</v>
      </c>
      <c r="F84" s="84" t="n">
        <f aca="false">E84*W84</f>
        <v>197983.827065344</v>
      </c>
      <c r="G84" s="32" t="n">
        <f aca="false">VLOOKUP($A84,Table,MATCH(G$4,Curves,0))</f>
        <v>3.295</v>
      </c>
      <c r="H84" s="98" t="n">
        <f aca="false">G84</f>
        <v>3.295</v>
      </c>
      <c r="I84" s="99" t="n">
        <f aca="false">H84</f>
        <v>3.295</v>
      </c>
      <c r="J84" s="32" t="n">
        <f aca="false">VLOOKUP($A84,Table,MATCH(J$4,Curves,0))</f>
        <v>-0.0075</v>
      </c>
      <c r="K84" s="98" t="n">
        <f aca="false">J84</f>
        <v>-0.0075</v>
      </c>
      <c r="L84" s="99" t="n">
        <f aca="false">K84</f>
        <v>-0.0075</v>
      </c>
      <c r="M84" s="32" t="n">
        <f aca="false">VLOOKUP($A84,Table,MATCH(M$4,Curves,0))</f>
        <v>0.01</v>
      </c>
      <c r="N84" s="98" t="n">
        <f aca="false">VLOOKUP($A84,Table,MATCH(N$4,Curves,0))</f>
        <v>0.025</v>
      </c>
      <c r="O84" s="99" t="n">
        <f aca="false">N84</f>
        <v>0.025</v>
      </c>
      <c r="P84" s="100"/>
      <c r="Q84" s="99" t="n">
        <f aca="false">O84+L84+I84</f>
        <v>3.3125</v>
      </c>
      <c r="R84" s="100"/>
      <c r="S84" s="35" t="n">
        <f aca="false">A85-A84</f>
        <v>31</v>
      </c>
      <c r="T84" s="101" t="n">
        <f aca="false">CHOOSE(F$3,A85+24,A84)</f>
        <v>39138</v>
      </c>
      <c r="U84" s="35" t="n">
        <f aca="false">T84-C$3</f>
        <v>2364</v>
      </c>
      <c r="V84" s="32" t="n">
        <f aca="false">VLOOKUP($A84,Table,MATCH(V$4,Curves,0))</f>
        <v>0.070471436476261</v>
      </c>
      <c r="W84" s="102" t="n">
        <f aca="false">1/(1+CHOOSE(F$3,(V85+($K$3/10000))/2,(V84+($K$3/10000))/2))^(2*U84/365.25)</f>
        <v>0.6386575066624</v>
      </c>
      <c r="X84" s="35" t="n">
        <f aca="false">IF(AND(mthbeg&lt;=A84,mthend&gt;=A84),1,0)</f>
        <v>1</v>
      </c>
      <c r="Y84" s="35" t="n">
        <f aca="false">S84*X84</f>
        <v>31</v>
      </c>
      <c r="AA84" s="89" t="n">
        <f aca="false">F84*G84</f>
        <v>652356.710180308</v>
      </c>
      <c r="AB84" s="89" t="n">
        <f aca="false">$F84*H84</f>
        <v>652356.710180308</v>
      </c>
      <c r="AC84" s="89" t="n">
        <f aca="false">$F84*I84</f>
        <v>652356.710180308</v>
      </c>
      <c r="AD84" s="89" t="n">
        <f aca="false">$F84*J84</f>
        <v>-1484.87870299008</v>
      </c>
      <c r="AE84" s="89" t="n">
        <f aca="false">$F84*K84</f>
        <v>-1484.87870299008</v>
      </c>
      <c r="AF84" s="89" t="n">
        <f aca="false">$F84*L84</f>
        <v>-1484.87870299008</v>
      </c>
      <c r="AG84" s="89" t="n">
        <f aca="false">$F84*M84</f>
        <v>1979.83827065344</v>
      </c>
      <c r="AH84" s="89" t="n">
        <f aca="false">$F84*N84</f>
        <v>4949.5956766336</v>
      </c>
      <c r="AI84" s="89" t="n">
        <f aca="false">F84*O84</f>
        <v>4949.5956766336</v>
      </c>
      <c r="AJ84" s="93"/>
      <c r="AK84" s="89" t="n">
        <f aca="false">CHOOSE($G$3,AB84-AC84,AC84-AB84)</f>
        <v>0</v>
      </c>
      <c r="AL84" s="89" t="n">
        <f aca="false">CHOOSE($G$3,AE84-AF84,AF84-AE84)</f>
        <v>0</v>
      </c>
      <c r="AM84" s="89" t="n">
        <f aca="false">CHOOSE($G$3,AH84-AI84,AI84-AH84)</f>
        <v>0</v>
      </c>
      <c r="AN84" s="103" t="n">
        <f aca="false">SUM(AK84:AM84)</f>
        <v>0</v>
      </c>
      <c r="AP84" s="89" t="n">
        <f aca="false">CHOOSE($G$3,AA84-AB84,AB84-AA84)</f>
        <v>0</v>
      </c>
      <c r="AQ84" s="89" t="n">
        <f aca="false">CHOOSE($G$3,AD84-AE84,AE84-AD84)</f>
        <v>0</v>
      </c>
      <c r="AR84" s="89" t="n">
        <f aca="false">CHOOSE($G$3,AG84-AH84,AH84-AG84)</f>
        <v>2969.75740598016</v>
      </c>
      <c r="AS84" s="103" t="n">
        <f aca="false">AP84+AQ84+AR84</f>
        <v>2969.75740598016</v>
      </c>
      <c r="AT84" s="103"/>
      <c r="AU84" s="90" t="n">
        <f aca="false">AS84+AN84</f>
        <v>2969.75740598016</v>
      </c>
      <c r="AW84" s="90" t="n">
        <f aca="false">AI84+AF84+AC84</f>
        <v>655821.427153952</v>
      </c>
      <c r="AX84" s="104"/>
    </row>
    <row r="85" customFormat="false" ht="12.75" hidden="false" customHeight="false" outlineLevel="0" collapsed="false">
      <c r="A85" s="94" t="n">
        <f aca="false">EDATE(A84,1)</f>
        <v>39114</v>
      </c>
      <c r="B85" s="95" t="n">
        <f aca="false">VLOOKUP(MONTH(A85),Volumes,3)</f>
        <v>10000</v>
      </c>
      <c r="C85" s="96"/>
      <c r="D85" s="97" t="n">
        <f aca="false">B85+C85</f>
        <v>10000</v>
      </c>
      <c r="E85" s="84" t="n">
        <f aca="false">IF(X85=0,0,IF(AND(X85=1,$H$3=1),D85*S85,IF($H$3=2,D85,"N/A")))</f>
        <v>280000</v>
      </c>
      <c r="F85" s="84" t="n">
        <f aca="false">E85*W85</f>
        <v>177856.118327656</v>
      </c>
      <c r="G85" s="32" t="n">
        <f aca="false">VLOOKUP($A85,Table,MATCH(G$4,Curves,0))</f>
        <v>3.181</v>
      </c>
      <c r="H85" s="98" t="n">
        <f aca="false">G85</f>
        <v>3.181</v>
      </c>
      <c r="I85" s="99" t="n">
        <f aca="false">H85</f>
        <v>3.181</v>
      </c>
      <c r="J85" s="32" t="n">
        <f aca="false">VLOOKUP($A85,Table,MATCH(J$4,Curves,0))</f>
        <v>-0.0075</v>
      </c>
      <c r="K85" s="98" t="n">
        <f aca="false">J85</f>
        <v>-0.0075</v>
      </c>
      <c r="L85" s="99" t="n">
        <f aca="false">K85</f>
        <v>-0.0075</v>
      </c>
      <c r="M85" s="32" t="n">
        <f aca="false">VLOOKUP($A85,Table,MATCH(M$4,Curves,0))</f>
        <v>0.01</v>
      </c>
      <c r="N85" s="98" t="n">
        <f aca="false">VLOOKUP($A85,Table,MATCH(N$4,Curves,0))</f>
        <v>0.025</v>
      </c>
      <c r="O85" s="99" t="n">
        <f aca="false">N85</f>
        <v>0.025</v>
      </c>
      <c r="P85" s="100"/>
      <c r="Q85" s="99" t="n">
        <f aca="false">O85+L85+I85</f>
        <v>3.1985</v>
      </c>
      <c r="R85" s="100"/>
      <c r="S85" s="35" t="n">
        <f aca="false">A86-A85</f>
        <v>28</v>
      </c>
      <c r="T85" s="101" t="n">
        <f aca="false">CHOOSE(F$3,A86+24,A85)</f>
        <v>39166</v>
      </c>
      <c r="U85" s="35" t="n">
        <f aca="false">T85-C$3</f>
        <v>2392</v>
      </c>
      <c r="V85" s="32" t="n">
        <f aca="false">VLOOKUP($A85,Table,MATCH(V$4,Curves,0))</f>
        <v>0.070491897333989</v>
      </c>
      <c r="W85" s="102" t="n">
        <f aca="false">1/(1+CHOOSE(F$3,(V86+($K$3/10000))/2,(V85+($K$3/10000))/2))^(2*U85/365.25)</f>
        <v>0.635200422598771</v>
      </c>
      <c r="X85" s="35" t="n">
        <f aca="false">IF(AND(mthbeg&lt;=A85,mthend&gt;=A85),1,0)</f>
        <v>1</v>
      </c>
      <c r="Y85" s="35" t="n">
        <f aca="false">S85*X85</f>
        <v>28</v>
      </c>
      <c r="AA85" s="89" t="n">
        <f aca="false">F85*G85</f>
        <v>565760.312400274</v>
      </c>
      <c r="AB85" s="89" t="n">
        <f aca="false">$F85*H85</f>
        <v>565760.312400274</v>
      </c>
      <c r="AC85" s="89" t="n">
        <f aca="false">$F85*I85</f>
        <v>565760.312400274</v>
      </c>
      <c r="AD85" s="89" t="n">
        <f aca="false">$F85*J85</f>
        <v>-1333.92088745742</v>
      </c>
      <c r="AE85" s="89" t="n">
        <f aca="false">$F85*K85</f>
        <v>-1333.92088745742</v>
      </c>
      <c r="AF85" s="89" t="n">
        <f aca="false">$F85*L85</f>
        <v>-1333.92088745742</v>
      </c>
      <c r="AG85" s="89" t="n">
        <f aca="false">$F85*M85</f>
        <v>1778.56118327656</v>
      </c>
      <c r="AH85" s="89" t="n">
        <f aca="false">$F85*N85</f>
        <v>4446.4029581914</v>
      </c>
      <c r="AI85" s="89" t="n">
        <f aca="false">F85*O85</f>
        <v>4446.4029581914</v>
      </c>
      <c r="AJ85" s="93"/>
      <c r="AK85" s="89" t="n">
        <f aca="false">CHOOSE($G$3,AB85-AC85,AC85-AB85)</f>
        <v>0</v>
      </c>
      <c r="AL85" s="89" t="n">
        <f aca="false">CHOOSE($G$3,AE85-AF85,AF85-AE85)</f>
        <v>0</v>
      </c>
      <c r="AM85" s="89" t="n">
        <f aca="false">CHOOSE($G$3,AH85-AI85,AI85-AH85)</f>
        <v>0</v>
      </c>
      <c r="AN85" s="103" t="n">
        <f aca="false">SUM(AK85:AM85)</f>
        <v>0</v>
      </c>
      <c r="AP85" s="89" t="n">
        <f aca="false">CHOOSE($G$3,AA85-AB85,AB85-AA85)</f>
        <v>0</v>
      </c>
      <c r="AQ85" s="89" t="n">
        <f aca="false">CHOOSE($G$3,AD85-AE85,AE85-AD85)</f>
        <v>0</v>
      </c>
      <c r="AR85" s="89" t="n">
        <f aca="false">CHOOSE($G$3,AG85-AH85,AH85-AG85)</f>
        <v>2667.84177491484</v>
      </c>
      <c r="AS85" s="103" t="n">
        <f aca="false">AP85+AQ85+AR85</f>
        <v>2667.84177491484</v>
      </c>
      <c r="AT85" s="103"/>
      <c r="AU85" s="90" t="n">
        <f aca="false">AS85+AN85</f>
        <v>2667.84177491484</v>
      </c>
      <c r="AW85" s="90" t="n">
        <f aca="false">AI85+AF85+AC85</f>
        <v>568872.794471008</v>
      </c>
      <c r="AX85" s="104"/>
    </row>
    <row r="86" customFormat="false" ht="12.75" hidden="false" customHeight="false" outlineLevel="0" collapsed="false">
      <c r="A86" s="94" t="n">
        <f aca="false">EDATE(A85,1)</f>
        <v>39142</v>
      </c>
      <c r="B86" s="95" t="n">
        <f aca="false">VLOOKUP(MONTH(A86),Volumes,3)</f>
        <v>10000</v>
      </c>
      <c r="C86" s="96"/>
      <c r="D86" s="97" t="n">
        <f aca="false">B86+C86</f>
        <v>10000</v>
      </c>
      <c r="E86" s="84" t="n">
        <f aca="false">IF(X86=0,0,IF(AND(X86=1,$H$3=1),D86*S86,IF($H$3=2,D86,"N/A")))</f>
        <v>310000</v>
      </c>
      <c r="F86" s="84" t="n">
        <f aca="false">E86*W86</f>
        <v>195731.751178212</v>
      </c>
      <c r="G86" s="32" t="n">
        <f aca="false">VLOOKUP($A86,Table,MATCH(G$4,Curves,0))</f>
        <v>3.053</v>
      </c>
      <c r="H86" s="98" t="n">
        <f aca="false">G86</f>
        <v>3.053</v>
      </c>
      <c r="I86" s="99" t="n">
        <f aca="false">H86</f>
        <v>3.053</v>
      </c>
      <c r="J86" s="32" t="n">
        <f aca="false">VLOOKUP($A86,Table,MATCH(J$4,Curves,0))</f>
        <v>-0.0075</v>
      </c>
      <c r="K86" s="98" t="n">
        <f aca="false">J86</f>
        <v>-0.0075</v>
      </c>
      <c r="L86" s="99" t="n">
        <f aca="false">K86</f>
        <v>-0.0075</v>
      </c>
      <c r="M86" s="32" t="n">
        <f aca="false">VLOOKUP($A86,Table,MATCH(M$4,Curves,0))</f>
        <v>0.01</v>
      </c>
      <c r="N86" s="98" t="n">
        <f aca="false">VLOOKUP($A86,Table,MATCH(N$4,Curves,0))</f>
        <v>0.025</v>
      </c>
      <c r="O86" s="99" t="n">
        <f aca="false">N86</f>
        <v>0.025</v>
      </c>
      <c r="P86" s="100"/>
      <c r="Q86" s="99" t="n">
        <f aca="false">O86+L86+I86</f>
        <v>3.0705</v>
      </c>
      <c r="R86" s="100"/>
      <c r="S86" s="35" t="n">
        <f aca="false">A87-A86</f>
        <v>31</v>
      </c>
      <c r="T86" s="101" t="n">
        <f aca="false">CHOOSE(F$3,A87+24,A86)</f>
        <v>39197</v>
      </c>
      <c r="U86" s="35" t="n">
        <f aca="false">T86-C$3</f>
        <v>2423</v>
      </c>
      <c r="V86" s="32" t="n">
        <f aca="false">VLOOKUP($A86,Table,MATCH(V$4,Curves,0))</f>
        <v>0.070510378108831</v>
      </c>
      <c r="W86" s="102" t="n">
        <f aca="false">1/(1+CHOOSE(F$3,(V87+($K$3/10000))/2,(V86+($K$3/10000))/2))^(2*U86/365.25)</f>
        <v>0.631392745736168</v>
      </c>
      <c r="X86" s="35" t="n">
        <f aca="false">IF(AND(mthbeg&lt;=A86,mthend&gt;=A86),1,0)</f>
        <v>1</v>
      </c>
      <c r="Y86" s="35" t="n">
        <f aca="false">S86*X86</f>
        <v>31</v>
      </c>
      <c r="AA86" s="89" t="n">
        <f aca="false">F86*G86</f>
        <v>597569.036347082</v>
      </c>
      <c r="AB86" s="89" t="n">
        <f aca="false">$F86*H86</f>
        <v>597569.036347082</v>
      </c>
      <c r="AC86" s="89" t="n">
        <f aca="false">$F86*I86</f>
        <v>597569.036347082</v>
      </c>
      <c r="AD86" s="89" t="n">
        <f aca="false">$F86*J86</f>
        <v>-1467.98813383659</v>
      </c>
      <c r="AE86" s="89" t="n">
        <f aca="false">$F86*K86</f>
        <v>-1467.98813383659</v>
      </c>
      <c r="AF86" s="89" t="n">
        <f aca="false">$F86*L86</f>
        <v>-1467.98813383659</v>
      </c>
      <c r="AG86" s="89" t="n">
        <f aca="false">$F86*M86</f>
        <v>1957.31751178212</v>
      </c>
      <c r="AH86" s="89" t="n">
        <f aca="false">$F86*N86</f>
        <v>4893.2937794553</v>
      </c>
      <c r="AI86" s="89" t="n">
        <f aca="false">F86*O86</f>
        <v>4893.2937794553</v>
      </c>
      <c r="AJ86" s="93"/>
      <c r="AK86" s="89" t="n">
        <f aca="false">CHOOSE($G$3,AB86-AC86,AC86-AB86)</f>
        <v>0</v>
      </c>
      <c r="AL86" s="89" t="n">
        <f aca="false">CHOOSE($G$3,AE86-AF86,AF86-AE86)</f>
        <v>0</v>
      </c>
      <c r="AM86" s="89" t="n">
        <f aca="false">CHOOSE($G$3,AH86-AI86,AI86-AH86)</f>
        <v>0</v>
      </c>
      <c r="AN86" s="103" t="n">
        <f aca="false">SUM(AK86:AM86)</f>
        <v>0</v>
      </c>
      <c r="AP86" s="89" t="n">
        <f aca="false">CHOOSE($G$3,AA86-AB86,AB86-AA86)</f>
        <v>0</v>
      </c>
      <c r="AQ86" s="89" t="n">
        <f aca="false">CHOOSE($G$3,AD86-AE86,AE86-AD86)</f>
        <v>0</v>
      </c>
      <c r="AR86" s="89" t="n">
        <f aca="false">CHOOSE($G$3,AG86-AH86,AH86-AG86)</f>
        <v>2935.97626767318</v>
      </c>
      <c r="AS86" s="103" t="n">
        <f aca="false">AP86+AQ86+AR86</f>
        <v>2935.97626767318</v>
      </c>
      <c r="AT86" s="103"/>
      <c r="AU86" s="90" t="n">
        <f aca="false">AS86+AN86</f>
        <v>2935.97626767318</v>
      </c>
      <c r="AW86" s="90" t="n">
        <f aca="false">AI86+AF86+AC86</f>
        <v>600994.3419927</v>
      </c>
      <c r="AX86" s="104"/>
    </row>
    <row r="87" customFormat="false" ht="12.75" hidden="false" customHeight="false" outlineLevel="0" collapsed="false">
      <c r="A87" s="94" t="n">
        <f aca="false">EDATE(A86,1)</f>
        <v>39173</v>
      </c>
      <c r="B87" s="95" t="n">
        <f aca="false">VLOOKUP(MONTH(A87),Volumes,3)</f>
        <v>10000</v>
      </c>
      <c r="C87" s="96"/>
      <c r="D87" s="97" t="n">
        <f aca="false">B87+C87</f>
        <v>10000</v>
      </c>
      <c r="E87" s="84" t="n">
        <f aca="false">IF(X87=0,0,IF(AND(X87=1,$H$3=1),D87*S87,IF($H$3=2,D87,"N/A")))</f>
        <v>300000</v>
      </c>
      <c r="F87" s="84" t="n">
        <f aca="false">E87*W87</f>
        <v>188318.287971916</v>
      </c>
      <c r="G87" s="32" t="n">
        <f aca="false">VLOOKUP($A87,Table,MATCH(G$4,Curves,0))</f>
        <v>2.925</v>
      </c>
      <c r="H87" s="98" t="n">
        <f aca="false">G87</f>
        <v>2.925</v>
      </c>
      <c r="I87" s="99" t="n">
        <f aca="false">H87</f>
        <v>2.925</v>
      </c>
      <c r="J87" s="32" t="n">
        <f aca="false">VLOOKUP($A87,Table,MATCH(J$4,Curves,0))</f>
        <v>0.005</v>
      </c>
      <c r="K87" s="98" t="n">
        <f aca="false">J87</f>
        <v>0.005</v>
      </c>
      <c r="L87" s="99" t="n">
        <f aca="false">K87</f>
        <v>0.005</v>
      </c>
      <c r="M87" s="32" t="n">
        <f aca="false">VLOOKUP($A87,Table,MATCH(M$4,Curves,0))</f>
        <v>0.01</v>
      </c>
      <c r="N87" s="98" t="n">
        <f aca="false">VLOOKUP($A87,Table,MATCH(N$4,Curves,0))</f>
        <v>0.025</v>
      </c>
      <c r="O87" s="99" t="n">
        <f aca="false">N87</f>
        <v>0.025</v>
      </c>
      <c r="P87" s="100"/>
      <c r="Q87" s="99" t="n">
        <f aca="false">O87+L87+I87</f>
        <v>2.955</v>
      </c>
      <c r="R87" s="100"/>
      <c r="S87" s="35" t="n">
        <f aca="false">A88-A87</f>
        <v>30</v>
      </c>
      <c r="T87" s="101" t="n">
        <f aca="false">CHOOSE(F$3,A88+24,A87)</f>
        <v>39227</v>
      </c>
      <c r="U87" s="35" t="n">
        <f aca="false">T87-C$3</f>
        <v>2453</v>
      </c>
      <c r="V87" s="32" t="n">
        <f aca="false">VLOOKUP($A87,Table,MATCH(V$4,Curves,0))</f>
        <v>0.070530838966822</v>
      </c>
      <c r="W87" s="102" t="n">
        <f aca="false">1/(1+CHOOSE(F$3,(V88+($K$3/10000))/2,(V87+($K$3/10000))/2))^(2*U87/365.25)</f>
        <v>0.627727626573052</v>
      </c>
      <c r="X87" s="35" t="n">
        <f aca="false">IF(AND(mthbeg&lt;=A87,mthend&gt;=A87),1,0)</f>
        <v>1</v>
      </c>
      <c r="Y87" s="35" t="n">
        <f aca="false">S87*X87</f>
        <v>30</v>
      </c>
      <c r="AA87" s="89" t="n">
        <f aca="false">F87*G87</f>
        <v>550830.992317853</v>
      </c>
      <c r="AB87" s="89" t="n">
        <f aca="false">$F87*H87</f>
        <v>550830.992317853</v>
      </c>
      <c r="AC87" s="89" t="n">
        <f aca="false">$F87*I87</f>
        <v>550830.992317853</v>
      </c>
      <c r="AD87" s="89" t="n">
        <f aca="false">$F87*J87</f>
        <v>941.591439859578</v>
      </c>
      <c r="AE87" s="89" t="n">
        <f aca="false">$F87*K87</f>
        <v>941.591439859578</v>
      </c>
      <c r="AF87" s="89" t="n">
        <f aca="false">$F87*L87</f>
        <v>941.591439859578</v>
      </c>
      <c r="AG87" s="89" t="n">
        <f aca="false">$F87*M87</f>
        <v>1883.18287971916</v>
      </c>
      <c r="AH87" s="89" t="n">
        <f aca="false">$F87*N87</f>
        <v>4707.95719929789</v>
      </c>
      <c r="AI87" s="89" t="n">
        <f aca="false">F87*O87</f>
        <v>4707.95719929789</v>
      </c>
      <c r="AJ87" s="93"/>
      <c r="AK87" s="89" t="n">
        <f aca="false">CHOOSE($G$3,AB87-AC87,AC87-AB87)</f>
        <v>0</v>
      </c>
      <c r="AL87" s="89" t="n">
        <f aca="false">CHOOSE($G$3,AE87-AF87,AF87-AE87)</f>
        <v>0</v>
      </c>
      <c r="AM87" s="89" t="n">
        <f aca="false">CHOOSE($G$3,AH87-AI87,AI87-AH87)</f>
        <v>0</v>
      </c>
      <c r="AN87" s="103" t="n">
        <f aca="false">SUM(AK87:AM87)</f>
        <v>0</v>
      </c>
      <c r="AP87" s="89" t="n">
        <f aca="false">CHOOSE($G$3,AA87-AB87,AB87-AA87)</f>
        <v>0</v>
      </c>
      <c r="AQ87" s="89" t="n">
        <f aca="false">CHOOSE($G$3,AD87-AE87,AE87-AD87)</f>
        <v>0</v>
      </c>
      <c r="AR87" s="89" t="n">
        <f aca="false">CHOOSE($G$3,AG87-AH87,AH87-AG87)</f>
        <v>2824.77431957873</v>
      </c>
      <c r="AS87" s="103" t="n">
        <f aca="false">AP87+AQ87+AR87</f>
        <v>2824.77431957873</v>
      </c>
      <c r="AT87" s="103"/>
      <c r="AU87" s="90" t="n">
        <f aca="false">AS87+AN87</f>
        <v>2824.77431957873</v>
      </c>
      <c r="AW87" s="90" t="n">
        <f aca="false">AI87+AF87+AC87</f>
        <v>556480.54095701</v>
      </c>
      <c r="AX87" s="104"/>
    </row>
    <row r="88" customFormat="false" ht="12.75" hidden="false" customHeight="false" outlineLevel="0" collapsed="false">
      <c r="A88" s="94" t="n">
        <f aca="false">EDATE(A87,1)</f>
        <v>39203</v>
      </c>
      <c r="B88" s="95" t="n">
        <f aca="false">VLOOKUP(MONTH(A88),Volumes,3)</f>
        <v>10000</v>
      </c>
      <c r="C88" s="96"/>
      <c r="D88" s="97" t="n">
        <f aca="false">B88+C88</f>
        <v>10000</v>
      </c>
      <c r="E88" s="84" t="n">
        <f aca="false">IF(X88=0,0,IF(AND(X88=1,$H$3=1),D88*S88,IF($H$3=2,D88,"N/A")))</f>
        <v>310000</v>
      </c>
      <c r="F88" s="84" t="n">
        <f aca="false">E88*W88</f>
        <v>193427.794539519</v>
      </c>
      <c r="G88" s="32" t="n">
        <f aca="false">VLOOKUP($A88,Table,MATCH(G$4,Curves,0))</f>
        <v>2.914</v>
      </c>
      <c r="H88" s="98" t="n">
        <f aca="false">G88</f>
        <v>2.914</v>
      </c>
      <c r="I88" s="99" t="n">
        <f aca="false">H88</f>
        <v>2.914</v>
      </c>
      <c r="J88" s="32" t="n">
        <f aca="false">VLOOKUP($A88,Table,MATCH(J$4,Curves,0))</f>
        <v>0.005</v>
      </c>
      <c r="K88" s="98" t="n">
        <f aca="false">J88</f>
        <v>0.005</v>
      </c>
      <c r="L88" s="99" t="n">
        <f aca="false">K88</f>
        <v>0.005</v>
      </c>
      <c r="M88" s="32" t="n">
        <f aca="false">VLOOKUP($A88,Table,MATCH(M$4,Curves,0))</f>
        <v>0.01</v>
      </c>
      <c r="N88" s="98" t="n">
        <f aca="false">VLOOKUP($A88,Table,MATCH(N$4,Curves,0))</f>
        <v>0.025</v>
      </c>
      <c r="O88" s="99" t="n">
        <f aca="false">N88</f>
        <v>0.025</v>
      </c>
      <c r="P88" s="100"/>
      <c r="Q88" s="99" t="n">
        <f aca="false">O88+L88+I88</f>
        <v>2.944</v>
      </c>
      <c r="R88" s="100"/>
      <c r="S88" s="35" t="n">
        <f aca="false">A89-A88</f>
        <v>31</v>
      </c>
      <c r="T88" s="101" t="n">
        <f aca="false">CHOOSE(F$3,A89+24,A88)</f>
        <v>39258</v>
      </c>
      <c r="U88" s="35" t="n">
        <f aca="false">T88-C$3</f>
        <v>2484</v>
      </c>
      <c r="V88" s="32" t="n">
        <f aca="false">VLOOKUP($A88,Table,MATCH(V$4,Curves,0))</f>
        <v>0.070550639797268</v>
      </c>
      <c r="W88" s="102" t="n">
        <f aca="false">1/(1+CHOOSE(F$3,(V89+($K$3/10000))/2,(V88+($K$3/10000))/2))^(2*U88/365.25)</f>
        <v>0.623960627546837</v>
      </c>
      <c r="X88" s="35" t="n">
        <f aca="false">IF(AND(mthbeg&lt;=A88,mthend&gt;=A88),1,0)</f>
        <v>1</v>
      </c>
      <c r="Y88" s="35" t="n">
        <f aca="false">S88*X88</f>
        <v>31</v>
      </c>
      <c r="AA88" s="89" t="n">
        <f aca="false">F88*G88</f>
        <v>563648.593288159</v>
      </c>
      <c r="AB88" s="89" t="n">
        <f aca="false">$F88*H88</f>
        <v>563648.593288159</v>
      </c>
      <c r="AC88" s="89" t="n">
        <f aca="false">$F88*I88</f>
        <v>563648.593288159</v>
      </c>
      <c r="AD88" s="89" t="n">
        <f aca="false">$F88*J88</f>
        <v>967.138972697597</v>
      </c>
      <c r="AE88" s="89" t="n">
        <f aca="false">$F88*K88</f>
        <v>967.138972697597</v>
      </c>
      <c r="AF88" s="89" t="n">
        <f aca="false">$F88*L88</f>
        <v>967.138972697597</v>
      </c>
      <c r="AG88" s="89" t="n">
        <f aca="false">$F88*M88</f>
        <v>1934.27794539519</v>
      </c>
      <c r="AH88" s="89" t="n">
        <f aca="false">$F88*N88</f>
        <v>4835.69486348798</v>
      </c>
      <c r="AI88" s="89" t="n">
        <f aca="false">F88*O88</f>
        <v>4835.69486348798</v>
      </c>
      <c r="AJ88" s="93"/>
      <c r="AK88" s="89" t="n">
        <f aca="false">CHOOSE($G$3,AB88-AC88,AC88-AB88)</f>
        <v>0</v>
      </c>
      <c r="AL88" s="89" t="n">
        <f aca="false">CHOOSE($G$3,AE88-AF88,AF88-AE88)</f>
        <v>0</v>
      </c>
      <c r="AM88" s="89" t="n">
        <f aca="false">CHOOSE($G$3,AH88-AI88,AI88-AH88)</f>
        <v>0</v>
      </c>
      <c r="AN88" s="103" t="n">
        <f aca="false">SUM(AK88:AM88)</f>
        <v>0</v>
      </c>
      <c r="AP88" s="89" t="n">
        <f aca="false">CHOOSE($G$3,AA88-AB88,AB88-AA88)</f>
        <v>0</v>
      </c>
      <c r="AQ88" s="89" t="n">
        <f aca="false">CHOOSE($G$3,AD88-AE88,AE88-AD88)</f>
        <v>0</v>
      </c>
      <c r="AR88" s="89" t="n">
        <f aca="false">CHOOSE($G$3,AG88-AH88,AH88-AG88)</f>
        <v>2901.41691809279</v>
      </c>
      <c r="AS88" s="103" t="n">
        <f aca="false">AP88+AQ88+AR88</f>
        <v>2901.41691809279</v>
      </c>
      <c r="AT88" s="103"/>
      <c r="AU88" s="90" t="n">
        <f aca="false">AS88+AN88</f>
        <v>2901.41691809279</v>
      </c>
      <c r="AW88" s="90" t="n">
        <f aca="false">AI88+AF88+AC88</f>
        <v>569451.427124345</v>
      </c>
      <c r="AX88" s="104"/>
    </row>
    <row r="89" customFormat="false" ht="12.75" hidden="false" customHeight="false" outlineLevel="0" collapsed="false">
      <c r="A89" s="94" t="n">
        <f aca="false">EDATE(A88,1)</f>
        <v>39234</v>
      </c>
      <c r="B89" s="95" t="n">
        <f aca="false">VLOOKUP(MONTH(A89),Volumes,3)</f>
        <v>10000</v>
      </c>
      <c r="C89" s="96"/>
      <c r="D89" s="97" t="n">
        <f aca="false">B89+C89</f>
        <v>10000</v>
      </c>
      <c r="E89" s="84" t="n">
        <f aca="false">IF(X89=0,0,IF(AND(X89=1,$H$3=1),D89*S89,IF($H$3=2,D89,"N/A")))</f>
        <v>300000</v>
      </c>
      <c r="F89" s="84" t="n">
        <f aca="false">E89*W89</f>
        <v>186100.406712129</v>
      </c>
      <c r="G89" s="32" t="n">
        <f aca="false">VLOOKUP($A89,Table,MATCH(G$4,Curves,0))</f>
        <v>2.95</v>
      </c>
      <c r="H89" s="98" t="n">
        <f aca="false">G89</f>
        <v>2.95</v>
      </c>
      <c r="I89" s="99" t="n">
        <f aca="false">H89</f>
        <v>2.95</v>
      </c>
      <c r="J89" s="32" t="n">
        <f aca="false">VLOOKUP($A89,Table,MATCH(J$4,Curves,0))</f>
        <v>0.005</v>
      </c>
      <c r="K89" s="98" t="n">
        <f aca="false">J89</f>
        <v>0.005</v>
      </c>
      <c r="L89" s="99" t="n">
        <f aca="false">K89</f>
        <v>0.005</v>
      </c>
      <c r="M89" s="32" t="n">
        <f aca="false">VLOOKUP($A89,Table,MATCH(M$4,Curves,0))</f>
        <v>0.01</v>
      </c>
      <c r="N89" s="98" t="n">
        <f aca="false">VLOOKUP($A89,Table,MATCH(N$4,Curves,0))</f>
        <v>0.025</v>
      </c>
      <c r="O89" s="99" t="n">
        <f aca="false">N89</f>
        <v>0.025</v>
      </c>
      <c r="P89" s="100"/>
      <c r="Q89" s="99" t="n">
        <f aca="false">O89+L89+I89</f>
        <v>2.98</v>
      </c>
      <c r="R89" s="100"/>
      <c r="S89" s="35" t="n">
        <f aca="false">A90-A89</f>
        <v>30</v>
      </c>
      <c r="T89" s="101" t="n">
        <f aca="false">CHOOSE(F$3,A90+24,A89)</f>
        <v>39288</v>
      </c>
      <c r="U89" s="35" t="n">
        <f aca="false">T89-C$3</f>
        <v>2514</v>
      </c>
      <c r="V89" s="32" t="n">
        <f aca="false">VLOOKUP($A89,Table,MATCH(V$4,Curves,0))</f>
        <v>0.070571100655533</v>
      </c>
      <c r="W89" s="102" t="n">
        <f aca="false">1/(1+CHOOSE(F$3,(V90+($K$3/10000))/2,(V89+($K$3/10000))/2))^(2*U89/365.25)</f>
        <v>0.620334689040429</v>
      </c>
      <c r="X89" s="35" t="n">
        <f aca="false">IF(AND(mthbeg&lt;=A89,mthend&gt;=A89),1,0)</f>
        <v>1</v>
      </c>
      <c r="Y89" s="35" t="n">
        <f aca="false">S89*X89</f>
        <v>30</v>
      </c>
      <c r="AA89" s="89" t="n">
        <f aca="false">F89*G89</f>
        <v>548996.19980078</v>
      </c>
      <c r="AB89" s="89" t="n">
        <f aca="false">$F89*H89</f>
        <v>548996.19980078</v>
      </c>
      <c r="AC89" s="89" t="n">
        <f aca="false">$F89*I89</f>
        <v>548996.19980078</v>
      </c>
      <c r="AD89" s="89" t="n">
        <f aca="false">$F89*J89</f>
        <v>930.502033560643</v>
      </c>
      <c r="AE89" s="89" t="n">
        <f aca="false">$F89*K89</f>
        <v>930.502033560643</v>
      </c>
      <c r="AF89" s="89" t="n">
        <f aca="false">$F89*L89</f>
        <v>930.502033560643</v>
      </c>
      <c r="AG89" s="89" t="n">
        <f aca="false">$F89*M89</f>
        <v>1861.00406712129</v>
      </c>
      <c r="AH89" s="89" t="n">
        <f aca="false">$F89*N89</f>
        <v>4652.51016780322</v>
      </c>
      <c r="AI89" s="89" t="n">
        <f aca="false">F89*O89</f>
        <v>4652.51016780322</v>
      </c>
      <c r="AJ89" s="93"/>
      <c r="AK89" s="89" t="n">
        <f aca="false">CHOOSE($G$3,AB89-AC89,AC89-AB89)</f>
        <v>0</v>
      </c>
      <c r="AL89" s="89" t="n">
        <f aca="false">CHOOSE($G$3,AE89-AF89,AF89-AE89)</f>
        <v>0</v>
      </c>
      <c r="AM89" s="89" t="n">
        <f aca="false">CHOOSE($G$3,AH89-AI89,AI89-AH89)</f>
        <v>0</v>
      </c>
      <c r="AN89" s="103" t="n">
        <f aca="false">SUM(AK89:AM89)</f>
        <v>0</v>
      </c>
      <c r="AP89" s="89" t="n">
        <f aca="false">CHOOSE($G$3,AA89-AB89,AB89-AA89)</f>
        <v>0</v>
      </c>
      <c r="AQ89" s="89" t="n">
        <f aca="false">CHOOSE($G$3,AD89-AE89,AE89-AD89)</f>
        <v>0</v>
      </c>
      <c r="AR89" s="89" t="n">
        <f aca="false">CHOOSE($G$3,AG89-AH89,AH89-AG89)</f>
        <v>2791.50610068193</v>
      </c>
      <c r="AS89" s="103" t="n">
        <f aca="false">AP89+AQ89+AR89</f>
        <v>2791.50610068193</v>
      </c>
      <c r="AT89" s="103"/>
      <c r="AU89" s="90" t="n">
        <f aca="false">AS89+AN89</f>
        <v>2791.50610068193</v>
      </c>
      <c r="AW89" s="90" t="n">
        <f aca="false">AI89+AF89+AC89</f>
        <v>554579.212002143</v>
      </c>
      <c r="AX89" s="104"/>
    </row>
    <row r="90" customFormat="false" ht="12.75" hidden="false" customHeight="false" outlineLevel="0" collapsed="false">
      <c r="A90" s="94" t="n">
        <f aca="false">EDATE(A89,1)</f>
        <v>39264</v>
      </c>
      <c r="B90" s="95" t="n">
        <f aca="false">VLOOKUP(MONTH(A90),Volumes,3)</f>
        <v>10000</v>
      </c>
      <c r="C90" s="96"/>
      <c r="D90" s="97" t="n">
        <f aca="false">B90+C90</f>
        <v>10000</v>
      </c>
      <c r="E90" s="84" t="n">
        <f aca="false">IF(X90=0,0,IF(AND(X90=1,$H$3=1),D90*S90,IF($H$3=2,D90,"N/A")))</f>
        <v>310000</v>
      </c>
      <c r="F90" s="84" t="n">
        <f aca="false">E90*W90</f>
        <v>191148.475744791</v>
      </c>
      <c r="G90" s="32" t="n">
        <f aca="false">VLOOKUP($A90,Table,MATCH(G$4,Curves,0))</f>
        <v>2.962</v>
      </c>
      <c r="H90" s="98" t="n">
        <f aca="false">G90</f>
        <v>2.962</v>
      </c>
      <c r="I90" s="99" t="n">
        <f aca="false">H90</f>
        <v>2.962</v>
      </c>
      <c r="J90" s="32" t="n">
        <f aca="false">VLOOKUP($A90,Table,MATCH(J$4,Curves,0))</f>
        <v>0.005</v>
      </c>
      <c r="K90" s="98" t="n">
        <f aca="false">J90</f>
        <v>0.005</v>
      </c>
      <c r="L90" s="99" t="n">
        <f aca="false">K90</f>
        <v>0.005</v>
      </c>
      <c r="M90" s="32" t="n">
        <f aca="false">VLOOKUP($A90,Table,MATCH(M$4,Curves,0))</f>
        <v>0.01</v>
      </c>
      <c r="N90" s="98" t="n">
        <f aca="false">VLOOKUP($A90,Table,MATCH(N$4,Curves,0))</f>
        <v>0.025</v>
      </c>
      <c r="O90" s="99" t="n">
        <f aca="false">N90</f>
        <v>0.025</v>
      </c>
      <c r="P90" s="100"/>
      <c r="Q90" s="99" t="n">
        <f aca="false">O90+L90+I90</f>
        <v>2.992</v>
      </c>
      <c r="R90" s="100"/>
      <c r="S90" s="35" t="n">
        <f aca="false">A91-A90</f>
        <v>31</v>
      </c>
      <c r="T90" s="101" t="n">
        <f aca="false">CHOOSE(F$3,A91+24,A90)</f>
        <v>39319</v>
      </c>
      <c r="U90" s="35" t="n">
        <f aca="false">T90-C$3</f>
        <v>2545</v>
      </c>
      <c r="V90" s="32" t="n">
        <f aca="false">VLOOKUP($A90,Table,MATCH(V$4,Curves,0))</f>
        <v>0.070590901486242</v>
      </c>
      <c r="W90" s="102" t="n">
        <f aca="false">1/(1+CHOOSE(F$3,(V91+($K$3/10000))/2,(V90+($K$3/10000))/2))^(2*U90/365.25)</f>
        <v>0.61660798627352</v>
      </c>
      <c r="X90" s="35" t="n">
        <f aca="false">IF(AND(mthbeg&lt;=A90,mthend&gt;=A90),1,0)</f>
        <v>1</v>
      </c>
      <c r="Y90" s="35" t="n">
        <f aca="false">S90*X90</f>
        <v>31</v>
      </c>
      <c r="AA90" s="89" t="n">
        <f aca="false">F90*G90</f>
        <v>566181.785156072</v>
      </c>
      <c r="AB90" s="89" t="n">
        <f aca="false">$F90*H90</f>
        <v>566181.785156072</v>
      </c>
      <c r="AC90" s="89" t="n">
        <f aca="false">$F90*I90</f>
        <v>566181.785156072</v>
      </c>
      <c r="AD90" s="89" t="n">
        <f aca="false">$F90*J90</f>
        <v>955.742378723957</v>
      </c>
      <c r="AE90" s="89" t="n">
        <f aca="false">$F90*K90</f>
        <v>955.742378723957</v>
      </c>
      <c r="AF90" s="89" t="n">
        <f aca="false">$F90*L90</f>
        <v>955.742378723957</v>
      </c>
      <c r="AG90" s="89" t="n">
        <f aca="false">$F90*M90</f>
        <v>1911.48475744791</v>
      </c>
      <c r="AH90" s="89" t="n">
        <f aca="false">$F90*N90</f>
        <v>4778.71189361978</v>
      </c>
      <c r="AI90" s="89" t="n">
        <f aca="false">F90*O90</f>
        <v>4778.71189361978</v>
      </c>
      <c r="AJ90" s="93"/>
      <c r="AK90" s="89" t="n">
        <f aca="false">CHOOSE($G$3,AB90-AC90,AC90-AB90)</f>
        <v>0</v>
      </c>
      <c r="AL90" s="89" t="n">
        <f aca="false">CHOOSE($G$3,AE90-AF90,AF90-AE90)</f>
        <v>0</v>
      </c>
      <c r="AM90" s="89" t="n">
        <f aca="false">CHOOSE($G$3,AH90-AI90,AI90-AH90)</f>
        <v>0</v>
      </c>
      <c r="AN90" s="103" t="n">
        <f aca="false">SUM(AK90:AM90)</f>
        <v>0</v>
      </c>
      <c r="AP90" s="89" t="n">
        <f aca="false">CHOOSE($G$3,AA90-AB90,AB90-AA90)</f>
        <v>0</v>
      </c>
      <c r="AQ90" s="89" t="n">
        <f aca="false">CHOOSE($G$3,AD90-AE90,AE90-AD90)</f>
        <v>0</v>
      </c>
      <c r="AR90" s="89" t="n">
        <f aca="false">CHOOSE($G$3,AG90-AH90,AH90-AG90)</f>
        <v>2867.22713617187</v>
      </c>
      <c r="AS90" s="103" t="n">
        <f aca="false">AP90+AQ90+AR90</f>
        <v>2867.22713617187</v>
      </c>
      <c r="AT90" s="103"/>
      <c r="AU90" s="90" t="n">
        <f aca="false">AS90+AN90</f>
        <v>2867.22713617187</v>
      </c>
      <c r="AW90" s="90" t="n">
        <f aca="false">AI90+AF90+AC90</f>
        <v>571916.239428416</v>
      </c>
      <c r="AX90" s="104"/>
    </row>
    <row r="91" customFormat="false" ht="12.75" hidden="false" customHeight="false" outlineLevel="0" collapsed="false">
      <c r="A91" s="94" t="n">
        <f aca="false">EDATE(A90,1)</f>
        <v>39295</v>
      </c>
      <c r="B91" s="95" t="n">
        <f aca="false">VLOOKUP(MONTH(A91),Volumes,3)</f>
        <v>10000</v>
      </c>
      <c r="C91" s="96"/>
      <c r="D91" s="97" t="n">
        <f aca="false">B91+C91</f>
        <v>10000</v>
      </c>
      <c r="E91" s="84" t="n">
        <f aca="false">IF(X91=0,0,IF(AND(X91=1,$H$3=1),D91*S91,IF($H$3=2,D91,"N/A")))</f>
        <v>310000</v>
      </c>
      <c r="F91" s="84" t="n">
        <f aca="false">E91*W91</f>
        <v>190013.381494051</v>
      </c>
      <c r="G91" s="32" t="n">
        <f aca="false">VLOOKUP($A91,Table,MATCH(G$4,Curves,0))</f>
        <v>2.983</v>
      </c>
      <c r="H91" s="98" t="n">
        <f aca="false">G91</f>
        <v>2.983</v>
      </c>
      <c r="I91" s="99" t="n">
        <f aca="false">H91</f>
        <v>2.983</v>
      </c>
      <c r="J91" s="32" t="n">
        <f aca="false">VLOOKUP($A91,Table,MATCH(J$4,Curves,0))</f>
        <v>0.005</v>
      </c>
      <c r="K91" s="98" t="n">
        <f aca="false">J91</f>
        <v>0.005</v>
      </c>
      <c r="L91" s="99" t="n">
        <f aca="false">K91</f>
        <v>0.005</v>
      </c>
      <c r="M91" s="32" t="n">
        <f aca="false">VLOOKUP($A91,Table,MATCH(M$4,Curves,0))</f>
        <v>0.01</v>
      </c>
      <c r="N91" s="98" t="n">
        <f aca="false">VLOOKUP($A91,Table,MATCH(N$4,Curves,0))</f>
        <v>0.025</v>
      </c>
      <c r="O91" s="99" t="n">
        <f aca="false">N91</f>
        <v>0.025</v>
      </c>
      <c r="P91" s="100"/>
      <c r="Q91" s="99" t="n">
        <f aca="false">O91+L91+I91</f>
        <v>3.013</v>
      </c>
      <c r="R91" s="100"/>
      <c r="S91" s="35" t="n">
        <f aca="false">A92-A91</f>
        <v>31</v>
      </c>
      <c r="T91" s="101" t="n">
        <f aca="false">CHOOSE(F$3,A92+24,A91)</f>
        <v>39350</v>
      </c>
      <c r="U91" s="35" t="n">
        <f aca="false">T91-C$3</f>
        <v>2576</v>
      </c>
      <c r="V91" s="32" t="n">
        <f aca="false">VLOOKUP($A91,Table,MATCH(V$4,Curves,0))</f>
        <v>0.070611362344779</v>
      </c>
      <c r="W91" s="102" t="n">
        <f aca="false">1/(1+CHOOSE(F$3,(V92+($K$3/10000))/2,(V91+($K$3/10000))/2))^(2*U91/365.25)</f>
        <v>0.612946391916292</v>
      </c>
      <c r="X91" s="35" t="n">
        <f aca="false">IF(AND(mthbeg&lt;=A91,mthend&gt;=A91),1,0)</f>
        <v>1</v>
      </c>
      <c r="Y91" s="35" t="n">
        <f aca="false">S91*X91</f>
        <v>31</v>
      </c>
      <c r="AA91" s="89" t="n">
        <f aca="false">F91*G91</f>
        <v>566809.916996753</v>
      </c>
      <c r="AB91" s="89" t="n">
        <f aca="false">$F91*H91</f>
        <v>566809.916996753</v>
      </c>
      <c r="AC91" s="89" t="n">
        <f aca="false">$F91*I91</f>
        <v>566809.916996753</v>
      </c>
      <c r="AD91" s="89" t="n">
        <f aca="false">$F91*J91</f>
        <v>950.066907470253</v>
      </c>
      <c r="AE91" s="89" t="n">
        <f aca="false">$F91*K91</f>
        <v>950.066907470253</v>
      </c>
      <c r="AF91" s="89" t="n">
        <f aca="false">$F91*L91</f>
        <v>950.066907470253</v>
      </c>
      <c r="AG91" s="89" t="n">
        <f aca="false">$F91*M91</f>
        <v>1900.13381494051</v>
      </c>
      <c r="AH91" s="89" t="n">
        <f aca="false">$F91*N91</f>
        <v>4750.33453735127</v>
      </c>
      <c r="AI91" s="89" t="n">
        <f aca="false">F91*O91</f>
        <v>4750.33453735127</v>
      </c>
      <c r="AJ91" s="93"/>
      <c r="AK91" s="89" t="n">
        <f aca="false">CHOOSE($G$3,AB91-AC91,AC91-AB91)</f>
        <v>0</v>
      </c>
      <c r="AL91" s="89" t="n">
        <f aca="false">CHOOSE($G$3,AE91-AF91,AF91-AE91)</f>
        <v>0</v>
      </c>
      <c r="AM91" s="89" t="n">
        <f aca="false">CHOOSE($G$3,AH91-AI91,AI91-AH91)</f>
        <v>0</v>
      </c>
      <c r="AN91" s="103" t="n">
        <f aca="false">SUM(AK91:AM91)</f>
        <v>0</v>
      </c>
      <c r="AP91" s="89" t="n">
        <f aca="false">CHOOSE($G$3,AA91-AB91,AB91-AA91)</f>
        <v>0</v>
      </c>
      <c r="AQ91" s="89" t="n">
        <f aca="false">CHOOSE($G$3,AD91-AE91,AE91-AD91)</f>
        <v>0</v>
      </c>
      <c r="AR91" s="89" t="n">
        <f aca="false">CHOOSE($G$3,AG91-AH91,AH91-AG91)</f>
        <v>2850.20072241076</v>
      </c>
      <c r="AS91" s="103" t="n">
        <f aca="false">AP91+AQ91+AR91</f>
        <v>2850.20072241076</v>
      </c>
      <c r="AT91" s="103"/>
      <c r="AU91" s="90" t="n">
        <f aca="false">AS91+AN91</f>
        <v>2850.20072241076</v>
      </c>
      <c r="AW91" s="90" t="n">
        <f aca="false">AI91+AF91+AC91</f>
        <v>572510.318441575</v>
      </c>
      <c r="AX91" s="104"/>
    </row>
    <row r="92" customFormat="false" ht="12.75" hidden="false" customHeight="false" outlineLevel="0" collapsed="false">
      <c r="A92" s="94" t="n">
        <f aca="false">EDATE(A91,1)</f>
        <v>39326</v>
      </c>
      <c r="B92" s="95" t="n">
        <f aca="false">VLOOKUP(MONTH(A92),Volumes,3)</f>
        <v>10000</v>
      </c>
      <c r="C92" s="96"/>
      <c r="D92" s="97" t="n">
        <f aca="false">B92+C92</f>
        <v>10000</v>
      </c>
      <c r="E92" s="84" t="n">
        <f aca="false">IF(X92=0,0,IF(AND(X92=1,$H$3=1),D92*S92,IF($H$3=2,D92,"N/A")))</f>
        <v>300000</v>
      </c>
      <c r="F92" s="84" t="n">
        <f aca="false">E92*W92</f>
        <v>182840.755220788</v>
      </c>
      <c r="G92" s="32" t="n">
        <f aca="false">VLOOKUP($A92,Table,MATCH(G$4,Curves,0))</f>
        <v>3.006</v>
      </c>
      <c r="H92" s="98" t="n">
        <f aca="false">G92</f>
        <v>3.006</v>
      </c>
      <c r="I92" s="99" t="n">
        <f aca="false">H92</f>
        <v>3.006</v>
      </c>
      <c r="J92" s="32" t="n">
        <f aca="false">VLOOKUP($A92,Table,MATCH(J$4,Curves,0))</f>
        <v>0.005</v>
      </c>
      <c r="K92" s="98" t="n">
        <f aca="false">J92</f>
        <v>0.005</v>
      </c>
      <c r="L92" s="99" t="n">
        <f aca="false">K92</f>
        <v>0.005</v>
      </c>
      <c r="M92" s="32" t="n">
        <f aca="false">VLOOKUP($A92,Table,MATCH(M$4,Curves,0))</f>
        <v>0.01</v>
      </c>
      <c r="N92" s="98" t="n">
        <f aca="false">VLOOKUP($A92,Table,MATCH(N$4,Curves,0))</f>
        <v>0.025</v>
      </c>
      <c r="O92" s="99" t="n">
        <f aca="false">N92</f>
        <v>0.025</v>
      </c>
      <c r="P92" s="100"/>
      <c r="Q92" s="99" t="n">
        <f aca="false">O92+L92+I92</f>
        <v>3.036</v>
      </c>
      <c r="R92" s="100"/>
      <c r="S92" s="35" t="n">
        <f aca="false">A93-A92</f>
        <v>30</v>
      </c>
      <c r="T92" s="101" t="n">
        <f aca="false">CHOOSE(F$3,A93+24,A92)</f>
        <v>39380</v>
      </c>
      <c r="U92" s="35" t="n">
        <f aca="false">T92-C$3</f>
        <v>2606</v>
      </c>
      <c r="V92" s="32" t="n">
        <f aca="false">VLOOKUP($A92,Table,MATCH(V$4,Curves,0))</f>
        <v>0.070621099426719</v>
      </c>
      <c r="W92" s="102" t="n">
        <f aca="false">1/(1+CHOOSE(F$3,(V93+($K$3/10000))/2,(V92+($K$3/10000))/2))^(2*U92/365.25)</f>
        <v>0.609469184069295</v>
      </c>
      <c r="X92" s="35" t="n">
        <f aca="false">IF(AND(mthbeg&lt;=A92,mthend&gt;=A92),1,0)</f>
        <v>1</v>
      </c>
      <c r="Y92" s="35" t="n">
        <f aca="false">S92*X92</f>
        <v>30</v>
      </c>
      <c r="AA92" s="89" t="n">
        <f aca="false">F92*G92</f>
        <v>549619.31019369</v>
      </c>
      <c r="AB92" s="89" t="n">
        <f aca="false">$F92*H92</f>
        <v>549619.31019369</v>
      </c>
      <c r="AC92" s="89" t="n">
        <f aca="false">$F92*I92</f>
        <v>549619.31019369</v>
      </c>
      <c r="AD92" s="89" t="n">
        <f aca="false">$F92*J92</f>
        <v>914.203776103942</v>
      </c>
      <c r="AE92" s="89" t="n">
        <f aca="false">$F92*K92</f>
        <v>914.203776103942</v>
      </c>
      <c r="AF92" s="89" t="n">
        <f aca="false">$F92*L92</f>
        <v>914.203776103942</v>
      </c>
      <c r="AG92" s="89" t="n">
        <f aca="false">$F92*M92</f>
        <v>1828.40755220788</v>
      </c>
      <c r="AH92" s="89" t="n">
        <f aca="false">$F92*N92</f>
        <v>4571.01888051971</v>
      </c>
      <c r="AI92" s="89" t="n">
        <f aca="false">F92*O92</f>
        <v>4571.01888051971</v>
      </c>
      <c r="AJ92" s="93"/>
      <c r="AK92" s="89" t="n">
        <f aca="false">CHOOSE($G$3,AB92-AC92,AC92-AB92)</f>
        <v>0</v>
      </c>
      <c r="AL92" s="89" t="n">
        <f aca="false">CHOOSE($G$3,AE92-AF92,AF92-AE92)</f>
        <v>0</v>
      </c>
      <c r="AM92" s="89" t="n">
        <f aca="false">CHOOSE($G$3,AH92-AI92,AI92-AH92)</f>
        <v>0</v>
      </c>
      <c r="AN92" s="103" t="n">
        <f aca="false">SUM(AK92:AM92)</f>
        <v>0</v>
      </c>
      <c r="AP92" s="89" t="n">
        <f aca="false">CHOOSE($G$3,AA92-AB92,AB92-AA92)</f>
        <v>0</v>
      </c>
      <c r="AQ92" s="89" t="n">
        <f aca="false">CHOOSE($G$3,AD92-AE92,AE92-AD92)</f>
        <v>0</v>
      </c>
      <c r="AR92" s="89" t="n">
        <f aca="false">CHOOSE($G$3,AG92-AH92,AH92-AG92)</f>
        <v>2742.61132831183</v>
      </c>
      <c r="AS92" s="103" t="n">
        <f aca="false">AP92+AQ92+AR92</f>
        <v>2742.61132831183</v>
      </c>
      <c r="AT92" s="103"/>
      <c r="AU92" s="90" t="n">
        <f aca="false">AS92+AN92</f>
        <v>2742.61132831183</v>
      </c>
      <c r="AW92" s="90" t="n">
        <f aca="false">AI92+AF92+AC92</f>
        <v>555104.532850314</v>
      </c>
      <c r="AX92" s="104"/>
    </row>
    <row r="93" customFormat="false" ht="12.75" hidden="false" customHeight="false" outlineLevel="0" collapsed="false">
      <c r="A93" s="94" t="n">
        <f aca="false">EDATE(A92,1)</f>
        <v>39356</v>
      </c>
      <c r="B93" s="95" t="n">
        <f aca="false">VLOOKUP(MONTH(A93),Volumes,3)</f>
        <v>10000</v>
      </c>
      <c r="C93" s="96"/>
      <c r="D93" s="97" t="n">
        <f aca="false">B93+C93</f>
        <v>10000</v>
      </c>
      <c r="E93" s="84" t="n">
        <f aca="false">IF(X93=0,0,IF(AND(X93=1,$H$3=1),D93*S93,IF($H$3=2,D93,"N/A")))</f>
        <v>310000</v>
      </c>
      <c r="F93" s="84" t="n">
        <f aca="false">E93*W93</f>
        <v>187828.056841802</v>
      </c>
      <c r="G93" s="32" t="n">
        <f aca="false">VLOOKUP($A93,Table,MATCH(G$4,Curves,0))</f>
        <v>3.017</v>
      </c>
      <c r="H93" s="98" t="n">
        <f aca="false">G93</f>
        <v>3.017</v>
      </c>
      <c r="I93" s="99" t="n">
        <f aca="false">H93</f>
        <v>3.017</v>
      </c>
      <c r="J93" s="32" t="n">
        <f aca="false">VLOOKUP($A93,Table,MATCH(J$4,Curves,0))</f>
        <v>0.005</v>
      </c>
      <c r="K93" s="98" t="n">
        <f aca="false">J93</f>
        <v>0.005</v>
      </c>
      <c r="L93" s="99" t="n">
        <f aca="false">K93</f>
        <v>0.005</v>
      </c>
      <c r="M93" s="32" t="n">
        <f aca="false">VLOOKUP($A93,Table,MATCH(M$4,Curves,0))</f>
        <v>0.01</v>
      </c>
      <c r="N93" s="98" t="n">
        <f aca="false">VLOOKUP($A93,Table,MATCH(N$4,Curves,0))</f>
        <v>0.025</v>
      </c>
      <c r="O93" s="99" t="n">
        <f aca="false">N93</f>
        <v>0.025</v>
      </c>
      <c r="P93" s="100"/>
      <c r="Q93" s="99" t="n">
        <f aca="false">O93+L93+I93</f>
        <v>3.047</v>
      </c>
      <c r="R93" s="100"/>
      <c r="S93" s="35" t="n">
        <f aca="false">A94-A93</f>
        <v>31</v>
      </c>
      <c r="T93" s="101" t="n">
        <f aca="false">CHOOSE(F$3,A94+24,A93)</f>
        <v>39411</v>
      </c>
      <c r="U93" s="35" t="n">
        <f aca="false">T93-C$3</f>
        <v>2637</v>
      </c>
      <c r="V93" s="32" t="n">
        <f aca="false">VLOOKUP($A93,Table,MATCH(V$4,Curves,0))</f>
        <v>0.070619452704261</v>
      </c>
      <c r="W93" s="102" t="n">
        <f aca="false">1/(1+CHOOSE(F$3,(V94+($K$3/10000))/2,(V93+($K$3/10000))/2))^(2*U93/365.25)</f>
        <v>0.605896957554201</v>
      </c>
      <c r="X93" s="35" t="n">
        <f aca="false">IF(AND(mthbeg&lt;=A93,mthend&gt;=A93),1,0)</f>
        <v>1</v>
      </c>
      <c r="Y93" s="35" t="n">
        <f aca="false">S93*X93</f>
        <v>31</v>
      </c>
      <c r="AA93" s="89" t="n">
        <f aca="false">F93*G93</f>
        <v>566677.247491717</v>
      </c>
      <c r="AB93" s="89" t="n">
        <f aca="false">$F93*H93</f>
        <v>566677.247491717</v>
      </c>
      <c r="AC93" s="89" t="n">
        <f aca="false">$F93*I93</f>
        <v>566677.247491717</v>
      </c>
      <c r="AD93" s="89" t="n">
        <f aca="false">$F93*J93</f>
        <v>939.140284209011</v>
      </c>
      <c r="AE93" s="89" t="n">
        <f aca="false">$F93*K93</f>
        <v>939.140284209011</v>
      </c>
      <c r="AF93" s="89" t="n">
        <f aca="false">$F93*L93</f>
        <v>939.140284209011</v>
      </c>
      <c r="AG93" s="89" t="n">
        <f aca="false">$F93*M93</f>
        <v>1878.28056841802</v>
      </c>
      <c r="AH93" s="89" t="n">
        <f aca="false">$F93*N93</f>
        <v>4695.70142104505</v>
      </c>
      <c r="AI93" s="89" t="n">
        <f aca="false">F93*O93</f>
        <v>4695.70142104505</v>
      </c>
      <c r="AJ93" s="93"/>
      <c r="AK93" s="89" t="n">
        <f aca="false">CHOOSE($G$3,AB93-AC93,AC93-AB93)</f>
        <v>0</v>
      </c>
      <c r="AL93" s="89" t="n">
        <f aca="false">CHOOSE($G$3,AE93-AF93,AF93-AE93)</f>
        <v>0</v>
      </c>
      <c r="AM93" s="89" t="n">
        <f aca="false">CHOOSE($G$3,AH93-AI93,AI93-AH93)</f>
        <v>0</v>
      </c>
      <c r="AN93" s="103" t="n">
        <f aca="false">SUM(AK93:AM93)</f>
        <v>0</v>
      </c>
      <c r="AP93" s="89" t="n">
        <f aca="false">CHOOSE($G$3,AA93-AB93,AB93-AA93)</f>
        <v>0</v>
      </c>
      <c r="AQ93" s="89" t="n">
        <f aca="false">CHOOSE($G$3,AD93-AE93,AE93-AD93)</f>
        <v>0</v>
      </c>
      <c r="AR93" s="89" t="n">
        <f aca="false">CHOOSE($G$3,AG93-AH93,AH93-AG93)</f>
        <v>2817.42085262703</v>
      </c>
      <c r="AS93" s="103" t="n">
        <f aca="false">AP93+AQ93+AR93</f>
        <v>2817.42085262703</v>
      </c>
      <c r="AT93" s="103"/>
      <c r="AU93" s="90" t="n">
        <f aca="false">AS93+AN93</f>
        <v>2817.42085262703</v>
      </c>
      <c r="AW93" s="90" t="n">
        <f aca="false">AI93+AF93+AC93</f>
        <v>572312.089196971</v>
      </c>
      <c r="AX93" s="104"/>
    </row>
    <row r="94" customFormat="false" ht="12.75" hidden="false" customHeight="false" outlineLevel="0" collapsed="false">
      <c r="A94" s="94" t="n">
        <f aca="false">EDATE(A93,1)</f>
        <v>39387</v>
      </c>
      <c r="B94" s="95" t="n">
        <f aca="false">VLOOKUP(MONTH(A94),Volumes,3)</f>
        <v>10000</v>
      </c>
      <c r="C94" s="96"/>
      <c r="D94" s="97" t="n">
        <f aca="false">B94+C94</f>
        <v>10000</v>
      </c>
      <c r="E94" s="84" t="n">
        <f aca="false">IF(X94=0,0,IF(AND(X94=1,$H$3=1),D94*S94,IF($H$3=2,D94,"N/A")))</f>
        <v>300000</v>
      </c>
      <c r="F94" s="84" t="n">
        <f aca="false">E94*W94</f>
        <v>180738.018241736</v>
      </c>
      <c r="G94" s="32" t="n">
        <f aca="false">VLOOKUP($A94,Table,MATCH(G$4,Curves,0))</f>
        <v>3.089</v>
      </c>
      <c r="H94" s="98" t="n">
        <f aca="false">G94</f>
        <v>3.089</v>
      </c>
      <c r="I94" s="99" t="n">
        <f aca="false">H94</f>
        <v>3.089</v>
      </c>
      <c r="J94" s="32" t="n">
        <f aca="false">VLOOKUP($A94,Table,MATCH(J$4,Curves,0))</f>
        <v>-0.0055</v>
      </c>
      <c r="K94" s="98" t="n">
        <f aca="false">J94</f>
        <v>-0.0055</v>
      </c>
      <c r="L94" s="99" t="n">
        <f aca="false">K94</f>
        <v>-0.0055</v>
      </c>
      <c r="M94" s="32" t="n">
        <f aca="false">VLOOKUP($A94,Table,MATCH(M$4,Curves,0))</f>
        <v>0.01</v>
      </c>
      <c r="N94" s="98" t="n">
        <f aca="false">VLOOKUP($A94,Table,MATCH(N$4,Curves,0))</f>
        <v>0.025</v>
      </c>
      <c r="O94" s="99" t="n">
        <f aca="false">N94</f>
        <v>0.025</v>
      </c>
      <c r="P94" s="100"/>
      <c r="Q94" s="99" t="n">
        <f aca="false">O94+L94+I94</f>
        <v>3.1085</v>
      </c>
      <c r="R94" s="100"/>
      <c r="S94" s="35" t="n">
        <f aca="false">A95-A94</f>
        <v>30</v>
      </c>
      <c r="T94" s="101" t="n">
        <f aca="false">CHOOSE(F$3,A95+24,A94)</f>
        <v>39441</v>
      </c>
      <c r="U94" s="35" t="n">
        <f aca="false">T94-C$3</f>
        <v>2667</v>
      </c>
      <c r="V94" s="32" t="n">
        <f aca="false">VLOOKUP($A94,Table,MATCH(V$4,Curves,0))</f>
        <v>0.070617751091056</v>
      </c>
      <c r="W94" s="102" t="n">
        <f aca="false">1/(1+CHOOSE(F$3,(V95+($K$3/10000))/2,(V94+($K$3/10000))/2))^(2*U94/365.25)</f>
        <v>0.602460060805785</v>
      </c>
      <c r="X94" s="35" t="n">
        <f aca="false">IF(AND(mthbeg&lt;=A94,mthend&gt;=A94),1,0)</f>
        <v>1</v>
      </c>
      <c r="Y94" s="35" t="n">
        <f aca="false">S94*X94</f>
        <v>30</v>
      </c>
      <c r="AA94" s="89" t="n">
        <f aca="false">F94*G94</f>
        <v>558299.738348721</v>
      </c>
      <c r="AB94" s="89" t="n">
        <f aca="false">$F94*H94</f>
        <v>558299.738348721</v>
      </c>
      <c r="AC94" s="89" t="n">
        <f aca="false">$F94*I94</f>
        <v>558299.738348721</v>
      </c>
      <c r="AD94" s="89" t="n">
        <f aca="false">$F94*J94</f>
        <v>-994.059100329546</v>
      </c>
      <c r="AE94" s="89" t="n">
        <f aca="false">$F94*K94</f>
        <v>-994.059100329546</v>
      </c>
      <c r="AF94" s="89" t="n">
        <f aca="false">$F94*L94</f>
        <v>-994.059100329546</v>
      </c>
      <c r="AG94" s="89" t="n">
        <f aca="false">$F94*M94</f>
        <v>1807.38018241736</v>
      </c>
      <c r="AH94" s="89" t="n">
        <f aca="false">$F94*N94</f>
        <v>4518.45045604339</v>
      </c>
      <c r="AI94" s="89" t="n">
        <f aca="false">F94*O94</f>
        <v>4518.45045604339</v>
      </c>
      <c r="AJ94" s="93"/>
      <c r="AK94" s="89" t="n">
        <f aca="false">CHOOSE($G$3,AB94-AC94,AC94-AB94)</f>
        <v>0</v>
      </c>
      <c r="AL94" s="89" t="n">
        <f aca="false">CHOOSE($G$3,AE94-AF94,AF94-AE94)</f>
        <v>0</v>
      </c>
      <c r="AM94" s="89" t="n">
        <f aca="false">CHOOSE($G$3,AH94-AI94,AI94-AH94)</f>
        <v>0</v>
      </c>
      <c r="AN94" s="103" t="n">
        <f aca="false">SUM(AK94:AM94)</f>
        <v>0</v>
      </c>
      <c r="AP94" s="89" t="n">
        <f aca="false">CHOOSE($G$3,AA94-AB94,AB94-AA94)</f>
        <v>0</v>
      </c>
      <c r="AQ94" s="89" t="n">
        <f aca="false">CHOOSE($G$3,AD94-AE94,AE94-AD94)</f>
        <v>0</v>
      </c>
      <c r="AR94" s="89" t="n">
        <f aca="false">CHOOSE($G$3,AG94-AH94,AH94-AG94)</f>
        <v>2711.07027362603</v>
      </c>
      <c r="AS94" s="103" t="n">
        <f aca="false">AP94+AQ94+AR94</f>
        <v>2711.07027362603</v>
      </c>
      <c r="AT94" s="103"/>
      <c r="AU94" s="90" t="n">
        <f aca="false">AS94+AN94</f>
        <v>2711.07027362603</v>
      </c>
      <c r="AW94" s="90" t="n">
        <f aca="false">AI94+AF94+AC94</f>
        <v>561824.129704435</v>
      </c>
      <c r="AX94" s="104"/>
    </row>
    <row r="95" customFormat="false" ht="12.75" hidden="false" customHeight="false" outlineLevel="0" collapsed="false">
      <c r="A95" s="94" t="n">
        <f aca="false">EDATE(A94,1)</f>
        <v>39417</v>
      </c>
      <c r="B95" s="95" t="n">
        <f aca="false">VLOOKUP(MONTH(A95),Volumes,3)</f>
        <v>10000</v>
      </c>
      <c r="C95" s="96"/>
      <c r="D95" s="97" t="n">
        <f aca="false">B95+C95</f>
        <v>10000</v>
      </c>
      <c r="E95" s="84" t="n">
        <f aca="false">IF(X95=0,0,IF(AND(X95=1,$H$3=1),D95*S95,IF($H$3=2,D95,"N/A")))</f>
        <v>310000</v>
      </c>
      <c r="F95" s="84" t="n">
        <f aca="false">E95*W95</f>
        <v>185668.065963855</v>
      </c>
      <c r="G95" s="32" t="n">
        <f aca="false">VLOOKUP($A95,Table,MATCH(G$4,Curves,0))</f>
        <v>3.163</v>
      </c>
      <c r="H95" s="98" t="n">
        <f aca="false">G95</f>
        <v>3.163</v>
      </c>
      <c r="I95" s="99" t="n">
        <f aca="false">H95</f>
        <v>3.163</v>
      </c>
      <c r="J95" s="32" t="n">
        <f aca="false">VLOOKUP($A95,Table,MATCH(J$4,Curves,0))</f>
        <v>-0.0055</v>
      </c>
      <c r="K95" s="98" t="n">
        <f aca="false">J95</f>
        <v>-0.0055</v>
      </c>
      <c r="L95" s="99" t="n">
        <f aca="false">K95</f>
        <v>-0.0055</v>
      </c>
      <c r="M95" s="32" t="n">
        <f aca="false">VLOOKUP($A95,Table,MATCH(M$4,Curves,0))</f>
        <v>0.01</v>
      </c>
      <c r="N95" s="98" t="n">
        <f aca="false">VLOOKUP($A95,Table,MATCH(N$4,Curves,0))</f>
        <v>0.025</v>
      </c>
      <c r="O95" s="99" t="n">
        <f aca="false">N95</f>
        <v>0.025</v>
      </c>
      <c r="P95" s="100"/>
      <c r="Q95" s="99" t="n">
        <f aca="false">O95+L95+I95</f>
        <v>3.1825</v>
      </c>
      <c r="R95" s="100"/>
      <c r="S95" s="35" t="n">
        <f aca="false">A96-A95</f>
        <v>31</v>
      </c>
      <c r="T95" s="101" t="n">
        <f aca="false">CHOOSE(F$3,A96+24,A95)</f>
        <v>39472</v>
      </c>
      <c r="U95" s="35" t="n">
        <f aca="false">T95-C$3</f>
        <v>2698</v>
      </c>
      <c r="V95" s="32" t="n">
        <f aca="false">VLOOKUP($A95,Table,MATCH(V$4,Curves,0))</f>
        <v>0.070616104368601</v>
      </c>
      <c r="W95" s="102" t="n">
        <f aca="false">1/(1+CHOOSE(F$3,(V96+($K$3/10000))/2,(V95+($K$3/10000))/2))^(2*U95/365.25)</f>
        <v>0.598929245044694</v>
      </c>
      <c r="X95" s="35" t="n">
        <f aca="false">IF(AND(mthbeg&lt;=A95,mthend&gt;=A95),1,0)</f>
        <v>1</v>
      </c>
      <c r="Y95" s="35" t="n">
        <f aca="false">S95*X95</f>
        <v>31</v>
      </c>
      <c r="AA95" s="89" t="n">
        <f aca="false">F95*G95</f>
        <v>587268.092643674</v>
      </c>
      <c r="AB95" s="89" t="n">
        <f aca="false">$F95*H95</f>
        <v>587268.092643674</v>
      </c>
      <c r="AC95" s="89" t="n">
        <f aca="false">$F95*I95</f>
        <v>587268.092643674</v>
      </c>
      <c r="AD95" s="89" t="n">
        <f aca="false">$F95*J95</f>
        <v>-1021.1743628012</v>
      </c>
      <c r="AE95" s="89" t="n">
        <f aca="false">$F95*K95</f>
        <v>-1021.1743628012</v>
      </c>
      <c r="AF95" s="89" t="n">
        <f aca="false">$F95*L95</f>
        <v>-1021.1743628012</v>
      </c>
      <c r="AG95" s="89" t="n">
        <f aca="false">$F95*M95</f>
        <v>1856.68065963855</v>
      </c>
      <c r="AH95" s="89" t="n">
        <f aca="false">$F95*N95</f>
        <v>4641.70164909638</v>
      </c>
      <c r="AI95" s="89" t="n">
        <f aca="false">F95*O95</f>
        <v>4641.70164909638</v>
      </c>
      <c r="AJ95" s="93"/>
      <c r="AK95" s="89" t="n">
        <f aca="false">CHOOSE($G$3,AB95-AC95,AC95-AB95)</f>
        <v>0</v>
      </c>
      <c r="AL95" s="89" t="n">
        <f aca="false">CHOOSE($G$3,AE95-AF95,AF95-AE95)</f>
        <v>0</v>
      </c>
      <c r="AM95" s="89" t="n">
        <f aca="false">CHOOSE($G$3,AH95-AI95,AI95-AH95)</f>
        <v>0</v>
      </c>
      <c r="AN95" s="103" t="n">
        <f aca="false">SUM(AK95:AM95)</f>
        <v>0</v>
      </c>
      <c r="AP95" s="89" t="n">
        <f aca="false">CHOOSE($G$3,AA95-AB95,AB95-AA95)</f>
        <v>0</v>
      </c>
      <c r="AQ95" s="89" t="n">
        <f aca="false">CHOOSE($G$3,AD95-AE95,AE95-AD95)</f>
        <v>0</v>
      </c>
      <c r="AR95" s="89" t="n">
        <f aca="false">CHOOSE($G$3,AG95-AH95,AH95-AG95)</f>
        <v>2785.02098945783</v>
      </c>
      <c r="AS95" s="103" t="n">
        <f aca="false">AP95+AQ95+AR95</f>
        <v>2785.02098945783</v>
      </c>
      <c r="AT95" s="103"/>
      <c r="AU95" s="90" t="n">
        <f aca="false">AS95+AN95</f>
        <v>2785.02098945783</v>
      </c>
      <c r="AW95" s="90" t="n">
        <f aca="false">AI95+AF95+AC95</f>
        <v>590888.619929969</v>
      </c>
      <c r="AX95" s="104"/>
    </row>
    <row r="96" customFormat="false" ht="12.75" hidden="false" customHeight="false" outlineLevel="0" collapsed="false">
      <c r="A96" s="94" t="n">
        <f aca="false">EDATE(A95,1)</f>
        <v>39448</v>
      </c>
      <c r="B96" s="95" t="n">
        <f aca="false">VLOOKUP(MONTH(A96),Volumes,3)</f>
        <v>10000</v>
      </c>
      <c r="C96" s="96"/>
      <c r="D96" s="97" t="n">
        <f aca="false">B96+C96</f>
        <v>10000</v>
      </c>
      <c r="E96" s="84" t="n">
        <f aca="false">IF(X96=0,0,IF(AND(X96=1,$H$3=1),D96*S96,IF($H$3=2,D96,"N/A")))</f>
        <v>310000</v>
      </c>
      <c r="F96" s="84" t="n">
        <f aca="false">E96*W96</f>
        <v>184579.979382523</v>
      </c>
      <c r="G96" s="32" t="n">
        <f aca="false">VLOOKUP($A96,Table,MATCH(G$4,Curves,0))</f>
        <v>3.332</v>
      </c>
      <c r="H96" s="98" t="n">
        <f aca="false">G96</f>
        <v>3.332</v>
      </c>
      <c r="I96" s="99" t="n">
        <f aca="false">H96</f>
        <v>3.332</v>
      </c>
      <c r="J96" s="32" t="n">
        <f aca="false">VLOOKUP($A96,Table,MATCH(J$4,Curves,0))</f>
        <v>-0.0055</v>
      </c>
      <c r="K96" s="98" t="n">
        <f aca="false">J96</f>
        <v>-0.0055</v>
      </c>
      <c r="L96" s="99" t="n">
        <f aca="false">K96</f>
        <v>-0.0055</v>
      </c>
      <c r="M96" s="32" t="n">
        <f aca="false">VLOOKUP($A96,Table,MATCH(M$4,Curves,0))</f>
        <v>0.01</v>
      </c>
      <c r="N96" s="98" t="n">
        <f aca="false">VLOOKUP($A96,Table,MATCH(N$4,Curves,0))</f>
        <v>0.025</v>
      </c>
      <c r="O96" s="99" t="n">
        <f aca="false">N96</f>
        <v>0.025</v>
      </c>
      <c r="P96" s="100"/>
      <c r="Q96" s="99" t="n">
        <f aca="false">O96+L96+I96</f>
        <v>3.3515</v>
      </c>
      <c r="R96" s="100"/>
      <c r="S96" s="35" t="n">
        <f aca="false">A97-A96</f>
        <v>31</v>
      </c>
      <c r="T96" s="101" t="n">
        <f aca="false">CHOOSE(F$3,A97+24,A96)</f>
        <v>39503</v>
      </c>
      <c r="U96" s="35" t="n">
        <f aca="false">T96-C$3</f>
        <v>2729</v>
      </c>
      <c r="V96" s="32" t="n">
        <f aca="false">VLOOKUP($A96,Table,MATCH(V$4,Curves,0))</f>
        <v>0.070614402755397</v>
      </c>
      <c r="W96" s="102" t="n">
        <f aca="false">1/(1+CHOOSE(F$3,(V97+($K$3/10000))/2,(V96+($K$3/10000))/2))^(2*U96/365.25)</f>
        <v>0.595419288330718</v>
      </c>
      <c r="X96" s="35" t="n">
        <f aca="false">IF(AND(mthbeg&lt;=A96,mthend&gt;=A96),1,0)</f>
        <v>1</v>
      </c>
      <c r="Y96" s="35" t="n">
        <f aca="false">S96*X96</f>
        <v>31</v>
      </c>
      <c r="AA96" s="89" t="n">
        <f aca="false">F96*G96</f>
        <v>615020.491302565</v>
      </c>
      <c r="AB96" s="89" t="n">
        <f aca="false">$F96*H96</f>
        <v>615020.491302565</v>
      </c>
      <c r="AC96" s="89" t="n">
        <f aca="false">$F96*I96</f>
        <v>615020.491302565</v>
      </c>
      <c r="AD96" s="89" t="n">
        <f aca="false">$F96*J96</f>
        <v>-1015.18988660387</v>
      </c>
      <c r="AE96" s="89" t="n">
        <f aca="false">$F96*K96</f>
        <v>-1015.18988660387</v>
      </c>
      <c r="AF96" s="89" t="n">
        <f aca="false">$F96*L96</f>
        <v>-1015.18988660387</v>
      </c>
      <c r="AG96" s="89" t="n">
        <f aca="false">$F96*M96</f>
        <v>1845.79979382523</v>
      </c>
      <c r="AH96" s="89" t="n">
        <f aca="false">$F96*N96</f>
        <v>4614.49948456307</v>
      </c>
      <c r="AI96" s="89" t="n">
        <f aca="false">F96*O96</f>
        <v>4614.49948456307</v>
      </c>
      <c r="AJ96" s="93"/>
      <c r="AK96" s="89" t="n">
        <f aca="false">CHOOSE($G$3,AB96-AC96,AC96-AB96)</f>
        <v>0</v>
      </c>
      <c r="AL96" s="89" t="n">
        <f aca="false">CHOOSE($G$3,AE96-AF96,AF96-AE96)</f>
        <v>0</v>
      </c>
      <c r="AM96" s="89" t="n">
        <f aca="false">CHOOSE($G$3,AH96-AI96,AI96-AH96)</f>
        <v>0</v>
      </c>
      <c r="AN96" s="103" t="n">
        <f aca="false">SUM(AK96:AM96)</f>
        <v>0</v>
      </c>
      <c r="AP96" s="89" t="n">
        <f aca="false">CHOOSE($G$3,AA96-AB96,AB96-AA96)</f>
        <v>0</v>
      </c>
      <c r="AQ96" s="89" t="n">
        <f aca="false">CHOOSE($G$3,AD96-AE96,AE96-AD96)</f>
        <v>0</v>
      </c>
      <c r="AR96" s="89" t="n">
        <f aca="false">CHOOSE($G$3,AG96-AH96,AH96-AG96)</f>
        <v>2768.69969073784</v>
      </c>
      <c r="AS96" s="103" t="n">
        <f aca="false">AP96+AQ96+AR96</f>
        <v>2768.69969073784</v>
      </c>
      <c r="AT96" s="103"/>
      <c r="AU96" s="90" t="n">
        <f aca="false">AS96+AN96</f>
        <v>2768.69969073784</v>
      </c>
      <c r="AW96" s="90" t="n">
        <f aca="false">AI96+AF96+AC96</f>
        <v>618619.800900525</v>
      </c>
      <c r="AX96" s="104"/>
    </row>
    <row r="97" customFormat="false" ht="12.75" hidden="false" customHeight="false" outlineLevel="0" collapsed="false">
      <c r="A97" s="94" t="n">
        <f aca="false">EDATE(A96,1)</f>
        <v>39479</v>
      </c>
      <c r="B97" s="95" t="n">
        <f aca="false">VLOOKUP(MONTH(A97),Volumes,3)</f>
        <v>10000</v>
      </c>
      <c r="C97" s="96"/>
      <c r="D97" s="97" t="n">
        <f aca="false">B97+C97</f>
        <v>10000</v>
      </c>
      <c r="E97" s="84" t="n">
        <f aca="false">IF(X97=0,0,IF(AND(X97=1,$H$3=1),D97*S97,IF($H$3=2,D97,"N/A")))</f>
        <v>290000</v>
      </c>
      <c r="F97" s="84" t="n">
        <f aca="false">E97*W97</f>
        <v>171724.820732713</v>
      </c>
      <c r="G97" s="32" t="n">
        <f aca="false">VLOOKUP($A97,Table,MATCH(G$4,Curves,0))</f>
        <v>3.222</v>
      </c>
      <c r="H97" s="98" t="n">
        <f aca="false">G97</f>
        <v>3.222</v>
      </c>
      <c r="I97" s="99" t="n">
        <f aca="false">H97</f>
        <v>3.222</v>
      </c>
      <c r="J97" s="32" t="n">
        <f aca="false">VLOOKUP($A97,Table,MATCH(J$4,Curves,0))</f>
        <v>-0.0055</v>
      </c>
      <c r="K97" s="98" t="n">
        <f aca="false">J97</f>
        <v>-0.0055</v>
      </c>
      <c r="L97" s="99" t="n">
        <f aca="false">K97</f>
        <v>-0.0055</v>
      </c>
      <c r="M97" s="32" t="n">
        <f aca="false">VLOOKUP($A97,Table,MATCH(M$4,Curves,0))</f>
        <v>0.01</v>
      </c>
      <c r="N97" s="98" t="n">
        <f aca="false">VLOOKUP($A97,Table,MATCH(N$4,Curves,0))</f>
        <v>0.025</v>
      </c>
      <c r="O97" s="99" t="n">
        <f aca="false">N97</f>
        <v>0.025</v>
      </c>
      <c r="P97" s="100"/>
      <c r="Q97" s="99" t="n">
        <f aca="false">O97+L97+I97</f>
        <v>3.2415</v>
      </c>
      <c r="R97" s="100"/>
      <c r="S97" s="35" t="n">
        <f aca="false">A98-A97</f>
        <v>29</v>
      </c>
      <c r="T97" s="101" t="n">
        <f aca="false">CHOOSE(F$3,A98+24,A97)</f>
        <v>39532</v>
      </c>
      <c r="U97" s="35" t="n">
        <f aca="false">T97-C$3</f>
        <v>2758</v>
      </c>
      <c r="V97" s="32" t="n">
        <f aca="false">VLOOKUP($A97,Table,MATCH(V$4,Curves,0))</f>
        <v>0.070612701142195</v>
      </c>
      <c r="W97" s="102" t="n">
        <f aca="false">1/(1+CHOOSE(F$3,(V98+($K$3/10000))/2,(V97+($K$3/10000))/2))^(2*U97/365.25)</f>
        <v>0.592154554250733</v>
      </c>
      <c r="X97" s="35" t="n">
        <f aca="false">IF(AND(mthbeg&lt;=A97,mthend&gt;=A97),1,0)</f>
        <v>1</v>
      </c>
      <c r="Y97" s="35" t="n">
        <f aca="false">S97*X97</f>
        <v>29</v>
      </c>
      <c r="AA97" s="89" t="n">
        <f aca="false">F97*G97</f>
        <v>553297.3724008</v>
      </c>
      <c r="AB97" s="89" t="n">
        <f aca="false">$F97*H97</f>
        <v>553297.3724008</v>
      </c>
      <c r="AC97" s="89" t="n">
        <f aca="false">$F97*I97</f>
        <v>553297.3724008</v>
      </c>
      <c r="AD97" s="89" t="n">
        <f aca="false">$F97*J97</f>
        <v>-944.48651402992</v>
      </c>
      <c r="AE97" s="89" t="n">
        <f aca="false">$F97*K97</f>
        <v>-944.48651402992</v>
      </c>
      <c r="AF97" s="89" t="n">
        <f aca="false">$F97*L97</f>
        <v>-944.48651402992</v>
      </c>
      <c r="AG97" s="89" t="n">
        <f aca="false">$F97*M97</f>
        <v>1717.24820732713</v>
      </c>
      <c r="AH97" s="89" t="n">
        <f aca="false">$F97*N97</f>
        <v>4293.12051831782</v>
      </c>
      <c r="AI97" s="89" t="n">
        <f aca="false">F97*O97</f>
        <v>4293.12051831782</v>
      </c>
      <c r="AJ97" s="93"/>
      <c r="AK97" s="89" t="n">
        <f aca="false">CHOOSE($G$3,AB97-AC97,AC97-AB97)</f>
        <v>0</v>
      </c>
      <c r="AL97" s="89" t="n">
        <f aca="false">CHOOSE($G$3,AE97-AF97,AF97-AE97)</f>
        <v>0</v>
      </c>
      <c r="AM97" s="89" t="n">
        <f aca="false">CHOOSE($G$3,AH97-AI97,AI97-AH97)</f>
        <v>0</v>
      </c>
      <c r="AN97" s="103" t="n">
        <f aca="false">SUM(AK97:AM97)</f>
        <v>0</v>
      </c>
      <c r="AP97" s="89" t="n">
        <f aca="false">CHOOSE($G$3,AA97-AB97,AB97-AA97)</f>
        <v>0</v>
      </c>
      <c r="AQ97" s="89" t="n">
        <f aca="false">CHOOSE($G$3,AD97-AE97,AE97-AD97)</f>
        <v>0</v>
      </c>
      <c r="AR97" s="89" t="n">
        <f aca="false">CHOOSE($G$3,AG97-AH97,AH97-AG97)</f>
        <v>2575.87231099069</v>
      </c>
      <c r="AS97" s="103" t="n">
        <f aca="false">AP97+AQ97+AR97</f>
        <v>2575.87231099069</v>
      </c>
      <c r="AT97" s="103"/>
      <c r="AU97" s="90" t="n">
        <f aca="false">AS97+AN97</f>
        <v>2575.87231099069</v>
      </c>
      <c r="AW97" s="90" t="n">
        <f aca="false">AI97+AF97+AC97</f>
        <v>556646.006405088</v>
      </c>
      <c r="AX97" s="104"/>
    </row>
    <row r="98" customFormat="false" ht="12.75" hidden="false" customHeight="false" outlineLevel="0" collapsed="false">
      <c r="A98" s="94" t="n">
        <f aca="false">EDATE(A97,1)</f>
        <v>39508</v>
      </c>
      <c r="B98" s="95" t="n">
        <f aca="false">VLOOKUP(MONTH(A98),Volumes,3)</f>
        <v>10000</v>
      </c>
      <c r="C98" s="96"/>
      <c r="D98" s="97" t="n">
        <f aca="false">B98+C98</f>
        <v>10000</v>
      </c>
      <c r="E98" s="84" t="n">
        <f aca="false">IF(X98=0,0,IF(AND(X98=1,$H$3=1),D98*S98,IF($H$3=2,D98,"N/A")))</f>
        <v>310000</v>
      </c>
      <c r="F98" s="84" t="n">
        <f aca="false">E98*W98</f>
        <v>182492.231497836</v>
      </c>
      <c r="G98" s="32" t="n">
        <f aca="false">VLOOKUP($A98,Table,MATCH(G$4,Curves,0))</f>
        <v>3.097</v>
      </c>
      <c r="H98" s="98" t="n">
        <f aca="false">G98</f>
        <v>3.097</v>
      </c>
      <c r="I98" s="99" t="n">
        <f aca="false">H98</f>
        <v>3.097</v>
      </c>
      <c r="J98" s="32" t="n">
        <f aca="false">VLOOKUP($A98,Table,MATCH(J$4,Curves,0))</f>
        <v>-0.0055</v>
      </c>
      <c r="K98" s="98" t="n">
        <f aca="false">J98</f>
        <v>-0.0055</v>
      </c>
      <c r="L98" s="99" t="n">
        <f aca="false">K98</f>
        <v>-0.0055</v>
      </c>
      <c r="M98" s="32" t="n">
        <f aca="false">VLOOKUP($A98,Table,MATCH(M$4,Curves,0))</f>
        <v>0.01</v>
      </c>
      <c r="N98" s="98" t="n">
        <f aca="false">VLOOKUP($A98,Table,MATCH(N$4,Curves,0))</f>
        <v>0.025</v>
      </c>
      <c r="O98" s="99" t="n">
        <f aca="false">N98</f>
        <v>0.025</v>
      </c>
      <c r="P98" s="100"/>
      <c r="Q98" s="99" t="n">
        <f aca="false">O98+L98+I98</f>
        <v>3.1165</v>
      </c>
      <c r="R98" s="100"/>
      <c r="S98" s="35" t="n">
        <f aca="false">A99-A98</f>
        <v>31</v>
      </c>
      <c r="T98" s="101" t="n">
        <f aca="false">CHOOSE(F$3,A99+24,A98)</f>
        <v>39563</v>
      </c>
      <c r="U98" s="35" t="n">
        <f aca="false">T98-C$3</f>
        <v>2789</v>
      </c>
      <c r="V98" s="32" t="n">
        <f aca="false">VLOOKUP($A98,Table,MATCH(V$4,Curves,0))</f>
        <v>0.070611109310491</v>
      </c>
      <c r="W98" s="102" t="n">
        <f aca="false">1/(1+CHOOSE(F$3,(V99+($K$3/10000))/2,(V98+($K$3/10000))/2))^(2*U98/365.25)</f>
        <v>0.588684617734954</v>
      </c>
      <c r="X98" s="35" t="n">
        <f aca="false">IF(AND(mthbeg&lt;=A98,mthend&gt;=A98),1,0)</f>
        <v>1</v>
      </c>
      <c r="Y98" s="35" t="n">
        <f aca="false">S98*X98</f>
        <v>31</v>
      </c>
      <c r="AA98" s="89" t="n">
        <f aca="false">F98*G98</f>
        <v>565178.440948798</v>
      </c>
      <c r="AB98" s="89" t="n">
        <f aca="false">$F98*H98</f>
        <v>565178.440948798</v>
      </c>
      <c r="AC98" s="89" t="n">
        <f aca="false">$F98*I98</f>
        <v>565178.440948798</v>
      </c>
      <c r="AD98" s="89" t="n">
        <f aca="false">$F98*J98</f>
        <v>-1003.7072732381</v>
      </c>
      <c r="AE98" s="89" t="n">
        <f aca="false">$F98*K98</f>
        <v>-1003.7072732381</v>
      </c>
      <c r="AF98" s="89" t="n">
        <f aca="false">$F98*L98</f>
        <v>-1003.7072732381</v>
      </c>
      <c r="AG98" s="89" t="n">
        <f aca="false">$F98*M98</f>
        <v>1824.92231497836</v>
      </c>
      <c r="AH98" s="89" t="n">
        <f aca="false">$F98*N98</f>
        <v>4562.3057874459</v>
      </c>
      <c r="AI98" s="89" t="n">
        <f aca="false">F98*O98</f>
        <v>4562.3057874459</v>
      </c>
      <c r="AJ98" s="93"/>
      <c r="AK98" s="89" t="n">
        <f aca="false">CHOOSE($G$3,AB98-AC98,AC98-AB98)</f>
        <v>0</v>
      </c>
      <c r="AL98" s="89" t="n">
        <f aca="false">CHOOSE($G$3,AE98-AF98,AF98-AE98)</f>
        <v>0</v>
      </c>
      <c r="AM98" s="89" t="n">
        <f aca="false">CHOOSE($G$3,AH98-AI98,AI98-AH98)</f>
        <v>0</v>
      </c>
      <c r="AN98" s="103" t="n">
        <f aca="false">SUM(AK98:AM98)</f>
        <v>0</v>
      </c>
      <c r="AP98" s="89" t="n">
        <f aca="false">CHOOSE($G$3,AA98-AB98,AB98-AA98)</f>
        <v>0</v>
      </c>
      <c r="AQ98" s="89" t="n">
        <f aca="false">CHOOSE($G$3,AD98-AE98,AE98-AD98)</f>
        <v>0</v>
      </c>
      <c r="AR98" s="89" t="n">
        <f aca="false">CHOOSE($G$3,AG98-AH98,AH98-AG98)</f>
        <v>2737.38347246754</v>
      </c>
      <c r="AS98" s="103" t="n">
        <f aca="false">AP98+AQ98+AR98</f>
        <v>2737.38347246754</v>
      </c>
      <c r="AT98" s="103"/>
      <c r="AU98" s="90" t="n">
        <f aca="false">AS98+AN98</f>
        <v>2737.38347246754</v>
      </c>
      <c r="AW98" s="90" t="n">
        <f aca="false">AI98+AF98+AC98</f>
        <v>568737.039463005</v>
      </c>
      <c r="AX98" s="104"/>
    </row>
    <row r="99" customFormat="false" ht="12.75" hidden="false" customHeight="false" outlineLevel="0" collapsed="false">
      <c r="A99" s="94" t="n">
        <f aca="false">EDATE(A98,1)</f>
        <v>39539</v>
      </c>
      <c r="B99" s="95" t="n">
        <f aca="false">VLOOKUP(MONTH(A99),Volumes,3)</f>
        <v>10000</v>
      </c>
      <c r="C99" s="96"/>
      <c r="D99" s="97" t="n">
        <f aca="false">B99+C99</f>
        <v>10000</v>
      </c>
      <c r="E99" s="84" t="n">
        <f aca="false">IF(X99=0,0,IF(AND(X99=1,$H$3=1),D99*S99,IF($H$3=2,D99,"N/A")))</f>
        <v>300000</v>
      </c>
      <c r="F99" s="84" t="n">
        <f aca="false">E99*W99</f>
        <v>175603.839416527</v>
      </c>
      <c r="G99" s="32" t="n">
        <f aca="false">VLOOKUP($A99,Table,MATCH(G$4,Curves,0))</f>
        <v>2.972</v>
      </c>
      <c r="H99" s="98" t="n">
        <f aca="false">G99</f>
        <v>2.972</v>
      </c>
      <c r="I99" s="99" t="n">
        <f aca="false">H99</f>
        <v>2.972</v>
      </c>
      <c r="J99" s="32" t="n">
        <f aca="false">VLOOKUP($A99,Table,MATCH(J$4,Curves,0))</f>
        <v>0.007</v>
      </c>
      <c r="K99" s="98" t="n">
        <f aca="false">J99</f>
        <v>0.007</v>
      </c>
      <c r="L99" s="99" t="n">
        <f aca="false">K99</f>
        <v>0.007</v>
      </c>
      <c r="M99" s="32" t="n">
        <f aca="false">VLOOKUP($A99,Table,MATCH(M$4,Curves,0))</f>
        <v>0.01</v>
      </c>
      <c r="N99" s="98" t="n">
        <f aca="false">VLOOKUP($A99,Table,MATCH(N$4,Curves,0))</f>
        <v>0.025</v>
      </c>
      <c r="O99" s="99" t="n">
        <f aca="false">N99</f>
        <v>0.025</v>
      </c>
      <c r="P99" s="100"/>
      <c r="Q99" s="99" t="n">
        <f aca="false">O99+L99+I99</f>
        <v>3.004</v>
      </c>
      <c r="R99" s="100"/>
      <c r="S99" s="35" t="n">
        <f aca="false">A100-A99</f>
        <v>30</v>
      </c>
      <c r="T99" s="101" t="n">
        <f aca="false">CHOOSE(F$3,A100+24,A99)</f>
        <v>39593</v>
      </c>
      <c r="U99" s="35" t="n">
        <f aca="false">T99-C$3</f>
        <v>2819</v>
      </c>
      <c r="V99" s="32" t="n">
        <f aca="false">VLOOKUP($A99,Table,MATCH(V$4,Curves,0))</f>
        <v>0.07060940769729</v>
      </c>
      <c r="W99" s="102" t="n">
        <f aca="false">1/(1+CHOOSE(F$3,(V100+($K$3/10000))/2,(V99+($K$3/10000))/2))^(2*U99/365.25)</f>
        <v>0.585346131388424</v>
      </c>
      <c r="X99" s="35" t="n">
        <f aca="false">IF(AND(mthbeg&lt;=A99,mthend&gt;=A99),1,0)</f>
        <v>1</v>
      </c>
      <c r="Y99" s="35" t="n">
        <f aca="false">S99*X99</f>
        <v>30</v>
      </c>
      <c r="AA99" s="89" t="n">
        <f aca="false">F99*G99</f>
        <v>521894.610745919</v>
      </c>
      <c r="AB99" s="89" t="n">
        <f aca="false">$F99*H99</f>
        <v>521894.610745919</v>
      </c>
      <c r="AC99" s="89" t="n">
        <f aca="false">$F99*I99</f>
        <v>521894.610745919</v>
      </c>
      <c r="AD99" s="89" t="n">
        <f aca="false">$F99*J99</f>
        <v>1229.22687591569</v>
      </c>
      <c r="AE99" s="89" t="n">
        <f aca="false">$F99*K99</f>
        <v>1229.22687591569</v>
      </c>
      <c r="AF99" s="89" t="n">
        <f aca="false">$F99*L99</f>
        <v>1229.22687591569</v>
      </c>
      <c r="AG99" s="89" t="n">
        <f aca="false">$F99*M99</f>
        <v>1756.03839416527</v>
      </c>
      <c r="AH99" s="89" t="n">
        <f aca="false">$F99*N99</f>
        <v>4390.09598541318</v>
      </c>
      <c r="AI99" s="89" t="n">
        <f aca="false">F99*O99</f>
        <v>4390.09598541318</v>
      </c>
      <c r="AJ99" s="93"/>
      <c r="AK99" s="89" t="n">
        <f aca="false">CHOOSE($G$3,AB99-AC99,AC99-AB99)</f>
        <v>0</v>
      </c>
      <c r="AL99" s="89" t="n">
        <f aca="false">CHOOSE($G$3,AE99-AF99,AF99-AE99)</f>
        <v>0</v>
      </c>
      <c r="AM99" s="89" t="n">
        <f aca="false">CHOOSE($G$3,AH99-AI99,AI99-AH99)</f>
        <v>0</v>
      </c>
      <c r="AN99" s="103" t="n">
        <f aca="false">SUM(AK99:AM99)</f>
        <v>0</v>
      </c>
      <c r="AP99" s="89" t="n">
        <f aca="false">CHOOSE($G$3,AA99-AB99,AB99-AA99)</f>
        <v>0</v>
      </c>
      <c r="AQ99" s="89" t="n">
        <f aca="false">CHOOSE($G$3,AD99-AE99,AE99-AD99)</f>
        <v>0</v>
      </c>
      <c r="AR99" s="89" t="n">
        <f aca="false">CHOOSE($G$3,AG99-AH99,AH99-AG99)</f>
        <v>2634.05759124791</v>
      </c>
      <c r="AS99" s="103" t="n">
        <f aca="false">AP99+AQ99+AR99</f>
        <v>2634.05759124791</v>
      </c>
      <c r="AT99" s="103"/>
      <c r="AU99" s="90" t="n">
        <f aca="false">AS99+AN99</f>
        <v>2634.05759124791</v>
      </c>
      <c r="AW99" s="90" t="n">
        <f aca="false">AI99+AF99+AC99</f>
        <v>527513.933607247</v>
      </c>
      <c r="AX99" s="104"/>
    </row>
    <row r="100" customFormat="false" ht="12.75" hidden="false" customHeight="false" outlineLevel="0" collapsed="false">
      <c r="A100" s="94" t="n">
        <f aca="false">EDATE(A99,1)</f>
        <v>39569</v>
      </c>
      <c r="B100" s="95" t="n">
        <f aca="false">VLOOKUP(MONTH(A100),Volumes,3)</f>
        <v>10000</v>
      </c>
      <c r="C100" s="96"/>
      <c r="D100" s="97" t="n">
        <f aca="false">B100+C100</f>
        <v>10000</v>
      </c>
      <c r="E100" s="84" t="n">
        <f aca="false">IF(X100=0,0,IF(AND(X100=1,$H$3=1),D100*S100,IF($H$3=2,D100,"N/A")))</f>
        <v>310000</v>
      </c>
      <c r="F100" s="84" t="n">
        <f aca="false">E100*W100</f>
        <v>180394.087311401</v>
      </c>
      <c r="G100" s="32" t="n">
        <f aca="false">VLOOKUP($A100,Table,MATCH(G$4,Curves,0))</f>
        <v>2.962</v>
      </c>
      <c r="H100" s="98" t="n">
        <f aca="false">G100</f>
        <v>2.962</v>
      </c>
      <c r="I100" s="99" t="n">
        <f aca="false">H100</f>
        <v>2.962</v>
      </c>
      <c r="J100" s="32" t="n">
        <f aca="false">VLOOKUP($A100,Table,MATCH(J$4,Curves,0))</f>
        <v>0.007</v>
      </c>
      <c r="K100" s="98" t="n">
        <f aca="false">J100</f>
        <v>0.007</v>
      </c>
      <c r="L100" s="99" t="n">
        <f aca="false">K100</f>
        <v>0.007</v>
      </c>
      <c r="M100" s="32" t="n">
        <f aca="false">VLOOKUP($A100,Table,MATCH(M$4,Curves,0))</f>
        <v>0.01</v>
      </c>
      <c r="N100" s="98" t="n">
        <f aca="false">VLOOKUP($A100,Table,MATCH(N$4,Curves,0))</f>
        <v>0.025</v>
      </c>
      <c r="O100" s="99" t="n">
        <f aca="false">N100</f>
        <v>0.025</v>
      </c>
      <c r="P100" s="100"/>
      <c r="Q100" s="99" t="n">
        <f aca="false">O100+L100+I100</f>
        <v>2.994</v>
      </c>
      <c r="R100" s="100"/>
      <c r="S100" s="35" t="n">
        <f aca="false">A101-A100</f>
        <v>31</v>
      </c>
      <c r="T100" s="101" t="n">
        <f aca="false">CHOOSE(F$3,A101+24,A100)</f>
        <v>39624</v>
      </c>
      <c r="U100" s="35" t="n">
        <f aca="false">T100-C$3</f>
        <v>2850</v>
      </c>
      <c r="V100" s="32" t="n">
        <f aca="false">VLOOKUP($A100,Table,MATCH(V$4,Curves,0))</f>
        <v>0.070607760974839</v>
      </c>
      <c r="W100" s="102" t="n">
        <f aca="false">1/(1+CHOOSE(F$3,(V101+($K$3/10000))/2,(V100+($K$3/10000))/2))^(2*U100/365.25)</f>
        <v>0.58191641068194</v>
      </c>
      <c r="X100" s="35" t="n">
        <f aca="false">IF(AND(mthbeg&lt;=A100,mthend&gt;=A100),1,0)</f>
        <v>1</v>
      </c>
      <c r="Y100" s="35" t="n">
        <f aca="false">S100*X100</f>
        <v>31</v>
      </c>
      <c r="AA100" s="89" t="n">
        <f aca="false">F100*G100</f>
        <v>534327.286616371</v>
      </c>
      <c r="AB100" s="89" t="n">
        <f aca="false">$F100*H100</f>
        <v>534327.286616371</v>
      </c>
      <c r="AC100" s="89" t="n">
        <f aca="false">$F100*I100</f>
        <v>534327.286616371</v>
      </c>
      <c r="AD100" s="89" t="n">
        <f aca="false">$F100*J100</f>
        <v>1262.75861117981</v>
      </c>
      <c r="AE100" s="89" t="n">
        <f aca="false">$F100*K100</f>
        <v>1262.75861117981</v>
      </c>
      <c r="AF100" s="89" t="n">
        <f aca="false">$F100*L100</f>
        <v>1262.75861117981</v>
      </c>
      <c r="AG100" s="89" t="n">
        <f aca="false">$F100*M100</f>
        <v>1803.94087311401</v>
      </c>
      <c r="AH100" s="89" t="n">
        <f aca="false">$F100*N100</f>
        <v>4509.85218278504</v>
      </c>
      <c r="AI100" s="89" t="n">
        <f aca="false">F100*O100</f>
        <v>4509.85218278504</v>
      </c>
      <c r="AJ100" s="93"/>
      <c r="AK100" s="89" t="n">
        <f aca="false">CHOOSE($G$3,AB100-AC100,AC100-AB100)</f>
        <v>0</v>
      </c>
      <c r="AL100" s="89" t="n">
        <f aca="false">CHOOSE($G$3,AE100-AF100,AF100-AE100)</f>
        <v>0</v>
      </c>
      <c r="AM100" s="89" t="n">
        <f aca="false">CHOOSE($G$3,AH100-AI100,AI100-AH100)</f>
        <v>0</v>
      </c>
      <c r="AN100" s="103" t="n">
        <f aca="false">SUM(AK100:AM100)</f>
        <v>0</v>
      </c>
      <c r="AP100" s="89" t="n">
        <f aca="false">CHOOSE($G$3,AA100-AB100,AB100-AA100)</f>
        <v>0</v>
      </c>
      <c r="AQ100" s="89" t="n">
        <f aca="false">CHOOSE($G$3,AD100-AE100,AE100-AD100)</f>
        <v>0</v>
      </c>
      <c r="AR100" s="89" t="n">
        <f aca="false">CHOOSE($G$3,AG100-AH100,AH100-AG100)</f>
        <v>2705.91130967102</v>
      </c>
      <c r="AS100" s="103" t="n">
        <f aca="false">AP100+AQ100+AR100</f>
        <v>2705.91130967102</v>
      </c>
      <c r="AT100" s="103"/>
      <c r="AU100" s="90" t="n">
        <f aca="false">AS100+AN100</f>
        <v>2705.91130967102</v>
      </c>
      <c r="AW100" s="90" t="n">
        <f aca="false">AI100+AF100+AC100</f>
        <v>540099.897410336</v>
      </c>
      <c r="AX100" s="104"/>
    </row>
    <row r="101" customFormat="false" ht="12.75" hidden="false" customHeight="false" outlineLevel="0" collapsed="false">
      <c r="A101" s="94" t="n">
        <f aca="false">EDATE(A100,1)</f>
        <v>39600</v>
      </c>
      <c r="B101" s="95" t="n">
        <f aca="false">VLOOKUP(MONTH(A101),Volumes,3)</f>
        <v>10000</v>
      </c>
      <c r="C101" s="96"/>
      <c r="D101" s="97" t="n">
        <f aca="false">B101+C101</f>
        <v>10000</v>
      </c>
      <c r="E101" s="84" t="n">
        <f aca="false">IF(X101=0,0,IF(AND(X101=1,$H$3=1),D101*S101,IF($H$3=2,D101,"N/A")))</f>
        <v>300000</v>
      </c>
      <c r="F101" s="84" t="n">
        <f aca="false">E101*W101</f>
        <v>173584.98446945</v>
      </c>
      <c r="G101" s="32" t="n">
        <f aca="false">VLOOKUP($A101,Table,MATCH(G$4,Curves,0))</f>
        <v>2.999</v>
      </c>
      <c r="H101" s="98" t="n">
        <f aca="false">G101</f>
        <v>2.999</v>
      </c>
      <c r="I101" s="99" t="n">
        <f aca="false">H101</f>
        <v>2.999</v>
      </c>
      <c r="J101" s="32" t="n">
        <f aca="false">VLOOKUP($A101,Table,MATCH(J$4,Curves,0))</f>
        <v>0.007</v>
      </c>
      <c r="K101" s="98" t="n">
        <f aca="false">J101</f>
        <v>0.007</v>
      </c>
      <c r="L101" s="99" t="n">
        <f aca="false">K101</f>
        <v>0.007</v>
      </c>
      <c r="M101" s="32" t="n">
        <f aca="false">VLOOKUP($A101,Table,MATCH(M$4,Curves,0))</f>
        <v>0.01</v>
      </c>
      <c r="N101" s="98" t="n">
        <f aca="false">VLOOKUP($A101,Table,MATCH(N$4,Curves,0))</f>
        <v>0.025</v>
      </c>
      <c r="O101" s="99" t="n">
        <f aca="false">N101</f>
        <v>0.025</v>
      </c>
      <c r="P101" s="100"/>
      <c r="Q101" s="99" t="n">
        <f aca="false">O101+L101+I101</f>
        <v>3.031</v>
      </c>
      <c r="R101" s="100"/>
      <c r="S101" s="35" t="n">
        <f aca="false">A102-A101</f>
        <v>30</v>
      </c>
      <c r="T101" s="101" t="n">
        <f aca="false">CHOOSE(F$3,A102+24,A101)</f>
        <v>39654</v>
      </c>
      <c r="U101" s="35" t="n">
        <f aca="false">T101-C$3</f>
        <v>2880</v>
      </c>
      <c r="V101" s="32" t="n">
        <f aca="false">VLOOKUP($A101,Table,MATCH(V$4,Curves,0))</f>
        <v>0.07060605936164</v>
      </c>
      <c r="W101" s="102" t="n">
        <f aca="false">1/(1+CHOOSE(F$3,(V102+($K$3/10000))/2,(V101+($K$3/10000))/2))^(2*U101/365.25)</f>
        <v>0.578616614898165</v>
      </c>
      <c r="X101" s="35" t="n">
        <f aca="false">IF(AND(mthbeg&lt;=A101,mthend&gt;=A101),1,0)</f>
        <v>1</v>
      </c>
      <c r="Y101" s="35" t="n">
        <f aca="false">S101*X101</f>
        <v>30</v>
      </c>
      <c r="AA101" s="89" t="n">
        <f aca="false">F101*G101</f>
        <v>520581.36842388</v>
      </c>
      <c r="AB101" s="89" t="n">
        <f aca="false">$F101*H101</f>
        <v>520581.36842388</v>
      </c>
      <c r="AC101" s="89" t="n">
        <f aca="false">$F101*I101</f>
        <v>520581.36842388</v>
      </c>
      <c r="AD101" s="89" t="n">
        <f aca="false">$F101*J101</f>
        <v>1215.09489128615</v>
      </c>
      <c r="AE101" s="89" t="n">
        <f aca="false">$F101*K101</f>
        <v>1215.09489128615</v>
      </c>
      <c r="AF101" s="89" t="n">
        <f aca="false">$F101*L101</f>
        <v>1215.09489128615</v>
      </c>
      <c r="AG101" s="89" t="n">
        <f aca="false">$F101*M101</f>
        <v>1735.8498446945</v>
      </c>
      <c r="AH101" s="89" t="n">
        <f aca="false">$F101*N101</f>
        <v>4339.62461173624</v>
      </c>
      <c r="AI101" s="89" t="n">
        <f aca="false">F101*O101</f>
        <v>4339.62461173624</v>
      </c>
      <c r="AJ101" s="93"/>
      <c r="AK101" s="89" t="n">
        <f aca="false">CHOOSE($G$3,AB101-AC101,AC101-AB101)</f>
        <v>0</v>
      </c>
      <c r="AL101" s="89" t="n">
        <f aca="false">CHOOSE($G$3,AE101-AF101,AF101-AE101)</f>
        <v>0</v>
      </c>
      <c r="AM101" s="89" t="n">
        <f aca="false">CHOOSE($G$3,AH101-AI101,AI101-AH101)</f>
        <v>0</v>
      </c>
      <c r="AN101" s="103" t="n">
        <f aca="false">SUM(AK101:AM101)</f>
        <v>0</v>
      </c>
      <c r="AP101" s="89" t="n">
        <f aca="false">CHOOSE($G$3,AA101-AB101,AB101-AA101)</f>
        <v>0</v>
      </c>
      <c r="AQ101" s="89" t="n">
        <f aca="false">CHOOSE($G$3,AD101-AE101,AE101-AD101)</f>
        <v>0</v>
      </c>
      <c r="AR101" s="89" t="n">
        <f aca="false">CHOOSE($G$3,AG101-AH101,AH101-AG101)</f>
        <v>2603.77476704175</v>
      </c>
      <c r="AS101" s="103" t="n">
        <f aca="false">AP101+AQ101+AR101</f>
        <v>2603.77476704175</v>
      </c>
      <c r="AT101" s="103"/>
      <c r="AU101" s="90" t="n">
        <f aca="false">AS101+AN101</f>
        <v>2603.77476704175</v>
      </c>
      <c r="AW101" s="90" t="n">
        <f aca="false">AI101+AF101+AC101</f>
        <v>526136.087926902</v>
      </c>
      <c r="AX101" s="104"/>
    </row>
    <row r="102" customFormat="false" ht="12.75" hidden="false" customHeight="false" outlineLevel="0" collapsed="false">
      <c r="A102" s="94" t="n">
        <f aca="false">EDATE(A101,1)</f>
        <v>39630</v>
      </c>
      <c r="B102" s="95" t="n">
        <f aca="false">VLOOKUP(MONTH(A102),Volumes,3)</f>
        <v>10000</v>
      </c>
      <c r="C102" s="96"/>
      <c r="D102" s="97" t="n">
        <f aca="false">B102+C102</f>
        <v>10000</v>
      </c>
      <c r="E102" s="84" t="n">
        <f aca="false">IF(X102=0,0,IF(AND(X102=1,$H$3=1),D102*S102,IF($H$3=2,D102,"N/A")))</f>
        <v>310000</v>
      </c>
      <c r="F102" s="84" t="n">
        <f aca="false">E102*W102</f>
        <v>178320.258485751</v>
      </c>
      <c r="G102" s="32" t="n">
        <f aca="false">VLOOKUP($A102,Table,MATCH(G$4,Curves,0))</f>
        <v>3.011</v>
      </c>
      <c r="H102" s="98" t="n">
        <f aca="false">G102</f>
        <v>3.011</v>
      </c>
      <c r="I102" s="99" t="n">
        <f aca="false">H102</f>
        <v>3.011</v>
      </c>
      <c r="J102" s="32" t="n">
        <f aca="false">VLOOKUP($A102,Table,MATCH(J$4,Curves,0))</f>
        <v>0.007</v>
      </c>
      <c r="K102" s="98" t="n">
        <f aca="false">J102</f>
        <v>0.007</v>
      </c>
      <c r="L102" s="99" t="n">
        <f aca="false">K102</f>
        <v>0.007</v>
      </c>
      <c r="M102" s="32" t="n">
        <f aca="false">VLOOKUP($A102,Table,MATCH(M$4,Curves,0))</f>
        <v>0.01</v>
      </c>
      <c r="N102" s="98" t="n">
        <f aca="false">VLOOKUP($A102,Table,MATCH(N$4,Curves,0))</f>
        <v>0.025</v>
      </c>
      <c r="O102" s="99" t="n">
        <f aca="false">N102</f>
        <v>0.025</v>
      </c>
      <c r="P102" s="100"/>
      <c r="Q102" s="99" t="n">
        <f aca="false">O102+L102+I102</f>
        <v>3.043</v>
      </c>
      <c r="R102" s="100"/>
      <c r="S102" s="35" t="n">
        <f aca="false">A103-A102</f>
        <v>31</v>
      </c>
      <c r="T102" s="101" t="n">
        <f aca="false">CHOOSE(F$3,A103+24,A102)</f>
        <v>39685</v>
      </c>
      <c r="U102" s="35" t="n">
        <f aca="false">T102-C$3</f>
        <v>2911</v>
      </c>
      <c r="V102" s="32" t="n">
        <f aca="false">VLOOKUP($A102,Table,MATCH(V$4,Curves,0))</f>
        <v>0.070604412639191</v>
      </c>
      <c r="W102" s="102" t="n">
        <f aca="false">1/(1+CHOOSE(F$3,(V103+($K$3/10000))/2,(V102+($K$3/10000))/2))^(2*U102/365.25)</f>
        <v>0.575226640276617</v>
      </c>
      <c r="X102" s="35" t="n">
        <f aca="false">IF(AND(mthbeg&lt;=A102,mthend&gt;=A102),1,0)</f>
        <v>1</v>
      </c>
      <c r="Y102" s="35" t="n">
        <f aca="false">S102*X102</f>
        <v>31</v>
      </c>
      <c r="AA102" s="89" t="n">
        <f aca="false">F102*G102</f>
        <v>536922.298300597</v>
      </c>
      <c r="AB102" s="89" t="n">
        <f aca="false">$F102*H102</f>
        <v>536922.298300597</v>
      </c>
      <c r="AC102" s="89" t="n">
        <f aca="false">$F102*I102</f>
        <v>536922.298300597</v>
      </c>
      <c r="AD102" s="89" t="n">
        <f aca="false">$F102*J102</f>
        <v>1248.24180940026</v>
      </c>
      <c r="AE102" s="89" t="n">
        <f aca="false">$F102*K102</f>
        <v>1248.24180940026</v>
      </c>
      <c r="AF102" s="89" t="n">
        <f aca="false">$F102*L102</f>
        <v>1248.24180940026</v>
      </c>
      <c r="AG102" s="89" t="n">
        <f aca="false">$F102*M102</f>
        <v>1783.20258485751</v>
      </c>
      <c r="AH102" s="89" t="n">
        <f aca="false">$F102*N102</f>
        <v>4458.00646214378</v>
      </c>
      <c r="AI102" s="89" t="n">
        <f aca="false">F102*O102</f>
        <v>4458.00646214378</v>
      </c>
      <c r="AJ102" s="93"/>
      <c r="AK102" s="89" t="n">
        <f aca="false">CHOOSE($G$3,AB102-AC102,AC102-AB102)</f>
        <v>0</v>
      </c>
      <c r="AL102" s="89" t="n">
        <f aca="false">CHOOSE($G$3,AE102-AF102,AF102-AE102)</f>
        <v>0</v>
      </c>
      <c r="AM102" s="89" t="n">
        <f aca="false">CHOOSE($G$3,AH102-AI102,AI102-AH102)</f>
        <v>0</v>
      </c>
      <c r="AN102" s="103" t="n">
        <f aca="false">SUM(AK102:AM102)</f>
        <v>0</v>
      </c>
      <c r="AP102" s="89" t="n">
        <f aca="false">CHOOSE($G$3,AA102-AB102,AB102-AA102)</f>
        <v>0</v>
      </c>
      <c r="AQ102" s="89" t="n">
        <f aca="false">CHOOSE($G$3,AD102-AE102,AE102-AD102)</f>
        <v>0</v>
      </c>
      <c r="AR102" s="89" t="n">
        <f aca="false">CHOOSE($G$3,AG102-AH102,AH102-AG102)</f>
        <v>2674.80387728627</v>
      </c>
      <c r="AS102" s="103" t="n">
        <f aca="false">AP102+AQ102+AR102</f>
        <v>2674.80387728627</v>
      </c>
      <c r="AT102" s="103"/>
      <c r="AU102" s="90" t="n">
        <f aca="false">AS102+AN102</f>
        <v>2674.80387728627</v>
      </c>
      <c r="AW102" s="90" t="n">
        <f aca="false">AI102+AF102+AC102</f>
        <v>542628.546572141</v>
      </c>
      <c r="AX102" s="104"/>
    </row>
    <row r="103" customFormat="false" ht="12.75" hidden="false" customHeight="false" outlineLevel="0" collapsed="false">
      <c r="A103" s="94" t="n">
        <f aca="false">EDATE(A102,1)</f>
        <v>39661</v>
      </c>
      <c r="B103" s="95" t="n">
        <f aca="false">VLOOKUP(MONTH(A103),Volumes,3)</f>
        <v>10000</v>
      </c>
      <c r="C103" s="96"/>
      <c r="D103" s="97" t="n">
        <f aca="false">B103+C103</f>
        <v>10000</v>
      </c>
      <c r="E103" s="84" t="n">
        <f aca="false">IF(X103=0,0,IF(AND(X103=1,$H$3=1),D103*S103,IF($H$3=2,D103,"N/A")))</f>
        <v>310000</v>
      </c>
      <c r="F103" s="84" t="n">
        <f aca="false">E103*W103</f>
        <v>177275.572736392</v>
      </c>
      <c r="G103" s="32" t="n">
        <f aca="false">VLOOKUP($A103,Table,MATCH(G$4,Curves,0))</f>
        <v>3.032</v>
      </c>
      <c r="H103" s="98" t="n">
        <f aca="false">G103</f>
        <v>3.032</v>
      </c>
      <c r="I103" s="99" t="n">
        <f aca="false">H103</f>
        <v>3.032</v>
      </c>
      <c r="J103" s="32" t="n">
        <f aca="false">VLOOKUP($A103,Table,MATCH(J$4,Curves,0))</f>
        <v>0.007</v>
      </c>
      <c r="K103" s="98" t="n">
        <f aca="false">J103</f>
        <v>0.007</v>
      </c>
      <c r="L103" s="99" t="n">
        <f aca="false">K103</f>
        <v>0.007</v>
      </c>
      <c r="M103" s="32" t="n">
        <f aca="false">VLOOKUP($A103,Table,MATCH(M$4,Curves,0))</f>
        <v>0.01</v>
      </c>
      <c r="N103" s="98" t="n">
        <f aca="false">VLOOKUP($A103,Table,MATCH(N$4,Curves,0))</f>
        <v>0.025</v>
      </c>
      <c r="O103" s="99" t="n">
        <f aca="false">N103</f>
        <v>0.025</v>
      </c>
      <c r="P103" s="100"/>
      <c r="Q103" s="99" t="n">
        <f aca="false">O103+L103+I103</f>
        <v>3.064</v>
      </c>
      <c r="R103" s="100"/>
      <c r="S103" s="35" t="n">
        <f aca="false">A104-A103</f>
        <v>31</v>
      </c>
      <c r="T103" s="101" t="n">
        <f aca="false">CHOOSE(F$3,A104+24,A103)</f>
        <v>39716</v>
      </c>
      <c r="U103" s="35" t="n">
        <f aca="false">T103-C$3</f>
        <v>2942</v>
      </c>
      <c r="V103" s="32" t="n">
        <f aca="false">VLOOKUP($A103,Table,MATCH(V$4,Curves,0))</f>
        <v>0.070602711026</v>
      </c>
      <c r="W103" s="102" t="n">
        <f aca="false">1/(1+CHOOSE(F$3,(V104+($K$3/10000))/2,(V103+($K$3/10000))/2))^(2*U103/365.25)</f>
        <v>0.571856686246426</v>
      </c>
      <c r="X103" s="35" t="n">
        <f aca="false">IF(AND(mthbeg&lt;=A103,mthend&gt;=A103),1,0)</f>
        <v>1</v>
      </c>
      <c r="Y103" s="35" t="n">
        <f aca="false">S103*X103</f>
        <v>31</v>
      </c>
      <c r="AA103" s="89" t="n">
        <f aca="false">F103*G103</f>
        <v>537499.536536741</v>
      </c>
      <c r="AB103" s="89" t="n">
        <f aca="false">$F103*H103</f>
        <v>537499.536536741</v>
      </c>
      <c r="AC103" s="89" t="n">
        <f aca="false">$F103*I103</f>
        <v>537499.536536741</v>
      </c>
      <c r="AD103" s="89" t="n">
        <f aca="false">$F103*J103</f>
        <v>1240.92900915474</v>
      </c>
      <c r="AE103" s="89" t="n">
        <f aca="false">$F103*K103</f>
        <v>1240.92900915474</v>
      </c>
      <c r="AF103" s="89" t="n">
        <f aca="false">$F103*L103</f>
        <v>1240.92900915474</v>
      </c>
      <c r="AG103" s="89" t="n">
        <f aca="false">$F103*M103</f>
        <v>1772.75572736392</v>
      </c>
      <c r="AH103" s="89" t="n">
        <f aca="false">$F103*N103</f>
        <v>4431.8893184098</v>
      </c>
      <c r="AI103" s="89" t="n">
        <f aca="false">F103*O103</f>
        <v>4431.8893184098</v>
      </c>
      <c r="AJ103" s="93"/>
      <c r="AK103" s="89" t="n">
        <f aca="false">CHOOSE($G$3,AB103-AC103,AC103-AB103)</f>
        <v>0</v>
      </c>
      <c r="AL103" s="89" t="n">
        <f aca="false">CHOOSE($G$3,AE103-AF103,AF103-AE103)</f>
        <v>0</v>
      </c>
      <c r="AM103" s="89" t="n">
        <f aca="false">CHOOSE($G$3,AH103-AI103,AI103-AH103)</f>
        <v>0</v>
      </c>
      <c r="AN103" s="103" t="n">
        <f aca="false">SUM(AK103:AM103)</f>
        <v>0</v>
      </c>
      <c r="AP103" s="89" t="n">
        <f aca="false">CHOOSE($G$3,AA103-AB103,AB103-AA103)</f>
        <v>0</v>
      </c>
      <c r="AQ103" s="89" t="n">
        <f aca="false">CHOOSE($G$3,AD103-AE103,AE103-AD103)</f>
        <v>0</v>
      </c>
      <c r="AR103" s="89" t="n">
        <f aca="false">CHOOSE($G$3,AG103-AH103,AH103-AG103)</f>
        <v>2659.13359104588</v>
      </c>
      <c r="AS103" s="103" t="n">
        <f aca="false">AP103+AQ103+AR103</f>
        <v>2659.13359104588</v>
      </c>
      <c r="AT103" s="103"/>
      <c r="AU103" s="90" t="n">
        <f aca="false">AS103+AN103</f>
        <v>2659.13359104588</v>
      </c>
      <c r="AW103" s="90" t="n">
        <f aca="false">AI103+AF103+AC103</f>
        <v>543172.354864305</v>
      </c>
      <c r="AX103" s="104"/>
    </row>
    <row r="104" customFormat="false" ht="12.75" hidden="false" customHeight="false" outlineLevel="0" collapsed="false">
      <c r="A104" s="94" t="n">
        <f aca="false">EDATE(A103,1)</f>
        <v>39692</v>
      </c>
      <c r="B104" s="95" t="n">
        <f aca="false">VLOOKUP(MONTH(A104),Volumes,3)</f>
        <v>10000</v>
      </c>
      <c r="C104" s="96"/>
      <c r="D104" s="97" t="n">
        <f aca="false">B104+C104</f>
        <v>10000</v>
      </c>
      <c r="E104" s="84" t="n">
        <f aca="false">IF(X104=0,0,IF(AND(X104=1,$H$3=1),D104*S104,IF($H$3=2,D104,"N/A")))</f>
        <v>300000</v>
      </c>
      <c r="F104" s="84" t="n">
        <f aca="false">E104*W104</f>
        <v>170584.31713017</v>
      </c>
      <c r="G104" s="32" t="n">
        <f aca="false">VLOOKUP($A104,Table,MATCH(G$4,Curves,0))</f>
        <v>3.054</v>
      </c>
      <c r="H104" s="98" t="n">
        <f aca="false">G104</f>
        <v>3.054</v>
      </c>
      <c r="I104" s="99" t="n">
        <f aca="false">H104</f>
        <v>3.054</v>
      </c>
      <c r="J104" s="32" t="n">
        <f aca="false">VLOOKUP($A104,Table,MATCH(J$4,Curves,0))</f>
        <v>0.007</v>
      </c>
      <c r="K104" s="98" t="n">
        <f aca="false">J104</f>
        <v>0.007</v>
      </c>
      <c r="L104" s="99" t="n">
        <f aca="false">K104</f>
        <v>0.007</v>
      </c>
      <c r="M104" s="32" t="n">
        <f aca="false">VLOOKUP($A104,Table,MATCH(M$4,Curves,0))</f>
        <v>0.01</v>
      </c>
      <c r="N104" s="98" t="n">
        <f aca="false">VLOOKUP($A104,Table,MATCH(N$4,Curves,0))</f>
        <v>0.025</v>
      </c>
      <c r="O104" s="99" t="n">
        <f aca="false">N104</f>
        <v>0.025</v>
      </c>
      <c r="P104" s="100"/>
      <c r="Q104" s="99" t="n">
        <f aca="false">O104+L104+I104</f>
        <v>3.086</v>
      </c>
      <c r="R104" s="100"/>
      <c r="S104" s="35" t="n">
        <f aca="false">A105-A104</f>
        <v>30</v>
      </c>
      <c r="T104" s="101" t="n">
        <f aca="false">CHOOSE(F$3,A105+24,A104)</f>
        <v>39746</v>
      </c>
      <c r="U104" s="35" t="n">
        <f aca="false">T104-C$3</f>
        <v>2972</v>
      </c>
      <c r="V104" s="32" t="n">
        <f aca="false">VLOOKUP($A104,Table,MATCH(V$4,Curves,0))</f>
        <v>0.070601009412798</v>
      </c>
      <c r="W104" s="102" t="n">
        <f aca="false">1/(1+CHOOSE(F$3,(V105+($K$3/10000))/2,(V104+($K$3/10000))/2))^(2*U104/365.25)</f>
        <v>0.568614390433899</v>
      </c>
      <c r="X104" s="35" t="n">
        <f aca="false">IF(AND(mthbeg&lt;=A104,mthend&gt;=A104),1,0)</f>
        <v>1</v>
      </c>
      <c r="Y104" s="35" t="n">
        <f aca="false">S104*X104</f>
        <v>30</v>
      </c>
      <c r="AA104" s="89" t="n">
        <f aca="false">F104*G104</f>
        <v>520964.504515539</v>
      </c>
      <c r="AB104" s="89" t="n">
        <f aca="false">$F104*H104</f>
        <v>520964.504515539</v>
      </c>
      <c r="AC104" s="89" t="n">
        <f aca="false">$F104*I104</f>
        <v>520964.504515539</v>
      </c>
      <c r="AD104" s="89" t="n">
        <f aca="false">$F104*J104</f>
        <v>1194.09021991119</v>
      </c>
      <c r="AE104" s="89" t="n">
        <f aca="false">$F104*K104</f>
        <v>1194.09021991119</v>
      </c>
      <c r="AF104" s="89" t="n">
        <f aca="false">$F104*L104</f>
        <v>1194.09021991119</v>
      </c>
      <c r="AG104" s="89" t="n">
        <f aca="false">$F104*M104</f>
        <v>1705.8431713017</v>
      </c>
      <c r="AH104" s="89" t="n">
        <f aca="false">$F104*N104</f>
        <v>4264.60792825425</v>
      </c>
      <c r="AI104" s="89" t="n">
        <f aca="false">F104*O104</f>
        <v>4264.60792825425</v>
      </c>
      <c r="AJ104" s="93"/>
      <c r="AK104" s="89" t="n">
        <f aca="false">CHOOSE($G$3,AB104-AC104,AC104-AB104)</f>
        <v>0</v>
      </c>
      <c r="AL104" s="89" t="n">
        <f aca="false">CHOOSE($G$3,AE104-AF104,AF104-AE104)</f>
        <v>0</v>
      </c>
      <c r="AM104" s="89" t="n">
        <f aca="false">CHOOSE($G$3,AH104-AI104,AI104-AH104)</f>
        <v>0</v>
      </c>
      <c r="AN104" s="103" t="n">
        <f aca="false">SUM(AK104:AM104)</f>
        <v>0</v>
      </c>
      <c r="AP104" s="89" t="n">
        <f aca="false">CHOOSE($G$3,AA104-AB104,AB104-AA104)</f>
        <v>0</v>
      </c>
      <c r="AQ104" s="89" t="n">
        <f aca="false">CHOOSE($G$3,AD104-AE104,AE104-AD104)</f>
        <v>0</v>
      </c>
      <c r="AR104" s="89" t="n">
        <f aca="false">CHOOSE($G$3,AG104-AH104,AH104-AG104)</f>
        <v>2558.76475695255</v>
      </c>
      <c r="AS104" s="103" t="n">
        <f aca="false">AP104+AQ104+AR104</f>
        <v>2558.76475695255</v>
      </c>
      <c r="AT104" s="103"/>
      <c r="AU104" s="90" t="n">
        <f aca="false">AS104+AN104</f>
        <v>2558.76475695255</v>
      </c>
      <c r="AW104" s="90" t="n">
        <f aca="false">AI104+AF104+AC104</f>
        <v>526423.202663704</v>
      </c>
      <c r="AX104" s="104"/>
    </row>
    <row r="105" customFormat="false" ht="12.75" hidden="false" customHeight="false" outlineLevel="0" collapsed="false">
      <c r="A105" s="94" t="n">
        <f aca="false">EDATE(A104,1)</f>
        <v>39722</v>
      </c>
      <c r="B105" s="95" t="n">
        <f aca="false">VLOOKUP(MONTH(A105),Volumes,3)</f>
        <v>10000</v>
      </c>
      <c r="C105" s="96"/>
      <c r="D105" s="97" t="n">
        <f aca="false">B105+C105</f>
        <v>10000</v>
      </c>
      <c r="E105" s="84" t="n">
        <f aca="false">IF(X105=0,0,IF(AND(X105=1,$H$3=1),D105*S105,IF($H$3=2,D105,"N/A")))</f>
        <v>310000</v>
      </c>
      <c r="F105" s="84" t="n">
        <f aca="false">E105*W105</f>
        <v>175237.880190983</v>
      </c>
      <c r="G105" s="32" t="n">
        <f aca="false">VLOOKUP($A105,Table,MATCH(G$4,Curves,0))</f>
        <v>3.064</v>
      </c>
      <c r="H105" s="98" t="n">
        <f aca="false">G105</f>
        <v>3.064</v>
      </c>
      <c r="I105" s="99" t="n">
        <f aca="false">H105</f>
        <v>3.064</v>
      </c>
      <c r="J105" s="32" t="n">
        <f aca="false">VLOOKUP($A105,Table,MATCH(J$4,Curves,0))</f>
        <v>0.007</v>
      </c>
      <c r="K105" s="98" t="n">
        <f aca="false">J105</f>
        <v>0.007</v>
      </c>
      <c r="L105" s="99" t="n">
        <f aca="false">K105</f>
        <v>0.007</v>
      </c>
      <c r="M105" s="32" t="n">
        <f aca="false">VLOOKUP($A105,Table,MATCH(M$4,Curves,0))</f>
        <v>0.01</v>
      </c>
      <c r="N105" s="98" t="n">
        <f aca="false">VLOOKUP($A105,Table,MATCH(N$4,Curves,0))</f>
        <v>0.025</v>
      </c>
      <c r="O105" s="99" t="n">
        <f aca="false">N105</f>
        <v>0.025</v>
      </c>
      <c r="P105" s="100"/>
      <c r="Q105" s="99" t="n">
        <f aca="false">O105+L105+I105</f>
        <v>3.096</v>
      </c>
      <c r="R105" s="100"/>
      <c r="S105" s="35" t="n">
        <f aca="false">A106-A105</f>
        <v>31</v>
      </c>
      <c r="T105" s="101" t="n">
        <f aca="false">CHOOSE(F$3,A106+24,A105)</f>
        <v>39777</v>
      </c>
      <c r="U105" s="35" t="n">
        <f aca="false">T105-C$3</f>
        <v>3003</v>
      </c>
      <c r="V105" s="32" t="n">
        <f aca="false">VLOOKUP($A105,Table,MATCH(V$4,Curves,0))</f>
        <v>0.070599362690352</v>
      </c>
      <c r="W105" s="102" t="n">
        <f aca="false">1/(1+CHOOSE(F$3,(V106+($K$3/10000))/2,(V105+($K$3/10000))/2))^(2*U105/365.25)</f>
        <v>0.565283484487041</v>
      </c>
      <c r="X105" s="35" t="n">
        <f aca="false">IF(AND(mthbeg&lt;=A105,mthend&gt;=A105),1,0)</f>
        <v>1</v>
      </c>
      <c r="Y105" s="35" t="n">
        <f aca="false">S105*X105</f>
        <v>31</v>
      </c>
      <c r="AA105" s="89" t="n">
        <f aca="false">F105*G105</f>
        <v>536928.864905171</v>
      </c>
      <c r="AB105" s="89" t="n">
        <f aca="false">$F105*H105</f>
        <v>536928.864905171</v>
      </c>
      <c r="AC105" s="89" t="n">
        <f aca="false">$F105*I105</f>
        <v>536928.864905171</v>
      </c>
      <c r="AD105" s="89" t="n">
        <f aca="false">$F105*J105</f>
        <v>1226.66516133688</v>
      </c>
      <c r="AE105" s="89" t="n">
        <f aca="false">$F105*K105</f>
        <v>1226.66516133688</v>
      </c>
      <c r="AF105" s="89" t="n">
        <f aca="false">$F105*L105</f>
        <v>1226.66516133688</v>
      </c>
      <c r="AG105" s="89" t="n">
        <f aca="false">$F105*M105</f>
        <v>1752.37880190983</v>
      </c>
      <c r="AH105" s="89" t="n">
        <f aca="false">$F105*N105</f>
        <v>4380.94700477457</v>
      </c>
      <c r="AI105" s="89" t="n">
        <f aca="false">F105*O105</f>
        <v>4380.94700477457</v>
      </c>
      <c r="AJ105" s="93"/>
      <c r="AK105" s="89" t="n">
        <f aca="false">CHOOSE($G$3,AB105-AC105,AC105-AB105)</f>
        <v>0</v>
      </c>
      <c r="AL105" s="89" t="n">
        <f aca="false">CHOOSE($G$3,AE105-AF105,AF105-AE105)</f>
        <v>0</v>
      </c>
      <c r="AM105" s="89" t="n">
        <f aca="false">CHOOSE($G$3,AH105-AI105,AI105-AH105)</f>
        <v>0</v>
      </c>
      <c r="AN105" s="103" t="n">
        <f aca="false">SUM(AK105:AM105)</f>
        <v>0</v>
      </c>
      <c r="AP105" s="89" t="n">
        <f aca="false">CHOOSE($G$3,AA105-AB105,AB105-AA105)</f>
        <v>0</v>
      </c>
      <c r="AQ105" s="89" t="n">
        <f aca="false">CHOOSE($G$3,AD105-AE105,AE105-AD105)</f>
        <v>0</v>
      </c>
      <c r="AR105" s="89" t="n">
        <f aca="false">CHOOSE($G$3,AG105-AH105,AH105-AG105)</f>
        <v>2628.56820286474</v>
      </c>
      <c r="AS105" s="103" t="n">
        <f aca="false">AP105+AQ105+AR105</f>
        <v>2628.56820286474</v>
      </c>
      <c r="AT105" s="103"/>
      <c r="AU105" s="90" t="n">
        <f aca="false">AS105+AN105</f>
        <v>2628.56820286474</v>
      </c>
      <c r="AW105" s="90" t="n">
        <f aca="false">AI105+AF105+AC105</f>
        <v>542536.477071282</v>
      </c>
      <c r="AX105" s="104"/>
    </row>
    <row r="106" customFormat="false" ht="12.75" hidden="false" customHeight="false" outlineLevel="0" collapsed="false">
      <c r="A106" s="94" t="n">
        <f aca="false">EDATE(A105,1)</f>
        <v>39753</v>
      </c>
      <c r="B106" s="95" t="n">
        <f aca="false">VLOOKUP(MONTH(A106),Volumes,3)</f>
        <v>10000</v>
      </c>
      <c r="C106" s="96"/>
      <c r="D106" s="97" t="n">
        <f aca="false">B106+C106</f>
        <v>10000</v>
      </c>
      <c r="E106" s="84" t="n">
        <f aca="false">IF(X106=0,0,IF(AND(X106=1,$H$3=1),D106*S106,IF($H$3=2,D106,"N/A")))</f>
        <v>300000</v>
      </c>
      <c r="F106" s="84" t="n">
        <f aca="false">E106*W106</f>
        <v>168623.626754765</v>
      </c>
      <c r="G106" s="32" t="n">
        <f aca="false">VLOOKUP($A106,Table,MATCH(G$4,Curves,0))</f>
        <v>3.131</v>
      </c>
      <c r="H106" s="98" t="n">
        <f aca="false">G106</f>
        <v>3.131</v>
      </c>
      <c r="I106" s="99" t="n">
        <f aca="false">H106</f>
        <v>3.131</v>
      </c>
      <c r="J106" s="32" t="n">
        <f aca="false">VLOOKUP($A106,Table,MATCH(J$4,Curves,0))</f>
        <v>-0.0035</v>
      </c>
      <c r="K106" s="98" t="n">
        <f aca="false">J106</f>
        <v>-0.0035</v>
      </c>
      <c r="L106" s="99" t="n">
        <f aca="false">K106</f>
        <v>-0.0035</v>
      </c>
      <c r="M106" s="32" t="n">
        <f aca="false">VLOOKUP($A106,Table,MATCH(M$4,Curves,0))</f>
        <v>0.01</v>
      </c>
      <c r="N106" s="98" t="n">
        <f aca="false">VLOOKUP($A106,Table,MATCH(N$4,Curves,0))</f>
        <v>0.025</v>
      </c>
      <c r="O106" s="99" t="n">
        <f aca="false">N106</f>
        <v>0.025</v>
      </c>
      <c r="P106" s="100"/>
      <c r="Q106" s="99" t="n">
        <f aca="false">O106+L106+I106</f>
        <v>3.1525</v>
      </c>
      <c r="R106" s="100"/>
      <c r="S106" s="35" t="n">
        <f aca="false">A107-A106</f>
        <v>30</v>
      </c>
      <c r="T106" s="101" t="n">
        <f aca="false">CHOOSE(F$3,A107+24,A106)</f>
        <v>39807</v>
      </c>
      <c r="U106" s="35" t="n">
        <f aca="false">T106-C$3</f>
        <v>3033</v>
      </c>
      <c r="V106" s="32" t="n">
        <f aca="false">VLOOKUP($A106,Table,MATCH(V$4,Curves,0))</f>
        <v>0.070597661077158</v>
      </c>
      <c r="W106" s="102" t="n">
        <f aca="false">1/(1+CHOOSE(F$3,(V107+($K$3/10000))/2,(V106+($K$3/10000))/2))^(2*U106/365.25)</f>
        <v>0.562078755849217</v>
      </c>
      <c r="X106" s="35" t="n">
        <f aca="false">IF(AND(mthbeg&lt;=A106,mthend&gt;=A106),1,0)</f>
        <v>1</v>
      </c>
      <c r="Y106" s="35" t="n">
        <f aca="false">S106*X106</f>
        <v>30</v>
      </c>
      <c r="AA106" s="89" t="n">
        <f aca="false">F106*G106</f>
        <v>527960.57536917</v>
      </c>
      <c r="AB106" s="89" t="n">
        <f aca="false">$F106*H106</f>
        <v>527960.57536917</v>
      </c>
      <c r="AC106" s="89" t="n">
        <f aca="false">$F106*I106</f>
        <v>527960.57536917</v>
      </c>
      <c r="AD106" s="89" t="n">
        <f aca="false">$F106*J106</f>
        <v>-590.182693641678</v>
      </c>
      <c r="AE106" s="89" t="n">
        <f aca="false">$F106*K106</f>
        <v>-590.182693641678</v>
      </c>
      <c r="AF106" s="89" t="n">
        <f aca="false">$F106*L106</f>
        <v>-590.182693641678</v>
      </c>
      <c r="AG106" s="89" t="n">
        <f aca="false">$F106*M106</f>
        <v>1686.23626754765</v>
      </c>
      <c r="AH106" s="89" t="n">
        <f aca="false">$F106*N106</f>
        <v>4215.59066886913</v>
      </c>
      <c r="AI106" s="89" t="n">
        <f aca="false">F106*O106</f>
        <v>4215.59066886913</v>
      </c>
      <c r="AJ106" s="93"/>
      <c r="AK106" s="89" t="n">
        <f aca="false">CHOOSE($G$3,AB106-AC106,AC106-AB106)</f>
        <v>0</v>
      </c>
      <c r="AL106" s="89" t="n">
        <f aca="false">CHOOSE($G$3,AE106-AF106,AF106-AE106)</f>
        <v>0</v>
      </c>
      <c r="AM106" s="89" t="n">
        <f aca="false">CHOOSE($G$3,AH106-AI106,AI106-AH106)</f>
        <v>0</v>
      </c>
      <c r="AN106" s="103" t="n">
        <f aca="false">SUM(AK106:AM106)</f>
        <v>0</v>
      </c>
      <c r="AP106" s="89" t="n">
        <f aca="false">CHOOSE($G$3,AA106-AB106,AB106-AA106)</f>
        <v>0</v>
      </c>
      <c r="AQ106" s="89" t="n">
        <f aca="false">CHOOSE($G$3,AD106-AE106,AE106-AD106)</f>
        <v>0</v>
      </c>
      <c r="AR106" s="89" t="n">
        <f aca="false">CHOOSE($G$3,AG106-AH106,AH106-AG106)</f>
        <v>2529.35440132148</v>
      </c>
      <c r="AS106" s="103" t="n">
        <f aca="false">AP106+AQ106+AR106</f>
        <v>2529.35440132148</v>
      </c>
      <c r="AT106" s="103"/>
      <c r="AU106" s="90" t="n">
        <f aca="false">AS106+AN106</f>
        <v>2529.35440132148</v>
      </c>
      <c r="AW106" s="90" t="n">
        <f aca="false">AI106+AF106+AC106</f>
        <v>531585.983344397</v>
      </c>
      <c r="AX106" s="104"/>
    </row>
    <row r="107" customFormat="false" ht="12.75" hidden="false" customHeight="false" outlineLevel="0" collapsed="false">
      <c r="A107" s="94" t="n">
        <f aca="false">EDATE(A106,1)</f>
        <v>39783</v>
      </c>
      <c r="B107" s="95" t="n">
        <f aca="false">VLOOKUP(MONTH(A107),Volumes,3)</f>
        <v>10000</v>
      </c>
      <c r="C107" s="96"/>
      <c r="D107" s="97" t="n">
        <f aca="false">B107+C107</f>
        <v>10000</v>
      </c>
      <c r="E107" s="84" t="n">
        <f aca="false">IF(X107=0,0,IF(AND(X107=1,$H$3=1),D107*S107,IF($H$3=2,D107,"N/A")))</f>
        <v>310000</v>
      </c>
      <c r="F107" s="84" t="n">
        <f aca="false">E107*W107</f>
        <v>173223.797021056</v>
      </c>
      <c r="G107" s="32" t="n">
        <f aca="false">VLOOKUP($A107,Table,MATCH(G$4,Curves,0))</f>
        <v>3.202</v>
      </c>
      <c r="H107" s="98" t="n">
        <f aca="false">G107</f>
        <v>3.202</v>
      </c>
      <c r="I107" s="99" t="n">
        <f aca="false">H107</f>
        <v>3.202</v>
      </c>
      <c r="J107" s="32" t="n">
        <f aca="false">VLOOKUP($A107,Table,MATCH(J$4,Curves,0))</f>
        <v>-0.0035</v>
      </c>
      <c r="K107" s="98" t="n">
        <f aca="false">J107</f>
        <v>-0.0035</v>
      </c>
      <c r="L107" s="99" t="n">
        <f aca="false">K107</f>
        <v>-0.0035</v>
      </c>
      <c r="M107" s="32" t="n">
        <f aca="false">VLOOKUP($A107,Table,MATCH(M$4,Curves,0))</f>
        <v>0.01</v>
      </c>
      <c r="N107" s="98" t="n">
        <f aca="false">VLOOKUP($A107,Table,MATCH(N$4,Curves,0))</f>
        <v>0.025</v>
      </c>
      <c r="O107" s="99" t="n">
        <f aca="false">N107</f>
        <v>0.025</v>
      </c>
      <c r="P107" s="100"/>
      <c r="Q107" s="99" t="n">
        <f aca="false">O107+L107+I107</f>
        <v>3.2235</v>
      </c>
      <c r="R107" s="100"/>
      <c r="S107" s="35" t="n">
        <f aca="false">A108-A107</f>
        <v>31</v>
      </c>
      <c r="T107" s="101" t="n">
        <f aca="false">CHOOSE(F$3,A108+24,A107)</f>
        <v>39838</v>
      </c>
      <c r="U107" s="35" t="n">
        <f aca="false">T107-C$3</f>
        <v>3064</v>
      </c>
      <c r="V107" s="32" t="n">
        <f aca="false">VLOOKUP($A107,Table,MATCH(V$4,Curves,0))</f>
        <v>0.070596014354713</v>
      </c>
      <c r="W107" s="102" t="n">
        <f aca="false">1/(1+CHOOSE(F$3,(V108+($K$3/10000))/2,(V107+($K$3/10000))/2))^(2*U107/365.25)</f>
        <v>0.558786442003405</v>
      </c>
      <c r="X107" s="35" t="n">
        <f aca="false">IF(AND(mthbeg&lt;=A107,mthend&gt;=A107),1,0)</f>
        <v>1</v>
      </c>
      <c r="Y107" s="35" t="n">
        <f aca="false">S107*X107</f>
        <v>31</v>
      </c>
      <c r="AA107" s="89" t="n">
        <f aca="false">F107*G107</f>
        <v>554662.59806142</v>
      </c>
      <c r="AB107" s="89" t="n">
        <f aca="false">$F107*H107</f>
        <v>554662.59806142</v>
      </c>
      <c r="AC107" s="89" t="n">
        <f aca="false">$F107*I107</f>
        <v>554662.59806142</v>
      </c>
      <c r="AD107" s="89" t="n">
        <f aca="false">$F107*J107</f>
        <v>-606.283289573695</v>
      </c>
      <c r="AE107" s="89" t="n">
        <f aca="false">$F107*K107</f>
        <v>-606.283289573695</v>
      </c>
      <c r="AF107" s="89" t="n">
        <f aca="false">$F107*L107</f>
        <v>-606.283289573695</v>
      </c>
      <c r="AG107" s="89" t="n">
        <f aca="false">$F107*M107</f>
        <v>1732.23797021056</v>
      </c>
      <c r="AH107" s="89" t="n">
        <f aca="false">$F107*N107</f>
        <v>4330.59492552639</v>
      </c>
      <c r="AI107" s="89" t="n">
        <f aca="false">F107*O107</f>
        <v>4330.59492552639</v>
      </c>
      <c r="AJ107" s="93"/>
      <c r="AK107" s="89" t="n">
        <f aca="false">CHOOSE($G$3,AB107-AC107,AC107-AB107)</f>
        <v>0</v>
      </c>
      <c r="AL107" s="89" t="n">
        <f aca="false">CHOOSE($G$3,AE107-AF107,AF107-AE107)</f>
        <v>0</v>
      </c>
      <c r="AM107" s="89" t="n">
        <f aca="false">CHOOSE($G$3,AH107-AI107,AI107-AH107)</f>
        <v>0</v>
      </c>
      <c r="AN107" s="103" t="n">
        <f aca="false">SUM(AK107:AM107)</f>
        <v>0</v>
      </c>
      <c r="AP107" s="89" t="n">
        <f aca="false">CHOOSE($G$3,AA107-AB107,AB107-AA107)</f>
        <v>0</v>
      </c>
      <c r="AQ107" s="89" t="n">
        <f aca="false">CHOOSE($G$3,AD107-AE107,AE107-AD107)</f>
        <v>0</v>
      </c>
      <c r="AR107" s="89" t="n">
        <f aca="false">CHOOSE($G$3,AG107-AH107,AH107-AG107)</f>
        <v>2598.35695531584</v>
      </c>
      <c r="AS107" s="103" t="n">
        <f aca="false">AP107+AQ107+AR107</f>
        <v>2598.35695531584</v>
      </c>
      <c r="AT107" s="103"/>
      <c r="AU107" s="90" t="n">
        <f aca="false">AS107+AN107</f>
        <v>2598.35695531584</v>
      </c>
      <c r="AW107" s="90" t="n">
        <f aca="false">AI107+AF107+AC107</f>
        <v>558386.909697373</v>
      </c>
      <c r="AX107" s="104"/>
    </row>
    <row r="108" customFormat="false" ht="12.75" hidden="false" customHeight="false" outlineLevel="0" collapsed="false">
      <c r="A108" s="94" t="n">
        <f aca="false">EDATE(A107,1)</f>
        <v>39814</v>
      </c>
      <c r="B108" s="95" t="n">
        <f aca="false">VLOOKUP(MONTH(A108),Volumes,3)</f>
        <v>10000</v>
      </c>
      <c r="C108" s="96"/>
      <c r="D108" s="97" t="n">
        <f aca="false">B108+C108</f>
        <v>10000</v>
      </c>
      <c r="E108" s="84" t="n">
        <f aca="false">IF(X108=0,0,IF(AND(X108=1,$H$3=1),D108*S108,IF($H$3=2,D108,"N/A")))</f>
        <v>310000</v>
      </c>
      <c r="F108" s="84" t="n">
        <f aca="false">E108*W108</f>
        <v>172209.205928763</v>
      </c>
      <c r="G108" s="32" t="n">
        <f aca="false">VLOOKUP($A108,Table,MATCH(G$4,Curves,0))</f>
        <v>3.379</v>
      </c>
      <c r="H108" s="98" t="n">
        <f aca="false">G108</f>
        <v>3.379</v>
      </c>
      <c r="I108" s="99" t="n">
        <f aca="false">H108</f>
        <v>3.379</v>
      </c>
      <c r="J108" s="32" t="n">
        <f aca="false">VLOOKUP($A108,Table,MATCH(J$4,Curves,0))</f>
        <v>-0.0035</v>
      </c>
      <c r="K108" s="98" t="n">
        <f aca="false">J108</f>
        <v>-0.0035</v>
      </c>
      <c r="L108" s="99" t="n">
        <f aca="false">K108</f>
        <v>-0.0035</v>
      </c>
      <c r="M108" s="32" t="n">
        <f aca="false">VLOOKUP($A108,Table,MATCH(M$4,Curves,0))</f>
        <v>0.01</v>
      </c>
      <c r="N108" s="98" t="n">
        <f aca="false">VLOOKUP($A108,Table,MATCH(N$4,Curves,0))</f>
        <v>0.025</v>
      </c>
      <c r="O108" s="99" t="n">
        <f aca="false">N108</f>
        <v>0.025</v>
      </c>
      <c r="P108" s="100"/>
      <c r="Q108" s="99" t="n">
        <f aca="false">O108+L108+I108</f>
        <v>3.4005</v>
      </c>
      <c r="R108" s="100"/>
      <c r="S108" s="35" t="n">
        <f aca="false">A109-A108</f>
        <v>31</v>
      </c>
      <c r="T108" s="101" t="n">
        <f aca="false">CHOOSE(F$3,A109+24,A108)</f>
        <v>39869</v>
      </c>
      <c r="U108" s="35" t="n">
        <f aca="false">T108-C$3</f>
        <v>3095</v>
      </c>
      <c r="V108" s="32" t="n">
        <f aca="false">VLOOKUP($A108,Table,MATCH(V$4,Curves,0))</f>
        <v>0.070594312741521</v>
      </c>
      <c r="W108" s="102" t="n">
        <f aca="false">1/(1+CHOOSE(F$3,(V109+($K$3/10000))/2,(V108+($K$3/10000))/2))^(2*U108/365.25)</f>
        <v>0.555513567512139</v>
      </c>
      <c r="X108" s="35" t="n">
        <f aca="false">IF(AND(mthbeg&lt;=A108,mthend&gt;=A108),1,0)</f>
        <v>1</v>
      </c>
      <c r="Y108" s="35" t="n">
        <f aca="false">S108*X108</f>
        <v>31</v>
      </c>
      <c r="AA108" s="89" t="n">
        <f aca="false">F108*G108</f>
        <v>581894.90683329</v>
      </c>
      <c r="AB108" s="89" t="n">
        <f aca="false">$F108*H108</f>
        <v>581894.90683329</v>
      </c>
      <c r="AC108" s="89" t="n">
        <f aca="false">$F108*I108</f>
        <v>581894.90683329</v>
      </c>
      <c r="AD108" s="89" t="n">
        <f aca="false">$F108*J108</f>
        <v>-602.73222075067</v>
      </c>
      <c r="AE108" s="89" t="n">
        <f aca="false">$F108*K108</f>
        <v>-602.73222075067</v>
      </c>
      <c r="AF108" s="89" t="n">
        <f aca="false">$F108*L108</f>
        <v>-602.73222075067</v>
      </c>
      <c r="AG108" s="89" t="n">
        <f aca="false">$F108*M108</f>
        <v>1722.09205928763</v>
      </c>
      <c r="AH108" s="89" t="n">
        <f aca="false">$F108*N108</f>
        <v>4305.23014821907</v>
      </c>
      <c r="AI108" s="89" t="n">
        <f aca="false">F108*O108</f>
        <v>4305.23014821907</v>
      </c>
      <c r="AJ108" s="93"/>
      <c r="AK108" s="89" t="n">
        <f aca="false">CHOOSE($G$3,AB108-AC108,AC108-AB108)</f>
        <v>0</v>
      </c>
      <c r="AL108" s="89" t="n">
        <f aca="false">CHOOSE($G$3,AE108-AF108,AF108-AE108)</f>
        <v>0</v>
      </c>
      <c r="AM108" s="89" t="n">
        <f aca="false">CHOOSE($G$3,AH108-AI108,AI108-AH108)</f>
        <v>0</v>
      </c>
      <c r="AN108" s="103" t="n">
        <f aca="false">SUM(AK108:AM108)</f>
        <v>0</v>
      </c>
      <c r="AP108" s="89" t="n">
        <f aca="false">CHOOSE($G$3,AA108-AB108,AB108-AA108)</f>
        <v>0</v>
      </c>
      <c r="AQ108" s="89" t="n">
        <f aca="false">CHOOSE($G$3,AD108-AE108,AE108-AD108)</f>
        <v>0</v>
      </c>
      <c r="AR108" s="89" t="n">
        <f aca="false">CHOOSE($G$3,AG108-AH108,AH108-AG108)</f>
        <v>2583.13808893144</v>
      </c>
      <c r="AS108" s="103" t="n">
        <f aca="false">AP108+AQ108+AR108</f>
        <v>2583.13808893144</v>
      </c>
      <c r="AT108" s="103"/>
      <c r="AU108" s="90" t="n">
        <f aca="false">AS108+AN108</f>
        <v>2583.13808893144</v>
      </c>
      <c r="AW108" s="90" t="n">
        <f aca="false">AI108+AF108+AC108</f>
        <v>585597.404760759</v>
      </c>
      <c r="AX108" s="104"/>
    </row>
    <row r="109" customFormat="false" ht="12.75" hidden="false" customHeight="false" outlineLevel="0" collapsed="false">
      <c r="A109" s="94" t="n">
        <f aca="false">EDATE(A108,1)</f>
        <v>39845</v>
      </c>
      <c r="B109" s="95" t="n">
        <f aca="false">VLOOKUP(MONTH(A109),Volumes,3)</f>
        <v>10000</v>
      </c>
      <c r="C109" s="96"/>
      <c r="D109" s="97" t="n">
        <f aca="false">B109+C109</f>
        <v>10000</v>
      </c>
      <c r="E109" s="84" t="n">
        <f aca="false">IF(X109=0,0,IF(AND(X109=1,$H$3=1),D109*S109,IF($H$3=2,D109,"N/A")))</f>
        <v>280000</v>
      </c>
      <c r="F109" s="84" t="n">
        <f aca="false">E109*W109</f>
        <v>154720.72983217</v>
      </c>
      <c r="G109" s="32" t="n">
        <f aca="false">VLOOKUP($A109,Table,MATCH(G$4,Curves,0))</f>
        <v>3.273</v>
      </c>
      <c r="H109" s="98" t="n">
        <f aca="false">G109</f>
        <v>3.273</v>
      </c>
      <c r="I109" s="99" t="n">
        <f aca="false">H109</f>
        <v>3.273</v>
      </c>
      <c r="J109" s="32" t="n">
        <f aca="false">VLOOKUP($A109,Table,MATCH(J$4,Curves,0))</f>
        <v>-0.0035</v>
      </c>
      <c r="K109" s="98" t="n">
        <f aca="false">J109</f>
        <v>-0.0035</v>
      </c>
      <c r="L109" s="99" t="n">
        <f aca="false">K109</f>
        <v>-0.0035</v>
      </c>
      <c r="M109" s="32" t="n">
        <f aca="false">VLOOKUP($A109,Table,MATCH(M$4,Curves,0))</f>
        <v>0.01</v>
      </c>
      <c r="N109" s="98" t="n">
        <f aca="false">VLOOKUP($A109,Table,MATCH(N$4,Curves,0))</f>
        <v>0.025</v>
      </c>
      <c r="O109" s="99" t="n">
        <f aca="false">N109</f>
        <v>0.025</v>
      </c>
      <c r="P109" s="100"/>
      <c r="Q109" s="99" t="n">
        <f aca="false">O109+L109+I109</f>
        <v>3.2945</v>
      </c>
      <c r="R109" s="100"/>
      <c r="S109" s="35" t="n">
        <f aca="false">A110-A109</f>
        <v>28</v>
      </c>
      <c r="T109" s="101" t="n">
        <f aca="false">CHOOSE(F$3,A110+24,A109)</f>
        <v>39897</v>
      </c>
      <c r="U109" s="35" t="n">
        <f aca="false">T109-C$3</f>
        <v>3123</v>
      </c>
      <c r="V109" s="32" t="n">
        <f aca="false">VLOOKUP($A109,Table,MATCH(V$4,Curves,0))</f>
        <v>0.07059261112833</v>
      </c>
      <c r="W109" s="102" t="n">
        <f aca="false">1/(1+CHOOSE(F$3,(V110+($K$3/10000))/2,(V109+($K$3/10000))/2))^(2*U109/365.25)</f>
        <v>0.552574035114893</v>
      </c>
      <c r="X109" s="35" t="n">
        <f aca="false">IF(AND(mthbeg&lt;=A109,mthend&gt;=A109),1,0)</f>
        <v>1</v>
      </c>
      <c r="Y109" s="35" t="n">
        <f aca="false">S109*X109</f>
        <v>28</v>
      </c>
      <c r="AA109" s="89" t="n">
        <f aca="false">F109*G109</f>
        <v>506400.948740692</v>
      </c>
      <c r="AB109" s="89" t="n">
        <f aca="false">$F109*H109</f>
        <v>506400.948740692</v>
      </c>
      <c r="AC109" s="89" t="n">
        <f aca="false">$F109*I109</f>
        <v>506400.948740692</v>
      </c>
      <c r="AD109" s="89" t="n">
        <f aca="false">$F109*J109</f>
        <v>-541.522554412595</v>
      </c>
      <c r="AE109" s="89" t="n">
        <f aca="false">$F109*K109</f>
        <v>-541.522554412595</v>
      </c>
      <c r="AF109" s="89" t="n">
        <f aca="false">$F109*L109</f>
        <v>-541.522554412595</v>
      </c>
      <c r="AG109" s="89" t="n">
        <f aca="false">$F109*M109</f>
        <v>1547.2072983217</v>
      </c>
      <c r="AH109" s="89" t="n">
        <f aca="false">$F109*N109</f>
        <v>3868.01824580425</v>
      </c>
      <c r="AI109" s="89" t="n">
        <f aca="false">F109*O109</f>
        <v>3868.01824580425</v>
      </c>
      <c r="AJ109" s="93"/>
      <c r="AK109" s="89" t="n">
        <f aca="false">CHOOSE($G$3,AB109-AC109,AC109-AB109)</f>
        <v>0</v>
      </c>
      <c r="AL109" s="89" t="n">
        <f aca="false">CHOOSE($G$3,AE109-AF109,AF109-AE109)</f>
        <v>0</v>
      </c>
      <c r="AM109" s="89" t="n">
        <f aca="false">CHOOSE($G$3,AH109-AI109,AI109-AH109)</f>
        <v>0</v>
      </c>
      <c r="AN109" s="103" t="n">
        <f aca="false">SUM(AK109:AM109)</f>
        <v>0</v>
      </c>
      <c r="AP109" s="89" t="n">
        <f aca="false">CHOOSE($G$3,AA109-AB109,AB109-AA109)</f>
        <v>0</v>
      </c>
      <c r="AQ109" s="89" t="n">
        <f aca="false">CHOOSE($G$3,AD109-AE109,AE109-AD109)</f>
        <v>0</v>
      </c>
      <c r="AR109" s="89" t="n">
        <f aca="false">CHOOSE($G$3,AG109-AH109,AH109-AG109)</f>
        <v>2320.81094748255</v>
      </c>
      <c r="AS109" s="103" t="n">
        <f aca="false">AP109+AQ109+AR109</f>
        <v>2320.81094748255</v>
      </c>
      <c r="AT109" s="103"/>
      <c r="AU109" s="90" t="n">
        <f aca="false">AS109+AN109</f>
        <v>2320.81094748255</v>
      </c>
      <c r="AW109" s="90" t="n">
        <f aca="false">AI109+AF109+AC109</f>
        <v>509727.444432084</v>
      </c>
      <c r="AX109" s="104"/>
    </row>
    <row r="110" customFormat="false" ht="12.75" hidden="false" customHeight="false" outlineLevel="0" collapsed="false">
      <c r="A110" s="94" t="n">
        <f aca="false">EDATE(A109,1)</f>
        <v>39873</v>
      </c>
      <c r="B110" s="95" t="n">
        <f aca="false">VLOOKUP(MONTH(A110),Volumes,3)</f>
        <v>10000</v>
      </c>
      <c r="C110" s="96"/>
      <c r="D110" s="97" t="n">
        <f aca="false">B110+C110</f>
        <v>10000</v>
      </c>
      <c r="E110" s="84" t="n">
        <f aca="false">IF(X110=0,0,IF(AND(X110=1,$H$3=1),D110*S110,IF($H$3=2,D110,"N/A")))</f>
        <v>310000</v>
      </c>
      <c r="F110" s="84" t="n">
        <f aca="false">E110*W110</f>
        <v>170294.730117726</v>
      </c>
      <c r="G110" s="32" t="n">
        <f aca="false">VLOOKUP($A110,Table,MATCH(G$4,Curves,0))</f>
        <v>3.151</v>
      </c>
      <c r="H110" s="98" t="n">
        <f aca="false">G110</f>
        <v>3.151</v>
      </c>
      <c r="I110" s="99" t="n">
        <f aca="false">H110</f>
        <v>3.151</v>
      </c>
      <c r="J110" s="32" t="n">
        <f aca="false">VLOOKUP($A110,Table,MATCH(J$4,Curves,0))</f>
        <v>-0.0035</v>
      </c>
      <c r="K110" s="98" t="n">
        <f aca="false">J110</f>
        <v>-0.0035</v>
      </c>
      <c r="L110" s="99" t="n">
        <f aca="false">K110</f>
        <v>-0.0035</v>
      </c>
      <c r="M110" s="32" t="n">
        <f aca="false">VLOOKUP($A110,Table,MATCH(M$4,Curves,0))</f>
        <v>0.01</v>
      </c>
      <c r="N110" s="98" t="n">
        <f aca="false">VLOOKUP($A110,Table,MATCH(N$4,Curves,0))</f>
        <v>0.025</v>
      </c>
      <c r="O110" s="99" t="n">
        <f aca="false">N110</f>
        <v>0.025</v>
      </c>
      <c r="P110" s="100"/>
      <c r="Q110" s="99" t="n">
        <f aca="false">O110+L110+I110</f>
        <v>3.1725</v>
      </c>
      <c r="R110" s="100"/>
      <c r="S110" s="35" t="n">
        <f aca="false">A111-A110</f>
        <v>31</v>
      </c>
      <c r="T110" s="101" t="n">
        <f aca="false">CHOOSE(F$3,A111+24,A110)</f>
        <v>39928</v>
      </c>
      <c r="U110" s="35" t="n">
        <f aca="false">T110-C$3</f>
        <v>3154</v>
      </c>
      <c r="V110" s="32" t="n">
        <f aca="false">VLOOKUP($A110,Table,MATCH(V$4,Curves,0))</f>
        <v>0.070591074187384</v>
      </c>
      <c r="W110" s="102" t="n">
        <f aca="false">1/(1+CHOOSE(F$3,(V111+($K$3/10000))/2,(V110+($K$3/10000))/2))^(2*U110/365.25)</f>
        <v>0.549337839089439</v>
      </c>
      <c r="X110" s="35" t="n">
        <f aca="false">IF(AND(mthbeg&lt;=A110,mthend&gt;=A110),1,0)</f>
        <v>1</v>
      </c>
      <c r="Y110" s="35" t="n">
        <f aca="false">S110*X110</f>
        <v>31</v>
      </c>
      <c r="AA110" s="89" t="n">
        <f aca="false">F110*G110</f>
        <v>536598.694600954</v>
      </c>
      <c r="AB110" s="89" t="n">
        <f aca="false">$F110*H110</f>
        <v>536598.694600954</v>
      </c>
      <c r="AC110" s="89" t="n">
        <f aca="false">$F110*I110</f>
        <v>536598.694600954</v>
      </c>
      <c r="AD110" s="89" t="n">
        <f aca="false">$F110*J110</f>
        <v>-596.031555412041</v>
      </c>
      <c r="AE110" s="89" t="n">
        <f aca="false">$F110*K110</f>
        <v>-596.031555412041</v>
      </c>
      <c r="AF110" s="89" t="n">
        <f aca="false">$F110*L110</f>
        <v>-596.031555412041</v>
      </c>
      <c r="AG110" s="89" t="n">
        <f aca="false">$F110*M110</f>
        <v>1702.94730117726</v>
      </c>
      <c r="AH110" s="89" t="n">
        <f aca="false">$F110*N110</f>
        <v>4257.36825294315</v>
      </c>
      <c r="AI110" s="89" t="n">
        <f aca="false">F110*O110</f>
        <v>4257.36825294315</v>
      </c>
      <c r="AJ110" s="93"/>
      <c r="AK110" s="89" t="n">
        <f aca="false">CHOOSE($G$3,AB110-AC110,AC110-AB110)</f>
        <v>0</v>
      </c>
      <c r="AL110" s="89" t="n">
        <f aca="false">CHOOSE($G$3,AE110-AF110,AF110-AE110)</f>
        <v>0</v>
      </c>
      <c r="AM110" s="89" t="n">
        <f aca="false">CHOOSE($G$3,AH110-AI110,AI110-AH110)</f>
        <v>0</v>
      </c>
      <c r="AN110" s="103" t="n">
        <f aca="false">SUM(AK110:AM110)</f>
        <v>0</v>
      </c>
      <c r="AP110" s="89" t="n">
        <f aca="false">CHOOSE($G$3,AA110-AB110,AB110-AA110)</f>
        <v>0</v>
      </c>
      <c r="AQ110" s="89" t="n">
        <f aca="false">CHOOSE($G$3,AD110-AE110,AE110-AD110)</f>
        <v>0</v>
      </c>
      <c r="AR110" s="89" t="n">
        <f aca="false">CHOOSE($G$3,AG110-AH110,AH110-AG110)</f>
        <v>2554.42095176589</v>
      </c>
      <c r="AS110" s="103" t="n">
        <f aca="false">AP110+AQ110+AR110</f>
        <v>2554.42095176589</v>
      </c>
      <c r="AT110" s="103"/>
      <c r="AU110" s="90" t="n">
        <f aca="false">AS110+AN110</f>
        <v>2554.42095176589</v>
      </c>
      <c r="AW110" s="90" t="n">
        <f aca="false">AI110+AF110+AC110</f>
        <v>540260.031298486</v>
      </c>
      <c r="AX110" s="104"/>
    </row>
    <row r="111" customFormat="false" ht="12.75" hidden="false" customHeight="false" outlineLevel="0" collapsed="false">
      <c r="A111" s="94" t="n">
        <f aca="false">EDATE(A110,1)</f>
        <v>39904</v>
      </c>
      <c r="B111" s="95" t="n">
        <f aca="false">VLOOKUP(MONTH(A111),Volumes,3)</f>
        <v>10000</v>
      </c>
      <c r="C111" s="96"/>
      <c r="D111" s="97" t="n">
        <f aca="false">B111+C111</f>
        <v>10000</v>
      </c>
      <c r="E111" s="84" t="n">
        <f aca="false">IF(X111=0,0,IF(AND(X111=1,$H$3=1),D111*S111,IF($H$3=2,D111,"N/A")))</f>
        <v>300000</v>
      </c>
      <c r="F111" s="84" t="n">
        <f aca="false">E111*W111</f>
        <v>163867.268567596</v>
      </c>
      <c r="G111" s="32" t="n">
        <f aca="false">VLOOKUP($A111,Table,MATCH(G$4,Curves,0))</f>
        <v>3.029</v>
      </c>
      <c r="H111" s="98" t="n">
        <f aca="false">G111</f>
        <v>3.029</v>
      </c>
      <c r="I111" s="99" t="n">
        <f aca="false">H111</f>
        <v>3.029</v>
      </c>
      <c r="J111" s="32" t="n">
        <f aca="false">VLOOKUP($A111,Table,MATCH(J$4,Curves,0))</f>
        <v>0.009</v>
      </c>
      <c r="K111" s="98" t="n">
        <f aca="false">J111</f>
        <v>0.009</v>
      </c>
      <c r="L111" s="99" t="n">
        <f aca="false">K111</f>
        <v>0.009</v>
      </c>
      <c r="M111" s="32" t="n">
        <f aca="false">VLOOKUP($A111,Table,MATCH(M$4,Curves,0))</f>
        <v>0.01</v>
      </c>
      <c r="N111" s="98" t="n">
        <f aca="false">VLOOKUP($A111,Table,MATCH(N$4,Curves,0))</f>
        <v>0.025</v>
      </c>
      <c r="O111" s="99" t="n">
        <f aca="false">N111</f>
        <v>0.025</v>
      </c>
      <c r="P111" s="100"/>
      <c r="Q111" s="99" t="n">
        <f aca="false">O111+L111+I111</f>
        <v>3.063</v>
      </c>
      <c r="R111" s="100"/>
      <c r="S111" s="35" t="n">
        <f aca="false">A112-A111</f>
        <v>30</v>
      </c>
      <c r="T111" s="101" t="n">
        <f aca="false">CHOOSE(F$3,A112+24,A111)</f>
        <v>39958</v>
      </c>
      <c r="U111" s="35" t="n">
        <f aca="false">T111-C$3</f>
        <v>3184</v>
      </c>
      <c r="V111" s="32" t="n">
        <f aca="false">VLOOKUP($A111,Table,MATCH(V$4,Curves,0))</f>
        <v>0.070589372574195</v>
      </c>
      <c r="W111" s="102" t="n">
        <f aca="false">1/(1+CHOOSE(F$3,(V112+($K$3/10000))/2,(V111+($K$3/10000))/2))^(2*U111/365.25)</f>
        <v>0.546224228558654</v>
      </c>
      <c r="X111" s="35" t="n">
        <f aca="false">IF(AND(mthbeg&lt;=A111,mthend&gt;=A111),1,0)</f>
        <v>1</v>
      </c>
      <c r="Y111" s="35" t="n">
        <f aca="false">S111*X111</f>
        <v>30</v>
      </c>
      <c r="AA111" s="89" t="n">
        <f aca="false">F111*G111</f>
        <v>496353.956491249</v>
      </c>
      <c r="AB111" s="89" t="n">
        <f aca="false">$F111*H111</f>
        <v>496353.956491249</v>
      </c>
      <c r="AC111" s="89" t="n">
        <f aca="false">$F111*I111</f>
        <v>496353.956491249</v>
      </c>
      <c r="AD111" s="89" t="n">
        <f aca="false">$F111*J111</f>
        <v>1474.80541710837</v>
      </c>
      <c r="AE111" s="89" t="n">
        <f aca="false">$F111*K111</f>
        <v>1474.80541710837</v>
      </c>
      <c r="AF111" s="89" t="n">
        <f aca="false">$F111*L111</f>
        <v>1474.80541710837</v>
      </c>
      <c r="AG111" s="89" t="n">
        <f aca="false">$F111*M111</f>
        <v>1638.67268567596</v>
      </c>
      <c r="AH111" s="89" t="n">
        <f aca="false">$F111*N111</f>
        <v>4096.68171418991</v>
      </c>
      <c r="AI111" s="89" t="n">
        <f aca="false">F111*O111</f>
        <v>4096.68171418991</v>
      </c>
      <c r="AJ111" s="93"/>
      <c r="AK111" s="89" t="n">
        <f aca="false">CHOOSE($G$3,AB111-AC111,AC111-AB111)</f>
        <v>0</v>
      </c>
      <c r="AL111" s="89" t="n">
        <f aca="false">CHOOSE($G$3,AE111-AF111,AF111-AE111)</f>
        <v>0</v>
      </c>
      <c r="AM111" s="89" t="n">
        <f aca="false">CHOOSE($G$3,AH111-AI111,AI111-AH111)</f>
        <v>0</v>
      </c>
      <c r="AN111" s="103" t="n">
        <f aca="false">SUM(AK111:AM111)</f>
        <v>0</v>
      </c>
      <c r="AP111" s="89" t="n">
        <f aca="false">CHOOSE($G$3,AA111-AB111,AB111-AA111)</f>
        <v>0</v>
      </c>
      <c r="AQ111" s="89" t="n">
        <f aca="false">CHOOSE($G$3,AD111-AE111,AE111-AD111)</f>
        <v>0</v>
      </c>
      <c r="AR111" s="89" t="n">
        <f aca="false">CHOOSE($G$3,AG111-AH111,AH111-AG111)</f>
        <v>2458.00902851394</v>
      </c>
      <c r="AS111" s="103" t="n">
        <f aca="false">AP111+AQ111+AR111</f>
        <v>2458.00902851394</v>
      </c>
      <c r="AT111" s="103"/>
      <c r="AU111" s="90" t="n">
        <f aca="false">AS111+AN111</f>
        <v>2458.00902851394</v>
      </c>
      <c r="AW111" s="90" t="n">
        <f aca="false">AI111+AF111+AC111</f>
        <v>501925.443622547</v>
      </c>
      <c r="AX111" s="104"/>
    </row>
    <row r="112" customFormat="false" ht="12.75" hidden="false" customHeight="false" outlineLevel="0" collapsed="false">
      <c r="A112" s="94" t="n">
        <f aca="false">EDATE(A111,1)</f>
        <v>39934</v>
      </c>
      <c r="B112" s="95" t="n">
        <f aca="false">VLOOKUP(MONTH(A112),Volumes,3)</f>
        <v>10000</v>
      </c>
      <c r="C112" s="96"/>
      <c r="D112" s="97" t="n">
        <f aca="false">B112+C112</f>
        <v>10000</v>
      </c>
      <c r="E112" s="84" t="n">
        <f aca="false">IF(X112=0,0,IF(AND(X112=1,$H$3=1),D112*S112,IF($H$3=2,D112,"N/A")))</f>
        <v>310000</v>
      </c>
      <c r="F112" s="84" t="n">
        <f aca="false">E112*W112</f>
        <v>168337.910839033</v>
      </c>
      <c r="G112" s="32" t="n">
        <f aca="false">VLOOKUP($A112,Table,MATCH(G$4,Curves,0))</f>
        <v>3.02</v>
      </c>
      <c r="H112" s="98" t="n">
        <f aca="false">G112</f>
        <v>3.02</v>
      </c>
      <c r="I112" s="99" t="n">
        <f aca="false">H112</f>
        <v>3.02</v>
      </c>
      <c r="J112" s="32" t="n">
        <f aca="false">VLOOKUP($A112,Table,MATCH(J$4,Curves,0))</f>
        <v>0.009</v>
      </c>
      <c r="K112" s="98" t="n">
        <f aca="false">J112</f>
        <v>0.009</v>
      </c>
      <c r="L112" s="99" t="n">
        <f aca="false">K112</f>
        <v>0.009</v>
      </c>
      <c r="M112" s="32" t="n">
        <f aca="false">VLOOKUP($A112,Table,MATCH(M$4,Curves,0))</f>
        <v>0.01</v>
      </c>
      <c r="N112" s="98" t="n">
        <f aca="false">VLOOKUP($A112,Table,MATCH(N$4,Curves,0))</f>
        <v>0.025</v>
      </c>
      <c r="O112" s="99" t="n">
        <f aca="false">N112</f>
        <v>0.025</v>
      </c>
      <c r="P112" s="100"/>
      <c r="Q112" s="99" t="n">
        <f aca="false">O112+L112+I112</f>
        <v>3.054</v>
      </c>
      <c r="R112" s="100"/>
      <c r="S112" s="35" t="n">
        <f aca="false">A113-A112</f>
        <v>31</v>
      </c>
      <c r="T112" s="101" t="n">
        <f aca="false">CHOOSE(F$3,A113+24,A112)</f>
        <v>39989</v>
      </c>
      <c r="U112" s="35" t="n">
        <f aca="false">T112-C$3</f>
        <v>3215</v>
      </c>
      <c r="V112" s="32" t="n">
        <f aca="false">VLOOKUP($A112,Table,MATCH(V$4,Curves,0))</f>
        <v>0.070587725851755</v>
      </c>
      <c r="W112" s="102" t="n">
        <f aca="false">1/(1+CHOOSE(F$3,(V113+($K$3/10000))/2,(V112+($K$3/10000))/2))^(2*U112/365.25)</f>
        <v>0.543025518835589</v>
      </c>
      <c r="X112" s="35" t="n">
        <f aca="false">IF(AND(mthbeg&lt;=A112,mthend&gt;=A112),1,0)</f>
        <v>1</v>
      </c>
      <c r="Y112" s="35" t="n">
        <f aca="false">S112*X112</f>
        <v>31</v>
      </c>
      <c r="AA112" s="89" t="n">
        <f aca="false">F112*G112</f>
        <v>508380.490733879</v>
      </c>
      <c r="AB112" s="89" t="n">
        <f aca="false">$F112*H112</f>
        <v>508380.490733879</v>
      </c>
      <c r="AC112" s="89" t="n">
        <f aca="false">$F112*I112</f>
        <v>508380.490733879</v>
      </c>
      <c r="AD112" s="89" t="n">
        <f aca="false">$F112*J112</f>
        <v>1515.04119755129</v>
      </c>
      <c r="AE112" s="89" t="n">
        <f aca="false">$F112*K112</f>
        <v>1515.04119755129</v>
      </c>
      <c r="AF112" s="89" t="n">
        <f aca="false">$F112*L112</f>
        <v>1515.04119755129</v>
      </c>
      <c r="AG112" s="89" t="n">
        <f aca="false">$F112*M112</f>
        <v>1683.37910839033</v>
      </c>
      <c r="AH112" s="89" t="n">
        <f aca="false">$F112*N112</f>
        <v>4208.44777097582</v>
      </c>
      <c r="AI112" s="89" t="n">
        <f aca="false">F112*O112</f>
        <v>4208.44777097582</v>
      </c>
      <c r="AJ112" s="93"/>
      <c r="AK112" s="89" t="n">
        <f aca="false">CHOOSE($G$3,AB112-AC112,AC112-AB112)</f>
        <v>0</v>
      </c>
      <c r="AL112" s="89" t="n">
        <f aca="false">CHOOSE($G$3,AE112-AF112,AF112-AE112)</f>
        <v>0</v>
      </c>
      <c r="AM112" s="89" t="n">
        <f aca="false">CHOOSE($G$3,AH112-AI112,AI112-AH112)</f>
        <v>0</v>
      </c>
      <c r="AN112" s="103" t="n">
        <f aca="false">SUM(AK112:AM112)</f>
        <v>0</v>
      </c>
      <c r="AP112" s="89" t="n">
        <f aca="false">CHOOSE($G$3,AA112-AB112,AB112-AA112)</f>
        <v>0</v>
      </c>
      <c r="AQ112" s="89" t="n">
        <f aca="false">CHOOSE($G$3,AD112-AE112,AE112-AD112)</f>
        <v>0</v>
      </c>
      <c r="AR112" s="89" t="n">
        <f aca="false">CHOOSE($G$3,AG112-AH112,AH112-AG112)</f>
        <v>2525.06866258549</v>
      </c>
      <c r="AS112" s="103" t="n">
        <f aca="false">AP112+AQ112+AR112</f>
        <v>2525.06866258549</v>
      </c>
      <c r="AT112" s="103"/>
      <c r="AU112" s="90" t="n">
        <f aca="false">AS112+AN112</f>
        <v>2525.06866258549</v>
      </c>
      <c r="AW112" s="90" t="n">
        <f aca="false">AI112+AF112+AC112</f>
        <v>514103.979702406</v>
      </c>
      <c r="AX112" s="104"/>
    </row>
    <row r="113" customFormat="false" ht="12.75" hidden="false" customHeight="false" outlineLevel="0" collapsed="false">
      <c r="A113" s="94" t="n">
        <f aca="false">EDATE(A112,1)</f>
        <v>39965</v>
      </c>
      <c r="B113" s="95" t="n">
        <f aca="false">VLOOKUP(MONTH(A113),Volumes,3)</f>
        <v>10000</v>
      </c>
      <c r="C113" s="96"/>
      <c r="D113" s="97" t="n">
        <f aca="false">B113+C113</f>
        <v>10000</v>
      </c>
      <c r="E113" s="84" t="n">
        <f aca="false">IF(X113=0,0,IF(AND(X113=1,$H$3=1),D113*S113,IF($H$3=2,D113,"N/A")))</f>
        <v>300000</v>
      </c>
      <c r="F113" s="84" t="n">
        <f aca="false">E113*W113</f>
        <v>161984.391898829</v>
      </c>
      <c r="G113" s="32" t="n">
        <f aca="false">VLOOKUP($A113,Table,MATCH(G$4,Curves,0))</f>
        <v>3.058</v>
      </c>
      <c r="H113" s="98" t="n">
        <f aca="false">G113</f>
        <v>3.058</v>
      </c>
      <c r="I113" s="99" t="n">
        <f aca="false">H113</f>
        <v>3.058</v>
      </c>
      <c r="J113" s="32" t="n">
        <f aca="false">VLOOKUP($A113,Table,MATCH(J$4,Curves,0))</f>
        <v>0.009</v>
      </c>
      <c r="K113" s="98" t="n">
        <f aca="false">J113</f>
        <v>0.009</v>
      </c>
      <c r="L113" s="99" t="n">
        <f aca="false">K113</f>
        <v>0.009</v>
      </c>
      <c r="M113" s="32" t="n">
        <f aca="false">VLOOKUP($A113,Table,MATCH(M$4,Curves,0))</f>
        <v>0.01</v>
      </c>
      <c r="N113" s="98" t="n">
        <f aca="false">VLOOKUP($A113,Table,MATCH(N$4,Curves,0))</f>
        <v>0.025</v>
      </c>
      <c r="O113" s="99" t="n">
        <f aca="false">N113</f>
        <v>0.025</v>
      </c>
      <c r="P113" s="100"/>
      <c r="Q113" s="99" t="n">
        <f aca="false">O113+L113+I113</f>
        <v>3.092</v>
      </c>
      <c r="R113" s="100"/>
      <c r="S113" s="35" t="n">
        <f aca="false">A114-A113</f>
        <v>30</v>
      </c>
      <c r="T113" s="101" t="n">
        <f aca="false">CHOOSE(F$3,A114+24,A113)</f>
        <v>40019</v>
      </c>
      <c r="U113" s="35" t="n">
        <f aca="false">T113-C$3</f>
        <v>3245</v>
      </c>
      <c r="V113" s="32" t="n">
        <f aca="false">VLOOKUP($A113,Table,MATCH(V$4,Curves,0))</f>
        <v>0.070586024238568</v>
      </c>
      <c r="W113" s="102" t="n">
        <f aca="false">1/(1+CHOOSE(F$3,(V114+($K$3/10000))/2,(V113+($K$3/10000))/2))^(2*U113/365.25)</f>
        <v>0.539947972996095</v>
      </c>
      <c r="X113" s="35" t="n">
        <f aca="false">IF(AND(mthbeg&lt;=A113,mthend&gt;=A113),1,0)</f>
        <v>1</v>
      </c>
      <c r="Y113" s="35" t="n">
        <f aca="false">S113*X113</f>
        <v>30</v>
      </c>
      <c r="AA113" s="89" t="n">
        <f aca="false">F113*G113</f>
        <v>495348.270426618</v>
      </c>
      <c r="AB113" s="89" t="n">
        <f aca="false">$F113*H113</f>
        <v>495348.270426618</v>
      </c>
      <c r="AC113" s="89" t="n">
        <f aca="false">$F113*I113</f>
        <v>495348.270426618</v>
      </c>
      <c r="AD113" s="89" t="n">
        <f aca="false">$F113*J113</f>
        <v>1457.85952708946</v>
      </c>
      <c r="AE113" s="89" t="n">
        <f aca="false">$F113*K113</f>
        <v>1457.85952708946</v>
      </c>
      <c r="AF113" s="89" t="n">
        <f aca="false">$F113*L113</f>
        <v>1457.85952708946</v>
      </c>
      <c r="AG113" s="89" t="n">
        <f aca="false">$F113*M113</f>
        <v>1619.84391898829</v>
      </c>
      <c r="AH113" s="89" t="n">
        <f aca="false">$F113*N113</f>
        <v>4049.60979747071</v>
      </c>
      <c r="AI113" s="89" t="n">
        <f aca="false">F113*O113</f>
        <v>4049.60979747071</v>
      </c>
      <c r="AJ113" s="93"/>
      <c r="AK113" s="89" t="n">
        <f aca="false">CHOOSE($G$3,AB113-AC113,AC113-AB113)</f>
        <v>0</v>
      </c>
      <c r="AL113" s="89" t="n">
        <f aca="false">CHOOSE($G$3,AE113-AF113,AF113-AE113)</f>
        <v>0</v>
      </c>
      <c r="AM113" s="89" t="n">
        <f aca="false">CHOOSE($G$3,AH113-AI113,AI113-AH113)</f>
        <v>0</v>
      </c>
      <c r="AN113" s="103" t="n">
        <f aca="false">SUM(AK113:AM113)</f>
        <v>0</v>
      </c>
      <c r="AP113" s="89" t="n">
        <f aca="false">CHOOSE($G$3,AA113-AB113,AB113-AA113)</f>
        <v>0</v>
      </c>
      <c r="AQ113" s="89" t="n">
        <f aca="false">CHOOSE($G$3,AD113-AE113,AE113-AD113)</f>
        <v>0</v>
      </c>
      <c r="AR113" s="89" t="n">
        <f aca="false">CHOOSE($G$3,AG113-AH113,AH113-AG113)</f>
        <v>2429.76587848243</v>
      </c>
      <c r="AS113" s="103" t="n">
        <f aca="false">AP113+AQ113+AR113</f>
        <v>2429.76587848243</v>
      </c>
      <c r="AT113" s="103"/>
      <c r="AU113" s="90" t="n">
        <f aca="false">AS113+AN113</f>
        <v>2429.76587848243</v>
      </c>
      <c r="AW113" s="90" t="n">
        <f aca="false">AI113+AF113+AC113</f>
        <v>500855.739751178</v>
      </c>
      <c r="AX113" s="104"/>
    </row>
    <row r="114" customFormat="false" ht="12.75" hidden="false" customHeight="false" outlineLevel="0" collapsed="false">
      <c r="A114" s="94" t="n">
        <f aca="false">EDATE(A113,1)</f>
        <v>39995</v>
      </c>
      <c r="B114" s="95" t="n">
        <f aca="false">VLOOKUP(MONTH(A114),Volumes,3)</f>
        <v>10000</v>
      </c>
      <c r="C114" s="96"/>
      <c r="D114" s="97" t="n">
        <f aca="false">B114+C114</f>
        <v>10000</v>
      </c>
      <c r="E114" s="84" t="n">
        <f aca="false">IF(X114=0,0,IF(AND(X114=1,$H$3=1),D114*S114,IF($H$3=2,D114,"N/A")))</f>
        <v>310000</v>
      </c>
      <c r="F114" s="84" t="n">
        <f aca="false">E114*W114</f>
        <v>166403.756709951</v>
      </c>
      <c r="G114" s="32" t="n">
        <f aca="false">VLOOKUP($A114,Table,MATCH(G$4,Curves,0))</f>
        <v>3.07</v>
      </c>
      <c r="H114" s="98" t="n">
        <f aca="false">G114</f>
        <v>3.07</v>
      </c>
      <c r="I114" s="99" t="n">
        <f aca="false">H114</f>
        <v>3.07</v>
      </c>
      <c r="J114" s="32" t="n">
        <f aca="false">VLOOKUP($A114,Table,MATCH(J$4,Curves,0))</f>
        <v>0.009</v>
      </c>
      <c r="K114" s="98" t="n">
        <f aca="false">J114</f>
        <v>0.009</v>
      </c>
      <c r="L114" s="99" t="n">
        <f aca="false">K114</f>
        <v>0.009</v>
      </c>
      <c r="M114" s="32" t="n">
        <f aca="false">VLOOKUP($A114,Table,MATCH(M$4,Curves,0))</f>
        <v>0.01</v>
      </c>
      <c r="N114" s="98" t="n">
        <f aca="false">VLOOKUP($A114,Table,MATCH(N$4,Curves,0))</f>
        <v>0.025</v>
      </c>
      <c r="O114" s="99" t="n">
        <f aca="false">N114</f>
        <v>0.025</v>
      </c>
      <c r="P114" s="100"/>
      <c r="Q114" s="99" t="n">
        <f aca="false">O114+L114+I114</f>
        <v>3.104</v>
      </c>
      <c r="R114" s="100"/>
      <c r="S114" s="35" t="n">
        <f aca="false">A115-A114</f>
        <v>31</v>
      </c>
      <c r="T114" s="101" t="n">
        <f aca="false">CHOOSE(F$3,A115+24,A114)</f>
        <v>40050</v>
      </c>
      <c r="U114" s="35" t="n">
        <f aca="false">T114-C$3</f>
        <v>3276</v>
      </c>
      <c r="V114" s="32" t="n">
        <f aca="false">VLOOKUP($A114,Table,MATCH(V$4,Curves,0))</f>
        <v>0.070584377516129</v>
      </c>
      <c r="W114" s="102" t="n">
        <f aca="false">1/(1+CHOOSE(F$3,(V115+($K$3/10000))/2,(V114+($K$3/10000))/2))^(2*U114/365.25)</f>
        <v>0.536786311967585</v>
      </c>
      <c r="X114" s="35" t="n">
        <f aca="false">IF(AND(mthbeg&lt;=A114,mthend&gt;=A114),1,0)</f>
        <v>1</v>
      </c>
      <c r="Y114" s="35" t="n">
        <f aca="false">S114*X114</f>
        <v>31</v>
      </c>
      <c r="AA114" s="89" t="n">
        <f aca="false">F114*G114</f>
        <v>510859.53309955</v>
      </c>
      <c r="AB114" s="89" t="n">
        <f aca="false">$F114*H114</f>
        <v>510859.53309955</v>
      </c>
      <c r="AC114" s="89" t="n">
        <f aca="false">$F114*I114</f>
        <v>510859.53309955</v>
      </c>
      <c r="AD114" s="89" t="n">
        <f aca="false">$F114*J114</f>
        <v>1497.63381038956</v>
      </c>
      <c r="AE114" s="89" t="n">
        <f aca="false">$F114*K114</f>
        <v>1497.63381038956</v>
      </c>
      <c r="AF114" s="89" t="n">
        <f aca="false">$F114*L114</f>
        <v>1497.63381038956</v>
      </c>
      <c r="AG114" s="89" t="n">
        <f aca="false">$F114*M114</f>
        <v>1664.03756709951</v>
      </c>
      <c r="AH114" s="89" t="n">
        <f aca="false">$F114*N114</f>
        <v>4160.09391774878</v>
      </c>
      <c r="AI114" s="89" t="n">
        <f aca="false">F114*O114</f>
        <v>4160.09391774878</v>
      </c>
      <c r="AJ114" s="93"/>
      <c r="AK114" s="89" t="n">
        <f aca="false">CHOOSE($G$3,AB114-AC114,AC114-AB114)</f>
        <v>0</v>
      </c>
      <c r="AL114" s="89" t="n">
        <f aca="false">CHOOSE($G$3,AE114-AF114,AF114-AE114)</f>
        <v>0</v>
      </c>
      <c r="AM114" s="89" t="n">
        <f aca="false">CHOOSE($G$3,AH114-AI114,AI114-AH114)</f>
        <v>0</v>
      </c>
      <c r="AN114" s="103" t="n">
        <f aca="false">SUM(AK114:AM114)</f>
        <v>0</v>
      </c>
      <c r="AP114" s="89" t="n">
        <f aca="false">CHOOSE($G$3,AA114-AB114,AB114-AA114)</f>
        <v>0</v>
      </c>
      <c r="AQ114" s="89" t="n">
        <f aca="false">CHOOSE($G$3,AD114-AE114,AE114-AD114)</f>
        <v>0</v>
      </c>
      <c r="AR114" s="89" t="n">
        <f aca="false">CHOOSE($G$3,AG114-AH114,AH114-AG114)</f>
        <v>2496.05635064927</v>
      </c>
      <c r="AS114" s="103" t="n">
        <f aca="false">AP114+AQ114+AR114</f>
        <v>2496.05635064927</v>
      </c>
      <c r="AT114" s="103"/>
      <c r="AU114" s="90" t="n">
        <f aca="false">AS114+AN114</f>
        <v>2496.05635064927</v>
      </c>
      <c r="AW114" s="90" t="n">
        <f aca="false">AI114+AF114+AC114</f>
        <v>516517.260827689</v>
      </c>
      <c r="AX114" s="104"/>
    </row>
    <row r="115" customFormat="false" ht="12.75" hidden="false" customHeight="false" outlineLevel="0" collapsed="false">
      <c r="A115" s="94" t="n">
        <f aca="false">EDATE(A114,1)</f>
        <v>40026</v>
      </c>
      <c r="B115" s="95" t="n">
        <f aca="false">VLOOKUP(MONTH(A115),Volumes,3)</f>
        <v>10000</v>
      </c>
      <c r="C115" s="96"/>
      <c r="D115" s="97" t="n">
        <f aca="false">B115+C115</f>
        <v>10000</v>
      </c>
      <c r="E115" s="84" t="n">
        <f aca="false">IF(X115=0,0,IF(AND(X115=1,$H$3=1),D115*S115,IF($H$3=2,D115,"N/A")))</f>
        <v>310000</v>
      </c>
      <c r="F115" s="84" t="n">
        <f aca="false">E115*W115</f>
        <v>165429.427002498</v>
      </c>
      <c r="G115" s="32" t="n">
        <f aca="false">VLOOKUP($A115,Table,MATCH(G$4,Curves,0))</f>
        <v>3.091</v>
      </c>
      <c r="H115" s="98" t="n">
        <f aca="false">G115</f>
        <v>3.091</v>
      </c>
      <c r="I115" s="99" t="n">
        <f aca="false">H115</f>
        <v>3.091</v>
      </c>
      <c r="J115" s="32" t="n">
        <f aca="false">VLOOKUP($A115,Table,MATCH(J$4,Curves,0))</f>
        <v>0.009</v>
      </c>
      <c r="K115" s="98" t="n">
        <f aca="false">J115</f>
        <v>0.009</v>
      </c>
      <c r="L115" s="99" t="n">
        <f aca="false">K115</f>
        <v>0.009</v>
      </c>
      <c r="M115" s="32" t="n">
        <f aca="false">VLOOKUP($A115,Table,MATCH(M$4,Curves,0))</f>
        <v>0.01</v>
      </c>
      <c r="N115" s="98" t="n">
        <f aca="false">VLOOKUP($A115,Table,MATCH(N$4,Curves,0))</f>
        <v>0.025</v>
      </c>
      <c r="O115" s="99" t="n">
        <f aca="false">N115</f>
        <v>0.025</v>
      </c>
      <c r="P115" s="100"/>
      <c r="Q115" s="99" t="n">
        <f aca="false">O115+L115+I115</f>
        <v>3.125</v>
      </c>
      <c r="R115" s="100"/>
      <c r="S115" s="35" t="n">
        <f aca="false">A116-A115</f>
        <v>31</v>
      </c>
      <c r="T115" s="101" t="n">
        <f aca="false">CHOOSE(F$3,A116+24,A115)</f>
        <v>40081</v>
      </c>
      <c r="U115" s="35" t="n">
        <f aca="false">T115-C$3</f>
        <v>3307</v>
      </c>
      <c r="V115" s="32" t="n">
        <f aca="false">VLOOKUP($A115,Table,MATCH(V$4,Curves,0))</f>
        <v>0.070582675902944</v>
      </c>
      <c r="W115" s="102" t="n">
        <f aca="false">1/(1+CHOOSE(F$3,(V116+($K$3/10000))/2,(V115+($K$3/10000))/2))^(2*U115/365.25)</f>
        <v>0.533643312911284</v>
      </c>
      <c r="X115" s="35" t="n">
        <f aca="false">IF(AND(mthbeg&lt;=A115,mthend&gt;=A115),1,0)</f>
        <v>1</v>
      </c>
      <c r="Y115" s="35" t="n">
        <f aca="false">S115*X115</f>
        <v>31</v>
      </c>
      <c r="AA115" s="89" t="n">
        <f aca="false">F115*G115</f>
        <v>511342.358864721</v>
      </c>
      <c r="AB115" s="89" t="n">
        <f aca="false">$F115*H115</f>
        <v>511342.358864721</v>
      </c>
      <c r="AC115" s="89" t="n">
        <f aca="false">$F115*I115</f>
        <v>511342.358864721</v>
      </c>
      <c r="AD115" s="89" t="n">
        <f aca="false">$F115*J115</f>
        <v>1488.86484302248</v>
      </c>
      <c r="AE115" s="89" t="n">
        <f aca="false">$F115*K115</f>
        <v>1488.86484302248</v>
      </c>
      <c r="AF115" s="89" t="n">
        <f aca="false">$F115*L115</f>
        <v>1488.86484302248</v>
      </c>
      <c r="AG115" s="89" t="n">
        <f aca="false">$F115*M115</f>
        <v>1654.29427002498</v>
      </c>
      <c r="AH115" s="89" t="n">
        <f aca="false">$F115*N115</f>
        <v>4135.73567506245</v>
      </c>
      <c r="AI115" s="89" t="n">
        <f aca="false">F115*O115</f>
        <v>4135.73567506245</v>
      </c>
      <c r="AJ115" s="93"/>
      <c r="AK115" s="89" t="n">
        <f aca="false">CHOOSE($G$3,AB115-AC115,AC115-AB115)</f>
        <v>0</v>
      </c>
      <c r="AL115" s="89" t="n">
        <f aca="false">CHOOSE($G$3,AE115-AF115,AF115-AE115)</f>
        <v>0</v>
      </c>
      <c r="AM115" s="89" t="n">
        <f aca="false">CHOOSE($G$3,AH115-AI115,AI115-AH115)</f>
        <v>0</v>
      </c>
      <c r="AN115" s="103" t="n">
        <f aca="false">SUM(AK115:AM115)</f>
        <v>0</v>
      </c>
      <c r="AP115" s="89" t="n">
        <f aca="false">CHOOSE($G$3,AA115-AB115,AB115-AA115)</f>
        <v>0</v>
      </c>
      <c r="AQ115" s="89" t="n">
        <f aca="false">CHOOSE($G$3,AD115-AE115,AE115-AD115)</f>
        <v>0</v>
      </c>
      <c r="AR115" s="89" t="n">
        <f aca="false">CHOOSE($G$3,AG115-AH115,AH115-AG115)</f>
        <v>2481.44140503747</v>
      </c>
      <c r="AS115" s="103" t="n">
        <f aca="false">AP115+AQ115+AR115</f>
        <v>2481.44140503747</v>
      </c>
      <c r="AT115" s="103"/>
      <c r="AU115" s="90" t="n">
        <f aca="false">AS115+AN115</f>
        <v>2481.44140503747</v>
      </c>
      <c r="AW115" s="90" t="n">
        <f aca="false">AI115+AF115+AC115</f>
        <v>516966.959382806</v>
      </c>
      <c r="AX115" s="104"/>
    </row>
    <row r="116" customFormat="false" ht="12.75" hidden="false" customHeight="false" outlineLevel="0" collapsed="false">
      <c r="A116" s="94" t="n">
        <f aca="false">EDATE(A115,1)</f>
        <v>40057</v>
      </c>
      <c r="B116" s="95" t="n">
        <f aca="false">VLOOKUP(MONTH(A116),Volumes,3)</f>
        <v>10000</v>
      </c>
      <c r="C116" s="96"/>
      <c r="D116" s="97" t="n">
        <f aca="false">B116+C116</f>
        <v>10000</v>
      </c>
      <c r="E116" s="84" t="n">
        <f aca="false">IF(X116=0,0,IF(AND(X116=1,$H$3=1),D116*S116,IF($H$3=2,D116,"N/A")))</f>
        <v>300000</v>
      </c>
      <c r="F116" s="84" t="n">
        <f aca="false">E116*W116</f>
        <v>159185.809509533</v>
      </c>
      <c r="G116" s="32" t="n">
        <f aca="false">VLOOKUP($A116,Table,MATCH(G$4,Curves,0))</f>
        <v>3.112</v>
      </c>
      <c r="H116" s="98" t="n">
        <f aca="false">G116</f>
        <v>3.112</v>
      </c>
      <c r="I116" s="99" t="n">
        <f aca="false">H116</f>
        <v>3.112</v>
      </c>
      <c r="J116" s="32" t="n">
        <f aca="false">VLOOKUP($A116,Table,MATCH(J$4,Curves,0))</f>
        <v>0.009</v>
      </c>
      <c r="K116" s="98" t="n">
        <f aca="false">J116</f>
        <v>0.009</v>
      </c>
      <c r="L116" s="99" t="n">
        <f aca="false">K116</f>
        <v>0.009</v>
      </c>
      <c r="M116" s="32" t="n">
        <f aca="false">VLOOKUP($A116,Table,MATCH(M$4,Curves,0))</f>
        <v>0.01</v>
      </c>
      <c r="N116" s="98" t="n">
        <f aca="false">VLOOKUP($A116,Table,MATCH(N$4,Curves,0))</f>
        <v>0.025</v>
      </c>
      <c r="O116" s="99" t="n">
        <f aca="false">N116</f>
        <v>0.025</v>
      </c>
      <c r="P116" s="100"/>
      <c r="Q116" s="99" t="n">
        <f aca="false">O116+L116+I116</f>
        <v>3.146</v>
      </c>
      <c r="R116" s="100"/>
      <c r="S116" s="35" t="n">
        <f aca="false">A117-A116</f>
        <v>30</v>
      </c>
      <c r="T116" s="101" t="n">
        <f aca="false">CHOOSE(F$3,A117+24,A116)</f>
        <v>40111</v>
      </c>
      <c r="U116" s="35" t="n">
        <f aca="false">T116-C$3</f>
        <v>3337</v>
      </c>
      <c r="V116" s="32" t="n">
        <f aca="false">VLOOKUP($A116,Table,MATCH(V$4,Curves,0))</f>
        <v>0.070580974289759</v>
      </c>
      <c r="W116" s="102" t="n">
        <f aca="false">1/(1+CHOOSE(F$3,(V117+($K$3/10000))/2,(V116+($K$3/10000))/2))^(2*U116/365.25)</f>
        <v>0.530619365031778</v>
      </c>
      <c r="X116" s="35" t="n">
        <f aca="false">IF(AND(mthbeg&lt;=A116,mthend&gt;=A116),1,0)</f>
        <v>1</v>
      </c>
      <c r="Y116" s="35" t="n">
        <f aca="false">S116*X116</f>
        <v>30</v>
      </c>
      <c r="AA116" s="89" t="n">
        <f aca="false">F116*G116</f>
        <v>495386.239193668</v>
      </c>
      <c r="AB116" s="89" t="n">
        <f aca="false">$F116*H116</f>
        <v>495386.239193668</v>
      </c>
      <c r="AC116" s="89" t="n">
        <f aca="false">$F116*I116</f>
        <v>495386.239193668</v>
      </c>
      <c r="AD116" s="89" t="n">
        <f aca="false">$F116*J116</f>
        <v>1432.6722855858</v>
      </c>
      <c r="AE116" s="89" t="n">
        <f aca="false">$F116*K116</f>
        <v>1432.6722855858</v>
      </c>
      <c r="AF116" s="89" t="n">
        <f aca="false">$F116*L116</f>
        <v>1432.6722855858</v>
      </c>
      <c r="AG116" s="89" t="n">
        <f aca="false">$F116*M116</f>
        <v>1591.85809509533</v>
      </c>
      <c r="AH116" s="89" t="n">
        <f aca="false">$F116*N116</f>
        <v>3979.64523773833</v>
      </c>
      <c r="AI116" s="89" t="n">
        <f aca="false">F116*O116</f>
        <v>3979.64523773833</v>
      </c>
      <c r="AJ116" s="93"/>
      <c r="AK116" s="89" t="n">
        <f aca="false">CHOOSE($G$3,AB116-AC116,AC116-AB116)</f>
        <v>0</v>
      </c>
      <c r="AL116" s="89" t="n">
        <f aca="false">CHOOSE($G$3,AE116-AF116,AF116-AE116)</f>
        <v>0</v>
      </c>
      <c r="AM116" s="89" t="n">
        <f aca="false">CHOOSE($G$3,AH116-AI116,AI116-AH116)</f>
        <v>0</v>
      </c>
      <c r="AN116" s="103" t="n">
        <f aca="false">SUM(AK116:AM116)</f>
        <v>0</v>
      </c>
      <c r="AP116" s="89" t="n">
        <f aca="false">CHOOSE($G$3,AA116-AB116,AB116-AA116)</f>
        <v>0</v>
      </c>
      <c r="AQ116" s="89" t="n">
        <f aca="false">CHOOSE($G$3,AD116-AE116,AE116-AD116)</f>
        <v>0</v>
      </c>
      <c r="AR116" s="89" t="n">
        <f aca="false">CHOOSE($G$3,AG116-AH116,AH116-AG116)</f>
        <v>2387.787142643</v>
      </c>
      <c r="AS116" s="103" t="n">
        <f aca="false">AP116+AQ116+AR116</f>
        <v>2387.787142643</v>
      </c>
      <c r="AT116" s="103"/>
      <c r="AU116" s="90" t="n">
        <f aca="false">AS116+AN116</f>
        <v>2387.787142643</v>
      </c>
      <c r="AW116" s="90" t="n">
        <f aca="false">AI116+AF116+AC116</f>
        <v>500798.556716992</v>
      </c>
      <c r="AX116" s="104"/>
    </row>
    <row r="117" customFormat="false" ht="12.75" hidden="false" customHeight="false" outlineLevel="0" collapsed="false">
      <c r="A117" s="94" t="n">
        <f aca="false">EDATE(A116,1)</f>
        <v>40087</v>
      </c>
      <c r="B117" s="95" t="n">
        <f aca="false">VLOOKUP(MONTH(A117),Volumes,3)</f>
        <v>10000</v>
      </c>
      <c r="C117" s="96"/>
      <c r="D117" s="97" t="n">
        <f aca="false">B117+C117</f>
        <v>10000</v>
      </c>
      <c r="E117" s="84" t="n">
        <f aca="false">IF(X117=0,0,IF(AND(X117=1,$H$3=1),D117*S117,IF($H$3=2,D117,"N/A")))</f>
        <v>310000</v>
      </c>
      <c r="F117" s="84" t="n">
        <f aca="false">E117*W117</f>
        <v>163528.956960221</v>
      </c>
      <c r="G117" s="32" t="n">
        <f aca="false">VLOOKUP($A117,Table,MATCH(G$4,Curves,0))</f>
        <v>3.121</v>
      </c>
      <c r="H117" s="98" t="n">
        <f aca="false">G117</f>
        <v>3.121</v>
      </c>
      <c r="I117" s="99" t="n">
        <f aca="false">H117</f>
        <v>3.121</v>
      </c>
      <c r="J117" s="32" t="n">
        <f aca="false">VLOOKUP($A117,Table,MATCH(J$4,Curves,0))</f>
        <v>0.009</v>
      </c>
      <c r="K117" s="98" t="n">
        <f aca="false">J117</f>
        <v>0.009</v>
      </c>
      <c r="L117" s="99" t="n">
        <f aca="false">K117</f>
        <v>0.009</v>
      </c>
      <c r="M117" s="32" t="n">
        <f aca="false">VLOOKUP($A117,Table,MATCH(M$4,Curves,0))</f>
        <v>0.01</v>
      </c>
      <c r="N117" s="98" t="n">
        <f aca="false">VLOOKUP($A117,Table,MATCH(N$4,Curves,0))</f>
        <v>0.025</v>
      </c>
      <c r="O117" s="99" t="n">
        <f aca="false">N117</f>
        <v>0.025</v>
      </c>
      <c r="P117" s="100"/>
      <c r="Q117" s="99" t="n">
        <f aca="false">O117+L117+I117</f>
        <v>3.155</v>
      </c>
      <c r="R117" s="100"/>
      <c r="S117" s="35" t="n">
        <f aca="false">A118-A117</f>
        <v>31</v>
      </c>
      <c r="T117" s="101" t="n">
        <f aca="false">CHOOSE(F$3,A118+24,A117)</f>
        <v>40142</v>
      </c>
      <c r="U117" s="35" t="n">
        <f aca="false">T117-C$3</f>
        <v>3368</v>
      </c>
      <c r="V117" s="32" t="n">
        <f aca="false">VLOOKUP($A117,Table,MATCH(V$4,Curves,0))</f>
        <v>0.070579327567323</v>
      </c>
      <c r="W117" s="102" t="n">
        <f aca="false">1/(1+CHOOSE(F$3,(V118+($K$3/10000))/2,(V117+($K$3/10000))/2))^(2*U117/365.25)</f>
        <v>0.527512764387808</v>
      </c>
      <c r="X117" s="35" t="n">
        <f aca="false">IF(AND(mthbeg&lt;=A117,mthend&gt;=A117),1,0)</f>
        <v>1</v>
      </c>
      <c r="Y117" s="35" t="n">
        <f aca="false">S117*X117</f>
        <v>31</v>
      </c>
      <c r="AA117" s="89" t="n">
        <f aca="false">F117*G117</f>
        <v>510373.874672848</v>
      </c>
      <c r="AB117" s="89" t="n">
        <f aca="false">$F117*H117</f>
        <v>510373.874672848</v>
      </c>
      <c r="AC117" s="89" t="n">
        <f aca="false">$F117*I117</f>
        <v>510373.874672848</v>
      </c>
      <c r="AD117" s="89" t="n">
        <f aca="false">$F117*J117</f>
        <v>1471.76061264198</v>
      </c>
      <c r="AE117" s="89" t="n">
        <f aca="false">$F117*K117</f>
        <v>1471.76061264198</v>
      </c>
      <c r="AF117" s="89" t="n">
        <f aca="false">$F117*L117</f>
        <v>1471.76061264198</v>
      </c>
      <c r="AG117" s="89" t="n">
        <f aca="false">$F117*M117</f>
        <v>1635.28956960221</v>
      </c>
      <c r="AH117" s="89" t="n">
        <f aca="false">$F117*N117</f>
        <v>4088.22392400551</v>
      </c>
      <c r="AI117" s="89" t="n">
        <f aca="false">F117*O117</f>
        <v>4088.22392400551</v>
      </c>
      <c r="AJ117" s="93"/>
      <c r="AK117" s="89" t="n">
        <f aca="false">CHOOSE($G$3,AB117-AC117,AC117-AB117)</f>
        <v>0</v>
      </c>
      <c r="AL117" s="89" t="n">
        <f aca="false">CHOOSE($G$3,AE117-AF117,AF117-AE117)</f>
        <v>0</v>
      </c>
      <c r="AM117" s="89" t="n">
        <f aca="false">CHOOSE($G$3,AH117-AI117,AI117-AH117)</f>
        <v>0</v>
      </c>
      <c r="AN117" s="103" t="n">
        <f aca="false">SUM(AK117:AM117)</f>
        <v>0</v>
      </c>
      <c r="AP117" s="89" t="n">
        <f aca="false">CHOOSE($G$3,AA117-AB117,AB117-AA117)</f>
        <v>0</v>
      </c>
      <c r="AQ117" s="89" t="n">
        <f aca="false">CHOOSE($G$3,AD117-AE117,AE117-AD117)</f>
        <v>0</v>
      </c>
      <c r="AR117" s="89" t="n">
        <f aca="false">CHOOSE($G$3,AG117-AH117,AH117-AG117)</f>
        <v>2452.93435440331</v>
      </c>
      <c r="AS117" s="103" t="n">
        <f aca="false">AP117+AQ117+AR117</f>
        <v>2452.93435440331</v>
      </c>
      <c r="AT117" s="103"/>
      <c r="AU117" s="90" t="n">
        <f aca="false">AS117+AN117</f>
        <v>2452.93435440331</v>
      </c>
      <c r="AW117" s="90" t="n">
        <f aca="false">AI117+AF117+AC117</f>
        <v>515933.859209496</v>
      </c>
      <c r="AX117" s="104"/>
    </row>
    <row r="118" customFormat="false" ht="12.75" hidden="false" customHeight="false" outlineLevel="0" collapsed="false">
      <c r="A118" s="94" t="n">
        <f aca="false">EDATE(A117,1)</f>
        <v>40118</v>
      </c>
      <c r="B118" s="95" t="n">
        <f aca="false">VLOOKUP(MONTH(A118),Volumes,3)</f>
        <v>10000</v>
      </c>
      <c r="C118" s="96"/>
      <c r="D118" s="97" t="n">
        <f aca="false">B118+C118</f>
        <v>10000</v>
      </c>
      <c r="E118" s="84" t="n">
        <f aca="false">IF(X118=0,0,IF(AND(X118=1,$H$3=1),D118*S118,IF($H$3=2,D118,"N/A")))</f>
        <v>300000</v>
      </c>
      <c r="F118" s="84" t="n">
        <f aca="false">E118*W118</f>
        <v>157357.150383836</v>
      </c>
      <c r="G118" s="32" t="n">
        <f aca="false">VLOOKUP($A118,Table,MATCH(G$4,Curves,0))</f>
        <v>3.183</v>
      </c>
      <c r="H118" s="98" t="n">
        <f aca="false">G118</f>
        <v>3.183</v>
      </c>
      <c r="I118" s="99" t="n">
        <f aca="false">H118</f>
        <v>3.183</v>
      </c>
      <c r="J118" s="32" t="n">
        <f aca="false">VLOOKUP($A118,Table,MATCH(J$4,Curves,0))</f>
        <v>-0.0015</v>
      </c>
      <c r="K118" s="98" t="n">
        <f aca="false">J118</f>
        <v>-0.0015</v>
      </c>
      <c r="L118" s="99" t="n">
        <f aca="false">K118</f>
        <v>-0.0015</v>
      </c>
      <c r="M118" s="32" t="n">
        <f aca="false">VLOOKUP($A118,Table,MATCH(M$4,Curves,0))</f>
        <v>0.01</v>
      </c>
      <c r="N118" s="98" t="n">
        <f aca="false">VLOOKUP($A118,Table,MATCH(N$4,Curves,0))</f>
        <v>0.025</v>
      </c>
      <c r="O118" s="99" t="n">
        <f aca="false">N118</f>
        <v>0.025</v>
      </c>
      <c r="P118" s="100"/>
      <c r="Q118" s="99" t="n">
        <f aca="false">O118+L118+I118</f>
        <v>3.2065</v>
      </c>
      <c r="R118" s="100"/>
      <c r="S118" s="35" t="n">
        <f aca="false">A119-A118</f>
        <v>30</v>
      </c>
      <c r="T118" s="101" t="n">
        <f aca="false">CHOOSE(F$3,A119+24,A118)</f>
        <v>40172</v>
      </c>
      <c r="U118" s="35" t="n">
        <f aca="false">T118-C$3</f>
        <v>3398</v>
      </c>
      <c r="V118" s="32" t="n">
        <f aca="false">VLOOKUP($A118,Table,MATCH(V$4,Curves,0))</f>
        <v>0.070577625954141</v>
      </c>
      <c r="W118" s="102" t="n">
        <f aca="false">1/(1+CHOOSE(F$3,(V119+($K$3/10000))/2,(V118+($K$3/10000))/2))^(2*U118/365.25)</f>
        <v>0.524523834612788</v>
      </c>
      <c r="X118" s="35" t="n">
        <f aca="false">IF(AND(mthbeg&lt;=A118,mthend&gt;=A118),1,0)</f>
        <v>1</v>
      </c>
      <c r="Y118" s="35" t="n">
        <f aca="false">S118*X118</f>
        <v>30</v>
      </c>
      <c r="AA118" s="89" t="n">
        <f aca="false">F118*G118</f>
        <v>500867.809671751</v>
      </c>
      <c r="AB118" s="89" t="n">
        <f aca="false">$F118*H118</f>
        <v>500867.809671751</v>
      </c>
      <c r="AC118" s="89" t="n">
        <f aca="false">$F118*I118</f>
        <v>500867.809671751</v>
      </c>
      <c r="AD118" s="89" t="n">
        <f aca="false">$F118*J118</f>
        <v>-236.035725575755</v>
      </c>
      <c r="AE118" s="89" t="n">
        <f aca="false">$F118*K118</f>
        <v>-236.035725575755</v>
      </c>
      <c r="AF118" s="89" t="n">
        <f aca="false">$F118*L118</f>
        <v>-236.035725575755</v>
      </c>
      <c r="AG118" s="89" t="n">
        <f aca="false">$F118*M118</f>
        <v>1573.57150383836</v>
      </c>
      <c r="AH118" s="89" t="n">
        <f aca="false">$F118*N118</f>
        <v>3933.92875959591</v>
      </c>
      <c r="AI118" s="89" t="n">
        <f aca="false">F118*O118</f>
        <v>3933.92875959591</v>
      </c>
      <c r="AJ118" s="93"/>
      <c r="AK118" s="89" t="n">
        <f aca="false">CHOOSE($G$3,AB118-AC118,AC118-AB118)</f>
        <v>0</v>
      </c>
      <c r="AL118" s="89" t="n">
        <f aca="false">CHOOSE($G$3,AE118-AF118,AF118-AE118)</f>
        <v>0</v>
      </c>
      <c r="AM118" s="89" t="n">
        <f aca="false">CHOOSE($G$3,AH118-AI118,AI118-AH118)</f>
        <v>0</v>
      </c>
      <c r="AN118" s="103" t="n">
        <f aca="false">SUM(AK118:AM118)</f>
        <v>0</v>
      </c>
      <c r="AP118" s="89" t="n">
        <f aca="false">CHOOSE($G$3,AA118-AB118,AB118-AA118)</f>
        <v>0</v>
      </c>
      <c r="AQ118" s="89" t="n">
        <f aca="false">CHOOSE($G$3,AD118-AE118,AE118-AD118)</f>
        <v>0</v>
      </c>
      <c r="AR118" s="89" t="n">
        <f aca="false">CHOOSE($G$3,AG118-AH118,AH118-AG118)</f>
        <v>2360.35725575755</v>
      </c>
      <c r="AS118" s="103" t="n">
        <f aca="false">AP118+AQ118+AR118</f>
        <v>2360.35725575755</v>
      </c>
      <c r="AT118" s="103"/>
      <c r="AU118" s="90" t="n">
        <f aca="false">AS118+AN118</f>
        <v>2360.35725575755</v>
      </c>
      <c r="AW118" s="90" t="n">
        <f aca="false">AI118+AF118+AC118</f>
        <v>504565.702705771</v>
      </c>
      <c r="AX118" s="104"/>
    </row>
    <row r="119" customFormat="false" ht="12.75" hidden="false" customHeight="false" outlineLevel="0" collapsed="false">
      <c r="A119" s="94" t="n">
        <f aca="false">EDATE(A118,1)</f>
        <v>40148</v>
      </c>
      <c r="B119" s="95" t="n">
        <f aca="false">VLOOKUP(MONTH(A119),Volumes,3)</f>
        <v>10000</v>
      </c>
      <c r="C119" s="96"/>
      <c r="D119" s="97" t="n">
        <f aca="false">B119+C119</f>
        <v>10000</v>
      </c>
      <c r="E119" s="84" t="n">
        <f aca="false">IF(X119=0,0,IF(AND(X119=1,$H$3=1),D119*S119,IF($H$3=2,D119,"N/A")))</f>
        <v>310000</v>
      </c>
      <c r="F119" s="84" t="n">
        <f aca="false">E119*W119</f>
        <v>161650.494346402</v>
      </c>
      <c r="G119" s="32" t="n">
        <f aca="false">VLOOKUP($A119,Table,MATCH(G$4,Curves,0))</f>
        <v>3.251</v>
      </c>
      <c r="H119" s="98" t="n">
        <f aca="false">G119</f>
        <v>3.251</v>
      </c>
      <c r="I119" s="99" t="n">
        <f aca="false">H119</f>
        <v>3.251</v>
      </c>
      <c r="J119" s="32" t="n">
        <f aca="false">VLOOKUP($A119,Table,MATCH(J$4,Curves,0))</f>
        <v>-0.0015</v>
      </c>
      <c r="K119" s="98" t="n">
        <f aca="false">J119</f>
        <v>-0.0015</v>
      </c>
      <c r="L119" s="99" t="n">
        <f aca="false">K119</f>
        <v>-0.0015</v>
      </c>
      <c r="M119" s="32" t="n">
        <f aca="false">VLOOKUP($A119,Table,MATCH(M$4,Curves,0))</f>
        <v>0.01</v>
      </c>
      <c r="N119" s="98" t="n">
        <f aca="false">VLOOKUP($A119,Table,MATCH(N$4,Curves,0))</f>
        <v>0.025</v>
      </c>
      <c r="O119" s="99" t="n">
        <f aca="false">N119</f>
        <v>0.025</v>
      </c>
      <c r="P119" s="100"/>
      <c r="Q119" s="99" t="n">
        <f aca="false">O119+L119+I119</f>
        <v>3.2745</v>
      </c>
      <c r="R119" s="100"/>
      <c r="S119" s="35" t="n">
        <f aca="false">A120-A119</f>
        <v>31</v>
      </c>
      <c r="T119" s="101" t="n">
        <f aca="false">CHOOSE(F$3,A120+24,A119)</f>
        <v>40203</v>
      </c>
      <c r="U119" s="35" t="n">
        <f aca="false">T119-C$3</f>
        <v>3429</v>
      </c>
      <c r="V119" s="32" t="n">
        <f aca="false">VLOOKUP($A119,Table,MATCH(V$4,Curves,0))</f>
        <v>0.070575979231707</v>
      </c>
      <c r="W119" s="102" t="n">
        <f aca="false">1/(1+CHOOSE(F$3,(V120+($K$3/10000))/2,(V119+($K$3/10000))/2))^(2*U119/365.25)</f>
        <v>0.52145320756904</v>
      </c>
      <c r="X119" s="35" t="n">
        <f aca="false">IF(AND(mthbeg&lt;=A119,mthend&gt;=A119),1,0)</f>
        <v>1</v>
      </c>
      <c r="Y119" s="35" t="n">
        <f aca="false">S119*X119</f>
        <v>31</v>
      </c>
      <c r="AA119" s="89" t="n">
        <f aca="false">F119*G119</f>
        <v>525525.757120154</v>
      </c>
      <c r="AB119" s="89" t="n">
        <f aca="false">$F119*H119</f>
        <v>525525.757120154</v>
      </c>
      <c r="AC119" s="89" t="n">
        <f aca="false">$F119*I119</f>
        <v>525525.757120154</v>
      </c>
      <c r="AD119" s="89" t="n">
        <f aca="false">$F119*J119</f>
        <v>-242.475741519604</v>
      </c>
      <c r="AE119" s="89" t="n">
        <f aca="false">$F119*K119</f>
        <v>-242.475741519604</v>
      </c>
      <c r="AF119" s="89" t="n">
        <f aca="false">$F119*L119</f>
        <v>-242.475741519604</v>
      </c>
      <c r="AG119" s="89" t="n">
        <f aca="false">$F119*M119</f>
        <v>1616.50494346402</v>
      </c>
      <c r="AH119" s="89" t="n">
        <f aca="false">$F119*N119</f>
        <v>4041.26235866006</v>
      </c>
      <c r="AI119" s="89" t="n">
        <f aca="false">F119*O119</f>
        <v>4041.26235866006</v>
      </c>
      <c r="AJ119" s="93"/>
      <c r="AK119" s="89" t="n">
        <f aca="false">CHOOSE($G$3,AB119-AC119,AC119-AB119)</f>
        <v>0</v>
      </c>
      <c r="AL119" s="89" t="n">
        <f aca="false">CHOOSE($G$3,AE119-AF119,AF119-AE119)</f>
        <v>0</v>
      </c>
      <c r="AM119" s="89" t="n">
        <f aca="false">CHOOSE($G$3,AH119-AI119,AI119-AH119)</f>
        <v>0</v>
      </c>
      <c r="AN119" s="103" t="n">
        <f aca="false">SUM(AK119:AM119)</f>
        <v>0</v>
      </c>
      <c r="AP119" s="89" t="n">
        <f aca="false">CHOOSE($G$3,AA119-AB119,AB119-AA119)</f>
        <v>0</v>
      </c>
      <c r="AQ119" s="89" t="n">
        <f aca="false">CHOOSE($G$3,AD119-AE119,AE119-AD119)</f>
        <v>0</v>
      </c>
      <c r="AR119" s="89" t="n">
        <f aca="false">CHOOSE($G$3,AG119-AH119,AH119-AG119)</f>
        <v>2424.75741519604</v>
      </c>
      <c r="AS119" s="103" t="n">
        <f aca="false">AP119+AQ119+AR119</f>
        <v>2424.75741519604</v>
      </c>
      <c r="AT119" s="103"/>
      <c r="AU119" s="90" t="n">
        <f aca="false">AS119+AN119</f>
        <v>2424.75741519604</v>
      </c>
      <c r="AW119" s="90" t="n">
        <f aca="false">AI119+AF119+AC119</f>
        <v>529324.543737295</v>
      </c>
      <c r="AX119" s="104"/>
    </row>
    <row r="120" customFormat="false" ht="12.75" hidden="false" customHeight="false" outlineLevel="0" collapsed="false">
      <c r="A120" s="94" t="n">
        <f aca="false">EDATE(A119,1)</f>
        <v>40179</v>
      </c>
      <c r="B120" s="95" t="n">
        <f aca="false">VLOOKUP(MONTH(A120),Volumes,3)</f>
        <v>10000</v>
      </c>
      <c r="C120" s="96"/>
      <c r="D120" s="97" t="n">
        <f aca="false">B120+C120</f>
        <v>10000</v>
      </c>
      <c r="E120" s="84" t="n">
        <f aca="false">IF(X120=0,0,IF(AND(X120=1,$H$3=1),D120*S120,IF($H$3=2,D120,"N/A")))</f>
        <v>310000</v>
      </c>
      <c r="F120" s="84" t="n">
        <f aca="false">E120*W120</f>
        <v>160704.21730787</v>
      </c>
      <c r="G120" s="32" t="n">
        <f aca="false">VLOOKUP($A120,Table,MATCH(G$4,Curves,0))</f>
        <v>3.436</v>
      </c>
      <c r="H120" s="98" t="n">
        <f aca="false">G120</f>
        <v>3.436</v>
      </c>
      <c r="I120" s="99" t="n">
        <f aca="false">H120</f>
        <v>3.436</v>
      </c>
      <c r="J120" s="32" t="n">
        <f aca="false">VLOOKUP($A120,Table,MATCH(J$4,Curves,0))</f>
        <v>-0.0015</v>
      </c>
      <c r="K120" s="98" t="n">
        <f aca="false">J120</f>
        <v>-0.0015</v>
      </c>
      <c r="L120" s="99" t="n">
        <f aca="false">K120</f>
        <v>-0.0015</v>
      </c>
      <c r="M120" s="32" t="n">
        <f aca="false">VLOOKUP($A120,Table,MATCH(M$4,Curves,0))</f>
        <v>0.01</v>
      </c>
      <c r="N120" s="98" t="n">
        <f aca="false">VLOOKUP($A120,Table,MATCH(N$4,Curves,0))</f>
        <v>0.025</v>
      </c>
      <c r="O120" s="99" t="n">
        <f aca="false">N120</f>
        <v>0.025</v>
      </c>
      <c r="P120" s="100"/>
      <c r="Q120" s="99" t="n">
        <f aca="false">O120+L120+I120</f>
        <v>3.4595</v>
      </c>
      <c r="R120" s="100"/>
      <c r="S120" s="35" t="n">
        <f aca="false">A121-A120</f>
        <v>31</v>
      </c>
      <c r="T120" s="101" t="n">
        <f aca="false">CHOOSE(F$3,A121+24,A120)</f>
        <v>40234</v>
      </c>
      <c r="U120" s="35" t="n">
        <f aca="false">T120-C$3</f>
        <v>3460</v>
      </c>
      <c r="V120" s="32" t="n">
        <f aca="false">VLOOKUP($A120,Table,MATCH(V$4,Curves,0))</f>
        <v>0.070574277618526</v>
      </c>
      <c r="W120" s="102" t="n">
        <f aca="false">1/(1+CHOOSE(F$3,(V121+($K$3/10000))/2,(V120+($K$3/10000))/2))^(2*U120/365.25)</f>
        <v>0.518400700993131</v>
      </c>
      <c r="X120" s="35" t="n">
        <f aca="false">IF(AND(mthbeg&lt;=A120,mthend&gt;=A120),1,0)</f>
        <v>1</v>
      </c>
      <c r="Y120" s="35" t="n">
        <f aca="false">S120*X120</f>
        <v>31</v>
      </c>
      <c r="AA120" s="89" t="n">
        <f aca="false">F120*G120</f>
        <v>552179.690669843</v>
      </c>
      <c r="AB120" s="89" t="n">
        <f aca="false">$F120*H120</f>
        <v>552179.690669843</v>
      </c>
      <c r="AC120" s="89" t="n">
        <f aca="false">$F120*I120</f>
        <v>552179.690669843</v>
      </c>
      <c r="AD120" s="89" t="n">
        <f aca="false">$F120*J120</f>
        <v>-241.056325961806</v>
      </c>
      <c r="AE120" s="89" t="n">
        <f aca="false">$F120*K120</f>
        <v>-241.056325961806</v>
      </c>
      <c r="AF120" s="89" t="n">
        <f aca="false">$F120*L120</f>
        <v>-241.056325961806</v>
      </c>
      <c r="AG120" s="89" t="n">
        <f aca="false">$F120*M120</f>
        <v>1607.0421730787</v>
      </c>
      <c r="AH120" s="89" t="n">
        <f aca="false">$F120*N120</f>
        <v>4017.60543269676</v>
      </c>
      <c r="AI120" s="89" t="n">
        <f aca="false">F120*O120</f>
        <v>4017.60543269676</v>
      </c>
      <c r="AJ120" s="93"/>
      <c r="AK120" s="89" t="n">
        <f aca="false">CHOOSE($G$3,AB120-AC120,AC120-AB120)</f>
        <v>0</v>
      </c>
      <c r="AL120" s="89" t="n">
        <f aca="false">CHOOSE($G$3,AE120-AF120,AF120-AE120)</f>
        <v>0</v>
      </c>
      <c r="AM120" s="89" t="n">
        <f aca="false">CHOOSE($G$3,AH120-AI120,AI120-AH120)</f>
        <v>0</v>
      </c>
      <c r="AN120" s="103" t="n">
        <f aca="false">SUM(AK120:AM120)</f>
        <v>0</v>
      </c>
      <c r="AP120" s="89" t="n">
        <f aca="false">CHOOSE($G$3,AA120-AB120,AB120-AA120)</f>
        <v>0</v>
      </c>
      <c r="AQ120" s="89" t="n">
        <f aca="false">CHOOSE($G$3,AD120-AE120,AE120-AD120)</f>
        <v>0</v>
      </c>
      <c r="AR120" s="89" t="n">
        <f aca="false">CHOOSE($G$3,AG120-AH120,AH120-AG120)</f>
        <v>2410.56325961806</v>
      </c>
      <c r="AS120" s="103" t="n">
        <f aca="false">AP120+AQ120+AR120</f>
        <v>2410.56325961806</v>
      </c>
      <c r="AT120" s="103"/>
      <c r="AU120" s="90" t="n">
        <f aca="false">AS120+AN120</f>
        <v>2410.56325961806</v>
      </c>
      <c r="AW120" s="90" t="n">
        <f aca="false">AI120+AF120+AC120</f>
        <v>555956.239776578</v>
      </c>
      <c r="AX120" s="104"/>
    </row>
    <row r="121" customFormat="false" ht="12.75" hidden="false" customHeight="false" outlineLevel="0" collapsed="false">
      <c r="A121" s="94" t="n">
        <f aca="false">EDATE(A120,1)</f>
        <v>40210</v>
      </c>
      <c r="B121" s="95" t="n">
        <f aca="false">VLOOKUP(MONTH(A121),Volumes,3)</f>
        <v>10000</v>
      </c>
      <c r="C121" s="96"/>
      <c r="D121" s="97" t="n">
        <f aca="false">B121+C121</f>
        <v>10000</v>
      </c>
      <c r="E121" s="84" t="n">
        <f aca="false">IF(X121=0,0,IF(AND(X121=1,$H$3=1),D121*S121,IF($H$3=2,D121,"N/A")))</f>
        <v>280000</v>
      </c>
      <c r="F121" s="84" t="n">
        <f aca="false">E121*W121</f>
        <v>144384.543394091</v>
      </c>
      <c r="G121" s="32" t="n">
        <f aca="false">VLOOKUP($A121,Table,MATCH(G$4,Curves,0))</f>
        <v>3.334</v>
      </c>
      <c r="H121" s="98" t="n">
        <f aca="false">G121</f>
        <v>3.334</v>
      </c>
      <c r="I121" s="99" t="n">
        <f aca="false">H121</f>
        <v>3.334</v>
      </c>
      <c r="J121" s="32" t="n">
        <f aca="false">VLOOKUP($A121,Table,MATCH(J$4,Curves,0))</f>
        <v>-0.0015</v>
      </c>
      <c r="K121" s="98" t="n">
        <f aca="false">J121</f>
        <v>-0.0015</v>
      </c>
      <c r="L121" s="99" t="n">
        <f aca="false">K121</f>
        <v>-0.0015</v>
      </c>
      <c r="M121" s="32" t="n">
        <f aca="false">VLOOKUP($A121,Table,MATCH(M$4,Curves,0))</f>
        <v>0.01</v>
      </c>
      <c r="N121" s="98" t="n">
        <f aca="false">VLOOKUP($A121,Table,MATCH(N$4,Curves,0))</f>
        <v>0.025</v>
      </c>
      <c r="O121" s="99" t="n">
        <f aca="false">N121</f>
        <v>0.025</v>
      </c>
      <c r="P121" s="100"/>
      <c r="Q121" s="99" t="n">
        <f aca="false">O121+L121+I121</f>
        <v>3.3575</v>
      </c>
      <c r="R121" s="100"/>
      <c r="S121" s="35" t="n">
        <f aca="false">A122-A121</f>
        <v>28</v>
      </c>
      <c r="T121" s="101" t="n">
        <f aca="false">CHOOSE(F$3,A122+24,A121)</f>
        <v>40262</v>
      </c>
      <c r="U121" s="35" t="n">
        <f aca="false">T121-C$3</f>
        <v>3488</v>
      </c>
      <c r="V121" s="32" t="n">
        <f aca="false">VLOOKUP($A121,Table,MATCH(V$4,Curves,0))</f>
        <v>0.070572576005346</v>
      </c>
      <c r="W121" s="102" t="n">
        <f aca="false">1/(1+CHOOSE(F$3,(V122+($K$3/10000))/2,(V121+($K$3/10000))/2))^(2*U121/365.25)</f>
        <v>0.515659083550325</v>
      </c>
      <c r="X121" s="35" t="n">
        <f aca="false">IF(AND(mthbeg&lt;=A121,mthend&gt;=A121),1,0)</f>
        <v>1</v>
      </c>
      <c r="Y121" s="35" t="n">
        <f aca="false">S121*X121</f>
        <v>28</v>
      </c>
      <c r="AA121" s="89" t="n">
        <f aca="false">F121*G121</f>
        <v>481378.067675899</v>
      </c>
      <c r="AB121" s="89" t="n">
        <f aca="false">$F121*H121</f>
        <v>481378.067675899</v>
      </c>
      <c r="AC121" s="89" t="n">
        <f aca="false">$F121*I121</f>
        <v>481378.067675899</v>
      </c>
      <c r="AD121" s="89" t="n">
        <f aca="false">$F121*J121</f>
        <v>-216.576815091136</v>
      </c>
      <c r="AE121" s="89" t="n">
        <f aca="false">$F121*K121</f>
        <v>-216.576815091136</v>
      </c>
      <c r="AF121" s="89" t="n">
        <f aca="false">$F121*L121</f>
        <v>-216.576815091136</v>
      </c>
      <c r="AG121" s="89" t="n">
        <f aca="false">$F121*M121</f>
        <v>1443.84543394091</v>
      </c>
      <c r="AH121" s="89" t="n">
        <f aca="false">$F121*N121</f>
        <v>3609.61358485227</v>
      </c>
      <c r="AI121" s="89" t="n">
        <f aca="false">F121*O121</f>
        <v>3609.61358485227</v>
      </c>
      <c r="AJ121" s="93"/>
      <c r="AK121" s="89" t="n">
        <f aca="false">CHOOSE($G$3,AB121-AC121,AC121-AB121)</f>
        <v>0</v>
      </c>
      <c r="AL121" s="89" t="n">
        <f aca="false">CHOOSE($G$3,AE121-AF121,AF121-AE121)</f>
        <v>0</v>
      </c>
      <c r="AM121" s="89" t="n">
        <f aca="false">CHOOSE($G$3,AH121-AI121,AI121-AH121)</f>
        <v>0</v>
      </c>
      <c r="AN121" s="103" t="n">
        <f aca="false">SUM(AK121:AM121)</f>
        <v>0</v>
      </c>
      <c r="AP121" s="89" t="n">
        <f aca="false">CHOOSE($G$3,AA121-AB121,AB121-AA121)</f>
        <v>0</v>
      </c>
      <c r="AQ121" s="89" t="n">
        <f aca="false">CHOOSE($G$3,AD121-AE121,AE121-AD121)</f>
        <v>0</v>
      </c>
      <c r="AR121" s="89" t="n">
        <f aca="false">CHOOSE($G$3,AG121-AH121,AH121-AG121)</f>
        <v>2165.76815091136</v>
      </c>
      <c r="AS121" s="103" t="n">
        <f aca="false">AP121+AQ121+AR121</f>
        <v>2165.76815091136</v>
      </c>
      <c r="AT121" s="103"/>
      <c r="AU121" s="90" t="n">
        <f aca="false">AS121+AN121</f>
        <v>2165.76815091136</v>
      </c>
      <c r="AW121" s="90" t="n">
        <f aca="false">AI121+AF121+AC121</f>
        <v>484771.10444566</v>
      </c>
      <c r="AX121" s="104"/>
    </row>
    <row r="122" customFormat="false" ht="12.75" hidden="false" customHeight="false" outlineLevel="0" collapsed="false">
      <c r="A122" s="94" t="n">
        <f aca="false">EDATE(A121,1)</f>
        <v>40238</v>
      </c>
      <c r="B122" s="95" t="n">
        <f aca="false">VLOOKUP(MONTH(A122),Volumes,3)</f>
        <v>10000</v>
      </c>
      <c r="C122" s="96"/>
      <c r="D122" s="97" t="n">
        <f aca="false">B122+C122</f>
        <v>10000</v>
      </c>
      <c r="E122" s="84" t="n">
        <f aca="false">IF(X122=0,0,IF(AND(X122=1,$H$3=1),D122*S122,IF($H$3=2,D122,"N/A")))</f>
        <v>310000</v>
      </c>
      <c r="F122" s="84" t="n">
        <f aca="false">E122*W122</f>
        <v>158918.637802629</v>
      </c>
      <c r="G122" s="32" t="n">
        <f aca="false">VLOOKUP($A122,Table,MATCH(G$4,Curves,0))</f>
        <v>3.215</v>
      </c>
      <c r="H122" s="98" t="n">
        <f aca="false">G122</f>
        <v>3.215</v>
      </c>
      <c r="I122" s="99" t="n">
        <f aca="false">H122</f>
        <v>3.215</v>
      </c>
      <c r="J122" s="32" t="n">
        <f aca="false">VLOOKUP($A122,Table,MATCH(J$4,Curves,0))</f>
        <v>-0.0015</v>
      </c>
      <c r="K122" s="98" t="n">
        <f aca="false">J122</f>
        <v>-0.0015</v>
      </c>
      <c r="L122" s="99" t="n">
        <f aca="false">K122</f>
        <v>-0.0015</v>
      </c>
      <c r="M122" s="32" t="n">
        <f aca="false">VLOOKUP($A122,Table,MATCH(M$4,Curves,0))</f>
        <v>0.01</v>
      </c>
      <c r="N122" s="98" t="n">
        <f aca="false">VLOOKUP($A122,Table,MATCH(N$4,Curves,0))</f>
        <v>0.025</v>
      </c>
      <c r="O122" s="99" t="n">
        <f aca="false">N122</f>
        <v>0.025</v>
      </c>
      <c r="P122" s="100"/>
      <c r="Q122" s="99" t="n">
        <f aca="false">O122+L122+I122</f>
        <v>3.2385</v>
      </c>
      <c r="R122" s="100"/>
      <c r="S122" s="35" t="n">
        <f aca="false">A123-A122</f>
        <v>31</v>
      </c>
      <c r="T122" s="101" t="n">
        <f aca="false">CHOOSE(F$3,A123+24,A122)</f>
        <v>40293</v>
      </c>
      <c r="U122" s="35" t="n">
        <f aca="false">T122-C$3</f>
        <v>3519</v>
      </c>
      <c r="V122" s="32" t="n">
        <f aca="false">VLOOKUP($A122,Table,MATCH(V$4,Curves,0))</f>
        <v>0.070571039064411</v>
      </c>
      <c r="W122" s="102" t="n">
        <f aca="false">1/(1+CHOOSE(F$3,(V123+($K$3/10000))/2,(V122+($K$3/10000))/2))^(2*U122/365.25)</f>
        <v>0.512640767105254</v>
      </c>
      <c r="X122" s="35" t="n">
        <f aca="false">IF(AND(mthbeg&lt;=A122,mthend&gt;=A122),1,0)</f>
        <v>1</v>
      </c>
      <c r="Y122" s="35" t="n">
        <f aca="false">S122*X122</f>
        <v>31</v>
      </c>
      <c r="AA122" s="89" t="n">
        <f aca="false">F122*G122</f>
        <v>510923.420535451</v>
      </c>
      <c r="AB122" s="89" t="n">
        <f aca="false">$F122*H122</f>
        <v>510923.420535451</v>
      </c>
      <c r="AC122" s="89" t="n">
        <f aca="false">$F122*I122</f>
        <v>510923.420535451</v>
      </c>
      <c r="AD122" s="89" t="n">
        <f aca="false">$F122*J122</f>
        <v>-238.377956703943</v>
      </c>
      <c r="AE122" s="89" t="n">
        <f aca="false">$F122*K122</f>
        <v>-238.377956703943</v>
      </c>
      <c r="AF122" s="89" t="n">
        <f aca="false">$F122*L122</f>
        <v>-238.377956703943</v>
      </c>
      <c r="AG122" s="89" t="n">
        <f aca="false">$F122*M122</f>
        <v>1589.18637802629</v>
      </c>
      <c r="AH122" s="89" t="n">
        <f aca="false">$F122*N122</f>
        <v>3972.96594506572</v>
      </c>
      <c r="AI122" s="89" t="n">
        <f aca="false">F122*O122</f>
        <v>3972.96594506572</v>
      </c>
      <c r="AJ122" s="93"/>
      <c r="AK122" s="89" t="n">
        <f aca="false">CHOOSE($G$3,AB122-AC122,AC122-AB122)</f>
        <v>0</v>
      </c>
      <c r="AL122" s="89" t="n">
        <f aca="false">CHOOSE($G$3,AE122-AF122,AF122-AE122)</f>
        <v>0</v>
      </c>
      <c r="AM122" s="89" t="n">
        <f aca="false">CHOOSE($G$3,AH122-AI122,AI122-AH122)</f>
        <v>0</v>
      </c>
      <c r="AN122" s="103" t="n">
        <f aca="false">SUM(AK122:AM122)</f>
        <v>0</v>
      </c>
      <c r="AP122" s="89" t="n">
        <f aca="false">CHOOSE($G$3,AA122-AB122,AB122-AA122)</f>
        <v>0</v>
      </c>
      <c r="AQ122" s="89" t="n">
        <f aca="false">CHOOSE($G$3,AD122-AE122,AE122-AD122)</f>
        <v>0</v>
      </c>
      <c r="AR122" s="89" t="n">
        <f aca="false">CHOOSE($G$3,AG122-AH122,AH122-AG122)</f>
        <v>2383.77956703943</v>
      </c>
      <c r="AS122" s="103" t="n">
        <f aca="false">AP122+AQ122+AR122</f>
        <v>2383.77956703943</v>
      </c>
      <c r="AT122" s="103"/>
      <c r="AU122" s="90" t="n">
        <f aca="false">AS122+AN122</f>
        <v>2383.77956703943</v>
      </c>
      <c r="AW122" s="90" t="n">
        <f aca="false">AI122+AF122+AC122</f>
        <v>514658.008523813</v>
      </c>
      <c r="AX122" s="104"/>
    </row>
    <row r="123" customFormat="false" ht="12.75" hidden="false" customHeight="false" outlineLevel="0" collapsed="false">
      <c r="A123" s="94" t="n">
        <f aca="false">EDATE(A122,1)</f>
        <v>40269</v>
      </c>
      <c r="B123" s="95" t="n">
        <f aca="false">VLOOKUP(MONTH(A123),Volumes,3)</f>
        <v>10000</v>
      </c>
      <c r="C123" s="96"/>
      <c r="D123" s="97" t="n">
        <f aca="false">B123+C123</f>
        <v>10000</v>
      </c>
      <c r="E123" s="84" t="n">
        <f aca="false">IF(X123=0,0,IF(AND(X123=1,$H$3=1),D123*S123,IF($H$3=2,D123,"N/A")))</f>
        <v>300000</v>
      </c>
      <c r="F123" s="84" t="n">
        <f aca="false">E123*W123</f>
        <v>152921.032102903</v>
      </c>
      <c r="G123" s="32" t="n">
        <f aca="false">VLOOKUP($A123,Table,MATCH(G$4,Curves,0))</f>
        <v>3.096</v>
      </c>
      <c r="H123" s="98" t="n">
        <f aca="false">G123</f>
        <v>3.096</v>
      </c>
      <c r="I123" s="99" t="n">
        <f aca="false">H123</f>
        <v>3.096</v>
      </c>
      <c r="J123" s="32" t="n">
        <f aca="false">VLOOKUP($A123,Table,MATCH(J$4,Curves,0))</f>
        <v>0.011</v>
      </c>
      <c r="K123" s="98" t="n">
        <f aca="false">J123</f>
        <v>0.011</v>
      </c>
      <c r="L123" s="99" t="n">
        <f aca="false">K123</f>
        <v>0.011</v>
      </c>
      <c r="M123" s="32" t="n">
        <f aca="false">VLOOKUP($A123,Table,MATCH(M$4,Curves,0))</f>
        <v>0.01</v>
      </c>
      <c r="N123" s="98" t="n">
        <f aca="false">VLOOKUP($A123,Table,MATCH(N$4,Curves,0))</f>
        <v>0.025</v>
      </c>
      <c r="O123" s="99" t="n">
        <f aca="false">N123</f>
        <v>0.025</v>
      </c>
      <c r="P123" s="100"/>
      <c r="Q123" s="99" t="n">
        <f aca="false">O123+L123+I123</f>
        <v>3.132</v>
      </c>
      <c r="R123" s="100"/>
      <c r="S123" s="35" t="n">
        <f aca="false">A124-A123</f>
        <v>30</v>
      </c>
      <c r="T123" s="101" t="n">
        <f aca="false">CHOOSE(F$3,A124+24,A123)</f>
        <v>40323</v>
      </c>
      <c r="U123" s="35" t="n">
        <f aca="false">T123-C$3</f>
        <v>3549</v>
      </c>
      <c r="V123" s="32" t="n">
        <f aca="false">VLOOKUP($A123,Table,MATCH(V$4,Curves,0))</f>
        <v>0.070569337451233</v>
      </c>
      <c r="W123" s="102" t="n">
        <f aca="false">1/(1+CHOOSE(F$3,(V124+($K$3/10000))/2,(V123+($K$3/10000))/2))^(2*U123/365.25)</f>
        <v>0.509736773676344</v>
      </c>
      <c r="X123" s="35" t="n">
        <f aca="false">IF(AND(mthbeg&lt;=A123,mthend&gt;=A123),1,0)</f>
        <v>1</v>
      </c>
      <c r="Y123" s="35" t="n">
        <f aca="false">S123*X123</f>
        <v>30</v>
      </c>
      <c r="AA123" s="89" t="n">
        <f aca="false">F123*G123</f>
        <v>473443.515390588</v>
      </c>
      <c r="AB123" s="89" t="n">
        <f aca="false">$F123*H123</f>
        <v>473443.515390588</v>
      </c>
      <c r="AC123" s="89" t="n">
        <f aca="false">$F123*I123</f>
        <v>473443.515390588</v>
      </c>
      <c r="AD123" s="89" t="n">
        <f aca="false">$F123*J123</f>
        <v>1682.13135313194</v>
      </c>
      <c r="AE123" s="89" t="n">
        <f aca="false">$F123*K123</f>
        <v>1682.13135313194</v>
      </c>
      <c r="AF123" s="89" t="n">
        <f aca="false">$F123*L123</f>
        <v>1682.13135313194</v>
      </c>
      <c r="AG123" s="89" t="n">
        <f aca="false">$F123*M123</f>
        <v>1529.21032102903</v>
      </c>
      <c r="AH123" s="89" t="n">
        <f aca="false">$F123*N123</f>
        <v>3823.02580257258</v>
      </c>
      <c r="AI123" s="89" t="n">
        <f aca="false">F123*O123</f>
        <v>3823.02580257258</v>
      </c>
      <c r="AJ123" s="93"/>
      <c r="AK123" s="89" t="n">
        <f aca="false">CHOOSE($G$3,AB123-AC123,AC123-AB123)</f>
        <v>0</v>
      </c>
      <c r="AL123" s="89" t="n">
        <f aca="false">CHOOSE($G$3,AE123-AF123,AF123-AE123)</f>
        <v>0</v>
      </c>
      <c r="AM123" s="89" t="n">
        <f aca="false">CHOOSE($G$3,AH123-AI123,AI123-AH123)</f>
        <v>0</v>
      </c>
      <c r="AN123" s="103" t="n">
        <f aca="false">SUM(AK123:AM123)</f>
        <v>0</v>
      </c>
      <c r="AP123" s="89" t="n">
        <f aca="false">CHOOSE($G$3,AA123-AB123,AB123-AA123)</f>
        <v>0</v>
      </c>
      <c r="AQ123" s="89" t="n">
        <f aca="false">CHOOSE($G$3,AD123-AE123,AE123-AD123)</f>
        <v>0</v>
      </c>
      <c r="AR123" s="89" t="n">
        <f aca="false">CHOOSE($G$3,AG123-AH123,AH123-AG123)</f>
        <v>2293.81548154355</v>
      </c>
      <c r="AS123" s="103" t="n">
        <f aca="false">AP123+AQ123+AR123</f>
        <v>2293.81548154355</v>
      </c>
      <c r="AT123" s="103"/>
      <c r="AU123" s="90" t="n">
        <f aca="false">AS123+AN123</f>
        <v>2293.81548154355</v>
      </c>
      <c r="AW123" s="90" t="n">
        <f aca="false">AI123+AF123+AC123</f>
        <v>478948.672546293</v>
      </c>
      <c r="AX123" s="104"/>
    </row>
    <row r="124" customFormat="false" ht="12.75" hidden="false" customHeight="false" outlineLevel="0" collapsed="false">
      <c r="A124" s="94" t="n">
        <f aca="false">EDATE(A123,1)</f>
        <v>40299</v>
      </c>
      <c r="B124" s="95" t="n">
        <f aca="false">VLOOKUP(MONTH(A124),Volumes,3)</f>
        <v>10000</v>
      </c>
      <c r="C124" s="96"/>
      <c r="D124" s="97" t="n">
        <f aca="false">B124+C124</f>
        <v>10000</v>
      </c>
      <c r="E124" s="84" t="n">
        <f aca="false">IF(X124=0,0,IF(AND(X124=1,$H$3=1),D124*S124,IF($H$3=2,D124,"N/A")))</f>
        <v>310000</v>
      </c>
      <c r="F124" s="84" t="n">
        <f aca="false">E124*W124</f>
        <v>157093.554189761</v>
      </c>
      <c r="G124" s="32" t="n">
        <f aca="false">VLOOKUP($A124,Table,MATCH(G$4,Curves,0))</f>
        <v>3.088</v>
      </c>
      <c r="H124" s="98" t="n">
        <f aca="false">G124</f>
        <v>3.088</v>
      </c>
      <c r="I124" s="99" t="n">
        <f aca="false">H124</f>
        <v>3.088</v>
      </c>
      <c r="J124" s="32" t="n">
        <f aca="false">VLOOKUP($A124,Table,MATCH(J$4,Curves,0))</f>
        <v>0.011</v>
      </c>
      <c r="K124" s="98" t="n">
        <f aca="false">J124</f>
        <v>0.011</v>
      </c>
      <c r="L124" s="99" t="n">
        <f aca="false">K124</f>
        <v>0.011</v>
      </c>
      <c r="M124" s="32" t="n">
        <f aca="false">VLOOKUP($A124,Table,MATCH(M$4,Curves,0))</f>
        <v>0.01</v>
      </c>
      <c r="N124" s="98" t="n">
        <f aca="false">VLOOKUP($A124,Table,MATCH(N$4,Curves,0))</f>
        <v>0.025</v>
      </c>
      <c r="O124" s="99" t="n">
        <f aca="false">N124</f>
        <v>0.025</v>
      </c>
      <c r="P124" s="100"/>
      <c r="Q124" s="99" t="n">
        <f aca="false">O124+L124+I124</f>
        <v>3.124</v>
      </c>
      <c r="R124" s="100"/>
      <c r="S124" s="35" t="n">
        <f aca="false">A125-A124</f>
        <v>31</v>
      </c>
      <c r="T124" s="101" t="n">
        <f aca="false">CHOOSE(F$3,A125+24,A124)</f>
        <v>40354</v>
      </c>
      <c r="U124" s="35" t="n">
        <f aca="false">T124-C$3</f>
        <v>3580</v>
      </c>
      <c r="V124" s="32" t="n">
        <f aca="false">VLOOKUP($A124,Table,MATCH(V$4,Curves,0))</f>
        <v>0.070567690728804</v>
      </c>
      <c r="W124" s="102" t="n">
        <f aca="false">1/(1+CHOOSE(F$3,(V125+($K$3/10000))/2,(V124+($K$3/10000))/2))^(2*U124/365.25)</f>
        <v>0.506753400612133</v>
      </c>
      <c r="X124" s="35" t="n">
        <f aca="false">IF(AND(mthbeg&lt;=A124,mthend&gt;=A124),1,0)</f>
        <v>1</v>
      </c>
      <c r="Y124" s="35" t="n">
        <f aca="false">S124*X124</f>
        <v>31</v>
      </c>
      <c r="AA124" s="89" t="n">
        <f aca="false">F124*G124</f>
        <v>485104.895337983</v>
      </c>
      <c r="AB124" s="89" t="n">
        <f aca="false">$F124*H124</f>
        <v>485104.895337983</v>
      </c>
      <c r="AC124" s="89" t="n">
        <f aca="false">$F124*I124</f>
        <v>485104.895337983</v>
      </c>
      <c r="AD124" s="89" t="n">
        <f aca="false">$F124*J124</f>
        <v>1728.02909608737</v>
      </c>
      <c r="AE124" s="89" t="n">
        <f aca="false">$F124*K124</f>
        <v>1728.02909608737</v>
      </c>
      <c r="AF124" s="89" t="n">
        <f aca="false">$F124*L124</f>
        <v>1728.02909608737</v>
      </c>
      <c r="AG124" s="89" t="n">
        <f aca="false">$F124*M124</f>
        <v>1570.93554189761</v>
      </c>
      <c r="AH124" s="89" t="n">
        <f aca="false">$F124*N124</f>
        <v>3927.33885474403</v>
      </c>
      <c r="AI124" s="89" t="n">
        <f aca="false">F124*O124</f>
        <v>3927.33885474403</v>
      </c>
      <c r="AJ124" s="93"/>
      <c r="AK124" s="89" t="n">
        <f aca="false">CHOOSE($G$3,AB124-AC124,AC124-AB124)</f>
        <v>0</v>
      </c>
      <c r="AL124" s="89" t="n">
        <f aca="false">CHOOSE($G$3,AE124-AF124,AF124-AE124)</f>
        <v>0</v>
      </c>
      <c r="AM124" s="89" t="n">
        <f aca="false">CHOOSE($G$3,AH124-AI124,AI124-AH124)</f>
        <v>0</v>
      </c>
      <c r="AN124" s="103" t="n">
        <f aca="false">SUM(AK124:AM124)</f>
        <v>0</v>
      </c>
      <c r="AP124" s="89" t="n">
        <f aca="false">CHOOSE($G$3,AA124-AB124,AB124-AA124)</f>
        <v>0</v>
      </c>
      <c r="AQ124" s="89" t="n">
        <f aca="false">CHOOSE($G$3,AD124-AE124,AE124-AD124)</f>
        <v>0</v>
      </c>
      <c r="AR124" s="89" t="n">
        <f aca="false">CHOOSE($G$3,AG124-AH124,AH124-AG124)</f>
        <v>2356.40331284642</v>
      </c>
      <c r="AS124" s="103" t="n">
        <f aca="false">AP124+AQ124+AR124</f>
        <v>2356.40331284642</v>
      </c>
      <c r="AT124" s="103"/>
      <c r="AU124" s="90" t="n">
        <f aca="false">AS124+AN124</f>
        <v>2356.40331284642</v>
      </c>
      <c r="AW124" s="90" t="n">
        <f aca="false">AI124+AF124+AC124</f>
        <v>490760.263288814</v>
      </c>
      <c r="AX124" s="104"/>
    </row>
    <row r="125" customFormat="false" ht="12.75" hidden="false" customHeight="false" outlineLevel="0" collapsed="false">
      <c r="A125" s="94" t="n">
        <f aca="false">EDATE(A124,1)</f>
        <v>40330</v>
      </c>
      <c r="B125" s="95" t="n">
        <f aca="false">VLOOKUP(MONTH(A125),Volumes,3)</f>
        <v>10000</v>
      </c>
      <c r="C125" s="96"/>
      <c r="D125" s="97" t="n">
        <f aca="false">B125+C125</f>
        <v>10000</v>
      </c>
      <c r="E125" s="84" t="n">
        <f aca="false">IF(X125=0,0,IF(AND(X125=1,$H$3=1),D125*S125,IF($H$3=2,D125,"N/A")))</f>
        <v>300000</v>
      </c>
      <c r="F125" s="84" t="n">
        <f aca="false">E125*W125</f>
        <v>151164.907648893</v>
      </c>
      <c r="G125" s="32" t="n">
        <f aca="false">VLOOKUP($A125,Table,MATCH(G$4,Curves,0))</f>
        <v>3.127</v>
      </c>
      <c r="H125" s="98" t="n">
        <f aca="false">G125</f>
        <v>3.127</v>
      </c>
      <c r="I125" s="99" t="n">
        <f aca="false">H125</f>
        <v>3.127</v>
      </c>
      <c r="J125" s="32" t="n">
        <f aca="false">VLOOKUP($A125,Table,MATCH(J$4,Curves,0))</f>
        <v>0.011</v>
      </c>
      <c r="K125" s="98" t="n">
        <f aca="false">J125</f>
        <v>0.011</v>
      </c>
      <c r="L125" s="99" t="n">
        <f aca="false">K125</f>
        <v>0.011</v>
      </c>
      <c r="M125" s="32" t="n">
        <f aca="false">VLOOKUP($A125,Table,MATCH(M$4,Curves,0))</f>
        <v>0.01</v>
      </c>
      <c r="N125" s="98" t="n">
        <f aca="false">VLOOKUP($A125,Table,MATCH(N$4,Curves,0))</f>
        <v>0.025</v>
      </c>
      <c r="O125" s="99" t="n">
        <f aca="false">N125</f>
        <v>0.025</v>
      </c>
      <c r="P125" s="100"/>
      <c r="Q125" s="99" t="n">
        <f aca="false">O125+L125+I125</f>
        <v>3.163</v>
      </c>
      <c r="R125" s="100"/>
      <c r="S125" s="35" t="n">
        <f aca="false">A126-A125</f>
        <v>30</v>
      </c>
      <c r="T125" s="101" t="n">
        <f aca="false">CHOOSE(F$3,A126+24,A125)</f>
        <v>40384</v>
      </c>
      <c r="U125" s="35" t="n">
        <f aca="false">T125-C$3</f>
        <v>3610</v>
      </c>
      <c r="V125" s="32" t="n">
        <f aca="false">VLOOKUP($A125,Table,MATCH(V$4,Curves,0))</f>
        <v>0.070565989115627</v>
      </c>
      <c r="W125" s="102" t="n">
        <f aca="false">1/(1+CHOOSE(F$3,(V126+($K$3/10000))/2,(V125+($K$3/10000))/2))^(2*U125/365.25)</f>
        <v>0.503883025496312</v>
      </c>
      <c r="X125" s="35" t="n">
        <f aca="false">IF(AND(mthbeg&lt;=A125,mthend&gt;=A125),1,0)</f>
        <v>1</v>
      </c>
      <c r="Y125" s="35" t="n">
        <f aca="false">S125*X125</f>
        <v>30</v>
      </c>
      <c r="AA125" s="89" t="n">
        <f aca="false">F125*G125</f>
        <v>472692.66621809</v>
      </c>
      <c r="AB125" s="89" t="n">
        <f aca="false">$F125*H125</f>
        <v>472692.66621809</v>
      </c>
      <c r="AC125" s="89" t="n">
        <f aca="false">$F125*I125</f>
        <v>472692.66621809</v>
      </c>
      <c r="AD125" s="89" t="n">
        <f aca="false">$F125*J125</f>
        <v>1662.81398413783</v>
      </c>
      <c r="AE125" s="89" t="n">
        <f aca="false">$F125*K125</f>
        <v>1662.81398413783</v>
      </c>
      <c r="AF125" s="89" t="n">
        <f aca="false">$F125*L125</f>
        <v>1662.81398413783</v>
      </c>
      <c r="AG125" s="89" t="n">
        <f aca="false">$F125*M125</f>
        <v>1511.64907648893</v>
      </c>
      <c r="AH125" s="89" t="n">
        <f aca="false">$F125*N125</f>
        <v>3779.12269122234</v>
      </c>
      <c r="AI125" s="89" t="n">
        <f aca="false">F125*O125</f>
        <v>3779.12269122234</v>
      </c>
      <c r="AJ125" s="93"/>
      <c r="AK125" s="89" t="n">
        <f aca="false">CHOOSE($G$3,AB125-AC125,AC125-AB125)</f>
        <v>0</v>
      </c>
      <c r="AL125" s="89" t="n">
        <f aca="false">CHOOSE($G$3,AE125-AF125,AF125-AE125)</f>
        <v>0</v>
      </c>
      <c r="AM125" s="89" t="n">
        <f aca="false">CHOOSE($G$3,AH125-AI125,AI125-AH125)</f>
        <v>0</v>
      </c>
      <c r="AN125" s="103" t="n">
        <f aca="false">SUM(AK125:AM125)</f>
        <v>0</v>
      </c>
      <c r="AP125" s="89" t="n">
        <f aca="false">CHOOSE($G$3,AA125-AB125,AB125-AA125)</f>
        <v>0</v>
      </c>
      <c r="AQ125" s="89" t="n">
        <f aca="false">CHOOSE($G$3,AD125-AE125,AE125-AD125)</f>
        <v>0</v>
      </c>
      <c r="AR125" s="89" t="n">
        <f aca="false">CHOOSE($G$3,AG125-AH125,AH125-AG125)</f>
        <v>2267.4736147334</v>
      </c>
      <c r="AS125" s="103" t="n">
        <f aca="false">AP125+AQ125+AR125</f>
        <v>2267.4736147334</v>
      </c>
      <c r="AT125" s="103"/>
      <c r="AU125" s="90" t="n">
        <f aca="false">AS125+AN125</f>
        <v>2267.4736147334</v>
      </c>
      <c r="AW125" s="90" t="n">
        <f aca="false">AI125+AF125+AC125</f>
        <v>478134.60289345</v>
      </c>
      <c r="AX125" s="104"/>
    </row>
    <row r="126" customFormat="false" ht="12.75" hidden="false" customHeight="false" outlineLevel="0" collapsed="false">
      <c r="A126" s="94" t="n">
        <f aca="false">EDATE(A125,1)</f>
        <v>40360</v>
      </c>
      <c r="B126" s="95" t="n">
        <f aca="false">VLOOKUP(MONTH(A126),Volumes,3)</f>
        <v>10000</v>
      </c>
      <c r="C126" s="96"/>
      <c r="D126" s="97" t="n">
        <f aca="false">B126+C126</f>
        <v>10000</v>
      </c>
      <c r="E126" s="84" t="n">
        <f aca="false">IF(X126=0,0,IF(AND(X126=1,$H$3=1),D126*S126,IF($H$3=2,D126,"N/A")))</f>
        <v>310000</v>
      </c>
      <c r="F126" s="84" t="n">
        <f aca="false">E126*W126</f>
        <v>155289.598314201</v>
      </c>
      <c r="G126" s="32" t="n">
        <f aca="false">VLOOKUP($A126,Table,MATCH(G$4,Curves,0))</f>
        <v>3.139</v>
      </c>
      <c r="H126" s="98" t="n">
        <f aca="false">G126</f>
        <v>3.139</v>
      </c>
      <c r="I126" s="99" t="n">
        <f aca="false">H126</f>
        <v>3.139</v>
      </c>
      <c r="J126" s="32" t="n">
        <f aca="false">VLOOKUP($A126,Table,MATCH(J$4,Curves,0))</f>
        <v>0.011</v>
      </c>
      <c r="K126" s="98" t="n">
        <f aca="false">J126</f>
        <v>0.011</v>
      </c>
      <c r="L126" s="99" t="n">
        <f aca="false">K126</f>
        <v>0.011</v>
      </c>
      <c r="M126" s="32" t="n">
        <f aca="false">VLOOKUP($A126,Table,MATCH(M$4,Curves,0))</f>
        <v>0.01</v>
      </c>
      <c r="N126" s="98" t="n">
        <f aca="false">VLOOKUP($A126,Table,MATCH(N$4,Curves,0))</f>
        <v>0.025</v>
      </c>
      <c r="O126" s="99" t="n">
        <f aca="false">N126</f>
        <v>0.025</v>
      </c>
      <c r="P126" s="100"/>
      <c r="Q126" s="99" t="n">
        <f aca="false">O126+L126+I126</f>
        <v>3.175</v>
      </c>
      <c r="R126" s="100"/>
      <c r="S126" s="35" t="n">
        <f aca="false">A127-A126</f>
        <v>31</v>
      </c>
      <c r="T126" s="101" t="n">
        <f aca="false">CHOOSE(F$3,A127+24,A126)</f>
        <v>40415</v>
      </c>
      <c r="U126" s="35" t="n">
        <f aca="false">T126-C$3</f>
        <v>3641</v>
      </c>
      <c r="V126" s="32" t="n">
        <f aca="false">VLOOKUP($A126,Table,MATCH(V$4,Curves,0))</f>
        <v>0.0705643423932</v>
      </c>
      <c r="W126" s="102" t="n">
        <f aca="false">1/(1+CHOOSE(F$3,(V127+($K$3/10000))/2,(V126+($K$3/10000))/2))^(2*U126/365.25)</f>
        <v>0.500934188110325</v>
      </c>
      <c r="X126" s="35" t="n">
        <f aca="false">IF(AND(mthbeg&lt;=A126,mthend&gt;=A126),1,0)</f>
        <v>1</v>
      </c>
      <c r="Y126" s="35" t="n">
        <f aca="false">S126*X126</f>
        <v>31</v>
      </c>
      <c r="AA126" s="89" t="n">
        <f aca="false">F126*G126</f>
        <v>487454.049108276</v>
      </c>
      <c r="AB126" s="89" t="n">
        <f aca="false">$F126*H126</f>
        <v>487454.049108276</v>
      </c>
      <c r="AC126" s="89" t="n">
        <f aca="false">$F126*I126</f>
        <v>487454.049108276</v>
      </c>
      <c r="AD126" s="89" t="n">
        <f aca="false">$F126*J126</f>
        <v>1708.18558145621</v>
      </c>
      <c r="AE126" s="89" t="n">
        <f aca="false">$F126*K126</f>
        <v>1708.18558145621</v>
      </c>
      <c r="AF126" s="89" t="n">
        <f aca="false">$F126*L126</f>
        <v>1708.18558145621</v>
      </c>
      <c r="AG126" s="89" t="n">
        <f aca="false">$F126*M126</f>
        <v>1552.89598314201</v>
      </c>
      <c r="AH126" s="89" t="n">
        <f aca="false">$F126*N126</f>
        <v>3882.23995785502</v>
      </c>
      <c r="AI126" s="89" t="n">
        <f aca="false">F126*O126</f>
        <v>3882.23995785502</v>
      </c>
      <c r="AJ126" s="93"/>
      <c r="AK126" s="89" t="n">
        <f aca="false">CHOOSE($G$3,AB126-AC126,AC126-AB126)</f>
        <v>0</v>
      </c>
      <c r="AL126" s="89" t="n">
        <f aca="false">CHOOSE($G$3,AE126-AF126,AF126-AE126)</f>
        <v>0</v>
      </c>
      <c r="AM126" s="89" t="n">
        <f aca="false">CHOOSE($G$3,AH126-AI126,AI126-AH126)</f>
        <v>0</v>
      </c>
      <c r="AN126" s="103" t="n">
        <f aca="false">SUM(AK126:AM126)</f>
        <v>0</v>
      </c>
      <c r="AP126" s="89" t="n">
        <f aca="false">CHOOSE($G$3,AA126-AB126,AB126-AA126)</f>
        <v>0</v>
      </c>
      <c r="AQ126" s="89" t="n">
        <f aca="false">CHOOSE($G$3,AD126-AE126,AE126-AD126)</f>
        <v>0</v>
      </c>
      <c r="AR126" s="89" t="n">
        <f aca="false">CHOOSE($G$3,AG126-AH126,AH126-AG126)</f>
        <v>2329.34397471301</v>
      </c>
      <c r="AS126" s="103" t="n">
        <f aca="false">AP126+AQ126+AR126</f>
        <v>2329.34397471301</v>
      </c>
      <c r="AT126" s="103"/>
      <c r="AU126" s="90" t="n">
        <f aca="false">AS126+AN126</f>
        <v>2329.34397471301</v>
      </c>
      <c r="AW126" s="90" t="n">
        <f aca="false">AI126+AF126+AC126</f>
        <v>493044.474647587</v>
      </c>
      <c r="AX126" s="104"/>
    </row>
    <row r="127" customFormat="false" ht="12.75" hidden="false" customHeight="false" outlineLevel="0" collapsed="false">
      <c r="A127" s="94" t="n">
        <f aca="false">EDATE(A126,1)</f>
        <v>40391</v>
      </c>
      <c r="B127" s="95" t="n">
        <f aca="false">VLOOKUP(MONTH(A127),Volumes,3)</f>
        <v>10000</v>
      </c>
      <c r="C127" s="96"/>
      <c r="D127" s="97" t="n">
        <f aca="false">B127+C127</f>
        <v>10000</v>
      </c>
      <c r="E127" s="84" t="n">
        <f aca="false">IF(X127=0,0,IF(AND(X127=1,$H$3=1),D127*S127,IF($H$3=2,D127,"N/A")))</f>
        <v>310000</v>
      </c>
      <c r="F127" s="84" t="n">
        <f aca="false">E127*W127</f>
        <v>154376.747291807</v>
      </c>
      <c r="G127" s="32" t="n">
        <f aca="false">VLOOKUP($A127,Table,MATCH(G$4,Curves,0))</f>
        <v>3.16</v>
      </c>
      <c r="H127" s="98" t="n">
        <f aca="false">G127</f>
        <v>3.16</v>
      </c>
      <c r="I127" s="99" t="n">
        <f aca="false">H127</f>
        <v>3.16</v>
      </c>
      <c r="J127" s="32" t="n">
        <f aca="false">VLOOKUP($A127,Table,MATCH(J$4,Curves,0))</f>
        <v>0.011</v>
      </c>
      <c r="K127" s="98" t="n">
        <f aca="false">J127</f>
        <v>0.011</v>
      </c>
      <c r="L127" s="99" t="n">
        <f aca="false">K127</f>
        <v>0.011</v>
      </c>
      <c r="M127" s="32" t="n">
        <f aca="false">VLOOKUP($A127,Table,MATCH(M$4,Curves,0))</f>
        <v>0.01</v>
      </c>
      <c r="N127" s="98" t="n">
        <f aca="false">VLOOKUP($A127,Table,MATCH(N$4,Curves,0))</f>
        <v>0.025</v>
      </c>
      <c r="O127" s="99" t="n">
        <f aca="false">N127</f>
        <v>0.025</v>
      </c>
      <c r="P127" s="100"/>
      <c r="Q127" s="99" t="n">
        <f aca="false">O127+L127+I127</f>
        <v>3.196</v>
      </c>
      <c r="R127" s="100"/>
      <c r="S127" s="35" t="n">
        <f aca="false">A128-A127</f>
        <v>31</v>
      </c>
      <c r="T127" s="101" t="n">
        <f aca="false">CHOOSE(F$3,A128+24,A127)</f>
        <v>40446</v>
      </c>
      <c r="U127" s="35" t="n">
        <f aca="false">T127-C$3</f>
        <v>3672</v>
      </c>
      <c r="V127" s="32" t="n">
        <f aca="false">VLOOKUP($A127,Table,MATCH(V$4,Curves,0))</f>
        <v>0.070562640780025</v>
      </c>
      <c r="W127" s="102" t="n">
        <f aca="false">1/(1+CHOOSE(F$3,(V128+($K$3/10000))/2,(V127+($K$3/10000))/2))^(2*U127/365.25)</f>
        <v>0.497989507392925</v>
      </c>
      <c r="X127" s="35" t="n">
        <f aca="false">IF(AND(mthbeg&lt;=A127,mthend&gt;=A127),1,0)</f>
        <v>1</v>
      </c>
      <c r="Y127" s="35" t="n">
        <f aca="false">S127*X127</f>
        <v>31</v>
      </c>
      <c r="AA127" s="89" t="n">
        <f aca="false">F127*G127</f>
        <v>487830.52144211</v>
      </c>
      <c r="AB127" s="89" t="n">
        <f aca="false">$F127*H127</f>
        <v>487830.52144211</v>
      </c>
      <c r="AC127" s="89" t="n">
        <f aca="false">$F127*I127</f>
        <v>487830.52144211</v>
      </c>
      <c r="AD127" s="89" t="n">
        <f aca="false">$F127*J127</f>
        <v>1698.14422020988</v>
      </c>
      <c r="AE127" s="89" t="n">
        <f aca="false">$F127*K127</f>
        <v>1698.14422020988</v>
      </c>
      <c r="AF127" s="89" t="n">
        <f aca="false">$F127*L127</f>
        <v>1698.14422020988</v>
      </c>
      <c r="AG127" s="89" t="n">
        <f aca="false">$F127*M127</f>
        <v>1543.76747291807</v>
      </c>
      <c r="AH127" s="89" t="n">
        <f aca="false">$F127*N127</f>
        <v>3859.41868229517</v>
      </c>
      <c r="AI127" s="89" t="n">
        <f aca="false">F127*O127</f>
        <v>3859.41868229517</v>
      </c>
      <c r="AJ127" s="93"/>
      <c r="AK127" s="89" t="n">
        <f aca="false">CHOOSE($G$3,AB127-AC127,AC127-AB127)</f>
        <v>0</v>
      </c>
      <c r="AL127" s="89" t="n">
        <f aca="false">CHOOSE($G$3,AE127-AF127,AF127-AE127)</f>
        <v>0</v>
      </c>
      <c r="AM127" s="89" t="n">
        <f aca="false">CHOOSE($G$3,AH127-AI127,AI127-AH127)</f>
        <v>0</v>
      </c>
      <c r="AN127" s="103" t="n">
        <f aca="false">SUM(AK127:AM127)</f>
        <v>0</v>
      </c>
      <c r="AP127" s="89" t="n">
        <f aca="false">CHOOSE($G$3,AA127-AB127,AB127-AA127)</f>
        <v>0</v>
      </c>
      <c r="AQ127" s="89" t="n">
        <f aca="false">CHOOSE($G$3,AD127-AE127,AE127-AD127)</f>
        <v>0</v>
      </c>
      <c r="AR127" s="89" t="n">
        <f aca="false">CHOOSE($G$3,AG127-AH127,AH127-AG127)</f>
        <v>2315.6512093771</v>
      </c>
      <c r="AS127" s="103" t="n">
        <f aca="false">AP127+AQ127+AR127</f>
        <v>2315.6512093771</v>
      </c>
      <c r="AT127" s="103"/>
      <c r="AU127" s="90" t="n">
        <f aca="false">AS127+AN127</f>
        <v>2315.6512093771</v>
      </c>
      <c r="AW127" s="90" t="n">
        <f aca="false">AI127+AF127+AC127</f>
        <v>493388.084344615</v>
      </c>
      <c r="AX127" s="104"/>
    </row>
    <row r="128" customFormat="false" ht="12.75" hidden="false" customHeight="false" outlineLevel="0" collapsed="false">
      <c r="A128" s="94" t="n">
        <f aca="false">EDATE(A127,1)</f>
        <v>40422</v>
      </c>
      <c r="B128" s="95" t="n">
        <f aca="false">VLOOKUP(MONTH(A128),Volumes,3)</f>
        <v>10000</v>
      </c>
      <c r="C128" s="96"/>
      <c r="D128" s="97" t="n">
        <f aca="false">B128+C128</f>
        <v>10000</v>
      </c>
      <c r="E128" s="84" t="n">
        <f aca="false">IF(X128=0,0,IF(AND(X128=1,$H$3=1),D128*S128,IF($H$3=2,D128,"N/A")))</f>
        <v>300000</v>
      </c>
      <c r="F128" s="84" t="n">
        <f aca="false">E128*W128</f>
        <v>148542.755763035</v>
      </c>
      <c r="G128" s="32" t="n">
        <f aca="false">VLOOKUP($A128,Table,MATCH(G$4,Curves,0))</f>
        <v>3.18</v>
      </c>
      <c r="H128" s="98" t="n">
        <f aca="false">G128</f>
        <v>3.18</v>
      </c>
      <c r="I128" s="99" t="n">
        <f aca="false">H128</f>
        <v>3.18</v>
      </c>
      <c r="J128" s="32" t="n">
        <f aca="false">VLOOKUP($A128,Table,MATCH(J$4,Curves,0))</f>
        <v>0.011</v>
      </c>
      <c r="K128" s="98" t="n">
        <f aca="false">J128</f>
        <v>0.011</v>
      </c>
      <c r="L128" s="99" t="n">
        <f aca="false">K128</f>
        <v>0.011</v>
      </c>
      <c r="M128" s="32" t="n">
        <f aca="false">VLOOKUP($A128,Table,MATCH(M$4,Curves,0))</f>
        <v>0.01</v>
      </c>
      <c r="N128" s="98" t="n">
        <f aca="false">VLOOKUP($A128,Table,MATCH(N$4,Curves,0))</f>
        <v>0.025</v>
      </c>
      <c r="O128" s="99" t="n">
        <f aca="false">N128</f>
        <v>0.025</v>
      </c>
      <c r="P128" s="100"/>
      <c r="Q128" s="99" t="n">
        <f aca="false">O128+L128+I128</f>
        <v>3.216</v>
      </c>
      <c r="R128" s="100"/>
      <c r="S128" s="35" t="n">
        <f aca="false">A129-A128</f>
        <v>30</v>
      </c>
      <c r="T128" s="101" t="n">
        <f aca="false">CHOOSE(F$3,A129+24,A128)</f>
        <v>40476</v>
      </c>
      <c r="U128" s="35" t="n">
        <f aca="false">T128-C$3</f>
        <v>3702</v>
      </c>
      <c r="V128" s="32" t="n">
        <f aca="false">VLOOKUP($A128,Table,MATCH(V$4,Curves,0))</f>
        <v>0.070563676911364</v>
      </c>
      <c r="W128" s="102" t="n">
        <f aca="false">1/(1+CHOOSE(F$3,(V129+($K$3/10000))/2,(V128+($K$3/10000))/2))^(2*U128/365.25)</f>
        <v>0.495142519210116</v>
      </c>
      <c r="X128" s="35" t="n">
        <f aca="false">IF(AND(mthbeg&lt;=A128,mthend&gt;=A128),1,0)</f>
        <v>1</v>
      </c>
      <c r="Y128" s="35" t="n">
        <f aca="false">S128*X128</f>
        <v>30</v>
      </c>
      <c r="AA128" s="89" t="n">
        <f aca="false">F128*G128</f>
        <v>472365.963326451</v>
      </c>
      <c r="AB128" s="89" t="n">
        <f aca="false">$F128*H128</f>
        <v>472365.963326451</v>
      </c>
      <c r="AC128" s="89" t="n">
        <f aca="false">$F128*I128</f>
        <v>472365.963326451</v>
      </c>
      <c r="AD128" s="89" t="n">
        <f aca="false">$F128*J128</f>
        <v>1633.97031339338</v>
      </c>
      <c r="AE128" s="89" t="n">
        <f aca="false">$F128*K128</f>
        <v>1633.97031339338</v>
      </c>
      <c r="AF128" s="89" t="n">
        <f aca="false">$F128*L128</f>
        <v>1633.97031339338</v>
      </c>
      <c r="AG128" s="89" t="n">
        <f aca="false">$F128*M128</f>
        <v>1485.42755763035</v>
      </c>
      <c r="AH128" s="89" t="n">
        <f aca="false">$F128*N128</f>
        <v>3713.56889407587</v>
      </c>
      <c r="AI128" s="89" t="n">
        <f aca="false">F128*O128</f>
        <v>3713.56889407587</v>
      </c>
      <c r="AJ128" s="93"/>
      <c r="AK128" s="89" t="n">
        <f aca="false">CHOOSE($G$3,AB128-AC128,AC128-AB128)</f>
        <v>0</v>
      </c>
      <c r="AL128" s="89" t="n">
        <f aca="false">CHOOSE($G$3,AE128-AF128,AF128-AE128)</f>
        <v>0</v>
      </c>
      <c r="AM128" s="89" t="n">
        <f aca="false">CHOOSE($G$3,AH128-AI128,AI128-AH128)</f>
        <v>0</v>
      </c>
      <c r="AN128" s="103" t="n">
        <f aca="false">SUM(AK128:AM128)</f>
        <v>0</v>
      </c>
      <c r="AP128" s="89" t="n">
        <f aca="false">CHOOSE($G$3,AA128-AB128,AB128-AA128)</f>
        <v>0</v>
      </c>
      <c r="AQ128" s="89" t="n">
        <f aca="false">CHOOSE($G$3,AD128-AE128,AE128-AD128)</f>
        <v>0</v>
      </c>
      <c r="AR128" s="89" t="n">
        <f aca="false">CHOOSE($G$3,AG128-AH128,AH128-AG128)</f>
        <v>2228.14133644552</v>
      </c>
      <c r="AS128" s="103" t="n">
        <f aca="false">AP128+AQ128+AR128</f>
        <v>2228.14133644552</v>
      </c>
      <c r="AT128" s="103"/>
      <c r="AU128" s="90" t="n">
        <f aca="false">AS128+AN128</f>
        <v>2228.14133644552</v>
      </c>
      <c r="AW128" s="90" t="n">
        <f aca="false">AI128+AF128+AC128</f>
        <v>477713.50253392</v>
      </c>
      <c r="AX128" s="104"/>
    </row>
    <row r="129" customFormat="false" ht="12.75" hidden="false" customHeight="false" outlineLevel="0" collapsed="false">
      <c r="A129" s="94" t="n">
        <f aca="false">EDATE(A128,1)</f>
        <v>40452</v>
      </c>
      <c r="B129" s="95" t="n">
        <f aca="false">VLOOKUP(MONTH(A129),Volumes,3)</f>
        <v>10000</v>
      </c>
      <c r="C129" s="96"/>
      <c r="D129" s="97" t="n">
        <f aca="false">B129+C129</f>
        <v>10000</v>
      </c>
      <c r="E129" s="84" t="n">
        <f aca="false">IF(X129=0,0,IF(AND(X129=1,$H$3=1),D129*S129,IF($H$3=2,D129,"N/A")))</f>
        <v>310000</v>
      </c>
      <c r="F129" s="84" t="n">
        <f aca="false">E129*W129</f>
        <v>152587.398711364</v>
      </c>
      <c r="G129" s="32" t="n">
        <f aca="false">VLOOKUP($A129,Table,MATCH(G$4,Curves,0))</f>
        <v>3.188</v>
      </c>
      <c r="H129" s="98" t="n">
        <f aca="false">G129</f>
        <v>3.188</v>
      </c>
      <c r="I129" s="99" t="n">
        <f aca="false">H129</f>
        <v>3.188</v>
      </c>
      <c r="J129" s="32" t="n">
        <f aca="false">VLOOKUP($A129,Table,MATCH(J$4,Curves,0))</f>
        <v>0.011</v>
      </c>
      <c r="K129" s="98" t="n">
        <f aca="false">J129</f>
        <v>0.011</v>
      </c>
      <c r="L129" s="99" t="n">
        <f aca="false">K129</f>
        <v>0.011</v>
      </c>
      <c r="M129" s="32" t="n">
        <f aca="false">VLOOKUP($A129,Table,MATCH(M$4,Curves,0))</f>
        <v>0.01</v>
      </c>
      <c r="N129" s="98" t="n">
        <f aca="false">VLOOKUP($A129,Table,MATCH(N$4,Curves,0))</f>
        <v>0.025</v>
      </c>
      <c r="O129" s="99" t="n">
        <f aca="false">N129</f>
        <v>0.025</v>
      </c>
      <c r="P129" s="100"/>
      <c r="Q129" s="99" t="n">
        <f aca="false">O129+L129+I129</f>
        <v>3.224</v>
      </c>
      <c r="R129" s="100"/>
      <c r="S129" s="35" t="n">
        <f aca="false">A130-A129</f>
        <v>31</v>
      </c>
      <c r="T129" s="101" t="n">
        <f aca="false">CHOOSE(F$3,A130+24,A129)</f>
        <v>40507</v>
      </c>
      <c r="U129" s="35" t="n">
        <f aca="false">T129-C$3</f>
        <v>3733</v>
      </c>
      <c r="V129" s="32" t="n">
        <f aca="false">VLOOKUP($A129,Table,MATCH(V$4,Curves,0))</f>
        <v>0.070567505677966</v>
      </c>
      <c r="W129" s="102" t="n">
        <f aca="false">1/(1+CHOOSE(F$3,(V130+($K$3/10000))/2,(V129+($K$3/10000))/2))^(2*U129/365.25)</f>
        <v>0.492217415197949</v>
      </c>
      <c r="X129" s="35" t="n">
        <f aca="false">IF(AND(mthbeg&lt;=A129,mthend&gt;=A129),1,0)</f>
        <v>1</v>
      </c>
      <c r="Y129" s="35" t="n">
        <f aca="false">S129*X129</f>
        <v>31</v>
      </c>
      <c r="AA129" s="89" t="n">
        <f aca="false">F129*G129</f>
        <v>486448.627091829</v>
      </c>
      <c r="AB129" s="89" t="n">
        <f aca="false">$F129*H129</f>
        <v>486448.627091829</v>
      </c>
      <c r="AC129" s="89" t="n">
        <f aca="false">$F129*I129</f>
        <v>486448.627091829</v>
      </c>
      <c r="AD129" s="89" t="n">
        <f aca="false">$F129*J129</f>
        <v>1678.46138582501</v>
      </c>
      <c r="AE129" s="89" t="n">
        <f aca="false">$F129*K129</f>
        <v>1678.46138582501</v>
      </c>
      <c r="AF129" s="89" t="n">
        <f aca="false">$F129*L129</f>
        <v>1678.46138582501</v>
      </c>
      <c r="AG129" s="89" t="n">
        <f aca="false">$F129*M129</f>
        <v>1525.87398711364</v>
      </c>
      <c r="AH129" s="89" t="n">
        <f aca="false">$F129*N129</f>
        <v>3814.68496778411</v>
      </c>
      <c r="AI129" s="89" t="n">
        <f aca="false">F129*O129</f>
        <v>3814.68496778411</v>
      </c>
      <c r="AJ129" s="93"/>
      <c r="AK129" s="89" t="n">
        <f aca="false">CHOOSE($G$3,AB129-AC129,AC129-AB129)</f>
        <v>0</v>
      </c>
      <c r="AL129" s="89" t="n">
        <f aca="false">CHOOSE($G$3,AE129-AF129,AF129-AE129)</f>
        <v>0</v>
      </c>
      <c r="AM129" s="89" t="n">
        <f aca="false">CHOOSE($G$3,AH129-AI129,AI129-AH129)</f>
        <v>0</v>
      </c>
      <c r="AN129" s="103" t="n">
        <f aca="false">SUM(AK129:AM129)</f>
        <v>0</v>
      </c>
      <c r="AP129" s="89" t="n">
        <f aca="false">CHOOSE($G$3,AA129-AB129,AB129-AA129)</f>
        <v>0</v>
      </c>
      <c r="AQ129" s="89" t="n">
        <f aca="false">CHOOSE($G$3,AD129-AE129,AE129-AD129)</f>
        <v>0</v>
      </c>
      <c r="AR129" s="89" t="n">
        <f aca="false">CHOOSE($G$3,AG129-AH129,AH129-AG129)</f>
        <v>2288.81098067046</v>
      </c>
      <c r="AS129" s="103" t="n">
        <f aca="false">AP129+AQ129+AR129</f>
        <v>2288.81098067046</v>
      </c>
      <c r="AT129" s="103"/>
      <c r="AU129" s="90" t="n">
        <f aca="false">AS129+AN129</f>
        <v>2288.81098067046</v>
      </c>
      <c r="AW129" s="90" t="n">
        <f aca="false">AI129+AF129+AC129</f>
        <v>491941.773445439</v>
      </c>
      <c r="AX129" s="104"/>
    </row>
    <row r="130" customFormat="false" ht="12.75" hidden="false" customHeight="false" outlineLevel="0" collapsed="false">
      <c r="A130" s="94" t="n">
        <f aca="false">EDATE(A129,1)</f>
        <v>40483</v>
      </c>
      <c r="B130" s="95" t="n">
        <f aca="false">VLOOKUP(MONTH(A130),Volumes,3)</f>
        <v>10000</v>
      </c>
      <c r="C130" s="96"/>
      <c r="D130" s="97" t="n">
        <f aca="false">B130+C130</f>
        <v>10000</v>
      </c>
      <c r="E130" s="84" t="n">
        <f aca="false">IF(X130=0,0,IF(AND(X130=1,$H$3=1),D130*S130,IF($H$3=2,D130,"N/A")))</f>
        <v>0</v>
      </c>
      <c r="F130" s="84" t="n">
        <f aca="false">E130*W130</f>
        <v>0</v>
      </c>
      <c r="G130" s="32" t="n">
        <f aca="false">VLOOKUP($A130,Table,MATCH(G$4,Curves,0))</f>
        <v>3.245</v>
      </c>
      <c r="H130" s="98" t="n">
        <f aca="false">G130</f>
        <v>3.245</v>
      </c>
      <c r="I130" s="99" t="n">
        <f aca="false">H130</f>
        <v>3.245</v>
      </c>
      <c r="J130" s="32" t="n">
        <f aca="false">VLOOKUP($A130,Table,MATCH(J$4,Curves,0))</f>
        <v>0.000499999999999999</v>
      </c>
      <c r="K130" s="98" t="n">
        <f aca="false">J130</f>
        <v>0.000499999999999999</v>
      </c>
      <c r="L130" s="99" t="n">
        <f aca="false">K130</f>
        <v>0.000499999999999999</v>
      </c>
      <c r="M130" s="32" t="n">
        <f aca="false">VLOOKUP($A130,Table,MATCH(M$4,Curves,0))</f>
        <v>0.01</v>
      </c>
      <c r="N130" s="98" t="n">
        <f aca="false">VLOOKUP($A130,Table,MATCH(N$4,Curves,0))</f>
        <v>0.025</v>
      </c>
      <c r="O130" s="99" t="n">
        <f aca="false">N130</f>
        <v>0.025</v>
      </c>
      <c r="P130" s="100"/>
      <c r="Q130" s="99" t="n">
        <f aca="false">O130+L130+I130</f>
        <v>3.2705</v>
      </c>
      <c r="R130" s="100"/>
      <c r="S130" s="35" t="n">
        <f aca="false">A131-A130</f>
        <v>30</v>
      </c>
      <c r="T130" s="101" t="n">
        <f aca="false">CHOOSE(F$3,A131+24,A130)</f>
        <v>40537</v>
      </c>
      <c r="U130" s="35" t="n">
        <f aca="false">T130-C$3</f>
        <v>3763</v>
      </c>
      <c r="V130" s="32" t="n">
        <f aca="false">VLOOKUP($A130,Table,MATCH(V$4,Curves,0))</f>
        <v>0.070571462070126</v>
      </c>
      <c r="W130" s="102" t="n">
        <f aca="false">1/(1+CHOOSE(F$3,(V131+($K$3/10000))/2,(V130+($K$3/10000))/2))^(2*U130/365.25)</f>
        <v>0.48940282137431</v>
      </c>
      <c r="X130" s="35" t="n">
        <f aca="false">IF(AND(mthbeg&lt;=A130,mthend&gt;=A130),1,0)</f>
        <v>0</v>
      </c>
      <c r="Y130" s="35" t="n">
        <f aca="false">S130*X130</f>
        <v>0</v>
      </c>
      <c r="AA130" s="89" t="n">
        <f aca="false">F130*G130</f>
        <v>0</v>
      </c>
      <c r="AB130" s="89" t="n">
        <f aca="false">$F130*H130</f>
        <v>0</v>
      </c>
      <c r="AC130" s="89" t="n">
        <f aca="false">$F130*I130</f>
        <v>0</v>
      </c>
      <c r="AD130" s="89" t="n">
        <f aca="false">$F130*J130</f>
        <v>0</v>
      </c>
      <c r="AE130" s="89" t="n">
        <f aca="false">$F130*K130</f>
        <v>0</v>
      </c>
      <c r="AF130" s="89" t="n">
        <f aca="false">$F130*L130</f>
        <v>0</v>
      </c>
      <c r="AG130" s="89" t="n">
        <f aca="false">$F130*M130</f>
        <v>0</v>
      </c>
      <c r="AH130" s="89" t="n">
        <f aca="false">$F130*N130</f>
        <v>0</v>
      </c>
      <c r="AI130" s="89" t="n">
        <f aca="false">F130*O130</f>
        <v>0</v>
      </c>
      <c r="AJ130" s="93"/>
      <c r="AK130" s="89" t="n">
        <f aca="false">CHOOSE($G$3,AB130-AC130,AC130-AB130)</f>
        <v>0</v>
      </c>
      <c r="AL130" s="89" t="n">
        <f aca="false">CHOOSE($G$3,AE130-AF130,AF130-AE130)</f>
        <v>0</v>
      </c>
      <c r="AM130" s="89" t="n">
        <f aca="false">CHOOSE($G$3,AH130-AI130,AI130-AH130)</f>
        <v>0</v>
      </c>
      <c r="AN130" s="103" t="n">
        <f aca="false">SUM(AK130:AM130)</f>
        <v>0</v>
      </c>
      <c r="AP130" s="89" t="n">
        <f aca="false">CHOOSE($G$3,AA130-AB130,AB130-AA130)</f>
        <v>0</v>
      </c>
      <c r="AQ130" s="89" t="n">
        <f aca="false">CHOOSE($G$3,AD130-AE130,AE130-AD130)</f>
        <v>0</v>
      </c>
      <c r="AR130" s="89" t="n">
        <f aca="false">CHOOSE($G$3,AG130-AH130,AH130-AG130)</f>
        <v>0</v>
      </c>
      <c r="AS130" s="103" t="n">
        <f aca="false">AP130+AQ130+AR130</f>
        <v>0</v>
      </c>
      <c r="AT130" s="103"/>
      <c r="AU130" s="90" t="n">
        <f aca="false">AS130+AN130</f>
        <v>0</v>
      </c>
      <c r="AW130" s="90" t="n">
        <f aca="false">AI130+AF130+AC130</f>
        <v>0</v>
      </c>
      <c r="AX130" s="104"/>
    </row>
    <row r="131" customFormat="false" ht="12.75" hidden="false" customHeight="false" outlineLevel="0" collapsed="false">
      <c r="A131" s="94" t="n">
        <f aca="false">EDATE(A130,1)</f>
        <v>40513</v>
      </c>
      <c r="B131" s="95" t="n">
        <f aca="false">VLOOKUP(MONTH(A131),Volumes,3)</f>
        <v>10000</v>
      </c>
      <c r="C131" s="96"/>
      <c r="D131" s="97" t="n">
        <f aca="false">B131+C131</f>
        <v>10000</v>
      </c>
      <c r="E131" s="84" t="n">
        <f aca="false">IF(X131=0,0,IF(AND(X131=1,$H$3=1),D131*S131,IF($H$3=2,D131,"N/A")))</f>
        <v>0</v>
      </c>
      <c r="F131" s="84" t="n">
        <f aca="false">E131*W131</f>
        <v>0</v>
      </c>
      <c r="G131" s="32" t="n">
        <f aca="false">VLOOKUP($A131,Table,MATCH(G$4,Curves,0))</f>
        <v>3.31</v>
      </c>
      <c r="H131" s="98" t="n">
        <f aca="false">G131</f>
        <v>3.31</v>
      </c>
      <c r="I131" s="99" t="n">
        <f aca="false">H131</f>
        <v>3.31</v>
      </c>
      <c r="J131" s="32" t="n">
        <f aca="false">VLOOKUP($A131,Table,MATCH(J$4,Curves,0))</f>
        <v>0.000499999999999999</v>
      </c>
      <c r="K131" s="98" t="n">
        <f aca="false">J131</f>
        <v>0.000499999999999999</v>
      </c>
      <c r="L131" s="99" t="n">
        <f aca="false">K131</f>
        <v>0.000499999999999999</v>
      </c>
      <c r="M131" s="32" t="n">
        <f aca="false">VLOOKUP($A131,Table,MATCH(M$4,Curves,0))</f>
        <v>0.01</v>
      </c>
      <c r="N131" s="98" t="n">
        <f aca="false">VLOOKUP($A131,Table,MATCH(N$4,Curves,0))</f>
        <v>0.025</v>
      </c>
      <c r="O131" s="99" t="n">
        <f aca="false">N131</f>
        <v>0.025</v>
      </c>
      <c r="P131" s="100"/>
      <c r="Q131" s="99" t="n">
        <f aca="false">O131+L131+I131</f>
        <v>3.3355</v>
      </c>
      <c r="R131" s="100"/>
      <c r="S131" s="35" t="n">
        <f aca="false">A132-A131</f>
        <v>31</v>
      </c>
      <c r="T131" s="101" t="n">
        <f aca="false">CHOOSE(F$3,A132+24,A131)</f>
        <v>40568</v>
      </c>
      <c r="U131" s="35" t="n">
        <f aca="false">T131-C$3</f>
        <v>3794</v>
      </c>
      <c r="V131" s="32" t="n">
        <f aca="false">VLOOKUP($A131,Table,MATCH(V$4,Curves,0))</f>
        <v>0.070575290836738</v>
      </c>
      <c r="W131" s="102" t="n">
        <f aca="false">1/(1+CHOOSE(F$3,(V132+($K$3/10000))/2,(V131+($K$3/10000))/2))^(2*U131/365.25)</f>
        <v>0.486511004259718</v>
      </c>
      <c r="X131" s="35" t="n">
        <f aca="false">IF(AND(mthbeg&lt;=A131,mthend&gt;=A131),1,0)</f>
        <v>0</v>
      </c>
      <c r="Y131" s="35" t="n">
        <f aca="false">S131*X131</f>
        <v>0</v>
      </c>
      <c r="AA131" s="89" t="n">
        <f aca="false">F131*G131</f>
        <v>0</v>
      </c>
      <c r="AB131" s="89" t="n">
        <f aca="false">$F131*H131</f>
        <v>0</v>
      </c>
      <c r="AC131" s="89" t="n">
        <f aca="false">$F131*I131</f>
        <v>0</v>
      </c>
      <c r="AD131" s="89" t="n">
        <f aca="false">$F131*J131</f>
        <v>0</v>
      </c>
      <c r="AE131" s="89" t="n">
        <f aca="false">$F131*K131</f>
        <v>0</v>
      </c>
      <c r="AF131" s="89" t="n">
        <f aca="false">$F131*L131</f>
        <v>0</v>
      </c>
      <c r="AG131" s="89" t="n">
        <f aca="false">$F131*M131</f>
        <v>0</v>
      </c>
      <c r="AH131" s="89" t="n">
        <f aca="false">$F131*N131</f>
        <v>0</v>
      </c>
      <c r="AI131" s="89" t="n">
        <f aca="false">F131*O131</f>
        <v>0</v>
      </c>
      <c r="AJ131" s="93"/>
      <c r="AK131" s="89" t="n">
        <f aca="false">CHOOSE($G$3,AB131-AC131,AC131-AB131)</f>
        <v>0</v>
      </c>
      <c r="AL131" s="89" t="n">
        <f aca="false">CHOOSE($G$3,AE131-AF131,AF131-AE131)</f>
        <v>0</v>
      </c>
      <c r="AM131" s="89" t="n">
        <f aca="false">CHOOSE($G$3,AH131-AI131,AI131-AH131)</f>
        <v>0</v>
      </c>
      <c r="AN131" s="103" t="n">
        <f aca="false">SUM(AK131:AM131)</f>
        <v>0</v>
      </c>
      <c r="AP131" s="89" t="n">
        <f aca="false">CHOOSE($G$3,AA131-AB131,AB131-AA131)</f>
        <v>0</v>
      </c>
      <c r="AQ131" s="89" t="n">
        <f aca="false">CHOOSE($G$3,AD131-AE131,AE131-AD131)</f>
        <v>0</v>
      </c>
      <c r="AR131" s="89" t="n">
        <f aca="false">CHOOSE($G$3,AG131-AH131,AH131-AG131)</f>
        <v>0</v>
      </c>
      <c r="AS131" s="103" t="n">
        <f aca="false">AP131+AQ131+AR131</f>
        <v>0</v>
      </c>
      <c r="AT131" s="103"/>
      <c r="AU131" s="90" t="n">
        <f aca="false">AS131+AN131</f>
        <v>0</v>
      </c>
      <c r="AW131" s="90" t="n">
        <f aca="false">AI131+AF131+AC131</f>
        <v>0</v>
      </c>
      <c r="AX131" s="104"/>
    </row>
    <row r="132" customFormat="false" ht="12.75" hidden="false" customHeight="false" outlineLevel="0" collapsed="false">
      <c r="A132" s="94" t="n">
        <f aca="false">EDATE(A131,1)</f>
        <v>40544</v>
      </c>
      <c r="B132" s="95" t="n">
        <f aca="false">VLOOKUP(MONTH(A132),Volumes,3)</f>
        <v>10000</v>
      </c>
      <c r="C132" s="96"/>
      <c r="D132" s="97" t="n">
        <f aca="false">B132+C132</f>
        <v>10000</v>
      </c>
      <c r="E132" s="84" t="n">
        <f aca="false">IF(X132=0,0,IF(AND(X132=1,$H$3=1),D132*S132,IF($H$3=2,D132,"N/A")))</f>
        <v>0</v>
      </c>
      <c r="F132" s="84" t="n">
        <f aca="false">E132*W132</f>
        <v>0</v>
      </c>
      <c r="G132" s="32" t="n">
        <f aca="false">VLOOKUP($A132,Table,MATCH(G$4,Curves,0))</f>
        <v>3.503</v>
      </c>
      <c r="H132" s="98" t="n">
        <f aca="false">G132</f>
        <v>3.503</v>
      </c>
      <c r="I132" s="99" t="n">
        <f aca="false">H132</f>
        <v>3.503</v>
      </c>
      <c r="J132" s="32" t="n">
        <f aca="false">VLOOKUP($A132,Table,MATCH(J$4,Curves,0))</f>
        <v>0.000499999999999999</v>
      </c>
      <c r="K132" s="98" t="n">
        <f aca="false">J132</f>
        <v>0.000499999999999999</v>
      </c>
      <c r="L132" s="99" t="n">
        <f aca="false">K132</f>
        <v>0.000499999999999999</v>
      </c>
      <c r="M132" s="32" t="n">
        <f aca="false">VLOOKUP($A132,Table,MATCH(M$4,Curves,0))</f>
        <v>0.01</v>
      </c>
      <c r="N132" s="98" t="n">
        <f aca="false">VLOOKUP($A132,Table,MATCH(N$4,Curves,0))</f>
        <v>0.025</v>
      </c>
      <c r="O132" s="99" t="n">
        <f aca="false">N132</f>
        <v>0.025</v>
      </c>
      <c r="P132" s="100"/>
      <c r="Q132" s="99" t="n">
        <f aca="false">O132+L132+I132</f>
        <v>3.5285</v>
      </c>
      <c r="R132" s="100"/>
      <c r="S132" s="35" t="n">
        <f aca="false">A133-A132</f>
        <v>31</v>
      </c>
      <c r="T132" s="101" t="n">
        <f aca="false">CHOOSE(F$3,A133+24,A132)</f>
        <v>40599</v>
      </c>
      <c r="U132" s="35" t="n">
        <f aca="false">T132-C$3</f>
        <v>3825</v>
      </c>
      <c r="V132" s="32" t="n">
        <f aca="false">VLOOKUP($A132,Table,MATCH(V$4,Curves,0))</f>
        <v>0.070579247228908</v>
      </c>
      <c r="W132" s="102" t="n">
        <f aca="false">1/(1+CHOOSE(F$3,(V133+($K$3/10000))/2,(V132+($K$3/10000))/2))^(2*U132/365.25)</f>
        <v>0.483635960818848</v>
      </c>
      <c r="X132" s="35" t="n">
        <f aca="false">IF(AND(mthbeg&lt;=A132,mthend&gt;=A132),1,0)</f>
        <v>0</v>
      </c>
      <c r="Y132" s="35" t="n">
        <f aca="false">S132*X132</f>
        <v>0</v>
      </c>
      <c r="AA132" s="89" t="n">
        <f aca="false">F132*G132</f>
        <v>0</v>
      </c>
      <c r="AB132" s="89" t="n">
        <f aca="false">$F132*H132</f>
        <v>0</v>
      </c>
      <c r="AC132" s="89" t="n">
        <f aca="false">$F132*I132</f>
        <v>0</v>
      </c>
      <c r="AD132" s="89" t="n">
        <f aca="false">$F132*J132</f>
        <v>0</v>
      </c>
      <c r="AE132" s="89" t="n">
        <f aca="false">$F132*K132</f>
        <v>0</v>
      </c>
      <c r="AF132" s="89" t="n">
        <f aca="false">$F132*L132</f>
        <v>0</v>
      </c>
      <c r="AG132" s="89" t="n">
        <f aca="false">$F132*M132</f>
        <v>0</v>
      </c>
      <c r="AH132" s="89" t="n">
        <f aca="false">$F132*N132</f>
        <v>0</v>
      </c>
      <c r="AI132" s="89" t="n">
        <f aca="false">F132*O132</f>
        <v>0</v>
      </c>
      <c r="AJ132" s="93"/>
      <c r="AK132" s="89" t="n">
        <f aca="false">CHOOSE($G$3,AB132-AC132,AC132-AB132)</f>
        <v>0</v>
      </c>
      <c r="AL132" s="89" t="n">
        <f aca="false">CHOOSE($G$3,AE132-AF132,AF132-AE132)</f>
        <v>0</v>
      </c>
      <c r="AM132" s="89" t="n">
        <f aca="false">CHOOSE($G$3,AH132-AI132,AI132-AH132)</f>
        <v>0</v>
      </c>
      <c r="AN132" s="103" t="n">
        <f aca="false">SUM(AK132:AM132)</f>
        <v>0</v>
      </c>
      <c r="AP132" s="89" t="n">
        <f aca="false">CHOOSE($G$3,AA132-AB132,AB132-AA132)</f>
        <v>0</v>
      </c>
      <c r="AQ132" s="89" t="n">
        <f aca="false">CHOOSE($G$3,AD132-AE132,AE132-AD132)</f>
        <v>0</v>
      </c>
      <c r="AR132" s="89" t="n">
        <f aca="false">CHOOSE($G$3,AG132-AH132,AH132-AG132)</f>
        <v>0</v>
      </c>
      <c r="AS132" s="103" t="n">
        <f aca="false">AP132+AQ132+AR132</f>
        <v>0</v>
      </c>
      <c r="AT132" s="103"/>
      <c r="AU132" s="90" t="n">
        <f aca="false">AS132+AN132</f>
        <v>0</v>
      </c>
      <c r="AW132" s="90" t="n">
        <f aca="false">AI132+AF132+AC132</f>
        <v>0</v>
      </c>
      <c r="AX132" s="104"/>
    </row>
    <row r="133" customFormat="false" ht="12.75" hidden="false" customHeight="false" outlineLevel="0" collapsed="false">
      <c r="A133" s="94" t="n">
        <f aca="false">EDATE(A132,1)</f>
        <v>40575</v>
      </c>
      <c r="B133" s="95" t="n">
        <f aca="false">VLOOKUP(MONTH(A133),Volumes,3)</f>
        <v>10000</v>
      </c>
      <c r="C133" s="96"/>
      <c r="D133" s="97" t="n">
        <f aca="false">B133+C133</f>
        <v>10000</v>
      </c>
      <c r="E133" s="84" t="n">
        <f aca="false">IF(X133=0,0,IF(AND(X133=1,$H$3=1),D133*S133,IF($H$3=2,D133,"N/A")))</f>
        <v>0</v>
      </c>
      <c r="F133" s="84" t="n">
        <f aca="false">E133*W133</f>
        <v>0</v>
      </c>
      <c r="G133" s="32" t="n">
        <f aca="false">VLOOKUP($A133,Table,MATCH(G$4,Curves,0))</f>
        <v>3.405</v>
      </c>
      <c r="H133" s="98" t="n">
        <f aca="false">G133</f>
        <v>3.405</v>
      </c>
      <c r="I133" s="99" t="n">
        <f aca="false">H133</f>
        <v>3.405</v>
      </c>
      <c r="J133" s="32" t="n">
        <f aca="false">VLOOKUP($A133,Table,MATCH(J$4,Curves,0))</f>
        <v>0.000499999999999999</v>
      </c>
      <c r="K133" s="98" t="n">
        <f aca="false">J133</f>
        <v>0.000499999999999999</v>
      </c>
      <c r="L133" s="99" t="n">
        <f aca="false">K133</f>
        <v>0.000499999999999999</v>
      </c>
      <c r="M133" s="32" t="n">
        <f aca="false">VLOOKUP($A133,Table,MATCH(M$4,Curves,0))</f>
        <v>0.01</v>
      </c>
      <c r="N133" s="98" t="n">
        <f aca="false">VLOOKUP($A133,Table,MATCH(N$4,Curves,0))</f>
        <v>0.025</v>
      </c>
      <c r="O133" s="99" t="n">
        <f aca="false">N133</f>
        <v>0.025</v>
      </c>
      <c r="P133" s="100"/>
      <c r="Q133" s="99" t="n">
        <f aca="false">O133+L133+I133</f>
        <v>3.4305</v>
      </c>
      <c r="R133" s="100"/>
      <c r="S133" s="35" t="n">
        <f aca="false">A134-A133</f>
        <v>28</v>
      </c>
      <c r="T133" s="101" t="n">
        <f aca="false">CHOOSE(F$3,A134+24,A133)</f>
        <v>40627</v>
      </c>
      <c r="U133" s="35" t="n">
        <f aca="false">T133-C$3</f>
        <v>3853</v>
      </c>
      <c r="V133" s="32" t="n">
        <f aca="false">VLOOKUP($A133,Table,MATCH(V$4,Curves,0))</f>
        <v>0.070583203621084</v>
      </c>
      <c r="W133" s="102" t="n">
        <f aca="false">1/(1+CHOOSE(F$3,(V134+($K$3/10000))/2,(V133+($K$3/10000))/2))^(2*U133/365.25)</f>
        <v>0.481053485350859</v>
      </c>
      <c r="X133" s="35" t="n">
        <f aca="false">IF(AND(mthbeg&lt;=A133,mthend&gt;=A133),1,0)</f>
        <v>0</v>
      </c>
      <c r="Y133" s="35" t="n">
        <f aca="false">S133*X133</f>
        <v>0</v>
      </c>
      <c r="AA133" s="89" t="n">
        <f aca="false">F133*G133</f>
        <v>0</v>
      </c>
      <c r="AB133" s="89" t="n">
        <f aca="false">$F133*H133</f>
        <v>0</v>
      </c>
      <c r="AC133" s="89" t="n">
        <f aca="false">$F133*I133</f>
        <v>0</v>
      </c>
      <c r="AD133" s="89" t="n">
        <f aca="false">$F133*J133</f>
        <v>0</v>
      </c>
      <c r="AE133" s="89" t="n">
        <f aca="false">$F133*K133</f>
        <v>0</v>
      </c>
      <c r="AF133" s="89" t="n">
        <f aca="false">$F133*L133</f>
        <v>0</v>
      </c>
      <c r="AG133" s="89" t="n">
        <f aca="false">$F133*M133</f>
        <v>0</v>
      </c>
      <c r="AH133" s="89" t="n">
        <f aca="false">$F133*N133</f>
        <v>0</v>
      </c>
      <c r="AI133" s="89" t="n">
        <f aca="false">F133*O133</f>
        <v>0</v>
      </c>
      <c r="AJ133" s="93"/>
      <c r="AK133" s="89" t="n">
        <f aca="false">CHOOSE($G$3,AB133-AC133,AC133-AB133)</f>
        <v>0</v>
      </c>
      <c r="AL133" s="89" t="n">
        <f aca="false">CHOOSE($G$3,AE133-AF133,AF133-AE133)</f>
        <v>0</v>
      </c>
      <c r="AM133" s="89" t="n">
        <f aca="false">CHOOSE($G$3,AH133-AI133,AI133-AH133)</f>
        <v>0</v>
      </c>
      <c r="AN133" s="103" t="n">
        <f aca="false">SUM(AK133:AM133)</f>
        <v>0</v>
      </c>
      <c r="AP133" s="89" t="n">
        <f aca="false">CHOOSE($G$3,AA133-AB133,AB133-AA133)</f>
        <v>0</v>
      </c>
      <c r="AQ133" s="89" t="n">
        <f aca="false">CHOOSE($G$3,AD133-AE133,AE133-AD133)</f>
        <v>0</v>
      </c>
      <c r="AR133" s="89" t="n">
        <f aca="false">CHOOSE($G$3,AG133-AH133,AH133-AG133)</f>
        <v>0</v>
      </c>
      <c r="AS133" s="103" t="n">
        <f aca="false">AP133+AQ133+AR133</f>
        <v>0</v>
      </c>
      <c r="AT133" s="103"/>
      <c r="AU133" s="90" t="n">
        <f aca="false">AS133+AN133</f>
        <v>0</v>
      </c>
      <c r="AW133" s="90" t="n">
        <f aca="false">AI133+AF133+AC133</f>
        <v>0</v>
      </c>
      <c r="AX133" s="104"/>
    </row>
    <row r="134" customFormat="false" ht="12.75" hidden="false" customHeight="false" outlineLevel="0" collapsed="false">
      <c r="A134" s="94" t="n">
        <f aca="false">EDATE(A133,1)</f>
        <v>40603</v>
      </c>
      <c r="B134" s="95" t="n">
        <f aca="false">VLOOKUP(MONTH(A134),Volumes,3)</f>
        <v>10000</v>
      </c>
      <c r="C134" s="96"/>
      <c r="D134" s="97" t="n">
        <f aca="false">B134+C134</f>
        <v>10000</v>
      </c>
      <c r="E134" s="84" t="n">
        <f aca="false">IF(X134=0,0,IF(AND(X134=1,$H$3=1),D134*S134,IF($H$3=2,D134,"N/A")))</f>
        <v>0</v>
      </c>
      <c r="F134" s="84" t="n">
        <f aca="false">E134*W134</f>
        <v>0</v>
      </c>
      <c r="G134" s="32" t="n">
        <f aca="false">VLOOKUP($A134,Table,MATCH(G$4,Curves,0))</f>
        <v>3.289</v>
      </c>
      <c r="H134" s="98" t="n">
        <f aca="false">G134</f>
        <v>3.289</v>
      </c>
      <c r="I134" s="99" t="n">
        <f aca="false">H134</f>
        <v>3.289</v>
      </c>
      <c r="J134" s="32" t="n">
        <f aca="false">VLOOKUP($A134,Table,MATCH(J$4,Curves,0))</f>
        <v>0.000499999999999999</v>
      </c>
      <c r="K134" s="98" t="n">
        <f aca="false">J134</f>
        <v>0.000499999999999999</v>
      </c>
      <c r="L134" s="99" t="n">
        <f aca="false">K134</f>
        <v>0.000499999999999999</v>
      </c>
      <c r="M134" s="32" t="n">
        <f aca="false">VLOOKUP($A134,Table,MATCH(M$4,Curves,0))</f>
        <v>0.01</v>
      </c>
      <c r="N134" s="98" t="n">
        <f aca="false">VLOOKUP($A134,Table,MATCH(N$4,Curves,0))</f>
        <v>0.025</v>
      </c>
      <c r="O134" s="99" t="n">
        <f aca="false">N134</f>
        <v>0.025</v>
      </c>
      <c r="P134" s="100"/>
      <c r="Q134" s="99" t="n">
        <f aca="false">O134+L134+I134</f>
        <v>3.3145</v>
      </c>
      <c r="R134" s="100"/>
      <c r="S134" s="35" t="n">
        <f aca="false">A135-A134</f>
        <v>31</v>
      </c>
      <c r="T134" s="101" t="n">
        <f aca="false">CHOOSE(F$3,A135+24,A134)</f>
        <v>40658</v>
      </c>
      <c r="U134" s="35" t="n">
        <f aca="false">T134-C$3</f>
        <v>3884</v>
      </c>
      <c r="V134" s="32" t="n">
        <f aca="false">VLOOKUP($A134,Table,MATCH(V$4,Curves,0))</f>
        <v>0.070586777136602</v>
      </c>
      <c r="W134" s="102" t="n">
        <f aca="false">1/(1+CHOOSE(F$3,(V135+($K$3/10000))/2,(V134+($K$3/10000))/2))^(2*U134/365.25)</f>
        <v>0.478210102861538</v>
      </c>
      <c r="X134" s="35" t="n">
        <f aca="false">IF(AND(mthbeg&lt;=A134,mthend&gt;=A134),1,0)</f>
        <v>0</v>
      </c>
      <c r="Y134" s="35" t="n">
        <f aca="false">S134*X134</f>
        <v>0</v>
      </c>
      <c r="AA134" s="89" t="n">
        <f aca="false">F134*G134</f>
        <v>0</v>
      </c>
      <c r="AB134" s="89" t="n">
        <f aca="false">$F134*H134</f>
        <v>0</v>
      </c>
      <c r="AC134" s="89" t="n">
        <f aca="false">$F134*I134</f>
        <v>0</v>
      </c>
      <c r="AD134" s="89" t="n">
        <f aca="false">$F134*J134</f>
        <v>0</v>
      </c>
      <c r="AE134" s="89" t="n">
        <f aca="false">$F134*K134</f>
        <v>0</v>
      </c>
      <c r="AF134" s="89" t="n">
        <f aca="false">$F134*L134</f>
        <v>0</v>
      </c>
      <c r="AG134" s="89" t="n">
        <f aca="false">$F134*M134</f>
        <v>0</v>
      </c>
      <c r="AH134" s="89" t="n">
        <f aca="false">$F134*N134</f>
        <v>0</v>
      </c>
      <c r="AI134" s="89" t="n">
        <f aca="false">F134*O134</f>
        <v>0</v>
      </c>
      <c r="AJ134" s="93"/>
      <c r="AK134" s="89" t="n">
        <f aca="false">CHOOSE($G$3,AB134-AC134,AC134-AB134)</f>
        <v>0</v>
      </c>
      <c r="AL134" s="89" t="n">
        <f aca="false">CHOOSE($G$3,AE134-AF134,AF134-AE134)</f>
        <v>0</v>
      </c>
      <c r="AM134" s="89" t="n">
        <f aca="false">CHOOSE($G$3,AH134-AI134,AI134-AH134)</f>
        <v>0</v>
      </c>
      <c r="AN134" s="103" t="n">
        <f aca="false">SUM(AK134:AM134)</f>
        <v>0</v>
      </c>
      <c r="AP134" s="89" t="n">
        <f aca="false">CHOOSE($G$3,AA134-AB134,AB134-AA134)</f>
        <v>0</v>
      </c>
      <c r="AQ134" s="89" t="n">
        <f aca="false">CHOOSE($G$3,AD134-AE134,AE134-AD134)</f>
        <v>0</v>
      </c>
      <c r="AR134" s="89" t="n">
        <f aca="false">CHOOSE($G$3,AG134-AH134,AH134-AG134)</f>
        <v>0</v>
      </c>
      <c r="AS134" s="103" t="n">
        <f aca="false">AP134+AQ134+AR134</f>
        <v>0</v>
      </c>
      <c r="AT134" s="103"/>
      <c r="AU134" s="90" t="n">
        <f aca="false">AS134+AN134</f>
        <v>0</v>
      </c>
      <c r="AW134" s="90" t="n">
        <f aca="false">AI134+AF134+AC134</f>
        <v>0</v>
      </c>
      <c r="AX134" s="104"/>
    </row>
    <row r="135" customFormat="false" ht="12.75" hidden="false" customHeight="false" outlineLevel="0" collapsed="false">
      <c r="A135" s="94" t="n">
        <f aca="false">EDATE(A134,1)</f>
        <v>40634</v>
      </c>
      <c r="B135" s="95" t="n">
        <f aca="false">VLOOKUP(MONTH(A135),Volumes,3)</f>
        <v>10000</v>
      </c>
      <c r="C135" s="96"/>
      <c r="D135" s="97" t="n">
        <f aca="false">B135+C135</f>
        <v>10000</v>
      </c>
      <c r="E135" s="84" t="n">
        <f aca="false">IF(X135=0,0,IF(AND(X135=1,$H$3=1),D135*S135,IF($H$3=2,D135,"N/A")))</f>
        <v>0</v>
      </c>
      <c r="F135" s="84" t="n">
        <f aca="false">E135*W135</f>
        <v>0</v>
      </c>
      <c r="G135" s="32" t="n">
        <f aca="false">VLOOKUP($A135,Table,MATCH(G$4,Curves,0))</f>
        <v>3.173</v>
      </c>
      <c r="H135" s="98" t="n">
        <f aca="false">G135</f>
        <v>3.173</v>
      </c>
      <c r="I135" s="99" t="n">
        <f aca="false">H135</f>
        <v>3.173</v>
      </c>
      <c r="J135" s="32" t="n">
        <f aca="false">VLOOKUP($A135,Table,MATCH(J$4,Curves,0))</f>
        <v>0.013</v>
      </c>
      <c r="K135" s="98" t="n">
        <f aca="false">J135</f>
        <v>0.013</v>
      </c>
      <c r="L135" s="99" t="n">
        <f aca="false">K135</f>
        <v>0.013</v>
      </c>
      <c r="M135" s="32" t="n">
        <f aca="false">VLOOKUP($A135,Table,MATCH(M$4,Curves,0))</f>
        <v>0.01</v>
      </c>
      <c r="N135" s="98" t="n">
        <f aca="false">VLOOKUP($A135,Table,MATCH(N$4,Curves,0))</f>
        <v>0.025</v>
      </c>
      <c r="O135" s="99" t="n">
        <f aca="false">N135</f>
        <v>0.025</v>
      </c>
      <c r="P135" s="100"/>
      <c r="Q135" s="99" t="n">
        <f aca="false">O135+L135+I135</f>
        <v>3.211</v>
      </c>
      <c r="R135" s="100"/>
      <c r="S135" s="35" t="n">
        <f aca="false">A136-A135</f>
        <v>30</v>
      </c>
      <c r="T135" s="101" t="n">
        <f aca="false">CHOOSE(F$3,A136+24,A135)</f>
        <v>40688</v>
      </c>
      <c r="U135" s="35" t="n">
        <f aca="false">T135-C$3</f>
        <v>3914</v>
      </c>
      <c r="V135" s="32" t="n">
        <f aca="false">VLOOKUP($A135,Table,MATCH(V$4,Curves,0))</f>
        <v>0.070590733528787</v>
      </c>
      <c r="W135" s="102" t="n">
        <f aca="false">1/(1+CHOOSE(F$3,(V136+($K$3/10000))/2,(V135+($K$3/10000))/2))^(2*U135/365.25)</f>
        <v>0.475474151794278</v>
      </c>
      <c r="X135" s="35" t="n">
        <f aca="false">IF(AND(mthbeg&lt;=A135,mthend&gt;=A135),1,0)</f>
        <v>0</v>
      </c>
      <c r="Y135" s="35" t="n">
        <f aca="false">S135*X135</f>
        <v>0</v>
      </c>
      <c r="AA135" s="89" t="n">
        <f aca="false">F135*G135</f>
        <v>0</v>
      </c>
      <c r="AB135" s="89" t="n">
        <f aca="false">$F135*H135</f>
        <v>0</v>
      </c>
      <c r="AC135" s="89" t="n">
        <f aca="false">$F135*I135</f>
        <v>0</v>
      </c>
      <c r="AD135" s="89" t="n">
        <f aca="false">$F135*J135</f>
        <v>0</v>
      </c>
      <c r="AE135" s="89" t="n">
        <f aca="false">$F135*K135</f>
        <v>0</v>
      </c>
      <c r="AF135" s="89" t="n">
        <f aca="false">$F135*L135</f>
        <v>0</v>
      </c>
      <c r="AG135" s="89" t="n">
        <f aca="false">$F135*M135</f>
        <v>0</v>
      </c>
      <c r="AH135" s="89" t="n">
        <f aca="false">$F135*N135</f>
        <v>0</v>
      </c>
      <c r="AI135" s="89" t="n">
        <f aca="false">F135*O135</f>
        <v>0</v>
      </c>
      <c r="AJ135" s="93"/>
      <c r="AK135" s="89" t="n">
        <f aca="false">CHOOSE($G$3,AB135-AC135,AC135-AB135)</f>
        <v>0</v>
      </c>
      <c r="AL135" s="89" t="n">
        <f aca="false">CHOOSE($G$3,AE135-AF135,AF135-AE135)</f>
        <v>0</v>
      </c>
      <c r="AM135" s="89" t="n">
        <f aca="false">CHOOSE($G$3,AH135-AI135,AI135-AH135)</f>
        <v>0</v>
      </c>
      <c r="AN135" s="103" t="n">
        <f aca="false">SUM(AK135:AM135)</f>
        <v>0</v>
      </c>
      <c r="AP135" s="89" t="n">
        <f aca="false">CHOOSE($G$3,AA135-AB135,AB135-AA135)</f>
        <v>0</v>
      </c>
      <c r="AQ135" s="89" t="n">
        <f aca="false">CHOOSE($G$3,AD135-AE135,AE135-AD135)</f>
        <v>0</v>
      </c>
      <c r="AR135" s="89" t="n">
        <f aca="false">CHOOSE($G$3,AG135-AH135,AH135-AG135)</f>
        <v>0</v>
      </c>
      <c r="AS135" s="103" t="n">
        <f aca="false">AP135+AQ135+AR135</f>
        <v>0</v>
      </c>
      <c r="AT135" s="103"/>
      <c r="AU135" s="90" t="n">
        <f aca="false">AS135+AN135</f>
        <v>0</v>
      </c>
      <c r="AW135" s="90" t="n">
        <f aca="false">AI135+AF135+AC135</f>
        <v>0</v>
      </c>
      <c r="AX135" s="104"/>
    </row>
    <row r="136" customFormat="false" ht="12.75" hidden="false" customHeight="false" outlineLevel="0" collapsed="false">
      <c r="A136" s="94" t="n">
        <f aca="false">EDATE(A135,1)</f>
        <v>40664</v>
      </c>
      <c r="B136" s="95" t="n">
        <f aca="false">VLOOKUP(MONTH(A136),Volumes,3)</f>
        <v>10000</v>
      </c>
      <c r="C136" s="96"/>
      <c r="D136" s="97" t="n">
        <f aca="false">B136+C136</f>
        <v>10000</v>
      </c>
      <c r="E136" s="84" t="n">
        <f aca="false">IF(X136=0,0,IF(AND(X136=1,$H$3=1),D136*S136,IF($H$3=2,D136,"N/A")))</f>
        <v>0</v>
      </c>
      <c r="F136" s="84" t="n">
        <f aca="false">E136*W136</f>
        <v>0</v>
      </c>
      <c r="G136" s="32" t="n">
        <f aca="false">VLOOKUP($A136,Table,MATCH(G$4,Curves,0))</f>
        <v>3.166</v>
      </c>
      <c r="H136" s="98" t="n">
        <f aca="false">G136</f>
        <v>3.166</v>
      </c>
      <c r="I136" s="99" t="n">
        <f aca="false">H136</f>
        <v>3.166</v>
      </c>
      <c r="J136" s="32" t="n">
        <f aca="false">VLOOKUP($A136,Table,MATCH(J$4,Curves,0))</f>
        <v>0.013</v>
      </c>
      <c r="K136" s="98" t="n">
        <f aca="false">J136</f>
        <v>0.013</v>
      </c>
      <c r="L136" s="99" t="n">
        <f aca="false">K136</f>
        <v>0.013</v>
      </c>
      <c r="M136" s="32" t="n">
        <f aca="false">VLOOKUP($A136,Table,MATCH(M$4,Curves,0))</f>
        <v>0.01</v>
      </c>
      <c r="N136" s="98" t="n">
        <f aca="false">VLOOKUP($A136,Table,MATCH(N$4,Curves,0))</f>
        <v>0.025</v>
      </c>
      <c r="O136" s="99" t="n">
        <f aca="false">N136</f>
        <v>0.025</v>
      </c>
      <c r="P136" s="100"/>
      <c r="Q136" s="99" t="n">
        <f aca="false">O136+L136+I136</f>
        <v>3.204</v>
      </c>
      <c r="R136" s="100"/>
      <c r="S136" s="35" t="n">
        <f aca="false">A137-A136</f>
        <v>31</v>
      </c>
      <c r="T136" s="101" t="n">
        <f aca="false">CHOOSE(F$3,A137+24,A136)</f>
        <v>40719</v>
      </c>
      <c r="U136" s="35" t="n">
        <f aca="false">T136-C$3</f>
        <v>3945</v>
      </c>
      <c r="V136" s="32" t="n">
        <f aca="false">VLOOKUP($A136,Table,MATCH(V$4,Curves,0))</f>
        <v>0.070594562295423</v>
      </c>
      <c r="W136" s="102" t="n">
        <f aca="false">1/(1+CHOOSE(F$3,(V137+($K$3/10000))/2,(V136+($K$3/10000))/2))^(2*U136/365.25)</f>
        <v>0.472663144040303</v>
      </c>
      <c r="X136" s="35" t="n">
        <f aca="false">IF(AND(mthbeg&lt;=A136,mthend&gt;=A136),1,0)</f>
        <v>0</v>
      </c>
      <c r="Y136" s="35" t="n">
        <f aca="false">S136*X136</f>
        <v>0</v>
      </c>
      <c r="AA136" s="89" t="n">
        <f aca="false">F136*G136</f>
        <v>0</v>
      </c>
      <c r="AB136" s="89" t="n">
        <f aca="false">$F136*H136</f>
        <v>0</v>
      </c>
      <c r="AC136" s="89" t="n">
        <f aca="false">$F136*I136</f>
        <v>0</v>
      </c>
      <c r="AD136" s="89" t="n">
        <f aca="false">$F136*J136</f>
        <v>0</v>
      </c>
      <c r="AE136" s="89" t="n">
        <f aca="false">$F136*K136</f>
        <v>0</v>
      </c>
      <c r="AF136" s="89" t="n">
        <f aca="false">$F136*L136</f>
        <v>0</v>
      </c>
      <c r="AG136" s="89" t="n">
        <f aca="false">$F136*M136</f>
        <v>0</v>
      </c>
      <c r="AH136" s="89" t="n">
        <f aca="false">$F136*N136</f>
        <v>0</v>
      </c>
      <c r="AI136" s="89" t="n">
        <f aca="false">F136*O136</f>
        <v>0</v>
      </c>
      <c r="AJ136" s="93"/>
      <c r="AK136" s="89" t="n">
        <f aca="false">CHOOSE($G$3,AB136-AC136,AC136-AB136)</f>
        <v>0</v>
      </c>
      <c r="AL136" s="89" t="n">
        <f aca="false">CHOOSE($G$3,AE136-AF136,AF136-AE136)</f>
        <v>0</v>
      </c>
      <c r="AM136" s="89" t="n">
        <f aca="false">CHOOSE($G$3,AH136-AI136,AI136-AH136)</f>
        <v>0</v>
      </c>
      <c r="AN136" s="103" t="n">
        <f aca="false">SUM(AK136:AM136)</f>
        <v>0</v>
      </c>
      <c r="AP136" s="89" t="n">
        <f aca="false">CHOOSE($G$3,AA136-AB136,AB136-AA136)</f>
        <v>0</v>
      </c>
      <c r="AQ136" s="89" t="n">
        <f aca="false">CHOOSE($G$3,AD136-AE136,AE136-AD136)</f>
        <v>0</v>
      </c>
      <c r="AR136" s="89" t="n">
        <f aca="false">CHOOSE($G$3,AG136-AH136,AH136-AG136)</f>
        <v>0</v>
      </c>
      <c r="AS136" s="103" t="n">
        <f aca="false">AP136+AQ136+AR136</f>
        <v>0</v>
      </c>
      <c r="AT136" s="103"/>
      <c r="AU136" s="90" t="n">
        <f aca="false">AS136+AN136</f>
        <v>0</v>
      </c>
      <c r="AW136" s="90" t="n">
        <f aca="false">AI136+AF136+AC136</f>
        <v>0</v>
      </c>
      <c r="AX136" s="104"/>
    </row>
    <row r="137" customFormat="false" ht="12.75" hidden="false" customHeight="false" outlineLevel="0" collapsed="false">
      <c r="A137" s="94" t="n">
        <f aca="false">EDATE(A136,1)</f>
        <v>40695</v>
      </c>
      <c r="B137" s="95" t="n">
        <f aca="false">VLOOKUP(MONTH(A137),Volumes,3)</f>
        <v>10000</v>
      </c>
      <c r="C137" s="96"/>
      <c r="D137" s="97" t="n">
        <f aca="false">B137+C137</f>
        <v>10000</v>
      </c>
      <c r="E137" s="84" t="n">
        <f aca="false">IF(X137=0,0,IF(AND(X137=1,$H$3=1),D137*S137,IF($H$3=2,D137,"N/A")))</f>
        <v>0</v>
      </c>
      <c r="F137" s="84" t="n">
        <f aca="false">E137*W137</f>
        <v>0</v>
      </c>
      <c r="G137" s="32" t="n">
        <f aca="false">VLOOKUP($A137,Table,MATCH(G$4,Curves,0))</f>
        <v>3.206</v>
      </c>
      <c r="H137" s="98" t="n">
        <f aca="false">G137</f>
        <v>3.206</v>
      </c>
      <c r="I137" s="99" t="n">
        <f aca="false">H137</f>
        <v>3.206</v>
      </c>
      <c r="J137" s="32" t="n">
        <f aca="false">VLOOKUP($A137,Table,MATCH(J$4,Curves,0))</f>
        <v>0.013</v>
      </c>
      <c r="K137" s="98" t="n">
        <f aca="false">J137</f>
        <v>0.013</v>
      </c>
      <c r="L137" s="99" t="n">
        <f aca="false">K137</f>
        <v>0.013</v>
      </c>
      <c r="M137" s="32" t="n">
        <f aca="false">VLOOKUP($A137,Table,MATCH(M$4,Curves,0))</f>
        <v>0.01</v>
      </c>
      <c r="N137" s="98" t="n">
        <f aca="false">VLOOKUP($A137,Table,MATCH(N$4,Curves,0))</f>
        <v>0.025</v>
      </c>
      <c r="O137" s="99" t="n">
        <f aca="false">N137</f>
        <v>0.025</v>
      </c>
      <c r="P137" s="100"/>
      <c r="Q137" s="99" t="n">
        <f aca="false">O137+L137+I137</f>
        <v>3.244</v>
      </c>
      <c r="R137" s="100"/>
      <c r="S137" s="35" t="n">
        <f aca="false">A138-A137</f>
        <v>30</v>
      </c>
      <c r="T137" s="101" t="n">
        <f aca="false">CHOOSE(F$3,A138+24,A137)</f>
        <v>40749</v>
      </c>
      <c r="U137" s="35" t="n">
        <f aca="false">T137-C$3</f>
        <v>3975</v>
      </c>
      <c r="V137" s="32" t="n">
        <f aca="false">VLOOKUP($A137,Table,MATCH(V$4,Curves,0))</f>
        <v>0.070598518687618</v>
      </c>
      <c r="W137" s="102" t="n">
        <f aca="false">1/(1+CHOOSE(F$3,(V138+($K$3/10000))/2,(V137+($K$3/10000))/2))^(2*U137/365.25)</f>
        <v>0.469958347955741</v>
      </c>
      <c r="X137" s="35" t="n">
        <f aca="false">IF(AND(mthbeg&lt;=A137,mthend&gt;=A137),1,0)</f>
        <v>0</v>
      </c>
      <c r="Y137" s="35" t="n">
        <f aca="false">S137*X137</f>
        <v>0</v>
      </c>
      <c r="AA137" s="89" t="n">
        <f aca="false">F137*G137</f>
        <v>0</v>
      </c>
      <c r="AB137" s="89" t="n">
        <f aca="false">$F137*H137</f>
        <v>0</v>
      </c>
      <c r="AC137" s="89" t="n">
        <f aca="false">$F137*I137</f>
        <v>0</v>
      </c>
      <c r="AD137" s="89" t="n">
        <f aca="false">$F137*J137</f>
        <v>0</v>
      </c>
      <c r="AE137" s="89" t="n">
        <f aca="false">$F137*K137</f>
        <v>0</v>
      </c>
      <c r="AF137" s="89" t="n">
        <f aca="false">$F137*L137</f>
        <v>0</v>
      </c>
      <c r="AG137" s="89" t="n">
        <f aca="false">$F137*M137</f>
        <v>0</v>
      </c>
      <c r="AH137" s="89" t="n">
        <f aca="false">$F137*N137</f>
        <v>0</v>
      </c>
      <c r="AI137" s="89" t="n">
        <f aca="false">F137*O137</f>
        <v>0</v>
      </c>
      <c r="AJ137" s="93"/>
      <c r="AK137" s="89" t="n">
        <f aca="false">CHOOSE($G$3,AB137-AC137,AC137-AB137)</f>
        <v>0</v>
      </c>
      <c r="AL137" s="89" t="n">
        <f aca="false">CHOOSE($G$3,AE137-AF137,AF137-AE137)</f>
        <v>0</v>
      </c>
      <c r="AM137" s="89" t="n">
        <f aca="false">CHOOSE($G$3,AH137-AI137,AI137-AH137)</f>
        <v>0</v>
      </c>
      <c r="AN137" s="103" t="n">
        <f aca="false">SUM(AK137:AM137)</f>
        <v>0</v>
      </c>
      <c r="AP137" s="89" t="n">
        <f aca="false">CHOOSE($G$3,AA137-AB137,AB137-AA137)</f>
        <v>0</v>
      </c>
      <c r="AQ137" s="89" t="n">
        <f aca="false">CHOOSE($G$3,AD137-AE137,AE137-AD137)</f>
        <v>0</v>
      </c>
      <c r="AR137" s="89" t="n">
        <f aca="false">CHOOSE($G$3,AG137-AH137,AH137-AG137)</f>
        <v>0</v>
      </c>
      <c r="AS137" s="103" t="n">
        <f aca="false">AP137+AQ137+AR137</f>
        <v>0</v>
      </c>
      <c r="AT137" s="103"/>
      <c r="AU137" s="90" t="n">
        <f aca="false">AS137+AN137</f>
        <v>0</v>
      </c>
      <c r="AW137" s="90" t="n">
        <f aca="false">AI137+AF137+AC137</f>
        <v>0</v>
      </c>
      <c r="AX137" s="104"/>
    </row>
    <row r="138" customFormat="false" ht="12.75" hidden="false" customHeight="false" outlineLevel="0" collapsed="false">
      <c r="A138" s="94" t="n">
        <f aca="false">EDATE(A137,1)</f>
        <v>40725</v>
      </c>
      <c r="B138" s="95" t="n">
        <f aca="false">VLOOKUP(MONTH(A138),Volumes,3)</f>
        <v>10000</v>
      </c>
      <c r="C138" s="96"/>
      <c r="D138" s="97" t="n">
        <f aca="false">B138+C138</f>
        <v>10000</v>
      </c>
      <c r="E138" s="84" t="n">
        <f aca="false">IF(X138=0,0,IF(AND(X138=1,$H$3=1),D138*S138,IF($H$3=2,D138,"N/A")))</f>
        <v>0</v>
      </c>
      <c r="F138" s="84" t="n">
        <f aca="false">E138*W138</f>
        <v>0</v>
      </c>
      <c r="G138" s="32" t="n">
        <f aca="false">VLOOKUP($A138,Table,MATCH(G$4,Curves,0))</f>
        <v>3.218</v>
      </c>
      <c r="H138" s="98" t="n">
        <f aca="false">G138</f>
        <v>3.218</v>
      </c>
      <c r="I138" s="99" t="n">
        <f aca="false">H138</f>
        <v>3.218</v>
      </c>
      <c r="J138" s="32" t="n">
        <f aca="false">VLOOKUP($A138,Table,MATCH(J$4,Curves,0))</f>
        <v>0.013</v>
      </c>
      <c r="K138" s="98" t="n">
        <f aca="false">J138</f>
        <v>0.013</v>
      </c>
      <c r="L138" s="99" t="n">
        <f aca="false">K138</f>
        <v>0.013</v>
      </c>
      <c r="M138" s="32" t="n">
        <f aca="false">VLOOKUP($A138,Table,MATCH(M$4,Curves,0))</f>
        <v>0.01</v>
      </c>
      <c r="N138" s="98" t="n">
        <f aca="false">VLOOKUP($A138,Table,MATCH(N$4,Curves,0))</f>
        <v>0.025</v>
      </c>
      <c r="O138" s="99" t="n">
        <f aca="false">N138</f>
        <v>0.025</v>
      </c>
      <c r="P138" s="100"/>
      <c r="Q138" s="99" t="n">
        <f aca="false">O138+L138+I138</f>
        <v>3.256</v>
      </c>
      <c r="R138" s="100"/>
      <c r="S138" s="35" t="n">
        <f aca="false">A139-A138</f>
        <v>31</v>
      </c>
      <c r="T138" s="101" t="n">
        <f aca="false">CHOOSE(F$3,A139+24,A138)</f>
        <v>40780</v>
      </c>
      <c r="U138" s="35" t="n">
        <f aca="false">T138-C$3</f>
        <v>4006</v>
      </c>
      <c r="V138" s="32" t="n">
        <f aca="false">VLOOKUP($A138,Table,MATCH(V$4,Curves,0))</f>
        <v>0.070602347454264</v>
      </c>
      <c r="W138" s="102" t="n">
        <f aca="false">1/(1+CHOOSE(F$3,(V139+($K$3/10000))/2,(V138+($K$3/10000))/2))^(2*U138/365.25)</f>
        <v>0.467179353429922</v>
      </c>
      <c r="X138" s="35" t="n">
        <f aca="false">IF(AND(mthbeg&lt;=A138,mthend&gt;=A138),1,0)</f>
        <v>0</v>
      </c>
      <c r="Y138" s="35" t="n">
        <f aca="false">S138*X138</f>
        <v>0</v>
      </c>
      <c r="AA138" s="89" t="n">
        <f aca="false">F138*G138</f>
        <v>0</v>
      </c>
      <c r="AB138" s="89" t="n">
        <f aca="false">$F138*H138</f>
        <v>0</v>
      </c>
      <c r="AC138" s="89" t="n">
        <f aca="false">$F138*I138</f>
        <v>0</v>
      </c>
      <c r="AD138" s="89" t="n">
        <f aca="false">$F138*J138</f>
        <v>0</v>
      </c>
      <c r="AE138" s="89" t="n">
        <f aca="false">$F138*K138</f>
        <v>0</v>
      </c>
      <c r="AF138" s="89" t="n">
        <f aca="false">$F138*L138</f>
        <v>0</v>
      </c>
      <c r="AG138" s="89" t="n">
        <f aca="false">$F138*M138</f>
        <v>0</v>
      </c>
      <c r="AH138" s="89" t="n">
        <f aca="false">$F138*N138</f>
        <v>0</v>
      </c>
      <c r="AI138" s="89" t="n">
        <f aca="false">F138*O138</f>
        <v>0</v>
      </c>
      <c r="AJ138" s="93"/>
      <c r="AK138" s="89" t="n">
        <f aca="false">CHOOSE($G$3,AB138-AC138,AC138-AB138)</f>
        <v>0</v>
      </c>
      <c r="AL138" s="89" t="n">
        <f aca="false">CHOOSE($G$3,AE138-AF138,AF138-AE138)</f>
        <v>0</v>
      </c>
      <c r="AM138" s="89" t="n">
        <f aca="false">CHOOSE($G$3,AH138-AI138,AI138-AH138)</f>
        <v>0</v>
      </c>
      <c r="AN138" s="103" t="n">
        <f aca="false">SUM(AK138:AM138)</f>
        <v>0</v>
      </c>
      <c r="AP138" s="89" t="n">
        <f aca="false">CHOOSE($G$3,AA138-AB138,AB138-AA138)</f>
        <v>0</v>
      </c>
      <c r="AQ138" s="89" t="n">
        <f aca="false">CHOOSE($G$3,AD138-AE138,AE138-AD138)</f>
        <v>0</v>
      </c>
      <c r="AR138" s="89" t="n">
        <f aca="false">CHOOSE($G$3,AG138-AH138,AH138-AG138)</f>
        <v>0</v>
      </c>
      <c r="AS138" s="103" t="n">
        <f aca="false">AP138+AQ138+AR138</f>
        <v>0</v>
      </c>
      <c r="AT138" s="103"/>
      <c r="AU138" s="90" t="n">
        <f aca="false">AS138+AN138</f>
        <v>0</v>
      </c>
      <c r="AW138" s="90" t="n">
        <f aca="false">AI138+AF138+AC138</f>
        <v>0</v>
      </c>
      <c r="AX138" s="104"/>
    </row>
    <row r="139" customFormat="false" ht="12.75" hidden="false" customHeight="false" outlineLevel="0" collapsed="false">
      <c r="A139" s="94" t="n">
        <f aca="false">EDATE(A138,1)</f>
        <v>40756</v>
      </c>
      <c r="B139" s="95" t="n">
        <f aca="false">VLOOKUP(MONTH(A139),Volumes,3)</f>
        <v>10000</v>
      </c>
      <c r="C139" s="96"/>
      <c r="D139" s="97" t="n">
        <f aca="false">B139+C139</f>
        <v>10000</v>
      </c>
      <c r="E139" s="84" t="n">
        <f aca="false">IF(X139=0,0,IF(AND(X139=1,$H$3=1),D139*S139,IF($H$3=2,D139,"N/A")))</f>
        <v>0</v>
      </c>
      <c r="F139" s="84" t="n">
        <f aca="false">E139*W139</f>
        <v>0</v>
      </c>
      <c r="G139" s="32" t="n">
        <f aca="false">VLOOKUP($A139,Table,MATCH(G$4,Curves,0))</f>
        <v>3.239</v>
      </c>
      <c r="H139" s="98" t="n">
        <f aca="false">G139</f>
        <v>3.239</v>
      </c>
      <c r="I139" s="99" t="n">
        <f aca="false">H139</f>
        <v>3.239</v>
      </c>
      <c r="J139" s="32" t="n">
        <f aca="false">VLOOKUP($A139,Table,MATCH(J$4,Curves,0))</f>
        <v>0.013</v>
      </c>
      <c r="K139" s="98" t="n">
        <f aca="false">J139</f>
        <v>0.013</v>
      </c>
      <c r="L139" s="99" t="n">
        <f aca="false">K139</f>
        <v>0.013</v>
      </c>
      <c r="M139" s="32" t="n">
        <f aca="false">VLOOKUP($A139,Table,MATCH(M$4,Curves,0))</f>
        <v>0.01</v>
      </c>
      <c r="N139" s="98" t="n">
        <f aca="false">VLOOKUP($A139,Table,MATCH(N$4,Curves,0))</f>
        <v>0.025</v>
      </c>
      <c r="O139" s="99" t="n">
        <f aca="false">N139</f>
        <v>0.025</v>
      </c>
      <c r="P139" s="100"/>
      <c r="Q139" s="99" t="n">
        <f aca="false">O139+L139+I139</f>
        <v>3.277</v>
      </c>
      <c r="R139" s="100"/>
      <c r="S139" s="35" t="n">
        <f aca="false">A140-A139</f>
        <v>31</v>
      </c>
      <c r="T139" s="101" t="n">
        <f aca="false">CHOOSE(F$3,A140+24,A139)</f>
        <v>40811</v>
      </c>
      <c r="U139" s="35" t="n">
        <f aca="false">T139-C$3</f>
        <v>4037</v>
      </c>
      <c r="V139" s="32" t="n">
        <f aca="false">VLOOKUP($A139,Table,MATCH(V$4,Curves,0))</f>
        <v>0.07060630384647</v>
      </c>
      <c r="W139" s="102" t="n">
        <f aca="false">1/(1+CHOOSE(F$3,(V140+($K$3/10000))/2,(V139+($K$3/10000))/2))^(2*U139/365.25)</f>
        <v>0.464416490649743</v>
      </c>
      <c r="X139" s="35" t="n">
        <f aca="false">IF(AND(mthbeg&lt;=A139,mthend&gt;=A139),1,0)</f>
        <v>0</v>
      </c>
      <c r="Y139" s="35" t="n">
        <f aca="false">S139*X139</f>
        <v>0</v>
      </c>
      <c r="AA139" s="89" t="n">
        <f aca="false">F139*G139</f>
        <v>0</v>
      </c>
      <c r="AB139" s="89" t="n">
        <f aca="false">$F139*H139</f>
        <v>0</v>
      </c>
      <c r="AC139" s="89" t="n">
        <f aca="false">$F139*I139</f>
        <v>0</v>
      </c>
      <c r="AD139" s="89" t="n">
        <f aca="false">$F139*J139</f>
        <v>0</v>
      </c>
      <c r="AE139" s="89" t="n">
        <f aca="false">$F139*K139</f>
        <v>0</v>
      </c>
      <c r="AF139" s="89" t="n">
        <f aca="false">$F139*L139</f>
        <v>0</v>
      </c>
      <c r="AG139" s="89" t="n">
        <f aca="false">$F139*M139</f>
        <v>0</v>
      </c>
      <c r="AH139" s="89" t="n">
        <f aca="false">$F139*N139</f>
        <v>0</v>
      </c>
      <c r="AI139" s="89" t="n">
        <f aca="false">F139*O139</f>
        <v>0</v>
      </c>
      <c r="AJ139" s="93"/>
      <c r="AK139" s="89" t="n">
        <f aca="false">CHOOSE($G$3,AB139-AC139,AC139-AB139)</f>
        <v>0</v>
      </c>
      <c r="AL139" s="89" t="n">
        <f aca="false">CHOOSE($G$3,AE139-AF139,AF139-AE139)</f>
        <v>0</v>
      </c>
      <c r="AM139" s="89" t="n">
        <f aca="false">CHOOSE($G$3,AH139-AI139,AI139-AH139)</f>
        <v>0</v>
      </c>
      <c r="AN139" s="103" t="n">
        <f aca="false">SUM(AK139:AM139)</f>
        <v>0</v>
      </c>
      <c r="AP139" s="89" t="n">
        <f aca="false">CHOOSE($G$3,AA139-AB139,AB139-AA139)</f>
        <v>0</v>
      </c>
      <c r="AQ139" s="89" t="n">
        <f aca="false">CHOOSE($G$3,AD139-AE139,AE139-AD139)</f>
        <v>0</v>
      </c>
      <c r="AR139" s="89" t="n">
        <f aca="false">CHOOSE($G$3,AG139-AH139,AH139-AG139)</f>
        <v>0</v>
      </c>
      <c r="AS139" s="103" t="n">
        <f aca="false">AP139+AQ139+AR139</f>
        <v>0</v>
      </c>
      <c r="AT139" s="103"/>
      <c r="AU139" s="90" t="n">
        <f aca="false">AS139+AN139</f>
        <v>0</v>
      </c>
      <c r="AW139" s="90" t="n">
        <f aca="false">AI139+AF139+AC139</f>
        <v>0</v>
      </c>
      <c r="AX139" s="104"/>
    </row>
    <row r="140" customFormat="false" ht="12.75" hidden="false" customHeight="false" outlineLevel="0" collapsed="false">
      <c r="A140" s="94" t="n">
        <f aca="false">EDATE(A139,1)</f>
        <v>40787</v>
      </c>
      <c r="B140" s="95" t="n">
        <f aca="false">VLOOKUP(MONTH(A140),Volumes,3)</f>
        <v>10000</v>
      </c>
      <c r="C140" s="96"/>
      <c r="D140" s="97" t="n">
        <f aca="false">B140+C140</f>
        <v>10000</v>
      </c>
      <c r="E140" s="84" t="n">
        <f aca="false">IF(X140=0,0,IF(AND(X140=1,$H$3=1),D140*S140,IF($H$3=2,D140,"N/A")))</f>
        <v>0</v>
      </c>
      <c r="F140" s="84" t="n">
        <f aca="false">E140*W140</f>
        <v>0</v>
      </c>
      <c r="G140" s="32" t="n">
        <f aca="false">VLOOKUP($A140,Table,MATCH(G$4,Curves,0))</f>
        <v>3.258</v>
      </c>
      <c r="H140" s="98" t="n">
        <f aca="false">G140</f>
        <v>3.258</v>
      </c>
      <c r="I140" s="99" t="n">
        <f aca="false">H140</f>
        <v>3.258</v>
      </c>
      <c r="J140" s="32" t="n">
        <f aca="false">VLOOKUP($A140,Table,MATCH(J$4,Curves,0))</f>
        <v>0.013</v>
      </c>
      <c r="K140" s="98" t="n">
        <f aca="false">J140</f>
        <v>0.013</v>
      </c>
      <c r="L140" s="99" t="n">
        <f aca="false">K140</f>
        <v>0.013</v>
      </c>
      <c r="M140" s="32" t="n">
        <f aca="false">VLOOKUP($A140,Table,MATCH(M$4,Curves,0))</f>
        <v>0.01</v>
      </c>
      <c r="N140" s="98" t="n">
        <f aca="false">VLOOKUP($A140,Table,MATCH(N$4,Curves,0))</f>
        <v>0.025</v>
      </c>
      <c r="O140" s="99" t="n">
        <f aca="false">N140</f>
        <v>0.025</v>
      </c>
      <c r="P140" s="100"/>
      <c r="Q140" s="99" t="n">
        <f aca="false">O140+L140+I140</f>
        <v>3.296</v>
      </c>
      <c r="R140" s="100"/>
      <c r="S140" s="35" t="n">
        <f aca="false">A141-A140</f>
        <v>30</v>
      </c>
      <c r="T140" s="101" t="n">
        <f aca="false">CHOOSE(F$3,A141+24,A140)</f>
        <v>40841</v>
      </c>
      <c r="U140" s="35" t="n">
        <f aca="false">T140-C$3</f>
        <v>4067</v>
      </c>
      <c r="V140" s="32" t="n">
        <f aca="false">VLOOKUP($A140,Table,MATCH(V$4,Curves,0))</f>
        <v>0.070610260238681</v>
      </c>
      <c r="W140" s="102" t="n">
        <f aca="false">1/(1+CHOOSE(F$3,(V141+($K$3/10000))/2,(V140+($K$3/10000))/2))^(2*U140/365.25)</f>
        <v>0.461758025549982</v>
      </c>
      <c r="X140" s="35" t="n">
        <f aca="false">IF(AND(mthbeg&lt;=A140,mthend&gt;=A140),1,0)</f>
        <v>0</v>
      </c>
      <c r="Y140" s="35" t="n">
        <f aca="false">S140*X140</f>
        <v>0</v>
      </c>
      <c r="AA140" s="89" t="n">
        <f aca="false">F140*G140</f>
        <v>0</v>
      </c>
      <c r="AB140" s="89" t="n">
        <f aca="false">$F140*H140</f>
        <v>0</v>
      </c>
      <c r="AC140" s="89" t="n">
        <f aca="false">$F140*I140</f>
        <v>0</v>
      </c>
      <c r="AD140" s="89" t="n">
        <f aca="false">$F140*J140</f>
        <v>0</v>
      </c>
      <c r="AE140" s="89" t="n">
        <f aca="false">$F140*K140</f>
        <v>0</v>
      </c>
      <c r="AF140" s="89" t="n">
        <f aca="false">$F140*L140</f>
        <v>0</v>
      </c>
      <c r="AG140" s="89" t="n">
        <f aca="false">$F140*M140</f>
        <v>0</v>
      </c>
      <c r="AH140" s="89" t="n">
        <f aca="false">$F140*N140</f>
        <v>0</v>
      </c>
      <c r="AI140" s="89" t="n">
        <f aca="false">F140*O140</f>
        <v>0</v>
      </c>
      <c r="AJ140" s="93"/>
      <c r="AK140" s="89" t="n">
        <f aca="false">CHOOSE($G$3,AB140-AC140,AC140-AB140)</f>
        <v>0</v>
      </c>
      <c r="AL140" s="89" t="n">
        <f aca="false">CHOOSE($G$3,AE140-AF140,AF140-AE140)</f>
        <v>0</v>
      </c>
      <c r="AM140" s="89" t="n">
        <f aca="false">CHOOSE($G$3,AH140-AI140,AI140-AH140)</f>
        <v>0</v>
      </c>
      <c r="AN140" s="103" t="n">
        <f aca="false">SUM(AK140:AM140)</f>
        <v>0</v>
      </c>
      <c r="AP140" s="89" t="n">
        <f aca="false">CHOOSE($G$3,AA140-AB140,AB140-AA140)</f>
        <v>0</v>
      </c>
      <c r="AQ140" s="89" t="n">
        <f aca="false">CHOOSE($G$3,AD140-AE140,AE140-AD140)</f>
        <v>0</v>
      </c>
      <c r="AR140" s="89" t="n">
        <f aca="false">CHOOSE($G$3,AG140-AH140,AH140-AG140)</f>
        <v>0</v>
      </c>
      <c r="AS140" s="103" t="n">
        <f aca="false">AP140+AQ140+AR140</f>
        <v>0</v>
      </c>
      <c r="AT140" s="103"/>
      <c r="AU140" s="90" t="n">
        <f aca="false">AS140+AN140</f>
        <v>0</v>
      </c>
      <c r="AW140" s="90" t="n">
        <f aca="false">AI140+AF140+AC140</f>
        <v>0</v>
      </c>
      <c r="AX140" s="104"/>
    </row>
    <row r="141" customFormat="false" ht="12.75" hidden="false" customHeight="false" outlineLevel="0" collapsed="false">
      <c r="A141" s="94" t="n">
        <f aca="false">EDATE(A140,1)</f>
        <v>40817</v>
      </c>
      <c r="B141" s="95" t="n">
        <f aca="false">VLOOKUP(MONTH(A141),Volumes,3)</f>
        <v>10000</v>
      </c>
      <c r="C141" s="96"/>
      <c r="D141" s="97" t="n">
        <f aca="false">B141+C141</f>
        <v>10000</v>
      </c>
      <c r="E141" s="84" t="n">
        <f aca="false">IF(X141=0,0,IF(AND(X141=1,$H$3=1),D141*S141,IF($H$3=2,D141,"N/A")))</f>
        <v>0</v>
      </c>
      <c r="F141" s="84" t="n">
        <f aca="false">E141*W141</f>
        <v>0</v>
      </c>
      <c r="G141" s="32" t="n">
        <f aca="false">VLOOKUP($A141,Table,MATCH(G$4,Curves,0))</f>
        <v>3.265</v>
      </c>
      <c r="H141" s="98" t="n">
        <f aca="false">G141</f>
        <v>3.265</v>
      </c>
      <c r="I141" s="99" t="n">
        <f aca="false">H141</f>
        <v>3.265</v>
      </c>
      <c r="J141" s="32" t="n">
        <f aca="false">VLOOKUP($A141,Table,MATCH(J$4,Curves,0))</f>
        <v>0.013</v>
      </c>
      <c r="K141" s="98" t="n">
        <f aca="false">J141</f>
        <v>0.013</v>
      </c>
      <c r="L141" s="99" t="n">
        <f aca="false">K141</f>
        <v>0.013</v>
      </c>
      <c r="M141" s="32" t="n">
        <f aca="false">VLOOKUP($A141,Table,MATCH(M$4,Curves,0))</f>
        <v>0.01</v>
      </c>
      <c r="N141" s="98" t="n">
        <f aca="false">VLOOKUP($A141,Table,MATCH(N$4,Curves,0))</f>
        <v>0.025</v>
      </c>
      <c r="O141" s="99" t="n">
        <f aca="false">N141</f>
        <v>0.025</v>
      </c>
      <c r="P141" s="100"/>
      <c r="Q141" s="99" t="n">
        <f aca="false">O141+L141+I141</f>
        <v>3.303</v>
      </c>
      <c r="R141" s="100"/>
      <c r="S141" s="35" t="n">
        <f aca="false">A142-A141</f>
        <v>31</v>
      </c>
      <c r="T141" s="101" t="n">
        <f aca="false">CHOOSE(F$3,A142+24,A141)</f>
        <v>40872</v>
      </c>
      <c r="U141" s="35" t="n">
        <f aca="false">T141-C$3</f>
        <v>4098</v>
      </c>
      <c r="V141" s="32" t="n">
        <f aca="false">VLOOKUP($A141,Table,MATCH(V$4,Curves,0))</f>
        <v>0.070614089005342</v>
      </c>
      <c r="W141" s="102" t="n">
        <f aca="false">1/(1+CHOOSE(F$3,(V142+($K$3/10000))/2,(V141+($K$3/10000))/2))^(2*U141/365.25)</f>
        <v>0.459026638239192</v>
      </c>
      <c r="X141" s="35" t="n">
        <f aca="false">IF(AND(mthbeg&lt;=A141,mthend&gt;=A141),1,0)</f>
        <v>0</v>
      </c>
      <c r="Y141" s="35" t="n">
        <f aca="false">S141*X141</f>
        <v>0</v>
      </c>
      <c r="AA141" s="89" t="n">
        <f aca="false">F141*G141</f>
        <v>0</v>
      </c>
      <c r="AB141" s="89" t="n">
        <f aca="false">$F141*H141</f>
        <v>0</v>
      </c>
      <c r="AC141" s="89" t="n">
        <f aca="false">$F141*I141</f>
        <v>0</v>
      </c>
      <c r="AD141" s="89" t="n">
        <f aca="false">$F141*J141</f>
        <v>0</v>
      </c>
      <c r="AE141" s="89" t="n">
        <f aca="false">$F141*K141</f>
        <v>0</v>
      </c>
      <c r="AF141" s="89" t="n">
        <f aca="false">$F141*L141</f>
        <v>0</v>
      </c>
      <c r="AG141" s="89" t="n">
        <f aca="false">$F141*M141</f>
        <v>0</v>
      </c>
      <c r="AH141" s="89" t="n">
        <f aca="false">$F141*N141</f>
        <v>0</v>
      </c>
      <c r="AI141" s="89" t="n">
        <f aca="false">F141*O141</f>
        <v>0</v>
      </c>
      <c r="AJ141" s="93"/>
      <c r="AK141" s="89" t="n">
        <f aca="false">CHOOSE($G$3,AB141-AC141,AC141-AB141)</f>
        <v>0</v>
      </c>
      <c r="AL141" s="89" t="n">
        <f aca="false">CHOOSE($G$3,AE141-AF141,AF141-AE141)</f>
        <v>0</v>
      </c>
      <c r="AM141" s="89" t="n">
        <f aca="false">CHOOSE($G$3,AH141-AI141,AI141-AH141)</f>
        <v>0</v>
      </c>
      <c r="AN141" s="103" t="n">
        <f aca="false">SUM(AK141:AM141)</f>
        <v>0</v>
      </c>
      <c r="AP141" s="89" t="n">
        <f aca="false">CHOOSE($G$3,AA141-AB141,AB141-AA141)</f>
        <v>0</v>
      </c>
      <c r="AQ141" s="89" t="n">
        <f aca="false">CHOOSE($G$3,AD141-AE141,AE141-AD141)</f>
        <v>0</v>
      </c>
      <c r="AR141" s="89" t="n">
        <f aca="false">CHOOSE($G$3,AG141-AH141,AH141-AG141)</f>
        <v>0</v>
      </c>
      <c r="AS141" s="103" t="n">
        <f aca="false">AP141+AQ141+AR141</f>
        <v>0</v>
      </c>
      <c r="AT141" s="103"/>
      <c r="AU141" s="90" t="n">
        <f aca="false">AS141+AN141</f>
        <v>0</v>
      </c>
      <c r="AW141" s="90" t="n">
        <f aca="false">AI141+AF141+AC141</f>
        <v>0</v>
      </c>
      <c r="AX141" s="104"/>
    </row>
    <row r="142" customFormat="false" ht="12.75" hidden="false" customHeight="false" outlineLevel="0" collapsed="false">
      <c r="A142" s="94" t="n">
        <f aca="false">EDATE(A141,1)</f>
        <v>40848</v>
      </c>
      <c r="B142" s="95" t="n">
        <f aca="false">VLOOKUP(MONTH(A142),Volumes,3)</f>
        <v>10000</v>
      </c>
      <c r="C142" s="96"/>
      <c r="D142" s="97" t="n">
        <f aca="false">B142+C142</f>
        <v>10000</v>
      </c>
      <c r="E142" s="84" t="n">
        <f aca="false">IF(X142=0,0,IF(AND(X142=1,$H$3=1),D142*S142,IF($H$3=2,D142,"N/A")))</f>
        <v>0</v>
      </c>
      <c r="F142" s="84" t="n">
        <f aca="false">E142*W142</f>
        <v>0</v>
      </c>
      <c r="G142" s="32" t="n">
        <f aca="false">VLOOKUP($A142,Table,MATCH(G$4,Curves,0))</f>
        <v>3.317</v>
      </c>
      <c r="H142" s="98" t="n">
        <f aca="false">G142</f>
        <v>3.317</v>
      </c>
      <c r="I142" s="99" t="n">
        <f aca="false">H142</f>
        <v>3.317</v>
      </c>
      <c r="J142" s="32" t="n">
        <f aca="false">VLOOKUP($A142,Table,MATCH(J$4,Curves,0))</f>
        <v>0.0025</v>
      </c>
      <c r="K142" s="98" t="n">
        <f aca="false">J142</f>
        <v>0.0025</v>
      </c>
      <c r="L142" s="99" t="n">
        <f aca="false">K142</f>
        <v>0.0025</v>
      </c>
      <c r="M142" s="32" t="n">
        <f aca="false">VLOOKUP($A142,Table,MATCH(M$4,Curves,0))</f>
        <v>0.01</v>
      </c>
      <c r="N142" s="98" t="n">
        <f aca="false">VLOOKUP($A142,Table,MATCH(N$4,Curves,0))</f>
        <v>0.025</v>
      </c>
      <c r="O142" s="99" t="n">
        <f aca="false">N142</f>
        <v>0.025</v>
      </c>
      <c r="P142" s="100"/>
      <c r="Q142" s="99" t="n">
        <f aca="false">O142+L142+I142</f>
        <v>3.3445</v>
      </c>
      <c r="R142" s="100"/>
      <c r="S142" s="35" t="n">
        <f aca="false">A143-A142</f>
        <v>30</v>
      </c>
      <c r="T142" s="101" t="n">
        <f aca="false">CHOOSE(F$3,A143+24,A142)</f>
        <v>40902</v>
      </c>
      <c r="U142" s="35" t="n">
        <f aca="false">T142-C$3</f>
        <v>4128</v>
      </c>
      <c r="V142" s="32" t="n">
        <f aca="false">VLOOKUP($A142,Table,MATCH(V$4,Curves,0))</f>
        <v>0.070618045397563</v>
      </c>
      <c r="W142" s="102" t="n">
        <f aca="false">1/(1+CHOOSE(F$3,(V143+($K$3/10000))/2,(V142+($K$3/10000))/2))^(2*U142/365.25)</f>
        <v>0.456398462637761</v>
      </c>
      <c r="X142" s="35" t="n">
        <f aca="false">IF(AND(mthbeg&lt;=A142,mthend&gt;=A142),1,0)</f>
        <v>0</v>
      </c>
      <c r="Y142" s="35" t="n">
        <f aca="false">S142*X142</f>
        <v>0</v>
      </c>
      <c r="AA142" s="89" t="n">
        <f aca="false">F142*G142</f>
        <v>0</v>
      </c>
      <c r="AB142" s="89" t="n">
        <f aca="false">$F142*H142</f>
        <v>0</v>
      </c>
      <c r="AC142" s="89" t="n">
        <f aca="false">$F142*I142</f>
        <v>0</v>
      </c>
      <c r="AD142" s="89" t="n">
        <f aca="false">$F142*J142</f>
        <v>0</v>
      </c>
      <c r="AE142" s="89" t="n">
        <f aca="false">$F142*K142</f>
        <v>0</v>
      </c>
      <c r="AF142" s="89" t="n">
        <f aca="false">$F142*L142</f>
        <v>0</v>
      </c>
      <c r="AG142" s="89" t="n">
        <f aca="false">$F142*M142</f>
        <v>0</v>
      </c>
      <c r="AH142" s="89" t="n">
        <f aca="false">$F142*N142</f>
        <v>0</v>
      </c>
      <c r="AI142" s="89" t="n">
        <f aca="false">F142*O142</f>
        <v>0</v>
      </c>
      <c r="AJ142" s="93"/>
      <c r="AK142" s="89" t="n">
        <f aca="false">CHOOSE($G$3,AB142-AC142,AC142-AB142)</f>
        <v>0</v>
      </c>
      <c r="AL142" s="89" t="n">
        <f aca="false">CHOOSE($G$3,AE142-AF142,AF142-AE142)</f>
        <v>0</v>
      </c>
      <c r="AM142" s="89" t="n">
        <f aca="false">CHOOSE($G$3,AH142-AI142,AI142-AH142)</f>
        <v>0</v>
      </c>
      <c r="AN142" s="103" t="n">
        <f aca="false">SUM(AK142:AM142)</f>
        <v>0</v>
      </c>
      <c r="AP142" s="89" t="n">
        <f aca="false">CHOOSE($G$3,AA142-AB142,AB142-AA142)</f>
        <v>0</v>
      </c>
      <c r="AQ142" s="89" t="n">
        <f aca="false">CHOOSE($G$3,AD142-AE142,AE142-AD142)</f>
        <v>0</v>
      </c>
      <c r="AR142" s="89" t="n">
        <f aca="false">CHOOSE($G$3,AG142-AH142,AH142-AG142)</f>
        <v>0</v>
      </c>
      <c r="AS142" s="103" t="n">
        <f aca="false">AP142+AQ142+AR142</f>
        <v>0</v>
      </c>
      <c r="AT142" s="103"/>
      <c r="AU142" s="90" t="n">
        <f aca="false">AS142+AN142</f>
        <v>0</v>
      </c>
      <c r="AW142" s="90" t="n">
        <f aca="false">AI142+AF142+AC142</f>
        <v>0</v>
      </c>
      <c r="AX142" s="104"/>
    </row>
    <row r="143" customFormat="false" ht="12.75" hidden="false" customHeight="false" outlineLevel="0" collapsed="false">
      <c r="A143" s="94" t="n">
        <f aca="false">EDATE(A142,1)</f>
        <v>40878</v>
      </c>
      <c r="B143" s="95" t="n">
        <f aca="false">VLOOKUP(MONTH(A143),Volumes,3)</f>
        <v>10000</v>
      </c>
      <c r="C143" s="96"/>
      <c r="D143" s="97" t="n">
        <f aca="false">B143+C143</f>
        <v>10000</v>
      </c>
      <c r="E143" s="84" t="n">
        <f aca="false">IF(X143=0,0,IF(AND(X143=1,$H$3=1),D143*S143,IF($H$3=2,D143,"N/A")))</f>
        <v>0</v>
      </c>
      <c r="F143" s="84" t="n">
        <f aca="false">E143*W143</f>
        <v>0</v>
      </c>
      <c r="G143" s="32" t="n">
        <f aca="false">VLOOKUP($A143,Table,MATCH(G$4,Curves,0))</f>
        <v>3.379</v>
      </c>
      <c r="H143" s="98" t="n">
        <f aca="false">G143</f>
        <v>3.379</v>
      </c>
      <c r="I143" s="99" t="n">
        <f aca="false">H143</f>
        <v>3.379</v>
      </c>
      <c r="J143" s="32" t="n">
        <f aca="false">VLOOKUP($A143,Table,MATCH(J$4,Curves,0))</f>
        <v>0.0025</v>
      </c>
      <c r="K143" s="98" t="n">
        <f aca="false">J143</f>
        <v>0.0025</v>
      </c>
      <c r="L143" s="99" t="n">
        <f aca="false">K143</f>
        <v>0.0025</v>
      </c>
      <c r="M143" s="32" t="n">
        <f aca="false">VLOOKUP($A143,Table,MATCH(M$4,Curves,0))</f>
        <v>0.01</v>
      </c>
      <c r="N143" s="98" t="n">
        <f aca="false">VLOOKUP($A143,Table,MATCH(N$4,Curves,0))</f>
        <v>0.025</v>
      </c>
      <c r="O143" s="99" t="n">
        <f aca="false">N143</f>
        <v>0.025</v>
      </c>
      <c r="P143" s="100"/>
      <c r="Q143" s="99" t="n">
        <f aca="false">O143+L143+I143</f>
        <v>3.4065</v>
      </c>
      <c r="R143" s="100"/>
      <c r="S143" s="35" t="n">
        <f aca="false">A144-A143</f>
        <v>31</v>
      </c>
      <c r="T143" s="101" t="n">
        <f aca="false">CHOOSE(F$3,A144+24,A143)</f>
        <v>40933</v>
      </c>
      <c r="U143" s="35" t="n">
        <f aca="false">T143-C$3</f>
        <v>4159</v>
      </c>
      <c r="V143" s="32" t="n">
        <f aca="false">VLOOKUP($A143,Table,MATCH(V$4,Curves,0))</f>
        <v>0.070621874164233</v>
      </c>
      <c r="W143" s="102" t="n">
        <f aca="false">1/(1+CHOOSE(F$3,(V144+($K$3/10000))/2,(V143+($K$3/10000))/2))^(2*U143/365.25)</f>
        <v>0.453698199126778</v>
      </c>
      <c r="X143" s="35" t="n">
        <f aca="false">IF(AND(mthbeg&lt;=A143,mthend&gt;=A143),1,0)</f>
        <v>0</v>
      </c>
      <c r="Y143" s="35" t="n">
        <f aca="false">S143*X143</f>
        <v>0</v>
      </c>
      <c r="AA143" s="89" t="n">
        <f aca="false">F143*G143</f>
        <v>0</v>
      </c>
      <c r="AB143" s="89" t="n">
        <f aca="false">$F143*H143</f>
        <v>0</v>
      </c>
      <c r="AC143" s="89" t="n">
        <f aca="false">$F143*I143</f>
        <v>0</v>
      </c>
      <c r="AD143" s="89" t="n">
        <f aca="false">$F143*J143</f>
        <v>0</v>
      </c>
      <c r="AE143" s="89" t="n">
        <f aca="false">$F143*K143</f>
        <v>0</v>
      </c>
      <c r="AF143" s="89" t="n">
        <f aca="false">$F143*L143</f>
        <v>0</v>
      </c>
      <c r="AG143" s="89" t="n">
        <f aca="false">$F143*M143</f>
        <v>0</v>
      </c>
      <c r="AH143" s="89" t="n">
        <f aca="false">$F143*N143</f>
        <v>0</v>
      </c>
      <c r="AI143" s="89" t="n">
        <f aca="false">F143*O143</f>
        <v>0</v>
      </c>
      <c r="AJ143" s="93"/>
      <c r="AK143" s="89" t="n">
        <f aca="false">CHOOSE($G$3,AB143-AC143,AC143-AB143)</f>
        <v>0</v>
      </c>
      <c r="AL143" s="89" t="n">
        <f aca="false">CHOOSE($G$3,AE143-AF143,AF143-AE143)</f>
        <v>0</v>
      </c>
      <c r="AM143" s="89" t="n">
        <f aca="false">CHOOSE($G$3,AH143-AI143,AI143-AH143)</f>
        <v>0</v>
      </c>
      <c r="AN143" s="103" t="n">
        <f aca="false">SUM(AK143:AM143)</f>
        <v>0</v>
      </c>
      <c r="AP143" s="89" t="n">
        <f aca="false">CHOOSE($G$3,AA143-AB143,AB143-AA143)</f>
        <v>0</v>
      </c>
      <c r="AQ143" s="89" t="n">
        <f aca="false">CHOOSE($G$3,AD143-AE143,AE143-AD143)</f>
        <v>0</v>
      </c>
      <c r="AR143" s="89" t="n">
        <f aca="false">CHOOSE($G$3,AG143-AH143,AH143-AG143)</f>
        <v>0</v>
      </c>
      <c r="AS143" s="103" t="n">
        <f aca="false">AP143+AQ143+AR143</f>
        <v>0</v>
      </c>
      <c r="AT143" s="103"/>
      <c r="AU143" s="90" t="n">
        <f aca="false">AS143+AN143</f>
        <v>0</v>
      </c>
      <c r="AW143" s="90" t="n">
        <f aca="false">AI143+AF143+AC143</f>
        <v>0</v>
      </c>
      <c r="AX143" s="104"/>
    </row>
    <row r="144" customFormat="false" ht="12.75" hidden="false" customHeight="false" outlineLevel="0" collapsed="false">
      <c r="A144" s="94" t="n">
        <f aca="false">EDATE(A143,1)</f>
        <v>40909</v>
      </c>
      <c r="B144" s="95" t="n">
        <f aca="false">VLOOKUP(MONTH(A144),Volumes,3)</f>
        <v>10000</v>
      </c>
      <c r="C144" s="96"/>
      <c r="D144" s="97" t="n">
        <f aca="false">B144+C144</f>
        <v>10000</v>
      </c>
      <c r="E144" s="84" t="n">
        <f aca="false">IF(X144=0,0,IF(AND(X144=1,$H$3=1),D144*S144,IF($H$3=2,D144,"N/A")))</f>
        <v>0</v>
      </c>
      <c r="F144" s="84" t="n">
        <f aca="false">E144*W144</f>
        <v>0</v>
      </c>
      <c r="G144" s="32" t="n">
        <f aca="false">VLOOKUP($A144,Table,MATCH(G$4,Curves,0))</f>
        <v>3.58</v>
      </c>
      <c r="H144" s="98" t="n">
        <f aca="false">G144</f>
        <v>3.58</v>
      </c>
      <c r="I144" s="99" t="n">
        <f aca="false">H144</f>
        <v>3.58</v>
      </c>
      <c r="J144" s="32" t="n">
        <f aca="false">VLOOKUP($A144,Table,MATCH(J$4,Curves,0))</f>
        <v>0.0025</v>
      </c>
      <c r="K144" s="98" t="n">
        <f aca="false">J144</f>
        <v>0.0025</v>
      </c>
      <c r="L144" s="99" t="n">
        <f aca="false">K144</f>
        <v>0.0025</v>
      </c>
      <c r="M144" s="32" t="n">
        <f aca="false">VLOOKUP($A144,Table,MATCH(M$4,Curves,0))</f>
        <v>0.01</v>
      </c>
      <c r="N144" s="98" t="n">
        <f aca="false">VLOOKUP($A144,Table,MATCH(N$4,Curves,0))</f>
        <v>0.025</v>
      </c>
      <c r="O144" s="99" t="n">
        <f aca="false">N144</f>
        <v>0.025</v>
      </c>
      <c r="P144" s="100"/>
      <c r="Q144" s="99" t="n">
        <f aca="false">O144+L144+I144</f>
        <v>3.6075</v>
      </c>
      <c r="R144" s="100"/>
      <c r="S144" s="35" t="n">
        <f aca="false">A145-A144</f>
        <v>31</v>
      </c>
      <c r="T144" s="101" t="n">
        <f aca="false">CHOOSE(F$3,A145+24,A144)</f>
        <v>40964</v>
      </c>
      <c r="U144" s="35" t="n">
        <f aca="false">T144-C$3</f>
        <v>4190</v>
      </c>
      <c r="V144" s="32" t="n">
        <f aca="false">VLOOKUP($A144,Table,MATCH(V$4,Curves,0))</f>
        <v>0.070625830556465</v>
      </c>
      <c r="W144" s="102" t="n">
        <f aca="false">1/(1+CHOOSE(F$3,(V145+($K$3/10000))/2,(V144+($K$3/10000))/2))^(2*U144/365.25)</f>
        <v>0.45101361909317</v>
      </c>
      <c r="X144" s="35" t="n">
        <f aca="false">IF(AND(mthbeg&lt;=A144,mthend&gt;=A144),1,0)</f>
        <v>0</v>
      </c>
      <c r="Y144" s="35" t="n">
        <f aca="false">S144*X144</f>
        <v>0</v>
      </c>
      <c r="AA144" s="89" t="n">
        <f aca="false">F144*G144</f>
        <v>0</v>
      </c>
      <c r="AB144" s="89" t="n">
        <f aca="false">$F144*H144</f>
        <v>0</v>
      </c>
      <c r="AC144" s="89" t="n">
        <f aca="false">$F144*I144</f>
        <v>0</v>
      </c>
      <c r="AD144" s="89" t="n">
        <f aca="false">$F144*J144</f>
        <v>0</v>
      </c>
      <c r="AE144" s="89" t="n">
        <f aca="false">$F144*K144</f>
        <v>0</v>
      </c>
      <c r="AF144" s="89" t="n">
        <f aca="false">$F144*L144</f>
        <v>0</v>
      </c>
      <c r="AG144" s="89" t="n">
        <f aca="false">$F144*M144</f>
        <v>0</v>
      </c>
      <c r="AH144" s="89" t="n">
        <f aca="false">$F144*N144</f>
        <v>0</v>
      </c>
      <c r="AI144" s="89" t="n">
        <f aca="false">F144*O144</f>
        <v>0</v>
      </c>
      <c r="AJ144" s="93"/>
      <c r="AK144" s="89" t="n">
        <f aca="false">CHOOSE($G$3,AB144-AC144,AC144-AB144)</f>
        <v>0</v>
      </c>
      <c r="AL144" s="89" t="n">
        <f aca="false">CHOOSE($G$3,AE144-AF144,AF144-AE144)</f>
        <v>0</v>
      </c>
      <c r="AM144" s="89" t="n">
        <f aca="false">CHOOSE($G$3,AH144-AI144,AI144-AH144)</f>
        <v>0</v>
      </c>
      <c r="AN144" s="103" t="n">
        <f aca="false">SUM(AK144:AM144)</f>
        <v>0</v>
      </c>
      <c r="AP144" s="89" t="n">
        <f aca="false">CHOOSE($G$3,AA144-AB144,AB144-AA144)</f>
        <v>0</v>
      </c>
      <c r="AQ144" s="89" t="n">
        <f aca="false">CHOOSE($G$3,AD144-AE144,AE144-AD144)</f>
        <v>0</v>
      </c>
      <c r="AR144" s="89" t="n">
        <f aca="false">CHOOSE($G$3,AG144-AH144,AH144-AG144)</f>
        <v>0</v>
      </c>
      <c r="AS144" s="103" t="n">
        <f aca="false">AP144+AQ144+AR144</f>
        <v>0</v>
      </c>
      <c r="AT144" s="103"/>
      <c r="AU144" s="90" t="n">
        <f aca="false">AS144+AN144</f>
        <v>0</v>
      </c>
      <c r="AW144" s="90" t="n">
        <f aca="false">AI144+AF144+AC144</f>
        <v>0</v>
      </c>
      <c r="AX144" s="104"/>
    </row>
    <row r="145" customFormat="false" ht="12.75" hidden="false" customHeight="false" outlineLevel="0" collapsed="false">
      <c r="A145" s="94" t="n">
        <f aca="false">EDATE(A144,1)</f>
        <v>40940</v>
      </c>
      <c r="B145" s="95" t="n">
        <f aca="false">VLOOKUP(MONTH(A145),Volumes,3)</f>
        <v>10000</v>
      </c>
      <c r="C145" s="96"/>
      <c r="D145" s="97" t="n">
        <f aca="false">B145+C145</f>
        <v>10000</v>
      </c>
      <c r="E145" s="84" t="n">
        <f aca="false">IF(X145=0,0,IF(AND(X145=1,$H$3=1),D145*S145,IF($H$3=2,D145,"N/A")))</f>
        <v>0</v>
      </c>
      <c r="F145" s="84" t="n">
        <f aca="false">E145*W145</f>
        <v>0</v>
      </c>
      <c r="G145" s="32" t="n">
        <f aca="false">VLOOKUP($A145,Table,MATCH(G$4,Curves,0))</f>
        <v>3.486</v>
      </c>
      <c r="H145" s="98" t="n">
        <f aca="false">G145</f>
        <v>3.486</v>
      </c>
      <c r="I145" s="99" t="n">
        <f aca="false">H145</f>
        <v>3.486</v>
      </c>
      <c r="J145" s="32" t="n">
        <f aca="false">VLOOKUP($A145,Table,MATCH(J$4,Curves,0))</f>
        <v>0.0025</v>
      </c>
      <c r="K145" s="98" t="n">
        <f aca="false">J145</f>
        <v>0.0025</v>
      </c>
      <c r="L145" s="99" t="n">
        <f aca="false">K145</f>
        <v>0.0025</v>
      </c>
      <c r="M145" s="32" t="n">
        <f aca="false">VLOOKUP($A145,Table,MATCH(M$4,Curves,0))</f>
        <v>0.01</v>
      </c>
      <c r="N145" s="98" t="n">
        <f aca="false">VLOOKUP($A145,Table,MATCH(N$4,Curves,0))</f>
        <v>0.025</v>
      </c>
      <c r="O145" s="99" t="n">
        <f aca="false">N145</f>
        <v>0.025</v>
      </c>
      <c r="P145" s="100"/>
      <c r="Q145" s="99" t="n">
        <f aca="false">O145+L145+I145</f>
        <v>3.5135</v>
      </c>
      <c r="R145" s="100"/>
      <c r="S145" s="35" t="n">
        <f aca="false">A146-A145</f>
        <v>29</v>
      </c>
      <c r="T145" s="101" t="n">
        <f aca="false">CHOOSE(F$3,A146+24,A145)</f>
        <v>40993</v>
      </c>
      <c r="U145" s="35" t="n">
        <f aca="false">T145-C$3</f>
        <v>4219</v>
      </c>
      <c r="V145" s="32" t="n">
        <f aca="false">VLOOKUP($A145,Table,MATCH(V$4,Curves,0))</f>
        <v>0.070629786948701</v>
      </c>
      <c r="W145" s="102" t="n">
        <f aca="false">1/(1+CHOOSE(F$3,(V146+($K$3/10000))/2,(V145+($K$3/10000))/2))^(2*U145/365.25)</f>
        <v>0.448516356995681</v>
      </c>
      <c r="X145" s="35" t="n">
        <f aca="false">IF(AND(mthbeg&lt;=A145,mthend&gt;=A145),1,0)</f>
        <v>0</v>
      </c>
      <c r="Y145" s="35" t="n">
        <f aca="false">S145*X145</f>
        <v>0</v>
      </c>
      <c r="AA145" s="89" t="n">
        <f aca="false">F145*G145</f>
        <v>0</v>
      </c>
      <c r="AB145" s="89" t="n">
        <f aca="false">$F145*H145</f>
        <v>0</v>
      </c>
      <c r="AC145" s="89" t="n">
        <f aca="false">$F145*I145</f>
        <v>0</v>
      </c>
      <c r="AD145" s="89" t="n">
        <f aca="false">$F145*J145</f>
        <v>0</v>
      </c>
      <c r="AE145" s="89" t="n">
        <f aca="false">$F145*K145</f>
        <v>0</v>
      </c>
      <c r="AF145" s="89" t="n">
        <f aca="false">$F145*L145</f>
        <v>0</v>
      </c>
      <c r="AG145" s="89" t="n">
        <f aca="false">$F145*M145</f>
        <v>0</v>
      </c>
      <c r="AH145" s="89" t="n">
        <f aca="false">$F145*N145</f>
        <v>0</v>
      </c>
      <c r="AI145" s="89" t="n">
        <f aca="false">F145*O145</f>
        <v>0</v>
      </c>
      <c r="AJ145" s="93"/>
      <c r="AK145" s="89" t="n">
        <f aca="false">CHOOSE($G$3,AB145-AC145,AC145-AB145)</f>
        <v>0</v>
      </c>
      <c r="AL145" s="89" t="n">
        <f aca="false">CHOOSE($G$3,AE145-AF145,AF145-AE145)</f>
        <v>0</v>
      </c>
      <c r="AM145" s="89" t="n">
        <f aca="false">CHOOSE($G$3,AH145-AI145,AI145-AH145)</f>
        <v>0</v>
      </c>
      <c r="AN145" s="103" t="n">
        <f aca="false">SUM(AK145:AM145)</f>
        <v>0</v>
      </c>
      <c r="AP145" s="89" t="n">
        <f aca="false">CHOOSE($G$3,AA145-AB145,AB145-AA145)</f>
        <v>0</v>
      </c>
      <c r="AQ145" s="89" t="n">
        <f aca="false">CHOOSE($G$3,AD145-AE145,AE145-AD145)</f>
        <v>0</v>
      </c>
      <c r="AR145" s="89" t="n">
        <f aca="false">CHOOSE($G$3,AG145-AH145,AH145-AG145)</f>
        <v>0</v>
      </c>
      <c r="AS145" s="103" t="n">
        <f aca="false">AP145+AQ145+AR145</f>
        <v>0</v>
      </c>
      <c r="AT145" s="103"/>
      <c r="AU145" s="90" t="n">
        <f aca="false">AS145+AN145</f>
        <v>0</v>
      </c>
      <c r="AW145" s="90" t="n">
        <f aca="false">AI145+AF145+AC145</f>
        <v>0</v>
      </c>
      <c r="AX145" s="104"/>
    </row>
    <row r="146" customFormat="false" ht="12.75" hidden="false" customHeight="false" outlineLevel="0" collapsed="false">
      <c r="A146" s="94" t="n">
        <f aca="false">EDATE(A145,1)</f>
        <v>40969</v>
      </c>
      <c r="B146" s="95" t="n">
        <f aca="false">VLOOKUP(MONTH(A146),Volumes,3)</f>
        <v>10000</v>
      </c>
      <c r="C146" s="96"/>
      <c r="D146" s="97" t="n">
        <f aca="false">B146+C146</f>
        <v>10000</v>
      </c>
      <c r="E146" s="84" t="n">
        <f aca="false">IF(X146=0,0,IF(AND(X146=1,$H$3=1),D146*S146,IF($H$3=2,D146,"N/A")))</f>
        <v>0</v>
      </c>
      <c r="F146" s="84" t="n">
        <f aca="false">E146*W146</f>
        <v>0</v>
      </c>
      <c r="G146" s="32" t="n">
        <f aca="false">VLOOKUP($A146,Table,MATCH(G$4,Curves,0))</f>
        <v>3.373</v>
      </c>
      <c r="H146" s="98" t="n">
        <f aca="false">G146</f>
        <v>3.373</v>
      </c>
      <c r="I146" s="99" t="n">
        <f aca="false">H146</f>
        <v>3.373</v>
      </c>
      <c r="J146" s="32" t="n">
        <f aca="false">VLOOKUP($A146,Table,MATCH(J$4,Curves,0))</f>
        <v>0.0025</v>
      </c>
      <c r="K146" s="98" t="n">
        <f aca="false">J146</f>
        <v>0.0025</v>
      </c>
      <c r="L146" s="99" t="n">
        <f aca="false">K146</f>
        <v>0.0025</v>
      </c>
      <c r="M146" s="32" t="n">
        <f aca="false">VLOOKUP($A146,Table,MATCH(M$4,Curves,0))</f>
        <v>0.01</v>
      </c>
      <c r="N146" s="98" t="n">
        <f aca="false">VLOOKUP($A146,Table,MATCH(N$4,Curves,0))</f>
        <v>0.025</v>
      </c>
      <c r="O146" s="99" t="n">
        <f aca="false">N146</f>
        <v>0.025</v>
      </c>
      <c r="P146" s="100"/>
      <c r="Q146" s="99" t="n">
        <f aca="false">O146+L146+I146</f>
        <v>3.4005</v>
      </c>
      <c r="R146" s="100"/>
      <c r="S146" s="35" t="n">
        <f aca="false">A147-A146</f>
        <v>31</v>
      </c>
      <c r="T146" s="101" t="n">
        <f aca="false">CHOOSE(F$3,A147+24,A146)</f>
        <v>41024</v>
      </c>
      <c r="U146" s="35" t="n">
        <f aca="false">T146-C$3</f>
        <v>4250</v>
      </c>
      <c r="V146" s="32" t="n">
        <f aca="false">VLOOKUP($A146,Table,MATCH(V$4,Curves,0))</f>
        <v>0.07063348808983</v>
      </c>
      <c r="W146" s="102" t="n">
        <f aca="false">1/(1+CHOOSE(F$3,(V147+($K$3/10000))/2,(V146+($K$3/10000))/2))^(2*U146/365.25)</f>
        <v>0.445861878759293</v>
      </c>
      <c r="X146" s="35" t="n">
        <f aca="false">IF(AND(mthbeg&lt;=A146,mthend&gt;=A146),1,0)</f>
        <v>0</v>
      </c>
      <c r="Y146" s="35" t="n">
        <f aca="false">S146*X146</f>
        <v>0</v>
      </c>
      <c r="AA146" s="89" t="n">
        <f aca="false">F146*G146</f>
        <v>0</v>
      </c>
      <c r="AB146" s="89" t="n">
        <f aca="false">$F146*H146</f>
        <v>0</v>
      </c>
      <c r="AC146" s="89" t="n">
        <f aca="false">$F146*I146</f>
        <v>0</v>
      </c>
      <c r="AD146" s="89" t="n">
        <f aca="false">$F146*J146</f>
        <v>0</v>
      </c>
      <c r="AE146" s="89" t="n">
        <f aca="false">$F146*K146</f>
        <v>0</v>
      </c>
      <c r="AF146" s="89" t="n">
        <f aca="false">$F146*L146</f>
        <v>0</v>
      </c>
      <c r="AG146" s="89" t="n">
        <f aca="false">$F146*M146</f>
        <v>0</v>
      </c>
      <c r="AH146" s="89" t="n">
        <f aca="false">$F146*N146</f>
        <v>0</v>
      </c>
      <c r="AI146" s="89" t="n">
        <f aca="false">F146*O146</f>
        <v>0</v>
      </c>
      <c r="AJ146" s="93"/>
      <c r="AK146" s="89" t="n">
        <f aca="false">CHOOSE($G$3,AB146-AC146,AC146-AB146)</f>
        <v>0</v>
      </c>
      <c r="AL146" s="89" t="n">
        <f aca="false">CHOOSE($G$3,AE146-AF146,AF146-AE146)</f>
        <v>0</v>
      </c>
      <c r="AM146" s="89" t="n">
        <f aca="false">CHOOSE($G$3,AH146-AI146,AI146-AH146)</f>
        <v>0</v>
      </c>
      <c r="AN146" s="103" t="n">
        <f aca="false">SUM(AK146:AM146)</f>
        <v>0</v>
      </c>
      <c r="AP146" s="89" t="n">
        <f aca="false">CHOOSE($G$3,AA146-AB146,AB146-AA146)</f>
        <v>0</v>
      </c>
      <c r="AQ146" s="89" t="n">
        <f aca="false">CHOOSE($G$3,AD146-AE146,AE146-AD146)</f>
        <v>0</v>
      </c>
      <c r="AR146" s="89" t="n">
        <f aca="false">CHOOSE($G$3,AG146-AH146,AH146-AG146)</f>
        <v>0</v>
      </c>
      <c r="AS146" s="103" t="n">
        <f aca="false">AP146+AQ146+AR146</f>
        <v>0</v>
      </c>
      <c r="AT146" s="103"/>
      <c r="AU146" s="90" t="n">
        <f aca="false">AS146+AN146</f>
        <v>0</v>
      </c>
      <c r="AW146" s="90" t="n">
        <f aca="false">AI146+AF146+AC146</f>
        <v>0</v>
      </c>
      <c r="AX146" s="104"/>
    </row>
    <row r="147" customFormat="false" ht="12.75" hidden="false" customHeight="false" outlineLevel="0" collapsed="false">
      <c r="A147" s="94" t="n">
        <f aca="false">EDATE(A146,1)</f>
        <v>41000</v>
      </c>
      <c r="B147" s="95" t="n">
        <f aca="false">VLOOKUP(MONTH(A147),Volumes,3)</f>
        <v>10000</v>
      </c>
      <c r="C147" s="96"/>
      <c r="D147" s="97" t="n">
        <f aca="false">B147+C147</f>
        <v>10000</v>
      </c>
      <c r="E147" s="84" t="n">
        <f aca="false">IF(X147=0,0,IF(AND(X147=1,$H$3=1),D147*S147,IF($H$3=2,D147,"N/A")))</f>
        <v>0</v>
      </c>
      <c r="F147" s="84" t="n">
        <f aca="false">E147*W147</f>
        <v>0</v>
      </c>
      <c r="G147" s="32" t="n">
        <f aca="false">VLOOKUP($A147,Table,MATCH(G$4,Curves,0))</f>
        <v>3.26</v>
      </c>
      <c r="H147" s="98" t="n">
        <f aca="false">G147</f>
        <v>3.26</v>
      </c>
      <c r="I147" s="99" t="n">
        <f aca="false">H147</f>
        <v>3.26</v>
      </c>
      <c r="J147" s="32" t="n">
        <f aca="false">VLOOKUP($A147,Table,MATCH(J$4,Curves,0))</f>
        <v>0.015</v>
      </c>
      <c r="K147" s="98" t="n">
        <f aca="false">J147</f>
        <v>0.015</v>
      </c>
      <c r="L147" s="99" t="n">
        <f aca="false">K147</f>
        <v>0.015</v>
      </c>
      <c r="M147" s="32" t="n">
        <f aca="false">VLOOKUP($A147,Table,MATCH(M$4,Curves,0))</f>
        <v>0.01</v>
      </c>
      <c r="N147" s="98" t="n">
        <f aca="false">VLOOKUP($A147,Table,MATCH(N$4,Curves,0))</f>
        <v>0.025</v>
      </c>
      <c r="O147" s="99" t="n">
        <f aca="false">N147</f>
        <v>0.025</v>
      </c>
      <c r="P147" s="100"/>
      <c r="Q147" s="99" t="n">
        <f aca="false">O147+L147+I147</f>
        <v>3.3</v>
      </c>
      <c r="R147" s="100"/>
      <c r="S147" s="35" t="n">
        <f aca="false">A148-A147</f>
        <v>30</v>
      </c>
      <c r="T147" s="101" t="n">
        <f aca="false">CHOOSE(F$3,A148+24,A147)</f>
        <v>41054</v>
      </c>
      <c r="U147" s="35" t="n">
        <f aca="false">T147-C$3</f>
        <v>4280</v>
      </c>
      <c r="V147" s="32" t="n">
        <f aca="false">VLOOKUP($A147,Table,MATCH(V$4,Curves,0))</f>
        <v>0.070637444482077</v>
      </c>
      <c r="W147" s="102" t="n">
        <f aca="false">1/(1+CHOOSE(F$3,(V148+($K$3/10000))/2,(V147+($K$3/10000))/2))^(2*U147/365.25)</f>
        <v>0.443307714190235</v>
      </c>
      <c r="X147" s="35" t="n">
        <f aca="false">IF(AND(mthbeg&lt;=A147,mthend&gt;=A147),1,0)</f>
        <v>0</v>
      </c>
      <c r="Y147" s="35" t="n">
        <f aca="false">S147*X147</f>
        <v>0</v>
      </c>
      <c r="AA147" s="89" t="n">
        <f aca="false">F147*G147</f>
        <v>0</v>
      </c>
      <c r="AB147" s="89" t="n">
        <f aca="false">$F147*H147</f>
        <v>0</v>
      </c>
      <c r="AC147" s="89" t="n">
        <f aca="false">$F147*I147</f>
        <v>0</v>
      </c>
      <c r="AD147" s="89" t="n">
        <f aca="false">$F147*J147</f>
        <v>0</v>
      </c>
      <c r="AE147" s="89" t="n">
        <f aca="false">$F147*K147</f>
        <v>0</v>
      </c>
      <c r="AF147" s="89" t="n">
        <f aca="false">$F147*L147</f>
        <v>0</v>
      </c>
      <c r="AG147" s="89" t="n">
        <f aca="false">$F147*M147</f>
        <v>0</v>
      </c>
      <c r="AH147" s="89" t="n">
        <f aca="false">$F147*N147</f>
        <v>0</v>
      </c>
      <c r="AI147" s="89" t="n">
        <f aca="false">F147*O147</f>
        <v>0</v>
      </c>
      <c r="AJ147" s="93"/>
      <c r="AK147" s="89" t="n">
        <f aca="false">CHOOSE($G$3,AB147-AC147,AC147-AB147)</f>
        <v>0</v>
      </c>
      <c r="AL147" s="89" t="n">
        <f aca="false">CHOOSE($G$3,AE147-AF147,AF147-AE147)</f>
        <v>0</v>
      </c>
      <c r="AM147" s="89" t="n">
        <f aca="false">CHOOSE($G$3,AH147-AI147,AI147-AH147)</f>
        <v>0</v>
      </c>
      <c r="AN147" s="103" t="n">
        <f aca="false">SUM(AK147:AM147)</f>
        <v>0</v>
      </c>
      <c r="AP147" s="89" t="n">
        <f aca="false">CHOOSE($G$3,AA147-AB147,AB147-AA147)</f>
        <v>0</v>
      </c>
      <c r="AQ147" s="89" t="n">
        <f aca="false">CHOOSE($G$3,AD147-AE147,AE147-AD147)</f>
        <v>0</v>
      </c>
      <c r="AR147" s="89" t="n">
        <f aca="false">CHOOSE($G$3,AG147-AH147,AH147-AG147)</f>
        <v>0</v>
      </c>
      <c r="AS147" s="103" t="n">
        <f aca="false">AP147+AQ147+AR147</f>
        <v>0</v>
      </c>
      <c r="AT147" s="103"/>
      <c r="AU147" s="90" t="n">
        <f aca="false">AS147+AN147</f>
        <v>0</v>
      </c>
      <c r="AW147" s="90" t="n">
        <f aca="false">AI147+AF147+AC147</f>
        <v>0</v>
      </c>
      <c r="AX147" s="104"/>
    </row>
    <row r="148" customFormat="false" ht="12.75" hidden="false" customHeight="false" outlineLevel="0" collapsed="false">
      <c r="A148" s="94" t="n">
        <f aca="false">EDATE(A147,1)</f>
        <v>41030</v>
      </c>
      <c r="B148" s="95" t="n">
        <f aca="false">VLOOKUP(MONTH(A148),Volumes,3)</f>
        <v>10000</v>
      </c>
      <c r="C148" s="96"/>
      <c r="D148" s="97" t="n">
        <f aca="false">B148+C148</f>
        <v>10000</v>
      </c>
      <c r="E148" s="84" t="n">
        <f aca="false">IF(X148=0,0,IF(AND(X148=1,$H$3=1),D148*S148,IF($H$3=2,D148,"N/A")))</f>
        <v>0</v>
      </c>
      <c r="F148" s="84" t="n">
        <f aca="false">E148*W148</f>
        <v>0</v>
      </c>
      <c r="G148" s="32" t="n">
        <f aca="false">VLOOKUP($A148,Table,MATCH(G$4,Curves,0))</f>
        <v>3.254</v>
      </c>
      <c r="H148" s="98" t="n">
        <f aca="false">G148</f>
        <v>3.254</v>
      </c>
      <c r="I148" s="99" t="n">
        <f aca="false">H148</f>
        <v>3.254</v>
      </c>
      <c r="J148" s="32" t="n">
        <f aca="false">VLOOKUP($A148,Table,MATCH(J$4,Curves,0))</f>
        <v>0.015</v>
      </c>
      <c r="K148" s="98" t="n">
        <f aca="false">J148</f>
        <v>0.015</v>
      </c>
      <c r="L148" s="99" t="n">
        <f aca="false">K148</f>
        <v>0.015</v>
      </c>
      <c r="M148" s="32" t="n">
        <f aca="false">VLOOKUP($A148,Table,MATCH(M$4,Curves,0))</f>
        <v>0.01</v>
      </c>
      <c r="N148" s="98" t="n">
        <f aca="false">VLOOKUP($A148,Table,MATCH(N$4,Curves,0))</f>
        <v>0.025</v>
      </c>
      <c r="O148" s="99" t="n">
        <f aca="false">N148</f>
        <v>0.025</v>
      </c>
      <c r="P148" s="100"/>
      <c r="Q148" s="99" t="n">
        <f aca="false">O148+L148+I148</f>
        <v>3.294</v>
      </c>
      <c r="R148" s="100"/>
      <c r="S148" s="35" t="n">
        <f aca="false">A149-A148</f>
        <v>31</v>
      </c>
      <c r="T148" s="101" t="n">
        <f aca="false">CHOOSE(F$3,A149+24,A148)</f>
        <v>41085</v>
      </c>
      <c r="U148" s="35" t="n">
        <f aca="false">T148-C$3</f>
        <v>4311</v>
      </c>
      <c r="V148" s="32" t="n">
        <f aca="false">VLOOKUP($A148,Table,MATCH(V$4,Curves,0))</f>
        <v>0.070641273248772</v>
      </c>
      <c r="W148" s="102" t="n">
        <f aca="false">1/(1+CHOOSE(F$3,(V149+($K$3/10000))/2,(V148+($K$3/10000))/2))^(2*U148/365.25)</f>
        <v>0.440683500117045</v>
      </c>
      <c r="X148" s="35" t="n">
        <f aca="false">IF(AND(mthbeg&lt;=A148,mthend&gt;=A148),1,0)</f>
        <v>0</v>
      </c>
      <c r="Y148" s="35" t="n">
        <f aca="false">S148*X148</f>
        <v>0</v>
      </c>
      <c r="AA148" s="89" t="n">
        <f aca="false">F148*G148</f>
        <v>0</v>
      </c>
      <c r="AB148" s="89" t="n">
        <f aca="false">$F148*H148</f>
        <v>0</v>
      </c>
      <c r="AC148" s="89" t="n">
        <f aca="false">$F148*I148</f>
        <v>0</v>
      </c>
      <c r="AD148" s="89" t="n">
        <f aca="false">$F148*J148</f>
        <v>0</v>
      </c>
      <c r="AE148" s="89" t="n">
        <f aca="false">$F148*K148</f>
        <v>0</v>
      </c>
      <c r="AF148" s="89" t="n">
        <f aca="false">$F148*L148</f>
        <v>0</v>
      </c>
      <c r="AG148" s="89" t="n">
        <f aca="false">$F148*M148</f>
        <v>0</v>
      </c>
      <c r="AH148" s="89" t="n">
        <f aca="false">$F148*N148</f>
        <v>0</v>
      </c>
      <c r="AI148" s="89" t="n">
        <f aca="false">F148*O148</f>
        <v>0</v>
      </c>
      <c r="AJ148" s="93"/>
      <c r="AK148" s="89" t="n">
        <f aca="false">CHOOSE($G$3,AB148-AC148,AC148-AB148)</f>
        <v>0</v>
      </c>
      <c r="AL148" s="89" t="n">
        <f aca="false">CHOOSE($G$3,AE148-AF148,AF148-AE148)</f>
        <v>0</v>
      </c>
      <c r="AM148" s="89" t="n">
        <f aca="false">CHOOSE($G$3,AH148-AI148,AI148-AH148)</f>
        <v>0</v>
      </c>
      <c r="AN148" s="103" t="n">
        <f aca="false">SUM(AK148:AM148)</f>
        <v>0</v>
      </c>
      <c r="AP148" s="89" t="n">
        <f aca="false">CHOOSE($G$3,AA148-AB148,AB148-AA148)</f>
        <v>0</v>
      </c>
      <c r="AQ148" s="89" t="n">
        <f aca="false">CHOOSE($G$3,AD148-AE148,AE148-AD148)</f>
        <v>0</v>
      </c>
      <c r="AR148" s="89" t="n">
        <f aca="false">CHOOSE($G$3,AG148-AH148,AH148-AG148)</f>
        <v>0</v>
      </c>
      <c r="AS148" s="103" t="n">
        <f aca="false">AP148+AQ148+AR148</f>
        <v>0</v>
      </c>
      <c r="AT148" s="103"/>
      <c r="AU148" s="90" t="n">
        <f aca="false">AS148+AN148</f>
        <v>0</v>
      </c>
      <c r="AW148" s="90" t="n">
        <f aca="false">AI148+AF148+AC148</f>
        <v>0</v>
      </c>
      <c r="AX148" s="104"/>
    </row>
    <row r="149" customFormat="false" ht="12.75" hidden="false" customHeight="false" outlineLevel="0" collapsed="false">
      <c r="A149" s="94" t="n">
        <f aca="false">EDATE(A148,1)</f>
        <v>41061</v>
      </c>
      <c r="B149" s="95" t="n">
        <f aca="false">VLOOKUP(MONTH(A149),Volumes,3)</f>
        <v>10000</v>
      </c>
      <c r="C149" s="96"/>
      <c r="D149" s="97" t="n">
        <f aca="false">B149+C149</f>
        <v>10000</v>
      </c>
      <c r="E149" s="84" t="n">
        <f aca="false">IF(X149=0,0,IF(AND(X149=1,$H$3=1),D149*S149,IF($H$3=2,D149,"N/A")))</f>
        <v>0</v>
      </c>
      <c r="F149" s="84" t="n">
        <f aca="false">E149*W149</f>
        <v>0</v>
      </c>
      <c r="G149" s="32" t="n">
        <f aca="false">VLOOKUP($A149,Table,MATCH(G$4,Curves,0))</f>
        <v>3.295</v>
      </c>
      <c r="H149" s="98" t="n">
        <f aca="false">G149</f>
        <v>3.295</v>
      </c>
      <c r="I149" s="99" t="n">
        <f aca="false">H149</f>
        <v>3.295</v>
      </c>
      <c r="J149" s="32" t="n">
        <f aca="false">VLOOKUP($A149,Table,MATCH(J$4,Curves,0))</f>
        <v>0.015</v>
      </c>
      <c r="K149" s="98" t="n">
        <f aca="false">J149</f>
        <v>0.015</v>
      </c>
      <c r="L149" s="99" t="n">
        <f aca="false">K149</f>
        <v>0.015</v>
      </c>
      <c r="M149" s="32" t="n">
        <f aca="false">VLOOKUP($A149,Table,MATCH(M$4,Curves,0))</f>
        <v>0.01</v>
      </c>
      <c r="N149" s="98" t="n">
        <f aca="false">VLOOKUP($A149,Table,MATCH(N$4,Curves,0))</f>
        <v>0.025</v>
      </c>
      <c r="O149" s="99" t="n">
        <f aca="false">N149</f>
        <v>0.025</v>
      </c>
      <c r="P149" s="100"/>
      <c r="Q149" s="99" t="n">
        <f aca="false">O149+L149+I149</f>
        <v>3.335</v>
      </c>
      <c r="R149" s="100"/>
      <c r="S149" s="35" t="n">
        <f aca="false">A150-A149</f>
        <v>30</v>
      </c>
      <c r="T149" s="101" t="n">
        <f aca="false">CHOOSE(F$3,A150+24,A149)</f>
        <v>41115</v>
      </c>
      <c r="U149" s="35" t="n">
        <f aca="false">T149-C$3</f>
        <v>4341</v>
      </c>
      <c r="V149" s="32" t="n">
        <f aca="false">VLOOKUP($A149,Table,MATCH(V$4,Curves,0))</f>
        <v>0.070645229641029</v>
      </c>
      <c r="W149" s="102" t="n">
        <f aca="false">1/(1+CHOOSE(F$3,(V150+($K$3/10000))/2,(V149+($K$3/10000))/2))^(2*U149/365.25)</f>
        <v>0.43815845924839</v>
      </c>
      <c r="X149" s="35" t="n">
        <f aca="false">IF(AND(mthbeg&lt;=A149,mthend&gt;=A149),1,0)</f>
        <v>0</v>
      </c>
      <c r="Y149" s="35" t="n">
        <f aca="false">S149*X149</f>
        <v>0</v>
      </c>
      <c r="AA149" s="89" t="n">
        <f aca="false">F149*G149</f>
        <v>0</v>
      </c>
      <c r="AB149" s="89" t="n">
        <f aca="false">$F149*H149</f>
        <v>0</v>
      </c>
      <c r="AC149" s="89" t="n">
        <f aca="false">$F149*I149</f>
        <v>0</v>
      </c>
      <c r="AD149" s="89" t="n">
        <f aca="false">$F149*J149</f>
        <v>0</v>
      </c>
      <c r="AE149" s="89" t="n">
        <f aca="false">$F149*K149</f>
        <v>0</v>
      </c>
      <c r="AF149" s="89" t="n">
        <f aca="false">$F149*L149</f>
        <v>0</v>
      </c>
      <c r="AG149" s="89" t="n">
        <f aca="false">$F149*M149</f>
        <v>0</v>
      </c>
      <c r="AH149" s="89" t="n">
        <f aca="false">$F149*N149</f>
        <v>0</v>
      </c>
      <c r="AI149" s="89" t="n">
        <f aca="false">F149*O149</f>
        <v>0</v>
      </c>
      <c r="AJ149" s="93"/>
      <c r="AK149" s="89" t="n">
        <f aca="false">CHOOSE($G$3,AB149-AC149,AC149-AB149)</f>
        <v>0</v>
      </c>
      <c r="AL149" s="89" t="n">
        <f aca="false">CHOOSE($G$3,AE149-AF149,AF149-AE149)</f>
        <v>0</v>
      </c>
      <c r="AM149" s="89" t="n">
        <f aca="false">CHOOSE($G$3,AH149-AI149,AI149-AH149)</f>
        <v>0</v>
      </c>
      <c r="AN149" s="103" t="n">
        <f aca="false">SUM(AK149:AM149)</f>
        <v>0</v>
      </c>
      <c r="AP149" s="89" t="n">
        <f aca="false">CHOOSE($G$3,AA149-AB149,AB149-AA149)</f>
        <v>0</v>
      </c>
      <c r="AQ149" s="89" t="n">
        <f aca="false">CHOOSE($G$3,AD149-AE149,AE149-AD149)</f>
        <v>0</v>
      </c>
      <c r="AR149" s="89" t="n">
        <f aca="false">CHOOSE($G$3,AG149-AH149,AH149-AG149)</f>
        <v>0</v>
      </c>
      <c r="AS149" s="103" t="n">
        <f aca="false">AP149+AQ149+AR149</f>
        <v>0</v>
      </c>
      <c r="AT149" s="103"/>
      <c r="AU149" s="90" t="n">
        <f aca="false">AS149+AN149</f>
        <v>0</v>
      </c>
      <c r="AW149" s="90" t="n">
        <f aca="false">AI149+AF149+AC149</f>
        <v>0</v>
      </c>
      <c r="AX149" s="104"/>
    </row>
    <row r="150" customFormat="false" ht="12.75" hidden="false" customHeight="false" outlineLevel="0" collapsed="false">
      <c r="A150" s="94" t="n">
        <f aca="false">EDATE(A149,1)</f>
        <v>41091</v>
      </c>
      <c r="B150" s="95" t="n">
        <f aca="false">VLOOKUP(MONTH(A150),Volumes,3)</f>
        <v>10000</v>
      </c>
      <c r="C150" s="96"/>
      <c r="D150" s="97" t="n">
        <f aca="false">B150+C150</f>
        <v>10000</v>
      </c>
      <c r="E150" s="84" t="n">
        <f aca="false">IF(X150=0,0,IF(AND(X150=1,$H$3=1),D150*S150,IF($H$3=2,D150,"N/A")))</f>
        <v>0</v>
      </c>
      <c r="F150" s="84" t="n">
        <f aca="false">E150*W150</f>
        <v>0</v>
      </c>
      <c r="G150" s="32" t="n">
        <f aca="false">VLOOKUP($A150,Table,MATCH(G$4,Curves,0))</f>
        <v>3.307</v>
      </c>
      <c r="H150" s="98" t="n">
        <f aca="false">G150</f>
        <v>3.307</v>
      </c>
      <c r="I150" s="99" t="n">
        <f aca="false">H150</f>
        <v>3.307</v>
      </c>
      <c r="J150" s="32" t="n">
        <f aca="false">VLOOKUP($A150,Table,MATCH(J$4,Curves,0))</f>
        <v>0.015</v>
      </c>
      <c r="K150" s="98" t="n">
        <f aca="false">J150</f>
        <v>0.015</v>
      </c>
      <c r="L150" s="99" t="n">
        <f aca="false">K150</f>
        <v>0.015</v>
      </c>
      <c r="M150" s="32" t="n">
        <f aca="false">VLOOKUP($A150,Table,MATCH(M$4,Curves,0))</f>
        <v>0.01</v>
      </c>
      <c r="N150" s="98" t="n">
        <f aca="false">VLOOKUP($A150,Table,MATCH(N$4,Curves,0))</f>
        <v>0.025</v>
      </c>
      <c r="O150" s="99" t="n">
        <f aca="false">N150</f>
        <v>0.025</v>
      </c>
      <c r="P150" s="100"/>
      <c r="Q150" s="99" t="n">
        <f aca="false">O150+L150+I150</f>
        <v>3.347</v>
      </c>
      <c r="R150" s="100"/>
      <c r="S150" s="35" t="n">
        <f aca="false">A151-A150</f>
        <v>31</v>
      </c>
      <c r="T150" s="101" t="n">
        <f aca="false">CHOOSE(F$3,A151+24,A150)</f>
        <v>41146</v>
      </c>
      <c r="U150" s="35" t="n">
        <f aca="false">T150-C$3</f>
        <v>4372</v>
      </c>
      <c r="V150" s="32" t="n">
        <f aca="false">VLOOKUP($A150,Table,MATCH(V$4,Curves,0))</f>
        <v>0.070649058407734</v>
      </c>
      <c r="W150" s="102" t="n">
        <f aca="false">1/(1+CHOOSE(F$3,(V151+($K$3/10000))/2,(V150+($K$3/10000))/2))^(2*U150/365.25)</f>
        <v>0.435564170929618</v>
      </c>
      <c r="X150" s="35" t="n">
        <f aca="false">IF(AND(mthbeg&lt;=A150,mthend&gt;=A150),1,0)</f>
        <v>0</v>
      </c>
      <c r="Y150" s="35" t="n">
        <f aca="false">S150*X150</f>
        <v>0</v>
      </c>
      <c r="AA150" s="89" t="n">
        <f aca="false">F150*G150</f>
        <v>0</v>
      </c>
      <c r="AB150" s="89" t="n">
        <f aca="false">$F150*H150</f>
        <v>0</v>
      </c>
      <c r="AC150" s="89" t="n">
        <f aca="false">$F150*I150</f>
        <v>0</v>
      </c>
      <c r="AD150" s="89" t="n">
        <f aca="false">$F150*J150</f>
        <v>0</v>
      </c>
      <c r="AE150" s="89" t="n">
        <f aca="false">$F150*K150</f>
        <v>0</v>
      </c>
      <c r="AF150" s="89" t="n">
        <f aca="false">$F150*L150</f>
        <v>0</v>
      </c>
      <c r="AG150" s="89" t="n">
        <f aca="false">$F150*M150</f>
        <v>0</v>
      </c>
      <c r="AH150" s="89" t="n">
        <f aca="false">$F150*N150</f>
        <v>0</v>
      </c>
      <c r="AI150" s="89" t="n">
        <f aca="false">F150*O150</f>
        <v>0</v>
      </c>
      <c r="AJ150" s="93"/>
      <c r="AK150" s="89" t="n">
        <f aca="false">CHOOSE($G$3,AB150-AC150,AC150-AB150)</f>
        <v>0</v>
      </c>
      <c r="AL150" s="89" t="n">
        <f aca="false">CHOOSE($G$3,AE150-AF150,AF150-AE150)</f>
        <v>0</v>
      </c>
      <c r="AM150" s="89" t="n">
        <f aca="false">CHOOSE($G$3,AH150-AI150,AI150-AH150)</f>
        <v>0</v>
      </c>
      <c r="AN150" s="103" t="n">
        <f aca="false">SUM(AK150:AM150)</f>
        <v>0</v>
      </c>
      <c r="AP150" s="89" t="n">
        <f aca="false">CHOOSE($G$3,AA150-AB150,AB150-AA150)</f>
        <v>0</v>
      </c>
      <c r="AQ150" s="89" t="n">
        <f aca="false">CHOOSE($G$3,AD150-AE150,AE150-AD150)</f>
        <v>0</v>
      </c>
      <c r="AR150" s="89" t="n">
        <f aca="false">CHOOSE($G$3,AG150-AH150,AH150-AG150)</f>
        <v>0</v>
      </c>
      <c r="AS150" s="103" t="n">
        <f aca="false">AP150+AQ150+AR150</f>
        <v>0</v>
      </c>
      <c r="AT150" s="103"/>
      <c r="AU150" s="90" t="n">
        <f aca="false">AS150+AN150</f>
        <v>0</v>
      </c>
      <c r="AW150" s="90" t="n">
        <f aca="false">AI150+AF150+AC150</f>
        <v>0</v>
      </c>
      <c r="AX150" s="104"/>
    </row>
    <row r="151" customFormat="false" ht="12.75" hidden="false" customHeight="false" outlineLevel="0" collapsed="false">
      <c r="A151" s="94" t="n">
        <f aca="false">EDATE(A150,1)</f>
        <v>41122</v>
      </c>
      <c r="B151" s="95" t="n">
        <f aca="false">VLOOKUP(MONTH(A151),Volumes,3)</f>
        <v>10000</v>
      </c>
      <c r="C151" s="96"/>
      <c r="D151" s="97" t="n">
        <f aca="false">B151+C151</f>
        <v>10000</v>
      </c>
      <c r="E151" s="84" t="n">
        <f aca="false">IF(X151=0,0,IF(AND(X151=1,$H$3=1),D151*S151,IF($H$3=2,D151,"N/A")))</f>
        <v>0</v>
      </c>
      <c r="F151" s="84" t="n">
        <f aca="false">E151*W151</f>
        <v>0</v>
      </c>
      <c r="G151" s="32" t="n">
        <f aca="false">VLOOKUP($A151,Table,MATCH(G$4,Curves,0))</f>
        <v>3.328</v>
      </c>
      <c r="H151" s="98" t="n">
        <f aca="false">G151</f>
        <v>3.328</v>
      </c>
      <c r="I151" s="99" t="n">
        <f aca="false">H151</f>
        <v>3.328</v>
      </c>
      <c r="J151" s="32" t="n">
        <f aca="false">VLOOKUP($A151,Table,MATCH(J$4,Curves,0))</f>
        <v>0.015</v>
      </c>
      <c r="K151" s="98" t="n">
        <f aca="false">J151</f>
        <v>0.015</v>
      </c>
      <c r="L151" s="99" t="n">
        <f aca="false">K151</f>
        <v>0.015</v>
      </c>
      <c r="M151" s="32" t="n">
        <f aca="false">VLOOKUP($A151,Table,MATCH(M$4,Curves,0))</f>
        <v>0.01</v>
      </c>
      <c r="N151" s="98" t="n">
        <f aca="false">VLOOKUP($A151,Table,MATCH(N$4,Curves,0))</f>
        <v>0.025</v>
      </c>
      <c r="O151" s="99" t="n">
        <f aca="false">N151</f>
        <v>0.025</v>
      </c>
      <c r="P151" s="100"/>
      <c r="Q151" s="99" t="n">
        <f aca="false">O151+L151+I151</f>
        <v>3.368</v>
      </c>
      <c r="R151" s="100"/>
      <c r="S151" s="35" t="n">
        <f aca="false">A152-A151</f>
        <v>31</v>
      </c>
      <c r="T151" s="101" t="n">
        <f aca="false">CHOOSE(F$3,A152+24,A151)</f>
        <v>41177</v>
      </c>
      <c r="U151" s="35" t="n">
        <f aca="false">T151-C$3</f>
        <v>4403</v>
      </c>
      <c r="V151" s="32" t="n">
        <f aca="false">VLOOKUP($A151,Table,MATCH(V$4,Curves,0))</f>
        <v>0.0706530148</v>
      </c>
      <c r="W151" s="102" t="n">
        <f aca="false">1/(1+CHOOSE(F$3,(V152+($K$3/10000))/2,(V151+($K$3/10000))/2))^(2*U151/365.25)</f>
        <v>0.432984962281845</v>
      </c>
      <c r="X151" s="35" t="n">
        <f aca="false">IF(AND(mthbeg&lt;=A151,mthend&gt;=A151),1,0)</f>
        <v>0</v>
      </c>
      <c r="Y151" s="35" t="n">
        <f aca="false">S151*X151</f>
        <v>0</v>
      </c>
      <c r="AA151" s="89" t="n">
        <f aca="false">F151*G151</f>
        <v>0</v>
      </c>
      <c r="AB151" s="89" t="n">
        <f aca="false">$F151*H151</f>
        <v>0</v>
      </c>
      <c r="AC151" s="89" t="n">
        <f aca="false">$F151*I151</f>
        <v>0</v>
      </c>
      <c r="AD151" s="89" t="n">
        <f aca="false">$F151*J151</f>
        <v>0</v>
      </c>
      <c r="AE151" s="89" t="n">
        <f aca="false">$F151*K151</f>
        <v>0</v>
      </c>
      <c r="AF151" s="89" t="n">
        <f aca="false">$F151*L151</f>
        <v>0</v>
      </c>
      <c r="AG151" s="89" t="n">
        <f aca="false">$F151*M151</f>
        <v>0</v>
      </c>
      <c r="AH151" s="89" t="n">
        <f aca="false">$F151*N151</f>
        <v>0</v>
      </c>
      <c r="AI151" s="89" t="n">
        <f aca="false">F151*O151</f>
        <v>0</v>
      </c>
      <c r="AJ151" s="93"/>
      <c r="AK151" s="89" t="n">
        <f aca="false">CHOOSE($G$3,AB151-AC151,AC151-AB151)</f>
        <v>0</v>
      </c>
      <c r="AL151" s="89" t="n">
        <f aca="false">CHOOSE($G$3,AE151-AF151,AF151-AE151)</f>
        <v>0</v>
      </c>
      <c r="AM151" s="89" t="n">
        <f aca="false">CHOOSE($G$3,AH151-AI151,AI151-AH151)</f>
        <v>0</v>
      </c>
      <c r="AN151" s="103" t="n">
        <f aca="false">SUM(AK151:AM151)</f>
        <v>0</v>
      </c>
      <c r="AP151" s="89" t="n">
        <f aca="false">CHOOSE($G$3,AA151-AB151,AB151-AA151)</f>
        <v>0</v>
      </c>
      <c r="AQ151" s="89" t="n">
        <f aca="false">CHOOSE($G$3,AD151-AE151,AE151-AD151)</f>
        <v>0</v>
      </c>
      <c r="AR151" s="89" t="n">
        <f aca="false">CHOOSE($G$3,AG151-AH151,AH151-AG151)</f>
        <v>0</v>
      </c>
      <c r="AS151" s="103" t="n">
        <f aca="false">AP151+AQ151+AR151</f>
        <v>0</v>
      </c>
      <c r="AT151" s="103"/>
      <c r="AU151" s="90" t="n">
        <f aca="false">AS151+AN151</f>
        <v>0</v>
      </c>
      <c r="AW151" s="90" t="n">
        <f aca="false">AI151+AF151+AC151</f>
        <v>0</v>
      </c>
      <c r="AX151" s="104"/>
    </row>
    <row r="152" customFormat="false" ht="12.75" hidden="false" customHeight="false" outlineLevel="0" collapsed="false">
      <c r="A152" s="94" t="n">
        <f aca="false">EDATE(A151,1)</f>
        <v>41153</v>
      </c>
      <c r="B152" s="95" t="n">
        <f aca="false">VLOOKUP(MONTH(A152),Volumes,3)</f>
        <v>10000</v>
      </c>
      <c r="C152" s="96"/>
      <c r="D152" s="97" t="n">
        <f aca="false">B152+C152</f>
        <v>10000</v>
      </c>
      <c r="E152" s="84" t="n">
        <f aca="false">IF(X152=0,0,IF(AND(X152=1,$H$3=1),D152*S152,IF($H$3=2,D152,"N/A")))</f>
        <v>0</v>
      </c>
      <c r="F152" s="84" t="n">
        <f aca="false">E152*W152</f>
        <v>0</v>
      </c>
      <c r="G152" s="32" t="n">
        <f aca="false">VLOOKUP($A152,Table,MATCH(G$4,Curves,0))</f>
        <v>3.346</v>
      </c>
      <c r="H152" s="98" t="n">
        <f aca="false">G152</f>
        <v>3.346</v>
      </c>
      <c r="I152" s="99" t="n">
        <f aca="false">H152</f>
        <v>3.346</v>
      </c>
      <c r="J152" s="32" t="n">
        <f aca="false">VLOOKUP($A152,Table,MATCH(J$4,Curves,0))</f>
        <v>0.015</v>
      </c>
      <c r="K152" s="98" t="n">
        <f aca="false">J152</f>
        <v>0.015</v>
      </c>
      <c r="L152" s="99" t="n">
        <f aca="false">K152</f>
        <v>0.015</v>
      </c>
      <c r="M152" s="32" t="n">
        <f aca="false">VLOOKUP($A152,Table,MATCH(M$4,Curves,0))</f>
        <v>0.01</v>
      </c>
      <c r="N152" s="98" t="n">
        <f aca="false">VLOOKUP($A152,Table,MATCH(N$4,Curves,0))</f>
        <v>0.025</v>
      </c>
      <c r="O152" s="99" t="n">
        <f aca="false">N152</f>
        <v>0.025</v>
      </c>
      <c r="P152" s="100"/>
      <c r="Q152" s="99" t="n">
        <f aca="false">O152+L152+I152</f>
        <v>3.386</v>
      </c>
      <c r="R152" s="100"/>
      <c r="S152" s="35" t="n">
        <f aca="false">A153-A152</f>
        <v>30</v>
      </c>
      <c r="T152" s="101" t="n">
        <f aca="false">CHOOSE(F$3,A153+24,A152)</f>
        <v>41207</v>
      </c>
      <c r="U152" s="35" t="n">
        <f aca="false">T152-C$3</f>
        <v>4433</v>
      </c>
      <c r="V152" s="32" t="n">
        <f aca="false">VLOOKUP($A152,Table,MATCH(V$4,Curves,0))</f>
        <v>0.070656971192272</v>
      </c>
      <c r="W152" s="102" t="n">
        <f aca="false">1/(1+CHOOSE(F$3,(V153+($K$3/10000))/2,(V152+($K$3/10000))/2))^(2*U152/365.25)</f>
        <v>0.430503230800997</v>
      </c>
      <c r="X152" s="35" t="n">
        <f aca="false">IF(AND(mthbeg&lt;=A152,mthend&gt;=A152),1,0)</f>
        <v>0</v>
      </c>
      <c r="Y152" s="35" t="n">
        <f aca="false">S152*X152</f>
        <v>0</v>
      </c>
      <c r="AA152" s="89" t="n">
        <f aca="false">F152*G152</f>
        <v>0</v>
      </c>
      <c r="AB152" s="89" t="n">
        <f aca="false">$F152*H152</f>
        <v>0</v>
      </c>
      <c r="AC152" s="89" t="n">
        <f aca="false">$F152*I152</f>
        <v>0</v>
      </c>
      <c r="AD152" s="89" t="n">
        <f aca="false">$F152*J152</f>
        <v>0</v>
      </c>
      <c r="AE152" s="89" t="n">
        <f aca="false">$F152*K152</f>
        <v>0</v>
      </c>
      <c r="AF152" s="89" t="n">
        <f aca="false">$F152*L152</f>
        <v>0</v>
      </c>
      <c r="AG152" s="89" t="n">
        <f aca="false">$F152*M152</f>
        <v>0</v>
      </c>
      <c r="AH152" s="89" t="n">
        <f aca="false">$F152*N152</f>
        <v>0</v>
      </c>
      <c r="AI152" s="89" t="n">
        <f aca="false">F152*O152</f>
        <v>0</v>
      </c>
      <c r="AJ152" s="93"/>
      <c r="AK152" s="89" t="n">
        <f aca="false">CHOOSE($G$3,AB152-AC152,AC152-AB152)</f>
        <v>0</v>
      </c>
      <c r="AL152" s="89" t="n">
        <f aca="false">CHOOSE($G$3,AE152-AF152,AF152-AE152)</f>
        <v>0</v>
      </c>
      <c r="AM152" s="89" t="n">
        <f aca="false">CHOOSE($G$3,AH152-AI152,AI152-AH152)</f>
        <v>0</v>
      </c>
      <c r="AN152" s="103" t="n">
        <f aca="false">SUM(AK152:AM152)</f>
        <v>0</v>
      </c>
      <c r="AP152" s="89" t="n">
        <f aca="false">CHOOSE($G$3,AA152-AB152,AB152-AA152)</f>
        <v>0</v>
      </c>
      <c r="AQ152" s="89" t="n">
        <f aca="false">CHOOSE($G$3,AD152-AE152,AE152-AD152)</f>
        <v>0</v>
      </c>
      <c r="AR152" s="89" t="n">
        <f aca="false">CHOOSE($G$3,AG152-AH152,AH152-AG152)</f>
        <v>0</v>
      </c>
      <c r="AS152" s="103" t="n">
        <f aca="false">AP152+AQ152+AR152</f>
        <v>0</v>
      </c>
      <c r="AT152" s="103"/>
      <c r="AU152" s="90" t="n">
        <f aca="false">AS152+AN152</f>
        <v>0</v>
      </c>
      <c r="AW152" s="90" t="n">
        <f aca="false">AI152+AF152+AC152</f>
        <v>0</v>
      </c>
      <c r="AX152" s="104"/>
    </row>
    <row r="153" customFormat="false" ht="12.75" hidden="false" customHeight="false" outlineLevel="0" collapsed="false">
      <c r="A153" s="94" t="n">
        <f aca="false">EDATE(A152,1)</f>
        <v>41183</v>
      </c>
      <c r="B153" s="95" t="n">
        <f aca="false">VLOOKUP(MONTH(A153),Volumes,3)</f>
        <v>10000</v>
      </c>
      <c r="C153" s="96"/>
      <c r="D153" s="97" t="n">
        <f aca="false">B153+C153</f>
        <v>10000</v>
      </c>
      <c r="E153" s="84" t="n">
        <f aca="false">IF(X153=0,0,IF(AND(X153=1,$H$3=1),D153*S153,IF($H$3=2,D153,"N/A")))</f>
        <v>0</v>
      </c>
      <c r="F153" s="84" t="n">
        <f aca="false">E153*W153</f>
        <v>0</v>
      </c>
      <c r="G153" s="32" t="n">
        <f aca="false">VLOOKUP($A153,Table,MATCH(G$4,Curves,0))</f>
        <v>3.352</v>
      </c>
      <c r="H153" s="98" t="n">
        <f aca="false">G153</f>
        <v>3.352</v>
      </c>
      <c r="I153" s="99" t="n">
        <f aca="false">H153</f>
        <v>3.352</v>
      </c>
      <c r="J153" s="32" t="n">
        <f aca="false">VLOOKUP($A153,Table,MATCH(J$4,Curves,0))</f>
        <v>0.015</v>
      </c>
      <c r="K153" s="98" t="n">
        <f aca="false">J153</f>
        <v>0.015</v>
      </c>
      <c r="L153" s="99" t="n">
        <f aca="false">K153</f>
        <v>0.015</v>
      </c>
      <c r="M153" s="32" t="n">
        <f aca="false">VLOOKUP($A153,Table,MATCH(M$4,Curves,0))</f>
        <v>0.01</v>
      </c>
      <c r="N153" s="98" t="n">
        <f aca="false">VLOOKUP($A153,Table,MATCH(N$4,Curves,0))</f>
        <v>0.025</v>
      </c>
      <c r="O153" s="99" t="n">
        <f aca="false">N153</f>
        <v>0.025</v>
      </c>
      <c r="P153" s="100"/>
      <c r="Q153" s="99" t="n">
        <f aca="false">O153+L153+I153</f>
        <v>3.392</v>
      </c>
      <c r="R153" s="100"/>
      <c r="S153" s="35" t="n">
        <f aca="false">A154-A153</f>
        <v>31</v>
      </c>
      <c r="T153" s="101" t="n">
        <f aca="false">CHOOSE(F$3,A154+24,A153)</f>
        <v>41238</v>
      </c>
      <c r="U153" s="35" t="n">
        <f aca="false">T153-C$3</f>
        <v>4464</v>
      </c>
      <c r="V153" s="32" t="n">
        <f aca="false">VLOOKUP($A153,Table,MATCH(V$4,Curves,0))</f>
        <v>0.070660799959</v>
      </c>
      <c r="W153" s="102" t="n">
        <f aca="false">1/(1+CHOOSE(F$3,(V154+($K$3/10000))/2,(V153+($K$3/10000))/2))^(2*U153/365.25)</f>
        <v>0.427953444518961</v>
      </c>
      <c r="X153" s="35" t="n">
        <f aca="false">IF(AND(mthbeg&lt;=A153,mthend&gt;=A153),1,0)</f>
        <v>0</v>
      </c>
      <c r="Y153" s="35" t="n">
        <f aca="false">S153*X153</f>
        <v>0</v>
      </c>
      <c r="AA153" s="89" t="n">
        <f aca="false">F153*G153</f>
        <v>0</v>
      </c>
      <c r="AB153" s="89" t="n">
        <f aca="false">$F153*H153</f>
        <v>0</v>
      </c>
      <c r="AC153" s="89" t="n">
        <f aca="false">$F153*I153</f>
        <v>0</v>
      </c>
      <c r="AD153" s="89" t="n">
        <f aca="false">$F153*J153</f>
        <v>0</v>
      </c>
      <c r="AE153" s="89" t="n">
        <f aca="false">$F153*K153</f>
        <v>0</v>
      </c>
      <c r="AF153" s="89" t="n">
        <f aca="false">$F153*L153</f>
        <v>0</v>
      </c>
      <c r="AG153" s="89" t="n">
        <f aca="false">$F153*M153</f>
        <v>0</v>
      </c>
      <c r="AH153" s="89" t="n">
        <f aca="false">$F153*N153</f>
        <v>0</v>
      </c>
      <c r="AI153" s="89" t="n">
        <f aca="false">F153*O153</f>
        <v>0</v>
      </c>
      <c r="AJ153" s="93"/>
      <c r="AK153" s="89" t="n">
        <f aca="false">CHOOSE($G$3,AB153-AC153,AC153-AB153)</f>
        <v>0</v>
      </c>
      <c r="AL153" s="89" t="n">
        <f aca="false">CHOOSE($G$3,AE153-AF153,AF153-AE153)</f>
        <v>0</v>
      </c>
      <c r="AM153" s="89" t="n">
        <f aca="false">CHOOSE($G$3,AH153-AI153,AI153-AH153)</f>
        <v>0</v>
      </c>
      <c r="AN153" s="103" t="n">
        <f aca="false">SUM(AK153:AM153)</f>
        <v>0</v>
      </c>
      <c r="AP153" s="89" t="n">
        <f aca="false">CHOOSE($G$3,AA153-AB153,AB153-AA153)</f>
        <v>0</v>
      </c>
      <c r="AQ153" s="89" t="n">
        <f aca="false">CHOOSE($G$3,AD153-AE153,AE153-AD153)</f>
        <v>0</v>
      </c>
      <c r="AR153" s="89" t="n">
        <f aca="false">CHOOSE($G$3,AG153-AH153,AH153-AG153)</f>
        <v>0</v>
      </c>
      <c r="AS153" s="103" t="n">
        <f aca="false">AP153+AQ153+AR153</f>
        <v>0</v>
      </c>
      <c r="AT153" s="103"/>
      <c r="AU153" s="90" t="n">
        <f aca="false">AS153+AN153</f>
        <v>0</v>
      </c>
      <c r="AW153" s="90" t="n">
        <f aca="false">AI153+AF153+AC153</f>
        <v>0</v>
      </c>
      <c r="AX153" s="104"/>
    </row>
    <row r="154" customFormat="false" ht="12.75" hidden="false" customHeight="false" outlineLevel="0" collapsed="false">
      <c r="A154" s="94" t="n">
        <f aca="false">EDATE(A153,1)</f>
        <v>41214</v>
      </c>
      <c r="B154" s="95" t="n">
        <f aca="false">VLOOKUP(MONTH(A154),Volumes,3)</f>
        <v>10000</v>
      </c>
      <c r="C154" s="96"/>
      <c r="D154" s="97" t="n">
        <f aca="false">B154+C154</f>
        <v>10000</v>
      </c>
      <c r="E154" s="84" t="n">
        <f aca="false">IF(X154=0,0,IF(AND(X154=1,$H$3=1),D154*S154,IF($H$3=2,D154,"N/A")))</f>
        <v>0</v>
      </c>
      <c r="F154" s="84" t="n">
        <f aca="false">E154*W154</f>
        <v>0</v>
      </c>
      <c r="G154" s="32" t="n">
        <f aca="false">VLOOKUP($A154,Table,MATCH(G$4,Curves,0))</f>
        <v>3.399</v>
      </c>
      <c r="H154" s="98" t="n">
        <f aca="false">G154</f>
        <v>3.399</v>
      </c>
      <c r="I154" s="99" t="n">
        <f aca="false">H154</f>
        <v>3.399</v>
      </c>
      <c r="J154" s="32" t="n">
        <f aca="false">VLOOKUP($A154,Table,MATCH(J$4,Curves,0))</f>
        <v>0.0045</v>
      </c>
      <c r="K154" s="98" t="n">
        <f aca="false">J154</f>
        <v>0.0045</v>
      </c>
      <c r="L154" s="99" t="n">
        <f aca="false">K154</f>
        <v>0.0045</v>
      </c>
      <c r="M154" s="32" t="n">
        <f aca="false">VLOOKUP($A154,Table,MATCH(M$4,Curves,0))</f>
        <v>0.01</v>
      </c>
      <c r="N154" s="98" t="n">
        <f aca="false">VLOOKUP($A154,Table,MATCH(N$4,Curves,0))</f>
        <v>0.025</v>
      </c>
      <c r="O154" s="99" t="n">
        <f aca="false">N154</f>
        <v>0.025</v>
      </c>
      <c r="P154" s="100"/>
      <c r="Q154" s="99" t="n">
        <f aca="false">O154+L154+I154</f>
        <v>3.4285</v>
      </c>
      <c r="R154" s="100"/>
      <c r="S154" s="35" t="n">
        <f aca="false">A155-A154</f>
        <v>30</v>
      </c>
      <c r="T154" s="101" t="n">
        <f aca="false">CHOOSE(F$3,A155+24,A154)</f>
        <v>41268</v>
      </c>
      <c r="U154" s="35" t="n">
        <f aca="false">T154-C$3</f>
        <v>4494</v>
      </c>
      <c r="V154" s="32" t="n">
        <f aca="false">VLOOKUP($A154,Table,MATCH(V$4,Curves,0))</f>
        <v>0.070664756351275</v>
      </c>
      <c r="W154" s="102" t="n">
        <f aca="false">1/(1+CHOOSE(F$3,(V155+($K$3/10000))/2,(V154+($K$3/10000))/2))^(2*U154/365.25)</f>
        <v>0.425500026570294</v>
      </c>
      <c r="X154" s="35" t="n">
        <f aca="false">IF(AND(mthbeg&lt;=A154,mthend&gt;=A154),1,0)</f>
        <v>0</v>
      </c>
      <c r="Y154" s="35" t="n">
        <f aca="false">S154*X154</f>
        <v>0</v>
      </c>
      <c r="AA154" s="89" t="n">
        <f aca="false">F154*G154</f>
        <v>0</v>
      </c>
      <c r="AB154" s="89" t="n">
        <f aca="false">$F154*H154</f>
        <v>0</v>
      </c>
      <c r="AC154" s="89" t="n">
        <f aca="false">$F154*I154</f>
        <v>0</v>
      </c>
      <c r="AD154" s="89" t="n">
        <f aca="false">$F154*J154</f>
        <v>0</v>
      </c>
      <c r="AE154" s="89" t="n">
        <f aca="false">$F154*K154</f>
        <v>0</v>
      </c>
      <c r="AF154" s="89" t="n">
        <f aca="false">$F154*L154</f>
        <v>0</v>
      </c>
      <c r="AG154" s="89" t="n">
        <f aca="false">$F154*M154</f>
        <v>0</v>
      </c>
      <c r="AH154" s="89" t="n">
        <f aca="false">$F154*N154</f>
        <v>0</v>
      </c>
      <c r="AI154" s="89" t="n">
        <f aca="false">F154*O154</f>
        <v>0</v>
      </c>
      <c r="AJ154" s="93"/>
      <c r="AK154" s="89" t="n">
        <f aca="false">CHOOSE($G$3,AB154-AC154,AC154-AB154)</f>
        <v>0</v>
      </c>
      <c r="AL154" s="89" t="n">
        <f aca="false">CHOOSE($G$3,AE154-AF154,AF154-AE154)</f>
        <v>0</v>
      </c>
      <c r="AM154" s="89" t="n">
        <f aca="false">CHOOSE($G$3,AH154-AI154,AI154-AH154)</f>
        <v>0</v>
      </c>
      <c r="AN154" s="103" t="n">
        <f aca="false">SUM(AK154:AM154)</f>
        <v>0</v>
      </c>
      <c r="AP154" s="89" t="n">
        <f aca="false">CHOOSE($G$3,AA154-AB154,AB154-AA154)</f>
        <v>0</v>
      </c>
      <c r="AQ154" s="89" t="n">
        <f aca="false">CHOOSE($G$3,AD154-AE154,AE154-AD154)</f>
        <v>0</v>
      </c>
      <c r="AR154" s="89" t="n">
        <f aca="false">CHOOSE($G$3,AG154-AH154,AH154-AG154)</f>
        <v>0</v>
      </c>
      <c r="AS154" s="103" t="n">
        <f aca="false">AP154+AQ154+AR154</f>
        <v>0</v>
      </c>
      <c r="AT154" s="103"/>
      <c r="AU154" s="90" t="n">
        <f aca="false">AS154+AN154</f>
        <v>0</v>
      </c>
      <c r="AW154" s="90" t="n">
        <f aca="false">AI154+AF154+AC154</f>
        <v>0</v>
      </c>
      <c r="AX154" s="104"/>
    </row>
    <row r="155" customFormat="false" ht="12.75" hidden="false" customHeight="false" outlineLevel="0" collapsed="false">
      <c r="A155" s="94" t="n">
        <f aca="false">EDATE(A154,1)</f>
        <v>41244</v>
      </c>
      <c r="B155" s="95" t="n">
        <f aca="false">VLOOKUP(MONTH(A155),Volumes,3)</f>
        <v>10000</v>
      </c>
      <c r="C155" s="96"/>
      <c r="D155" s="97" t="n">
        <f aca="false">B155+C155</f>
        <v>10000</v>
      </c>
      <c r="E155" s="84" t="n">
        <f aca="false">IF(X155=0,0,IF(AND(X155=1,$H$3=1),D155*S155,IF($H$3=2,D155,"N/A")))</f>
        <v>0</v>
      </c>
      <c r="F155" s="84" t="n">
        <f aca="false">E155*W155</f>
        <v>0</v>
      </c>
      <c r="G155" s="32" t="n">
        <f aca="false">VLOOKUP($A155,Table,MATCH(G$4,Curves,0))</f>
        <v>3.458</v>
      </c>
      <c r="H155" s="98" t="n">
        <f aca="false">G155</f>
        <v>3.458</v>
      </c>
      <c r="I155" s="99" t="n">
        <f aca="false">H155</f>
        <v>3.458</v>
      </c>
      <c r="J155" s="32" t="n">
        <f aca="false">VLOOKUP($A155,Table,MATCH(J$4,Curves,0))</f>
        <v>0.0045</v>
      </c>
      <c r="K155" s="98" t="n">
        <f aca="false">J155</f>
        <v>0.0045</v>
      </c>
      <c r="L155" s="99" t="n">
        <f aca="false">K155</f>
        <v>0.0045</v>
      </c>
      <c r="M155" s="32" t="n">
        <f aca="false">VLOOKUP($A155,Table,MATCH(M$4,Curves,0))</f>
        <v>0.01</v>
      </c>
      <c r="N155" s="98" t="n">
        <f aca="false">VLOOKUP($A155,Table,MATCH(N$4,Curves,0))</f>
        <v>0.025</v>
      </c>
      <c r="O155" s="99" t="n">
        <f aca="false">N155</f>
        <v>0.025</v>
      </c>
      <c r="P155" s="100"/>
      <c r="Q155" s="99" t="n">
        <f aca="false">O155+L155+I155</f>
        <v>3.4875</v>
      </c>
      <c r="R155" s="100"/>
      <c r="S155" s="35" t="n">
        <f aca="false">A156-A155</f>
        <v>31</v>
      </c>
      <c r="T155" s="101" t="n">
        <f aca="false">CHOOSE(F$3,A156+24,A155)</f>
        <v>41299</v>
      </c>
      <c r="U155" s="35" t="n">
        <f aca="false">T155-C$3</f>
        <v>4525</v>
      </c>
      <c r="V155" s="32" t="n">
        <f aca="false">VLOOKUP($A155,Table,MATCH(V$4,Curves,0))</f>
        <v>0.070668585118004</v>
      </c>
      <c r="W155" s="102" t="n">
        <f aca="false">1/(1+CHOOSE(F$3,(V156+($K$3/10000))/2,(V155+($K$3/10000))/2))^(2*U155/365.25)</f>
        <v>0.422979333467405</v>
      </c>
      <c r="X155" s="35" t="n">
        <f aca="false">IF(AND(mthbeg&lt;=A155,mthend&gt;=A155),1,0)</f>
        <v>0</v>
      </c>
      <c r="Y155" s="35" t="n">
        <f aca="false">S155*X155</f>
        <v>0</v>
      </c>
      <c r="AA155" s="89" t="n">
        <f aca="false">F155*G155</f>
        <v>0</v>
      </c>
      <c r="AB155" s="89" t="n">
        <f aca="false">$F155*H155</f>
        <v>0</v>
      </c>
      <c r="AC155" s="89" t="n">
        <f aca="false">$F155*I155</f>
        <v>0</v>
      </c>
      <c r="AD155" s="89" t="n">
        <f aca="false">$F155*J155</f>
        <v>0</v>
      </c>
      <c r="AE155" s="89" t="n">
        <f aca="false">$F155*K155</f>
        <v>0</v>
      </c>
      <c r="AF155" s="89" t="n">
        <f aca="false">$F155*L155</f>
        <v>0</v>
      </c>
      <c r="AG155" s="89" t="n">
        <f aca="false">$F155*M155</f>
        <v>0</v>
      </c>
      <c r="AH155" s="89" t="n">
        <f aca="false">$F155*N155</f>
        <v>0</v>
      </c>
      <c r="AI155" s="89" t="n">
        <f aca="false">F155*O155</f>
        <v>0</v>
      </c>
      <c r="AJ155" s="93"/>
      <c r="AK155" s="89" t="n">
        <f aca="false">CHOOSE($G$3,AB155-AC155,AC155-AB155)</f>
        <v>0</v>
      </c>
      <c r="AL155" s="89" t="n">
        <f aca="false">CHOOSE($G$3,AE155-AF155,AF155-AE155)</f>
        <v>0</v>
      </c>
      <c r="AM155" s="89" t="n">
        <f aca="false">CHOOSE($G$3,AH155-AI155,AI155-AH155)</f>
        <v>0</v>
      </c>
      <c r="AN155" s="103" t="n">
        <f aca="false">SUM(AK155:AM155)</f>
        <v>0</v>
      </c>
      <c r="AP155" s="89" t="n">
        <f aca="false">CHOOSE($G$3,AA155-AB155,AB155-AA155)</f>
        <v>0</v>
      </c>
      <c r="AQ155" s="89" t="n">
        <f aca="false">CHOOSE($G$3,AD155-AE155,AE155-AD155)</f>
        <v>0</v>
      </c>
      <c r="AR155" s="89" t="n">
        <f aca="false">CHOOSE($G$3,AG155-AH155,AH155-AG155)</f>
        <v>0</v>
      </c>
      <c r="AS155" s="103" t="n">
        <f aca="false">AP155+AQ155+AR155</f>
        <v>0</v>
      </c>
      <c r="AT155" s="103"/>
      <c r="AU155" s="90" t="n">
        <f aca="false">AS155+AN155</f>
        <v>0</v>
      </c>
      <c r="AW155" s="90" t="n">
        <f aca="false">AI155+AF155+AC155</f>
        <v>0</v>
      </c>
      <c r="AX155" s="104"/>
    </row>
    <row r="156" customFormat="false" ht="12.75" hidden="false" customHeight="false" outlineLevel="0" collapsed="false">
      <c r="A156" s="94" t="n">
        <f aca="false">EDATE(A155,1)</f>
        <v>41275</v>
      </c>
      <c r="B156" s="95" t="n">
        <f aca="false">VLOOKUP(MONTH(A156),Volumes,3)</f>
        <v>10000</v>
      </c>
      <c r="C156" s="96"/>
      <c r="D156" s="97" t="n">
        <f aca="false">B156+C156</f>
        <v>10000</v>
      </c>
      <c r="E156" s="84" t="n">
        <f aca="false">IF(X156=0,0,IF(AND(X156=1,$H$3=1),D156*S156,IF($H$3=2,D156,"N/A")))</f>
        <v>0</v>
      </c>
      <c r="F156" s="84" t="n">
        <f aca="false">E156*W156</f>
        <v>0</v>
      </c>
      <c r="G156" s="32" t="n">
        <f aca="false">VLOOKUP($A156,Table,MATCH(G$4,Curves,0))</f>
        <v>3.662</v>
      </c>
      <c r="H156" s="98" t="n">
        <f aca="false">G156</f>
        <v>3.662</v>
      </c>
      <c r="I156" s="99" t="n">
        <f aca="false">H156</f>
        <v>3.662</v>
      </c>
      <c r="J156" s="32" t="n">
        <f aca="false">VLOOKUP($A156,Table,MATCH(J$4,Curves,0))</f>
        <v>0.0045</v>
      </c>
      <c r="K156" s="98" t="n">
        <f aca="false">J156</f>
        <v>0.0045</v>
      </c>
      <c r="L156" s="99" t="n">
        <f aca="false">K156</f>
        <v>0.0045</v>
      </c>
      <c r="M156" s="32" t="n">
        <f aca="false">VLOOKUP($A156,Table,MATCH(M$4,Curves,0))</f>
        <v>0.01</v>
      </c>
      <c r="N156" s="98" t="n">
        <f aca="false">VLOOKUP($A156,Table,MATCH(N$4,Curves,0))</f>
        <v>0.025</v>
      </c>
      <c r="O156" s="99" t="n">
        <f aca="false">N156</f>
        <v>0.025</v>
      </c>
      <c r="P156" s="100"/>
      <c r="Q156" s="99" t="n">
        <f aca="false">O156+L156+I156</f>
        <v>3.6915</v>
      </c>
      <c r="R156" s="100"/>
      <c r="S156" s="35" t="n">
        <f aca="false">A157-A156</f>
        <v>31</v>
      </c>
      <c r="T156" s="101" t="n">
        <f aca="false">CHOOSE(F$3,A157+24,A156)</f>
        <v>41330</v>
      </c>
      <c r="U156" s="35" t="n">
        <f aca="false">T156-C$3</f>
        <v>4556</v>
      </c>
      <c r="V156" s="32" t="n">
        <f aca="false">VLOOKUP($A156,Table,MATCH(V$4,Curves,0))</f>
        <v>0.070672541510297</v>
      </c>
      <c r="W156" s="102" t="n">
        <f aca="false">1/(1+CHOOSE(F$3,(V157+($K$3/10000))/2,(V156+($K$3/10000))/2))^(2*U156/365.25)</f>
        <v>0.420473300426071</v>
      </c>
      <c r="X156" s="35" t="n">
        <f aca="false">IF(AND(mthbeg&lt;=A156,mthend&gt;=A156),1,0)</f>
        <v>0</v>
      </c>
      <c r="Y156" s="35" t="n">
        <f aca="false">S156*X156</f>
        <v>0</v>
      </c>
      <c r="AA156" s="89" t="n">
        <f aca="false">F156*G156</f>
        <v>0</v>
      </c>
      <c r="AB156" s="89" t="n">
        <f aca="false">$F156*H156</f>
        <v>0</v>
      </c>
      <c r="AC156" s="89" t="n">
        <f aca="false">$F156*I156</f>
        <v>0</v>
      </c>
      <c r="AD156" s="89" t="n">
        <f aca="false">$F156*J156</f>
        <v>0</v>
      </c>
      <c r="AE156" s="89" t="n">
        <f aca="false">$F156*K156</f>
        <v>0</v>
      </c>
      <c r="AF156" s="89" t="n">
        <f aca="false">$F156*L156</f>
        <v>0</v>
      </c>
      <c r="AG156" s="89" t="n">
        <f aca="false">$F156*M156</f>
        <v>0</v>
      </c>
      <c r="AH156" s="89" t="n">
        <f aca="false">$F156*N156</f>
        <v>0</v>
      </c>
      <c r="AI156" s="89" t="n">
        <f aca="false">F156*O156</f>
        <v>0</v>
      </c>
      <c r="AJ156" s="93"/>
      <c r="AK156" s="89" t="n">
        <f aca="false">CHOOSE($G$3,AB156-AC156,AC156-AB156)</f>
        <v>0</v>
      </c>
      <c r="AL156" s="89" t="n">
        <f aca="false">CHOOSE($G$3,AE156-AF156,AF156-AE156)</f>
        <v>0</v>
      </c>
      <c r="AM156" s="89" t="n">
        <f aca="false">CHOOSE($G$3,AH156-AI156,AI156-AH156)</f>
        <v>0</v>
      </c>
      <c r="AN156" s="103" t="n">
        <f aca="false">SUM(AK156:AM156)</f>
        <v>0</v>
      </c>
      <c r="AP156" s="89" t="n">
        <f aca="false">CHOOSE($G$3,AA156-AB156,AB156-AA156)</f>
        <v>0</v>
      </c>
      <c r="AQ156" s="89" t="n">
        <f aca="false">CHOOSE($G$3,AD156-AE156,AE156-AD156)</f>
        <v>0</v>
      </c>
      <c r="AR156" s="89" t="n">
        <f aca="false">CHOOSE($G$3,AG156-AH156,AH156-AG156)</f>
        <v>0</v>
      </c>
      <c r="AS156" s="103" t="n">
        <f aca="false">AP156+AQ156+AR156</f>
        <v>0</v>
      </c>
      <c r="AT156" s="103"/>
      <c r="AU156" s="90" t="n">
        <f aca="false">AS156+AN156</f>
        <v>0</v>
      </c>
      <c r="AW156" s="90" t="n">
        <f aca="false">AI156+AF156+AC156</f>
        <v>0</v>
      </c>
      <c r="AX156" s="104"/>
    </row>
    <row r="157" customFormat="false" ht="12.75" hidden="false" customHeight="false" outlineLevel="0" collapsed="false">
      <c r="A157" s="94" t="n">
        <f aca="false">EDATE(A156,1)</f>
        <v>41306</v>
      </c>
      <c r="B157" s="95" t="n">
        <f aca="false">VLOOKUP(MONTH(A157),Volumes,3)</f>
        <v>10000</v>
      </c>
      <c r="C157" s="96"/>
      <c r="D157" s="97" t="n">
        <f aca="false">B157+C157</f>
        <v>10000</v>
      </c>
      <c r="E157" s="84" t="n">
        <f aca="false">IF(X157=0,0,IF(AND(X157=1,$H$3=1),D157*S157,IF($H$3=2,D157,"N/A")))</f>
        <v>0</v>
      </c>
      <c r="F157" s="84" t="n">
        <f aca="false">E157*W157</f>
        <v>0</v>
      </c>
      <c r="G157" s="32" t="n">
        <f aca="false">VLOOKUP($A157,Table,MATCH(G$4,Curves,0))</f>
        <v>3.572</v>
      </c>
      <c r="H157" s="98" t="n">
        <f aca="false">G157</f>
        <v>3.572</v>
      </c>
      <c r="I157" s="99" t="n">
        <f aca="false">H157</f>
        <v>3.572</v>
      </c>
      <c r="J157" s="32" t="n">
        <f aca="false">VLOOKUP($A157,Table,MATCH(J$4,Curves,0))</f>
        <v>0.0045</v>
      </c>
      <c r="K157" s="98" t="n">
        <f aca="false">J157</f>
        <v>0.0045</v>
      </c>
      <c r="L157" s="99" t="n">
        <f aca="false">K157</f>
        <v>0.0045</v>
      </c>
      <c r="M157" s="32" t="n">
        <f aca="false">VLOOKUP($A157,Table,MATCH(M$4,Curves,0))</f>
        <v>0.01</v>
      </c>
      <c r="N157" s="98" t="n">
        <f aca="false">VLOOKUP($A157,Table,MATCH(N$4,Curves,0))</f>
        <v>0.025</v>
      </c>
      <c r="O157" s="99" t="n">
        <f aca="false">N157</f>
        <v>0.025</v>
      </c>
      <c r="P157" s="100"/>
      <c r="Q157" s="99" t="n">
        <f aca="false">O157+L157+I157</f>
        <v>3.6015</v>
      </c>
      <c r="R157" s="100"/>
      <c r="S157" s="35" t="n">
        <f aca="false">A158-A157</f>
        <v>28</v>
      </c>
      <c r="T157" s="101" t="n">
        <f aca="false">CHOOSE(F$3,A158+24,A157)</f>
        <v>41358</v>
      </c>
      <c r="U157" s="35" t="n">
        <f aca="false">T157-C$3</f>
        <v>4584</v>
      </c>
      <c r="V157" s="32" t="n">
        <f aca="false">VLOOKUP($A157,Table,MATCH(V$4,Curves,0))</f>
        <v>0.070676497902594</v>
      </c>
      <c r="W157" s="102" t="n">
        <f aca="false">1/(1+CHOOSE(F$3,(V158+($K$3/10000))/2,(V157+($K$3/10000))/2))^(2*U157/365.25)</f>
        <v>0.418222317787104</v>
      </c>
      <c r="X157" s="35" t="n">
        <f aca="false">IF(AND(mthbeg&lt;=A157,mthend&gt;=A157),1,0)</f>
        <v>0</v>
      </c>
      <c r="Y157" s="35" t="n">
        <f aca="false">S157*X157</f>
        <v>0</v>
      </c>
      <c r="AA157" s="89" t="n">
        <f aca="false">F157*G157</f>
        <v>0</v>
      </c>
      <c r="AB157" s="89" t="n">
        <f aca="false">$F157*H157</f>
        <v>0</v>
      </c>
      <c r="AC157" s="89" t="n">
        <f aca="false">$F157*I157</f>
        <v>0</v>
      </c>
      <c r="AD157" s="89" t="n">
        <f aca="false">$F157*J157</f>
        <v>0</v>
      </c>
      <c r="AE157" s="89" t="n">
        <f aca="false">$F157*K157</f>
        <v>0</v>
      </c>
      <c r="AF157" s="89" t="n">
        <f aca="false">$F157*L157</f>
        <v>0</v>
      </c>
      <c r="AG157" s="89" t="n">
        <f aca="false">$F157*M157</f>
        <v>0</v>
      </c>
      <c r="AH157" s="89" t="n">
        <f aca="false">$F157*N157</f>
        <v>0</v>
      </c>
      <c r="AI157" s="89" t="n">
        <f aca="false">F157*O157</f>
        <v>0</v>
      </c>
      <c r="AJ157" s="93"/>
      <c r="AK157" s="89" t="n">
        <f aca="false">CHOOSE($G$3,AB157-AC157,AC157-AB157)</f>
        <v>0</v>
      </c>
      <c r="AL157" s="89" t="n">
        <f aca="false">CHOOSE($G$3,AE157-AF157,AF157-AE157)</f>
        <v>0</v>
      </c>
      <c r="AM157" s="89" t="n">
        <f aca="false">CHOOSE($G$3,AH157-AI157,AI157-AH157)</f>
        <v>0</v>
      </c>
      <c r="AN157" s="103" t="n">
        <f aca="false">SUM(AK157:AM157)</f>
        <v>0</v>
      </c>
      <c r="AP157" s="89" t="n">
        <f aca="false">CHOOSE($G$3,AA157-AB157,AB157-AA157)</f>
        <v>0</v>
      </c>
      <c r="AQ157" s="89" t="n">
        <f aca="false">CHOOSE($G$3,AD157-AE157,AE157-AD157)</f>
        <v>0</v>
      </c>
      <c r="AR157" s="89" t="n">
        <f aca="false">CHOOSE($G$3,AG157-AH157,AH157-AG157)</f>
        <v>0</v>
      </c>
      <c r="AS157" s="103" t="n">
        <f aca="false">AP157+AQ157+AR157</f>
        <v>0</v>
      </c>
      <c r="AT157" s="103"/>
      <c r="AU157" s="90" t="n">
        <f aca="false">AS157+AN157</f>
        <v>0</v>
      </c>
      <c r="AW157" s="90" t="n">
        <f aca="false">AI157+AF157+AC157</f>
        <v>0</v>
      </c>
      <c r="AX157" s="104"/>
    </row>
    <row r="158" customFormat="false" ht="12.75" hidden="false" customHeight="false" outlineLevel="0" collapsed="false">
      <c r="A158" s="94" t="n">
        <f aca="false">EDATE(A157,1)</f>
        <v>41334</v>
      </c>
      <c r="B158" s="95" t="n">
        <f aca="false">VLOOKUP(MONTH(A158),Volumes,3)</f>
        <v>10000</v>
      </c>
      <c r="C158" s="96"/>
      <c r="D158" s="97" t="n">
        <f aca="false">B158+C158</f>
        <v>10000</v>
      </c>
      <c r="E158" s="84" t="n">
        <f aca="false">IF(X158=0,0,IF(AND(X158=1,$H$3=1),D158*S158,IF($H$3=2,D158,"N/A")))</f>
        <v>0</v>
      </c>
      <c r="F158" s="84" t="n">
        <f aca="false">E158*W158</f>
        <v>0</v>
      </c>
      <c r="G158" s="32" t="n">
        <f aca="false">VLOOKUP($A158,Table,MATCH(G$4,Curves,0))</f>
        <v>3.462</v>
      </c>
      <c r="H158" s="98" t="n">
        <f aca="false">G158</f>
        <v>3.462</v>
      </c>
      <c r="I158" s="99" t="n">
        <f aca="false">H158</f>
        <v>3.462</v>
      </c>
      <c r="J158" s="32" t="n">
        <f aca="false">VLOOKUP($A158,Table,MATCH(J$4,Curves,0))</f>
        <v>0.0045</v>
      </c>
      <c r="K158" s="98" t="n">
        <f aca="false">J158</f>
        <v>0.0045</v>
      </c>
      <c r="L158" s="99" t="n">
        <f aca="false">K158</f>
        <v>0.0045</v>
      </c>
      <c r="M158" s="32" t="n">
        <f aca="false">VLOOKUP($A158,Table,MATCH(M$4,Curves,0))</f>
        <v>0.01</v>
      </c>
      <c r="N158" s="98" t="n">
        <f aca="false">VLOOKUP($A158,Table,MATCH(N$4,Curves,0))</f>
        <v>0.025</v>
      </c>
      <c r="O158" s="99" t="n">
        <f aca="false">N158</f>
        <v>0.025</v>
      </c>
      <c r="P158" s="100"/>
      <c r="Q158" s="99" t="n">
        <f aca="false">O158+L158+I158</f>
        <v>3.4915</v>
      </c>
      <c r="R158" s="100"/>
      <c r="S158" s="35" t="n">
        <f aca="false">A159-A158</f>
        <v>31</v>
      </c>
      <c r="T158" s="101" t="n">
        <f aca="false">CHOOSE(F$3,A159+24,A158)</f>
        <v>41389</v>
      </c>
      <c r="U158" s="35" t="n">
        <f aca="false">T158-C$3</f>
        <v>4615</v>
      </c>
      <c r="V158" s="32" t="n">
        <f aca="false">VLOOKUP($A158,Table,MATCH(V$4,Curves,0))</f>
        <v>0.070680071418222</v>
      </c>
      <c r="W158" s="102" t="n">
        <f aca="false">1/(1+CHOOSE(F$3,(V159+($K$3/10000))/2,(V158+($K$3/10000))/2))^(2*U158/365.25)</f>
        <v>0.415743955535056</v>
      </c>
      <c r="X158" s="35" t="n">
        <f aca="false">IF(AND(mthbeg&lt;=A158,mthend&gt;=A158),1,0)</f>
        <v>0</v>
      </c>
      <c r="Y158" s="35" t="n">
        <f aca="false">S158*X158</f>
        <v>0</v>
      </c>
      <c r="AA158" s="89" t="n">
        <f aca="false">F158*G158</f>
        <v>0</v>
      </c>
      <c r="AB158" s="89" t="n">
        <f aca="false">$F158*H158</f>
        <v>0</v>
      </c>
      <c r="AC158" s="89" t="n">
        <f aca="false">$F158*I158</f>
        <v>0</v>
      </c>
      <c r="AD158" s="89" t="n">
        <f aca="false">$F158*J158</f>
        <v>0</v>
      </c>
      <c r="AE158" s="89" t="n">
        <f aca="false">$F158*K158</f>
        <v>0</v>
      </c>
      <c r="AF158" s="89" t="n">
        <f aca="false">$F158*L158</f>
        <v>0</v>
      </c>
      <c r="AG158" s="89" t="n">
        <f aca="false">$F158*M158</f>
        <v>0</v>
      </c>
      <c r="AH158" s="89" t="n">
        <f aca="false">$F158*N158</f>
        <v>0</v>
      </c>
      <c r="AI158" s="89" t="n">
        <f aca="false">F158*O158</f>
        <v>0</v>
      </c>
      <c r="AJ158" s="93"/>
      <c r="AK158" s="89" t="n">
        <f aca="false">CHOOSE($G$3,AB158-AC158,AC158-AB158)</f>
        <v>0</v>
      </c>
      <c r="AL158" s="89" t="n">
        <f aca="false">CHOOSE($G$3,AE158-AF158,AF158-AE158)</f>
        <v>0</v>
      </c>
      <c r="AM158" s="89" t="n">
        <f aca="false">CHOOSE($G$3,AH158-AI158,AI158-AH158)</f>
        <v>0</v>
      </c>
      <c r="AN158" s="103" t="n">
        <f aca="false">SUM(AK158:AM158)</f>
        <v>0</v>
      </c>
      <c r="AP158" s="89" t="n">
        <f aca="false">CHOOSE($G$3,AA158-AB158,AB158-AA158)</f>
        <v>0</v>
      </c>
      <c r="AQ158" s="89" t="n">
        <f aca="false">CHOOSE($G$3,AD158-AE158,AE158-AD158)</f>
        <v>0</v>
      </c>
      <c r="AR158" s="89" t="n">
        <f aca="false">CHOOSE($G$3,AG158-AH158,AH158-AG158)</f>
        <v>0</v>
      </c>
      <c r="AS158" s="103" t="n">
        <f aca="false">AP158+AQ158+AR158</f>
        <v>0</v>
      </c>
      <c r="AT158" s="103"/>
      <c r="AU158" s="90" t="n">
        <f aca="false">AS158+AN158</f>
        <v>0</v>
      </c>
      <c r="AW158" s="90" t="n">
        <f aca="false">AI158+AF158+AC158</f>
        <v>0</v>
      </c>
      <c r="AX158" s="104"/>
    </row>
    <row r="159" customFormat="false" ht="12.75" hidden="false" customHeight="false" outlineLevel="0" collapsed="false">
      <c r="A159" s="94" t="n">
        <f aca="false">EDATE(A158,1)</f>
        <v>41365</v>
      </c>
      <c r="B159" s="95" t="n">
        <f aca="false">VLOOKUP(MONTH(A159),Volumes,3)</f>
        <v>10000</v>
      </c>
      <c r="C159" s="96"/>
      <c r="D159" s="97" t="n">
        <f aca="false">B159+C159</f>
        <v>10000</v>
      </c>
      <c r="E159" s="84" t="n">
        <f aca="false">IF(X159=0,0,IF(AND(X159=1,$H$3=1),D159*S159,IF($H$3=2,D159,"N/A")))</f>
        <v>0</v>
      </c>
      <c r="F159" s="84" t="n">
        <f aca="false">E159*W159</f>
        <v>0</v>
      </c>
      <c r="G159" s="32" t="n">
        <f aca="false">VLOOKUP($A159,Table,MATCH(G$4,Curves,0))</f>
        <v>3.352</v>
      </c>
      <c r="H159" s="98" t="n">
        <f aca="false">G159</f>
        <v>3.352</v>
      </c>
      <c r="I159" s="99" t="n">
        <f aca="false">H159</f>
        <v>3.352</v>
      </c>
      <c r="J159" s="32" t="n">
        <f aca="false">VLOOKUP($A159,Table,MATCH(J$4,Curves,0))</f>
        <v>0.017</v>
      </c>
      <c r="K159" s="98" t="n">
        <f aca="false">J159</f>
        <v>0.017</v>
      </c>
      <c r="L159" s="99" t="n">
        <f aca="false">K159</f>
        <v>0.017</v>
      </c>
      <c r="M159" s="32" t="n">
        <f aca="false">VLOOKUP($A159,Table,MATCH(M$4,Curves,0))</f>
        <v>0.01</v>
      </c>
      <c r="N159" s="98" t="n">
        <f aca="false">VLOOKUP($A159,Table,MATCH(N$4,Curves,0))</f>
        <v>0.025</v>
      </c>
      <c r="O159" s="99" t="n">
        <f aca="false">N159</f>
        <v>0.025</v>
      </c>
      <c r="P159" s="100"/>
      <c r="Q159" s="99" t="n">
        <f aca="false">O159+L159+I159</f>
        <v>3.394</v>
      </c>
      <c r="R159" s="100"/>
      <c r="S159" s="35" t="n">
        <f aca="false">A160-A159</f>
        <v>30</v>
      </c>
      <c r="T159" s="101" t="n">
        <f aca="false">CHOOSE(F$3,A160+24,A159)</f>
        <v>41419</v>
      </c>
      <c r="U159" s="35" t="n">
        <f aca="false">T159-C$3</f>
        <v>4645</v>
      </c>
      <c r="V159" s="32" t="n">
        <f aca="false">VLOOKUP($A159,Table,MATCH(V$4,Curves,0))</f>
        <v>0.070684027810529</v>
      </c>
      <c r="W159" s="102" t="n">
        <f aca="false">1/(1+CHOOSE(F$3,(V160+($K$3/10000))/2,(V159+($K$3/10000))/2))^(2*U159/365.25)</f>
        <v>0.413359269720786</v>
      </c>
      <c r="X159" s="35" t="n">
        <f aca="false">IF(AND(mthbeg&lt;=A159,mthend&gt;=A159),1,0)</f>
        <v>0</v>
      </c>
      <c r="Y159" s="35" t="n">
        <f aca="false">S159*X159</f>
        <v>0</v>
      </c>
      <c r="AA159" s="89" t="n">
        <f aca="false">F159*G159</f>
        <v>0</v>
      </c>
      <c r="AB159" s="89" t="n">
        <f aca="false">$F159*H159</f>
        <v>0</v>
      </c>
      <c r="AC159" s="89" t="n">
        <f aca="false">$F159*I159</f>
        <v>0</v>
      </c>
      <c r="AD159" s="89" t="n">
        <f aca="false">$F159*J159</f>
        <v>0</v>
      </c>
      <c r="AE159" s="89" t="n">
        <f aca="false">$F159*K159</f>
        <v>0</v>
      </c>
      <c r="AF159" s="89" t="n">
        <f aca="false">$F159*L159</f>
        <v>0</v>
      </c>
      <c r="AG159" s="89" t="n">
        <f aca="false">$F159*M159</f>
        <v>0</v>
      </c>
      <c r="AH159" s="89" t="n">
        <f aca="false">$F159*N159</f>
        <v>0</v>
      </c>
      <c r="AI159" s="89" t="n">
        <f aca="false">F159*O159</f>
        <v>0</v>
      </c>
      <c r="AJ159" s="93"/>
      <c r="AK159" s="89" t="n">
        <f aca="false">CHOOSE($G$3,AB159-AC159,AC159-AB159)</f>
        <v>0</v>
      </c>
      <c r="AL159" s="89" t="n">
        <f aca="false">CHOOSE($G$3,AE159-AF159,AF159-AE159)</f>
        <v>0</v>
      </c>
      <c r="AM159" s="89" t="n">
        <f aca="false">CHOOSE($G$3,AH159-AI159,AI159-AH159)</f>
        <v>0</v>
      </c>
      <c r="AN159" s="103" t="n">
        <f aca="false">SUM(AK159:AM159)</f>
        <v>0</v>
      </c>
      <c r="AP159" s="89" t="n">
        <f aca="false">CHOOSE($G$3,AA159-AB159,AB159-AA159)</f>
        <v>0</v>
      </c>
      <c r="AQ159" s="89" t="n">
        <f aca="false">CHOOSE($G$3,AD159-AE159,AE159-AD159)</f>
        <v>0</v>
      </c>
      <c r="AR159" s="89" t="n">
        <f aca="false">CHOOSE($G$3,AG159-AH159,AH159-AG159)</f>
        <v>0</v>
      </c>
      <c r="AS159" s="103" t="n">
        <f aca="false">AP159+AQ159+AR159</f>
        <v>0</v>
      </c>
      <c r="AT159" s="103"/>
      <c r="AU159" s="90" t="n">
        <f aca="false">AS159+AN159</f>
        <v>0</v>
      </c>
      <c r="AW159" s="90" t="n">
        <f aca="false">AI159+AF159+AC159</f>
        <v>0</v>
      </c>
      <c r="AX159" s="104"/>
    </row>
    <row r="160" customFormat="false" ht="12.75" hidden="false" customHeight="false" outlineLevel="0" collapsed="false">
      <c r="A160" s="94" t="n">
        <f aca="false">EDATE(A159,1)</f>
        <v>41395</v>
      </c>
      <c r="B160" s="95" t="n">
        <f aca="false">VLOOKUP(MONTH(A160),Volumes,3)</f>
        <v>10000</v>
      </c>
      <c r="C160" s="96"/>
      <c r="D160" s="97" t="n">
        <f aca="false">B160+C160</f>
        <v>10000</v>
      </c>
      <c r="E160" s="84" t="n">
        <f aca="false">IF(X160=0,0,IF(AND(X160=1,$H$3=1),D160*S160,IF($H$3=2,D160,"N/A")))</f>
        <v>0</v>
      </c>
      <c r="F160" s="84" t="n">
        <f aca="false">E160*W160</f>
        <v>0</v>
      </c>
      <c r="G160" s="32" t="n">
        <f aca="false">VLOOKUP($A160,Table,MATCH(G$4,Curves,0))</f>
        <v>3.347</v>
      </c>
      <c r="H160" s="98" t="n">
        <f aca="false">G160</f>
        <v>3.347</v>
      </c>
      <c r="I160" s="99" t="n">
        <f aca="false">H160</f>
        <v>3.347</v>
      </c>
      <c r="J160" s="32" t="n">
        <f aca="false">VLOOKUP($A160,Table,MATCH(J$4,Curves,0))</f>
        <v>0.017</v>
      </c>
      <c r="K160" s="98" t="n">
        <f aca="false">J160</f>
        <v>0.017</v>
      </c>
      <c r="L160" s="99" t="n">
        <f aca="false">K160</f>
        <v>0.017</v>
      </c>
      <c r="M160" s="32" t="n">
        <f aca="false">VLOOKUP($A160,Table,MATCH(M$4,Curves,0))</f>
        <v>0.01</v>
      </c>
      <c r="N160" s="98" t="n">
        <f aca="false">VLOOKUP($A160,Table,MATCH(N$4,Curves,0))</f>
        <v>0.025</v>
      </c>
      <c r="O160" s="99" t="n">
        <f aca="false">N160</f>
        <v>0.025</v>
      </c>
      <c r="P160" s="100"/>
      <c r="Q160" s="99" t="n">
        <f aca="false">O160+L160+I160</f>
        <v>3.389</v>
      </c>
      <c r="R160" s="100"/>
      <c r="S160" s="35" t="n">
        <f aca="false">A161-A160</f>
        <v>31</v>
      </c>
      <c r="T160" s="101" t="n">
        <f aca="false">CHOOSE(F$3,A161+24,A160)</f>
        <v>41450</v>
      </c>
      <c r="U160" s="35" t="n">
        <f aca="false">T160-C$3</f>
        <v>4676</v>
      </c>
      <c r="V160" s="32" t="n">
        <f aca="false">VLOOKUP($A160,Table,MATCH(V$4,Curves,0))</f>
        <v>0.070687856577284</v>
      </c>
      <c r="W160" s="102" t="n">
        <f aca="false">1/(1+CHOOSE(F$3,(V161+($K$3/10000))/2,(V160+($K$3/10000))/2))^(2*U160/365.25)</f>
        <v>0.410909201214233</v>
      </c>
      <c r="X160" s="35" t="n">
        <f aca="false">IF(AND(mthbeg&lt;=A160,mthend&gt;=A160),1,0)</f>
        <v>0</v>
      </c>
      <c r="Y160" s="35" t="n">
        <f aca="false">S160*X160</f>
        <v>0</v>
      </c>
      <c r="AA160" s="89" t="n">
        <f aca="false">F160*G160</f>
        <v>0</v>
      </c>
      <c r="AB160" s="89" t="n">
        <f aca="false">$F160*H160</f>
        <v>0</v>
      </c>
      <c r="AC160" s="89" t="n">
        <f aca="false">$F160*I160</f>
        <v>0</v>
      </c>
      <c r="AD160" s="89" t="n">
        <f aca="false">$F160*J160</f>
        <v>0</v>
      </c>
      <c r="AE160" s="89" t="n">
        <f aca="false">$F160*K160</f>
        <v>0</v>
      </c>
      <c r="AF160" s="89" t="n">
        <f aca="false">$F160*L160</f>
        <v>0</v>
      </c>
      <c r="AG160" s="89" t="n">
        <f aca="false">$F160*M160</f>
        <v>0</v>
      </c>
      <c r="AH160" s="89" t="n">
        <f aca="false">$F160*N160</f>
        <v>0</v>
      </c>
      <c r="AI160" s="89" t="n">
        <f aca="false">F160*O160</f>
        <v>0</v>
      </c>
      <c r="AJ160" s="93"/>
      <c r="AK160" s="89" t="n">
        <f aca="false">CHOOSE($G$3,AB160-AC160,AC160-AB160)</f>
        <v>0</v>
      </c>
      <c r="AL160" s="89" t="n">
        <f aca="false">CHOOSE($G$3,AE160-AF160,AF160-AE160)</f>
        <v>0</v>
      </c>
      <c r="AM160" s="89" t="n">
        <f aca="false">CHOOSE($G$3,AH160-AI160,AI160-AH160)</f>
        <v>0</v>
      </c>
      <c r="AN160" s="103" t="n">
        <f aca="false">SUM(AK160:AM160)</f>
        <v>0</v>
      </c>
      <c r="AP160" s="89" t="n">
        <f aca="false">CHOOSE($G$3,AA160-AB160,AB160-AA160)</f>
        <v>0</v>
      </c>
      <c r="AQ160" s="89" t="n">
        <f aca="false">CHOOSE($G$3,AD160-AE160,AE160-AD160)</f>
        <v>0</v>
      </c>
      <c r="AR160" s="89" t="n">
        <f aca="false">CHOOSE($G$3,AG160-AH160,AH160-AG160)</f>
        <v>0</v>
      </c>
      <c r="AS160" s="103" t="n">
        <f aca="false">AP160+AQ160+AR160</f>
        <v>0</v>
      </c>
      <c r="AT160" s="103"/>
      <c r="AU160" s="90" t="n">
        <f aca="false">AS160+AN160</f>
        <v>0</v>
      </c>
      <c r="AW160" s="90" t="n">
        <f aca="false">AI160+AF160+AC160</f>
        <v>0</v>
      </c>
      <c r="AX160" s="104"/>
    </row>
    <row r="161" customFormat="false" ht="12.75" hidden="false" customHeight="false" outlineLevel="0" collapsed="false">
      <c r="A161" s="94" t="n">
        <f aca="false">EDATE(A160,1)</f>
        <v>41426</v>
      </c>
      <c r="B161" s="95" t="n">
        <f aca="false">VLOOKUP(MONTH(A161),Volumes,3)</f>
        <v>10000</v>
      </c>
      <c r="C161" s="96"/>
      <c r="D161" s="97" t="n">
        <f aca="false">B161+C161</f>
        <v>10000</v>
      </c>
      <c r="E161" s="84" t="n">
        <f aca="false">IF(X161=0,0,IF(AND(X161=1,$H$3=1),D161*S161,IF($H$3=2,D161,"N/A")))</f>
        <v>0</v>
      </c>
      <c r="F161" s="84" t="n">
        <f aca="false">E161*W161</f>
        <v>0</v>
      </c>
      <c r="G161" s="32" t="n">
        <f aca="false">VLOOKUP($A161,Table,MATCH(G$4,Curves,0))</f>
        <v>3.389</v>
      </c>
      <c r="H161" s="98" t="n">
        <f aca="false">G161</f>
        <v>3.389</v>
      </c>
      <c r="I161" s="99" t="n">
        <f aca="false">H161</f>
        <v>3.389</v>
      </c>
      <c r="J161" s="32" t="n">
        <f aca="false">VLOOKUP($A161,Table,MATCH(J$4,Curves,0))</f>
        <v>0.017</v>
      </c>
      <c r="K161" s="98" t="n">
        <f aca="false">J161</f>
        <v>0.017</v>
      </c>
      <c r="L161" s="99" t="n">
        <f aca="false">K161</f>
        <v>0.017</v>
      </c>
      <c r="M161" s="32" t="n">
        <f aca="false">VLOOKUP($A161,Table,MATCH(M$4,Curves,0))</f>
        <v>0.01</v>
      </c>
      <c r="N161" s="98" t="n">
        <f aca="false">VLOOKUP($A161,Table,MATCH(N$4,Curves,0))</f>
        <v>0.025</v>
      </c>
      <c r="O161" s="99" t="n">
        <f aca="false">N161</f>
        <v>0.025</v>
      </c>
      <c r="P161" s="100"/>
      <c r="Q161" s="99" t="n">
        <f aca="false">O161+L161+I161</f>
        <v>3.431</v>
      </c>
      <c r="R161" s="100"/>
      <c r="S161" s="35" t="n">
        <f aca="false">A162-A161</f>
        <v>30</v>
      </c>
      <c r="T161" s="101" t="n">
        <f aca="false">CHOOSE(F$3,A162+24,A161)</f>
        <v>41480</v>
      </c>
      <c r="U161" s="35" t="n">
        <f aca="false">T161-C$3</f>
        <v>4706</v>
      </c>
      <c r="V161" s="32" t="n">
        <f aca="false">VLOOKUP($A161,Table,MATCH(V$4,Curves,0))</f>
        <v>0.070691812969601</v>
      </c>
      <c r="W161" s="102" t="n">
        <f aca="false">1/(1+CHOOSE(F$3,(V162+($K$3/10000))/2,(V161+($K$3/10000))/2))^(2*U161/365.25)</f>
        <v>0.408551742722382</v>
      </c>
      <c r="X161" s="35" t="n">
        <f aca="false">IF(AND(mthbeg&lt;=A161,mthend&gt;=A161),1,0)</f>
        <v>0</v>
      </c>
      <c r="Y161" s="35" t="n">
        <f aca="false">S161*X161</f>
        <v>0</v>
      </c>
      <c r="AA161" s="89" t="n">
        <f aca="false">F161*G161</f>
        <v>0</v>
      </c>
      <c r="AB161" s="89" t="n">
        <f aca="false">$F161*H161</f>
        <v>0</v>
      </c>
      <c r="AC161" s="89" t="n">
        <f aca="false">$F161*I161</f>
        <v>0</v>
      </c>
      <c r="AD161" s="89" t="n">
        <f aca="false">$F161*J161</f>
        <v>0</v>
      </c>
      <c r="AE161" s="89" t="n">
        <f aca="false">$F161*K161</f>
        <v>0</v>
      </c>
      <c r="AF161" s="89" t="n">
        <f aca="false">$F161*L161</f>
        <v>0</v>
      </c>
      <c r="AG161" s="89" t="n">
        <f aca="false">$F161*M161</f>
        <v>0</v>
      </c>
      <c r="AH161" s="89" t="n">
        <f aca="false">$F161*N161</f>
        <v>0</v>
      </c>
      <c r="AI161" s="89" t="n">
        <f aca="false">F161*O161</f>
        <v>0</v>
      </c>
      <c r="AJ161" s="93"/>
      <c r="AK161" s="89" t="n">
        <f aca="false">CHOOSE($G$3,AB161-AC161,AC161-AB161)</f>
        <v>0</v>
      </c>
      <c r="AL161" s="89" t="n">
        <f aca="false">CHOOSE($G$3,AE161-AF161,AF161-AE161)</f>
        <v>0</v>
      </c>
      <c r="AM161" s="89" t="n">
        <f aca="false">CHOOSE($G$3,AH161-AI161,AI161-AH161)</f>
        <v>0</v>
      </c>
      <c r="AN161" s="103" t="n">
        <f aca="false">SUM(AK161:AM161)</f>
        <v>0</v>
      </c>
      <c r="AP161" s="89" t="n">
        <f aca="false">CHOOSE($G$3,AA161-AB161,AB161-AA161)</f>
        <v>0</v>
      </c>
      <c r="AQ161" s="89" t="n">
        <f aca="false">CHOOSE($G$3,AD161-AE161,AE161-AD161)</f>
        <v>0</v>
      </c>
      <c r="AR161" s="89" t="n">
        <f aca="false">CHOOSE($G$3,AG161-AH161,AH161-AG161)</f>
        <v>0</v>
      </c>
      <c r="AS161" s="103" t="n">
        <f aca="false">AP161+AQ161+AR161</f>
        <v>0</v>
      </c>
      <c r="AT161" s="103"/>
      <c r="AU161" s="90" t="n">
        <f aca="false">AS161+AN161</f>
        <v>0</v>
      </c>
      <c r="AW161" s="90" t="n">
        <f aca="false">AI161+AF161+AC161</f>
        <v>0</v>
      </c>
      <c r="AX161" s="104"/>
    </row>
    <row r="162" customFormat="false" ht="12.75" hidden="false" customHeight="false" outlineLevel="0" collapsed="false">
      <c r="A162" s="94" t="n">
        <f aca="false">EDATE(A161,1)</f>
        <v>41456</v>
      </c>
      <c r="B162" s="95" t="n">
        <f aca="false">VLOOKUP(MONTH(A162),Volumes,3)</f>
        <v>10000</v>
      </c>
      <c r="C162" s="96"/>
      <c r="D162" s="97" t="n">
        <f aca="false">B162+C162</f>
        <v>10000</v>
      </c>
      <c r="E162" s="84" t="n">
        <f aca="false">IF(X162=0,0,IF(AND(X162=1,$H$3=1),D162*S162,IF($H$3=2,D162,"N/A")))</f>
        <v>0</v>
      </c>
      <c r="F162" s="84" t="n">
        <f aca="false">E162*W162</f>
        <v>0</v>
      </c>
      <c r="G162" s="32" t="n">
        <f aca="false">VLOOKUP($A162,Table,MATCH(G$4,Curves,0))</f>
        <v>3.401</v>
      </c>
      <c r="H162" s="98" t="n">
        <f aca="false">G162</f>
        <v>3.401</v>
      </c>
      <c r="I162" s="99" t="n">
        <f aca="false">H162</f>
        <v>3.401</v>
      </c>
      <c r="J162" s="32" t="n">
        <f aca="false">VLOOKUP($A162,Table,MATCH(J$4,Curves,0))</f>
        <v>0.017</v>
      </c>
      <c r="K162" s="98" t="n">
        <f aca="false">J162</f>
        <v>0.017</v>
      </c>
      <c r="L162" s="99" t="n">
        <f aca="false">K162</f>
        <v>0.017</v>
      </c>
      <c r="M162" s="32" t="n">
        <f aca="false">VLOOKUP($A162,Table,MATCH(M$4,Curves,0))</f>
        <v>0.01</v>
      </c>
      <c r="N162" s="98" t="n">
        <f aca="false">VLOOKUP($A162,Table,MATCH(N$4,Curves,0))</f>
        <v>0.025</v>
      </c>
      <c r="O162" s="99" t="n">
        <f aca="false">N162</f>
        <v>0.025</v>
      </c>
      <c r="P162" s="100"/>
      <c r="Q162" s="99" t="n">
        <f aca="false">O162+L162+I162</f>
        <v>3.443</v>
      </c>
      <c r="R162" s="100"/>
      <c r="S162" s="35" t="n">
        <f aca="false">A163-A162</f>
        <v>31</v>
      </c>
      <c r="T162" s="101" t="n">
        <f aca="false">CHOOSE(F$3,A163+24,A162)</f>
        <v>41511</v>
      </c>
      <c r="U162" s="35" t="n">
        <f aca="false">T162-C$3</f>
        <v>4737</v>
      </c>
      <c r="V162" s="32" t="n">
        <f aca="false">VLOOKUP($A162,Table,MATCH(V$4,Curves,0))</f>
        <v>0.070695641736365</v>
      </c>
      <c r="W162" s="102" t="n">
        <f aca="false">1/(1+CHOOSE(F$3,(V163+($K$3/10000))/2,(V162+($K$3/10000))/2))^(2*U162/365.25)</f>
        <v>0.406129651148253</v>
      </c>
      <c r="X162" s="35" t="n">
        <f aca="false">IF(AND(mthbeg&lt;=A162,mthend&gt;=A162),1,0)</f>
        <v>0</v>
      </c>
      <c r="Y162" s="35" t="n">
        <f aca="false">S162*X162</f>
        <v>0</v>
      </c>
      <c r="AA162" s="89" t="n">
        <f aca="false">F162*G162</f>
        <v>0</v>
      </c>
      <c r="AB162" s="89" t="n">
        <f aca="false">$F162*H162</f>
        <v>0</v>
      </c>
      <c r="AC162" s="89" t="n">
        <f aca="false">$F162*I162</f>
        <v>0</v>
      </c>
      <c r="AD162" s="89" t="n">
        <f aca="false">$F162*J162</f>
        <v>0</v>
      </c>
      <c r="AE162" s="89" t="n">
        <f aca="false">$F162*K162</f>
        <v>0</v>
      </c>
      <c r="AF162" s="89" t="n">
        <f aca="false">$F162*L162</f>
        <v>0</v>
      </c>
      <c r="AG162" s="89" t="n">
        <f aca="false">$F162*M162</f>
        <v>0</v>
      </c>
      <c r="AH162" s="89" t="n">
        <f aca="false">$F162*N162</f>
        <v>0</v>
      </c>
      <c r="AI162" s="89" t="n">
        <f aca="false">F162*O162</f>
        <v>0</v>
      </c>
      <c r="AJ162" s="93"/>
      <c r="AK162" s="89" t="n">
        <f aca="false">CHOOSE($G$3,AB162-AC162,AC162-AB162)</f>
        <v>0</v>
      </c>
      <c r="AL162" s="89" t="n">
        <f aca="false">CHOOSE($G$3,AE162-AF162,AF162-AE162)</f>
        <v>0</v>
      </c>
      <c r="AM162" s="89" t="n">
        <f aca="false">CHOOSE($G$3,AH162-AI162,AI162-AH162)</f>
        <v>0</v>
      </c>
      <c r="AN162" s="103" t="n">
        <f aca="false">SUM(AK162:AM162)</f>
        <v>0</v>
      </c>
      <c r="AP162" s="89" t="n">
        <f aca="false">CHOOSE($G$3,AA162-AB162,AB162-AA162)</f>
        <v>0</v>
      </c>
      <c r="AQ162" s="89" t="n">
        <f aca="false">CHOOSE($G$3,AD162-AE162,AE162-AD162)</f>
        <v>0</v>
      </c>
      <c r="AR162" s="89" t="n">
        <f aca="false">CHOOSE($G$3,AG162-AH162,AH162-AG162)</f>
        <v>0</v>
      </c>
      <c r="AS162" s="103" t="n">
        <f aca="false">AP162+AQ162+AR162</f>
        <v>0</v>
      </c>
      <c r="AT162" s="103"/>
      <c r="AU162" s="90" t="n">
        <f aca="false">AS162+AN162</f>
        <v>0</v>
      </c>
      <c r="AW162" s="90" t="n">
        <f aca="false">AI162+AF162+AC162</f>
        <v>0</v>
      </c>
      <c r="AX162" s="104"/>
    </row>
    <row r="163" customFormat="false" ht="12.75" hidden="false" customHeight="false" outlineLevel="0" collapsed="false">
      <c r="A163" s="94" t="n">
        <f aca="false">EDATE(A162,1)</f>
        <v>41487</v>
      </c>
      <c r="B163" s="95" t="n">
        <f aca="false">VLOOKUP(MONTH(A163),Volumes,3)</f>
        <v>10000</v>
      </c>
      <c r="C163" s="96"/>
      <c r="D163" s="97" t="n">
        <f aca="false">B163+C163</f>
        <v>10000</v>
      </c>
      <c r="E163" s="84" t="n">
        <f aca="false">IF(X163=0,0,IF(AND(X163=1,$H$3=1),D163*S163,IF($H$3=2,D163,"N/A")))</f>
        <v>0</v>
      </c>
      <c r="F163" s="84" t="n">
        <f aca="false">E163*W163</f>
        <v>0</v>
      </c>
      <c r="G163" s="32" t="n">
        <f aca="false">VLOOKUP($A163,Table,MATCH(G$4,Curves,0))</f>
        <v>3.422</v>
      </c>
      <c r="H163" s="98" t="n">
        <f aca="false">G163</f>
        <v>3.422</v>
      </c>
      <c r="I163" s="99" t="n">
        <f aca="false">H163</f>
        <v>3.422</v>
      </c>
      <c r="J163" s="32" t="n">
        <f aca="false">VLOOKUP($A163,Table,MATCH(J$4,Curves,0))</f>
        <v>0.017</v>
      </c>
      <c r="K163" s="98" t="n">
        <f aca="false">J163</f>
        <v>0.017</v>
      </c>
      <c r="L163" s="99" t="n">
        <f aca="false">K163</f>
        <v>0.017</v>
      </c>
      <c r="M163" s="32" t="n">
        <f aca="false">VLOOKUP($A163,Table,MATCH(M$4,Curves,0))</f>
        <v>0.01</v>
      </c>
      <c r="N163" s="98" t="n">
        <f aca="false">VLOOKUP($A163,Table,MATCH(N$4,Curves,0))</f>
        <v>0.025</v>
      </c>
      <c r="O163" s="99" t="n">
        <f aca="false">N163</f>
        <v>0.025</v>
      </c>
      <c r="P163" s="100"/>
      <c r="Q163" s="99" t="n">
        <f aca="false">O163+L163+I163</f>
        <v>3.464</v>
      </c>
      <c r="R163" s="100"/>
      <c r="S163" s="35" t="n">
        <f aca="false">A164-A163</f>
        <v>31</v>
      </c>
      <c r="T163" s="101" t="n">
        <f aca="false">CHOOSE(F$3,A164+24,A163)</f>
        <v>41542</v>
      </c>
      <c r="U163" s="35" t="n">
        <f aca="false">T163-C$3</f>
        <v>4768</v>
      </c>
      <c r="V163" s="32" t="n">
        <f aca="false">VLOOKUP($A163,Table,MATCH(V$4,Curves,0))</f>
        <v>0.070699598128693</v>
      </c>
      <c r="W163" s="102" t="n">
        <f aca="false">1/(1+CHOOSE(F$3,(V164+($K$3/10000))/2,(V163+($K$3/10000))/2))^(2*U163/365.25)</f>
        <v>0.403721657062041</v>
      </c>
      <c r="X163" s="35" t="n">
        <f aca="false">IF(AND(mthbeg&lt;=A163,mthend&gt;=A163),1,0)</f>
        <v>0</v>
      </c>
      <c r="Y163" s="35" t="n">
        <f aca="false">S163*X163</f>
        <v>0</v>
      </c>
      <c r="AA163" s="89" t="n">
        <f aca="false">F163*G163</f>
        <v>0</v>
      </c>
      <c r="AB163" s="89" t="n">
        <f aca="false">$F163*H163</f>
        <v>0</v>
      </c>
      <c r="AC163" s="89" t="n">
        <f aca="false">$F163*I163</f>
        <v>0</v>
      </c>
      <c r="AD163" s="89" t="n">
        <f aca="false">$F163*J163</f>
        <v>0</v>
      </c>
      <c r="AE163" s="89" t="n">
        <f aca="false">$F163*K163</f>
        <v>0</v>
      </c>
      <c r="AF163" s="89" t="n">
        <f aca="false">$F163*L163</f>
        <v>0</v>
      </c>
      <c r="AG163" s="89" t="n">
        <f aca="false">$F163*M163</f>
        <v>0</v>
      </c>
      <c r="AH163" s="89" t="n">
        <f aca="false">$F163*N163</f>
        <v>0</v>
      </c>
      <c r="AI163" s="89" t="n">
        <f aca="false">F163*O163</f>
        <v>0</v>
      </c>
      <c r="AJ163" s="93"/>
      <c r="AK163" s="89" t="n">
        <f aca="false">CHOOSE($G$3,AB163-AC163,AC163-AB163)</f>
        <v>0</v>
      </c>
      <c r="AL163" s="89" t="n">
        <f aca="false">CHOOSE($G$3,AE163-AF163,AF163-AE163)</f>
        <v>0</v>
      </c>
      <c r="AM163" s="89" t="n">
        <f aca="false">CHOOSE($G$3,AH163-AI163,AI163-AH163)</f>
        <v>0</v>
      </c>
      <c r="AN163" s="103" t="n">
        <f aca="false">SUM(AK163:AM163)</f>
        <v>0</v>
      </c>
      <c r="AP163" s="89" t="n">
        <f aca="false">CHOOSE($G$3,AA163-AB163,AB163-AA163)</f>
        <v>0</v>
      </c>
      <c r="AQ163" s="89" t="n">
        <f aca="false">CHOOSE($G$3,AD163-AE163,AE163-AD163)</f>
        <v>0</v>
      </c>
      <c r="AR163" s="89" t="n">
        <f aca="false">CHOOSE($G$3,AG163-AH163,AH163-AG163)</f>
        <v>0</v>
      </c>
      <c r="AS163" s="103" t="n">
        <f aca="false">AP163+AQ163+AR163</f>
        <v>0</v>
      </c>
      <c r="AT163" s="103"/>
      <c r="AU163" s="90" t="n">
        <f aca="false">AS163+AN163</f>
        <v>0</v>
      </c>
      <c r="AW163" s="90" t="n">
        <f aca="false">AI163+AF163+AC163</f>
        <v>0</v>
      </c>
      <c r="AX163" s="104"/>
    </row>
    <row r="164" customFormat="false" ht="12.75" hidden="false" customHeight="false" outlineLevel="0" collapsed="false">
      <c r="A164" s="94" t="n">
        <f aca="false">EDATE(A163,1)</f>
        <v>41518</v>
      </c>
      <c r="B164" s="95" t="n">
        <f aca="false">VLOOKUP(MONTH(A164),Volumes,3)</f>
        <v>10000</v>
      </c>
      <c r="C164" s="96"/>
      <c r="D164" s="97" t="n">
        <f aca="false">B164+C164</f>
        <v>10000</v>
      </c>
      <c r="E164" s="84" t="n">
        <f aca="false">IF(X164=0,0,IF(AND(X164=1,$H$3=1),D164*S164,IF($H$3=2,D164,"N/A")))</f>
        <v>0</v>
      </c>
      <c r="F164" s="84" t="n">
        <f aca="false">E164*W164</f>
        <v>0</v>
      </c>
      <c r="G164" s="32" t="n">
        <f aca="false">VLOOKUP($A164,Table,MATCH(G$4,Curves,0))</f>
        <v>3.439</v>
      </c>
      <c r="H164" s="98" t="n">
        <f aca="false">G164</f>
        <v>3.439</v>
      </c>
      <c r="I164" s="99" t="n">
        <f aca="false">H164</f>
        <v>3.439</v>
      </c>
      <c r="J164" s="32" t="n">
        <f aca="false">VLOOKUP($A164,Table,MATCH(J$4,Curves,0))</f>
        <v>0.017</v>
      </c>
      <c r="K164" s="98" t="n">
        <f aca="false">J164</f>
        <v>0.017</v>
      </c>
      <c r="L164" s="99" t="n">
        <f aca="false">K164</f>
        <v>0.017</v>
      </c>
      <c r="M164" s="32" t="n">
        <f aca="false">VLOOKUP($A164,Table,MATCH(M$4,Curves,0))</f>
        <v>0.01</v>
      </c>
      <c r="N164" s="98" t="n">
        <f aca="false">VLOOKUP($A164,Table,MATCH(N$4,Curves,0))</f>
        <v>0.025</v>
      </c>
      <c r="O164" s="99" t="n">
        <f aca="false">N164</f>
        <v>0.025</v>
      </c>
      <c r="P164" s="100"/>
      <c r="Q164" s="99" t="n">
        <f aca="false">O164+L164+I164</f>
        <v>3.481</v>
      </c>
      <c r="R164" s="100"/>
      <c r="S164" s="35" t="n">
        <f aca="false">A165-A164</f>
        <v>30</v>
      </c>
      <c r="T164" s="101" t="n">
        <f aca="false">CHOOSE(F$3,A165+24,A164)</f>
        <v>41572</v>
      </c>
      <c r="U164" s="35" t="n">
        <f aca="false">T164-C$3</f>
        <v>4798</v>
      </c>
      <c r="V164" s="32" t="n">
        <f aca="false">VLOOKUP($A164,Table,MATCH(V$4,Curves,0))</f>
        <v>0.070703554521026</v>
      </c>
      <c r="W164" s="102" t="n">
        <f aca="false">1/(1+CHOOSE(F$3,(V165+($K$3/10000))/2,(V164+($K$3/10000))/2))^(2*U164/365.25)</f>
        <v>0.40140468709209</v>
      </c>
      <c r="X164" s="35" t="n">
        <f aca="false">IF(AND(mthbeg&lt;=A164,mthend&gt;=A164),1,0)</f>
        <v>0</v>
      </c>
      <c r="Y164" s="35" t="n">
        <f aca="false">S164*X164</f>
        <v>0</v>
      </c>
      <c r="AA164" s="89" t="n">
        <f aca="false">F164*G164</f>
        <v>0</v>
      </c>
      <c r="AB164" s="89" t="n">
        <f aca="false">$F164*H164</f>
        <v>0</v>
      </c>
      <c r="AC164" s="89" t="n">
        <f aca="false">$F164*I164</f>
        <v>0</v>
      </c>
      <c r="AD164" s="89" t="n">
        <f aca="false">$F164*J164</f>
        <v>0</v>
      </c>
      <c r="AE164" s="89" t="n">
        <f aca="false">$F164*K164</f>
        <v>0</v>
      </c>
      <c r="AF164" s="89" t="n">
        <f aca="false">$F164*L164</f>
        <v>0</v>
      </c>
      <c r="AG164" s="89" t="n">
        <f aca="false">$F164*M164</f>
        <v>0</v>
      </c>
      <c r="AH164" s="89" t="n">
        <f aca="false">$F164*N164</f>
        <v>0</v>
      </c>
      <c r="AI164" s="89" t="n">
        <f aca="false">F164*O164</f>
        <v>0</v>
      </c>
      <c r="AJ164" s="93"/>
      <c r="AK164" s="89" t="n">
        <f aca="false">CHOOSE($G$3,AB164-AC164,AC164-AB164)</f>
        <v>0</v>
      </c>
      <c r="AL164" s="89" t="n">
        <f aca="false">CHOOSE($G$3,AE164-AF164,AF164-AE164)</f>
        <v>0</v>
      </c>
      <c r="AM164" s="89" t="n">
        <f aca="false">CHOOSE($G$3,AH164-AI164,AI164-AH164)</f>
        <v>0</v>
      </c>
      <c r="AN164" s="103" t="n">
        <f aca="false">SUM(AK164:AM164)</f>
        <v>0</v>
      </c>
      <c r="AP164" s="89" t="n">
        <f aca="false">CHOOSE($G$3,AA164-AB164,AB164-AA164)</f>
        <v>0</v>
      </c>
      <c r="AQ164" s="89" t="n">
        <f aca="false">CHOOSE($G$3,AD164-AE164,AE164-AD164)</f>
        <v>0</v>
      </c>
      <c r="AR164" s="89" t="n">
        <f aca="false">CHOOSE($G$3,AG164-AH164,AH164-AG164)</f>
        <v>0</v>
      </c>
      <c r="AS164" s="103" t="n">
        <f aca="false">AP164+AQ164+AR164</f>
        <v>0</v>
      </c>
      <c r="AT164" s="103"/>
      <c r="AU164" s="90" t="n">
        <f aca="false">AS164+AN164</f>
        <v>0</v>
      </c>
      <c r="AW164" s="90" t="n">
        <f aca="false">AI164+AF164+AC164</f>
        <v>0</v>
      </c>
      <c r="AX164" s="104"/>
    </row>
    <row r="165" customFormat="false" ht="12.75" hidden="false" customHeight="false" outlineLevel="0" collapsed="false">
      <c r="A165" s="94" t="n">
        <f aca="false">EDATE(A164,1)</f>
        <v>41548</v>
      </c>
      <c r="B165" s="95" t="n">
        <f aca="false">VLOOKUP(MONTH(A165),Volumes,3)</f>
        <v>10000</v>
      </c>
      <c r="C165" s="96"/>
      <c r="D165" s="97" t="n">
        <f aca="false">B165+C165</f>
        <v>10000</v>
      </c>
      <c r="E165" s="84" t="n">
        <f aca="false">IF(X165=0,0,IF(AND(X165=1,$H$3=1),D165*S165,IF($H$3=2,D165,"N/A")))</f>
        <v>0</v>
      </c>
      <c r="F165" s="84" t="n">
        <f aca="false">E165*W165</f>
        <v>0</v>
      </c>
      <c r="G165" s="32" t="n">
        <f aca="false">VLOOKUP($A165,Table,MATCH(G$4,Curves,0))</f>
        <v>3.444</v>
      </c>
      <c r="H165" s="98" t="n">
        <f aca="false">G165</f>
        <v>3.444</v>
      </c>
      <c r="I165" s="99" t="n">
        <f aca="false">H165</f>
        <v>3.444</v>
      </c>
      <c r="J165" s="32" t="n">
        <f aca="false">VLOOKUP($A165,Table,MATCH(J$4,Curves,0))</f>
        <v>0.017</v>
      </c>
      <c r="K165" s="98" t="n">
        <f aca="false">J165</f>
        <v>0.017</v>
      </c>
      <c r="L165" s="99" t="n">
        <f aca="false">K165</f>
        <v>0.017</v>
      </c>
      <c r="M165" s="32" t="n">
        <f aca="false">VLOOKUP($A165,Table,MATCH(M$4,Curves,0))</f>
        <v>0.01</v>
      </c>
      <c r="N165" s="98" t="n">
        <f aca="false">VLOOKUP($A165,Table,MATCH(N$4,Curves,0))</f>
        <v>0.025</v>
      </c>
      <c r="O165" s="99" t="n">
        <f aca="false">N165</f>
        <v>0.025</v>
      </c>
      <c r="P165" s="100"/>
      <c r="Q165" s="99" t="n">
        <f aca="false">O165+L165+I165</f>
        <v>3.486</v>
      </c>
      <c r="R165" s="100"/>
      <c r="S165" s="35" t="n">
        <f aca="false">A166-A165</f>
        <v>31</v>
      </c>
      <c r="T165" s="101" t="n">
        <f aca="false">CHOOSE(F$3,A166+24,A165)</f>
        <v>41603</v>
      </c>
      <c r="U165" s="35" t="n">
        <f aca="false">T165-C$3</f>
        <v>4829</v>
      </c>
      <c r="V165" s="32" t="n">
        <f aca="false">VLOOKUP($A165,Table,MATCH(V$4,Curves,0))</f>
        <v>0.070707383287805</v>
      </c>
      <c r="W165" s="102" t="n">
        <f aca="false">1/(1+CHOOSE(F$3,(V166+($K$3/10000))/2,(V165+($K$3/10000))/2))^(2*U165/365.25)</f>
        <v>0.399024198683026</v>
      </c>
      <c r="X165" s="35" t="n">
        <f aca="false">IF(AND(mthbeg&lt;=A165,mthend&gt;=A165),1,0)</f>
        <v>0</v>
      </c>
      <c r="Y165" s="35" t="n">
        <f aca="false">S165*X165</f>
        <v>0</v>
      </c>
      <c r="AA165" s="89" t="n">
        <f aca="false">F165*G165</f>
        <v>0</v>
      </c>
      <c r="AB165" s="89" t="n">
        <f aca="false">$F165*H165</f>
        <v>0</v>
      </c>
      <c r="AC165" s="89" t="n">
        <f aca="false">$F165*I165</f>
        <v>0</v>
      </c>
      <c r="AD165" s="89" t="n">
        <f aca="false">$F165*J165</f>
        <v>0</v>
      </c>
      <c r="AE165" s="89" t="n">
        <f aca="false">$F165*K165</f>
        <v>0</v>
      </c>
      <c r="AF165" s="89" t="n">
        <f aca="false">$F165*L165</f>
        <v>0</v>
      </c>
      <c r="AG165" s="89" t="n">
        <f aca="false">$F165*M165</f>
        <v>0</v>
      </c>
      <c r="AH165" s="89" t="n">
        <f aca="false">$F165*N165</f>
        <v>0</v>
      </c>
      <c r="AI165" s="89" t="n">
        <f aca="false">F165*O165</f>
        <v>0</v>
      </c>
      <c r="AJ165" s="93"/>
      <c r="AK165" s="89" t="n">
        <f aca="false">CHOOSE($G$3,AB165-AC165,AC165-AB165)</f>
        <v>0</v>
      </c>
      <c r="AL165" s="89" t="n">
        <f aca="false">CHOOSE($G$3,AE165-AF165,AF165-AE165)</f>
        <v>0</v>
      </c>
      <c r="AM165" s="89" t="n">
        <f aca="false">CHOOSE($G$3,AH165-AI165,AI165-AH165)</f>
        <v>0</v>
      </c>
      <c r="AN165" s="103" t="n">
        <f aca="false">SUM(AK165:AM165)</f>
        <v>0</v>
      </c>
      <c r="AP165" s="89" t="n">
        <f aca="false">CHOOSE($G$3,AA165-AB165,AB165-AA165)</f>
        <v>0</v>
      </c>
      <c r="AQ165" s="89" t="n">
        <f aca="false">CHOOSE($G$3,AD165-AE165,AE165-AD165)</f>
        <v>0</v>
      </c>
      <c r="AR165" s="89" t="n">
        <f aca="false">CHOOSE($G$3,AG165-AH165,AH165-AG165)</f>
        <v>0</v>
      </c>
      <c r="AS165" s="103" t="n">
        <f aca="false">AP165+AQ165+AR165</f>
        <v>0</v>
      </c>
      <c r="AT165" s="103"/>
      <c r="AU165" s="90" t="n">
        <f aca="false">AS165+AN165</f>
        <v>0</v>
      </c>
      <c r="AW165" s="90" t="n">
        <f aca="false">AI165+AF165+AC165</f>
        <v>0</v>
      </c>
      <c r="AX165" s="104"/>
    </row>
    <row r="166" customFormat="false" ht="12.75" hidden="false" customHeight="false" outlineLevel="0" collapsed="false">
      <c r="A166" s="94" t="n">
        <f aca="false">EDATE(A165,1)</f>
        <v>41579</v>
      </c>
      <c r="B166" s="95" t="n">
        <f aca="false">VLOOKUP(MONTH(A166),Volumes,3)</f>
        <v>10000</v>
      </c>
      <c r="C166" s="96"/>
      <c r="D166" s="97" t="n">
        <f aca="false">B166+C166</f>
        <v>10000</v>
      </c>
      <c r="E166" s="84" t="n">
        <f aca="false">IF(X166=0,0,IF(AND(X166=1,$H$3=1),D166*S166,IF($H$3=2,D166,"N/A")))</f>
        <v>0</v>
      </c>
      <c r="F166" s="84" t="n">
        <f aca="false">E166*W166</f>
        <v>0</v>
      </c>
      <c r="G166" s="32" t="n">
        <f aca="false">VLOOKUP($A166,Table,MATCH(G$4,Curves,0))</f>
        <v>3.486</v>
      </c>
      <c r="H166" s="98" t="n">
        <f aca="false">G166</f>
        <v>3.486</v>
      </c>
      <c r="I166" s="99" t="n">
        <f aca="false">H166</f>
        <v>3.486</v>
      </c>
      <c r="J166" s="32" t="n">
        <f aca="false">VLOOKUP($A166,Table,MATCH(J$4,Curves,0))</f>
        <v>0.0065</v>
      </c>
      <c r="K166" s="98" t="n">
        <f aca="false">J166</f>
        <v>0.0065</v>
      </c>
      <c r="L166" s="99" t="n">
        <f aca="false">K166</f>
        <v>0.0065</v>
      </c>
      <c r="M166" s="32" t="n">
        <f aca="false">VLOOKUP($A166,Table,MATCH(M$4,Curves,0))</f>
        <v>0.01</v>
      </c>
      <c r="N166" s="98" t="n">
        <f aca="false">VLOOKUP($A166,Table,MATCH(N$4,Curves,0))</f>
        <v>0.025</v>
      </c>
      <c r="O166" s="99" t="n">
        <f aca="false">N166</f>
        <v>0.025</v>
      </c>
      <c r="P166" s="100"/>
      <c r="Q166" s="99" t="n">
        <f aca="false">O166+L166+I166</f>
        <v>3.5175</v>
      </c>
      <c r="R166" s="100"/>
      <c r="S166" s="35" t="n">
        <f aca="false">A167-A166</f>
        <v>30</v>
      </c>
      <c r="T166" s="101" t="n">
        <f aca="false">CHOOSE(F$3,A167+24,A166)</f>
        <v>41633</v>
      </c>
      <c r="U166" s="35" t="n">
        <f aca="false">T166-C$3</f>
        <v>4859</v>
      </c>
      <c r="V166" s="32" t="n">
        <f aca="false">VLOOKUP($A166,Table,MATCH(V$4,Curves,0))</f>
        <v>0.070711339680148</v>
      </c>
      <c r="W166" s="102" t="n">
        <f aca="false">1/(1+CHOOSE(F$3,(V167+($K$3/10000))/2,(V166+($K$3/10000))/2))^(2*U166/365.25)</f>
        <v>0.396733697583648</v>
      </c>
      <c r="X166" s="35" t="n">
        <f aca="false">IF(AND(mthbeg&lt;=A166,mthend&gt;=A166),1,0)</f>
        <v>0</v>
      </c>
      <c r="Y166" s="35" t="n">
        <f aca="false">S166*X166</f>
        <v>0</v>
      </c>
      <c r="AA166" s="89" t="n">
        <f aca="false">F166*G166</f>
        <v>0</v>
      </c>
      <c r="AB166" s="89" t="n">
        <f aca="false">$F166*H166</f>
        <v>0</v>
      </c>
      <c r="AC166" s="89" t="n">
        <f aca="false">$F166*I166</f>
        <v>0</v>
      </c>
      <c r="AD166" s="89" t="n">
        <f aca="false">$F166*J166</f>
        <v>0</v>
      </c>
      <c r="AE166" s="89" t="n">
        <f aca="false">$F166*K166</f>
        <v>0</v>
      </c>
      <c r="AF166" s="89" t="n">
        <f aca="false">$F166*L166</f>
        <v>0</v>
      </c>
      <c r="AG166" s="89" t="n">
        <f aca="false">$F166*M166</f>
        <v>0</v>
      </c>
      <c r="AH166" s="89" t="n">
        <f aca="false">$F166*N166</f>
        <v>0</v>
      </c>
      <c r="AI166" s="89" t="n">
        <f aca="false">F166*O166</f>
        <v>0</v>
      </c>
      <c r="AJ166" s="93"/>
      <c r="AK166" s="89" t="n">
        <f aca="false">CHOOSE($G$3,AB166-AC166,AC166-AB166)</f>
        <v>0</v>
      </c>
      <c r="AL166" s="89" t="n">
        <f aca="false">CHOOSE($G$3,AE166-AF166,AF166-AE166)</f>
        <v>0</v>
      </c>
      <c r="AM166" s="89" t="n">
        <f aca="false">CHOOSE($G$3,AH166-AI166,AI166-AH166)</f>
        <v>0</v>
      </c>
      <c r="AN166" s="103" t="n">
        <f aca="false">SUM(AK166:AM166)</f>
        <v>0</v>
      </c>
      <c r="AP166" s="89" t="n">
        <f aca="false">CHOOSE($G$3,AA166-AB166,AB166-AA166)</f>
        <v>0</v>
      </c>
      <c r="AQ166" s="89" t="n">
        <f aca="false">CHOOSE($G$3,AD166-AE166,AE166-AD166)</f>
        <v>0</v>
      </c>
      <c r="AR166" s="89" t="n">
        <f aca="false">CHOOSE($G$3,AG166-AH166,AH166-AG166)</f>
        <v>0</v>
      </c>
      <c r="AS166" s="103" t="n">
        <f aca="false">AP166+AQ166+AR166</f>
        <v>0</v>
      </c>
      <c r="AT166" s="103"/>
      <c r="AU166" s="90" t="n">
        <f aca="false">AS166+AN166</f>
        <v>0</v>
      </c>
      <c r="AW166" s="90" t="n">
        <f aca="false">AI166+AF166+AC166</f>
        <v>0</v>
      </c>
      <c r="AX166" s="104"/>
    </row>
    <row r="167" customFormat="false" ht="12.75" hidden="false" customHeight="false" outlineLevel="0" collapsed="false">
      <c r="A167" s="94" t="n">
        <f aca="false">EDATE(A166,1)</f>
        <v>41609</v>
      </c>
      <c r="B167" s="95" t="n">
        <f aca="false">VLOOKUP(MONTH(A167),Volumes,3)</f>
        <v>10000</v>
      </c>
      <c r="C167" s="96"/>
      <c r="D167" s="97" t="n">
        <f aca="false">B167+C167</f>
        <v>10000</v>
      </c>
      <c r="E167" s="84" t="n">
        <f aca="false">IF(X167=0,0,IF(AND(X167=1,$H$3=1),D167*S167,IF($H$3=2,D167,"N/A")))</f>
        <v>0</v>
      </c>
      <c r="F167" s="84" t="n">
        <f aca="false">E167*W167</f>
        <v>0</v>
      </c>
      <c r="G167" s="32" t="n">
        <f aca="false">VLOOKUP($A167,Table,MATCH(G$4,Curves,0))</f>
        <v>3.542</v>
      </c>
      <c r="H167" s="98" t="n">
        <f aca="false">G167</f>
        <v>3.542</v>
      </c>
      <c r="I167" s="99" t="n">
        <f aca="false">H167</f>
        <v>3.542</v>
      </c>
      <c r="J167" s="32" t="n">
        <f aca="false">VLOOKUP($A167,Table,MATCH(J$4,Curves,0))</f>
        <v>0.0065</v>
      </c>
      <c r="K167" s="98" t="n">
        <f aca="false">J167</f>
        <v>0.0065</v>
      </c>
      <c r="L167" s="99" t="n">
        <f aca="false">K167</f>
        <v>0.0065</v>
      </c>
      <c r="M167" s="32" t="n">
        <f aca="false">VLOOKUP($A167,Table,MATCH(M$4,Curves,0))</f>
        <v>0.01</v>
      </c>
      <c r="N167" s="98" t="n">
        <f aca="false">VLOOKUP($A167,Table,MATCH(N$4,Curves,0))</f>
        <v>0.025</v>
      </c>
      <c r="O167" s="99" t="n">
        <f aca="false">N167</f>
        <v>0.025</v>
      </c>
      <c r="P167" s="100"/>
      <c r="Q167" s="99" t="n">
        <f aca="false">O167+L167+I167</f>
        <v>3.5735</v>
      </c>
      <c r="R167" s="100"/>
      <c r="S167" s="35" t="n">
        <f aca="false">A168-A167</f>
        <v>31</v>
      </c>
      <c r="T167" s="101" t="n">
        <f aca="false">CHOOSE(F$3,A168+24,A167)</f>
        <v>41664</v>
      </c>
      <c r="U167" s="35" t="n">
        <f aca="false">T167-C$3</f>
        <v>4890</v>
      </c>
      <c r="V167" s="32" t="n">
        <f aca="false">VLOOKUP($A167,Table,MATCH(V$4,Curves,0))</f>
        <v>0.070715168446937</v>
      </c>
      <c r="W167" s="102" t="n">
        <f aca="false">1/(1+CHOOSE(F$3,(V168+($K$3/10000))/2,(V167+($K$3/10000))/2))^(2*U167/365.25)</f>
        <v>0.394380406684771</v>
      </c>
      <c r="X167" s="35" t="n">
        <f aca="false">IF(AND(mthbeg&lt;=A167,mthend&gt;=A167),1,0)</f>
        <v>0</v>
      </c>
      <c r="Y167" s="35" t="n">
        <f aca="false">S167*X167</f>
        <v>0</v>
      </c>
      <c r="AA167" s="89" t="n">
        <f aca="false">F167*G167</f>
        <v>0</v>
      </c>
      <c r="AB167" s="89" t="n">
        <f aca="false">$F167*H167</f>
        <v>0</v>
      </c>
      <c r="AC167" s="89" t="n">
        <f aca="false">$F167*I167</f>
        <v>0</v>
      </c>
      <c r="AD167" s="89" t="n">
        <f aca="false">$F167*J167</f>
        <v>0</v>
      </c>
      <c r="AE167" s="89" t="n">
        <f aca="false">$F167*K167</f>
        <v>0</v>
      </c>
      <c r="AF167" s="89" t="n">
        <f aca="false">$F167*L167</f>
        <v>0</v>
      </c>
      <c r="AG167" s="89" t="n">
        <f aca="false">$F167*M167</f>
        <v>0</v>
      </c>
      <c r="AH167" s="89" t="n">
        <f aca="false">$F167*N167</f>
        <v>0</v>
      </c>
      <c r="AI167" s="89" t="n">
        <f aca="false">F167*O167</f>
        <v>0</v>
      </c>
      <c r="AJ167" s="93"/>
      <c r="AK167" s="89" t="n">
        <f aca="false">CHOOSE($G$3,AB167-AC167,AC167-AB167)</f>
        <v>0</v>
      </c>
      <c r="AL167" s="89" t="n">
        <f aca="false">CHOOSE($G$3,AE167-AF167,AF167-AE167)</f>
        <v>0</v>
      </c>
      <c r="AM167" s="89" t="n">
        <f aca="false">CHOOSE($G$3,AH167-AI167,AI167-AH167)</f>
        <v>0</v>
      </c>
      <c r="AN167" s="103" t="n">
        <f aca="false">SUM(AK167:AM167)</f>
        <v>0</v>
      </c>
      <c r="AP167" s="89" t="n">
        <f aca="false">CHOOSE($G$3,AA167-AB167,AB167-AA167)</f>
        <v>0</v>
      </c>
      <c r="AQ167" s="89" t="n">
        <f aca="false">CHOOSE($G$3,AD167-AE167,AE167-AD167)</f>
        <v>0</v>
      </c>
      <c r="AR167" s="89" t="n">
        <f aca="false">CHOOSE($G$3,AG167-AH167,AH167-AG167)</f>
        <v>0</v>
      </c>
      <c r="AS167" s="103" t="n">
        <f aca="false">AP167+AQ167+AR167</f>
        <v>0</v>
      </c>
      <c r="AT167" s="103"/>
      <c r="AU167" s="90" t="n">
        <f aca="false">AS167+AN167</f>
        <v>0</v>
      </c>
      <c r="AW167" s="90" t="n">
        <f aca="false">AI167+AF167+AC167</f>
        <v>0</v>
      </c>
      <c r="AX167" s="104"/>
    </row>
    <row r="168" customFormat="false" ht="12.75" hidden="false" customHeight="false" outlineLevel="0" collapsed="false">
      <c r="A168" s="94" t="n">
        <f aca="false">EDATE(A167,1)</f>
        <v>41640</v>
      </c>
      <c r="B168" s="95" t="n">
        <f aca="false">VLOOKUP(MONTH(A168),Volumes,3)</f>
        <v>10000</v>
      </c>
      <c r="C168" s="96"/>
      <c r="D168" s="97" t="n">
        <f aca="false">B168+C168</f>
        <v>10000</v>
      </c>
      <c r="E168" s="84" t="n">
        <f aca="false">IF(X168=0,0,IF(AND(X168=1,$H$3=1),D168*S168,IF($H$3=2,D168,"N/A")))</f>
        <v>0</v>
      </c>
      <c r="F168" s="84" t="n">
        <f aca="false">E168*W168</f>
        <v>0</v>
      </c>
      <c r="G168" s="32" t="n">
        <f aca="false">VLOOKUP($A168,Table,MATCH(G$4,Curves,0))</f>
        <v>3.749</v>
      </c>
      <c r="H168" s="98" t="n">
        <f aca="false">G168</f>
        <v>3.749</v>
      </c>
      <c r="I168" s="99" t="n">
        <f aca="false">H168</f>
        <v>3.749</v>
      </c>
      <c r="J168" s="32" t="n">
        <f aca="false">VLOOKUP($A168,Table,MATCH(J$4,Curves,0))</f>
        <v>0.0065</v>
      </c>
      <c r="K168" s="98" t="n">
        <f aca="false">J168</f>
        <v>0.0065</v>
      </c>
      <c r="L168" s="99" t="n">
        <f aca="false">K168</f>
        <v>0.0065</v>
      </c>
      <c r="M168" s="32" t="n">
        <f aca="false">VLOOKUP($A168,Table,MATCH(M$4,Curves,0))</f>
        <v>0.01</v>
      </c>
      <c r="N168" s="98" t="n">
        <f aca="false">VLOOKUP($A168,Table,MATCH(N$4,Curves,0))</f>
        <v>0.025</v>
      </c>
      <c r="O168" s="99" t="n">
        <f aca="false">N168</f>
        <v>0.025</v>
      </c>
      <c r="P168" s="100"/>
      <c r="Q168" s="99" t="n">
        <f aca="false">O168+L168+I168</f>
        <v>3.7805</v>
      </c>
      <c r="R168" s="100"/>
      <c r="S168" s="35" t="n">
        <f aca="false">A169-A168</f>
        <v>31</v>
      </c>
      <c r="T168" s="101" t="n">
        <f aca="false">CHOOSE(F$3,A169+24,A168)</f>
        <v>41695</v>
      </c>
      <c r="U168" s="35" t="n">
        <f aca="false">T168-C$3</f>
        <v>4921</v>
      </c>
      <c r="V168" s="32" t="n">
        <f aca="false">VLOOKUP($A168,Table,MATCH(V$4,Curves,0))</f>
        <v>0.07071912483929</v>
      </c>
      <c r="W168" s="102" t="n">
        <f aca="false">1/(1+CHOOSE(F$3,(V169+($K$3/10000))/2,(V168+($K$3/10000))/2))^(2*U168/365.25)</f>
        <v>0.392040820457655</v>
      </c>
      <c r="X168" s="35" t="n">
        <f aca="false">IF(AND(mthbeg&lt;=A168,mthend&gt;=A168),1,0)</f>
        <v>0</v>
      </c>
      <c r="Y168" s="35" t="n">
        <f aca="false">S168*X168</f>
        <v>0</v>
      </c>
      <c r="AA168" s="89" t="n">
        <f aca="false">F168*G168</f>
        <v>0</v>
      </c>
      <c r="AB168" s="89" t="n">
        <f aca="false">$F168*H168</f>
        <v>0</v>
      </c>
      <c r="AC168" s="89" t="n">
        <f aca="false">$F168*I168</f>
        <v>0</v>
      </c>
      <c r="AD168" s="89" t="n">
        <f aca="false">$F168*J168</f>
        <v>0</v>
      </c>
      <c r="AE168" s="89" t="n">
        <f aca="false">$F168*K168</f>
        <v>0</v>
      </c>
      <c r="AF168" s="89" t="n">
        <f aca="false">$F168*L168</f>
        <v>0</v>
      </c>
      <c r="AG168" s="89" t="n">
        <f aca="false">$F168*M168</f>
        <v>0</v>
      </c>
      <c r="AH168" s="89" t="n">
        <f aca="false">$F168*N168</f>
        <v>0</v>
      </c>
      <c r="AI168" s="89" t="n">
        <f aca="false">F168*O168</f>
        <v>0</v>
      </c>
      <c r="AJ168" s="93"/>
      <c r="AK168" s="89" t="n">
        <f aca="false">CHOOSE($G$3,AB168-AC168,AC168-AB168)</f>
        <v>0</v>
      </c>
      <c r="AL168" s="89" t="n">
        <f aca="false">CHOOSE($G$3,AE168-AF168,AF168-AE168)</f>
        <v>0</v>
      </c>
      <c r="AM168" s="89" t="n">
        <f aca="false">CHOOSE($G$3,AH168-AI168,AI168-AH168)</f>
        <v>0</v>
      </c>
      <c r="AN168" s="103" t="n">
        <f aca="false">SUM(AK168:AM168)</f>
        <v>0</v>
      </c>
      <c r="AP168" s="89" t="n">
        <f aca="false">CHOOSE($G$3,AA168-AB168,AB168-AA168)</f>
        <v>0</v>
      </c>
      <c r="AQ168" s="89" t="n">
        <f aca="false">CHOOSE($G$3,AD168-AE168,AE168-AD168)</f>
        <v>0</v>
      </c>
      <c r="AR168" s="89" t="n">
        <f aca="false">CHOOSE($G$3,AG168-AH168,AH168-AG168)</f>
        <v>0</v>
      </c>
      <c r="AS168" s="103" t="n">
        <f aca="false">AP168+AQ168+AR168</f>
        <v>0</v>
      </c>
      <c r="AT168" s="103"/>
      <c r="AU168" s="90" t="n">
        <f aca="false">AS168+AN168</f>
        <v>0</v>
      </c>
      <c r="AW168" s="90" t="n">
        <f aca="false">AI168+AF168+AC168</f>
        <v>0</v>
      </c>
      <c r="AX168" s="104"/>
    </row>
    <row r="169" customFormat="false" ht="12.75" hidden="false" customHeight="false" outlineLevel="0" collapsed="false">
      <c r="A169" s="94" t="n">
        <f aca="false">EDATE(A168,1)</f>
        <v>41671</v>
      </c>
      <c r="B169" s="95" t="n">
        <f aca="false">VLOOKUP(MONTH(A169),Volumes,3)</f>
        <v>10000</v>
      </c>
      <c r="C169" s="96"/>
      <c r="D169" s="97" t="n">
        <f aca="false">B169+C169</f>
        <v>10000</v>
      </c>
      <c r="E169" s="84" t="n">
        <f aca="false">IF(X169=0,0,IF(AND(X169=1,$H$3=1),D169*S169,IF($H$3=2,D169,"N/A")))</f>
        <v>0</v>
      </c>
      <c r="F169" s="84" t="n">
        <f aca="false">E169*W169</f>
        <v>0</v>
      </c>
      <c r="G169" s="32" t="n">
        <f aca="false">VLOOKUP($A169,Table,MATCH(G$4,Curves,0))</f>
        <v>3.663</v>
      </c>
      <c r="H169" s="98" t="n">
        <f aca="false">G169</f>
        <v>3.663</v>
      </c>
      <c r="I169" s="99" t="n">
        <f aca="false">H169</f>
        <v>3.663</v>
      </c>
      <c r="J169" s="32" t="n">
        <f aca="false">VLOOKUP($A169,Table,MATCH(J$4,Curves,0))</f>
        <v>0.0065</v>
      </c>
      <c r="K169" s="98" t="n">
        <f aca="false">J169</f>
        <v>0.0065</v>
      </c>
      <c r="L169" s="99" t="n">
        <f aca="false">K169</f>
        <v>0.0065</v>
      </c>
      <c r="M169" s="32" t="n">
        <f aca="false">VLOOKUP($A169,Table,MATCH(M$4,Curves,0))</f>
        <v>0.01</v>
      </c>
      <c r="N169" s="98" t="n">
        <f aca="false">VLOOKUP($A169,Table,MATCH(N$4,Curves,0))</f>
        <v>0.025</v>
      </c>
      <c r="O169" s="99" t="n">
        <f aca="false">N169</f>
        <v>0.025</v>
      </c>
      <c r="P169" s="100"/>
      <c r="Q169" s="99" t="n">
        <f aca="false">O169+L169+I169</f>
        <v>3.6945</v>
      </c>
      <c r="R169" s="100"/>
      <c r="S169" s="35" t="n">
        <f aca="false">A170-A169</f>
        <v>28</v>
      </c>
      <c r="T169" s="101" t="n">
        <f aca="false">CHOOSE(F$3,A170+24,A169)</f>
        <v>41723</v>
      </c>
      <c r="U169" s="35" t="n">
        <f aca="false">T169-C$3</f>
        <v>4949</v>
      </c>
      <c r="V169" s="32" t="n">
        <f aca="false">VLOOKUP($A169,Table,MATCH(V$4,Curves,0))</f>
        <v>0.070723081231648</v>
      </c>
      <c r="W169" s="102" t="n">
        <f aca="false">1/(1+CHOOSE(F$3,(V170+($K$3/10000))/2,(V169+($K$3/10000))/2))^(2*U169/365.25)</f>
        <v>0.389939360141945</v>
      </c>
      <c r="X169" s="35" t="n">
        <f aca="false">IF(AND(mthbeg&lt;=A169,mthend&gt;=A169),1,0)</f>
        <v>0</v>
      </c>
      <c r="Y169" s="35" t="n">
        <f aca="false">S169*X169</f>
        <v>0</v>
      </c>
      <c r="AA169" s="89" t="n">
        <f aca="false">F169*G169</f>
        <v>0</v>
      </c>
      <c r="AB169" s="89" t="n">
        <f aca="false">$F169*H169</f>
        <v>0</v>
      </c>
      <c r="AC169" s="89" t="n">
        <f aca="false">$F169*I169</f>
        <v>0</v>
      </c>
      <c r="AD169" s="89" t="n">
        <f aca="false">$F169*J169</f>
        <v>0</v>
      </c>
      <c r="AE169" s="89" t="n">
        <f aca="false">$F169*K169</f>
        <v>0</v>
      </c>
      <c r="AF169" s="89" t="n">
        <f aca="false">$F169*L169</f>
        <v>0</v>
      </c>
      <c r="AG169" s="89" t="n">
        <f aca="false">$F169*M169</f>
        <v>0</v>
      </c>
      <c r="AH169" s="89" t="n">
        <f aca="false">$F169*N169</f>
        <v>0</v>
      </c>
      <c r="AI169" s="89" t="n">
        <f aca="false">F169*O169</f>
        <v>0</v>
      </c>
      <c r="AJ169" s="93"/>
      <c r="AK169" s="89" t="n">
        <f aca="false">CHOOSE($G$3,AB169-AC169,AC169-AB169)</f>
        <v>0</v>
      </c>
      <c r="AL169" s="89" t="n">
        <f aca="false">CHOOSE($G$3,AE169-AF169,AF169-AE169)</f>
        <v>0</v>
      </c>
      <c r="AM169" s="89" t="n">
        <f aca="false">CHOOSE($G$3,AH169-AI169,AI169-AH169)</f>
        <v>0</v>
      </c>
      <c r="AN169" s="103" t="n">
        <f aca="false">SUM(AK169:AM169)</f>
        <v>0</v>
      </c>
      <c r="AP169" s="89" t="n">
        <f aca="false">CHOOSE($G$3,AA169-AB169,AB169-AA169)</f>
        <v>0</v>
      </c>
      <c r="AQ169" s="89" t="n">
        <f aca="false">CHOOSE($G$3,AD169-AE169,AE169-AD169)</f>
        <v>0</v>
      </c>
      <c r="AR169" s="89" t="n">
        <f aca="false">CHOOSE($G$3,AG169-AH169,AH169-AG169)</f>
        <v>0</v>
      </c>
      <c r="AS169" s="103" t="n">
        <f aca="false">AP169+AQ169+AR169</f>
        <v>0</v>
      </c>
      <c r="AT169" s="103"/>
      <c r="AU169" s="90" t="n">
        <f aca="false">AS169+AN169</f>
        <v>0</v>
      </c>
      <c r="AW169" s="90" t="n">
        <f aca="false">AI169+AF169+AC169</f>
        <v>0</v>
      </c>
      <c r="AX169" s="104"/>
    </row>
    <row r="170" customFormat="false" ht="12" hidden="false" customHeight="true" outlineLevel="0" collapsed="false">
      <c r="A170" s="94" t="n">
        <f aca="false">EDATE(A169,1)</f>
        <v>41699</v>
      </c>
      <c r="B170" s="95" t="n">
        <f aca="false">VLOOKUP(MONTH(A170),Volumes,3)</f>
        <v>10000</v>
      </c>
      <c r="C170" s="96"/>
      <c r="D170" s="97" t="n">
        <f aca="false">B170+C170</f>
        <v>10000</v>
      </c>
      <c r="E170" s="84" t="n">
        <f aca="false">IF(X170=0,0,IF(AND(X170=1,$H$3=1),D170*S170,IF($H$3=2,D170,"N/A")))</f>
        <v>0</v>
      </c>
      <c r="F170" s="84" t="n">
        <f aca="false">E170*W170</f>
        <v>0</v>
      </c>
      <c r="G170" s="32" t="n">
        <f aca="false">VLOOKUP($A170,Table,MATCH(G$4,Curves,0))</f>
        <v>3.556</v>
      </c>
      <c r="H170" s="98" t="n">
        <f aca="false">G170</f>
        <v>3.556</v>
      </c>
      <c r="I170" s="99" t="n">
        <f aca="false">H170</f>
        <v>3.556</v>
      </c>
      <c r="J170" s="32" t="n">
        <f aca="false">VLOOKUP($A170,Table,MATCH(J$4,Curves,0))</f>
        <v>0.0065</v>
      </c>
      <c r="K170" s="98" t="n">
        <f aca="false">J170</f>
        <v>0.0065</v>
      </c>
      <c r="L170" s="99" t="n">
        <f aca="false">K170</f>
        <v>0.0065</v>
      </c>
      <c r="M170" s="32" t="n">
        <f aca="false">VLOOKUP($A170,Table,MATCH(M$4,Curves,0))</f>
        <v>0.01</v>
      </c>
      <c r="N170" s="98" t="n">
        <f aca="false">VLOOKUP($A170,Table,MATCH(N$4,Curves,0))</f>
        <v>0.025</v>
      </c>
      <c r="O170" s="99" t="n">
        <f aca="false">N170</f>
        <v>0.025</v>
      </c>
      <c r="P170" s="100"/>
      <c r="Q170" s="99" t="n">
        <f aca="false">O170+L170+I170</f>
        <v>3.5875</v>
      </c>
      <c r="R170" s="100"/>
      <c r="S170" s="35" t="n">
        <f aca="false">A171-A170</f>
        <v>31</v>
      </c>
      <c r="T170" s="101" t="n">
        <f aca="false">CHOOSE(F$3,A171+24,A170)</f>
        <v>41754</v>
      </c>
      <c r="U170" s="35" t="n">
        <f aca="false">T170-C$3</f>
        <v>4980</v>
      </c>
      <c r="V170" s="32" t="n">
        <f aca="false">VLOOKUP($A170,Table,MATCH(V$4,Curves,0))</f>
        <v>0.070726654747332</v>
      </c>
      <c r="W170" s="102" t="n">
        <f aca="false">1/(1+CHOOSE(F$3,(V171+($K$3/10000))/2,(V170+($K$3/10000))/2))^(2*U170/365.25)</f>
        <v>0.387625641113014</v>
      </c>
      <c r="X170" s="35" t="n">
        <f aca="false">IF(AND(mthbeg&lt;=A170,mthend&gt;=A170),1,0)</f>
        <v>0</v>
      </c>
      <c r="Y170" s="35" t="n">
        <f aca="false">S170*X170</f>
        <v>0</v>
      </c>
      <c r="AA170" s="89" t="n">
        <f aca="false">F170*G170</f>
        <v>0</v>
      </c>
      <c r="AB170" s="89" t="n">
        <f aca="false">$F170*H170</f>
        <v>0</v>
      </c>
      <c r="AC170" s="89" t="n">
        <f aca="false">$F170*I170</f>
        <v>0</v>
      </c>
      <c r="AD170" s="89" t="n">
        <f aca="false">$F170*J170</f>
        <v>0</v>
      </c>
      <c r="AE170" s="89" t="n">
        <f aca="false">$F170*K170</f>
        <v>0</v>
      </c>
      <c r="AF170" s="89" t="n">
        <f aca="false">$F170*L170</f>
        <v>0</v>
      </c>
      <c r="AG170" s="89" t="n">
        <f aca="false">$F170*M170</f>
        <v>0</v>
      </c>
      <c r="AH170" s="89" t="n">
        <f aca="false">$F170*N170</f>
        <v>0</v>
      </c>
      <c r="AI170" s="89" t="n">
        <f aca="false">F170*O170</f>
        <v>0</v>
      </c>
      <c r="AJ170" s="93"/>
      <c r="AK170" s="89" t="n">
        <f aca="false">CHOOSE($G$3,AB170-AC170,AC170-AB170)</f>
        <v>0</v>
      </c>
      <c r="AL170" s="89" t="n">
        <f aca="false">CHOOSE($G$3,AE170-AF170,AF170-AE170)</f>
        <v>0</v>
      </c>
      <c r="AM170" s="89" t="n">
        <f aca="false">CHOOSE($G$3,AH170-AI170,AI170-AH170)</f>
        <v>0</v>
      </c>
      <c r="AN170" s="103" t="n">
        <f aca="false">SUM(AK170:AM170)</f>
        <v>0</v>
      </c>
      <c r="AP170" s="89" t="n">
        <f aca="false">CHOOSE($G$3,AA170-AB170,AB170-AA170)</f>
        <v>0</v>
      </c>
      <c r="AQ170" s="89" t="n">
        <f aca="false">CHOOSE($G$3,AD170-AE170,AE170-AD170)</f>
        <v>0</v>
      </c>
      <c r="AR170" s="89" t="n">
        <f aca="false">CHOOSE($G$3,AG170-AH170,AH170-AG170)</f>
        <v>0</v>
      </c>
      <c r="AS170" s="103" t="n">
        <f aca="false">AP170+AQ170+AR170</f>
        <v>0</v>
      </c>
      <c r="AT170" s="103"/>
      <c r="AU170" s="90" t="n">
        <f aca="false">AS170+AN170</f>
        <v>0</v>
      </c>
      <c r="AW170" s="90" t="n">
        <f aca="false">AI170+AF170+AC170</f>
        <v>0</v>
      </c>
      <c r="AX170" s="104"/>
    </row>
    <row r="171" customFormat="false" ht="12" hidden="false" customHeight="true" outlineLevel="0" collapsed="false">
      <c r="A171" s="94" t="n">
        <f aca="false">EDATE(A170,1)</f>
        <v>41730</v>
      </c>
      <c r="B171" s="95" t="n">
        <f aca="false">VLOOKUP(MONTH(A171),Volumes,3)</f>
        <v>10000</v>
      </c>
      <c r="C171" s="96"/>
      <c r="D171" s="97" t="n">
        <f aca="false">B171+C171</f>
        <v>10000</v>
      </c>
      <c r="E171" s="84" t="n">
        <f aca="false">IF(X171=0,0,IF(AND(X171=1,$H$3=1),D171*S171,IF($H$3=2,D171,"N/A")))</f>
        <v>0</v>
      </c>
      <c r="F171" s="84" t="n">
        <f aca="false">E171*W171</f>
        <v>0</v>
      </c>
      <c r="G171" s="32" t="n">
        <f aca="false">VLOOKUP($A171,Table,MATCH(G$4,Curves,0))</f>
        <v>3.449</v>
      </c>
      <c r="H171" s="98" t="n">
        <f aca="false">G171</f>
        <v>3.449</v>
      </c>
      <c r="I171" s="99" t="n">
        <f aca="false">H171</f>
        <v>3.449</v>
      </c>
      <c r="J171" s="32" t="n">
        <f aca="false">VLOOKUP($A171,Table,MATCH(J$4,Curves,0))</f>
        <v>0.019</v>
      </c>
      <c r="K171" s="98" t="n">
        <f aca="false">J171</f>
        <v>0.019</v>
      </c>
      <c r="L171" s="99" t="n">
        <f aca="false">K171</f>
        <v>0.019</v>
      </c>
      <c r="M171" s="32" t="n">
        <f aca="false">VLOOKUP($A171,Table,MATCH(M$4,Curves,0))</f>
        <v>0.01</v>
      </c>
      <c r="N171" s="98" t="n">
        <f aca="false">VLOOKUP($A171,Table,MATCH(N$4,Curves,0))</f>
        <v>0.025</v>
      </c>
      <c r="O171" s="99" t="n">
        <f aca="false">N171</f>
        <v>0.025</v>
      </c>
      <c r="P171" s="100"/>
      <c r="Q171" s="99" t="n">
        <f aca="false">O171+L171+I171</f>
        <v>3.493</v>
      </c>
      <c r="R171" s="100"/>
      <c r="S171" s="35" t="n">
        <f aca="false">A172-A171</f>
        <v>30</v>
      </c>
      <c r="T171" s="101" t="n">
        <f aca="false">CHOOSE(F$3,A172+24,A171)</f>
        <v>41784</v>
      </c>
      <c r="U171" s="35" t="n">
        <f aca="false">T171-C$3</f>
        <v>5010</v>
      </c>
      <c r="V171" s="32" t="n">
        <f aca="false">VLOOKUP($A171,Table,MATCH(V$4,Curves,0))</f>
        <v>0.070730611139699</v>
      </c>
      <c r="W171" s="102" t="n">
        <f aca="false">1/(1+CHOOSE(F$3,(V172+($K$3/10000))/2,(V171+($K$3/10000))/2))^(2*U171/365.25)</f>
        <v>0.385399392424979</v>
      </c>
      <c r="X171" s="35" t="n">
        <f aca="false">IF(AND(mthbeg&lt;=A171,mthend&gt;=A171),1,0)</f>
        <v>0</v>
      </c>
      <c r="Y171" s="35" t="n">
        <f aca="false">S171*X171</f>
        <v>0</v>
      </c>
      <c r="AA171" s="89" t="n">
        <f aca="false">F171*G171</f>
        <v>0</v>
      </c>
      <c r="AB171" s="89" t="n">
        <f aca="false">$F171*H171</f>
        <v>0</v>
      </c>
      <c r="AC171" s="89" t="n">
        <f aca="false">$F171*I171</f>
        <v>0</v>
      </c>
      <c r="AD171" s="89" t="n">
        <f aca="false">$F171*J171</f>
        <v>0</v>
      </c>
      <c r="AE171" s="89" t="n">
        <f aca="false">$F171*K171</f>
        <v>0</v>
      </c>
      <c r="AF171" s="89" t="n">
        <f aca="false">$F171*L171</f>
        <v>0</v>
      </c>
      <c r="AG171" s="89" t="n">
        <f aca="false">$F171*M171</f>
        <v>0</v>
      </c>
      <c r="AH171" s="89" t="n">
        <f aca="false">$F171*N171</f>
        <v>0</v>
      </c>
      <c r="AI171" s="89" t="n">
        <f aca="false">F171*O171</f>
        <v>0</v>
      </c>
      <c r="AJ171" s="93"/>
      <c r="AK171" s="89" t="n">
        <f aca="false">CHOOSE($G$3,AB171-AC171,AC171-AB171)</f>
        <v>0</v>
      </c>
      <c r="AL171" s="89" t="n">
        <f aca="false">CHOOSE($G$3,AE171-AF171,AF171-AE171)</f>
        <v>0</v>
      </c>
      <c r="AM171" s="89" t="n">
        <f aca="false">CHOOSE($G$3,AH171-AI171,AI171-AH171)</f>
        <v>0</v>
      </c>
      <c r="AN171" s="103" t="n">
        <f aca="false">SUM(AK171:AM171)</f>
        <v>0</v>
      </c>
      <c r="AP171" s="89" t="n">
        <f aca="false">CHOOSE($G$3,AA171-AB171,AB171-AA171)</f>
        <v>0</v>
      </c>
      <c r="AQ171" s="89" t="n">
        <f aca="false">CHOOSE($G$3,AD171-AE171,AE171-AD171)</f>
        <v>0</v>
      </c>
      <c r="AR171" s="89" t="n">
        <f aca="false">CHOOSE($G$3,AG171-AH171,AH171-AG171)</f>
        <v>0</v>
      </c>
      <c r="AS171" s="103" t="n">
        <f aca="false">AP171+AQ171+AR171</f>
        <v>0</v>
      </c>
      <c r="AT171" s="103"/>
      <c r="AU171" s="90" t="n">
        <f aca="false">AS171+AN171</f>
        <v>0</v>
      </c>
      <c r="AW171" s="90" t="n">
        <f aca="false">AI171+AF171+AC171</f>
        <v>0</v>
      </c>
      <c r="AX171" s="104"/>
    </row>
    <row r="172" customFormat="false" ht="12" hidden="false" customHeight="true" outlineLevel="0" collapsed="false">
      <c r="A172" s="94" t="n">
        <f aca="false">EDATE(A171,1)</f>
        <v>41760</v>
      </c>
      <c r="B172" s="95" t="n">
        <f aca="false">VLOOKUP(MONTH(A172),Volumes,3)</f>
        <v>10000</v>
      </c>
      <c r="C172" s="96"/>
      <c r="D172" s="97" t="n">
        <f aca="false">B172+C172</f>
        <v>10000</v>
      </c>
      <c r="E172" s="84" t="n">
        <f aca="false">IF(X172=0,0,IF(AND(X172=1,$H$3=1),D172*S172,IF($H$3=2,D172,"N/A")))</f>
        <v>0</v>
      </c>
      <c r="F172" s="84" t="n">
        <f aca="false">E172*W172</f>
        <v>0</v>
      </c>
      <c r="G172" s="32" t="n">
        <f aca="false">VLOOKUP($A172,Table,MATCH(G$4,Curves,0))</f>
        <v>3.445</v>
      </c>
      <c r="H172" s="98" t="n">
        <f aca="false">G172</f>
        <v>3.445</v>
      </c>
      <c r="I172" s="99" t="n">
        <f aca="false">H172</f>
        <v>3.445</v>
      </c>
      <c r="J172" s="32" t="n">
        <f aca="false">VLOOKUP($A172,Table,MATCH(J$4,Curves,0))</f>
        <v>0.019</v>
      </c>
      <c r="K172" s="98" t="n">
        <f aca="false">J172</f>
        <v>0.019</v>
      </c>
      <c r="L172" s="99" t="n">
        <f aca="false">K172</f>
        <v>0.019</v>
      </c>
      <c r="M172" s="32" t="n">
        <f aca="false">VLOOKUP($A172,Table,MATCH(M$4,Curves,0))</f>
        <v>0.01</v>
      </c>
      <c r="N172" s="98" t="n">
        <f aca="false">VLOOKUP($A172,Table,MATCH(N$4,Curves,0))</f>
        <v>0.025</v>
      </c>
      <c r="O172" s="99" t="n">
        <f aca="false">N172</f>
        <v>0.025</v>
      </c>
      <c r="P172" s="100"/>
      <c r="Q172" s="99" t="n">
        <f aca="false">O172+L172+I172</f>
        <v>3.489</v>
      </c>
      <c r="R172" s="100"/>
      <c r="S172" s="35" t="n">
        <f aca="false">A173-A172</f>
        <v>31</v>
      </c>
      <c r="T172" s="101" t="n">
        <f aca="false">CHOOSE(F$3,A173+24,A172)</f>
        <v>41815</v>
      </c>
      <c r="U172" s="35" t="n">
        <f aca="false">T172-C$3</f>
        <v>5041</v>
      </c>
      <c r="V172" s="32" t="n">
        <f aca="false">VLOOKUP($A172,Table,MATCH(V$4,Curves,0))</f>
        <v>0.070734439906513</v>
      </c>
      <c r="W172" s="102" t="n">
        <f aca="false">1/(1+CHOOSE(F$3,(V173+($K$3/10000))/2,(V172+($K$3/10000))/2))^(2*U172/365.25)</f>
        <v>0.383112122539503</v>
      </c>
      <c r="X172" s="35" t="n">
        <f aca="false">IF(AND(mthbeg&lt;=A172,mthend&gt;=A172),1,0)</f>
        <v>0</v>
      </c>
      <c r="Y172" s="35" t="n">
        <f aca="false">S172*X172</f>
        <v>0</v>
      </c>
      <c r="AA172" s="89" t="n">
        <f aca="false">F172*G172</f>
        <v>0</v>
      </c>
      <c r="AB172" s="89" t="n">
        <f aca="false">$F172*H172</f>
        <v>0</v>
      </c>
      <c r="AC172" s="89" t="n">
        <f aca="false">$F172*I172</f>
        <v>0</v>
      </c>
      <c r="AD172" s="89" t="n">
        <f aca="false">$F172*J172</f>
        <v>0</v>
      </c>
      <c r="AE172" s="89" t="n">
        <f aca="false">$F172*K172</f>
        <v>0</v>
      </c>
      <c r="AF172" s="89" t="n">
        <f aca="false">$F172*L172</f>
        <v>0</v>
      </c>
      <c r="AG172" s="89" t="n">
        <f aca="false">$F172*M172</f>
        <v>0</v>
      </c>
      <c r="AH172" s="89" t="n">
        <f aca="false">$F172*N172</f>
        <v>0</v>
      </c>
      <c r="AI172" s="89" t="n">
        <f aca="false">F172*O172</f>
        <v>0</v>
      </c>
      <c r="AJ172" s="93"/>
      <c r="AK172" s="89" t="n">
        <f aca="false">CHOOSE($G$3,AB172-AC172,AC172-AB172)</f>
        <v>0</v>
      </c>
      <c r="AL172" s="89" t="n">
        <f aca="false">CHOOSE($G$3,AE172-AF172,AF172-AE172)</f>
        <v>0</v>
      </c>
      <c r="AM172" s="89" t="n">
        <f aca="false">CHOOSE($G$3,AH172-AI172,AI172-AH172)</f>
        <v>0</v>
      </c>
      <c r="AN172" s="103" t="n">
        <f aca="false">SUM(AK172:AM172)</f>
        <v>0</v>
      </c>
      <c r="AP172" s="89" t="n">
        <f aca="false">CHOOSE($G$3,AA172-AB172,AB172-AA172)</f>
        <v>0</v>
      </c>
      <c r="AQ172" s="89" t="n">
        <f aca="false">CHOOSE($G$3,AD172-AE172,AE172-AD172)</f>
        <v>0</v>
      </c>
      <c r="AR172" s="89" t="n">
        <f aca="false">CHOOSE($G$3,AG172-AH172,AH172-AG172)</f>
        <v>0</v>
      </c>
      <c r="AS172" s="103" t="n">
        <f aca="false">AP172+AQ172+AR172</f>
        <v>0</v>
      </c>
      <c r="AT172" s="103"/>
      <c r="AU172" s="90" t="n">
        <f aca="false">AS172+AN172</f>
        <v>0</v>
      </c>
      <c r="AW172" s="90" t="n">
        <f aca="false">AI172+AF172+AC172</f>
        <v>0</v>
      </c>
      <c r="AX172" s="104"/>
    </row>
    <row r="173" customFormat="false" ht="12" hidden="false" customHeight="true" outlineLevel="0" collapsed="false">
      <c r="A173" s="94" t="n">
        <f aca="false">EDATE(A172,1)</f>
        <v>41791</v>
      </c>
      <c r="B173" s="95" t="n">
        <f aca="false">VLOOKUP(MONTH(A173),Volumes,3)</f>
        <v>10000</v>
      </c>
      <c r="C173" s="96"/>
      <c r="D173" s="97" t="n">
        <f aca="false">B173+C173</f>
        <v>10000</v>
      </c>
      <c r="E173" s="84" t="n">
        <f aca="false">IF(X173=0,0,IF(AND(X173=1,$H$3=1),D173*S173,IF($H$3=2,D173,"N/A")))</f>
        <v>0</v>
      </c>
      <c r="F173" s="84" t="n">
        <f aca="false">E173*W173</f>
        <v>0</v>
      </c>
      <c r="G173" s="32" t="n">
        <f aca="false">VLOOKUP($A173,Table,MATCH(G$4,Curves,0))</f>
        <v>3.488</v>
      </c>
      <c r="H173" s="98" t="n">
        <f aca="false">G173</f>
        <v>3.488</v>
      </c>
      <c r="I173" s="99" t="n">
        <f aca="false">H173</f>
        <v>3.488</v>
      </c>
      <c r="J173" s="32" t="n">
        <f aca="false">VLOOKUP($A173,Table,MATCH(J$4,Curves,0))</f>
        <v>0.019</v>
      </c>
      <c r="K173" s="98" t="n">
        <f aca="false">J173</f>
        <v>0.019</v>
      </c>
      <c r="L173" s="99" t="n">
        <f aca="false">K173</f>
        <v>0.019</v>
      </c>
      <c r="M173" s="32" t="n">
        <f aca="false">VLOOKUP($A173,Table,MATCH(M$4,Curves,0))</f>
        <v>0.01</v>
      </c>
      <c r="N173" s="98" t="n">
        <f aca="false">VLOOKUP($A173,Table,MATCH(N$4,Curves,0))</f>
        <v>0.025</v>
      </c>
      <c r="O173" s="99" t="n">
        <f aca="false">N173</f>
        <v>0.025</v>
      </c>
      <c r="P173" s="100"/>
      <c r="Q173" s="99" t="n">
        <f aca="false">O173+L173+I173</f>
        <v>3.532</v>
      </c>
      <c r="R173" s="100"/>
      <c r="S173" s="35" t="n">
        <f aca="false">A174-A173</f>
        <v>30</v>
      </c>
      <c r="T173" s="101" t="n">
        <f aca="false">CHOOSE(F$3,A174+24,A173)</f>
        <v>41845</v>
      </c>
      <c r="U173" s="35" t="n">
        <f aca="false">T173-C$3</f>
        <v>5071</v>
      </c>
      <c r="V173" s="32" t="n">
        <f aca="false">VLOOKUP($A173,Table,MATCH(V$4,Curves,0))</f>
        <v>0.070738396298891</v>
      </c>
      <c r="W173" s="102" t="n">
        <f aca="false">1/(1+CHOOSE(F$3,(V174+($K$3/10000))/2,(V173+($K$3/10000))/2))^(2*U173/365.25)</f>
        <v>0.380911325898144</v>
      </c>
      <c r="X173" s="35" t="n">
        <f aca="false">IF(AND(mthbeg&lt;=A173,mthend&gt;=A173),1,0)</f>
        <v>0</v>
      </c>
      <c r="Y173" s="35" t="n">
        <f aca="false">S173*X173</f>
        <v>0</v>
      </c>
      <c r="AA173" s="89" t="n">
        <f aca="false">F173*G173</f>
        <v>0</v>
      </c>
      <c r="AB173" s="89" t="n">
        <f aca="false">$F173*H173</f>
        <v>0</v>
      </c>
      <c r="AC173" s="89" t="n">
        <f aca="false">$F173*I173</f>
        <v>0</v>
      </c>
      <c r="AD173" s="89" t="n">
        <f aca="false">$F173*J173</f>
        <v>0</v>
      </c>
      <c r="AE173" s="89" t="n">
        <f aca="false">$F173*K173</f>
        <v>0</v>
      </c>
      <c r="AF173" s="89" t="n">
        <f aca="false">$F173*L173</f>
        <v>0</v>
      </c>
      <c r="AG173" s="89" t="n">
        <f aca="false">$F173*M173</f>
        <v>0</v>
      </c>
      <c r="AH173" s="89" t="n">
        <f aca="false">$F173*N173</f>
        <v>0</v>
      </c>
      <c r="AI173" s="89" t="n">
        <f aca="false">F173*O173</f>
        <v>0</v>
      </c>
      <c r="AJ173" s="93"/>
      <c r="AK173" s="89" t="n">
        <f aca="false">CHOOSE($G$3,AB173-AC173,AC173-AB173)</f>
        <v>0</v>
      </c>
      <c r="AL173" s="89" t="n">
        <f aca="false">CHOOSE($G$3,AE173-AF173,AF173-AE173)</f>
        <v>0</v>
      </c>
      <c r="AM173" s="89" t="n">
        <f aca="false">CHOOSE($G$3,AH173-AI173,AI173-AH173)</f>
        <v>0</v>
      </c>
      <c r="AN173" s="103" t="n">
        <f aca="false">SUM(AK173:AM173)</f>
        <v>0</v>
      </c>
      <c r="AP173" s="89" t="n">
        <f aca="false">CHOOSE($G$3,AA173-AB173,AB173-AA173)</f>
        <v>0</v>
      </c>
      <c r="AQ173" s="89" t="n">
        <f aca="false">CHOOSE($G$3,AD173-AE173,AE173-AD173)</f>
        <v>0</v>
      </c>
      <c r="AR173" s="89" t="n">
        <f aca="false">CHOOSE($G$3,AG173-AH173,AH173-AG173)</f>
        <v>0</v>
      </c>
      <c r="AS173" s="103" t="n">
        <f aca="false">AP173+AQ173+AR173</f>
        <v>0</v>
      </c>
      <c r="AT173" s="103"/>
      <c r="AU173" s="90" t="n">
        <f aca="false">AS173+AN173</f>
        <v>0</v>
      </c>
      <c r="AW173" s="90" t="n">
        <f aca="false">AI173+AF173+AC173</f>
        <v>0</v>
      </c>
      <c r="AX173" s="104"/>
    </row>
    <row r="174" customFormat="false" ht="12" hidden="false" customHeight="true" outlineLevel="0" collapsed="false">
      <c r="A174" s="94" t="n">
        <f aca="false">EDATE(A173,1)</f>
        <v>41821</v>
      </c>
      <c r="B174" s="95" t="n">
        <f aca="false">VLOOKUP(MONTH(A174),Volumes,3)</f>
        <v>10000</v>
      </c>
      <c r="C174" s="96"/>
      <c r="D174" s="97" t="n">
        <f aca="false">B174+C174</f>
        <v>10000</v>
      </c>
      <c r="E174" s="84" t="n">
        <f aca="false">IF(X174=0,0,IF(AND(X174=1,$H$3=1),D174*S174,IF($H$3=2,D174,"N/A")))</f>
        <v>0</v>
      </c>
      <c r="F174" s="84" t="n">
        <f aca="false">E174*W174</f>
        <v>0</v>
      </c>
      <c r="G174" s="32" t="n">
        <f aca="false">VLOOKUP($A174,Table,MATCH(G$4,Curves,0))</f>
        <v>3.5</v>
      </c>
      <c r="H174" s="98" t="n">
        <f aca="false">G174</f>
        <v>3.5</v>
      </c>
      <c r="I174" s="99" t="n">
        <f aca="false">H174</f>
        <v>3.5</v>
      </c>
      <c r="J174" s="32" t="n">
        <f aca="false">VLOOKUP($A174,Table,MATCH(J$4,Curves,0))</f>
        <v>0.019</v>
      </c>
      <c r="K174" s="98" t="n">
        <f aca="false">J174</f>
        <v>0.019</v>
      </c>
      <c r="L174" s="99" t="n">
        <f aca="false">K174</f>
        <v>0.019</v>
      </c>
      <c r="M174" s="32" t="n">
        <f aca="false">VLOOKUP($A174,Table,MATCH(M$4,Curves,0))</f>
        <v>0.01</v>
      </c>
      <c r="N174" s="98" t="n">
        <f aca="false">VLOOKUP($A174,Table,MATCH(N$4,Curves,0))</f>
        <v>0.025</v>
      </c>
      <c r="O174" s="99" t="n">
        <f aca="false">N174</f>
        <v>0.025</v>
      </c>
      <c r="P174" s="100"/>
      <c r="Q174" s="99" t="n">
        <f aca="false">O174+L174+I174</f>
        <v>3.544</v>
      </c>
      <c r="R174" s="100"/>
      <c r="S174" s="35" t="n">
        <f aca="false">A175-A174</f>
        <v>31</v>
      </c>
      <c r="T174" s="101" t="n">
        <f aca="false">CHOOSE(F$3,A175+24,A174)</f>
        <v>41876</v>
      </c>
      <c r="U174" s="35" t="n">
        <f aca="false">T174-C$3</f>
        <v>5102</v>
      </c>
      <c r="V174" s="32" t="n">
        <f aca="false">VLOOKUP($A174,Table,MATCH(V$4,Curves,0))</f>
        <v>0.070742225065714</v>
      </c>
      <c r="W174" s="102" t="n">
        <f aca="false">1/(1+CHOOSE(F$3,(V175+($K$3/10000))/2,(V174+($K$3/10000))/2))^(2*U174/365.25)</f>
        <v>0.378650208588998</v>
      </c>
      <c r="X174" s="35" t="n">
        <f aca="false">IF(AND(mthbeg&lt;=A174,mthend&gt;=A174),1,0)</f>
        <v>0</v>
      </c>
      <c r="Y174" s="35" t="n">
        <f aca="false">S174*X174</f>
        <v>0</v>
      </c>
      <c r="AA174" s="89" t="n">
        <f aca="false">F174*G174</f>
        <v>0</v>
      </c>
      <c r="AB174" s="89" t="n">
        <f aca="false">$F174*H174</f>
        <v>0</v>
      </c>
      <c r="AC174" s="89" t="n">
        <f aca="false">$F174*I174</f>
        <v>0</v>
      </c>
      <c r="AD174" s="89" t="n">
        <f aca="false">$F174*J174</f>
        <v>0</v>
      </c>
      <c r="AE174" s="89" t="n">
        <f aca="false">$F174*K174</f>
        <v>0</v>
      </c>
      <c r="AF174" s="89" t="n">
        <f aca="false">$F174*L174</f>
        <v>0</v>
      </c>
      <c r="AG174" s="89" t="n">
        <f aca="false">$F174*M174</f>
        <v>0</v>
      </c>
      <c r="AH174" s="89" t="n">
        <f aca="false">$F174*N174</f>
        <v>0</v>
      </c>
      <c r="AI174" s="89" t="n">
        <f aca="false">F174*O174</f>
        <v>0</v>
      </c>
      <c r="AJ174" s="93"/>
      <c r="AK174" s="89" t="n">
        <f aca="false">CHOOSE($G$3,AB174-AC174,AC174-AB174)</f>
        <v>0</v>
      </c>
      <c r="AL174" s="89" t="n">
        <f aca="false">CHOOSE($G$3,AE174-AF174,AF174-AE174)</f>
        <v>0</v>
      </c>
      <c r="AM174" s="89" t="n">
        <f aca="false">CHOOSE($G$3,AH174-AI174,AI174-AH174)</f>
        <v>0</v>
      </c>
      <c r="AN174" s="103" t="n">
        <f aca="false">SUM(AK174:AM174)</f>
        <v>0</v>
      </c>
      <c r="AP174" s="89" t="n">
        <f aca="false">CHOOSE($G$3,AA174-AB174,AB174-AA174)</f>
        <v>0</v>
      </c>
      <c r="AQ174" s="89" t="n">
        <f aca="false">CHOOSE($G$3,AD174-AE174,AE174-AD174)</f>
        <v>0</v>
      </c>
      <c r="AR174" s="89" t="n">
        <f aca="false">CHOOSE($G$3,AG174-AH174,AH174-AG174)</f>
        <v>0</v>
      </c>
      <c r="AS174" s="103" t="n">
        <f aca="false">AP174+AQ174+AR174</f>
        <v>0</v>
      </c>
      <c r="AT174" s="103"/>
      <c r="AU174" s="90" t="n">
        <f aca="false">AS174+AN174</f>
        <v>0</v>
      </c>
      <c r="AW174" s="90" t="n">
        <f aca="false">AI174+AF174+AC174</f>
        <v>0</v>
      </c>
      <c r="AX174" s="104"/>
    </row>
    <row r="175" customFormat="false" ht="12" hidden="false" customHeight="true" outlineLevel="0" collapsed="false">
      <c r="A175" s="94" t="n">
        <f aca="false">EDATE(A174,1)</f>
        <v>41852</v>
      </c>
      <c r="B175" s="95" t="n">
        <f aca="false">VLOOKUP(MONTH(A175),Volumes,3)</f>
        <v>10000</v>
      </c>
      <c r="C175" s="96"/>
      <c r="D175" s="97" t="n">
        <f aca="false">B175+C175</f>
        <v>10000</v>
      </c>
      <c r="E175" s="84" t="n">
        <f aca="false">IF(X175=0,0,IF(AND(X175=1,$H$3=1),D175*S175,IF($H$3=2,D175,"N/A")))</f>
        <v>0</v>
      </c>
      <c r="F175" s="84" t="n">
        <f aca="false">E175*W175</f>
        <v>0</v>
      </c>
      <c r="G175" s="32" t="n">
        <f aca="false">VLOOKUP($A175,Table,MATCH(G$4,Curves,0))</f>
        <v>3.521</v>
      </c>
      <c r="H175" s="98" t="n">
        <f aca="false">G175</f>
        <v>3.521</v>
      </c>
      <c r="I175" s="99" t="n">
        <f aca="false">H175</f>
        <v>3.521</v>
      </c>
      <c r="J175" s="32" t="n">
        <f aca="false">VLOOKUP($A175,Table,MATCH(J$4,Curves,0))</f>
        <v>0.019</v>
      </c>
      <c r="K175" s="98" t="n">
        <f aca="false">J175</f>
        <v>0.019</v>
      </c>
      <c r="L175" s="99" t="n">
        <f aca="false">K175</f>
        <v>0.019</v>
      </c>
      <c r="M175" s="32" t="n">
        <f aca="false">VLOOKUP($A175,Table,MATCH(M$4,Curves,0))</f>
        <v>0.01</v>
      </c>
      <c r="N175" s="98" t="n">
        <f aca="false">VLOOKUP($A175,Table,MATCH(N$4,Curves,0))</f>
        <v>0.025</v>
      </c>
      <c r="O175" s="99" t="n">
        <f aca="false">N175</f>
        <v>0.025</v>
      </c>
      <c r="P175" s="100"/>
      <c r="Q175" s="99" t="n">
        <f aca="false">O175+L175+I175</f>
        <v>3.565</v>
      </c>
      <c r="R175" s="100"/>
      <c r="S175" s="35" t="n">
        <f aca="false">A176-A175</f>
        <v>31</v>
      </c>
      <c r="T175" s="101" t="n">
        <f aca="false">CHOOSE(F$3,A176+24,A175)</f>
        <v>41907</v>
      </c>
      <c r="U175" s="35" t="n">
        <f aca="false">T175-C$3</f>
        <v>5133</v>
      </c>
      <c r="V175" s="32" t="n">
        <f aca="false">VLOOKUP($A175,Table,MATCH(V$4,Curves,0))</f>
        <v>0.070746181458103</v>
      </c>
      <c r="W175" s="102" t="n">
        <f aca="false">1/(1+CHOOSE(F$3,(V176+($K$3/10000))/2,(V175+($K$3/10000))/2))^(2*U175/365.25)</f>
        <v>0.376402269325088</v>
      </c>
      <c r="X175" s="35" t="n">
        <f aca="false">IF(AND(mthbeg&lt;=A175,mthend&gt;=A175),1,0)</f>
        <v>0</v>
      </c>
      <c r="Y175" s="35" t="n">
        <f aca="false">S175*X175</f>
        <v>0</v>
      </c>
      <c r="AA175" s="89" t="n">
        <f aca="false">F175*G175</f>
        <v>0</v>
      </c>
      <c r="AB175" s="89" t="n">
        <f aca="false">$F175*H175</f>
        <v>0</v>
      </c>
      <c r="AC175" s="89" t="n">
        <f aca="false">$F175*I175</f>
        <v>0</v>
      </c>
      <c r="AD175" s="89" t="n">
        <f aca="false">$F175*J175</f>
        <v>0</v>
      </c>
      <c r="AE175" s="89" t="n">
        <f aca="false">$F175*K175</f>
        <v>0</v>
      </c>
      <c r="AF175" s="89" t="n">
        <f aca="false">$F175*L175</f>
        <v>0</v>
      </c>
      <c r="AG175" s="89" t="n">
        <f aca="false">$F175*M175</f>
        <v>0</v>
      </c>
      <c r="AH175" s="89" t="n">
        <f aca="false">$F175*N175</f>
        <v>0</v>
      </c>
      <c r="AI175" s="89" t="n">
        <f aca="false">F175*O175</f>
        <v>0</v>
      </c>
      <c r="AJ175" s="93"/>
      <c r="AK175" s="89" t="n">
        <f aca="false">CHOOSE($G$3,AB175-AC175,AC175-AB175)</f>
        <v>0</v>
      </c>
      <c r="AL175" s="89" t="n">
        <f aca="false">CHOOSE($G$3,AE175-AF175,AF175-AE175)</f>
        <v>0</v>
      </c>
      <c r="AM175" s="89" t="n">
        <f aca="false">CHOOSE($G$3,AH175-AI175,AI175-AH175)</f>
        <v>0</v>
      </c>
      <c r="AN175" s="103" t="n">
        <f aca="false">SUM(AK175:AM175)</f>
        <v>0</v>
      </c>
      <c r="AP175" s="89" t="n">
        <f aca="false">CHOOSE($G$3,AA175-AB175,AB175-AA175)</f>
        <v>0</v>
      </c>
      <c r="AQ175" s="89" t="n">
        <f aca="false">CHOOSE($G$3,AD175-AE175,AE175-AD175)</f>
        <v>0</v>
      </c>
      <c r="AR175" s="89" t="n">
        <f aca="false">CHOOSE($G$3,AG175-AH175,AH175-AG175)</f>
        <v>0</v>
      </c>
      <c r="AS175" s="103" t="n">
        <f aca="false">AP175+AQ175+AR175</f>
        <v>0</v>
      </c>
      <c r="AT175" s="103"/>
      <c r="AU175" s="90" t="n">
        <f aca="false">AS175+AN175</f>
        <v>0</v>
      </c>
      <c r="AW175" s="90" t="n">
        <f aca="false">AI175+AF175+AC175</f>
        <v>0</v>
      </c>
      <c r="AX175" s="104"/>
    </row>
    <row r="176" customFormat="false" ht="12" hidden="false" customHeight="true" outlineLevel="0" collapsed="false">
      <c r="A176" s="94" t="n">
        <f aca="false">EDATE(A175,1)</f>
        <v>41883</v>
      </c>
      <c r="B176" s="95" t="n">
        <f aca="false">VLOOKUP(MONTH(A176),Volumes,3)</f>
        <v>10000</v>
      </c>
      <c r="C176" s="96"/>
      <c r="D176" s="97" t="n">
        <f aca="false">B176+C176</f>
        <v>10000</v>
      </c>
      <c r="E176" s="84" t="n">
        <f aca="false">IF(X176=0,0,IF(AND(X176=1,$H$3=1),D176*S176,IF($H$3=2,D176,"N/A")))</f>
        <v>0</v>
      </c>
      <c r="F176" s="84" t="n">
        <f aca="false">E176*W176</f>
        <v>0</v>
      </c>
      <c r="G176" s="32" t="n">
        <f aca="false">VLOOKUP($A176,Table,MATCH(G$4,Curves,0))</f>
        <v>3.537</v>
      </c>
      <c r="H176" s="98" t="n">
        <f aca="false">G176</f>
        <v>3.537</v>
      </c>
      <c r="I176" s="99" t="n">
        <f aca="false">H176</f>
        <v>3.537</v>
      </c>
      <c r="J176" s="32" t="n">
        <f aca="false">VLOOKUP($A176,Table,MATCH(J$4,Curves,0))</f>
        <v>0.019</v>
      </c>
      <c r="K176" s="98" t="n">
        <f aca="false">J176</f>
        <v>0.019</v>
      </c>
      <c r="L176" s="99" t="n">
        <f aca="false">K176</f>
        <v>0.019</v>
      </c>
      <c r="M176" s="32" t="n">
        <f aca="false">VLOOKUP($A176,Table,MATCH(M$4,Curves,0))</f>
        <v>0.01</v>
      </c>
      <c r="N176" s="98" t="n">
        <f aca="false">VLOOKUP($A176,Table,MATCH(N$4,Curves,0))</f>
        <v>0.025</v>
      </c>
      <c r="O176" s="99" t="n">
        <f aca="false">N176</f>
        <v>0.025</v>
      </c>
      <c r="P176" s="100"/>
      <c r="Q176" s="99" t="n">
        <f aca="false">O176+L176+I176</f>
        <v>3.581</v>
      </c>
      <c r="R176" s="100"/>
      <c r="S176" s="35" t="n">
        <f aca="false">A177-A176</f>
        <v>30</v>
      </c>
      <c r="T176" s="101" t="n">
        <f aca="false">CHOOSE(F$3,A177+24,A176)</f>
        <v>41937</v>
      </c>
      <c r="U176" s="35" t="n">
        <f aca="false">T176-C$3</f>
        <v>5163</v>
      </c>
      <c r="V176" s="32" t="n">
        <f aca="false">VLOOKUP($A176,Table,MATCH(V$4,Curves,0))</f>
        <v>0.070750137850497</v>
      </c>
      <c r="W176" s="102" t="n">
        <f aca="false">1/(1+CHOOSE(F$3,(V177+($K$3/10000))/2,(V176+($K$3/10000))/2))^(2*U176/365.25)</f>
        <v>0.374239320532383</v>
      </c>
      <c r="X176" s="35" t="n">
        <f aca="false">IF(AND(mthbeg&lt;=A176,mthend&gt;=A176),1,0)</f>
        <v>0</v>
      </c>
      <c r="Y176" s="35" t="n">
        <f aca="false">S176*X176</f>
        <v>0</v>
      </c>
      <c r="AA176" s="89" t="n">
        <f aca="false">F176*G176</f>
        <v>0</v>
      </c>
      <c r="AB176" s="89" t="n">
        <f aca="false">$F176*H176</f>
        <v>0</v>
      </c>
      <c r="AC176" s="89" t="n">
        <f aca="false">$F176*I176</f>
        <v>0</v>
      </c>
      <c r="AD176" s="89" t="n">
        <f aca="false">$F176*J176</f>
        <v>0</v>
      </c>
      <c r="AE176" s="89" t="n">
        <f aca="false">$F176*K176</f>
        <v>0</v>
      </c>
      <c r="AF176" s="89" t="n">
        <f aca="false">$F176*L176</f>
        <v>0</v>
      </c>
      <c r="AG176" s="89" t="n">
        <f aca="false">$F176*M176</f>
        <v>0</v>
      </c>
      <c r="AH176" s="89" t="n">
        <f aca="false">$F176*N176</f>
        <v>0</v>
      </c>
      <c r="AI176" s="89" t="n">
        <f aca="false">F176*O176</f>
        <v>0</v>
      </c>
      <c r="AJ176" s="93"/>
      <c r="AK176" s="89" t="n">
        <f aca="false">CHOOSE($G$3,AB176-AC176,AC176-AB176)</f>
        <v>0</v>
      </c>
      <c r="AL176" s="89" t="n">
        <f aca="false">CHOOSE($G$3,AE176-AF176,AF176-AE176)</f>
        <v>0</v>
      </c>
      <c r="AM176" s="89" t="n">
        <f aca="false">CHOOSE($G$3,AH176-AI176,AI176-AH176)</f>
        <v>0</v>
      </c>
      <c r="AN176" s="103" t="n">
        <f aca="false">SUM(AK176:AM176)</f>
        <v>0</v>
      </c>
      <c r="AP176" s="89" t="n">
        <f aca="false">CHOOSE($G$3,AA176-AB176,AB176-AA176)</f>
        <v>0</v>
      </c>
      <c r="AQ176" s="89" t="n">
        <f aca="false">CHOOSE($G$3,AD176-AE176,AE176-AD176)</f>
        <v>0</v>
      </c>
      <c r="AR176" s="89" t="n">
        <f aca="false">CHOOSE($G$3,AG176-AH176,AH176-AG176)</f>
        <v>0</v>
      </c>
      <c r="AS176" s="103" t="n">
        <f aca="false">AP176+AQ176+AR176</f>
        <v>0</v>
      </c>
      <c r="AT176" s="103"/>
      <c r="AU176" s="90" t="n">
        <f aca="false">AS176+AN176</f>
        <v>0</v>
      </c>
      <c r="AW176" s="90" t="n">
        <f aca="false">AI176+AF176+AC176</f>
        <v>0</v>
      </c>
      <c r="AX176" s="104"/>
    </row>
    <row r="177" customFormat="false" ht="12" hidden="false" customHeight="true" outlineLevel="0" collapsed="false">
      <c r="A177" s="94" t="n">
        <f aca="false">EDATE(A176,1)</f>
        <v>41913</v>
      </c>
      <c r="B177" s="95" t="n">
        <f aca="false">VLOOKUP(MONTH(A177),Volumes,3)</f>
        <v>10000</v>
      </c>
      <c r="C177" s="96"/>
      <c r="D177" s="97" t="n">
        <f aca="false">B177+C177</f>
        <v>10000</v>
      </c>
      <c r="E177" s="84" t="n">
        <f aca="false">IF(X177=0,0,IF(AND(X177=1,$H$3=1),D177*S177,IF($H$3=2,D177,"N/A")))</f>
        <v>0</v>
      </c>
      <c r="F177" s="84" t="n">
        <f aca="false">E177*W177</f>
        <v>0</v>
      </c>
      <c r="G177" s="32" t="n">
        <f aca="false">VLOOKUP($A177,Table,MATCH(G$4,Curves,0))</f>
        <v>3.541</v>
      </c>
      <c r="H177" s="98" t="n">
        <f aca="false">G177</f>
        <v>3.541</v>
      </c>
      <c r="I177" s="99" t="n">
        <f aca="false">H177</f>
        <v>3.541</v>
      </c>
      <c r="J177" s="32" t="n">
        <f aca="false">VLOOKUP($A177,Table,MATCH(J$4,Curves,0))</f>
        <v>0.019</v>
      </c>
      <c r="K177" s="98" t="n">
        <f aca="false">J177</f>
        <v>0.019</v>
      </c>
      <c r="L177" s="99" t="n">
        <f aca="false">K177</f>
        <v>0.019</v>
      </c>
      <c r="M177" s="32" t="n">
        <f aca="false">VLOOKUP($A177,Table,MATCH(M$4,Curves,0))</f>
        <v>0.01</v>
      </c>
      <c r="N177" s="98" t="n">
        <f aca="false">VLOOKUP($A177,Table,MATCH(N$4,Curves,0))</f>
        <v>0.025</v>
      </c>
      <c r="O177" s="99" t="n">
        <f aca="false">N177</f>
        <v>0.025</v>
      </c>
      <c r="P177" s="100"/>
      <c r="Q177" s="99" t="n">
        <f aca="false">O177+L177+I177</f>
        <v>3.585</v>
      </c>
      <c r="R177" s="100"/>
      <c r="S177" s="35" t="n">
        <f aca="false">A178-A177</f>
        <v>31</v>
      </c>
      <c r="T177" s="101" t="n">
        <f aca="false">CHOOSE(F$3,A178+24,A177)</f>
        <v>41968</v>
      </c>
      <c r="U177" s="35" t="n">
        <f aca="false">T177-C$3</f>
        <v>5194</v>
      </c>
      <c r="V177" s="32" t="n">
        <f aca="false">VLOOKUP($A177,Table,MATCH(V$4,Curves,0))</f>
        <v>0.070753966617334</v>
      </c>
      <c r="W177" s="102" t="n">
        <f aca="false">1/(1+CHOOSE(F$3,(V178+($K$3/10000))/2,(V177+($K$3/10000))/2))^(2*U177/365.25)</f>
        <v>0.37201709271392</v>
      </c>
      <c r="X177" s="35" t="n">
        <f aca="false">IF(AND(mthbeg&lt;=A177,mthend&gt;=A177),1,0)</f>
        <v>0</v>
      </c>
      <c r="Y177" s="35" t="n">
        <f aca="false">S177*X177</f>
        <v>0</v>
      </c>
      <c r="AA177" s="89" t="n">
        <f aca="false">F177*G177</f>
        <v>0</v>
      </c>
      <c r="AB177" s="89" t="n">
        <f aca="false">$F177*H177</f>
        <v>0</v>
      </c>
      <c r="AC177" s="89" t="n">
        <f aca="false">$F177*I177</f>
        <v>0</v>
      </c>
      <c r="AD177" s="89" t="n">
        <f aca="false">$F177*J177</f>
        <v>0</v>
      </c>
      <c r="AE177" s="89" t="n">
        <f aca="false">$F177*K177</f>
        <v>0</v>
      </c>
      <c r="AF177" s="89" t="n">
        <f aca="false">$F177*L177</f>
        <v>0</v>
      </c>
      <c r="AG177" s="89" t="n">
        <f aca="false">$F177*M177</f>
        <v>0</v>
      </c>
      <c r="AH177" s="89" t="n">
        <f aca="false">$F177*N177</f>
        <v>0</v>
      </c>
      <c r="AI177" s="89" t="n">
        <f aca="false">F177*O177</f>
        <v>0</v>
      </c>
      <c r="AJ177" s="93"/>
      <c r="AK177" s="89" t="n">
        <f aca="false">CHOOSE($G$3,AB177-AC177,AC177-AB177)</f>
        <v>0</v>
      </c>
      <c r="AL177" s="89" t="n">
        <f aca="false">CHOOSE($G$3,AE177-AF177,AF177-AE177)</f>
        <v>0</v>
      </c>
      <c r="AM177" s="89" t="n">
        <f aca="false">CHOOSE($G$3,AH177-AI177,AI177-AH177)</f>
        <v>0</v>
      </c>
      <c r="AN177" s="103" t="n">
        <f aca="false">SUM(AK177:AM177)</f>
        <v>0</v>
      </c>
      <c r="AP177" s="89" t="n">
        <f aca="false">CHOOSE($G$3,AA177-AB177,AB177-AA177)</f>
        <v>0</v>
      </c>
      <c r="AQ177" s="89" t="n">
        <f aca="false">CHOOSE($G$3,AD177-AE177,AE177-AD177)</f>
        <v>0</v>
      </c>
      <c r="AR177" s="89" t="n">
        <f aca="false">CHOOSE($G$3,AG177-AH177,AH177-AG177)</f>
        <v>0</v>
      </c>
      <c r="AS177" s="103" t="n">
        <f aca="false">AP177+AQ177+AR177</f>
        <v>0</v>
      </c>
      <c r="AT177" s="103"/>
      <c r="AU177" s="90" t="n">
        <f aca="false">AS177+AN177</f>
        <v>0</v>
      </c>
      <c r="AW177" s="90" t="n">
        <f aca="false">AI177+AF177+AC177</f>
        <v>0</v>
      </c>
      <c r="AX177" s="104"/>
    </row>
    <row r="178" customFormat="false" ht="12" hidden="false" customHeight="true" outlineLevel="0" collapsed="false">
      <c r="A178" s="94" t="n">
        <f aca="false">EDATE(A177,1)</f>
        <v>41944</v>
      </c>
      <c r="B178" s="95" t="n">
        <f aca="false">VLOOKUP(MONTH(A178),Volumes,3)</f>
        <v>10000</v>
      </c>
      <c r="C178" s="96"/>
      <c r="D178" s="97" t="n">
        <f aca="false">B178+C178</f>
        <v>10000</v>
      </c>
      <c r="E178" s="84" t="n">
        <f aca="false">IF(X178=0,0,IF(AND(X178=1,$H$3=1),D178*S178,IF($H$3=2,D178,"N/A")))</f>
        <v>0</v>
      </c>
      <c r="F178" s="84" t="n">
        <f aca="false">E178*W178</f>
        <v>0</v>
      </c>
      <c r="G178" s="32" t="n">
        <f aca="false">VLOOKUP($A178,Table,MATCH(G$4,Curves,0))</f>
        <v>3.578</v>
      </c>
      <c r="H178" s="98" t="n">
        <f aca="false">G178</f>
        <v>3.578</v>
      </c>
      <c r="I178" s="99" t="n">
        <f aca="false">H178</f>
        <v>3.578</v>
      </c>
      <c r="J178" s="32" t="n">
        <f aca="false">VLOOKUP($A178,Table,MATCH(J$4,Curves,0))</f>
        <v>0.0085</v>
      </c>
      <c r="K178" s="98" t="n">
        <f aca="false">J178</f>
        <v>0.0085</v>
      </c>
      <c r="L178" s="99" t="n">
        <f aca="false">K178</f>
        <v>0.0085</v>
      </c>
      <c r="M178" s="32" t="n">
        <f aca="false">VLOOKUP($A178,Table,MATCH(M$4,Curves,0))</f>
        <v>0.01</v>
      </c>
      <c r="N178" s="98" t="n">
        <f aca="false">VLOOKUP($A178,Table,MATCH(N$4,Curves,0))</f>
        <v>0.025</v>
      </c>
      <c r="O178" s="99" t="n">
        <f aca="false">N178</f>
        <v>0.025</v>
      </c>
      <c r="P178" s="100"/>
      <c r="Q178" s="99" t="n">
        <f aca="false">O178+L178+I178</f>
        <v>3.6115</v>
      </c>
      <c r="R178" s="100"/>
      <c r="S178" s="35" t="n">
        <f aca="false">A179-A178</f>
        <v>30</v>
      </c>
      <c r="T178" s="101" t="n">
        <f aca="false">CHOOSE(F$3,A179+24,A178)</f>
        <v>41998</v>
      </c>
      <c r="U178" s="35" t="n">
        <f aca="false">T178-C$3</f>
        <v>5224</v>
      </c>
      <c r="V178" s="32" t="n">
        <f aca="false">VLOOKUP($A178,Table,MATCH(V$4,Curves,0))</f>
        <v>0.070757923009738</v>
      </c>
      <c r="W178" s="102" t="n">
        <f aca="false">1/(1+CHOOSE(F$3,(V179+($K$3/10000))/2,(V178+($K$3/10000))/2))^(2*U178/365.25)</f>
        <v>0.369878885999067</v>
      </c>
      <c r="X178" s="35" t="n">
        <f aca="false">IF(AND(mthbeg&lt;=A178,mthend&gt;=A178),1,0)</f>
        <v>0</v>
      </c>
      <c r="Y178" s="35" t="n">
        <f aca="false">S178*X178</f>
        <v>0</v>
      </c>
      <c r="AA178" s="89" t="n">
        <f aca="false">F178*G178</f>
        <v>0</v>
      </c>
      <c r="AB178" s="89" t="n">
        <f aca="false">$F178*H178</f>
        <v>0</v>
      </c>
      <c r="AC178" s="89" t="n">
        <f aca="false">$F178*I178</f>
        <v>0</v>
      </c>
      <c r="AD178" s="89" t="n">
        <f aca="false">$F178*J178</f>
        <v>0</v>
      </c>
      <c r="AE178" s="89" t="n">
        <f aca="false">$F178*K178</f>
        <v>0</v>
      </c>
      <c r="AF178" s="89" t="n">
        <f aca="false">$F178*L178</f>
        <v>0</v>
      </c>
      <c r="AG178" s="89" t="n">
        <f aca="false">$F178*M178</f>
        <v>0</v>
      </c>
      <c r="AH178" s="89" t="n">
        <f aca="false">$F178*N178</f>
        <v>0</v>
      </c>
      <c r="AI178" s="89" t="n">
        <f aca="false">F178*O178</f>
        <v>0</v>
      </c>
      <c r="AJ178" s="93"/>
      <c r="AK178" s="89" t="n">
        <f aca="false">CHOOSE($G$3,AB178-AC178,AC178-AB178)</f>
        <v>0</v>
      </c>
      <c r="AL178" s="89" t="n">
        <f aca="false">CHOOSE($G$3,AE178-AF178,AF178-AE178)</f>
        <v>0</v>
      </c>
      <c r="AM178" s="89" t="n">
        <f aca="false">CHOOSE($G$3,AH178-AI178,AI178-AH178)</f>
        <v>0</v>
      </c>
      <c r="AN178" s="103" t="n">
        <f aca="false">SUM(AK178:AM178)</f>
        <v>0</v>
      </c>
      <c r="AP178" s="89" t="n">
        <f aca="false">CHOOSE($G$3,AA178-AB178,AB178-AA178)</f>
        <v>0</v>
      </c>
      <c r="AQ178" s="89" t="n">
        <f aca="false">CHOOSE($G$3,AD178-AE178,AE178-AD178)</f>
        <v>0</v>
      </c>
      <c r="AR178" s="89" t="n">
        <f aca="false">CHOOSE($G$3,AG178-AH178,AH178-AG178)</f>
        <v>0</v>
      </c>
      <c r="AS178" s="103" t="n">
        <f aca="false">AP178+AQ178+AR178</f>
        <v>0</v>
      </c>
      <c r="AT178" s="103"/>
      <c r="AU178" s="90" t="n">
        <f aca="false">AS178+AN178</f>
        <v>0</v>
      </c>
      <c r="AW178" s="90" t="n">
        <f aca="false">AI178+AF178+AC178</f>
        <v>0</v>
      </c>
      <c r="AX178" s="104"/>
    </row>
    <row r="179" customFormat="false" ht="12" hidden="false" customHeight="true" outlineLevel="0" collapsed="false">
      <c r="A179" s="94" t="n">
        <f aca="false">EDATE(A178,1)</f>
        <v>41974</v>
      </c>
      <c r="B179" s="95" t="n">
        <f aca="false">VLOOKUP(MONTH(A179),Volumes,3)</f>
        <v>10000</v>
      </c>
      <c r="C179" s="96"/>
      <c r="D179" s="97" t="n">
        <f aca="false">B179+C179</f>
        <v>10000</v>
      </c>
      <c r="E179" s="84" t="n">
        <f aca="false">IF(X179=0,0,IF(AND(X179=1,$H$3=1),D179*S179,IF($H$3=2,D179,"N/A")))</f>
        <v>0</v>
      </c>
      <c r="F179" s="84" t="n">
        <f aca="false">E179*W179</f>
        <v>0</v>
      </c>
      <c r="G179" s="32" t="n">
        <f aca="false">VLOOKUP($A179,Table,MATCH(G$4,Curves,0))</f>
        <v>3.631</v>
      </c>
      <c r="H179" s="98" t="n">
        <f aca="false">G179</f>
        <v>3.631</v>
      </c>
      <c r="I179" s="99" t="n">
        <f aca="false">H179</f>
        <v>3.631</v>
      </c>
      <c r="J179" s="32" t="n">
        <f aca="false">VLOOKUP($A179,Table,MATCH(J$4,Curves,0))</f>
        <v>0.0085</v>
      </c>
      <c r="K179" s="98" t="n">
        <f aca="false">J179</f>
        <v>0.0085</v>
      </c>
      <c r="L179" s="99" t="n">
        <f aca="false">K179</f>
        <v>0.0085</v>
      </c>
      <c r="M179" s="32" t="n">
        <f aca="false">VLOOKUP($A179,Table,MATCH(M$4,Curves,0))</f>
        <v>0.01</v>
      </c>
      <c r="N179" s="98" t="n">
        <f aca="false">VLOOKUP($A179,Table,MATCH(N$4,Curves,0))</f>
        <v>0.025</v>
      </c>
      <c r="O179" s="99" t="n">
        <f aca="false">N179</f>
        <v>0.025</v>
      </c>
      <c r="P179" s="100"/>
      <c r="Q179" s="99" t="n">
        <f aca="false">O179+L179+I179</f>
        <v>3.6645</v>
      </c>
      <c r="R179" s="100"/>
      <c r="S179" s="35" t="n">
        <f aca="false">A180-A179</f>
        <v>31</v>
      </c>
      <c r="T179" s="101" t="n">
        <f aca="false">CHOOSE(F$3,A180+24,A179)</f>
        <v>42029</v>
      </c>
      <c r="U179" s="35" t="n">
        <f aca="false">T179-C$3</f>
        <v>5255</v>
      </c>
      <c r="V179" s="32" t="n">
        <f aca="false">VLOOKUP($A179,Table,MATCH(V$4,Curves,0))</f>
        <v>0.070761751776586</v>
      </c>
      <c r="W179" s="102" t="n">
        <f aca="false">1/(1+CHOOSE(F$3,(V180+($K$3/10000))/2,(V179+($K$3/10000))/2))^(2*U179/365.25)</f>
        <v>0.367682081164047</v>
      </c>
      <c r="X179" s="35" t="n">
        <f aca="false">IF(AND(mthbeg&lt;=A179,mthend&gt;=A179),1,0)</f>
        <v>0</v>
      </c>
      <c r="Y179" s="35" t="n">
        <f aca="false">S179*X179</f>
        <v>0</v>
      </c>
      <c r="AA179" s="89" t="n">
        <f aca="false">F179*G179</f>
        <v>0</v>
      </c>
      <c r="AB179" s="89" t="n">
        <f aca="false">$F179*H179</f>
        <v>0</v>
      </c>
      <c r="AC179" s="89" t="n">
        <f aca="false">$F179*I179</f>
        <v>0</v>
      </c>
      <c r="AD179" s="89" t="n">
        <f aca="false">$F179*J179</f>
        <v>0</v>
      </c>
      <c r="AE179" s="89" t="n">
        <f aca="false">$F179*K179</f>
        <v>0</v>
      </c>
      <c r="AF179" s="89" t="n">
        <f aca="false">$F179*L179</f>
        <v>0</v>
      </c>
      <c r="AG179" s="89" t="n">
        <f aca="false">$F179*M179</f>
        <v>0</v>
      </c>
      <c r="AH179" s="89" t="n">
        <f aca="false">$F179*N179</f>
        <v>0</v>
      </c>
      <c r="AI179" s="89" t="n">
        <f aca="false">F179*O179</f>
        <v>0</v>
      </c>
      <c r="AJ179" s="93"/>
      <c r="AK179" s="89" t="n">
        <f aca="false">CHOOSE($G$3,AB179-AC179,AC179-AB179)</f>
        <v>0</v>
      </c>
      <c r="AL179" s="89" t="n">
        <f aca="false">CHOOSE($G$3,AE179-AF179,AF179-AE179)</f>
        <v>0</v>
      </c>
      <c r="AM179" s="89" t="n">
        <f aca="false">CHOOSE($G$3,AH179-AI179,AI179-AH179)</f>
        <v>0</v>
      </c>
      <c r="AN179" s="103" t="n">
        <f aca="false">SUM(AK179:AM179)</f>
        <v>0</v>
      </c>
      <c r="AP179" s="89" t="n">
        <f aca="false">CHOOSE($G$3,AA179-AB179,AB179-AA179)</f>
        <v>0</v>
      </c>
      <c r="AQ179" s="89" t="n">
        <f aca="false">CHOOSE($G$3,AD179-AE179,AE179-AD179)</f>
        <v>0</v>
      </c>
      <c r="AR179" s="89" t="n">
        <f aca="false">CHOOSE($G$3,AG179-AH179,AH179-AG179)</f>
        <v>0</v>
      </c>
      <c r="AS179" s="103" t="n">
        <f aca="false">AP179+AQ179+AR179</f>
        <v>0</v>
      </c>
      <c r="AT179" s="103"/>
      <c r="AU179" s="90" t="n">
        <f aca="false">AS179+AN179</f>
        <v>0</v>
      </c>
      <c r="AW179" s="90" t="n">
        <f aca="false">AI179+AF179+AC179</f>
        <v>0</v>
      </c>
      <c r="AX179" s="104"/>
    </row>
    <row r="180" customFormat="false" ht="12" hidden="false" customHeight="true" outlineLevel="0" collapsed="false">
      <c r="A180" s="94" t="n">
        <f aca="false">EDATE(A179,1)</f>
        <v>42005</v>
      </c>
      <c r="B180" s="95" t="n">
        <f aca="false">VLOOKUP(MONTH(A180),Volumes,3)</f>
        <v>10000</v>
      </c>
      <c r="C180" s="96"/>
      <c r="D180" s="97" t="n">
        <f aca="false">B180+C180</f>
        <v>10000</v>
      </c>
      <c r="E180" s="84" t="n">
        <f aca="false">IF(X180=0,0,IF(AND(X180=1,$H$3=1),D180*S180,IF($H$3=2,D180,"N/A")))</f>
        <v>0</v>
      </c>
      <c r="F180" s="84" t="n">
        <f aca="false">E180*W180</f>
        <v>0</v>
      </c>
      <c r="G180" s="32" t="n">
        <f aca="false">VLOOKUP($A180,Table,MATCH(G$4,Curves,0))</f>
        <v>3.841</v>
      </c>
      <c r="H180" s="98" t="n">
        <f aca="false">G180</f>
        <v>3.841</v>
      </c>
      <c r="I180" s="99" t="n">
        <f aca="false">H180</f>
        <v>3.841</v>
      </c>
      <c r="J180" s="32" t="n">
        <f aca="false">VLOOKUP($A180,Table,MATCH(J$4,Curves,0))</f>
        <v>0.0085</v>
      </c>
      <c r="K180" s="98" t="n">
        <f aca="false">J180</f>
        <v>0.0085</v>
      </c>
      <c r="L180" s="99" t="n">
        <f aca="false">K180</f>
        <v>0.0085</v>
      </c>
      <c r="M180" s="32" t="n">
        <f aca="false">VLOOKUP($A180,Table,MATCH(M$4,Curves,0))</f>
        <v>0.01</v>
      </c>
      <c r="N180" s="98" t="n">
        <f aca="false">VLOOKUP($A180,Table,MATCH(N$4,Curves,0))</f>
        <v>0.025</v>
      </c>
      <c r="O180" s="99" t="n">
        <f aca="false">N180</f>
        <v>0.025</v>
      </c>
      <c r="P180" s="100"/>
      <c r="Q180" s="99" t="n">
        <f aca="false">O180+L180+I180</f>
        <v>3.8745</v>
      </c>
      <c r="R180" s="100"/>
      <c r="S180" s="35" t="n">
        <f aca="false">A181-A180</f>
        <v>31</v>
      </c>
      <c r="T180" s="101" t="n">
        <f aca="false">CHOOSE(F$3,A181+24,A180)</f>
        <v>42060</v>
      </c>
      <c r="U180" s="35" t="n">
        <f aca="false">T180-C$3</f>
        <v>5286</v>
      </c>
      <c r="V180" s="32" t="n">
        <f aca="false">VLOOKUP($A180,Table,MATCH(V$4,Curves,0))</f>
        <v>0.070765708169001</v>
      </c>
      <c r="W180" s="102" t="n">
        <f aca="false">1/(1+CHOOSE(F$3,(V181+($K$3/10000))/2,(V180+($K$3/10000))/2))^(2*U180/365.25)</f>
        <v>0.365498086675738</v>
      </c>
      <c r="X180" s="35" t="n">
        <f aca="false">IF(AND(mthbeg&lt;=A180,mthend&gt;=A180),1,0)</f>
        <v>0</v>
      </c>
      <c r="Y180" s="35" t="n">
        <f aca="false">S180*X180</f>
        <v>0</v>
      </c>
      <c r="AA180" s="89" t="n">
        <f aca="false">F180*G180</f>
        <v>0</v>
      </c>
      <c r="AB180" s="89" t="n">
        <f aca="false">$F180*H180</f>
        <v>0</v>
      </c>
      <c r="AC180" s="89" t="n">
        <f aca="false">$F180*I180</f>
        <v>0</v>
      </c>
      <c r="AD180" s="89" t="n">
        <f aca="false">$F180*J180</f>
        <v>0</v>
      </c>
      <c r="AE180" s="89" t="n">
        <f aca="false">$F180*K180</f>
        <v>0</v>
      </c>
      <c r="AF180" s="89" t="n">
        <f aca="false">$F180*L180</f>
        <v>0</v>
      </c>
      <c r="AG180" s="89" t="n">
        <f aca="false">$F180*M180</f>
        <v>0</v>
      </c>
      <c r="AH180" s="89" t="n">
        <f aca="false">$F180*N180</f>
        <v>0</v>
      </c>
      <c r="AI180" s="89" t="n">
        <f aca="false">F180*O180</f>
        <v>0</v>
      </c>
      <c r="AJ180" s="93"/>
      <c r="AK180" s="89" t="n">
        <f aca="false">CHOOSE($G$3,AB180-AC180,AC180-AB180)</f>
        <v>0</v>
      </c>
      <c r="AL180" s="89" t="n">
        <f aca="false">CHOOSE($G$3,AE180-AF180,AF180-AE180)</f>
        <v>0</v>
      </c>
      <c r="AM180" s="89" t="n">
        <f aca="false">CHOOSE($G$3,AH180-AI180,AI180-AH180)</f>
        <v>0</v>
      </c>
      <c r="AN180" s="103" t="n">
        <f aca="false">SUM(AK180:AM180)</f>
        <v>0</v>
      </c>
      <c r="AP180" s="89" t="n">
        <f aca="false">CHOOSE($G$3,AA180-AB180,AB180-AA180)</f>
        <v>0</v>
      </c>
      <c r="AQ180" s="89" t="n">
        <f aca="false">CHOOSE($G$3,AD180-AE180,AE180-AD180)</f>
        <v>0</v>
      </c>
      <c r="AR180" s="89" t="n">
        <f aca="false">CHOOSE($G$3,AG180-AH180,AH180-AG180)</f>
        <v>0</v>
      </c>
      <c r="AS180" s="103" t="n">
        <f aca="false">AP180+AQ180+AR180</f>
        <v>0</v>
      </c>
      <c r="AT180" s="103"/>
      <c r="AU180" s="90" t="n">
        <f aca="false">AS180+AN180</f>
        <v>0</v>
      </c>
      <c r="AW180" s="90" t="n">
        <f aca="false">AI180+AF180+AC180</f>
        <v>0</v>
      </c>
      <c r="AX180" s="104"/>
    </row>
    <row r="181" customFormat="false" ht="12" hidden="false" customHeight="true" outlineLevel="0" collapsed="false">
      <c r="A181" s="94" t="n">
        <f aca="false">EDATE(A180,1)</f>
        <v>42036</v>
      </c>
      <c r="B181" s="95" t="n">
        <f aca="false">VLOOKUP(MONTH(A181),Volumes,3)</f>
        <v>10000</v>
      </c>
      <c r="C181" s="96"/>
      <c r="D181" s="97" t="n">
        <f aca="false">B181+C181</f>
        <v>10000</v>
      </c>
      <c r="E181" s="84" t="n">
        <f aca="false">IF(X181=0,0,IF(AND(X181=1,$H$3=1),D181*S181,IF($H$3=2,D181,"N/A")))</f>
        <v>0</v>
      </c>
      <c r="F181" s="84" t="n">
        <f aca="false">E181*W181</f>
        <v>0</v>
      </c>
      <c r="G181" s="32" t="n">
        <f aca="false">VLOOKUP($A181,Table,MATCH(G$4,Curves,0))</f>
        <v>3.759</v>
      </c>
      <c r="H181" s="98" t="n">
        <f aca="false">G181</f>
        <v>3.759</v>
      </c>
      <c r="I181" s="99" t="n">
        <f aca="false">H181</f>
        <v>3.759</v>
      </c>
      <c r="J181" s="32" t="n">
        <f aca="false">VLOOKUP($A181,Table,MATCH(J$4,Curves,0))</f>
        <v>0.0085</v>
      </c>
      <c r="K181" s="98" t="n">
        <f aca="false">J181</f>
        <v>0.0085</v>
      </c>
      <c r="L181" s="99" t="n">
        <f aca="false">K181</f>
        <v>0.0085</v>
      </c>
      <c r="M181" s="32" t="n">
        <f aca="false">VLOOKUP($A181,Table,MATCH(M$4,Curves,0))</f>
        <v>0.01</v>
      </c>
      <c r="N181" s="98" t="n">
        <f aca="false">VLOOKUP($A181,Table,MATCH(N$4,Curves,0))</f>
        <v>0.025</v>
      </c>
      <c r="O181" s="99" t="n">
        <f aca="false">N181</f>
        <v>0.025</v>
      </c>
      <c r="P181" s="100"/>
      <c r="Q181" s="99" t="n">
        <f aca="false">O181+L181+I181</f>
        <v>3.7925</v>
      </c>
      <c r="R181" s="100"/>
      <c r="S181" s="35" t="n">
        <f aca="false">A182-A181</f>
        <v>28</v>
      </c>
      <c r="T181" s="101" t="n">
        <f aca="false">CHOOSE(F$3,A182+24,A181)</f>
        <v>42088</v>
      </c>
      <c r="U181" s="35" t="n">
        <f aca="false">T181-C$3</f>
        <v>5314</v>
      </c>
      <c r="V181" s="32" t="n">
        <f aca="false">VLOOKUP($A181,Table,MATCH(V$4,Curves,0))</f>
        <v>0.07076966456142</v>
      </c>
      <c r="W181" s="102" t="n">
        <f aca="false">1/(1+CHOOSE(F$3,(V182+($K$3/10000))/2,(V181+($K$3/10000))/2))^(2*U181/365.25)</f>
        <v>0.363536396307512</v>
      </c>
      <c r="X181" s="35" t="n">
        <f aca="false">IF(AND(mthbeg&lt;=A181,mthend&gt;=A181),1,0)</f>
        <v>0</v>
      </c>
      <c r="Y181" s="35" t="n">
        <f aca="false">S181*X181</f>
        <v>0</v>
      </c>
      <c r="AA181" s="89" t="n">
        <f aca="false">F181*G181</f>
        <v>0</v>
      </c>
      <c r="AB181" s="89" t="n">
        <f aca="false">$F181*H181</f>
        <v>0</v>
      </c>
      <c r="AC181" s="89" t="n">
        <f aca="false">$F181*I181</f>
        <v>0</v>
      </c>
      <c r="AD181" s="89" t="n">
        <f aca="false">$F181*J181</f>
        <v>0</v>
      </c>
      <c r="AE181" s="89" t="n">
        <f aca="false">$F181*K181</f>
        <v>0</v>
      </c>
      <c r="AF181" s="89" t="n">
        <f aca="false">$F181*L181</f>
        <v>0</v>
      </c>
      <c r="AG181" s="89" t="n">
        <f aca="false">$F181*M181</f>
        <v>0</v>
      </c>
      <c r="AH181" s="89" t="n">
        <f aca="false">$F181*N181</f>
        <v>0</v>
      </c>
      <c r="AI181" s="89" t="n">
        <f aca="false">F181*O181</f>
        <v>0</v>
      </c>
      <c r="AJ181" s="93"/>
      <c r="AK181" s="89" t="n">
        <f aca="false">CHOOSE($G$3,AB181-AC181,AC181-AB181)</f>
        <v>0</v>
      </c>
      <c r="AL181" s="89" t="n">
        <f aca="false">CHOOSE($G$3,AE181-AF181,AF181-AE181)</f>
        <v>0</v>
      </c>
      <c r="AM181" s="89" t="n">
        <f aca="false">CHOOSE($G$3,AH181-AI181,AI181-AH181)</f>
        <v>0</v>
      </c>
      <c r="AN181" s="103" t="n">
        <f aca="false">SUM(AK181:AM181)</f>
        <v>0</v>
      </c>
      <c r="AP181" s="89" t="n">
        <f aca="false">CHOOSE($G$3,AA181-AB181,AB181-AA181)</f>
        <v>0</v>
      </c>
      <c r="AQ181" s="89" t="n">
        <f aca="false">CHOOSE($G$3,AD181-AE181,AE181-AD181)</f>
        <v>0</v>
      </c>
      <c r="AR181" s="89" t="n">
        <f aca="false">CHOOSE($G$3,AG181-AH181,AH181-AG181)</f>
        <v>0</v>
      </c>
      <c r="AS181" s="103" t="n">
        <f aca="false">AP181+AQ181+AR181</f>
        <v>0</v>
      </c>
      <c r="AT181" s="103"/>
      <c r="AU181" s="90" t="n">
        <f aca="false">AS181+AN181</f>
        <v>0</v>
      </c>
      <c r="AW181" s="90" t="n">
        <f aca="false">AI181+AF181+AC181</f>
        <v>0</v>
      </c>
      <c r="AX181" s="104"/>
    </row>
    <row r="182" customFormat="false" ht="12" hidden="false" customHeight="true" outlineLevel="0" collapsed="false">
      <c r="A182" s="94" t="n">
        <f aca="false">EDATE(A181,1)</f>
        <v>42064</v>
      </c>
      <c r="B182" s="95" t="n">
        <f aca="false">VLOOKUP(MONTH(A182),Volumes,3)</f>
        <v>10000</v>
      </c>
      <c r="C182" s="96"/>
      <c r="D182" s="97" t="n">
        <f aca="false">B182+C182</f>
        <v>10000</v>
      </c>
      <c r="E182" s="84" t="n">
        <f aca="false">IF(X182=0,0,IF(AND(X182=1,$H$3=1),D182*S182,IF($H$3=2,D182,"N/A")))</f>
        <v>0</v>
      </c>
      <c r="F182" s="84" t="n">
        <f aca="false">E182*W182</f>
        <v>0</v>
      </c>
      <c r="G182" s="32" t="n">
        <f aca="false">VLOOKUP($A182,Table,MATCH(G$4,Curves,0))</f>
        <v>3.655</v>
      </c>
      <c r="H182" s="98" t="n">
        <f aca="false">G182</f>
        <v>3.655</v>
      </c>
      <c r="I182" s="99" t="n">
        <f aca="false">H182</f>
        <v>3.655</v>
      </c>
      <c r="J182" s="32" t="n">
        <f aca="false">VLOOKUP($A182,Table,MATCH(J$4,Curves,0))</f>
        <v>0.0085</v>
      </c>
      <c r="K182" s="98" t="n">
        <f aca="false">J182</f>
        <v>0.0085</v>
      </c>
      <c r="L182" s="99" t="n">
        <f aca="false">K182</f>
        <v>0.0085</v>
      </c>
      <c r="M182" s="32" t="n">
        <f aca="false">VLOOKUP($A182,Table,MATCH(M$4,Curves,0))</f>
        <v>0.01</v>
      </c>
      <c r="N182" s="98" t="n">
        <f aca="false">VLOOKUP($A182,Table,MATCH(N$4,Curves,0))</f>
        <v>0.025</v>
      </c>
      <c r="O182" s="99" t="n">
        <f aca="false">N182</f>
        <v>0.025</v>
      </c>
      <c r="P182" s="100"/>
      <c r="Q182" s="99" t="n">
        <f aca="false">O182+L182+I182</f>
        <v>3.6885</v>
      </c>
      <c r="R182" s="100"/>
      <c r="S182" s="35" t="n">
        <f aca="false">A183-A182</f>
        <v>31</v>
      </c>
      <c r="T182" s="101" t="n">
        <f aca="false">CHOOSE(F$3,A183+24,A182)</f>
        <v>42119</v>
      </c>
      <c r="U182" s="35" t="n">
        <f aca="false">T182-C$3</f>
        <v>5345</v>
      </c>
      <c r="V182" s="32" t="n">
        <f aca="false">VLOOKUP($A182,Table,MATCH(V$4,Curves,0))</f>
        <v>0.070773238077158</v>
      </c>
      <c r="W182" s="102" t="n">
        <f aca="false">1/(1+CHOOSE(F$3,(V183+($K$3/10000))/2,(V182+($K$3/10000))/2))^(2*U182/365.25)</f>
        <v>0.361376580724564</v>
      </c>
      <c r="X182" s="35" t="n">
        <f aca="false">IF(AND(mthbeg&lt;=A182,mthend&gt;=A182),1,0)</f>
        <v>0</v>
      </c>
      <c r="Y182" s="35" t="n">
        <f aca="false">S182*X182</f>
        <v>0</v>
      </c>
      <c r="AA182" s="89" t="n">
        <f aca="false">F182*G182</f>
        <v>0</v>
      </c>
      <c r="AB182" s="89" t="n">
        <f aca="false">$F182*H182</f>
        <v>0</v>
      </c>
      <c r="AC182" s="89" t="n">
        <f aca="false">$F182*I182</f>
        <v>0</v>
      </c>
      <c r="AD182" s="89" t="n">
        <f aca="false">$F182*J182</f>
        <v>0</v>
      </c>
      <c r="AE182" s="89" t="n">
        <f aca="false">$F182*K182</f>
        <v>0</v>
      </c>
      <c r="AF182" s="89" t="n">
        <f aca="false">$F182*L182</f>
        <v>0</v>
      </c>
      <c r="AG182" s="89" t="n">
        <f aca="false">$F182*M182</f>
        <v>0</v>
      </c>
      <c r="AH182" s="89" t="n">
        <f aca="false">$F182*N182</f>
        <v>0</v>
      </c>
      <c r="AI182" s="89" t="n">
        <f aca="false">F182*O182</f>
        <v>0</v>
      </c>
      <c r="AJ182" s="93"/>
      <c r="AK182" s="89" t="n">
        <f aca="false">CHOOSE($G$3,AB182-AC182,AC182-AB182)</f>
        <v>0</v>
      </c>
      <c r="AL182" s="89" t="n">
        <f aca="false">CHOOSE($G$3,AE182-AF182,AF182-AE182)</f>
        <v>0</v>
      </c>
      <c r="AM182" s="89" t="n">
        <f aca="false">CHOOSE($G$3,AH182-AI182,AI182-AH182)</f>
        <v>0</v>
      </c>
      <c r="AN182" s="103" t="n">
        <f aca="false">SUM(AK182:AM182)</f>
        <v>0</v>
      </c>
      <c r="AP182" s="89" t="n">
        <f aca="false">CHOOSE($G$3,AA182-AB182,AB182-AA182)</f>
        <v>0</v>
      </c>
      <c r="AQ182" s="89" t="n">
        <f aca="false">CHOOSE($G$3,AD182-AE182,AE182-AD182)</f>
        <v>0</v>
      </c>
      <c r="AR182" s="89" t="n">
        <f aca="false">CHOOSE($G$3,AG182-AH182,AH182-AG182)</f>
        <v>0</v>
      </c>
      <c r="AS182" s="103" t="n">
        <f aca="false">AP182+AQ182+AR182</f>
        <v>0</v>
      </c>
      <c r="AT182" s="103"/>
      <c r="AU182" s="90" t="n">
        <f aca="false">AS182+AN182</f>
        <v>0</v>
      </c>
      <c r="AW182" s="90" t="n">
        <f aca="false">AI182+AF182+AC182</f>
        <v>0</v>
      </c>
      <c r="AX182" s="104"/>
    </row>
    <row r="183" customFormat="false" ht="12" hidden="false" customHeight="true" outlineLevel="0" collapsed="false">
      <c r="A183" s="94" t="n">
        <f aca="false">EDATE(A182,1)</f>
        <v>42095</v>
      </c>
      <c r="B183" s="95" t="n">
        <f aca="false">VLOOKUP(MONTH(A183),Volumes,3)</f>
        <v>10000</v>
      </c>
      <c r="C183" s="96"/>
      <c r="D183" s="97" t="n">
        <f aca="false">B183+C183</f>
        <v>10000</v>
      </c>
      <c r="E183" s="84" t="n">
        <f aca="false">IF(X183=0,0,IF(AND(X183=1,$H$3=1),D183*S183,IF($H$3=2,D183,"N/A")))</f>
        <v>0</v>
      </c>
      <c r="F183" s="84" t="n">
        <f aca="false">E183*W183</f>
        <v>0</v>
      </c>
      <c r="G183" s="32" t="n">
        <f aca="false">VLOOKUP($A183,Table,MATCH(G$4,Curves,0))</f>
        <v>3.551</v>
      </c>
      <c r="H183" s="98" t="n">
        <f aca="false">G183</f>
        <v>3.551</v>
      </c>
      <c r="I183" s="99" t="n">
        <f aca="false">H183</f>
        <v>3.551</v>
      </c>
      <c r="J183" s="32" t="n">
        <f aca="false">VLOOKUP($A183,Table,MATCH(J$4,Curves,0))</f>
        <v>0.021</v>
      </c>
      <c r="K183" s="98" t="n">
        <f aca="false">J183</f>
        <v>0.021</v>
      </c>
      <c r="L183" s="99" t="n">
        <f aca="false">K183</f>
        <v>0.021</v>
      </c>
      <c r="M183" s="32" t="n">
        <f aca="false">VLOOKUP($A183,Table,MATCH(M$4,Curves,0))</f>
        <v>0.01</v>
      </c>
      <c r="N183" s="98" t="n">
        <f aca="false">VLOOKUP($A183,Table,MATCH(N$4,Curves,0))</f>
        <v>0.025</v>
      </c>
      <c r="O183" s="99" t="n">
        <f aca="false">N183</f>
        <v>0.025</v>
      </c>
      <c r="P183" s="100"/>
      <c r="Q183" s="99" t="n">
        <f aca="false">O183+L183+I183</f>
        <v>3.597</v>
      </c>
      <c r="R183" s="100"/>
      <c r="S183" s="35" t="n">
        <f aca="false">A184-A183</f>
        <v>30</v>
      </c>
      <c r="T183" s="101" t="n">
        <f aca="false">CHOOSE(F$3,A184+24,A183)</f>
        <v>42149</v>
      </c>
      <c r="U183" s="35" t="n">
        <f aca="false">T183-C$3</f>
        <v>5375</v>
      </c>
      <c r="V183" s="32" t="n">
        <f aca="false">VLOOKUP($A183,Table,MATCH(V$4,Curves,0))</f>
        <v>0.070777194469587</v>
      </c>
      <c r="W183" s="102" t="n">
        <f aca="false">1/(1+CHOOSE(F$3,(V184+($K$3/10000))/2,(V183+($K$3/10000))/2))^(2*U183/365.25)</f>
        <v>0.359298433056206</v>
      </c>
      <c r="X183" s="35" t="n">
        <f aca="false">IF(AND(mthbeg&lt;=A183,mthend&gt;=A183),1,0)</f>
        <v>0</v>
      </c>
      <c r="Y183" s="35" t="n">
        <f aca="false">S183*X183</f>
        <v>0</v>
      </c>
      <c r="AA183" s="89" t="n">
        <f aca="false">F183*G183</f>
        <v>0</v>
      </c>
      <c r="AB183" s="89" t="n">
        <f aca="false">$F183*H183</f>
        <v>0</v>
      </c>
      <c r="AC183" s="89" t="n">
        <f aca="false">$F183*I183</f>
        <v>0</v>
      </c>
      <c r="AD183" s="89" t="n">
        <f aca="false">$F183*J183</f>
        <v>0</v>
      </c>
      <c r="AE183" s="89" t="n">
        <f aca="false">$F183*K183</f>
        <v>0</v>
      </c>
      <c r="AF183" s="89" t="n">
        <f aca="false">$F183*L183</f>
        <v>0</v>
      </c>
      <c r="AG183" s="89" t="n">
        <f aca="false">$F183*M183</f>
        <v>0</v>
      </c>
      <c r="AH183" s="89" t="n">
        <f aca="false">$F183*N183</f>
        <v>0</v>
      </c>
      <c r="AI183" s="89" t="n">
        <f aca="false">F183*O183</f>
        <v>0</v>
      </c>
      <c r="AJ183" s="93"/>
      <c r="AK183" s="89" t="n">
        <f aca="false">CHOOSE($G$3,AB183-AC183,AC183-AB183)</f>
        <v>0</v>
      </c>
      <c r="AL183" s="89" t="n">
        <f aca="false">CHOOSE($G$3,AE183-AF183,AF183-AE183)</f>
        <v>0</v>
      </c>
      <c r="AM183" s="89" t="n">
        <f aca="false">CHOOSE($G$3,AH183-AI183,AI183-AH183)</f>
        <v>0</v>
      </c>
      <c r="AN183" s="103" t="n">
        <f aca="false">SUM(AK183:AM183)</f>
        <v>0</v>
      </c>
      <c r="AP183" s="89" t="n">
        <f aca="false">CHOOSE($G$3,AA183-AB183,AB183-AA183)</f>
        <v>0</v>
      </c>
      <c r="AQ183" s="89" t="n">
        <f aca="false">CHOOSE($G$3,AD183-AE183,AE183-AD183)</f>
        <v>0</v>
      </c>
      <c r="AR183" s="89" t="n">
        <f aca="false">CHOOSE($G$3,AG183-AH183,AH183-AG183)</f>
        <v>0</v>
      </c>
      <c r="AS183" s="103" t="n">
        <f aca="false">AP183+AQ183+AR183</f>
        <v>0</v>
      </c>
      <c r="AT183" s="103"/>
      <c r="AU183" s="90" t="n">
        <f aca="false">AS183+AN183</f>
        <v>0</v>
      </c>
      <c r="AW183" s="90" t="n">
        <f aca="false">AI183+AF183+AC183</f>
        <v>0</v>
      </c>
      <c r="AX183" s="104"/>
    </row>
    <row r="184" customFormat="false" ht="12" hidden="false" customHeight="true" outlineLevel="0" collapsed="false">
      <c r="A184" s="94" t="n">
        <f aca="false">EDATE(A183,1)</f>
        <v>42125</v>
      </c>
      <c r="B184" s="95" t="n">
        <f aca="false">VLOOKUP(MONTH(A184),Volumes,3)</f>
        <v>10000</v>
      </c>
      <c r="C184" s="96"/>
      <c r="D184" s="97" t="n">
        <f aca="false">B184+C184</f>
        <v>10000</v>
      </c>
      <c r="E184" s="84" t="n">
        <f aca="false">IF(X184=0,0,IF(AND(X184=1,$H$3=1),D184*S184,IF($H$3=2,D184,"N/A")))</f>
        <v>0</v>
      </c>
      <c r="F184" s="84" t="n">
        <f aca="false">E184*W184</f>
        <v>0</v>
      </c>
      <c r="G184" s="32" t="n">
        <f aca="false">VLOOKUP($A184,Table,MATCH(G$4,Curves,0))</f>
        <v>3.548</v>
      </c>
      <c r="H184" s="98" t="n">
        <f aca="false">G184</f>
        <v>3.548</v>
      </c>
      <c r="I184" s="99" t="n">
        <f aca="false">H184</f>
        <v>3.548</v>
      </c>
      <c r="J184" s="32" t="n">
        <f aca="false">VLOOKUP($A184,Table,MATCH(J$4,Curves,0))</f>
        <v>0.021</v>
      </c>
      <c r="K184" s="98" t="n">
        <f aca="false">J184</f>
        <v>0.021</v>
      </c>
      <c r="L184" s="99" t="n">
        <f aca="false">K184</f>
        <v>0.021</v>
      </c>
      <c r="M184" s="32" t="n">
        <f aca="false">VLOOKUP($A184,Table,MATCH(M$4,Curves,0))</f>
        <v>0.01</v>
      </c>
      <c r="N184" s="98" t="n">
        <f aca="false">VLOOKUP($A184,Table,MATCH(N$4,Curves,0))</f>
        <v>0.025</v>
      </c>
      <c r="O184" s="99" t="n">
        <f aca="false">N184</f>
        <v>0.025</v>
      </c>
      <c r="P184" s="100"/>
      <c r="Q184" s="99" t="n">
        <f aca="false">O184+L184+I184</f>
        <v>3.594</v>
      </c>
      <c r="R184" s="100"/>
      <c r="S184" s="35" t="n">
        <f aca="false">A185-A184</f>
        <v>31</v>
      </c>
      <c r="T184" s="101" t="n">
        <f aca="false">CHOOSE(F$3,A185+24,A184)</f>
        <v>42180</v>
      </c>
      <c r="U184" s="35" t="n">
        <f aca="false">T184-C$3</f>
        <v>5406</v>
      </c>
      <c r="V184" s="32" t="n">
        <f aca="false">VLOOKUP($A184,Table,MATCH(V$4,Curves,0))</f>
        <v>0.070781023236459</v>
      </c>
      <c r="W184" s="102" t="n">
        <f aca="false">1/(1+CHOOSE(F$3,(V185+($K$3/10000))/2,(V184+($K$3/10000))/2))^(2*U184/365.25)</f>
        <v>0.357163339961812</v>
      </c>
      <c r="X184" s="35" t="n">
        <f aca="false">IF(AND(mthbeg&lt;=A184,mthend&gt;=A184),1,0)</f>
        <v>0</v>
      </c>
      <c r="Y184" s="35" t="n">
        <f aca="false">S184*X184</f>
        <v>0</v>
      </c>
      <c r="AA184" s="89" t="n">
        <f aca="false">F184*G184</f>
        <v>0</v>
      </c>
      <c r="AB184" s="89" t="n">
        <f aca="false">$F184*H184</f>
        <v>0</v>
      </c>
      <c r="AC184" s="89" t="n">
        <f aca="false">$F184*I184</f>
        <v>0</v>
      </c>
      <c r="AD184" s="89" t="n">
        <f aca="false">$F184*J184</f>
        <v>0</v>
      </c>
      <c r="AE184" s="89" t="n">
        <f aca="false">$F184*K184</f>
        <v>0</v>
      </c>
      <c r="AF184" s="89" t="n">
        <f aca="false">$F184*L184</f>
        <v>0</v>
      </c>
      <c r="AG184" s="89" t="n">
        <f aca="false">$F184*M184</f>
        <v>0</v>
      </c>
      <c r="AH184" s="89" t="n">
        <f aca="false">$F184*N184</f>
        <v>0</v>
      </c>
      <c r="AI184" s="89" t="n">
        <f aca="false">F184*O184</f>
        <v>0</v>
      </c>
      <c r="AJ184" s="93"/>
      <c r="AK184" s="89" t="n">
        <f aca="false">CHOOSE($G$3,AB184-AC184,AC184-AB184)</f>
        <v>0</v>
      </c>
      <c r="AL184" s="89" t="n">
        <f aca="false">CHOOSE($G$3,AE184-AF184,AF184-AE184)</f>
        <v>0</v>
      </c>
      <c r="AM184" s="89" t="n">
        <f aca="false">CHOOSE($G$3,AH184-AI184,AI184-AH184)</f>
        <v>0</v>
      </c>
      <c r="AN184" s="103" t="n">
        <f aca="false">SUM(AK184:AM184)</f>
        <v>0</v>
      </c>
      <c r="AP184" s="89" t="n">
        <f aca="false">CHOOSE($G$3,AA184-AB184,AB184-AA184)</f>
        <v>0</v>
      </c>
      <c r="AQ184" s="89" t="n">
        <f aca="false">CHOOSE($G$3,AD184-AE184,AE184-AD184)</f>
        <v>0</v>
      </c>
      <c r="AR184" s="89" t="n">
        <f aca="false">CHOOSE($G$3,AG184-AH184,AH184-AG184)</f>
        <v>0</v>
      </c>
      <c r="AS184" s="103" t="n">
        <f aca="false">AP184+AQ184+AR184</f>
        <v>0</v>
      </c>
      <c r="AT184" s="103"/>
      <c r="AU184" s="90" t="n">
        <f aca="false">AS184+AN184</f>
        <v>0</v>
      </c>
      <c r="AW184" s="90" t="n">
        <f aca="false">AI184+AF184+AC184</f>
        <v>0</v>
      </c>
      <c r="AX184" s="104"/>
    </row>
    <row r="185" customFormat="false" ht="12" hidden="false" customHeight="true" outlineLevel="0" collapsed="false">
      <c r="A185" s="94" t="n">
        <f aca="false">EDATE(A184,1)</f>
        <v>42156</v>
      </c>
      <c r="B185" s="95" t="n">
        <f aca="false">VLOOKUP(MONTH(A185),Volumes,3)</f>
        <v>10000</v>
      </c>
      <c r="C185" s="96"/>
      <c r="D185" s="97" t="n">
        <f aca="false">B185+C185</f>
        <v>10000</v>
      </c>
      <c r="E185" s="84" t="n">
        <f aca="false">IF(X185=0,0,IF(AND(X185=1,$H$3=1),D185*S185,IF($H$3=2,D185,"N/A")))</f>
        <v>0</v>
      </c>
      <c r="F185" s="84" t="n">
        <f aca="false">E185*W185</f>
        <v>0</v>
      </c>
      <c r="G185" s="32" t="n">
        <f aca="false">VLOOKUP($A185,Table,MATCH(G$4,Curves,0))</f>
        <v>3.592</v>
      </c>
      <c r="H185" s="98" t="n">
        <f aca="false">G185</f>
        <v>3.592</v>
      </c>
      <c r="I185" s="99" t="n">
        <f aca="false">H185</f>
        <v>3.592</v>
      </c>
      <c r="J185" s="32" t="n">
        <f aca="false">VLOOKUP($A185,Table,MATCH(J$4,Curves,0))</f>
        <v>0.021</v>
      </c>
      <c r="K185" s="98" t="n">
        <f aca="false">J185</f>
        <v>0.021</v>
      </c>
      <c r="L185" s="99" t="n">
        <f aca="false">K185</f>
        <v>0.021</v>
      </c>
      <c r="M185" s="32" t="n">
        <f aca="false">VLOOKUP($A185,Table,MATCH(M$4,Curves,0))</f>
        <v>0.01</v>
      </c>
      <c r="N185" s="98" t="n">
        <f aca="false">VLOOKUP($A185,Table,MATCH(N$4,Curves,0))</f>
        <v>0.025</v>
      </c>
      <c r="O185" s="99" t="n">
        <f aca="false">N185</f>
        <v>0.025</v>
      </c>
      <c r="P185" s="100"/>
      <c r="Q185" s="99" t="n">
        <f aca="false">O185+L185+I185</f>
        <v>3.638</v>
      </c>
      <c r="R185" s="100"/>
      <c r="S185" s="35" t="n">
        <f aca="false">A186-A185</f>
        <v>30</v>
      </c>
      <c r="T185" s="101" t="n">
        <f aca="false">CHOOSE(F$3,A186+24,A185)</f>
        <v>42210</v>
      </c>
      <c r="U185" s="35" t="n">
        <f aca="false">T185-C$3</f>
        <v>5436</v>
      </c>
      <c r="V185" s="32" t="n">
        <f aca="false">VLOOKUP($A185,Table,MATCH(V$4,Curves,0))</f>
        <v>0.070784979628898</v>
      </c>
      <c r="W185" s="102" t="n">
        <f aca="false">1/(1+CHOOSE(F$3,(V186+($K$3/10000))/2,(V185+($K$3/10000))/2))^(2*U185/365.25)</f>
        <v>0.35510898259194</v>
      </c>
      <c r="X185" s="35" t="n">
        <f aca="false">IF(AND(mthbeg&lt;=A185,mthend&gt;=A185),1,0)</f>
        <v>0</v>
      </c>
      <c r="Y185" s="35" t="n">
        <f aca="false">S185*X185</f>
        <v>0</v>
      </c>
      <c r="AA185" s="89" t="n">
        <f aca="false">F185*G185</f>
        <v>0</v>
      </c>
      <c r="AB185" s="89" t="n">
        <f aca="false">$F185*H185</f>
        <v>0</v>
      </c>
      <c r="AC185" s="89" t="n">
        <f aca="false">$F185*I185</f>
        <v>0</v>
      </c>
      <c r="AD185" s="89" t="n">
        <f aca="false">$F185*J185</f>
        <v>0</v>
      </c>
      <c r="AE185" s="89" t="n">
        <f aca="false">$F185*K185</f>
        <v>0</v>
      </c>
      <c r="AF185" s="89" t="n">
        <f aca="false">$F185*L185</f>
        <v>0</v>
      </c>
      <c r="AG185" s="89" t="n">
        <f aca="false">$F185*M185</f>
        <v>0</v>
      </c>
      <c r="AH185" s="89" t="n">
        <f aca="false">$F185*N185</f>
        <v>0</v>
      </c>
      <c r="AI185" s="89" t="n">
        <f aca="false">F185*O185</f>
        <v>0</v>
      </c>
      <c r="AJ185" s="93"/>
      <c r="AK185" s="89" t="n">
        <f aca="false">CHOOSE($G$3,AB185-AC185,AC185-AB185)</f>
        <v>0</v>
      </c>
      <c r="AL185" s="89" t="n">
        <f aca="false">CHOOSE($G$3,AE185-AF185,AF185-AE185)</f>
        <v>0</v>
      </c>
      <c r="AM185" s="89" t="n">
        <f aca="false">CHOOSE($G$3,AH185-AI185,AI185-AH185)</f>
        <v>0</v>
      </c>
      <c r="AN185" s="103" t="n">
        <f aca="false">SUM(AK185:AM185)</f>
        <v>0</v>
      </c>
      <c r="AP185" s="89" t="n">
        <f aca="false">CHOOSE($G$3,AA185-AB185,AB185-AA185)</f>
        <v>0</v>
      </c>
      <c r="AQ185" s="89" t="n">
        <f aca="false">CHOOSE($G$3,AD185-AE185,AE185-AD185)</f>
        <v>0</v>
      </c>
      <c r="AR185" s="89" t="n">
        <f aca="false">CHOOSE($G$3,AG185-AH185,AH185-AG185)</f>
        <v>0</v>
      </c>
      <c r="AS185" s="103" t="n">
        <f aca="false">AP185+AQ185+AR185</f>
        <v>0</v>
      </c>
      <c r="AT185" s="103"/>
      <c r="AU185" s="90" t="n">
        <f aca="false">AS185+AN185</f>
        <v>0</v>
      </c>
      <c r="AW185" s="90" t="n">
        <f aca="false">AI185+AF185+AC185</f>
        <v>0</v>
      </c>
      <c r="AX185" s="104"/>
    </row>
    <row r="186" customFormat="false" ht="12" hidden="false" customHeight="true" outlineLevel="0" collapsed="false">
      <c r="A186" s="94" t="n">
        <f aca="false">EDATE(A185,1)</f>
        <v>42186</v>
      </c>
      <c r="B186" s="95" t="n">
        <f aca="false">VLOOKUP(MONTH(A186),Volumes,3)</f>
        <v>10000</v>
      </c>
      <c r="C186" s="96"/>
      <c r="D186" s="97" t="n">
        <f aca="false">B186+C186</f>
        <v>10000</v>
      </c>
      <c r="E186" s="84" t="n">
        <f aca="false">IF(X186=0,0,IF(AND(X186=1,$H$3=1),D186*S186,IF($H$3=2,D186,"N/A")))</f>
        <v>0</v>
      </c>
      <c r="F186" s="84" t="n">
        <f aca="false">E186*W186</f>
        <v>0</v>
      </c>
      <c r="G186" s="32" t="n">
        <f aca="false">VLOOKUP($A186,Table,MATCH(G$4,Curves,0))</f>
        <v>3.604</v>
      </c>
      <c r="H186" s="98" t="n">
        <f aca="false">G186</f>
        <v>3.604</v>
      </c>
      <c r="I186" s="99" t="n">
        <f aca="false">H186</f>
        <v>3.604</v>
      </c>
      <c r="J186" s="32" t="n">
        <f aca="false">VLOOKUP($A186,Table,MATCH(J$4,Curves,0))</f>
        <v>0.021</v>
      </c>
      <c r="K186" s="98" t="n">
        <f aca="false">J186</f>
        <v>0.021</v>
      </c>
      <c r="L186" s="99" t="n">
        <f aca="false">K186</f>
        <v>0.021</v>
      </c>
      <c r="M186" s="32" t="n">
        <f aca="false">VLOOKUP($A186,Table,MATCH(M$4,Curves,0))</f>
        <v>0.01</v>
      </c>
      <c r="N186" s="98" t="n">
        <f aca="false">VLOOKUP($A186,Table,MATCH(N$4,Curves,0))</f>
        <v>0.025</v>
      </c>
      <c r="O186" s="99" t="n">
        <f aca="false">N186</f>
        <v>0.025</v>
      </c>
      <c r="P186" s="100"/>
      <c r="Q186" s="99" t="n">
        <f aca="false">O186+L186+I186</f>
        <v>3.65</v>
      </c>
      <c r="R186" s="100"/>
      <c r="S186" s="35" t="n">
        <f aca="false">A187-A186</f>
        <v>31</v>
      </c>
      <c r="T186" s="101" t="n">
        <f aca="false">CHOOSE(F$3,A187+24,A186)</f>
        <v>42241</v>
      </c>
      <c r="U186" s="35" t="n">
        <f aca="false">T186-C$3</f>
        <v>5467</v>
      </c>
      <c r="V186" s="32" t="n">
        <f aca="false">VLOOKUP($A186,Table,MATCH(V$4,Curves,0))</f>
        <v>0.07078880839578</v>
      </c>
      <c r="W186" s="102" t="n">
        <f aca="false">1/(1+CHOOSE(F$3,(V187+($K$3/10000))/2,(V186+($K$3/10000))/2))^(2*U186/365.25)</f>
        <v>0.352998334397619</v>
      </c>
      <c r="X186" s="35" t="n">
        <f aca="false">IF(AND(mthbeg&lt;=A186,mthend&gt;=A186),1,0)</f>
        <v>0</v>
      </c>
      <c r="Y186" s="35" t="n">
        <f aca="false">S186*X186</f>
        <v>0</v>
      </c>
      <c r="AA186" s="89" t="n">
        <f aca="false">F186*G186</f>
        <v>0</v>
      </c>
      <c r="AB186" s="89" t="n">
        <f aca="false">$F186*H186</f>
        <v>0</v>
      </c>
      <c r="AC186" s="89" t="n">
        <f aca="false">$F186*I186</f>
        <v>0</v>
      </c>
      <c r="AD186" s="89" t="n">
        <f aca="false">$F186*J186</f>
        <v>0</v>
      </c>
      <c r="AE186" s="89" t="n">
        <f aca="false">$F186*K186</f>
        <v>0</v>
      </c>
      <c r="AF186" s="89" t="n">
        <f aca="false">$F186*L186</f>
        <v>0</v>
      </c>
      <c r="AG186" s="89" t="n">
        <f aca="false">$F186*M186</f>
        <v>0</v>
      </c>
      <c r="AH186" s="89" t="n">
        <f aca="false">$F186*N186</f>
        <v>0</v>
      </c>
      <c r="AI186" s="89" t="n">
        <f aca="false">F186*O186</f>
        <v>0</v>
      </c>
      <c r="AJ186" s="93"/>
      <c r="AK186" s="89" t="n">
        <f aca="false">CHOOSE($G$3,AB186-AC186,AC186-AB186)</f>
        <v>0</v>
      </c>
      <c r="AL186" s="89" t="n">
        <f aca="false">CHOOSE($G$3,AE186-AF186,AF186-AE186)</f>
        <v>0</v>
      </c>
      <c r="AM186" s="89" t="n">
        <f aca="false">CHOOSE($G$3,AH186-AI186,AI186-AH186)</f>
        <v>0</v>
      </c>
      <c r="AN186" s="103" t="n">
        <f aca="false">SUM(AK186:AM186)</f>
        <v>0</v>
      </c>
      <c r="AP186" s="89" t="n">
        <f aca="false">CHOOSE($G$3,AA186-AB186,AB186-AA186)</f>
        <v>0</v>
      </c>
      <c r="AQ186" s="89" t="n">
        <f aca="false">CHOOSE($G$3,AD186-AE186,AE186-AD186)</f>
        <v>0</v>
      </c>
      <c r="AR186" s="89" t="n">
        <f aca="false">CHOOSE($G$3,AG186-AH186,AH186-AG186)</f>
        <v>0</v>
      </c>
      <c r="AS186" s="103" t="n">
        <f aca="false">AP186+AQ186+AR186</f>
        <v>0</v>
      </c>
      <c r="AT186" s="103"/>
      <c r="AU186" s="90" t="n">
        <f aca="false">AS186+AN186</f>
        <v>0</v>
      </c>
      <c r="AW186" s="90" t="n">
        <f aca="false">AI186+AF186+AC186</f>
        <v>0</v>
      </c>
      <c r="AX186" s="104"/>
    </row>
    <row r="187" customFormat="false" ht="12" hidden="false" customHeight="true" outlineLevel="0" collapsed="false">
      <c r="A187" s="94" t="n">
        <f aca="false">EDATE(A186,1)</f>
        <v>42217</v>
      </c>
      <c r="B187" s="95" t="n">
        <f aca="false">VLOOKUP(MONTH(A187),Volumes,3)</f>
        <v>10000</v>
      </c>
      <c r="C187" s="96"/>
      <c r="D187" s="97" t="n">
        <f aca="false">B187+C187</f>
        <v>10000</v>
      </c>
      <c r="E187" s="84" t="n">
        <f aca="false">IF(X187=0,0,IF(AND(X187=1,$H$3=1),D187*S187,IF($H$3=2,D187,"N/A")))</f>
        <v>0</v>
      </c>
      <c r="F187" s="84" t="n">
        <f aca="false">E187*W187</f>
        <v>0</v>
      </c>
      <c r="G187" s="32" t="n">
        <f aca="false">VLOOKUP($A187,Table,MATCH(G$4,Curves,0))</f>
        <v>3.625</v>
      </c>
      <c r="H187" s="98" t="n">
        <f aca="false">G187</f>
        <v>3.625</v>
      </c>
      <c r="I187" s="99" t="n">
        <f aca="false">H187</f>
        <v>3.625</v>
      </c>
      <c r="J187" s="32" t="n">
        <f aca="false">VLOOKUP($A187,Table,MATCH(J$4,Curves,0))</f>
        <v>0.021</v>
      </c>
      <c r="K187" s="98" t="n">
        <f aca="false">J187</f>
        <v>0.021</v>
      </c>
      <c r="L187" s="99" t="n">
        <f aca="false">K187</f>
        <v>0.021</v>
      </c>
      <c r="M187" s="32" t="n">
        <f aca="false">VLOOKUP($A187,Table,MATCH(M$4,Curves,0))</f>
        <v>0.01</v>
      </c>
      <c r="N187" s="98" t="n">
        <f aca="false">VLOOKUP($A187,Table,MATCH(N$4,Curves,0))</f>
        <v>0.025</v>
      </c>
      <c r="O187" s="99" t="n">
        <f aca="false">N187</f>
        <v>0.025</v>
      </c>
      <c r="P187" s="100"/>
      <c r="Q187" s="99" t="n">
        <f aca="false">O187+L187+I187</f>
        <v>3.671</v>
      </c>
      <c r="R187" s="100"/>
      <c r="S187" s="35" t="n">
        <f aca="false">A188-A187</f>
        <v>31</v>
      </c>
      <c r="T187" s="101" t="n">
        <f aca="false">CHOOSE(F$3,A188+24,A187)</f>
        <v>42272</v>
      </c>
      <c r="U187" s="35" t="n">
        <f aca="false">T187-C$3</f>
        <v>5498</v>
      </c>
      <c r="V187" s="32" t="n">
        <f aca="false">VLOOKUP($A187,Table,MATCH(V$4,Curves,0))</f>
        <v>0.07079276478823</v>
      </c>
      <c r="W187" s="102" t="n">
        <f aca="false">1/(1+CHOOSE(F$3,(V188+($K$3/10000))/2,(V187+($K$3/10000))/2))^(2*U187/365.25)</f>
        <v>0.35090000362078</v>
      </c>
      <c r="X187" s="35" t="n">
        <f aca="false">IF(AND(mthbeg&lt;=A187,mthend&gt;=A187),1,0)</f>
        <v>0</v>
      </c>
      <c r="Y187" s="35" t="n">
        <f aca="false">S187*X187</f>
        <v>0</v>
      </c>
      <c r="AA187" s="89" t="n">
        <f aca="false">F187*G187</f>
        <v>0</v>
      </c>
      <c r="AB187" s="89" t="n">
        <f aca="false">$F187*H187</f>
        <v>0</v>
      </c>
      <c r="AC187" s="89" t="n">
        <f aca="false">$F187*I187</f>
        <v>0</v>
      </c>
      <c r="AD187" s="89" t="n">
        <f aca="false">$F187*J187</f>
        <v>0</v>
      </c>
      <c r="AE187" s="89" t="n">
        <f aca="false">$F187*K187</f>
        <v>0</v>
      </c>
      <c r="AF187" s="89" t="n">
        <f aca="false">$F187*L187</f>
        <v>0</v>
      </c>
      <c r="AG187" s="89" t="n">
        <f aca="false">$F187*M187</f>
        <v>0</v>
      </c>
      <c r="AH187" s="89" t="n">
        <f aca="false">$F187*N187</f>
        <v>0</v>
      </c>
      <c r="AI187" s="89" t="n">
        <f aca="false">F187*O187</f>
        <v>0</v>
      </c>
      <c r="AJ187" s="93"/>
      <c r="AK187" s="89" t="n">
        <f aca="false">CHOOSE($G$3,AB187-AC187,AC187-AB187)</f>
        <v>0</v>
      </c>
      <c r="AL187" s="89" t="n">
        <f aca="false">CHOOSE($G$3,AE187-AF187,AF187-AE187)</f>
        <v>0</v>
      </c>
      <c r="AM187" s="89" t="n">
        <f aca="false">CHOOSE($G$3,AH187-AI187,AI187-AH187)</f>
        <v>0</v>
      </c>
      <c r="AN187" s="103" t="n">
        <f aca="false">SUM(AK187:AM187)</f>
        <v>0</v>
      </c>
      <c r="AP187" s="89" t="n">
        <f aca="false">CHOOSE($G$3,AA187-AB187,AB187-AA187)</f>
        <v>0</v>
      </c>
      <c r="AQ187" s="89" t="n">
        <f aca="false">CHOOSE($G$3,AD187-AE187,AE187-AD187)</f>
        <v>0</v>
      </c>
      <c r="AR187" s="89" t="n">
        <f aca="false">CHOOSE($G$3,AG187-AH187,AH187-AG187)</f>
        <v>0</v>
      </c>
      <c r="AS187" s="103" t="n">
        <f aca="false">AP187+AQ187+AR187</f>
        <v>0</v>
      </c>
      <c r="AT187" s="103"/>
      <c r="AU187" s="90" t="n">
        <f aca="false">AS187+AN187</f>
        <v>0</v>
      </c>
      <c r="AW187" s="90" t="n">
        <f aca="false">AI187+AF187+AC187</f>
        <v>0</v>
      </c>
      <c r="AX187" s="104"/>
    </row>
    <row r="188" customFormat="false" ht="12" hidden="false" customHeight="true" outlineLevel="0" collapsed="false">
      <c r="A188" s="94" t="n">
        <f aca="false">EDATE(A187,1)</f>
        <v>42248</v>
      </c>
      <c r="B188" s="95" t="n">
        <f aca="false">VLOOKUP(MONTH(A188),Volumes,3)</f>
        <v>10000</v>
      </c>
      <c r="C188" s="96"/>
      <c r="D188" s="97" t="n">
        <f aca="false">B188+C188</f>
        <v>10000</v>
      </c>
      <c r="E188" s="84" t="n">
        <f aca="false">IF(X188=0,0,IF(AND(X188=1,$H$3=1),D188*S188,IF($H$3=2,D188,"N/A")))</f>
        <v>0</v>
      </c>
      <c r="F188" s="84" t="n">
        <f aca="false">E188*W188</f>
        <v>0</v>
      </c>
      <c r="G188" s="32" t="n">
        <f aca="false">VLOOKUP($A188,Table,MATCH(G$4,Curves,0))</f>
        <v>3.64</v>
      </c>
      <c r="H188" s="98" t="n">
        <f aca="false">G188</f>
        <v>3.64</v>
      </c>
      <c r="I188" s="99" t="n">
        <f aca="false">H188</f>
        <v>3.64</v>
      </c>
      <c r="J188" s="32" t="n">
        <f aca="false">VLOOKUP($A188,Table,MATCH(J$4,Curves,0))</f>
        <v>0.021</v>
      </c>
      <c r="K188" s="98" t="n">
        <f aca="false">J188</f>
        <v>0.021</v>
      </c>
      <c r="L188" s="99" t="n">
        <f aca="false">K188</f>
        <v>0.021</v>
      </c>
      <c r="M188" s="32" t="n">
        <f aca="false">VLOOKUP($A188,Table,MATCH(M$4,Curves,0))</f>
        <v>0.01</v>
      </c>
      <c r="N188" s="98" t="n">
        <f aca="false">VLOOKUP($A188,Table,MATCH(N$4,Curves,0))</f>
        <v>0.025</v>
      </c>
      <c r="O188" s="99" t="n">
        <f aca="false">N188</f>
        <v>0.025</v>
      </c>
      <c r="P188" s="100"/>
      <c r="Q188" s="99" t="n">
        <f aca="false">O188+L188+I188</f>
        <v>3.686</v>
      </c>
      <c r="R188" s="100"/>
      <c r="S188" s="35" t="n">
        <f aca="false">A189-A188</f>
        <v>30</v>
      </c>
      <c r="T188" s="101" t="n">
        <f aca="false">CHOOSE(F$3,A189+24,A188)</f>
        <v>42302</v>
      </c>
      <c r="U188" s="35" t="n">
        <f aca="false">T188-C$3</f>
        <v>5528</v>
      </c>
      <c r="V188" s="32" t="n">
        <f aca="false">VLOOKUP($A188,Table,MATCH(V$4,Curves,0))</f>
        <v>0.070796721180685</v>
      </c>
      <c r="W188" s="102" t="n">
        <f aca="false">1/(1+CHOOSE(F$3,(V189+($K$3/10000))/2,(V188+($K$3/10000))/2))^(2*U188/365.25)</f>
        <v>0.348881022344853</v>
      </c>
      <c r="X188" s="35" t="n">
        <f aca="false">IF(AND(mthbeg&lt;=A188,mthend&gt;=A188),1,0)</f>
        <v>0</v>
      </c>
      <c r="Y188" s="35" t="n">
        <f aca="false">S188*X188</f>
        <v>0</v>
      </c>
      <c r="AA188" s="89" t="n">
        <f aca="false">F188*G188</f>
        <v>0</v>
      </c>
      <c r="AB188" s="89" t="n">
        <f aca="false">$F188*H188</f>
        <v>0</v>
      </c>
      <c r="AC188" s="89" t="n">
        <f aca="false">$F188*I188</f>
        <v>0</v>
      </c>
      <c r="AD188" s="89" t="n">
        <f aca="false">$F188*J188</f>
        <v>0</v>
      </c>
      <c r="AE188" s="89" t="n">
        <f aca="false">$F188*K188</f>
        <v>0</v>
      </c>
      <c r="AF188" s="89" t="n">
        <f aca="false">$F188*L188</f>
        <v>0</v>
      </c>
      <c r="AG188" s="89" t="n">
        <f aca="false">$F188*M188</f>
        <v>0</v>
      </c>
      <c r="AH188" s="89" t="n">
        <f aca="false">$F188*N188</f>
        <v>0</v>
      </c>
      <c r="AI188" s="89" t="n">
        <f aca="false">F188*O188</f>
        <v>0</v>
      </c>
      <c r="AJ188" s="93"/>
      <c r="AK188" s="89" t="n">
        <f aca="false">CHOOSE($G$3,AB188-AC188,AC188-AB188)</f>
        <v>0</v>
      </c>
      <c r="AL188" s="89" t="n">
        <f aca="false">CHOOSE($G$3,AE188-AF188,AF188-AE188)</f>
        <v>0</v>
      </c>
      <c r="AM188" s="89" t="n">
        <f aca="false">CHOOSE($G$3,AH188-AI188,AI188-AH188)</f>
        <v>0</v>
      </c>
      <c r="AN188" s="103" t="n">
        <f aca="false">SUM(AK188:AM188)</f>
        <v>0</v>
      </c>
      <c r="AP188" s="89" t="n">
        <f aca="false">CHOOSE($G$3,AA188-AB188,AB188-AA188)</f>
        <v>0</v>
      </c>
      <c r="AQ188" s="89" t="n">
        <f aca="false">CHOOSE($G$3,AD188-AE188,AE188-AD188)</f>
        <v>0</v>
      </c>
      <c r="AR188" s="89" t="n">
        <f aca="false">CHOOSE($G$3,AG188-AH188,AH188-AG188)</f>
        <v>0</v>
      </c>
      <c r="AS188" s="103" t="n">
        <f aca="false">AP188+AQ188+AR188</f>
        <v>0</v>
      </c>
      <c r="AT188" s="103"/>
      <c r="AU188" s="90" t="n">
        <f aca="false">AS188+AN188</f>
        <v>0</v>
      </c>
      <c r="AW188" s="90" t="n">
        <f aca="false">AI188+AF188+AC188</f>
        <v>0</v>
      </c>
      <c r="AX188" s="104"/>
    </row>
    <row r="189" customFormat="false" ht="12" hidden="false" customHeight="true" outlineLevel="0" collapsed="false">
      <c r="A189" s="94" t="n">
        <f aca="false">EDATE(A188,1)</f>
        <v>42278</v>
      </c>
      <c r="B189" s="95" t="n">
        <f aca="false">VLOOKUP(MONTH(A189),Volumes,3)</f>
        <v>10000</v>
      </c>
      <c r="C189" s="96"/>
      <c r="D189" s="97" t="n">
        <f aca="false">B189+C189</f>
        <v>10000</v>
      </c>
      <c r="E189" s="84" t="n">
        <f aca="false">IF(X189=0,0,IF(AND(X189=1,$H$3=1),D189*S189,IF($H$3=2,D189,"N/A")))</f>
        <v>0</v>
      </c>
      <c r="F189" s="84" t="n">
        <f aca="false">E189*W189</f>
        <v>0</v>
      </c>
      <c r="G189" s="32" t="n">
        <f aca="false">VLOOKUP($A189,Table,MATCH(G$4,Curves,0))</f>
        <v>3.643</v>
      </c>
      <c r="H189" s="98" t="n">
        <f aca="false">G189</f>
        <v>3.643</v>
      </c>
      <c r="I189" s="99" t="n">
        <f aca="false">H189</f>
        <v>3.643</v>
      </c>
      <c r="J189" s="32" t="n">
        <f aca="false">VLOOKUP($A189,Table,MATCH(J$4,Curves,0))</f>
        <v>0.021</v>
      </c>
      <c r="K189" s="98" t="n">
        <f aca="false">J189</f>
        <v>0.021</v>
      </c>
      <c r="L189" s="99" t="n">
        <f aca="false">K189</f>
        <v>0.021</v>
      </c>
      <c r="M189" s="32" t="n">
        <f aca="false">VLOOKUP($A189,Table,MATCH(M$4,Curves,0))</f>
        <v>0.01</v>
      </c>
      <c r="N189" s="98" t="n">
        <f aca="false">VLOOKUP($A189,Table,MATCH(N$4,Curves,0))</f>
        <v>0.025</v>
      </c>
      <c r="O189" s="99" t="n">
        <f aca="false">N189</f>
        <v>0.025</v>
      </c>
      <c r="P189" s="100"/>
      <c r="Q189" s="99" t="n">
        <f aca="false">O189+L189+I189</f>
        <v>3.689</v>
      </c>
      <c r="R189" s="100"/>
      <c r="S189" s="35" t="n">
        <f aca="false">A190-A189</f>
        <v>31</v>
      </c>
      <c r="T189" s="101" t="n">
        <f aca="false">CHOOSE(F$3,A190+24,A189)</f>
        <v>42333</v>
      </c>
      <c r="U189" s="35" t="n">
        <f aca="false">T189-C$3</f>
        <v>5559</v>
      </c>
      <c r="V189" s="32" t="n">
        <f aca="false">VLOOKUP($A189,Table,MATCH(V$4,Curves,0))</f>
        <v>0.070800549947581</v>
      </c>
      <c r="W189" s="102" t="n">
        <f aca="false">1/(1+CHOOSE(F$3,(V190+($K$3/10000))/2,(V189+($K$3/10000))/2))^(2*U189/365.25)</f>
        <v>0.346806723575404</v>
      </c>
      <c r="X189" s="35" t="n">
        <f aca="false">IF(AND(mthbeg&lt;=A189,mthend&gt;=A189),1,0)</f>
        <v>0</v>
      </c>
      <c r="Y189" s="35" t="n">
        <f aca="false">S189*X189</f>
        <v>0</v>
      </c>
      <c r="AA189" s="89" t="n">
        <f aca="false">F189*G189</f>
        <v>0</v>
      </c>
      <c r="AB189" s="89" t="n">
        <f aca="false">$F189*H189</f>
        <v>0</v>
      </c>
      <c r="AC189" s="89" t="n">
        <f aca="false">$F189*I189</f>
        <v>0</v>
      </c>
      <c r="AD189" s="89" t="n">
        <f aca="false">$F189*J189</f>
        <v>0</v>
      </c>
      <c r="AE189" s="89" t="n">
        <f aca="false">$F189*K189</f>
        <v>0</v>
      </c>
      <c r="AF189" s="89" t="n">
        <f aca="false">$F189*L189</f>
        <v>0</v>
      </c>
      <c r="AG189" s="89" t="n">
        <f aca="false">$F189*M189</f>
        <v>0</v>
      </c>
      <c r="AH189" s="89" t="n">
        <f aca="false">$F189*N189</f>
        <v>0</v>
      </c>
      <c r="AI189" s="89" t="n">
        <f aca="false">F189*O189</f>
        <v>0</v>
      </c>
      <c r="AJ189" s="93"/>
      <c r="AK189" s="89" t="n">
        <f aca="false">CHOOSE($G$3,AB189-AC189,AC189-AB189)</f>
        <v>0</v>
      </c>
      <c r="AL189" s="89" t="n">
        <f aca="false">CHOOSE($G$3,AE189-AF189,AF189-AE189)</f>
        <v>0</v>
      </c>
      <c r="AM189" s="89" t="n">
        <f aca="false">CHOOSE($G$3,AH189-AI189,AI189-AH189)</f>
        <v>0</v>
      </c>
      <c r="AN189" s="103" t="n">
        <f aca="false">SUM(AK189:AM189)</f>
        <v>0</v>
      </c>
      <c r="AP189" s="89" t="n">
        <f aca="false">CHOOSE($G$3,AA189-AB189,AB189-AA189)</f>
        <v>0</v>
      </c>
      <c r="AQ189" s="89" t="n">
        <f aca="false">CHOOSE($G$3,AD189-AE189,AE189-AD189)</f>
        <v>0</v>
      </c>
      <c r="AR189" s="89" t="n">
        <f aca="false">CHOOSE($G$3,AG189-AH189,AH189-AG189)</f>
        <v>0</v>
      </c>
      <c r="AS189" s="103" t="n">
        <f aca="false">AP189+AQ189+AR189</f>
        <v>0</v>
      </c>
      <c r="AT189" s="103"/>
      <c r="AU189" s="90" t="n">
        <f aca="false">AS189+AN189</f>
        <v>0</v>
      </c>
      <c r="AW189" s="90" t="n">
        <f aca="false">AI189+AF189+AC189</f>
        <v>0</v>
      </c>
      <c r="AX189" s="104"/>
    </row>
    <row r="190" customFormat="false" ht="12" hidden="false" customHeight="true" outlineLevel="0" collapsed="false">
      <c r="A190" s="94" t="n">
        <f aca="false">EDATE(A189,1)</f>
        <v>42309</v>
      </c>
      <c r="B190" s="95" t="n">
        <f aca="false">VLOOKUP(MONTH(A190),Volumes,3)</f>
        <v>10000</v>
      </c>
      <c r="C190" s="96"/>
      <c r="D190" s="97" t="n">
        <f aca="false">B190+C190</f>
        <v>10000</v>
      </c>
      <c r="E190" s="84" t="n">
        <f aca="false">IF(X190=0,0,IF(AND(X190=1,$H$3=1),D190*S190,IF($H$3=2,D190,"N/A")))</f>
        <v>0</v>
      </c>
      <c r="F190" s="84" t="n">
        <f aca="false">E190*W190</f>
        <v>0</v>
      </c>
      <c r="G190" s="32" t="n">
        <f aca="false">VLOOKUP($A190,Table,MATCH(G$4,Curves,0))</f>
        <v>3.675</v>
      </c>
      <c r="H190" s="98" t="n">
        <f aca="false">G190</f>
        <v>3.675</v>
      </c>
      <c r="I190" s="99" t="n">
        <f aca="false">H190</f>
        <v>3.675</v>
      </c>
      <c r="J190" s="32" t="n">
        <f aca="false">VLOOKUP($A190,Table,MATCH(J$4,Curves,0))</f>
        <v>0.0105</v>
      </c>
      <c r="K190" s="98" t="n">
        <f aca="false">J190</f>
        <v>0.0105</v>
      </c>
      <c r="L190" s="99" t="n">
        <f aca="false">K190</f>
        <v>0.0105</v>
      </c>
      <c r="M190" s="32" t="n">
        <f aca="false">VLOOKUP($A190,Table,MATCH(M$4,Curves,0))</f>
        <v>0.01</v>
      </c>
      <c r="N190" s="98" t="n">
        <f aca="false">VLOOKUP($A190,Table,MATCH(N$4,Curves,0))</f>
        <v>0.025</v>
      </c>
      <c r="O190" s="99" t="n">
        <f aca="false">N190</f>
        <v>0.025</v>
      </c>
      <c r="P190" s="100"/>
      <c r="Q190" s="99" t="n">
        <f aca="false">O190+L190+I190</f>
        <v>3.7105</v>
      </c>
      <c r="R190" s="100"/>
      <c r="S190" s="35" t="n">
        <f aca="false">A191-A190</f>
        <v>30</v>
      </c>
      <c r="T190" s="101" t="n">
        <f aca="false">CHOOSE(F$3,A191+24,A190)</f>
        <v>42363</v>
      </c>
      <c r="U190" s="35" t="n">
        <f aca="false">T190-C$3</f>
        <v>5589</v>
      </c>
      <c r="V190" s="32" t="n">
        <f aca="false">VLOOKUP($A190,Table,MATCH(V$4,Curves,0))</f>
        <v>0.070804506340046</v>
      </c>
      <c r="W190" s="102" t="n">
        <f aca="false">1/(1+CHOOSE(F$3,(V191+($K$3/10000))/2,(V190+($K$3/10000))/2))^(2*U190/365.25)</f>
        <v>0.344810868076477</v>
      </c>
      <c r="X190" s="35" t="n">
        <f aca="false">IF(AND(mthbeg&lt;=A190,mthend&gt;=A190),1,0)</f>
        <v>0</v>
      </c>
      <c r="Y190" s="35" t="n">
        <f aca="false">S190*X190</f>
        <v>0</v>
      </c>
      <c r="AA190" s="89" t="n">
        <f aca="false">F190*G190</f>
        <v>0</v>
      </c>
      <c r="AB190" s="89" t="n">
        <f aca="false">$F190*H190</f>
        <v>0</v>
      </c>
      <c r="AC190" s="89" t="n">
        <f aca="false">$F190*I190</f>
        <v>0</v>
      </c>
      <c r="AD190" s="89" t="n">
        <f aca="false">$F190*J190</f>
        <v>0</v>
      </c>
      <c r="AE190" s="89" t="n">
        <f aca="false">$F190*K190</f>
        <v>0</v>
      </c>
      <c r="AF190" s="89" t="n">
        <f aca="false">$F190*L190</f>
        <v>0</v>
      </c>
      <c r="AG190" s="89" t="n">
        <f aca="false">$F190*M190</f>
        <v>0</v>
      </c>
      <c r="AH190" s="89" t="n">
        <f aca="false">$F190*N190</f>
        <v>0</v>
      </c>
      <c r="AI190" s="89" t="n">
        <f aca="false">F190*O190</f>
        <v>0</v>
      </c>
      <c r="AJ190" s="93"/>
      <c r="AK190" s="89" t="n">
        <f aca="false">CHOOSE($G$3,AB190-AC190,AC190-AB190)</f>
        <v>0</v>
      </c>
      <c r="AL190" s="89" t="n">
        <f aca="false">CHOOSE($G$3,AE190-AF190,AF190-AE190)</f>
        <v>0</v>
      </c>
      <c r="AM190" s="89" t="n">
        <f aca="false">CHOOSE($G$3,AH190-AI190,AI190-AH190)</f>
        <v>0</v>
      </c>
      <c r="AN190" s="103" t="n">
        <f aca="false">SUM(AK190:AM190)</f>
        <v>0</v>
      </c>
      <c r="AP190" s="89" t="n">
        <f aca="false">CHOOSE($G$3,AA190-AB190,AB190-AA190)</f>
        <v>0</v>
      </c>
      <c r="AQ190" s="89" t="n">
        <f aca="false">CHOOSE($G$3,AD190-AE190,AE190-AD190)</f>
        <v>0</v>
      </c>
      <c r="AR190" s="89" t="n">
        <f aca="false">CHOOSE($G$3,AG190-AH190,AH190-AG190)</f>
        <v>0</v>
      </c>
      <c r="AS190" s="103" t="n">
        <f aca="false">AP190+AQ190+AR190</f>
        <v>0</v>
      </c>
      <c r="AT190" s="103"/>
      <c r="AU190" s="90" t="n">
        <f aca="false">AS190+AN190</f>
        <v>0</v>
      </c>
      <c r="AW190" s="90" t="n">
        <f aca="false">AI190+AF190+AC190</f>
        <v>0</v>
      </c>
      <c r="AX190" s="104"/>
    </row>
    <row r="191" customFormat="false" ht="12" hidden="false" customHeight="true" outlineLevel="0" collapsed="false">
      <c r="A191" s="94" t="n">
        <f aca="false">EDATE(A190,1)</f>
        <v>42339</v>
      </c>
      <c r="B191" s="95" t="n">
        <f aca="false">VLOOKUP(MONTH(A191),Volumes,3)</f>
        <v>10000</v>
      </c>
      <c r="C191" s="96"/>
      <c r="D191" s="97" t="n">
        <f aca="false">B191+C191</f>
        <v>10000</v>
      </c>
      <c r="E191" s="84" t="n">
        <f aca="false">IF(X191=0,0,IF(AND(X191=1,$H$3=1),D191*S191,IF($H$3=2,D191,"N/A")))</f>
        <v>0</v>
      </c>
      <c r="F191" s="84" t="n">
        <f aca="false">E191*W191</f>
        <v>0</v>
      </c>
      <c r="G191" s="32" t="n">
        <f aca="false">VLOOKUP($A191,Table,MATCH(G$4,Curves,0))</f>
        <v>3.725</v>
      </c>
      <c r="H191" s="98" t="n">
        <f aca="false">G191</f>
        <v>3.725</v>
      </c>
      <c r="I191" s="99" t="n">
        <f aca="false">H191</f>
        <v>3.725</v>
      </c>
      <c r="J191" s="32" t="n">
        <f aca="false">VLOOKUP($A191,Table,MATCH(J$4,Curves,0))</f>
        <v>0.0105</v>
      </c>
      <c r="K191" s="98" t="n">
        <f aca="false">J191</f>
        <v>0.0105</v>
      </c>
      <c r="L191" s="99" t="n">
        <f aca="false">K191</f>
        <v>0.0105</v>
      </c>
      <c r="M191" s="32" t="n">
        <f aca="false">VLOOKUP($A191,Table,MATCH(M$4,Curves,0))</f>
        <v>0.01</v>
      </c>
      <c r="N191" s="98" t="n">
        <f aca="false">VLOOKUP($A191,Table,MATCH(N$4,Curves,0))</f>
        <v>0.025</v>
      </c>
      <c r="O191" s="99" t="n">
        <f aca="false">N191</f>
        <v>0.025</v>
      </c>
      <c r="P191" s="100"/>
      <c r="Q191" s="99" t="n">
        <f aca="false">O191+L191+I191</f>
        <v>3.7605</v>
      </c>
      <c r="R191" s="100"/>
      <c r="S191" s="35" t="n">
        <f aca="false">A192-A191</f>
        <v>31</v>
      </c>
      <c r="T191" s="101" t="n">
        <f aca="false">CHOOSE(F$3,A192+24,A191)</f>
        <v>42394</v>
      </c>
      <c r="U191" s="35" t="n">
        <f aca="false">T191-C$3</f>
        <v>5620</v>
      </c>
      <c r="V191" s="32" t="n">
        <f aca="false">VLOOKUP($A191,Table,MATCH(V$4,Curves,0))</f>
        <v>0.070808335106953</v>
      </c>
      <c r="W191" s="102" t="n">
        <f aca="false">1/(1+CHOOSE(F$3,(V192+($K$3/10000))/2,(V191+($K$3/10000))/2))^(2*U191/365.25)</f>
        <v>0.342760331323208</v>
      </c>
      <c r="X191" s="35" t="n">
        <f aca="false">IF(AND(mthbeg&lt;=A191,mthend&gt;=A191),1,0)</f>
        <v>0</v>
      </c>
      <c r="Y191" s="35" t="n">
        <f aca="false">S191*X191</f>
        <v>0</v>
      </c>
      <c r="AA191" s="89" t="n">
        <f aca="false">F191*G191</f>
        <v>0</v>
      </c>
      <c r="AB191" s="89" t="n">
        <f aca="false">$F191*H191</f>
        <v>0</v>
      </c>
      <c r="AC191" s="89" t="n">
        <f aca="false">$F191*I191</f>
        <v>0</v>
      </c>
      <c r="AD191" s="89" t="n">
        <f aca="false">$F191*J191</f>
        <v>0</v>
      </c>
      <c r="AE191" s="89" t="n">
        <f aca="false">$F191*K191</f>
        <v>0</v>
      </c>
      <c r="AF191" s="89" t="n">
        <f aca="false">$F191*L191</f>
        <v>0</v>
      </c>
      <c r="AG191" s="89" t="n">
        <f aca="false">$F191*M191</f>
        <v>0</v>
      </c>
      <c r="AH191" s="89" t="n">
        <f aca="false">$F191*N191</f>
        <v>0</v>
      </c>
      <c r="AI191" s="89" t="n">
        <f aca="false">F191*O191</f>
        <v>0</v>
      </c>
      <c r="AJ191" s="93"/>
      <c r="AK191" s="89" t="n">
        <f aca="false">CHOOSE($G$3,AB191-AC191,AC191-AB191)</f>
        <v>0</v>
      </c>
      <c r="AL191" s="89" t="n">
        <f aca="false">CHOOSE($G$3,AE191-AF191,AF191-AE191)</f>
        <v>0</v>
      </c>
      <c r="AM191" s="89" t="n">
        <f aca="false">CHOOSE($G$3,AH191-AI191,AI191-AH191)</f>
        <v>0</v>
      </c>
      <c r="AN191" s="103" t="n">
        <f aca="false">SUM(AK191:AM191)</f>
        <v>0</v>
      </c>
      <c r="AP191" s="89" t="n">
        <f aca="false">CHOOSE($G$3,AA191-AB191,AB191-AA191)</f>
        <v>0</v>
      </c>
      <c r="AQ191" s="89" t="n">
        <f aca="false">CHOOSE($G$3,AD191-AE191,AE191-AD191)</f>
        <v>0</v>
      </c>
      <c r="AR191" s="89" t="n">
        <f aca="false">CHOOSE($G$3,AG191-AH191,AH191-AG191)</f>
        <v>0</v>
      </c>
      <c r="AS191" s="103" t="n">
        <f aca="false">AP191+AQ191+AR191</f>
        <v>0</v>
      </c>
      <c r="AT191" s="103"/>
      <c r="AU191" s="90" t="n">
        <f aca="false">AS191+AN191</f>
        <v>0</v>
      </c>
      <c r="AW191" s="90" t="n">
        <f aca="false">AI191+AF191+AC191</f>
        <v>0</v>
      </c>
      <c r="AX191" s="104"/>
    </row>
    <row r="192" customFormat="false" ht="12" hidden="false" customHeight="true" outlineLevel="0" collapsed="false">
      <c r="A192" s="94" t="n">
        <f aca="false">EDATE(A191,1)</f>
        <v>42370</v>
      </c>
      <c r="B192" s="95" t="n">
        <f aca="false">VLOOKUP(MONTH(A192),Volumes,3)</f>
        <v>10000</v>
      </c>
      <c r="C192" s="96"/>
      <c r="D192" s="97" t="n">
        <f aca="false">B192+C192</f>
        <v>10000</v>
      </c>
      <c r="E192" s="84" t="n">
        <f aca="false">IF(X192=0,0,IF(AND(X192=1,$H$3=1),D192*S192,IF($H$3=2,D192,"N/A")))</f>
        <v>0</v>
      </c>
      <c r="F192" s="84" t="n">
        <f aca="false">E192*W192</f>
        <v>0</v>
      </c>
      <c r="G192" s="32" t="n">
        <f aca="false">VLOOKUP($A192,Table,MATCH(G$4,Curves,0))</f>
        <v>3.938</v>
      </c>
      <c r="H192" s="98" t="n">
        <f aca="false">G192</f>
        <v>3.938</v>
      </c>
      <c r="I192" s="99" t="n">
        <f aca="false">H192</f>
        <v>3.938</v>
      </c>
      <c r="J192" s="32" t="n">
        <f aca="false">VLOOKUP($A192,Table,MATCH(J$4,Curves,0))</f>
        <v>0.0105</v>
      </c>
      <c r="K192" s="98" t="n">
        <f aca="false">J192</f>
        <v>0.0105</v>
      </c>
      <c r="L192" s="99" t="n">
        <f aca="false">K192</f>
        <v>0.0105</v>
      </c>
      <c r="M192" s="32" t="n">
        <f aca="false">VLOOKUP($A192,Table,MATCH(M$4,Curves,0))</f>
        <v>0.01</v>
      </c>
      <c r="N192" s="98" t="n">
        <f aca="false">VLOOKUP($A192,Table,MATCH(N$4,Curves,0))</f>
        <v>0.025</v>
      </c>
      <c r="O192" s="99" t="n">
        <f aca="false">N192</f>
        <v>0.025</v>
      </c>
      <c r="P192" s="100"/>
      <c r="Q192" s="99" t="n">
        <f aca="false">O192+L192+I192</f>
        <v>3.9735</v>
      </c>
      <c r="R192" s="100"/>
      <c r="S192" s="35" t="n">
        <f aca="false">A193-A192</f>
        <v>31</v>
      </c>
      <c r="T192" s="101" t="n">
        <f aca="false">CHOOSE(F$3,A193+24,A192)</f>
        <v>42425</v>
      </c>
      <c r="U192" s="35" t="n">
        <f aca="false">T192-C$3</f>
        <v>5651</v>
      </c>
      <c r="V192" s="32" t="n">
        <f aca="false">VLOOKUP($A192,Table,MATCH(V$4,Curves,0))</f>
        <v>0.070812291499428</v>
      </c>
      <c r="W192" s="102" t="n">
        <f aca="false">1/(1+CHOOSE(F$3,(V193+($K$3/10000))/2,(V192+($K$3/10000))/2))^(2*U192/365.25)</f>
        <v>0.340721767833318</v>
      </c>
      <c r="X192" s="35" t="n">
        <f aca="false">IF(AND(mthbeg&lt;=A192,mthend&gt;=A192),1,0)</f>
        <v>0</v>
      </c>
      <c r="Y192" s="35" t="n">
        <f aca="false">S192*X192</f>
        <v>0</v>
      </c>
      <c r="AA192" s="89" t="n">
        <f aca="false">F192*G192</f>
        <v>0</v>
      </c>
      <c r="AB192" s="89" t="n">
        <f aca="false">$F192*H192</f>
        <v>0</v>
      </c>
      <c r="AC192" s="89" t="n">
        <f aca="false">$F192*I192</f>
        <v>0</v>
      </c>
      <c r="AD192" s="89" t="n">
        <f aca="false">$F192*J192</f>
        <v>0</v>
      </c>
      <c r="AE192" s="89" t="n">
        <f aca="false">$F192*K192</f>
        <v>0</v>
      </c>
      <c r="AF192" s="89" t="n">
        <f aca="false">$F192*L192</f>
        <v>0</v>
      </c>
      <c r="AG192" s="89" t="n">
        <f aca="false">$F192*M192</f>
        <v>0</v>
      </c>
      <c r="AH192" s="89" t="n">
        <f aca="false">$F192*N192</f>
        <v>0</v>
      </c>
      <c r="AI192" s="89" t="n">
        <f aca="false">F192*O192</f>
        <v>0</v>
      </c>
      <c r="AJ192" s="93"/>
      <c r="AK192" s="89" t="n">
        <f aca="false">CHOOSE($G$3,AB192-AC192,AC192-AB192)</f>
        <v>0</v>
      </c>
      <c r="AL192" s="89" t="n">
        <f aca="false">CHOOSE($G$3,AE192-AF192,AF192-AE192)</f>
        <v>0</v>
      </c>
      <c r="AM192" s="89" t="n">
        <f aca="false">CHOOSE($G$3,AH192-AI192,AI192-AH192)</f>
        <v>0</v>
      </c>
      <c r="AN192" s="103" t="n">
        <f aca="false">SUM(AK192:AM192)</f>
        <v>0</v>
      </c>
      <c r="AP192" s="89" t="n">
        <f aca="false">CHOOSE($G$3,AA192-AB192,AB192-AA192)</f>
        <v>0</v>
      </c>
      <c r="AQ192" s="89" t="n">
        <f aca="false">CHOOSE($G$3,AD192-AE192,AE192-AD192)</f>
        <v>0</v>
      </c>
      <c r="AR192" s="89" t="n">
        <f aca="false">CHOOSE($G$3,AG192-AH192,AH192-AG192)</f>
        <v>0</v>
      </c>
      <c r="AS192" s="103" t="n">
        <f aca="false">AP192+AQ192+AR192</f>
        <v>0</v>
      </c>
      <c r="AT192" s="103"/>
      <c r="AU192" s="90" t="n">
        <f aca="false">AS192+AN192</f>
        <v>0</v>
      </c>
      <c r="AW192" s="90" t="n">
        <f aca="false">AI192+AF192+AC192</f>
        <v>0</v>
      </c>
      <c r="AX192" s="104"/>
    </row>
    <row r="193" customFormat="false" ht="12" hidden="false" customHeight="true" outlineLevel="0" collapsed="false">
      <c r="A193" s="94" t="n">
        <f aca="false">EDATE(A192,1)</f>
        <v>42401</v>
      </c>
      <c r="B193" s="95" t="n">
        <f aca="false">VLOOKUP(MONTH(A193),Volumes,3)</f>
        <v>10000</v>
      </c>
      <c r="C193" s="96"/>
      <c r="D193" s="97" t="n">
        <f aca="false">B193+C193</f>
        <v>10000</v>
      </c>
      <c r="E193" s="84" t="n">
        <f aca="false">IF(X193=0,0,IF(AND(X193=1,$H$3=1),D193*S193,IF($H$3=2,D193,"N/A")))</f>
        <v>0</v>
      </c>
      <c r="F193" s="84" t="n">
        <f aca="false">E193*W193</f>
        <v>0</v>
      </c>
      <c r="G193" s="32" t="n">
        <f aca="false">VLOOKUP($A193,Table,MATCH(G$4,Curves,0))</f>
        <v>3.86</v>
      </c>
      <c r="H193" s="98" t="n">
        <f aca="false">G193</f>
        <v>3.86</v>
      </c>
      <c r="I193" s="99" t="n">
        <f aca="false">H193</f>
        <v>3.86</v>
      </c>
      <c r="J193" s="32" t="n">
        <f aca="false">VLOOKUP($A193,Table,MATCH(J$4,Curves,0))</f>
        <v>0.0105</v>
      </c>
      <c r="K193" s="98" t="n">
        <f aca="false">J193</f>
        <v>0.0105</v>
      </c>
      <c r="L193" s="99" t="n">
        <f aca="false">K193</f>
        <v>0.0105</v>
      </c>
      <c r="M193" s="32" t="n">
        <f aca="false">VLOOKUP($A193,Table,MATCH(M$4,Curves,0))</f>
        <v>0.01</v>
      </c>
      <c r="N193" s="98" t="n">
        <f aca="false">VLOOKUP($A193,Table,MATCH(N$4,Curves,0))</f>
        <v>0.025</v>
      </c>
      <c r="O193" s="99" t="n">
        <f aca="false">N193</f>
        <v>0.025</v>
      </c>
      <c r="P193" s="100"/>
      <c r="Q193" s="99" t="n">
        <f aca="false">O193+L193+I193</f>
        <v>3.8955</v>
      </c>
      <c r="R193" s="100"/>
      <c r="S193" s="35" t="n">
        <f aca="false">A194-A193</f>
        <v>29</v>
      </c>
      <c r="T193" s="101" t="n">
        <f aca="false">CHOOSE(F$3,A194+24,A193)</f>
        <v>42454</v>
      </c>
      <c r="U193" s="35" t="n">
        <f aca="false">T193-C$3</f>
        <v>5680</v>
      </c>
      <c r="V193" s="32" t="n">
        <f aca="false">VLOOKUP($A193,Table,MATCH(V$4,Curves,0))</f>
        <v>0.070816247891909</v>
      </c>
      <c r="W193" s="102" t="n">
        <f aca="false">1/(1+CHOOSE(F$3,(V194+($K$3/10000))/2,(V193+($K$3/10000))/2))^(2*U193/365.25)</f>
        <v>0.338825503296407</v>
      </c>
      <c r="X193" s="35" t="n">
        <f aca="false">IF(AND(mthbeg&lt;=A193,mthend&gt;=A193),1,0)</f>
        <v>0</v>
      </c>
      <c r="Y193" s="35" t="n">
        <f aca="false">S193*X193</f>
        <v>0</v>
      </c>
      <c r="AA193" s="89" t="n">
        <f aca="false">F193*G193</f>
        <v>0</v>
      </c>
      <c r="AB193" s="89" t="n">
        <f aca="false">$F193*H193</f>
        <v>0</v>
      </c>
      <c r="AC193" s="89" t="n">
        <f aca="false">$F193*I193</f>
        <v>0</v>
      </c>
      <c r="AD193" s="89" t="n">
        <f aca="false">$F193*J193</f>
        <v>0</v>
      </c>
      <c r="AE193" s="89" t="n">
        <f aca="false">$F193*K193</f>
        <v>0</v>
      </c>
      <c r="AF193" s="89" t="n">
        <f aca="false">$F193*L193</f>
        <v>0</v>
      </c>
      <c r="AG193" s="89" t="n">
        <f aca="false">$F193*M193</f>
        <v>0</v>
      </c>
      <c r="AH193" s="89" t="n">
        <f aca="false">$F193*N193</f>
        <v>0</v>
      </c>
      <c r="AI193" s="89" t="n">
        <f aca="false">F193*O193</f>
        <v>0</v>
      </c>
      <c r="AJ193" s="93"/>
      <c r="AK193" s="89" t="n">
        <f aca="false">CHOOSE($G$3,AB193-AC193,AC193-AB193)</f>
        <v>0</v>
      </c>
      <c r="AL193" s="89" t="n">
        <f aca="false">CHOOSE($G$3,AE193-AF193,AF193-AE193)</f>
        <v>0</v>
      </c>
      <c r="AM193" s="89" t="n">
        <f aca="false">CHOOSE($G$3,AH193-AI193,AI193-AH193)</f>
        <v>0</v>
      </c>
      <c r="AN193" s="103" t="n">
        <f aca="false">SUM(AK193:AM193)</f>
        <v>0</v>
      </c>
      <c r="AP193" s="89" t="n">
        <f aca="false">CHOOSE($G$3,AA193-AB193,AB193-AA193)</f>
        <v>0</v>
      </c>
      <c r="AQ193" s="89" t="n">
        <f aca="false">CHOOSE($G$3,AD193-AE193,AE193-AD193)</f>
        <v>0</v>
      </c>
      <c r="AR193" s="89" t="n">
        <f aca="false">CHOOSE($G$3,AG193-AH193,AH193-AG193)</f>
        <v>0</v>
      </c>
      <c r="AS193" s="103" t="n">
        <f aca="false">AP193+AQ193+AR193</f>
        <v>0</v>
      </c>
      <c r="AT193" s="103"/>
      <c r="AU193" s="90" t="n">
        <f aca="false">AS193+AN193</f>
        <v>0</v>
      </c>
      <c r="AW193" s="90" t="n">
        <f aca="false">AI193+AF193+AC193</f>
        <v>0</v>
      </c>
      <c r="AX193" s="104"/>
    </row>
    <row r="194" customFormat="false" ht="12" hidden="false" customHeight="true" outlineLevel="0" collapsed="false">
      <c r="A194" s="94" t="n">
        <f aca="false">EDATE(A193,1)</f>
        <v>42430</v>
      </c>
      <c r="B194" s="95" t="n">
        <f aca="false">VLOOKUP(MONTH(A194),Volumes,3)</f>
        <v>10000</v>
      </c>
      <c r="C194" s="96"/>
      <c r="D194" s="97" t="n">
        <f aca="false">B194+C194</f>
        <v>10000</v>
      </c>
      <c r="E194" s="84" t="n">
        <f aca="false">IF(X194=0,0,IF(AND(X194=1,$H$3=1),D194*S194,IF($H$3=2,D194,"N/A")))</f>
        <v>0</v>
      </c>
      <c r="F194" s="84" t="n">
        <f aca="false">E194*W194</f>
        <v>0</v>
      </c>
      <c r="G194" s="32" t="n">
        <f aca="false">VLOOKUP($A194,Table,MATCH(G$4,Curves,0))</f>
        <v>3.759</v>
      </c>
      <c r="H194" s="98" t="n">
        <f aca="false">G194</f>
        <v>3.759</v>
      </c>
      <c r="I194" s="99" t="n">
        <f aca="false">H194</f>
        <v>3.759</v>
      </c>
      <c r="J194" s="32" t="n">
        <f aca="false">VLOOKUP($A194,Table,MATCH(J$4,Curves,0))</f>
        <v>0</v>
      </c>
      <c r="K194" s="98" t="n">
        <f aca="false">J194</f>
        <v>0</v>
      </c>
      <c r="L194" s="99" t="n">
        <f aca="false">K194</f>
        <v>0</v>
      </c>
      <c r="M194" s="32" t="n">
        <f aca="false">VLOOKUP($A194,Table,MATCH(M$4,Curves,0))</f>
        <v>0</v>
      </c>
      <c r="N194" s="98" t="n">
        <f aca="false">VLOOKUP($A194,Table,MATCH(N$4,Curves,0))</f>
        <v>0.025</v>
      </c>
      <c r="O194" s="99" t="n">
        <f aca="false">N194</f>
        <v>0.025</v>
      </c>
      <c r="P194" s="100"/>
      <c r="Q194" s="99" t="n">
        <f aca="false">O194+L194+I194</f>
        <v>3.784</v>
      </c>
      <c r="R194" s="100"/>
      <c r="S194" s="35" t="n">
        <f aca="false">A195-A194</f>
        <v>31</v>
      </c>
      <c r="T194" s="101" t="n">
        <f aca="false">CHOOSE(F$3,A195+24,A194)</f>
        <v>42485</v>
      </c>
      <c r="U194" s="35" t="n">
        <f aca="false">T194-C$3</f>
        <v>5711</v>
      </c>
      <c r="V194" s="32" t="n">
        <f aca="false">VLOOKUP($A194,Table,MATCH(V$4,Curves,0))</f>
        <v>0.070819949033266</v>
      </c>
      <c r="W194" s="102" t="n">
        <f aca="false">1/(1+CHOOSE(F$3,(V195+($K$3/10000))/2,(V194+($K$3/10000))/2))^(2*U194/365.25)</f>
        <v>0.33680991940103</v>
      </c>
      <c r="X194" s="35" t="n">
        <f aca="false">IF(AND(mthbeg&lt;=A194,mthend&gt;=A194),1,0)</f>
        <v>0</v>
      </c>
      <c r="Y194" s="35" t="n">
        <f aca="false">S194*X194</f>
        <v>0</v>
      </c>
      <c r="AA194" s="89" t="n">
        <f aca="false">F194*G194</f>
        <v>0</v>
      </c>
      <c r="AB194" s="89" t="n">
        <f aca="false">$F194*H194</f>
        <v>0</v>
      </c>
      <c r="AC194" s="89" t="n">
        <f aca="false">$F194*I194</f>
        <v>0</v>
      </c>
      <c r="AD194" s="89" t="n">
        <f aca="false">$F194*J194</f>
        <v>0</v>
      </c>
      <c r="AE194" s="89" t="n">
        <f aca="false">$F194*K194</f>
        <v>0</v>
      </c>
      <c r="AF194" s="89" t="n">
        <f aca="false">$F194*L194</f>
        <v>0</v>
      </c>
      <c r="AG194" s="89" t="n">
        <f aca="false">$F194*M194</f>
        <v>0</v>
      </c>
      <c r="AH194" s="89" t="n">
        <f aca="false">$F194*N194</f>
        <v>0</v>
      </c>
      <c r="AI194" s="89" t="n">
        <f aca="false">F194*O194</f>
        <v>0</v>
      </c>
      <c r="AJ194" s="93"/>
      <c r="AK194" s="89" t="n">
        <f aca="false">CHOOSE($G$3,AB194-AC194,AC194-AB194)</f>
        <v>0</v>
      </c>
      <c r="AL194" s="89" t="n">
        <f aca="false">CHOOSE($G$3,AE194-AF194,AF194-AE194)</f>
        <v>0</v>
      </c>
      <c r="AM194" s="89" t="n">
        <f aca="false">CHOOSE($G$3,AH194-AI194,AI194-AH194)</f>
        <v>0</v>
      </c>
      <c r="AN194" s="103" t="n">
        <f aca="false">SUM(AK194:AM194)</f>
        <v>0</v>
      </c>
      <c r="AP194" s="89" t="n">
        <f aca="false">CHOOSE($G$3,AA194-AB194,AB194-AA194)</f>
        <v>0</v>
      </c>
      <c r="AQ194" s="89" t="n">
        <f aca="false">CHOOSE($G$3,AD194-AE194,AE194-AD194)</f>
        <v>0</v>
      </c>
      <c r="AR194" s="89" t="n">
        <f aca="false">CHOOSE($G$3,AG194-AH194,AH194-AG194)</f>
        <v>0</v>
      </c>
      <c r="AS194" s="103" t="n">
        <f aca="false">AP194+AQ194+AR194</f>
        <v>0</v>
      </c>
      <c r="AT194" s="103"/>
      <c r="AU194" s="90" t="n">
        <f aca="false">AS194+AN194</f>
        <v>0</v>
      </c>
      <c r="AW194" s="90" t="n">
        <f aca="false">AI194+AF194+AC194</f>
        <v>0</v>
      </c>
      <c r="AX194" s="104"/>
    </row>
    <row r="195" customFormat="false" ht="12" hidden="false" customHeight="true" outlineLevel="0" collapsed="false">
      <c r="A195" s="94" t="n">
        <f aca="false">EDATE(A194,1)</f>
        <v>42461</v>
      </c>
      <c r="B195" s="95" t="n">
        <f aca="false">VLOOKUP(MONTH(A195),Volumes,3)</f>
        <v>10000</v>
      </c>
      <c r="C195" s="96"/>
      <c r="D195" s="97" t="n">
        <f aca="false">B195+C195</f>
        <v>10000</v>
      </c>
      <c r="E195" s="84" t="n">
        <f aca="false">IF(X195=0,0,IF(AND(X195=1,$H$3=1),D195*S195,IF($H$3=2,D195,"N/A")))</f>
        <v>0</v>
      </c>
      <c r="F195" s="84" t="n">
        <f aca="false">E195*W195</f>
        <v>0</v>
      </c>
      <c r="G195" s="32" t="n">
        <f aca="false">VLOOKUP($A195,Table,MATCH(G$4,Curves,0))</f>
        <v>3.658</v>
      </c>
      <c r="H195" s="98" t="n">
        <f aca="false">G195</f>
        <v>3.658</v>
      </c>
      <c r="I195" s="99" t="n">
        <f aca="false">H195</f>
        <v>3.658</v>
      </c>
      <c r="J195" s="32" t="n">
        <f aca="false">VLOOKUP($A195,Table,MATCH(J$4,Curves,0))</f>
        <v>0</v>
      </c>
      <c r="K195" s="98" t="n">
        <f aca="false">J195</f>
        <v>0</v>
      </c>
      <c r="L195" s="99" t="n">
        <f aca="false">K195</f>
        <v>0</v>
      </c>
      <c r="M195" s="32" t="n">
        <f aca="false">VLOOKUP($A195,Table,MATCH(M$4,Curves,0))</f>
        <v>0</v>
      </c>
      <c r="N195" s="98" t="n">
        <f aca="false">VLOOKUP($A195,Table,MATCH(N$4,Curves,0))</f>
        <v>0.025</v>
      </c>
      <c r="O195" s="99" t="n">
        <f aca="false">N195</f>
        <v>0.025</v>
      </c>
      <c r="P195" s="100"/>
      <c r="Q195" s="99" t="n">
        <f aca="false">O195+L195+I195</f>
        <v>3.683</v>
      </c>
      <c r="R195" s="100"/>
      <c r="S195" s="35" t="n">
        <f aca="false">A196-A195</f>
        <v>30</v>
      </c>
      <c r="T195" s="101" t="n">
        <f aca="false">CHOOSE(F$3,A196+24,A195)</f>
        <v>42515</v>
      </c>
      <c r="U195" s="35" t="n">
        <f aca="false">T195-C$3</f>
        <v>5741</v>
      </c>
      <c r="V195" s="32" t="n">
        <f aca="false">VLOOKUP($A195,Table,MATCH(V$4,Curves,0))</f>
        <v>0.070823905425756</v>
      </c>
      <c r="W195" s="102" t="n">
        <f aca="false">1/(1+CHOOSE(F$3,(V196+($K$3/10000))/2,(V195+($K$3/10000))/2))^(2*U195/365.25)</f>
        <v>0.334870564550477</v>
      </c>
      <c r="X195" s="35" t="n">
        <f aca="false">IF(AND(mthbeg&lt;=A195,mthend&gt;=A195),1,0)</f>
        <v>0</v>
      </c>
      <c r="Y195" s="35" t="n">
        <f aca="false">S195*X195</f>
        <v>0</v>
      </c>
      <c r="AA195" s="89" t="n">
        <f aca="false">F195*G195</f>
        <v>0</v>
      </c>
      <c r="AB195" s="89" t="n">
        <f aca="false">$F195*H195</f>
        <v>0</v>
      </c>
      <c r="AC195" s="89" t="n">
        <f aca="false">$F195*I195</f>
        <v>0</v>
      </c>
      <c r="AD195" s="89" t="n">
        <f aca="false">$F195*J195</f>
        <v>0</v>
      </c>
      <c r="AE195" s="89" t="n">
        <f aca="false">$F195*K195</f>
        <v>0</v>
      </c>
      <c r="AF195" s="89" t="n">
        <f aca="false">$F195*L195</f>
        <v>0</v>
      </c>
      <c r="AG195" s="89" t="n">
        <f aca="false">$F195*M195</f>
        <v>0</v>
      </c>
      <c r="AH195" s="89" t="n">
        <f aca="false">$F195*N195</f>
        <v>0</v>
      </c>
      <c r="AI195" s="89" t="n">
        <f aca="false">F195*O195</f>
        <v>0</v>
      </c>
      <c r="AJ195" s="93"/>
      <c r="AK195" s="89" t="n">
        <f aca="false">CHOOSE($G$3,AB195-AC195,AC195-AB195)</f>
        <v>0</v>
      </c>
      <c r="AL195" s="89" t="n">
        <f aca="false">CHOOSE($G$3,AE195-AF195,AF195-AE195)</f>
        <v>0</v>
      </c>
      <c r="AM195" s="89" t="n">
        <f aca="false">CHOOSE($G$3,AH195-AI195,AI195-AH195)</f>
        <v>0</v>
      </c>
      <c r="AN195" s="103" t="n">
        <f aca="false">SUM(AK195:AM195)</f>
        <v>0</v>
      </c>
      <c r="AP195" s="89" t="n">
        <f aca="false">CHOOSE($G$3,AA195-AB195,AB195-AA195)</f>
        <v>0</v>
      </c>
      <c r="AQ195" s="89" t="n">
        <f aca="false">CHOOSE($G$3,AD195-AE195,AE195-AD195)</f>
        <v>0</v>
      </c>
      <c r="AR195" s="89" t="n">
        <f aca="false">CHOOSE($G$3,AG195-AH195,AH195-AG195)</f>
        <v>0</v>
      </c>
      <c r="AS195" s="103" t="n">
        <f aca="false">AP195+AQ195+AR195</f>
        <v>0</v>
      </c>
      <c r="AT195" s="103"/>
      <c r="AU195" s="90" t="n">
        <f aca="false">AS195+AN195</f>
        <v>0</v>
      </c>
      <c r="AW195" s="90" t="n">
        <f aca="false">AI195+AF195+AC195</f>
        <v>0</v>
      </c>
      <c r="AX195" s="104"/>
    </row>
    <row r="196" customFormat="false" ht="12" hidden="false" customHeight="true" outlineLevel="0" collapsed="false">
      <c r="A196" s="94" t="n">
        <f aca="false">EDATE(A195,1)</f>
        <v>42491</v>
      </c>
      <c r="B196" s="95" t="n">
        <f aca="false">VLOOKUP(MONTH(A196),Volumes,3)</f>
        <v>10000</v>
      </c>
      <c r="C196" s="96"/>
      <c r="D196" s="97" t="n">
        <f aca="false">B196+C196</f>
        <v>10000</v>
      </c>
      <c r="E196" s="84" t="n">
        <f aca="false">IF(X196=0,0,IF(AND(X196=1,$H$3=1),D196*S196,IF($H$3=2,D196,"N/A")))</f>
        <v>0</v>
      </c>
      <c r="F196" s="84" t="n">
        <f aca="false">E196*W196</f>
        <v>0</v>
      </c>
      <c r="G196" s="32" t="n">
        <f aca="false">VLOOKUP($A196,Table,MATCH(G$4,Curves,0))</f>
        <v>3.656</v>
      </c>
      <c r="H196" s="98" t="n">
        <f aca="false">G196</f>
        <v>3.656</v>
      </c>
      <c r="I196" s="99" t="n">
        <f aca="false">H196</f>
        <v>3.656</v>
      </c>
      <c r="J196" s="32" t="n">
        <f aca="false">VLOOKUP($A196,Table,MATCH(J$4,Curves,0))</f>
        <v>0</v>
      </c>
      <c r="K196" s="98" t="n">
        <f aca="false">J196</f>
        <v>0</v>
      </c>
      <c r="L196" s="99" t="n">
        <f aca="false">K196</f>
        <v>0</v>
      </c>
      <c r="M196" s="32" t="n">
        <f aca="false">VLOOKUP($A196,Table,MATCH(M$4,Curves,0))</f>
        <v>0</v>
      </c>
      <c r="N196" s="98" t="n">
        <f aca="false">VLOOKUP($A196,Table,MATCH(N$4,Curves,0))</f>
        <v>0.025</v>
      </c>
      <c r="O196" s="99" t="n">
        <f aca="false">N196</f>
        <v>0.025</v>
      </c>
      <c r="P196" s="100"/>
      <c r="Q196" s="99" t="n">
        <f aca="false">O196+L196+I196</f>
        <v>3.681</v>
      </c>
      <c r="R196" s="100"/>
      <c r="S196" s="35" t="n">
        <f aca="false">A197-A196</f>
        <v>31</v>
      </c>
      <c r="T196" s="101" t="n">
        <f aca="false">CHOOSE(F$3,A197+24,A196)</f>
        <v>42546</v>
      </c>
      <c r="U196" s="35" t="n">
        <f aca="false">T196-C$3</f>
        <v>5772</v>
      </c>
      <c r="V196" s="32" t="n">
        <f aca="false">VLOOKUP($A196,Table,MATCH(V$4,Curves,0))</f>
        <v>0.070827734192687</v>
      </c>
      <c r="W196" s="102" t="n">
        <f aca="false">1/(1+CHOOSE(F$3,(V197+($K$3/10000))/2,(V196+($K$3/10000))/2))^(2*U196/365.25)</f>
        <v>0.332878082766338</v>
      </c>
      <c r="X196" s="35" t="n">
        <f aca="false">IF(AND(mthbeg&lt;=A196,mthend&gt;=A196),1,0)</f>
        <v>0</v>
      </c>
      <c r="Y196" s="35" t="n">
        <f aca="false">S196*X196</f>
        <v>0</v>
      </c>
      <c r="AA196" s="89" t="n">
        <f aca="false">F196*G196</f>
        <v>0</v>
      </c>
      <c r="AB196" s="89" t="n">
        <f aca="false">$F196*H196</f>
        <v>0</v>
      </c>
      <c r="AC196" s="89" t="n">
        <f aca="false">$F196*I196</f>
        <v>0</v>
      </c>
      <c r="AD196" s="89" t="n">
        <f aca="false">$F196*J196</f>
        <v>0</v>
      </c>
      <c r="AE196" s="89" t="n">
        <f aca="false">$F196*K196</f>
        <v>0</v>
      </c>
      <c r="AF196" s="89" t="n">
        <f aca="false">$F196*L196</f>
        <v>0</v>
      </c>
      <c r="AG196" s="89" t="n">
        <f aca="false">$F196*M196</f>
        <v>0</v>
      </c>
      <c r="AH196" s="89" t="n">
        <f aca="false">$F196*N196</f>
        <v>0</v>
      </c>
      <c r="AI196" s="89" t="n">
        <f aca="false">F196*O196</f>
        <v>0</v>
      </c>
      <c r="AJ196" s="93"/>
      <c r="AK196" s="89" t="n">
        <f aca="false">CHOOSE($G$3,AB196-AC196,AC196-AB196)</f>
        <v>0</v>
      </c>
      <c r="AL196" s="89" t="n">
        <f aca="false">CHOOSE($G$3,AE196-AF196,AF196-AE196)</f>
        <v>0</v>
      </c>
      <c r="AM196" s="89" t="n">
        <f aca="false">CHOOSE($G$3,AH196-AI196,AI196-AH196)</f>
        <v>0</v>
      </c>
      <c r="AN196" s="103" t="n">
        <f aca="false">SUM(AK196:AM196)</f>
        <v>0</v>
      </c>
      <c r="AP196" s="89" t="n">
        <f aca="false">CHOOSE($G$3,AA196-AB196,AB196-AA196)</f>
        <v>0</v>
      </c>
      <c r="AQ196" s="89" t="n">
        <f aca="false">CHOOSE($G$3,AD196-AE196,AE196-AD196)</f>
        <v>0</v>
      </c>
      <c r="AR196" s="89" t="n">
        <f aca="false">CHOOSE($G$3,AG196-AH196,AH196-AG196)</f>
        <v>0</v>
      </c>
      <c r="AS196" s="103" t="n">
        <f aca="false">AP196+AQ196+AR196</f>
        <v>0</v>
      </c>
      <c r="AT196" s="103"/>
      <c r="AU196" s="90" t="n">
        <f aca="false">AS196+AN196</f>
        <v>0</v>
      </c>
      <c r="AW196" s="90" t="n">
        <f aca="false">AI196+AF196+AC196</f>
        <v>0</v>
      </c>
      <c r="AX196" s="104"/>
    </row>
    <row r="197" customFormat="false" ht="12" hidden="false" customHeight="true" outlineLevel="0" collapsed="false">
      <c r="A197" s="94" t="n">
        <f aca="false">EDATE(A196,1)</f>
        <v>42522</v>
      </c>
      <c r="B197" s="95" t="n">
        <f aca="false">VLOOKUP(MONTH(A197),Volumes,3)</f>
        <v>10000</v>
      </c>
      <c r="C197" s="96"/>
      <c r="D197" s="97" t="n">
        <f aca="false">B197+C197</f>
        <v>10000</v>
      </c>
      <c r="E197" s="84" t="n">
        <f aca="false">IF(X197=0,0,IF(AND(X197=1,$H$3=1),D197*S197,IF($H$3=2,D197,"N/A")))</f>
        <v>0</v>
      </c>
      <c r="F197" s="84" t="n">
        <f aca="false">E197*W197</f>
        <v>0</v>
      </c>
      <c r="G197" s="32" t="n">
        <f aca="false">VLOOKUP($A197,Table,MATCH(G$4,Curves,0))</f>
        <v>3.701</v>
      </c>
      <c r="H197" s="98" t="n">
        <f aca="false">G197</f>
        <v>3.701</v>
      </c>
      <c r="I197" s="99" t="n">
        <f aca="false">H197</f>
        <v>3.701</v>
      </c>
      <c r="J197" s="32" t="n">
        <f aca="false">VLOOKUP($A197,Table,MATCH(J$4,Curves,0))</f>
        <v>0</v>
      </c>
      <c r="K197" s="98" t="n">
        <f aca="false">J197</f>
        <v>0</v>
      </c>
      <c r="L197" s="99" t="n">
        <f aca="false">K197</f>
        <v>0</v>
      </c>
      <c r="M197" s="32" t="n">
        <f aca="false">VLOOKUP($A197,Table,MATCH(M$4,Curves,0))</f>
        <v>0</v>
      </c>
      <c r="N197" s="98" t="n">
        <f aca="false">VLOOKUP($A197,Table,MATCH(N$4,Curves,0))</f>
        <v>0.025</v>
      </c>
      <c r="O197" s="99" t="n">
        <f aca="false">N197</f>
        <v>0.025</v>
      </c>
      <c r="P197" s="100"/>
      <c r="Q197" s="99" t="n">
        <f aca="false">O197+L197+I197</f>
        <v>3.726</v>
      </c>
      <c r="R197" s="100"/>
      <c r="S197" s="35" t="n">
        <f aca="false">A198-A197</f>
        <v>30</v>
      </c>
      <c r="T197" s="101" t="n">
        <f aca="false">CHOOSE(F$3,A198+24,A197)</f>
        <v>42576</v>
      </c>
      <c r="U197" s="35" t="n">
        <f aca="false">T197-C$3</f>
        <v>5802</v>
      </c>
      <c r="V197" s="32" t="n">
        <f aca="false">VLOOKUP($A197,Table,MATCH(V$4,Curves,0))</f>
        <v>0.070831690585188</v>
      </c>
      <c r="W197" s="102" t="n">
        <f aca="false">1/(1+CHOOSE(F$3,(V198+($K$3/10000))/2,(V197+($K$3/10000))/2))^(2*U197/365.25)</f>
        <v>0.330960958761074</v>
      </c>
      <c r="X197" s="35" t="n">
        <f aca="false">IF(AND(mthbeg&lt;=A197,mthend&gt;=A197),1,0)</f>
        <v>0</v>
      </c>
      <c r="Y197" s="35" t="n">
        <f aca="false">S197*X197</f>
        <v>0</v>
      </c>
      <c r="AA197" s="89" t="n">
        <f aca="false">F197*G197</f>
        <v>0</v>
      </c>
      <c r="AB197" s="89" t="n">
        <f aca="false">$F197*H197</f>
        <v>0</v>
      </c>
      <c r="AC197" s="89" t="n">
        <f aca="false">$F197*I197</f>
        <v>0</v>
      </c>
      <c r="AD197" s="89" t="n">
        <f aca="false">$F197*J197</f>
        <v>0</v>
      </c>
      <c r="AE197" s="89" t="n">
        <f aca="false">$F197*K197</f>
        <v>0</v>
      </c>
      <c r="AF197" s="89" t="n">
        <f aca="false">$F197*L197</f>
        <v>0</v>
      </c>
      <c r="AG197" s="89" t="n">
        <f aca="false">$F197*M197</f>
        <v>0</v>
      </c>
      <c r="AH197" s="89" t="n">
        <f aca="false">$F197*N197</f>
        <v>0</v>
      </c>
      <c r="AI197" s="89" t="n">
        <f aca="false">F197*O197</f>
        <v>0</v>
      </c>
      <c r="AJ197" s="93"/>
      <c r="AK197" s="89" t="n">
        <f aca="false">CHOOSE($G$3,AB197-AC197,AC197-AB197)</f>
        <v>0</v>
      </c>
      <c r="AL197" s="89" t="n">
        <f aca="false">CHOOSE($G$3,AE197-AF197,AF197-AE197)</f>
        <v>0</v>
      </c>
      <c r="AM197" s="89" t="n">
        <f aca="false">CHOOSE($G$3,AH197-AI197,AI197-AH197)</f>
        <v>0</v>
      </c>
      <c r="AN197" s="103" t="n">
        <f aca="false">SUM(AK197:AM197)</f>
        <v>0</v>
      </c>
      <c r="AP197" s="89" t="n">
        <f aca="false">CHOOSE($G$3,AA197-AB197,AB197-AA197)</f>
        <v>0</v>
      </c>
      <c r="AQ197" s="89" t="n">
        <f aca="false">CHOOSE($G$3,AD197-AE197,AE197-AD197)</f>
        <v>0</v>
      </c>
      <c r="AR197" s="89" t="n">
        <f aca="false">CHOOSE($G$3,AG197-AH197,AH197-AG197)</f>
        <v>0</v>
      </c>
      <c r="AS197" s="103" t="n">
        <f aca="false">AP197+AQ197+AR197</f>
        <v>0</v>
      </c>
      <c r="AT197" s="103"/>
      <c r="AU197" s="90" t="n">
        <f aca="false">AS197+AN197</f>
        <v>0</v>
      </c>
      <c r="AW197" s="90" t="n">
        <f aca="false">AI197+AF197+AC197</f>
        <v>0</v>
      </c>
      <c r="AX197" s="104"/>
    </row>
    <row r="198" customFormat="false" ht="12" hidden="false" customHeight="true" outlineLevel="0" collapsed="false">
      <c r="A198" s="94" t="n">
        <f aca="false">EDATE(A197,1)</f>
        <v>42552</v>
      </c>
      <c r="B198" s="95" t="n">
        <f aca="false">VLOOKUP(MONTH(A198),Volumes,3)</f>
        <v>10000</v>
      </c>
      <c r="C198" s="96"/>
      <c r="D198" s="97" t="n">
        <f aca="false">B198+C198</f>
        <v>10000</v>
      </c>
      <c r="E198" s="84" t="n">
        <f aca="false">IF(X198=0,0,IF(AND(X198=1,$H$3=1),D198*S198,IF($H$3=2,D198,"N/A")))</f>
        <v>0</v>
      </c>
      <c r="F198" s="84" t="n">
        <f aca="false">E198*W198</f>
        <v>0</v>
      </c>
      <c r="G198" s="32" t="n">
        <f aca="false">VLOOKUP($A198,Table,MATCH(G$4,Curves,0))</f>
        <v>3.713</v>
      </c>
      <c r="H198" s="98" t="n">
        <f aca="false">G198</f>
        <v>3.713</v>
      </c>
      <c r="I198" s="99" t="n">
        <f aca="false">H198</f>
        <v>3.713</v>
      </c>
      <c r="J198" s="32" t="n">
        <f aca="false">VLOOKUP($A198,Table,MATCH(J$4,Curves,0))</f>
        <v>0</v>
      </c>
      <c r="K198" s="98" t="n">
        <f aca="false">J198</f>
        <v>0</v>
      </c>
      <c r="L198" s="99" t="n">
        <f aca="false">K198</f>
        <v>0</v>
      </c>
      <c r="M198" s="32" t="n">
        <f aca="false">VLOOKUP($A198,Table,MATCH(M$4,Curves,0))</f>
        <v>0</v>
      </c>
      <c r="N198" s="98" t="n">
        <f aca="false">VLOOKUP($A198,Table,MATCH(N$4,Curves,0))</f>
        <v>0.025</v>
      </c>
      <c r="O198" s="99" t="n">
        <f aca="false">N198</f>
        <v>0.025</v>
      </c>
      <c r="P198" s="100"/>
      <c r="Q198" s="99" t="n">
        <f aca="false">O198+L198+I198</f>
        <v>3.738</v>
      </c>
      <c r="R198" s="100"/>
      <c r="S198" s="35" t="n">
        <f aca="false">A199-A198</f>
        <v>31</v>
      </c>
      <c r="T198" s="101" t="n">
        <f aca="false">CHOOSE(F$3,A199+24,A198)</f>
        <v>42607</v>
      </c>
      <c r="U198" s="35" t="n">
        <f aca="false">T198-C$3</f>
        <v>5833</v>
      </c>
      <c r="V198" s="32" t="n">
        <f aca="false">VLOOKUP($A198,Table,MATCH(V$4,Curves,0))</f>
        <v>0.070835519352128</v>
      </c>
      <c r="W198" s="102" t="n">
        <f aca="false">1/(1+CHOOSE(F$3,(V199+($K$3/10000))/2,(V198+($K$3/10000))/2))^(2*U198/365.25)</f>
        <v>0.328991319335832</v>
      </c>
      <c r="X198" s="35" t="n">
        <f aca="false">IF(AND(mthbeg&lt;=A198,mthend&gt;=A198),1,0)</f>
        <v>0</v>
      </c>
      <c r="Y198" s="35" t="n">
        <f aca="false">S198*X198</f>
        <v>0</v>
      </c>
      <c r="AA198" s="89" t="n">
        <f aca="false">F198*G198</f>
        <v>0</v>
      </c>
      <c r="AB198" s="89" t="n">
        <f aca="false">$F198*H198</f>
        <v>0</v>
      </c>
      <c r="AC198" s="89" t="n">
        <f aca="false">$F198*I198</f>
        <v>0</v>
      </c>
      <c r="AD198" s="89" t="n">
        <f aca="false">$F198*J198</f>
        <v>0</v>
      </c>
      <c r="AE198" s="89" t="n">
        <f aca="false">$F198*K198</f>
        <v>0</v>
      </c>
      <c r="AF198" s="89" t="n">
        <f aca="false">$F198*L198</f>
        <v>0</v>
      </c>
      <c r="AG198" s="89" t="n">
        <f aca="false">$F198*M198</f>
        <v>0</v>
      </c>
      <c r="AH198" s="89" t="n">
        <f aca="false">$F198*N198</f>
        <v>0</v>
      </c>
      <c r="AI198" s="89" t="n">
        <f aca="false">F198*O198</f>
        <v>0</v>
      </c>
      <c r="AJ198" s="93"/>
      <c r="AK198" s="89" t="n">
        <f aca="false">CHOOSE($G$3,AB198-AC198,AC198-AB198)</f>
        <v>0</v>
      </c>
      <c r="AL198" s="89" t="n">
        <f aca="false">CHOOSE($G$3,AE198-AF198,AF198-AE198)</f>
        <v>0</v>
      </c>
      <c r="AM198" s="89" t="n">
        <f aca="false">CHOOSE($G$3,AH198-AI198,AI198-AH198)</f>
        <v>0</v>
      </c>
      <c r="AN198" s="103" t="n">
        <f aca="false">SUM(AK198:AM198)</f>
        <v>0</v>
      </c>
      <c r="AP198" s="89" t="n">
        <f aca="false">CHOOSE($G$3,AA198-AB198,AB198-AA198)</f>
        <v>0</v>
      </c>
      <c r="AQ198" s="89" t="n">
        <f aca="false">CHOOSE($G$3,AD198-AE198,AE198-AD198)</f>
        <v>0</v>
      </c>
      <c r="AR198" s="89" t="n">
        <f aca="false">CHOOSE($G$3,AG198-AH198,AH198-AG198)</f>
        <v>0</v>
      </c>
      <c r="AS198" s="103" t="n">
        <f aca="false">AP198+AQ198+AR198</f>
        <v>0</v>
      </c>
      <c r="AT198" s="103"/>
      <c r="AU198" s="90" t="n">
        <f aca="false">AS198+AN198</f>
        <v>0</v>
      </c>
      <c r="AW198" s="90" t="n">
        <f aca="false">AI198+AF198+AC198</f>
        <v>0</v>
      </c>
      <c r="AX198" s="104"/>
    </row>
    <row r="199" customFormat="false" ht="12" hidden="false" customHeight="true" outlineLevel="0" collapsed="false">
      <c r="A199" s="94" t="n">
        <f aca="false">EDATE(A198,1)</f>
        <v>42583</v>
      </c>
      <c r="B199" s="95" t="n">
        <f aca="false">VLOOKUP(MONTH(A199),Volumes,3)</f>
        <v>10000</v>
      </c>
      <c r="C199" s="96"/>
      <c r="D199" s="97" t="n">
        <f aca="false">B199+C199</f>
        <v>10000</v>
      </c>
      <c r="E199" s="84" t="n">
        <f aca="false">IF(X199=0,0,IF(AND(X199=1,$H$3=1),D199*S199,IF($H$3=2,D199,"N/A")))</f>
        <v>0</v>
      </c>
      <c r="F199" s="84" t="n">
        <f aca="false">E199*W199</f>
        <v>0</v>
      </c>
      <c r="G199" s="32" t="n">
        <f aca="false">VLOOKUP($A199,Table,MATCH(G$4,Curves,0))</f>
        <v>3.734</v>
      </c>
      <c r="H199" s="98" t="n">
        <f aca="false">G199</f>
        <v>3.734</v>
      </c>
      <c r="I199" s="99" t="n">
        <f aca="false">H199</f>
        <v>3.734</v>
      </c>
      <c r="J199" s="32" t="n">
        <f aca="false">VLOOKUP($A199,Table,MATCH(J$4,Curves,0))</f>
        <v>0</v>
      </c>
      <c r="K199" s="98" t="n">
        <f aca="false">J199</f>
        <v>0</v>
      </c>
      <c r="L199" s="99" t="n">
        <f aca="false">K199</f>
        <v>0</v>
      </c>
      <c r="M199" s="32" t="n">
        <f aca="false">VLOOKUP($A199,Table,MATCH(M$4,Curves,0))</f>
        <v>0</v>
      </c>
      <c r="N199" s="98" t="n">
        <f aca="false">VLOOKUP($A199,Table,MATCH(N$4,Curves,0))</f>
        <v>0.025</v>
      </c>
      <c r="O199" s="99" t="n">
        <f aca="false">N199</f>
        <v>0.025</v>
      </c>
      <c r="P199" s="100"/>
      <c r="Q199" s="99" t="n">
        <f aca="false">O199+L199+I199</f>
        <v>3.759</v>
      </c>
      <c r="R199" s="100"/>
      <c r="S199" s="35" t="n">
        <f aca="false">A200-A199</f>
        <v>31</v>
      </c>
      <c r="T199" s="101" t="n">
        <f aca="false">CHOOSE(F$3,A200+24,A199)</f>
        <v>42638</v>
      </c>
      <c r="U199" s="35" t="n">
        <f aca="false">T199-C$3</f>
        <v>5864</v>
      </c>
      <c r="V199" s="32" t="n">
        <f aca="false">VLOOKUP($A199,Table,MATCH(V$4,Curves,0))</f>
        <v>0.070839475744639</v>
      </c>
      <c r="W199" s="102" t="n">
        <f aca="false">1/(1+CHOOSE(F$3,(V200+($K$3/10000))/2,(V199+($K$3/10000))/2))^(2*U199/365.25)</f>
        <v>0.327033189695611</v>
      </c>
      <c r="X199" s="35" t="n">
        <f aca="false">IF(AND(mthbeg&lt;=A199,mthend&gt;=A199),1,0)</f>
        <v>0</v>
      </c>
      <c r="Y199" s="35" t="n">
        <f aca="false">S199*X199</f>
        <v>0</v>
      </c>
      <c r="AA199" s="89" t="n">
        <f aca="false">F199*G199</f>
        <v>0</v>
      </c>
      <c r="AB199" s="89" t="n">
        <f aca="false">$F199*H199</f>
        <v>0</v>
      </c>
      <c r="AC199" s="89" t="n">
        <f aca="false">$F199*I199</f>
        <v>0</v>
      </c>
      <c r="AD199" s="89" t="n">
        <f aca="false">$F199*J199</f>
        <v>0</v>
      </c>
      <c r="AE199" s="89" t="n">
        <f aca="false">$F199*K199</f>
        <v>0</v>
      </c>
      <c r="AF199" s="89" t="n">
        <f aca="false">$F199*L199</f>
        <v>0</v>
      </c>
      <c r="AG199" s="89" t="n">
        <f aca="false">$F199*M199</f>
        <v>0</v>
      </c>
      <c r="AH199" s="89" t="n">
        <f aca="false">$F199*N199</f>
        <v>0</v>
      </c>
      <c r="AI199" s="89" t="n">
        <f aca="false">F199*O199</f>
        <v>0</v>
      </c>
      <c r="AJ199" s="93"/>
      <c r="AK199" s="89" t="n">
        <f aca="false">CHOOSE($G$3,AB199-AC199,AC199-AB199)</f>
        <v>0</v>
      </c>
      <c r="AL199" s="89" t="n">
        <f aca="false">CHOOSE($G$3,AE199-AF199,AF199-AE199)</f>
        <v>0</v>
      </c>
      <c r="AM199" s="89" t="n">
        <f aca="false">CHOOSE($G$3,AH199-AI199,AI199-AH199)</f>
        <v>0</v>
      </c>
      <c r="AN199" s="103" t="n">
        <f aca="false">SUM(AK199:AM199)</f>
        <v>0</v>
      </c>
      <c r="AP199" s="89" t="n">
        <f aca="false">CHOOSE($G$3,AA199-AB199,AB199-AA199)</f>
        <v>0</v>
      </c>
      <c r="AQ199" s="89" t="n">
        <f aca="false">CHOOSE($G$3,AD199-AE199,AE199-AD199)</f>
        <v>0</v>
      </c>
      <c r="AR199" s="89" t="n">
        <f aca="false">CHOOSE($G$3,AG199-AH199,AH199-AG199)</f>
        <v>0</v>
      </c>
      <c r="AS199" s="103" t="n">
        <f aca="false">AP199+AQ199+AR199</f>
        <v>0</v>
      </c>
      <c r="AT199" s="103"/>
      <c r="AU199" s="90" t="n">
        <f aca="false">AS199+AN199</f>
        <v>0</v>
      </c>
      <c r="AW199" s="90" t="n">
        <f aca="false">AI199+AF199+AC199</f>
        <v>0</v>
      </c>
      <c r="AX199" s="104"/>
    </row>
    <row r="200" customFormat="false" ht="12" hidden="false" customHeight="true" outlineLevel="0" collapsed="false">
      <c r="A200" s="94" t="n">
        <f aca="false">EDATE(A199,1)</f>
        <v>42614</v>
      </c>
      <c r="B200" s="95" t="n">
        <f aca="false">VLOOKUP(MONTH(A200),Volumes,3)</f>
        <v>10000</v>
      </c>
      <c r="C200" s="96"/>
      <c r="D200" s="97" t="n">
        <f aca="false">B200+C200</f>
        <v>10000</v>
      </c>
      <c r="E200" s="84" t="n">
        <f aca="false">IF(X200=0,0,IF(AND(X200=1,$H$3=1),D200*S200,IF($H$3=2,D200,"N/A")))</f>
        <v>0</v>
      </c>
      <c r="F200" s="84" t="n">
        <f aca="false">E200*W200</f>
        <v>0</v>
      </c>
      <c r="G200" s="32" t="n">
        <f aca="false">VLOOKUP($A200,Table,MATCH(G$4,Curves,0))</f>
        <v>3.748</v>
      </c>
      <c r="H200" s="98" t="n">
        <f aca="false">G200</f>
        <v>3.748</v>
      </c>
      <c r="I200" s="99" t="n">
        <f aca="false">H200</f>
        <v>3.748</v>
      </c>
      <c r="J200" s="32" t="n">
        <f aca="false">VLOOKUP($A200,Table,MATCH(J$4,Curves,0))</f>
        <v>0</v>
      </c>
      <c r="K200" s="98" t="n">
        <f aca="false">J200</f>
        <v>0</v>
      </c>
      <c r="L200" s="99" t="n">
        <f aca="false">K200</f>
        <v>0</v>
      </c>
      <c r="M200" s="32" t="n">
        <f aca="false">VLOOKUP($A200,Table,MATCH(M$4,Curves,0))</f>
        <v>0</v>
      </c>
      <c r="N200" s="98" t="n">
        <f aca="false">VLOOKUP($A200,Table,MATCH(N$4,Curves,0))</f>
        <v>0.025</v>
      </c>
      <c r="O200" s="99" t="n">
        <f aca="false">N200</f>
        <v>0.025</v>
      </c>
      <c r="P200" s="100"/>
      <c r="Q200" s="99" t="n">
        <f aca="false">O200+L200+I200</f>
        <v>3.773</v>
      </c>
      <c r="R200" s="100"/>
      <c r="S200" s="35" t="n">
        <f aca="false">A201-A200</f>
        <v>30</v>
      </c>
      <c r="T200" s="101" t="n">
        <f aca="false">CHOOSE(F$3,A201+24,A200)</f>
        <v>42668</v>
      </c>
      <c r="U200" s="35" t="n">
        <f aca="false">T200-C$3</f>
        <v>5894</v>
      </c>
      <c r="V200" s="32" t="n">
        <f aca="false">VLOOKUP($A200,Table,MATCH(V$4,Curves,0))</f>
        <v>0.070843432137155</v>
      </c>
      <c r="W200" s="102" t="n">
        <f aca="false">1/(1+CHOOSE(F$3,(V201+($K$3/10000))/2,(V200+($K$3/10000))/2))^(2*U200/365.25)</f>
        <v>0.325149122233953</v>
      </c>
      <c r="X200" s="35" t="n">
        <f aca="false">IF(AND(mthbeg&lt;=A200,mthend&gt;=A200),1,0)</f>
        <v>0</v>
      </c>
      <c r="Y200" s="35" t="n">
        <f aca="false">S200*X200</f>
        <v>0</v>
      </c>
      <c r="AA200" s="89" t="n">
        <f aca="false">F200*G200</f>
        <v>0</v>
      </c>
      <c r="AB200" s="89" t="n">
        <f aca="false">$F200*H200</f>
        <v>0</v>
      </c>
      <c r="AC200" s="89" t="n">
        <f aca="false">$F200*I200</f>
        <v>0</v>
      </c>
      <c r="AD200" s="89" t="n">
        <f aca="false">$F200*J200</f>
        <v>0</v>
      </c>
      <c r="AE200" s="89" t="n">
        <f aca="false">$F200*K200</f>
        <v>0</v>
      </c>
      <c r="AF200" s="89" t="n">
        <f aca="false">$F200*L200</f>
        <v>0</v>
      </c>
      <c r="AG200" s="89" t="n">
        <f aca="false">$F200*M200</f>
        <v>0</v>
      </c>
      <c r="AH200" s="89" t="n">
        <f aca="false">$F200*N200</f>
        <v>0</v>
      </c>
      <c r="AI200" s="89" t="n">
        <f aca="false">F200*O200</f>
        <v>0</v>
      </c>
      <c r="AJ200" s="93"/>
      <c r="AK200" s="89" t="n">
        <f aca="false">CHOOSE($G$3,AB200-AC200,AC200-AB200)</f>
        <v>0</v>
      </c>
      <c r="AL200" s="89" t="n">
        <f aca="false">CHOOSE($G$3,AE200-AF200,AF200-AE200)</f>
        <v>0</v>
      </c>
      <c r="AM200" s="89" t="n">
        <f aca="false">CHOOSE($G$3,AH200-AI200,AI200-AH200)</f>
        <v>0</v>
      </c>
      <c r="AN200" s="103" t="n">
        <f aca="false">SUM(AK200:AM200)</f>
        <v>0</v>
      </c>
      <c r="AP200" s="89" t="n">
        <f aca="false">CHOOSE($G$3,AA200-AB200,AB200-AA200)</f>
        <v>0</v>
      </c>
      <c r="AQ200" s="89" t="n">
        <f aca="false">CHOOSE($G$3,AD200-AE200,AE200-AD200)</f>
        <v>0</v>
      </c>
      <c r="AR200" s="89" t="n">
        <f aca="false">CHOOSE($G$3,AG200-AH200,AH200-AG200)</f>
        <v>0</v>
      </c>
      <c r="AS200" s="103" t="n">
        <f aca="false">AP200+AQ200+AR200</f>
        <v>0</v>
      </c>
      <c r="AT200" s="103"/>
      <c r="AU200" s="90" t="n">
        <f aca="false">AS200+AN200</f>
        <v>0</v>
      </c>
      <c r="AW200" s="90" t="n">
        <f aca="false">AI200+AF200+AC200</f>
        <v>0</v>
      </c>
      <c r="AX200" s="104"/>
    </row>
    <row r="201" customFormat="false" ht="12" hidden="false" customHeight="true" outlineLevel="0" collapsed="false">
      <c r="A201" s="94" t="n">
        <f aca="false">EDATE(A200,1)</f>
        <v>42644</v>
      </c>
      <c r="B201" s="95" t="n">
        <f aca="false">VLOOKUP(MONTH(A201),Volumes,3)</f>
        <v>10000</v>
      </c>
      <c r="C201" s="96"/>
      <c r="D201" s="97" t="n">
        <f aca="false">B201+C201</f>
        <v>10000</v>
      </c>
      <c r="E201" s="84" t="n">
        <f aca="false">IF(X201=0,0,IF(AND(X201=1,$H$3=1),D201*S201,IF($H$3=2,D201,"N/A")))</f>
        <v>0</v>
      </c>
      <c r="F201" s="84" t="n">
        <f aca="false">E201*W201</f>
        <v>0</v>
      </c>
      <c r="G201" s="32" t="n">
        <f aca="false">VLOOKUP($A201,Table,MATCH(G$4,Curves,0))</f>
        <v>3.75</v>
      </c>
      <c r="H201" s="98" t="n">
        <f aca="false">G201</f>
        <v>3.75</v>
      </c>
      <c r="I201" s="99" t="n">
        <f aca="false">H201</f>
        <v>3.75</v>
      </c>
      <c r="J201" s="32" t="n">
        <f aca="false">VLOOKUP($A201,Table,MATCH(J$4,Curves,0))</f>
        <v>0</v>
      </c>
      <c r="K201" s="98" t="n">
        <f aca="false">J201</f>
        <v>0</v>
      </c>
      <c r="L201" s="99" t="n">
        <f aca="false">K201</f>
        <v>0</v>
      </c>
      <c r="M201" s="32" t="n">
        <f aca="false">VLOOKUP($A201,Table,MATCH(M$4,Curves,0))</f>
        <v>0</v>
      </c>
      <c r="N201" s="98" t="n">
        <f aca="false">VLOOKUP($A201,Table,MATCH(N$4,Curves,0))</f>
        <v>0.025</v>
      </c>
      <c r="O201" s="99" t="n">
        <f aca="false">N201</f>
        <v>0.025</v>
      </c>
      <c r="P201" s="100"/>
      <c r="Q201" s="99" t="n">
        <f aca="false">O201+L201+I201</f>
        <v>3.775</v>
      </c>
      <c r="R201" s="100"/>
      <c r="S201" s="35" t="n">
        <f aca="false">A202-A201</f>
        <v>31</v>
      </c>
      <c r="T201" s="101" t="n">
        <f aca="false">CHOOSE(F$3,A202+24,A201)</f>
        <v>42699</v>
      </c>
      <c r="U201" s="35" t="n">
        <f aca="false">T201-C$3</f>
        <v>5925</v>
      </c>
      <c r="V201" s="32" t="n">
        <f aca="false">VLOOKUP($A201,Table,MATCH(V$4,Curves,0))</f>
        <v>0.070847260904111</v>
      </c>
      <c r="W201" s="102" t="n">
        <f aca="false">1/(1+CHOOSE(F$3,(V202+($K$3/10000))/2,(V201+($K$3/10000))/2))^(2*U201/365.25)</f>
        <v>0.32321344859763</v>
      </c>
      <c r="X201" s="35" t="n">
        <f aca="false">IF(AND(mthbeg&lt;=A201,mthend&gt;=A201),1,0)</f>
        <v>0</v>
      </c>
      <c r="Y201" s="35" t="n">
        <f aca="false">S201*X201</f>
        <v>0</v>
      </c>
      <c r="AA201" s="89" t="n">
        <f aca="false">F201*G201</f>
        <v>0</v>
      </c>
      <c r="AB201" s="89" t="n">
        <f aca="false">$F201*H201</f>
        <v>0</v>
      </c>
      <c r="AC201" s="89" t="n">
        <f aca="false">$F201*I201</f>
        <v>0</v>
      </c>
      <c r="AD201" s="89" t="n">
        <f aca="false">$F201*J201</f>
        <v>0</v>
      </c>
      <c r="AE201" s="89" t="n">
        <f aca="false">$F201*K201</f>
        <v>0</v>
      </c>
      <c r="AF201" s="89" t="n">
        <f aca="false">$F201*L201</f>
        <v>0</v>
      </c>
      <c r="AG201" s="89" t="n">
        <f aca="false">$F201*M201</f>
        <v>0</v>
      </c>
      <c r="AH201" s="89" t="n">
        <f aca="false">$F201*N201</f>
        <v>0</v>
      </c>
      <c r="AI201" s="89" t="n">
        <f aca="false">F201*O201</f>
        <v>0</v>
      </c>
      <c r="AJ201" s="93"/>
      <c r="AK201" s="89" t="n">
        <f aca="false">CHOOSE($G$3,AB201-AC201,AC201-AB201)</f>
        <v>0</v>
      </c>
      <c r="AL201" s="89" t="n">
        <f aca="false">CHOOSE($G$3,AE201-AF201,AF201-AE201)</f>
        <v>0</v>
      </c>
      <c r="AM201" s="89" t="n">
        <f aca="false">CHOOSE($G$3,AH201-AI201,AI201-AH201)</f>
        <v>0</v>
      </c>
      <c r="AN201" s="103" t="n">
        <f aca="false">SUM(AK201:AM201)</f>
        <v>0</v>
      </c>
      <c r="AP201" s="89" t="n">
        <f aca="false">CHOOSE($G$3,AA201-AB201,AB201-AA201)</f>
        <v>0</v>
      </c>
      <c r="AQ201" s="89" t="n">
        <f aca="false">CHOOSE($G$3,AD201-AE201,AE201-AD201)</f>
        <v>0</v>
      </c>
      <c r="AR201" s="89" t="n">
        <f aca="false">CHOOSE($G$3,AG201-AH201,AH201-AG201)</f>
        <v>0</v>
      </c>
      <c r="AS201" s="103" t="n">
        <f aca="false">AP201+AQ201+AR201</f>
        <v>0</v>
      </c>
      <c r="AT201" s="103"/>
      <c r="AU201" s="90" t="n">
        <f aca="false">AS201+AN201</f>
        <v>0</v>
      </c>
      <c r="AW201" s="90" t="n">
        <f aca="false">AI201+AF201+AC201</f>
        <v>0</v>
      </c>
      <c r="AX201" s="104"/>
    </row>
    <row r="202" customFormat="false" ht="12" hidden="false" customHeight="true" outlineLevel="0" collapsed="false">
      <c r="A202" s="94" t="n">
        <f aca="false">EDATE(A201,1)</f>
        <v>42675</v>
      </c>
      <c r="B202" s="95" t="n">
        <f aca="false">VLOOKUP(MONTH(A202),Volumes,3)</f>
        <v>10000</v>
      </c>
      <c r="C202" s="96"/>
      <c r="D202" s="97" t="n">
        <f aca="false">B202+C202</f>
        <v>10000</v>
      </c>
      <c r="E202" s="84" t="n">
        <f aca="false">IF(X202=0,0,IF(AND(X202=1,$H$3=1),D202*S202,IF($H$3=2,D202,"N/A")))</f>
        <v>0</v>
      </c>
      <c r="F202" s="84" t="n">
        <f aca="false">E202*W202</f>
        <v>0</v>
      </c>
      <c r="G202" s="32" t="n">
        <f aca="false">VLOOKUP($A202,Table,MATCH(G$4,Curves,0))</f>
        <v>3.777</v>
      </c>
      <c r="H202" s="98" t="n">
        <f aca="false">G202</f>
        <v>3.777</v>
      </c>
      <c r="I202" s="99" t="n">
        <f aca="false">H202</f>
        <v>3.777</v>
      </c>
      <c r="J202" s="32" t="n">
        <f aca="false">VLOOKUP($A202,Table,MATCH(J$4,Curves,0))</f>
        <v>0</v>
      </c>
      <c r="K202" s="98" t="n">
        <f aca="false">J202</f>
        <v>0</v>
      </c>
      <c r="L202" s="99" t="n">
        <f aca="false">K202</f>
        <v>0</v>
      </c>
      <c r="M202" s="32" t="n">
        <f aca="false">VLOOKUP($A202,Table,MATCH(M$4,Curves,0))</f>
        <v>0</v>
      </c>
      <c r="N202" s="98" t="n">
        <f aca="false">VLOOKUP($A202,Table,MATCH(N$4,Curves,0))</f>
        <v>0.025</v>
      </c>
      <c r="O202" s="99" t="n">
        <f aca="false">N202</f>
        <v>0.025</v>
      </c>
      <c r="P202" s="100"/>
      <c r="Q202" s="99" t="n">
        <f aca="false">O202+L202+I202</f>
        <v>3.802</v>
      </c>
      <c r="R202" s="100"/>
      <c r="S202" s="35" t="n">
        <f aca="false">A203-A202</f>
        <v>30</v>
      </c>
      <c r="T202" s="101" t="n">
        <f aca="false">CHOOSE(F$3,A203+24,A202)</f>
        <v>42729</v>
      </c>
      <c r="U202" s="35" t="n">
        <f aca="false">T202-C$3</f>
        <v>5955</v>
      </c>
      <c r="V202" s="32" t="n">
        <f aca="false">VLOOKUP($A202,Table,MATCH(V$4,Curves,0))</f>
        <v>0.070851217296637</v>
      </c>
      <c r="W202" s="102" t="n">
        <f aca="false">1/(1+CHOOSE(F$3,(V203+($K$3/10000))/2,(V202+($K$3/10000))/2))^(2*U202/365.25)</f>
        <v>0.321350990170269</v>
      </c>
      <c r="X202" s="35" t="n">
        <f aca="false">IF(AND(mthbeg&lt;=A202,mthend&gt;=A202),1,0)</f>
        <v>0</v>
      </c>
      <c r="Y202" s="35" t="n">
        <f aca="false">S202*X202</f>
        <v>0</v>
      </c>
      <c r="AA202" s="89" t="n">
        <f aca="false">F202*G202</f>
        <v>0</v>
      </c>
      <c r="AB202" s="89" t="n">
        <f aca="false">$F202*H202</f>
        <v>0</v>
      </c>
      <c r="AC202" s="89" t="n">
        <f aca="false">$F202*I202</f>
        <v>0</v>
      </c>
      <c r="AD202" s="89" t="n">
        <f aca="false">$F202*J202</f>
        <v>0</v>
      </c>
      <c r="AE202" s="89" t="n">
        <f aca="false">$F202*K202</f>
        <v>0</v>
      </c>
      <c r="AF202" s="89" t="n">
        <f aca="false">$F202*L202</f>
        <v>0</v>
      </c>
      <c r="AG202" s="89" t="n">
        <f aca="false">$F202*M202</f>
        <v>0</v>
      </c>
      <c r="AH202" s="89" t="n">
        <f aca="false">$F202*N202</f>
        <v>0</v>
      </c>
      <c r="AI202" s="89" t="n">
        <f aca="false">F202*O202</f>
        <v>0</v>
      </c>
      <c r="AJ202" s="93"/>
      <c r="AK202" s="89" t="n">
        <f aca="false">CHOOSE($G$3,AB202-AC202,AC202-AB202)</f>
        <v>0</v>
      </c>
      <c r="AL202" s="89" t="n">
        <f aca="false">CHOOSE($G$3,AE202-AF202,AF202-AE202)</f>
        <v>0</v>
      </c>
      <c r="AM202" s="89" t="n">
        <f aca="false">CHOOSE($G$3,AH202-AI202,AI202-AH202)</f>
        <v>0</v>
      </c>
      <c r="AN202" s="103" t="n">
        <f aca="false">SUM(AK202:AM202)</f>
        <v>0</v>
      </c>
      <c r="AP202" s="89" t="n">
        <f aca="false">CHOOSE($G$3,AA202-AB202,AB202-AA202)</f>
        <v>0</v>
      </c>
      <c r="AQ202" s="89" t="n">
        <f aca="false">CHOOSE($G$3,AD202-AE202,AE202-AD202)</f>
        <v>0</v>
      </c>
      <c r="AR202" s="89" t="n">
        <f aca="false">CHOOSE($G$3,AG202-AH202,AH202-AG202)</f>
        <v>0</v>
      </c>
      <c r="AS202" s="103" t="n">
        <f aca="false">AP202+AQ202+AR202</f>
        <v>0</v>
      </c>
      <c r="AT202" s="103"/>
      <c r="AU202" s="90" t="n">
        <f aca="false">AS202+AN202</f>
        <v>0</v>
      </c>
      <c r="AW202" s="90" t="n">
        <f aca="false">AI202+AF202+AC202</f>
        <v>0</v>
      </c>
      <c r="AX202" s="104"/>
    </row>
    <row r="203" customFormat="false" ht="12" hidden="false" customHeight="true" outlineLevel="0" collapsed="false">
      <c r="A203" s="94" t="n">
        <f aca="false">EDATE(A202,1)</f>
        <v>42705</v>
      </c>
      <c r="B203" s="95" t="n">
        <f aca="false">VLOOKUP(MONTH(A203),Volumes,3)</f>
        <v>10000</v>
      </c>
      <c r="C203" s="96"/>
      <c r="D203" s="97" t="n">
        <f aca="false">B203+C203</f>
        <v>10000</v>
      </c>
      <c r="E203" s="84" t="n">
        <f aca="false">IF(X203=0,0,IF(AND(X203=1,$H$3=1),D203*S203,IF($H$3=2,D203,"N/A")))</f>
        <v>0</v>
      </c>
      <c r="F203" s="84" t="n">
        <f aca="false">E203*W203</f>
        <v>0</v>
      </c>
      <c r="G203" s="32" t="n">
        <f aca="false">VLOOKUP($A203,Table,MATCH(G$4,Curves,0))</f>
        <v>3.824</v>
      </c>
      <c r="H203" s="98" t="n">
        <f aca="false">G203</f>
        <v>3.824</v>
      </c>
      <c r="I203" s="99" t="n">
        <f aca="false">H203</f>
        <v>3.824</v>
      </c>
      <c r="J203" s="32" t="n">
        <f aca="false">VLOOKUP($A203,Table,MATCH(J$4,Curves,0))</f>
        <v>0</v>
      </c>
      <c r="K203" s="98" t="n">
        <f aca="false">J203</f>
        <v>0</v>
      </c>
      <c r="L203" s="99" t="n">
        <f aca="false">K203</f>
        <v>0</v>
      </c>
      <c r="M203" s="32" t="n">
        <f aca="false">VLOOKUP($A203,Table,MATCH(M$4,Curves,0))</f>
        <v>0</v>
      </c>
      <c r="N203" s="98" t="n">
        <f aca="false">VLOOKUP($A203,Table,MATCH(N$4,Curves,0))</f>
        <v>0.025</v>
      </c>
      <c r="O203" s="99" t="n">
        <f aca="false">N203</f>
        <v>0.025</v>
      </c>
      <c r="P203" s="100"/>
      <c r="Q203" s="99" t="n">
        <f aca="false">O203+L203+I203</f>
        <v>3.849</v>
      </c>
      <c r="R203" s="100"/>
      <c r="S203" s="35" t="n">
        <f aca="false">A204-A203</f>
        <v>31</v>
      </c>
      <c r="T203" s="101" t="n">
        <f aca="false">CHOOSE(F$3,A204+24,A203)</f>
        <v>42760</v>
      </c>
      <c r="U203" s="35" t="n">
        <f aca="false">T203-C$3</f>
        <v>5986</v>
      </c>
      <c r="V203" s="32" t="n">
        <f aca="false">VLOOKUP($A203,Table,MATCH(V$4,Curves,0))</f>
        <v>0.070855046063603</v>
      </c>
      <c r="W203" s="102" t="n">
        <f aca="false">1/(1+CHOOSE(F$3,(V204+($K$3/10000))/2,(V203+($K$3/10000))/2))^(2*U203/365.25)</f>
        <v>0.319437519904755</v>
      </c>
      <c r="X203" s="35" t="n">
        <f aca="false">IF(AND(mthbeg&lt;=A203,mthend&gt;=A203),1,0)</f>
        <v>0</v>
      </c>
      <c r="Y203" s="35" t="n">
        <f aca="false">S203*X203</f>
        <v>0</v>
      </c>
      <c r="AA203" s="89" t="n">
        <f aca="false">F203*G203</f>
        <v>0</v>
      </c>
      <c r="AB203" s="89" t="n">
        <f aca="false">$F203*H203</f>
        <v>0</v>
      </c>
      <c r="AC203" s="89" t="n">
        <f aca="false">$F203*I203</f>
        <v>0</v>
      </c>
      <c r="AD203" s="89" t="n">
        <f aca="false">$F203*J203</f>
        <v>0</v>
      </c>
      <c r="AE203" s="89" t="n">
        <f aca="false">$F203*K203</f>
        <v>0</v>
      </c>
      <c r="AF203" s="89" t="n">
        <f aca="false">$F203*L203</f>
        <v>0</v>
      </c>
      <c r="AG203" s="89" t="n">
        <f aca="false">$F203*M203</f>
        <v>0</v>
      </c>
      <c r="AH203" s="89" t="n">
        <f aca="false">$F203*N203</f>
        <v>0</v>
      </c>
      <c r="AI203" s="89" t="n">
        <f aca="false">F203*O203</f>
        <v>0</v>
      </c>
      <c r="AJ203" s="93"/>
      <c r="AK203" s="89" t="n">
        <f aca="false">CHOOSE($G$3,AB203-AC203,AC203-AB203)</f>
        <v>0</v>
      </c>
      <c r="AL203" s="89" t="n">
        <f aca="false">CHOOSE($G$3,AE203-AF203,AF203-AE203)</f>
        <v>0</v>
      </c>
      <c r="AM203" s="89" t="n">
        <f aca="false">CHOOSE($G$3,AH203-AI203,AI203-AH203)</f>
        <v>0</v>
      </c>
      <c r="AN203" s="103" t="n">
        <f aca="false">SUM(AK203:AM203)</f>
        <v>0</v>
      </c>
      <c r="AP203" s="89" t="n">
        <f aca="false">CHOOSE($G$3,AA203-AB203,AB203-AA203)</f>
        <v>0</v>
      </c>
      <c r="AQ203" s="89" t="n">
        <f aca="false">CHOOSE($G$3,AD203-AE203,AE203-AD203)</f>
        <v>0</v>
      </c>
      <c r="AR203" s="89" t="n">
        <f aca="false">CHOOSE($G$3,AG203-AH203,AH203-AG203)</f>
        <v>0</v>
      </c>
      <c r="AS203" s="103" t="n">
        <f aca="false">AP203+AQ203+AR203</f>
        <v>0</v>
      </c>
      <c r="AT203" s="103"/>
      <c r="AU203" s="90" t="n">
        <f aca="false">AS203+AN203</f>
        <v>0</v>
      </c>
      <c r="AW203" s="90" t="n">
        <f aca="false">AI203+AF203+AC203</f>
        <v>0</v>
      </c>
      <c r="AX203" s="104"/>
    </row>
    <row r="204" customFormat="false" ht="12" hidden="false" customHeight="true" outlineLevel="0" collapsed="false">
      <c r="A204" s="94" t="n">
        <f aca="false">EDATE(A203,1)</f>
        <v>42736</v>
      </c>
      <c r="B204" s="95" t="n">
        <f aca="false">VLOOKUP(MONTH(A204),Volumes,3)</f>
        <v>10000</v>
      </c>
      <c r="C204" s="96"/>
      <c r="D204" s="97" t="n">
        <f aca="false">B204+C204</f>
        <v>10000</v>
      </c>
      <c r="E204" s="84" t="n">
        <f aca="false">IF(X204=0,0,IF(AND(X204=1,$H$3=1),D204*S204,IF($H$3=2,D204,"N/A")))</f>
        <v>0</v>
      </c>
      <c r="F204" s="84" t="n">
        <f aca="false">E204*W204</f>
        <v>0</v>
      </c>
      <c r="G204" s="32" t="n">
        <f aca="false">VLOOKUP($A204,Table,MATCH(G$4,Curves,0))</f>
        <v>4.0375</v>
      </c>
      <c r="H204" s="98" t="n">
        <f aca="false">G204</f>
        <v>4.0375</v>
      </c>
      <c r="I204" s="99" t="n">
        <f aca="false">H204</f>
        <v>4.0375</v>
      </c>
      <c r="J204" s="32" t="n">
        <f aca="false">VLOOKUP($A204,Table,MATCH(J$4,Curves,0))</f>
        <v>0</v>
      </c>
      <c r="K204" s="98" t="n">
        <f aca="false">J204</f>
        <v>0</v>
      </c>
      <c r="L204" s="99" t="n">
        <f aca="false">K204</f>
        <v>0</v>
      </c>
      <c r="M204" s="32" t="n">
        <f aca="false">VLOOKUP($A204,Table,MATCH(M$4,Curves,0))</f>
        <v>0</v>
      </c>
      <c r="N204" s="98" t="n">
        <f aca="false">VLOOKUP($A204,Table,MATCH(N$4,Curves,0))</f>
        <v>0.025</v>
      </c>
      <c r="O204" s="99" t="n">
        <f aca="false">N204</f>
        <v>0.025</v>
      </c>
      <c r="P204" s="100"/>
      <c r="Q204" s="99" t="n">
        <f aca="false">O204+L204+I204</f>
        <v>4.0625</v>
      </c>
      <c r="R204" s="100"/>
      <c r="S204" s="35" t="n">
        <f aca="false">A205-A204</f>
        <v>31</v>
      </c>
      <c r="T204" s="101" t="n">
        <f aca="false">CHOOSE(F$3,A205+24,A204)</f>
        <v>42791</v>
      </c>
      <c r="U204" s="35" t="n">
        <f aca="false">T204-C$3</f>
        <v>6017</v>
      </c>
      <c r="V204" s="32" t="n">
        <f aca="false">VLOOKUP($A204,Table,MATCH(V$4,Curves,0))</f>
        <v>0.070859002456139</v>
      </c>
      <c r="W204" s="102" t="n">
        <f aca="false">1/(1+CHOOSE(F$3,(V205+($K$3/10000))/2,(V204+($K$3/10000))/2))^(2*U204/365.25)</f>
        <v>0.317555225601858</v>
      </c>
      <c r="X204" s="35" t="n">
        <f aca="false">IF(AND(mthbeg&lt;=A204,mthend&gt;=A204),1,0)</f>
        <v>0</v>
      </c>
      <c r="Y204" s="35" t="n">
        <f aca="false">S204*X204</f>
        <v>0</v>
      </c>
      <c r="AA204" s="89" t="n">
        <f aca="false">F204*G204</f>
        <v>0</v>
      </c>
      <c r="AB204" s="89" t="n">
        <f aca="false">$F204*H204</f>
        <v>0</v>
      </c>
      <c r="AC204" s="89" t="n">
        <f aca="false">$F204*I204</f>
        <v>0</v>
      </c>
      <c r="AD204" s="89" t="n">
        <f aca="false">$F204*J204</f>
        <v>0</v>
      </c>
      <c r="AE204" s="89" t="n">
        <f aca="false">$F204*K204</f>
        <v>0</v>
      </c>
      <c r="AF204" s="89" t="n">
        <f aca="false">$F204*L204</f>
        <v>0</v>
      </c>
      <c r="AG204" s="89" t="n">
        <f aca="false">$F204*M204</f>
        <v>0</v>
      </c>
      <c r="AH204" s="89" t="n">
        <f aca="false">$F204*N204</f>
        <v>0</v>
      </c>
      <c r="AI204" s="89" t="n">
        <f aca="false">F204*O204</f>
        <v>0</v>
      </c>
      <c r="AJ204" s="93"/>
      <c r="AK204" s="89" t="n">
        <f aca="false">CHOOSE($G$3,AB204-AC204,AC204-AB204)</f>
        <v>0</v>
      </c>
      <c r="AL204" s="89" t="n">
        <f aca="false">CHOOSE($G$3,AE204-AF204,AF204-AE204)</f>
        <v>0</v>
      </c>
      <c r="AM204" s="89" t="n">
        <f aca="false">CHOOSE($G$3,AH204-AI204,AI204-AH204)</f>
        <v>0</v>
      </c>
      <c r="AN204" s="103" t="n">
        <f aca="false">SUM(AK204:AM204)</f>
        <v>0</v>
      </c>
      <c r="AP204" s="89" t="n">
        <f aca="false">CHOOSE($G$3,AA204-AB204,AB204-AA204)</f>
        <v>0</v>
      </c>
      <c r="AQ204" s="89" t="n">
        <f aca="false">CHOOSE($G$3,AD204-AE204,AE204-AD204)</f>
        <v>0</v>
      </c>
      <c r="AR204" s="89" t="n">
        <f aca="false">CHOOSE($G$3,AG204-AH204,AH204-AG204)</f>
        <v>0</v>
      </c>
      <c r="AS204" s="103" t="n">
        <f aca="false">AP204+AQ204+AR204</f>
        <v>0</v>
      </c>
      <c r="AT204" s="103"/>
      <c r="AU204" s="90" t="n">
        <f aca="false">AS204+AN204</f>
        <v>0</v>
      </c>
      <c r="AW204" s="90" t="n">
        <f aca="false">AI204+AF204+AC204</f>
        <v>0</v>
      </c>
      <c r="AX204" s="104"/>
    </row>
    <row r="205" customFormat="false" ht="12" hidden="false" customHeight="true" outlineLevel="0" collapsed="false">
      <c r="A205" s="94" t="n">
        <f aca="false">EDATE(A204,1)</f>
        <v>42767</v>
      </c>
      <c r="B205" s="95" t="n">
        <f aca="false">VLOOKUP(MONTH(A205),Volumes,3)</f>
        <v>10000</v>
      </c>
      <c r="C205" s="96"/>
      <c r="D205" s="97" t="n">
        <f aca="false">B205+C205</f>
        <v>10000</v>
      </c>
      <c r="E205" s="84" t="n">
        <f aca="false">IF(X205=0,0,IF(AND(X205=1,$H$3=1),D205*S205,IF($H$3=2,D205,"N/A")))</f>
        <v>0</v>
      </c>
      <c r="F205" s="84" t="n">
        <f aca="false">E205*W205</f>
        <v>0</v>
      </c>
      <c r="G205" s="32" t="n">
        <f aca="false">VLOOKUP($A205,Table,MATCH(G$4,Curves,0))</f>
        <v>4.0375</v>
      </c>
      <c r="H205" s="98" t="n">
        <f aca="false">G205</f>
        <v>4.0375</v>
      </c>
      <c r="I205" s="99" t="n">
        <f aca="false">H205</f>
        <v>4.0375</v>
      </c>
      <c r="J205" s="32" t="n">
        <f aca="false">VLOOKUP($A205,Table,MATCH(J$4,Curves,0))</f>
        <v>0</v>
      </c>
      <c r="K205" s="98" t="n">
        <f aca="false">J205</f>
        <v>0</v>
      </c>
      <c r="L205" s="99" t="n">
        <f aca="false">K205</f>
        <v>0</v>
      </c>
      <c r="M205" s="32" t="n">
        <f aca="false">VLOOKUP($A205,Table,MATCH(M$4,Curves,0))</f>
        <v>0</v>
      </c>
      <c r="N205" s="98" t="n">
        <f aca="false">VLOOKUP($A205,Table,MATCH(N$4,Curves,0))</f>
        <v>0.025</v>
      </c>
      <c r="O205" s="99" t="n">
        <f aca="false">N205</f>
        <v>0.025</v>
      </c>
      <c r="P205" s="100"/>
      <c r="Q205" s="99" t="n">
        <f aca="false">O205+L205+I205</f>
        <v>4.0625</v>
      </c>
      <c r="R205" s="100"/>
      <c r="S205" s="35" t="n">
        <f aca="false">A206-A205</f>
        <v>28</v>
      </c>
      <c r="T205" s="101" t="n">
        <f aca="false">CHOOSE(F$3,A206+24,A205)</f>
        <v>42819</v>
      </c>
      <c r="U205" s="35" t="n">
        <f aca="false">T205-C$3</f>
        <v>6045</v>
      </c>
      <c r="V205" s="32" t="n">
        <f aca="false">VLOOKUP($A205,Table,MATCH(V$4,Curves,0))</f>
        <v>0.070859002456139</v>
      </c>
      <c r="W205" s="102" t="n">
        <f aca="false">1/(1+CHOOSE(F$3,(V206+($K$3/10000))/2,(V205+($K$3/10000))/2))^(2*U205/365.25)</f>
        <v>0.31586462398273</v>
      </c>
      <c r="X205" s="35" t="n">
        <f aca="false">IF(AND(mthbeg&lt;=A205,mthend&gt;=A205),1,0)</f>
        <v>0</v>
      </c>
      <c r="Y205" s="35" t="n">
        <f aca="false">S205*X205</f>
        <v>0</v>
      </c>
      <c r="AA205" s="89" t="n">
        <f aca="false">F205*G205</f>
        <v>0</v>
      </c>
      <c r="AB205" s="89" t="n">
        <f aca="false">$F205*H205</f>
        <v>0</v>
      </c>
      <c r="AC205" s="89" t="n">
        <f aca="false">$F205*I205</f>
        <v>0</v>
      </c>
      <c r="AD205" s="89" t="n">
        <f aca="false">$F205*J205</f>
        <v>0</v>
      </c>
      <c r="AE205" s="89" t="n">
        <f aca="false">$F205*K205</f>
        <v>0</v>
      </c>
      <c r="AF205" s="89" t="n">
        <f aca="false">$F205*L205</f>
        <v>0</v>
      </c>
      <c r="AG205" s="89" t="n">
        <f aca="false">$F205*M205</f>
        <v>0</v>
      </c>
      <c r="AH205" s="89" t="n">
        <f aca="false">$F205*N205</f>
        <v>0</v>
      </c>
      <c r="AI205" s="89" t="n">
        <f aca="false">F205*O205</f>
        <v>0</v>
      </c>
      <c r="AJ205" s="93"/>
      <c r="AK205" s="89" t="n">
        <f aca="false">CHOOSE($G$3,AB205-AC205,AC205-AB205)</f>
        <v>0</v>
      </c>
      <c r="AL205" s="89" t="n">
        <f aca="false">CHOOSE($G$3,AE205-AF205,AF205-AE205)</f>
        <v>0</v>
      </c>
      <c r="AM205" s="89" t="n">
        <f aca="false">CHOOSE($G$3,AH205-AI205,AI205-AH205)</f>
        <v>0</v>
      </c>
      <c r="AN205" s="103" t="n">
        <f aca="false">SUM(AK205:AM205)</f>
        <v>0</v>
      </c>
      <c r="AP205" s="89" t="n">
        <f aca="false">CHOOSE($G$3,AA205-AB205,AB205-AA205)</f>
        <v>0</v>
      </c>
      <c r="AQ205" s="89" t="n">
        <f aca="false">CHOOSE($G$3,AD205-AE205,AE205-AD205)</f>
        <v>0</v>
      </c>
      <c r="AR205" s="89" t="n">
        <f aca="false">CHOOSE($G$3,AG205-AH205,AH205-AG205)</f>
        <v>0</v>
      </c>
      <c r="AS205" s="103" t="n">
        <f aca="false">AP205+AQ205+AR205</f>
        <v>0</v>
      </c>
      <c r="AT205" s="103"/>
      <c r="AU205" s="90" t="n">
        <f aca="false">AS205+AN205</f>
        <v>0</v>
      </c>
      <c r="AW205" s="90" t="n">
        <f aca="false">AI205+AF205+AC205</f>
        <v>0</v>
      </c>
      <c r="AX205" s="104"/>
    </row>
    <row r="206" customFormat="false" ht="12" hidden="false" customHeight="true" outlineLevel="0" collapsed="false">
      <c r="A206" s="94" t="n">
        <f aca="false">EDATE(A205,1)</f>
        <v>42795</v>
      </c>
      <c r="B206" s="95" t="n">
        <f aca="false">VLOOKUP(MONTH(A206),Volumes,3)</f>
        <v>10000</v>
      </c>
      <c r="C206" s="96"/>
      <c r="D206" s="97" t="n">
        <f aca="false">B206+C206</f>
        <v>10000</v>
      </c>
      <c r="E206" s="84" t="n">
        <f aca="false">IF(X206=0,0,IF(AND(X206=1,$H$3=1),D206*S206,IF($H$3=2,D206,"N/A")))</f>
        <v>0</v>
      </c>
      <c r="F206" s="84" t="n">
        <f aca="false">E206*W206</f>
        <v>0</v>
      </c>
      <c r="G206" s="32" t="n">
        <f aca="false">VLOOKUP($A206,Table,MATCH(G$4,Curves,0))</f>
        <v>4.0375</v>
      </c>
      <c r="H206" s="98" t="n">
        <f aca="false">G206</f>
        <v>4.0375</v>
      </c>
      <c r="I206" s="99" t="n">
        <f aca="false">H206</f>
        <v>4.0375</v>
      </c>
      <c r="J206" s="32" t="n">
        <f aca="false">VLOOKUP($A206,Table,MATCH(J$4,Curves,0))</f>
        <v>0</v>
      </c>
      <c r="K206" s="98" t="n">
        <f aca="false">J206</f>
        <v>0</v>
      </c>
      <c r="L206" s="99" t="n">
        <f aca="false">K206</f>
        <v>0</v>
      </c>
      <c r="M206" s="32" t="n">
        <f aca="false">VLOOKUP($A206,Table,MATCH(M$4,Curves,0))</f>
        <v>0</v>
      </c>
      <c r="N206" s="98" t="n">
        <f aca="false">VLOOKUP($A206,Table,MATCH(N$4,Curves,0))</f>
        <v>0.025</v>
      </c>
      <c r="O206" s="99" t="n">
        <f aca="false">N206</f>
        <v>0.025</v>
      </c>
      <c r="P206" s="100"/>
      <c r="Q206" s="99" t="n">
        <f aca="false">O206+L206+I206</f>
        <v>4.0625</v>
      </c>
      <c r="R206" s="100"/>
      <c r="S206" s="35" t="n">
        <f aca="false">A207-A206</f>
        <v>31</v>
      </c>
      <c r="T206" s="101" t="n">
        <f aca="false">CHOOSE(F$3,A207+24,A206)</f>
        <v>42850</v>
      </c>
      <c r="U206" s="35" t="n">
        <f aca="false">T206-C$3</f>
        <v>6076</v>
      </c>
      <c r="V206" s="32" t="n">
        <f aca="false">VLOOKUP($A206,Table,MATCH(V$4,Curves,0))</f>
        <v>0.070859002456139</v>
      </c>
      <c r="W206" s="102" t="n">
        <f aca="false">1/(1+CHOOSE(F$3,(V207+($K$3/10000))/2,(V206+($K$3/10000))/2))^(2*U206/365.25)</f>
        <v>0.314003383066552</v>
      </c>
      <c r="X206" s="35" t="n">
        <f aca="false">IF(AND(mthbeg&lt;=A206,mthend&gt;=A206),1,0)</f>
        <v>0</v>
      </c>
      <c r="Y206" s="35" t="n">
        <f aca="false">S206*X206</f>
        <v>0</v>
      </c>
      <c r="AA206" s="89" t="n">
        <f aca="false">F206*G206</f>
        <v>0</v>
      </c>
      <c r="AB206" s="89" t="n">
        <f aca="false">$F206*H206</f>
        <v>0</v>
      </c>
      <c r="AC206" s="89" t="n">
        <f aca="false">$F206*I206</f>
        <v>0</v>
      </c>
      <c r="AD206" s="89" t="n">
        <f aca="false">$F206*J206</f>
        <v>0</v>
      </c>
      <c r="AE206" s="89" t="n">
        <f aca="false">$F206*K206</f>
        <v>0</v>
      </c>
      <c r="AF206" s="89" t="n">
        <f aca="false">$F206*L206</f>
        <v>0</v>
      </c>
      <c r="AG206" s="89" t="n">
        <f aca="false">$F206*M206</f>
        <v>0</v>
      </c>
      <c r="AH206" s="89" t="n">
        <f aca="false">$F206*N206</f>
        <v>0</v>
      </c>
      <c r="AI206" s="89" t="n">
        <f aca="false">F206*O206</f>
        <v>0</v>
      </c>
      <c r="AJ206" s="93"/>
      <c r="AK206" s="89" t="n">
        <f aca="false">CHOOSE($G$3,AB206-AC206,AC206-AB206)</f>
        <v>0</v>
      </c>
      <c r="AL206" s="89" t="n">
        <f aca="false">CHOOSE($G$3,AE206-AF206,AF206-AE206)</f>
        <v>0</v>
      </c>
      <c r="AM206" s="89" t="n">
        <f aca="false">CHOOSE($G$3,AH206-AI206,AI206-AH206)</f>
        <v>0</v>
      </c>
      <c r="AN206" s="103" t="n">
        <f aca="false">SUM(AK206:AM206)</f>
        <v>0</v>
      </c>
      <c r="AP206" s="89" t="n">
        <f aca="false">CHOOSE($G$3,AA206-AB206,AB206-AA206)</f>
        <v>0</v>
      </c>
      <c r="AQ206" s="89" t="n">
        <f aca="false">CHOOSE($G$3,AD206-AE206,AE206-AD206)</f>
        <v>0</v>
      </c>
      <c r="AR206" s="89" t="n">
        <f aca="false">CHOOSE($G$3,AG206-AH206,AH206-AG206)</f>
        <v>0</v>
      </c>
      <c r="AS206" s="103" t="n">
        <f aca="false">AP206+AQ206+AR206</f>
        <v>0</v>
      </c>
      <c r="AT206" s="103"/>
      <c r="AU206" s="90" t="n">
        <f aca="false">AS206+AN206</f>
        <v>0</v>
      </c>
      <c r="AW206" s="90" t="n">
        <f aca="false">AI206+AF206+AC206</f>
        <v>0</v>
      </c>
      <c r="AX206" s="104"/>
    </row>
    <row r="207" customFormat="false" ht="12" hidden="false" customHeight="true" outlineLevel="0" collapsed="false">
      <c r="A207" s="94" t="n">
        <f aca="false">EDATE(A206,1)</f>
        <v>42826</v>
      </c>
      <c r="B207" s="95" t="n">
        <f aca="false">VLOOKUP(MONTH(A207),Volumes,3)</f>
        <v>10000</v>
      </c>
      <c r="C207" s="96"/>
      <c r="D207" s="97" t="n">
        <f aca="false">B207+C207</f>
        <v>10000</v>
      </c>
      <c r="E207" s="84" t="n">
        <f aca="false">IF(X207=0,0,IF(AND(X207=1,$H$3=1),D207*S207,IF($H$3=2,D207,"N/A")))</f>
        <v>0</v>
      </c>
      <c r="F207" s="84" t="n">
        <f aca="false">E207*W207</f>
        <v>0</v>
      </c>
      <c r="G207" s="32" t="n">
        <f aca="false">VLOOKUP($A207,Table,MATCH(G$4,Curves,0))</f>
        <v>4.0375</v>
      </c>
      <c r="H207" s="98" t="n">
        <f aca="false">G207</f>
        <v>4.0375</v>
      </c>
      <c r="I207" s="99" t="n">
        <f aca="false">H207</f>
        <v>4.0375</v>
      </c>
      <c r="J207" s="32" t="n">
        <f aca="false">VLOOKUP($A207,Table,MATCH(J$4,Curves,0))</f>
        <v>0</v>
      </c>
      <c r="K207" s="98" t="n">
        <f aca="false">J207</f>
        <v>0</v>
      </c>
      <c r="L207" s="99" t="n">
        <f aca="false">K207</f>
        <v>0</v>
      </c>
      <c r="M207" s="32" t="n">
        <f aca="false">VLOOKUP($A207,Table,MATCH(M$4,Curves,0))</f>
        <v>0</v>
      </c>
      <c r="N207" s="98" t="n">
        <f aca="false">VLOOKUP($A207,Table,MATCH(N$4,Curves,0))</f>
        <v>0.025</v>
      </c>
      <c r="O207" s="99" t="n">
        <f aca="false">N207</f>
        <v>0.025</v>
      </c>
      <c r="P207" s="100"/>
      <c r="Q207" s="99" t="n">
        <f aca="false">O207+L207+I207</f>
        <v>4.0625</v>
      </c>
      <c r="R207" s="100"/>
      <c r="S207" s="35" t="n">
        <f aca="false">A208-A207</f>
        <v>30</v>
      </c>
      <c r="T207" s="101" t="n">
        <f aca="false">CHOOSE(F$3,A208+24,A207)</f>
        <v>42880</v>
      </c>
      <c r="U207" s="35" t="n">
        <f aca="false">T207-C$3</f>
        <v>6106</v>
      </c>
      <c r="V207" s="32" t="n">
        <f aca="false">VLOOKUP($A207,Table,MATCH(V$4,Curves,0))</f>
        <v>0.070859002456139</v>
      </c>
      <c r="W207" s="102" t="n">
        <f aca="false">1/(1+CHOOSE(F$3,(V208+($K$3/10000))/2,(V207+($K$3/10000))/2))^(2*U207/365.25)</f>
        <v>0.312212625280444</v>
      </c>
      <c r="X207" s="35" t="n">
        <f aca="false">IF(AND(mthbeg&lt;=A207,mthend&gt;=A207),1,0)</f>
        <v>0</v>
      </c>
      <c r="Y207" s="35" t="n">
        <f aca="false">S207*X207</f>
        <v>0</v>
      </c>
      <c r="AA207" s="89" t="n">
        <f aca="false">F207*G207</f>
        <v>0</v>
      </c>
      <c r="AB207" s="89" t="n">
        <f aca="false">$F207*H207</f>
        <v>0</v>
      </c>
      <c r="AC207" s="89" t="n">
        <f aca="false">$F207*I207</f>
        <v>0</v>
      </c>
      <c r="AD207" s="89" t="n">
        <f aca="false">$F207*J207</f>
        <v>0</v>
      </c>
      <c r="AE207" s="89" t="n">
        <f aca="false">$F207*K207</f>
        <v>0</v>
      </c>
      <c r="AF207" s="89" t="n">
        <f aca="false">$F207*L207</f>
        <v>0</v>
      </c>
      <c r="AG207" s="89" t="n">
        <f aca="false">$F207*M207</f>
        <v>0</v>
      </c>
      <c r="AH207" s="89" t="n">
        <f aca="false">$F207*N207</f>
        <v>0</v>
      </c>
      <c r="AI207" s="89" t="n">
        <f aca="false">F207*O207</f>
        <v>0</v>
      </c>
      <c r="AJ207" s="93"/>
      <c r="AK207" s="89" t="n">
        <f aca="false">CHOOSE($G$3,AB207-AC207,AC207-AB207)</f>
        <v>0</v>
      </c>
      <c r="AL207" s="89" t="n">
        <f aca="false">CHOOSE($G$3,AE207-AF207,AF207-AE207)</f>
        <v>0</v>
      </c>
      <c r="AM207" s="89" t="n">
        <f aca="false">CHOOSE($G$3,AH207-AI207,AI207-AH207)</f>
        <v>0</v>
      </c>
      <c r="AN207" s="103" t="n">
        <f aca="false">SUM(AK207:AM207)</f>
        <v>0</v>
      </c>
      <c r="AP207" s="89" t="n">
        <f aca="false">CHOOSE($G$3,AA207-AB207,AB207-AA207)</f>
        <v>0</v>
      </c>
      <c r="AQ207" s="89" t="n">
        <f aca="false">CHOOSE($G$3,AD207-AE207,AE207-AD207)</f>
        <v>0</v>
      </c>
      <c r="AR207" s="89" t="n">
        <f aca="false">CHOOSE($G$3,AG207-AH207,AH207-AG207)</f>
        <v>0</v>
      </c>
      <c r="AS207" s="103" t="n">
        <f aca="false">AP207+AQ207+AR207</f>
        <v>0</v>
      </c>
      <c r="AT207" s="103"/>
      <c r="AU207" s="90" t="n">
        <f aca="false">AS207+AN207</f>
        <v>0</v>
      </c>
      <c r="AW207" s="90" t="n">
        <f aca="false">AI207+AF207+AC207</f>
        <v>0</v>
      </c>
      <c r="AX207" s="104"/>
    </row>
    <row r="208" customFormat="false" ht="12" hidden="false" customHeight="true" outlineLevel="0" collapsed="false">
      <c r="A208" s="94" t="n">
        <f aca="false">EDATE(A207,1)</f>
        <v>42856</v>
      </c>
      <c r="B208" s="95" t="n">
        <f aca="false">VLOOKUP(MONTH(A208),Volumes,3)</f>
        <v>10000</v>
      </c>
      <c r="C208" s="96"/>
      <c r="D208" s="97" t="n">
        <f aca="false">B208+C208</f>
        <v>10000</v>
      </c>
      <c r="E208" s="84" t="n">
        <f aca="false">IF(X208=0,0,IF(AND(X208=1,$H$3=1),D208*S208,IF($H$3=2,D208,"N/A")))</f>
        <v>0</v>
      </c>
      <c r="F208" s="84" t="n">
        <f aca="false">E208*W208</f>
        <v>0</v>
      </c>
      <c r="G208" s="32" t="n">
        <f aca="false">VLOOKUP($A208,Table,MATCH(G$4,Curves,0))</f>
        <v>4.0375</v>
      </c>
      <c r="H208" s="98" t="n">
        <f aca="false">G208</f>
        <v>4.0375</v>
      </c>
      <c r="I208" s="99" t="n">
        <f aca="false">H208</f>
        <v>4.0375</v>
      </c>
      <c r="J208" s="32" t="n">
        <f aca="false">VLOOKUP($A208,Table,MATCH(J$4,Curves,0))</f>
        <v>0</v>
      </c>
      <c r="K208" s="98" t="n">
        <f aca="false">J208</f>
        <v>0</v>
      </c>
      <c r="L208" s="99" t="n">
        <f aca="false">K208</f>
        <v>0</v>
      </c>
      <c r="M208" s="32" t="n">
        <f aca="false">VLOOKUP($A208,Table,MATCH(M$4,Curves,0))</f>
        <v>0</v>
      </c>
      <c r="N208" s="98" t="n">
        <f aca="false">VLOOKUP($A208,Table,MATCH(N$4,Curves,0))</f>
        <v>0.025</v>
      </c>
      <c r="O208" s="99" t="n">
        <f aca="false">N208</f>
        <v>0.025</v>
      </c>
      <c r="P208" s="100"/>
      <c r="Q208" s="99" t="n">
        <f aca="false">O208+L208+I208</f>
        <v>4.0625</v>
      </c>
      <c r="R208" s="100"/>
      <c r="S208" s="35" t="n">
        <f aca="false">A209-A208</f>
        <v>31</v>
      </c>
      <c r="T208" s="101" t="n">
        <f aca="false">CHOOSE(F$3,A209+24,A208)</f>
        <v>42911</v>
      </c>
      <c r="U208" s="35" t="n">
        <f aca="false">T208-C$3</f>
        <v>6137</v>
      </c>
      <c r="V208" s="32" t="n">
        <f aca="false">VLOOKUP($A208,Table,MATCH(V$4,Curves,0))</f>
        <v>0.070859002456139</v>
      </c>
      <c r="W208" s="102" t="n">
        <f aca="false">1/(1+CHOOSE(F$3,(V209+($K$3/10000))/2,(V208+($K$3/10000))/2))^(2*U208/365.25)</f>
        <v>0.310372903866275</v>
      </c>
      <c r="X208" s="35" t="n">
        <f aca="false">IF(AND(mthbeg&lt;=A208,mthend&gt;=A208),1,0)</f>
        <v>0</v>
      </c>
      <c r="Y208" s="35" t="n">
        <f aca="false">S208*X208</f>
        <v>0</v>
      </c>
      <c r="AA208" s="89" t="n">
        <f aca="false">F208*G208</f>
        <v>0</v>
      </c>
      <c r="AB208" s="89" t="n">
        <f aca="false">$F208*H208</f>
        <v>0</v>
      </c>
      <c r="AC208" s="89" t="n">
        <f aca="false">$F208*I208</f>
        <v>0</v>
      </c>
      <c r="AD208" s="89" t="n">
        <f aca="false">$F208*J208</f>
        <v>0</v>
      </c>
      <c r="AE208" s="89" t="n">
        <f aca="false">$F208*K208</f>
        <v>0</v>
      </c>
      <c r="AF208" s="89" t="n">
        <f aca="false">$F208*L208</f>
        <v>0</v>
      </c>
      <c r="AG208" s="89" t="n">
        <f aca="false">$F208*M208</f>
        <v>0</v>
      </c>
      <c r="AH208" s="89" t="n">
        <f aca="false">$F208*N208</f>
        <v>0</v>
      </c>
      <c r="AI208" s="89" t="n">
        <f aca="false">F208*O208</f>
        <v>0</v>
      </c>
      <c r="AJ208" s="93"/>
      <c r="AK208" s="89" t="n">
        <f aca="false">CHOOSE($G$3,AB208-AC208,AC208-AB208)</f>
        <v>0</v>
      </c>
      <c r="AL208" s="89" t="n">
        <f aca="false">CHOOSE($G$3,AE208-AF208,AF208-AE208)</f>
        <v>0</v>
      </c>
      <c r="AM208" s="89" t="n">
        <f aca="false">CHOOSE($G$3,AH208-AI208,AI208-AH208)</f>
        <v>0</v>
      </c>
      <c r="AN208" s="103" t="n">
        <f aca="false">SUM(AK208:AM208)</f>
        <v>0</v>
      </c>
      <c r="AP208" s="89" t="n">
        <f aca="false">CHOOSE($G$3,AA208-AB208,AB208-AA208)</f>
        <v>0</v>
      </c>
      <c r="AQ208" s="89" t="n">
        <f aca="false">CHOOSE($G$3,AD208-AE208,AE208-AD208)</f>
        <v>0</v>
      </c>
      <c r="AR208" s="89" t="n">
        <f aca="false">CHOOSE($G$3,AG208-AH208,AH208-AG208)</f>
        <v>0</v>
      </c>
      <c r="AS208" s="103" t="n">
        <f aca="false">AP208+AQ208+AR208</f>
        <v>0</v>
      </c>
      <c r="AT208" s="103"/>
      <c r="AU208" s="90" t="n">
        <f aca="false">AS208+AN208</f>
        <v>0</v>
      </c>
      <c r="AW208" s="90" t="n">
        <f aca="false">AI208+AF208+AC208</f>
        <v>0</v>
      </c>
      <c r="AX208" s="104"/>
    </row>
    <row r="209" customFormat="false" ht="12" hidden="false" customHeight="true" outlineLevel="0" collapsed="false">
      <c r="A209" s="94" t="n">
        <f aca="false">EDATE(A208,1)</f>
        <v>42887</v>
      </c>
      <c r="B209" s="95" t="n">
        <f aca="false">VLOOKUP(MONTH(A209),Volumes,3)</f>
        <v>10000</v>
      </c>
      <c r="C209" s="96"/>
      <c r="D209" s="97" t="n">
        <f aca="false">B209+C209</f>
        <v>10000</v>
      </c>
      <c r="E209" s="84" t="n">
        <f aca="false">IF(X209=0,0,IF(AND(X209=1,$H$3=1),D209*S209,IF($H$3=2,D209,"N/A")))</f>
        <v>0</v>
      </c>
      <c r="F209" s="84" t="n">
        <f aca="false">E209*W209</f>
        <v>0</v>
      </c>
      <c r="G209" s="32" t="n">
        <f aca="false">VLOOKUP($A209,Table,MATCH(G$4,Curves,0))</f>
        <v>4.0375</v>
      </c>
      <c r="H209" s="98" t="n">
        <f aca="false">G209</f>
        <v>4.0375</v>
      </c>
      <c r="I209" s="99" t="n">
        <f aca="false">H209</f>
        <v>4.0375</v>
      </c>
      <c r="J209" s="32" t="n">
        <f aca="false">VLOOKUP($A209,Table,MATCH(J$4,Curves,0))</f>
        <v>0</v>
      </c>
      <c r="K209" s="98" t="n">
        <f aca="false">J209</f>
        <v>0</v>
      </c>
      <c r="L209" s="99" t="n">
        <f aca="false">K209</f>
        <v>0</v>
      </c>
      <c r="M209" s="32" t="n">
        <f aca="false">VLOOKUP($A209,Table,MATCH(M$4,Curves,0))</f>
        <v>0</v>
      </c>
      <c r="N209" s="98" t="n">
        <f aca="false">VLOOKUP($A209,Table,MATCH(N$4,Curves,0))</f>
        <v>0.025</v>
      </c>
      <c r="O209" s="99" t="n">
        <f aca="false">N209</f>
        <v>0.025</v>
      </c>
      <c r="P209" s="100"/>
      <c r="Q209" s="99" t="n">
        <f aca="false">O209+L209+I209</f>
        <v>4.0625</v>
      </c>
      <c r="R209" s="100"/>
      <c r="S209" s="35" t="n">
        <f aca="false">A210-A209</f>
        <v>30</v>
      </c>
      <c r="T209" s="101" t="n">
        <f aca="false">CHOOSE(F$3,A210+24,A209)</f>
        <v>42941</v>
      </c>
      <c r="U209" s="35" t="n">
        <f aca="false">T209-C$3</f>
        <v>6167</v>
      </c>
      <c r="V209" s="32" t="n">
        <f aca="false">VLOOKUP($A209,Table,MATCH(V$4,Curves,0))</f>
        <v>0.070859002456139</v>
      </c>
      <c r="W209" s="102" t="n">
        <f aca="false">1/(1+CHOOSE(F$3,(V210+($K$3/10000))/2,(V209+($K$3/10000))/2))^(2*U209/365.25)</f>
        <v>0.308602850662493</v>
      </c>
      <c r="X209" s="35" t="n">
        <f aca="false">IF(AND(mthbeg&lt;=A209,mthend&gt;=A209),1,0)</f>
        <v>0</v>
      </c>
      <c r="Y209" s="35" t="n">
        <f aca="false">S209*X209</f>
        <v>0</v>
      </c>
      <c r="AA209" s="89" t="n">
        <f aca="false">F209*G209</f>
        <v>0</v>
      </c>
      <c r="AB209" s="89" t="n">
        <f aca="false">$F209*H209</f>
        <v>0</v>
      </c>
      <c r="AC209" s="89" t="n">
        <f aca="false">$F209*I209</f>
        <v>0</v>
      </c>
      <c r="AD209" s="89" t="n">
        <f aca="false">$F209*J209</f>
        <v>0</v>
      </c>
      <c r="AE209" s="89" t="n">
        <f aca="false">$F209*K209</f>
        <v>0</v>
      </c>
      <c r="AF209" s="89" t="n">
        <f aca="false">$F209*L209</f>
        <v>0</v>
      </c>
      <c r="AG209" s="89" t="n">
        <f aca="false">$F209*M209</f>
        <v>0</v>
      </c>
      <c r="AH209" s="89" t="n">
        <f aca="false">$F209*N209</f>
        <v>0</v>
      </c>
      <c r="AI209" s="89" t="n">
        <f aca="false">F209*O209</f>
        <v>0</v>
      </c>
      <c r="AJ209" s="93"/>
      <c r="AK209" s="89" t="n">
        <f aca="false">CHOOSE($G$3,AB209-AC209,AC209-AB209)</f>
        <v>0</v>
      </c>
      <c r="AL209" s="89" t="n">
        <f aca="false">CHOOSE($G$3,AE209-AF209,AF209-AE209)</f>
        <v>0</v>
      </c>
      <c r="AM209" s="89" t="n">
        <f aca="false">CHOOSE($G$3,AH209-AI209,AI209-AH209)</f>
        <v>0</v>
      </c>
      <c r="AN209" s="103" t="n">
        <f aca="false">SUM(AK209:AM209)</f>
        <v>0</v>
      </c>
      <c r="AP209" s="89" t="n">
        <f aca="false">CHOOSE($G$3,AA209-AB209,AB209-AA209)</f>
        <v>0</v>
      </c>
      <c r="AQ209" s="89" t="n">
        <f aca="false">CHOOSE($G$3,AD209-AE209,AE209-AD209)</f>
        <v>0</v>
      </c>
      <c r="AR209" s="89" t="n">
        <f aca="false">CHOOSE($G$3,AG209-AH209,AH209-AG209)</f>
        <v>0</v>
      </c>
      <c r="AS209" s="103" t="n">
        <f aca="false">AP209+AQ209+AR209</f>
        <v>0</v>
      </c>
      <c r="AT209" s="103"/>
      <c r="AU209" s="90" t="n">
        <f aca="false">AS209+AN209</f>
        <v>0</v>
      </c>
      <c r="AW209" s="90" t="n">
        <f aca="false">AI209+AF209+AC209</f>
        <v>0</v>
      </c>
      <c r="AX209" s="104"/>
    </row>
    <row r="210" customFormat="false" ht="12" hidden="false" customHeight="true" outlineLevel="0" collapsed="false">
      <c r="A210" s="94" t="n">
        <f aca="false">EDATE(A209,1)</f>
        <v>42917</v>
      </c>
      <c r="B210" s="95" t="n">
        <f aca="false">VLOOKUP(MONTH(A210),Volumes,3)</f>
        <v>10000</v>
      </c>
      <c r="C210" s="96"/>
      <c r="D210" s="97" t="n">
        <f aca="false">B210+C210</f>
        <v>10000</v>
      </c>
      <c r="E210" s="84" t="n">
        <f aca="false">IF(X210=0,0,IF(AND(X210=1,$H$3=1),D210*S210,IF($H$3=2,D210,"N/A")))</f>
        <v>0</v>
      </c>
      <c r="F210" s="84" t="n">
        <f aca="false">E210*W210</f>
        <v>0</v>
      </c>
      <c r="G210" s="32" t="n">
        <f aca="false">VLOOKUP($A210,Table,MATCH(G$4,Curves,0))</f>
        <v>4.0375</v>
      </c>
      <c r="H210" s="98" t="n">
        <f aca="false">G210</f>
        <v>4.0375</v>
      </c>
      <c r="I210" s="99" t="n">
        <f aca="false">H210</f>
        <v>4.0375</v>
      </c>
      <c r="J210" s="32" t="n">
        <f aca="false">VLOOKUP($A210,Table,MATCH(J$4,Curves,0))</f>
        <v>0</v>
      </c>
      <c r="K210" s="98" t="n">
        <f aca="false">J210</f>
        <v>0</v>
      </c>
      <c r="L210" s="99" t="n">
        <f aca="false">K210</f>
        <v>0</v>
      </c>
      <c r="M210" s="32" t="n">
        <f aca="false">VLOOKUP($A210,Table,MATCH(M$4,Curves,0))</f>
        <v>0</v>
      </c>
      <c r="N210" s="98" t="n">
        <f aca="false">VLOOKUP($A210,Table,MATCH(N$4,Curves,0))</f>
        <v>0.025</v>
      </c>
      <c r="O210" s="99" t="n">
        <f aca="false">N210</f>
        <v>0.025</v>
      </c>
      <c r="P210" s="100"/>
      <c r="Q210" s="99" t="n">
        <f aca="false">O210+L210+I210</f>
        <v>4.0625</v>
      </c>
      <c r="R210" s="100"/>
      <c r="S210" s="35" t="n">
        <f aca="false">A211-A210</f>
        <v>31</v>
      </c>
      <c r="T210" s="101" t="n">
        <f aca="false">CHOOSE(F$3,A211+24,A210)</f>
        <v>42972</v>
      </c>
      <c r="U210" s="35" t="n">
        <f aca="false">T210-C$3</f>
        <v>6198</v>
      </c>
      <c r="V210" s="32" t="n">
        <f aca="false">VLOOKUP($A210,Table,MATCH(V$4,Curves,0))</f>
        <v>0.070859002456139</v>
      </c>
      <c r="W210" s="102" t="n">
        <f aca="false">1/(1+CHOOSE(F$3,(V211+($K$3/10000))/2,(V210+($K$3/10000))/2))^(2*U210/365.25)</f>
        <v>0.306784399943764</v>
      </c>
      <c r="X210" s="35" t="n">
        <f aca="false">IF(AND(mthbeg&lt;=A210,mthend&gt;=A210),1,0)</f>
        <v>0</v>
      </c>
      <c r="Y210" s="35" t="n">
        <f aca="false">S210*X210</f>
        <v>0</v>
      </c>
      <c r="AA210" s="89" t="n">
        <f aca="false">F210*G210</f>
        <v>0</v>
      </c>
      <c r="AB210" s="89" t="n">
        <f aca="false">$F210*H210</f>
        <v>0</v>
      </c>
      <c r="AC210" s="89" t="n">
        <f aca="false">$F210*I210</f>
        <v>0</v>
      </c>
      <c r="AD210" s="89" t="n">
        <f aca="false">$F210*J210</f>
        <v>0</v>
      </c>
      <c r="AE210" s="89" t="n">
        <f aca="false">$F210*K210</f>
        <v>0</v>
      </c>
      <c r="AF210" s="89" t="n">
        <f aca="false">$F210*L210</f>
        <v>0</v>
      </c>
      <c r="AG210" s="89" t="n">
        <f aca="false">$F210*M210</f>
        <v>0</v>
      </c>
      <c r="AH210" s="89" t="n">
        <f aca="false">$F210*N210</f>
        <v>0</v>
      </c>
      <c r="AI210" s="89" t="n">
        <f aca="false">F210*O210</f>
        <v>0</v>
      </c>
      <c r="AJ210" s="93"/>
      <c r="AK210" s="89" t="n">
        <f aca="false">CHOOSE($G$3,AB210-AC210,AC210-AB210)</f>
        <v>0</v>
      </c>
      <c r="AL210" s="89" t="n">
        <f aca="false">CHOOSE($G$3,AE210-AF210,AF210-AE210)</f>
        <v>0</v>
      </c>
      <c r="AM210" s="89" t="n">
        <f aca="false">CHOOSE($G$3,AH210-AI210,AI210-AH210)</f>
        <v>0</v>
      </c>
      <c r="AN210" s="103" t="n">
        <f aca="false">SUM(AK210:AM210)</f>
        <v>0</v>
      </c>
      <c r="AP210" s="89" t="n">
        <f aca="false">CHOOSE($G$3,AA210-AB210,AB210-AA210)</f>
        <v>0</v>
      </c>
      <c r="AQ210" s="89" t="n">
        <f aca="false">CHOOSE($G$3,AD210-AE210,AE210-AD210)</f>
        <v>0</v>
      </c>
      <c r="AR210" s="89" t="n">
        <f aca="false">CHOOSE($G$3,AG210-AH210,AH210-AG210)</f>
        <v>0</v>
      </c>
      <c r="AS210" s="103" t="n">
        <f aca="false">AP210+AQ210+AR210</f>
        <v>0</v>
      </c>
      <c r="AT210" s="103"/>
      <c r="AU210" s="90" t="n">
        <f aca="false">AS210+AN210</f>
        <v>0</v>
      </c>
      <c r="AW210" s="90" t="n">
        <f aca="false">AI210+AF210+AC210</f>
        <v>0</v>
      </c>
      <c r="AX210" s="104"/>
    </row>
    <row r="211" customFormat="false" ht="12" hidden="false" customHeight="true" outlineLevel="0" collapsed="false">
      <c r="A211" s="94" t="n">
        <f aca="false">EDATE(A210,1)</f>
        <v>42948</v>
      </c>
      <c r="B211" s="95" t="n">
        <f aca="false">VLOOKUP(MONTH(A211),Volumes,3)</f>
        <v>10000</v>
      </c>
      <c r="C211" s="96"/>
      <c r="D211" s="97" t="n">
        <f aca="false">B211+C211</f>
        <v>10000</v>
      </c>
      <c r="E211" s="84" t="n">
        <f aca="false">IF(X211=0,0,IF(AND(X211=1,$H$3=1),D211*S211,IF($H$3=2,D211,"N/A")))</f>
        <v>0</v>
      </c>
      <c r="F211" s="84" t="n">
        <f aca="false">E211*W211</f>
        <v>0</v>
      </c>
      <c r="G211" s="32" t="n">
        <f aca="false">VLOOKUP($A211,Table,MATCH(G$4,Curves,0))</f>
        <v>4.0375</v>
      </c>
      <c r="H211" s="98" t="n">
        <f aca="false">G211</f>
        <v>4.0375</v>
      </c>
      <c r="I211" s="99" t="n">
        <f aca="false">H211</f>
        <v>4.0375</v>
      </c>
      <c r="J211" s="32" t="n">
        <f aca="false">VLOOKUP($A211,Table,MATCH(J$4,Curves,0))</f>
        <v>0</v>
      </c>
      <c r="K211" s="98" t="n">
        <f aca="false">J211</f>
        <v>0</v>
      </c>
      <c r="L211" s="99" t="n">
        <f aca="false">K211</f>
        <v>0</v>
      </c>
      <c r="M211" s="32" t="n">
        <f aca="false">VLOOKUP($A211,Table,MATCH(M$4,Curves,0))</f>
        <v>0</v>
      </c>
      <c r="N211" s="98" t="n">
        <f aca="false">VLOOKUP($A211,Table,MATCH(N$4,Curves,0))</f>
        <v>0.025</v>
      </c>
      <c r="O211" s="99" t="n">
        <f aca="false">N211</f>
        <v>0.025</v>
      </c>
      <c r="P211" s="100"/>
      <c r="Q211" s="99" t="n">
        <f aca="false">O211+L211+I211</f>
        <v>4.0625</v>
      </c>
      <c r="R211" s="100"/>
      <c r="S211" s="35" t="n">
        <f aca="false">A212-A211</f>
        <v>31</v>
      </c>
      <c r="T211" s="101" t="n">
        <f aca="false">CHOOSE(F$3,A212+24,A211)</f>
        <v>43003</v>
      </c>
      <c r="U211" s="35" t="n">
        <f aca="false">T211-C$3</f>
        <v>6229</v>
      </c>
      <c r="V211" s="32" t="n">
        <f aca="false">VLOOKUP($A211,Table,MATCH(V$4,Curves,0))</f>
        <v>0.070859002456139</v>
      </c>
      <c r="W211" s="102" t="n">
        <f aca="false">1/(1+CHOOSE(F$3,(V212+($K$3/10000))/2,(V211+($K$3/10000))/2))^(2*U211/365.25)</f>
        <v>0.304976664495518</v>
      </c>
      <c r="X211" s="35" t="n">
        <f aca="false">IF(AND(mthbeg&lt;=A211,mthend&gt;=A211),1,0)</f>
        <v>0</v>
      </c>
      <c r="Y211" s="35" t="n">
        <f aca="false">S211*X211</f>
        <v>0</v>
      </c>
      <c r="AA211" s="89" t="n">
        <f aca="false">F211*G211</f>
        <v>0</v>
      </c>
      <c r="AB211" s="89" t="n">
        <f aca="false">$F211*H211</f>
        <v>0</v>
      </c>
      <c r="AC211" s="89" t="n">
        <f aca="false">$F211*I211</f>
        <v>0</v>
      </c>
      <c r="AD211" s="89" t="n">
        <f aca="false">$F211*J211</f>
        <v>0</v>
      </c>
      <c r="AE211" s="89" t="n">
        <f aca="false">$F211*K211</f>
        <v>0</v>
      </c>
      <c r="AF211" s="89" t="n">
        <f aca="false">$F211*L211</f>
        <v>0</v>
      </c>
      <c r="AG211" s="89" t="n">
        <f aca="false">$F211*M211</f>
        <v>0</v>
      </c>
      <c r="AH211" s="89" t="n">
        <f aca="false">$F211*N211</f>
        <v>0</v>
      </c>
      <c r="AI211" s="89" t="n">
        <f aca="false">F211*O211</f>
        <v>0</v>
      </c>
      <c r="AJ211" s="93"/>
      <c r="AK211" s="89" t="n">
        <f aca="false">CHOOSE($G$3,AB211-AC211,AC211-AB211)</f>
        <v>0</v>
      </c>
      <c r="AL211" s="89" t="n">
        <f aca="false">CHOOSE($G$3,AE211-AF211,AF211-AE211)</f>
        <v>0</v>
      </c>
      <c r="AM211" s="89" t="n">
        <f aca="false">CHOOSE($G$3,AH211-AI211,AI211-AH211)</f>
        <v>0</v>
      </c>
      <c r="AN211" s="103" t="n">
        <f aca="false">SUM(AK211:AM211)</f>
        <v>0</v>
      </c>
      <c r="AP211" s="89" t="n">
        <f aca="false">CHOOSE($G$3,AA211-AB211,AB211-AA211)</f>
        <v>0</v>
      </c>
      <c r="AQ211" s="89" t="n">
        <f aca="false">CHOOSE($G$3,AD211-AE211,AE211-AD211)</f>
        <v>0</v>
      </c>
      <c r="AR211" s="89" t="n">
        <f aca="false">CHOOSE($G$3,AG211-AH211,AH211-AG211)</f>
        <v>0</v>
      </c>
      <c r="AS211" s="103" t="n">
        <f aca="false">AP211+AQ211+AR211</f>
        <v>0</v>
      </c>
      <c r="AT211" s="103"/>
      <c r="AU211" s="90" t="n">
        <f aca="false">AS211+AN211</f>
        <v>0</v>
      </c>
      <c r="AW211" s="90" t="n">
        <f aca="false">AI211+AF211+AC211</f>
        <v>0</v>
      </c>
      <c r="AX211" s="104"/>
    </row>
    <row r="212" customFormat="false" ht="12" hidden="false" customHeight="true" outlineLevel="0" collapsed="false">
      <c r="A212" s="94" t="n">
        <f aca="false">EDATE(A211,1)</f>
        <v>42979</v>
      </c>
      <c r="B212" s="95" t="n">
        <f aca="false">VLOOKUP(MONTH(A212),Volumes,3)</f>
        <v>10000</v>
      </c>
      <c r="C212" s="96"/>
      <c r="D212" s="97" t="n">
        <f aca="false">B212+C212</f>
        <v>10000</v>
      </c>
      <c r="E212" s="84" t="n">
        <f aca="false">IF(X212=0,0,IF(AND(X212=1,$H$3=1),D212*S212,IF($H$3=2,D212,"N/A")))</f>
        <v>0</v>
      </c>
      <c r="F212" s="84" t="n">
        <f aca="false">E212*W212</f>
        <v>0</v>
      </c>
      <c r="G212" s="32" t="n">
        <f aca="false">VLOOKUP($A212,Table,MATCH(G$4,Curves,0))</f>
        <v>4.0375</v>
      </c>
      <c r="H212" s="98" t="n">
        <f aca="false">G212</f>
        <v>4.0375</v>
      </c>
      <c r="I212" s="99" t="n">
        <f aca="false">H212</f>
        <v>4.0375</v>
      </c>
      <c r="J212" s="32" t="n">
        <f aca="false">VLOOKUP($A212,Table,MATCH(J$4,Curves,0))</f>
        <v>0</v>
      </c>
      <c r="K212" s="98" t="n">
        <f aca="false">J212</f>
        <v>0</v>
      </c>
      <c r="L212" s="99" t="n">
        <f aca="false">K212</f>
        <v>0</v>
      </c>
      <c r="M212" s="32" t="n">
        <f aca="false">VLOOKUP($A212,Table,MATCH(M$4,Curves,0))</f>
        <v>0</v>
      </c>
      <c r="N212" s="98" t="n">
        <f aca="false">VLOOKUP($A212,Table,MATCH(N$4,Curves,0))</f>
        <v>0.025</v>
      </c>
      <c r="O212" s="99" t="n">
        <f aca="false">N212</f>
        <v>0.025</v>
      </c>
      <c r="P212" s="100"/>
      <c r="Q212" s="99" t="n">
        <f aca="false">O212+L212+I212</f>
        <v>4.0625</v>
      </c>
      <c r="R212" s="100"/>
      <c r="S212" s="35" t="n">
        <f aca="false">A213-A212</f>
        <v>30</v>
      </c>
      <c r="T212" s="101" t="n">
        <f aca="false">CHOOSE(F$3,A213+24,A212)</f>
        <v>43033</v>
      </c>
      <c r="U212" s="35" t="n">
        <f aca="false">T212-C$3</f>
        <v>6259</v>
      </c>
      <c r="V212" s="32" t="n">
        <f aca="false">VLOOKUP($A212,Table,MATCH(V$4,Curves,0))</f>
        <v>0.070859002456139</v>
      </c>
      <c r="W212" s="102" t="n">
        <f aca="false">1/(1+CHOOSE(F$3,(V213+($K$3/10000))/2,(V212+($K$3/10000))/2))^(2*U212/365.25)</f>
        <v>0.303237385984589</v>
      </c>
      <c r="X212" s="35" t="n">
        <f aca="false">IF(AND(mthbeg&lt;=A212,mthend&gt;=A212),1,0)</f>
        <v>0</v>
      </c>
      <c r="Y212" s="35" t="n">
        <f aca="false">S212*X212</f>
        <v>0</v>
      </c>
      <c r="AA212" s="89" t="n">
        <f aca="false">F212*G212</f>
        <v>0</v>
      </c>
      <c r="AB212" s="89" t="n">
        <f aca="false">$F212*H212</f>
        <v>0</v>
      </c>
      <c r="AC212" s="89" t="n">
        <f aca="false">$F212*I212</f>
        <v>0</v>
      </c>
      <c r="AD212" s="89" t="n">
        <f aca="false">$F212*J212</f>
        <v>0</v>
      </c>
      <c r="AE212" s="89" t="n">
        <f aca="false">$F212*K212</f>
        <v>0</v>
      </c>
      <c r="AF212" s="89" t="n">
        <f aca="false">$F212*L212</f>
        <v>0</v>
      </c>
      <c r="AG212" s="89" t="n">
        <f aca="false">$F212*M212</f>
        <v>0</v>
      </c>
      <c r="AH212" s="89" t="n">
        <f aca="false">$F212*N212</f>
        <v>0</v>
      </c>
      <c r="AI212" s="89" t="n">
        <f aca="false">F212*O212</f>
        <v>0</v>
      </c>
      <c r="AJ212" s="93"/>
      <c r="AK212" s="89" t="n">
        <f aca="false">CHOOSE($G$3,AB212-AC212,AC212-AB212)</f>
        <v>0</v>
      </c>
      <c r="AL212" s="89" t="n">
        <f aca="false">CHOOSE($G$3,AE212-AF212,AF212-AE212)</f>
        <v>0</v>
      </c>
      <c r="AM212" s="89" t="n">
        <f aca="false">CHOOSE($G$3,AH212-AI212,AI212-AH212)</f>
        <v>0</v>
      </c>
      <c r="AN212" s="103" t="n">
        <f aca="false">SUM(AK212:AM212)</f>
        <v>0</v>
      </c>
      <c r="AP212" s="89" t="n">
        <f aca="false">CHOOSE($G$3,AA212-AB212,AB212-AA212)</f>
        <v>0</v>
      </c>
      <c r="AQ212" s="89" t="n">
        <f aca="false">CHOOSE($G$3,AD212-AE212,AE212-AD212)</f>
        <v>0</v>
      </c>
      <c r="AR212" s="89" t="n">
        <f aca="false">CHOOSE($G$3,AG212-AH212,AH212-AG212)</f>
        <v>0</v>
      </c>
      <c r="AS212" s="103" t="n">
        <f aca="false">AP212+AQ212+AR212</f>
        <v>0</v>
      </c>
      <c r="AT212" s="103"/>
      <c r="AU212" s="90" t="n">
        <f aca="false">AS212+AN212</f>
        <v>0</v>
      </c>
      <c r="AW212" s="90" t="n">
        <f aca="false">AI212+AF212+AC212</f>
        <v>0</v>
      </c>
      <c r="AX212" s="104"/>
    </row>
    <row r="213" customFormat="false" ht="12" hidden="false" customHeight="true" outlineLevel="0" collapsed="false">
      <c r="A213" s="94" t="n">
        <f aca="false">EDATE(A212,1)</f>
        <v>43009</v>
      </c>
      <c r="B213" s="95" t="n">
        <f aca="false">VLOOKUP(MONTH(A213),Volumes,3)</f>
        <v>10000</v>
      </c>
      <c r="C213" s="96"/>
      <c r="D213" s="97" t="n">
        <f aca="false">B213+C213</f>
        <v>10000</v>
      </c>
      <c r="E213" s="84" t="n">
        <f aca="false">IF(X213=0,0,IF(AND(X213=1,$H$3=1),D213*S213,IF($H$3=2,D213,"N/A")))</f>
        <v>0</v>
      </c>
      <c r="F213" s="84" t="n">
        <f aca="false">E213*W213</f>
        <v>0</v>
      </c>
      <c r="G213" s="32" t="n">
        <f aca="false">VLOOKUP($A213,Table,MATCH(G$4,Curves,0))</f>
        <v>4.0375</v>
      </c>
      <c r="H213" s="98" t="n">
        <f aca="false">G213</f>
        <v>4.0375</v>
      </c>
      <c r="I213" s="99" t="n">
        <f aca="false">H213</f>
        <v>4.0375</v>
      </c>
      <c r="J213" s="32" t="n">
        <f aca="false">VLOOKUP($A213,Table,MATCH(J$4,Curves,0))</f>
        <v>0</v>
      </c>
      <c r="K213" s="98" t="n">
        <f aca="false">J213</f>
        <v>0</v>
      </c>
      <c r="L213" s="99" t="n">
        <f aca="false">K213</f>
        <v>0</v>
      </c>
      <c r="M213" s="32" t="n">
        <f aca="false">VLOOKUP($A213,Table,MATCH(M$4,Curves,0))</f>
        <v>0</v>
      </c>
      <c r="N213" s="98" t="n">
        <f aca="false">VLOOKUP($A213,Table,MATCH(N$4,Curves,0))</f>
        <v>0.025</v>
      </c>
      <c r="O213" s="99" t="n">
        <f aca="false">N213</f>
        <v>0.025</v>
      </c>
      <c r="P213" s="100"/>
      <c r="Q213" s="99" t="n">
        <f aca="false">O213+L213+I213</f>
        <v>4.0625</v>
      </c>
      <c r="R213" s="100"/>
      <c r="S213" s="35" t="n">
        <f aca="false">A214-A213</f>
        <v>31</v>
      </c>
      <c r="T213" s="101" t="n">
        <f aca="false">CHOOSE(F$3,A214+24,A213)</f>
        <v>43064</v>
      </c>
      <c r="U213" s="35" t="n">
        <f aca="false">T213-C$3</f>
        <v>6290</v>
      </c>
      <c r="V213" s="32" t="n">
        <f aca="false">VLOOKUP($A213,Table,MATCH(V$4,Curves,0))</f>
        <v>0.070859002456139</v>
      </c>
      <c r="W213" s="102" t="n">
        <f aca="false">1/(1+CHOOSE(F$3,(V214+($K$3/10000))/2,(V213+($K$3/10000))/2))^(2*U213/365.25)</f>
        <v>0.301450551412889</v>
      </c>
      <c r="X213" s="35" t="n">
        <f aca="false">IF(AND(mthbeg&lt;=A213,mthend&gt;=A213),1,0)</f>
        <v>0</v>
      </c>
      <c r="Y213" s="35" t="n">
        <f aca="false">S213*X213</f>
        <v>0</v>
      </c>
      <c r="AA213" s="89" t="n">
        <f aca="false">F213*G213</f>
        <v>0</v>
      </c>
      <c r="AB213" s="89" t="n">
        <f aca="false">$F213*H213</f>
        <v>0</v>
      </c>
      <c r="AC213" s="89" t="n">
        <f aca="false">$F213*I213</f>
        <v>0</v>
      </c>
      <c r="AD213" s="89" t="n">
        <f aca="false">$F213*J213</f>
        <v>0</v>
      </c>
      <c r="AE213" s="89" t="n">
        <f aca="false">$F213*K213</f>
        <v>0</v>
      </c>
      <c r="AF213" s="89" t="n">
        <f aca="false">$F213*L213</f>
        <v>0</v>
      </c>
      <c r="AG213" s="89" t="n">
        <f aca="false">$F213*M213</f>
        <v>0</v>
      </c>
      <c r="AH213" s="89" t="n">
        <f aca="false">$F213*N213</f>
        <v>0</v>
      </c>
      <c r="AI213" s="89" t="n">
        <f aca="false">F213*O213</f>
        <v>0</v>
      </c>
      <c r="AJ213" s="93"/>
      <c r="AK213" s="89" t="n">
        <f aca="false">CHOOSE($G$3,AB213-AC213,AC213-AB213)</f>
        <v>0</v>
      </c>
      <c r="AL213" s="89" t="n">
        <f aca="false">CHOOSE($G$3,AE213-AF213,AF213-AE213)</f>
        <v>0</v>
      </c>
      <c r="AM213" s="89" t="n">
        <f aca="false">CHOOSE($G$3,AH213-AI213,AI213-AH213)</f>
        <v>0</v>
      </c>
      <c r="AN213" s="103" t="n">
        <f aca="false">SUM(AK213:AM213)</f>
        <v>0</v>
      </c>
      <c r="AP213" s="89" t="n">
        <f aca="false">CHOOSE($G$3,AA213-AB213,AB213-AA213)</f>
        <v>0</v>
      </c>
      <c r="AQ213" s="89" t="n">
        <f aca="false">CHOOSE($G$3,AD213-AE213,AE213-AD213)</f>
        <v>0</v>
      </c>
      <c r="AR213" s="89" t="n">
        <f aca="false">CHOOSE($G$3,AG213-AH213,AH213-AG213)</f>
        <v>0</v>
      </c>
      <c r="AS213" s="103" t="n">
        <f aca="false">AP213+AQ213+AR213</f>
        <v>0</v>
      </c>
      <c r="AT213" s="103"/>
      <c r="AU213" s="90" t="n">
        <f aca="false">AS213+AN213</f>
        <v>0</v>
      </c>
      <c r="AW213" s="90" t="n">
        <f aca="false">AI213+AF213+AC213</f>
        <v>0</v>
      </c>
      <c r="AX213" s="104"/>
    </row>
    <row r="214" customFormat="false" ht="12" hidden="false" customHeight="true" outlineLevel="0" collapsed="false">
      <c r="A214" s="94" t="n">
        <f aca="false">EDATE(A213,1)</f>
        <v>43040</v>
      </c>
      <c r="B214" s="95" t="n">
        <f aca="false">VLOOKUP(MONTH(A214),Volumes,3)</f>
        <v>10000</v>
      </c>
      <c r="C214" s="96"/>
      <c r="D214" s="97" t="n">
        <f aca="false">B214+C214</f>
        <v>10000</v>
      </c>
      <c r="E214" s="84" t="n">
        <f aca="false">IF(X214=0,0,IF(AND(X214=1,$H$3=1),D214*S214,IF($H$3=2,D214,"N/A")))</f>
        <v>0</v>
      </c>
      <c r="F214" s="84" t="n">
        <f aca="false">E214*W214</f>
        <v>0</v>
      </c>
      <c r="G214" s="32" t="n">
        <f aca="false">VLOOKUP($A214,Table,MATCH(G$4,Curves,0))</f>
        <v>4.0375</v>
      </c>
      <c r="H214" s="98" t="n">
        <f aca="false">G214</f>
        <v>4.0375</v>
      </c>
      <c r="I214" s="99" t="n">
        <f aca="false">H214</f>
        <v>4.0375</v>
      </c>
      <c r="J214" s="32" t="n">
        <f aca="false">VLOOKUP($A214,Table,MATCH(J$4,Curves,0))</f>
        <v>0</v>
      </c>
      <c r="K214" s="98" t="n">
        <f aca="false">J214</f>
        <v>0</v>
      </c>
      <c r="L214" s="99" t="n">
        <f aca="false">K214</f>
        <v>0</v>
      </c>
      <c r="M214" s="32" t="n">
        <f aca="false">VLOOKUP($A214,Table,MATCH(M$4,Curves,0))</f>
        <v>0</v>
      </c>
      <c r="N214" s="98" t="n">
        <f aca="false">VLOOKUP($A214,Table,MATCH(N$4,Curves,0))</f>
        <v>0.025</v>
      </c>
      <c r="O214" s="99" t="n">
        <f aca="false">N214</f>
        <v>0.025</v>
      </c>
      <c r="P214" s="100"/>
      <c r="Q214" s="99" t="n">
        <f aca="false">O214+L214+I214</f>
        <v>4.0625</v>
      </c>
      <c r="R214" s="100"/>
      <c r="S214" s="35" t="n">
        <f aca="false">A215-A214</f>
        <v>30</v>
      </c>
      <c r="T214" s="101" t="n">
        <f aca="false">CHOOSE(F$3,A215+24,A214)</f>
        <v>43094</v>
      </c>
      <c r="U214" s="35" t="n">
        <f aca="false">T214-C$3</f>
        <v>6320</v>
      </c>
      <c r="V214" s="32" t="n">
        <f aca="false">VLOOKUP($A214,Table,MATCH(V$4,Curves,0))</f>
        <v>0.070859002456139</v>
      </c>
      <c r="W214" s="102" t="n">
        <f aca="false">1/(1+CHOOSE(F$3,(V215+($K$3/10000))/2,(V214+($K$3/10000))/2))^(2*U214/365.25)</f>
        <v>0.299731382285483</v>
      </c>
      <c r="X214" s="35" t="n">
        <f aca="false">IF(AND(mthbeg&lt;=A214,mthend&gt;=A214),1,0)</f>
        <v>0</v>
      </c>
      <c r="Y214" s="35" t="n">
        <f aca="false">S214*X214</f>
        <v>0</v>
      </c>
      <c r="AA214" s="89" t="n">
        <f aca="false">F214*G214</f>
        <v>0</v>
      </c>
      <c r="AB214" s="89" t="n">
        <f aca="false">$F214*H214</f>
        <v>0</v>
      </c>
      <c r="AC214" s="89" t="n">
        <f aca="false">$F214*I214</f>
        <v>0</v>
      </c>
      <c r="AD214" s="89" t="n">
        <f aca="false">$F214*J214</f>
        <v>0</v>
      </c>
      <c r="AE214" s="89" t="n">
        <f aca="false">$F214*K214</f>
        <v>0</v>
      </c>
      <c r="AF214" s="89" t="n">
        <f aca="false">$F214*L214</f>
        <v>0</v>
      </c>
      <c r="AG214" s="89" t="n">
        <f aca="false">$F214*M214</f>
        <v>0</v>
      </c>
      <c r="AH214" s="89" t="n">
        <f aca="false">$F214*N214</f>
        <v>0</v>
      </c>
      <c r="AI214" s="89" t="n">
        <f aca="false">F214*O214</f>
        <v>0</v>
      </c>
      <c r="AJ214" s="93"/>
      <c r="AK214" s="89" t="n">
        <f aca="false">CHOOSE($G$3,AB214-AC214,AC214-AB214)</f>
        <v>0</v>
      </c>
      <c r="AL214" s="89" t="n">
        <f aca="false">CHOOSE($G$3,AE214-AF214,AF214-AE214)</f>
        <v>0</v>
      </c>
      <c r="AM214" s="89" t="n">
        <f aca="false">CHOOSE($G$3,AH214-AI214,AI214-AH214)</f>
        <v>0</v>
      </c>
      <c r="AN214" s="103" t="n">
        <f aca="false">SUM(AK214:AM214)</f>
        <v>0</v>
      </c>
      <c r="AP214" s="89" t="n">
        <f aca="false">CHOOSE($G$3,AA214-AB214,AB214-AA214)</f>
        <v>0</v>
      </c>
      <c r="AQ214" s="89" t="n">
        <f aca="false">CHOOSE($G$3,AD214-AE214,AE214-AD214)</f>
        <v>0</v>
      </c>
      <c r="AR214" s="89" t="n">
        <f aca="false">CHOOSE($G$3,AG214-AH214,AH214-AG214)</f>
        <v>0</v>
      </c>
      <c r="AS214" s="103" t="n">
        <f aca="false">AP214+AQ214+AR214</f>
        <v>0</v>
      </c>
      <c r="AT214" s="103"/>
      <c r="AU214" s="90" t="n">
        <f aca="false">AS214+AN214</f>
        <v>0</v>
      </c>
      <c r="AW214" s="90" t="n">
        <f aca="false">AI214+AF214+AC214</f>
        <v>0</v>
      </c>
      <c r="AX214" s="104"/>
    </row>
    <row r="215" customFormat="false" ht="12" hidden="false" customHeight="true" outlineLevel="0" collapsed="false">
      <c r="A215" s="94" t="n">
        <f aca="false">EDATE(A214,1)</f>
        <v>43070</v>
      </c>
      <c r="B215" s="95" t="n">
        <f aca="false">VLOOKUP(MONTH(A215),Volumes,3)</f>
        <v>10000</v>
      </c>
      <c r="C215" s="96"/>
      <c r="D215" s="97" t="n">
        <f aca="false">B215+C215</f>
        <v>10000</v>
      </c>
      <c r="E215" s="84" t="n">
        <f aca="false">IF(X215=0,0,IF(AND(X215=1,$H$3=1),D215*S215,IF($H$3=2,D215,"N/A")))</f>
        <v>0</v>
      </c>
      <c r="F215" s="84" t="n">
        <f aca="false">E215*W215</f>
        <v>0</v>
      </c>
      <c r="G215" s="32" t="n">
        <f aca="false">VLOOKUP($A215,Table,MATCH(G$4,Curves,0))</f>
        <v>4.0375</v>
      </c>
      <c r="H215" s="98" t="n">
        <f aca="false">G215</f>
        <v>4.0375</v>
      </c>
      <c r="I215" s="99" t="n">
        <f aca="false">H215</f>
        <v>4.0375</v>
      </c>
      <c r="J215" s="32" t="n">
        <f aca="false">VLOOKUP($A215,Table,MATCH(J$4,Curves,0))</f>
        <v>0</v>
      </c>
      <c r="K215" s="98" t="n">
        <f aca="false">J215</f>
        <v>0</v>
      </c>
      <c r="L215" s="99" t="n">
        <f aca="false">K215</f>
        <v>0</v>
      </c>
      <c r="M215" s="32" t="n">
        <f aca="false">VLOOKUP($A215,Table,MATCH(M$4,Curves,0))</f>
        <v>0</v>
      </c>
      <c r="N215" s="98" t="n">
        <f aca="false">VLOOKUP($A215,Table,MATCH(N$4,Curves,0))</f>
        <v>0.025</v>
      </c>
      <c r="O215" s="99" t="n">
        <f aca="false">N215</f>
        <v>0.025</v>
      </c>
      <c r="P215" s="100"/>
      <c r="Q215" s="99" t="n">
        <f aca="false">O215+L215+I215</f>
        <v>4.0625</v>
      </c>
      <c r="R215" s="100"/>
      <c r="S215" s="35" t="n">
        <f aca="false">A216-A215</f>
        <v>31</v>
      </c>
      <c r="T215" s="101" t="n">
        <f aca="false">CHOOSE(F$3,A216+24,A215)</f>
        <v>43125</v>
      </c>
      <c r="U215" s="35" t="n">
        <f aca="false">T215-C$3</f>
        <v>6351</v>
      </c>
      <c r="V215" s="32" t="n">
        <f aca="false">VLOOKUP($A215,Table,MATCH(V$4,Curves,0))</f>
        <v>0.070859002456139</v>
      </c>
      <c r="W215" s="102" t="n">
        <f aca="false">1/(1+CHOOSE(F$3,(V216+($K$3/10000))/2,(V215+($K$3/10000))/2))^(2*U215/365.25)</f>
        <v>0.297965206936251</v>
      </c>
      <c r="X215" s="35" t="n">
        <f aca="false">IF(AND(mthbeg&lt;=A215,mthend&gt;=A215),1,0)</f>
        <v>0</v>
      </c>
      <c r="Y215" s="35" t="n">
        <f aca="false">S215*X215</f>
        <v>0</v>
      </c>
      <c r="AA215" s="89" t="n">
        <f aca="false">F215*G215</f>
        <v>0</v>
      </c>
      <c r="AB215" s="89" t="n">
        <f aca="false">$F215*H215</f>
        <v>0</v>
      </c>
      <c r="AC215" s="89" t="n">
        <f aca="false">$F215*I215</f>
        <v>0</v>
      </c>
      <c r="AD215" s="89" t="n">
        <f aca="false">$F215*J215</f>
        <v>0</v>
      </c>
      <c r="AE215" s="89" t="n">
        <f aca="false">$F215*K215</f>
        <v>0</v>
      </c>
      <c r="AF215" s="89" t="n">
        <f aca="false">$F215*L215</f>
        <v>0</v>
      </c>
      <c r="AG215" s="89" t="n">
        <f aca="false">$F215*M215</f>
        <v>0</v>
      </c>
      <c r="AH215" s="89" t="n">
        <f aca="false">$F215*N215</f>
        <v>0</v>
      </c>
      <c r="AI215" s="89" t="n">
        <f aca="false">F215*O215</f>
        <v>0</v>
      </c>
      <c r="AJ215" s="93"/>
      <c r="AK215" s="89" t="n">
        <f aca="false">CHOOSE($G$3,AB215-AC215,AC215-AB215)</f>
        <v>0</v>
      </c>
      <c r="AL215" s="89" t="n">
        <f aca="false">CHOOSE($G$3,AE215-AF215,AF215-AE215)</f>
        <v>0</v>
      </c>
      <c r="AM215" s="89" t="n">
        <f aca="false">CHOOSE($G$3,AH215-AI215,AI215-AH215)</f>
        <v>0</v>
      </c>
      <c r="AN215" s="103" t="n">
        <f aca="false">SUM(AK215:AM215)</f>
        <v>0</v>
      </c>
      <c r="AP215" s="89" t="n">
        <f aca="false">CHOOSE($G$3,AA215-AB215,AB215-AA215)</f>
        <v>0</v>
      </c>
      <c r="AQ215" s="89" t="n">
        <f aca="false">CHOOSE($G$3,AD215-AE215,AE215-AD215)</f>
        <v>0</v>
      </c>
      <c r="AR215" s="89" t="n">
        <f aca="false">CHOOSE($G$3,AG215-AH215,AH215-AG215)</f>
        <v>0</v>
      </c>
      <c r="AS215" s="103" t="n">
        <f aca="false">AP215+AQ215+AR215</f>
        <v>0</v>
      </c>
      <c r="AT215" s="103"/>
      <c r="AU215" s="90" t="n">
        <f aca="false">AS215+AN215</f>
        <v>0</v>
      </c>
      <c r="AW215" s="90" t="n">
        <f aca="false">AI215+AF215+AC215</f>
        <v>0</v>
      </c>
      <c r="AX215" s="104"/>
    </row>
    <row r="216" customFormat="false" ht="12" hidden="false" customHeight="true" outlineLevel="0" collapsed="false">
      <c r="A216" s="94" t="n">
        <f aca="false">EDATE(A215,1)</f>
        <v>43101</v>
      </c>
      <c r="B216" s="95" t="n">
        <f aca="false">VLOOKUP(MONTH(A216),Volumes,3)</f>
        <v>10000</v>
      </c>
      <c r="C216" s="96"/>
      <c r="D216" s="97" t="n">
        <f aca="false">B216+C216</f>
        <v>10000</v>
      </c>
      <c r="E216" s="84" t="n">
        <f aca="false">IF(X216=0,0,IF(AND(X216=1,$H$3=1),D216*S216,IF($H$3=2,D216,"N/A")))</f>
        <v>0</v>
      </c>
      <c r="F216" s="84" t="n">
        <f aca="false">E216*W216</f>
        <v>0</v>
      </c>
      <c r="G216" s="32" t="n">
        <f aca="false">VLOOKUP($A216,Table,MATCH(G$4,Curves,0))</f>
        <v>4.0375</v>
      </c>
      <c r="H216" s="98" t="n">
        <f aca="false">G216</f>
        <v>4.0375</v>
      </c>
      <c r="I216" s="99" t="n">
        <f aca="false">H216</f>
        <v>4.0375</v>
      </c>
      <c r="J216" s="32" t="n">
        <f aca="false">VLOOKUP($A216,Table,MATCH(J$4,Curves,0))</f>
        <v>0</v>
      </c>
      <c r="K216" s="98" t="n">
        <f aca="false">J216</f>
        <v>0</v>
      </c>
      <c r="L216" s="99" t="n">
        <f aca="false">K216</f>
        <v>0</v>
      </c>
      <c r="M216" s="32" t="n">
        <f aca="false">VLOOKUP($A216,Table,MATCH(M$4,Curves,0))</f>
        <v>0</v>
      </c>
      <c r="N216" s="98" t="n">
        <f aca="false">VLOOKUP($A216,Table,MATCH(N$4,Curves,0))</f>
        <v>0.025</v>
      </c>
      <c r="O216" s="99" t="n">
        <f aca="false">N216</f>
        <v>0.025</v>
      </c>
      <c r="P216" s="100"/>
      <c r="Q216" s="99" t="n">
        <f aca="false">O216+L216+I216</f>
        <v>4.0625</v>
      </c>
      <c r="R216" s="100"/>
      <c r="S216" s="35" t="n">
        <f aca="false">A217-A216</f>
        <v>31</v>
      </c>
      <c r="T216" s="101" t="n">
        <f aca="false">CHOOSE(F$3,A217+24,A216)</f>
        <v>43156</v>
      </c>
      <c r="U216" s="35" t="n">
        <f aca="false">T216-C$3</f>
        <v>6382</v>
      </c>
      <c r="V216" s="32" t="n">
        <f aca="false">VLOOKUP($A216,Table,MATCH(V$4,Curves,0))</f>
        <v>0.070859002456139</v>
      </c>
      <c r="W216" s="102" t="n">
        <f aca="false">1/(1+CHOOSE(F$3,(V217+($K$3/10000))/2,(V216+($K$3/10000))/2))^(2*U216/365.25)</f>
        <v>0.296209438823461</v>
      </c>
      <c r="X216" s="35" t="n">
        <f aca="false">IF(AND(mthbeg&lt;=A216,mthend&gt;=A216),1,0)</f>
        <v>0</v>
      </c>
      <c r="Y216" s="35" t="n">
        <f aca="false">S216*X216</f>
        <v>0</v>
      </c>
      <c r="AA216" s="89" t="n">
        <f aca="false">F216*G216</f>
        <v>0</v>
      </c>
      <c r="AB216" s="89" t="n">
        <f aca="false">$F216*H216</f>
        <v>0</v>
      </c>
      <c r="AC216" s="89" t="n">
        <f aca="false">$F216*I216</f>
        <v>0</v>
      </c>
      <c r="AD216" s="89" t="n">
        <f aca="false">$F216*J216</f>
        <v>0</v>
      </c>
      <c r="AE216" s="89" t="n">
        <f aca="false">$F216*K216</f>
        <v>0</v>
      </c>
      <c r="AF216" s="89" t="n">
        <f aca="false">$F216*L216</f>
        <v>0</v>
      </c>
      <c r="AG216" s="89" t="n">
        <f aca="false">$F216*M216</f>
        <v>0</v>
      </c>
      <c r="AH216" s="89" t="n">
        <f aca="false">$F216*N216</f>
        <v>0</v>
      </c>
      <c r="AI216" s="89" t="n">
        <f aca="false">F216*O216</f>
        <v>0</v>
      </c>
      <c r="AJ216" s="93"/>
      <c r="AK216" s="89" t="n">
        <f aca="false">CHOOSE($G$3,AB216-AC216,AC216-AB216)</f>
        <v>0</v>
      </c>
      <c r="AL216" s="89" t="n">
        <f aca="false">CHOOSE($G$3,AE216-AF216,AF216-AE216)</f>
        <v>0</v>
      </c>
      <c r="AM216" s="89" t="n">
        <f aca="false">CHOOSE($G$3,AH216-AI216,AI216-AH216)</f>
        <v>0</v>
      </c>
      <c r="AN216" s="103" t="n">
        <f aca="false">SUM(AK216:AM216)</f>
        <v>0</v>
      </c>
      <c r="AP216" s="89" t="n">
        <f aca="false">CHOOSE($G$3,AA216-AB216,AB216-AA216)</f>
        <v>0</v>
      </c>
      <c r="AQ216" s="89" t="n">
        <f aca="false">CHOOSE($G$3,AD216-AE216,AE216-AD216)</f>
        <v>0</v>
      </c>
      <c r="AR216" s="89" t="n">
        <f aca="false">CHOOSE($G$3,AG216-AH216,AH216-AG216)</f>
        <v>0</v>
      </c>
      <c r="AS216" s="103" t="n">
        <f aca="false">AP216+AQ216+AR216</f>
        <v>0</v>
      </c>
      <c r="AT216" s="103"/>
      <c r="AU216" s="90" t="n">
        <f aca="false">AS216+AN216</f>
        <v>0</v>
      </c>
      <c r="AW216" s="90" t="n">
        <f aca="false">AI216+AF216+AC216</f>
        <v>0</v>
      </c>
      <c r="AX216" s="104"/>
    </row>
    <row r="217" customFormat="false" ht="12" hidden="false" customHeight="true" outlineLevel="0" collapsed="false">
      <c r="A217" s="94" t="n">
        <f aca="false">EDATE(A216,1)</f>
        <v>43132</v>
      </c>
      <c r="B217" s="95" t="n">
        <f aca="false">VLOOKUP(MONTH(A217),Volumes,3)</f>
        <v>10000</v>
      </c>
      <c r="C217" s="96"/>
      <c r="D217" s="97" t="n">
        <f aca="false">B217+C217</f>
        <v>10000</v>
      </c>
      <c r="E217" s="84" t="n">
        <f aca="false">IF(X217=0,0,IF(AND(X217=1,$H$3=1),D217*S217,IF($H$3=2,D217,"N/A")))</f>
        <v>0</v>
      </c>
      <c r="F217" s="84" t="n">
        <f aca="false">E217*W217</f>
        <v>0</v>
      </c>
      <c r="G217" s="32" t="n">
        <f aca="false">VLOOKUP($A217,Table,MATCH(G$4,Curves,0))</f>
        <v>4.0375</v>
      </c>
      <c r="H217" s="98" t="n">
        <f aca="false">G217</f>
        <v>4.0375</v>
      </c>
      <c r="I217" s="99" t="n">
        <f aca="false">H217</f>
        <v>4.0375</v>
      </c>
      <c r="J217" s="32" t="n">
        <f aca="false">VLOOKUP($A217,Table,MATCH(J$4,Curves,0))</f>
        <v>0</v>
      </c>
      <c r="K217" s="98" t="n">
        <f aca="false">J217</f>
        <v>0</v>
      </c>
      <c r="L217" s="99" t="n">
        <f aca="false">K217</f>
        <v>0</v>
      </c>
      <c r="M217" s="32" t="n">
        <f aca="false">VLOOKUP($A217,Table,MATCH(M$4,Curves,0))</f>
        <v>0</v>
      </c>
      <c r="N217" s="98" t="n">
        <f aca="false">VLOOKUP($A217,Table,MATCH(N$4,Curves,0))</f>
        <v>0.025</v>
      </c>
      <c r="O217" s="99" t="n">
        <f aca="false">N217</f>
        <v>0.025</v>
      </c>
      <c r="P217" s="100"/>
      <c r="Q217" s="99" t="n">
        <f aca="false">O217+L217+I217</f>
        <v>4.0625</v>
      </c>
      <c r="R217" s="100"/>
      <c r="S217" s="35" t="n">
        <f aca="false">A218-A217</f>
        <v>28</v>
      </c>
      <c r="T217" s="101" t="n">
        <f aca="false">CHOOSE(F$3,A218+24,A217)</f>
        <v>43184</v>
      </c>
      <c r="U217" s="35" t="n">
        <f aca="false">T217-C$3</f>
        <v>6410</v>
      </c>
      <c r="V217" s="32" t="n">
        <f aca="false">VLOOKUP($A217,Table,MATCH(V$4,Curves,0))</f>
        <v>0.070859002456139</v>
      </c>
      <c r="W217" s="102" t="n">
        <f aca="false">1/(1+CHOOSE(F$3,(V218+($K$3/10000))/2,(V217+($K$3/10000))/2))^(2*U217/365.25)</f>
        <v>0.294632477978535</v>
      </c>
      <c r="X217" s="35" t="n">
        <f aca="false">IF(AND(mthbeg&lt;=A217,mthend&gt;=A217),1,0)</f>
        <v>0</v>
      </c>
      <c r="Y217" s="35" t="n">
        <f aca="false">S217*X217</f>
        <v>0</v>
      </c>
      <c r="AA217" s="89" t="n">
        <f aca="false">F217*G217</f>
        <v>0</v>
      </c>
      <c r="AB217" s="89" t="n">
        <f aca="false">$F217*H217</f>
        <v>0</v>
      </c>
      <c r="AC217" s="89" t="n">
        <f aca="false">$F217*I217</f>
        <v>0</v>
      </c>
      <c r="AD217" s="89" t="n">
        <f aca="false">$F217*J217</f>
        <v>0</v>
      </c>
      <c r="AE217" s="89" t="n">
        <f aca="false">$F217*K217</f>
        <v>0</v>
      </c>
      <c r="AF217" s="89" t="n">
        <f aca="false">$F217*L217</f>
        <v>0</v>
      </c>
      <c r="AG217" s="89" t="n">
        <f aca="false">$F217*M217</f>
        <v>0</v>
      </c>
      <c r="AH217" s="89" t="n">
        <f aca="false">$F217*N217</f>
        <v>0</v>
      </c>
      <c r="AI217" s="89" t="n">
        <f aca="false">F217*O217</f>
        <v>0</v>
      </c>
      <c r="AJ217" s="93"/>
      <c r="AK217" s="89" t="n">
        <f aca="false">CHOOSE($G$3,AB217-AC217,AC217-AB217)</f>
        <v>0</v>
      </c>
      <c r="AL217" s="89" t="n">
        <f aca="false">CHOOSE($G$3,AE217-AF217,AF217-AE217)</f>
        <v>0</v>
      </c>
      <c r="AM217" s="89" t="n">
        <f aca="false">CHOOSE($G$3,AH217-AI217,AI217-AH217)</f>
        <v>0</v>
      </c>
      <c r="AN217" s="103" t="n">
        <f aca="false">SUM(AK217:AM217)</f>
        <v>0</v>
      </c>
      <c r="AP217" s="89" t="n">
        <f aca="false">CHOOSE($G$3,AA217-AB217,AB217-AA217)</f>
        <v>0</v>
      </c>
      <c r="AQ217" s="89" t="n">
        <f aca="false">CHOOSE($G$3,AD217-AE217,AE217-AD217)</f>
        <v>0</v>
      </c>
      <c r="AR217" s="89" t="n">
        <f aca="false">CHOOSE($G$3,AG217-AH217,AH217-AG217)</f>
        <v>0</v>
      </c>
      <c r="AS217" s="103" t="n">
        <f aca="false">AP217+AQ217+AR217</f>
        <v>0</v>
      </c>
      <c r="AT217" s="103"/>
      <c r="AU217" s="90" t="n">
        <f aca="false">AS217+AN217</f>
        <v>0</v>
      </c>
      <c r="AW217" s="90" t="n">
        <f aca="false">AI217+AF217+AC217</f>
        <v>0</v>
      </c>
      <c r="AX217" s="104"/>
    </row>
    <row r="218" customFormat="false" ht="12" hidden="false" customHeight="true" outlineLevel="0" collapsed="false">
      <c r="A218" s="94" t="n">
        <f aca="false">EDATE(A217,1)</f>
        <v>43160</v>
      </c>
      <c r="B218" s="95" t="n">
        <f aca="false">VLOOKUP(MONTH(A218),Volumes,3)</f>
        <v>10000</v>
      </c>
      <c r="C218" s="96"/>
      <c r="D218" s="97" t="n">
        <f aca="false">B218+C218</f>
        <v>10000</v>
      </c>
      <c r="E218" s="84" t="n">
        <f aca="false">IF(X218=0,0,IF(AND(X218=1,$H$3=1),D218*S218,IF($H$3=2,D218,"N/A")))</f>
        <v>0</v>
      </c>
      <c r="F218" s="84" t="n">
        <f aca="false">E218*W218</f>
        <v>0</v>
      </c>
      <c r="G218" s="32" t="n">
        <f aca="false">VLOOKUP($A218,Table,MATCH(G$4,Curves,0))</f>
        <v>4.0375</v>
      </c>
      <c r="H218" s="98" t="n">
        <f aca="false">G218</f>
        <v>4.0375</v>
      </c>
      <c r="I218" s="99" t="n">
        <f aca="false">H218</f>
        <v>4.0375</v>
      </c>
      <c r="J218" s="32" t="n">
        <f aca="false">VLOOKUP($A218,Table,MATCH(J$4,Curves,0))</f>
        <v>0</v>
      </c>
      <c r="K218" s="98" t="n">
        <f aca="false">J218</f>
        <v>0</v>
      </c>
      <c r="L218" s="99" t="n">
        <f aca="false">K218</f>
        <v>0</v>
      </c>
      <c r="M218" s="32" t="n">
        <f aca="false">VLOOKUP($A218,Table,MATCH(M$4,Curves,0))</f>
        <v>0</v>
      </c>
      <c r="N218" s="98" t="n">
        <f aca="false">VLOOKUP($A218,Table,MATCH(N$4,Curves,0))</f>
        <v>0.025</v>
      </c>
      <c r="O218" s="99" t="n">
        <f aca="false">N218</f>
        <v>0.025</v>
      </c>
      <c r="P218" s="100"/>
      <c r="Q218" s="99" t="n">
        <f aca="false">O218+L218+I218</f>
        <v>4.0625</v>
      </c>
      <c r="R218" s="100"/>
      <c r="S218" s="35" t="n">
        <f aca="false">A219-A218</f>
        <v>31</v>
      </c>
      <c r="T218" s="101" t="n">
        <f aca="false">CHOOSE(F$3,A219+24,A218)</f>
        <v>43215</v>
      </c>
      <c r="U218" s="35" t="n">
        <f aca="false">T218-C$3</f>
        <v>6441</v>
      </c>
      <c r="V218" s="32" t="n">
        <f aca="false">VLOOKUP($A218,Table,MATCH(V$4,Curves,0))</f>
        <v>0.070859002456139</v>
      </c>
      <c r="W218" s="102" t="n">
        <f aca="false">1/(1+CHOOSE(F$3,(V219+($K$3/10000))/2,(V218+($K$3/10000))/2))^(2*U218/365.25)</f>
        <v>0.292896348062072</v>
      </c>
      <c r="X218" s="35" t="n">
        <f aca="false">IF(AND(mthbeg&lt;=A218,mthend&gt;=A218),1,0)</f>
        <v>0</v>
      </c>
      <c r="Y218" s="35" t="n">
        <f aca="false">S218*X218</f>
        <v>0</v>
      </c>
      <c r="AA218" s="89" t="n">
        <f aca="false">F218*G218</f>
        <v>0</v>
      </c>
      <c r="AB218" s="89" t="n">
        <f aca="false">$F218*H218</f>
        <v>0</v>
      </c>
      <c r="AC218" s="89" t="n">
        <f aca="false">$F218*I218</f>
        <v>0</v>
      </c>
      <c r="AD218" s="89" t="n">
        <f aca="false">$F218*J218</f>
        <v>0</v>
      </c>
      <c r="AE218" s="89" t="n">
        <f aca="false">$F218*K218</f>
        <v>0</v>
      </c>
      <c r="AF218" s="89" t="n">
        <f aca="false">$F218*L218</f>
        <v>0</v>
      </c>
      <c r="AG218" s="89" t="n">
        <f aca="false">$F218*M218</f>
        <v>0</v>
      </c>
      <c r="AH218" s="89" t="n">
        <f aca="false">$F218*N218</f>
        <v>0</v>
      </c>
      <c r="AI218" s="89" t="n">
        <f aca="false">F218*O218</f>
        <v>0</v>
      </c>
      <c r="AJ218" s="93"/>
      <c r="AK218" s="89" t="n">
        <f aca="false">CHOOSE($G$3,AB218-AC218,AC218-AB218)</f>
        <v>0</v>
      </c>
      <c r="AL218" s="89" t="n">
        <f aca="false">CHOOSE($G$3,AE218-AF218,AF218-AE218)</f>
        <v>0</v>
      </c>
      <c r="AM218" s="89" t="n">
        <f aca="false">CHOOSE($G$3,AH218-AI218,AI218-AH218)</f>
        <v>0</v>
      </c>
      <c r="AN218" s="103" t="n">
        <f aca="false">SUM(AK218:AM218)</f>
        <v>0</v>
      </c>
      <c r="AP218" s="89" t="n">
        <f aca="false">CHOOSE($G$3,AA218-AB218,AB218-AA218)</f>
        <v>0</v>
      </c>
      <c r="AQ218" s="89" t="n">
        <f aca="false">CHOOSE($G$3,AD218-AE218,AE218-AD218)</f>
        <v>0</v>
      </c>
      <c r="AR218" s="89" t="n">
        <f aca="false">CHOOSE($G$3,AG218-AH218,AH218-AG218)</f>
        <v>0</v>
      </c>
      <c r="AS218" s="103" t="n">
        <f aca="false">AP218+AQ218+AR218</f>
        <v>0</v>
      </c>
      <c r="AT218" s="103"/>
      <c r="AU218" s="90" t="n">
        <f aca="false">AS218+AN218</f>
        <v>0</v>
      </c>
      <c r="AW218" s="90" t="n">
        <f aca="false">AI218+AF218+AC218</f>
        <v>0</v>
      </c>
      <c r="AX218" s="104"/>
    </row>
    <row r="219" customFormat="false" ht="12" hidden="false" customHeight="true" outlineLevel="0" collapsed="false">
      <c r="A219" s="94" t="n">
        <f aca="false">EDATE(A218,1)</f>
        <v>43191</v>
      </c>
      <c r="B219" s="95" t="n">
        <f aca="false">VLOOKUP(MONTH(A219),Volumes,3)</f>
        <v>10000</v>
      </c>
      <c r="C219" s="96"/>
      <c r="D219" s="97" t="n">
        <f aca="false">B219+C219</f>
        <v>10000</v>
      </c>
      <c r="E219" s="84" t="n">
        <f aca="false">IF(X219=0,0,IF(AND(X219=1,$H$3=1),D219*S219,IF($H$3=2,D219,"N/A")))</f>
        <v>0</v>
      </c>
      <c r="F219" s="84" t="n">
        <f aca="false">E219*W219</f>
        <v>0</v>
      </c>
      <c r="G219" s="32" t="n">
        <f aca="false">VLOOKUP($A219,Table,MATCH(G$4,Curves,0))</f>
        <v>4.0375</v>
      </c>
      <c r="H219" s="98" t="n">
        <f aca="false">G219</f>
        <v>4.0375</v>
      </c>
      <c r="I219" s="99" t="n">
        <f aca="false">H219</f>
        <v>4.0375</v>
      </c>
      <c r="J219" s="32" t="n">
        <f aca="false">VLOOKUP($A219,Table,MATCH(J$4,Curves,0))</f>
        <v>0</v>
      </c>
      <c r="K219" s="98" t="n">
        <f aca="false">J219</f>
        <v>0</v>
      </c>
      <c r="L219" s="99" t="n">
        <f aca="false">K219</f>
        <v>0</v>
      </c>
      <c r="M219" s="32" t="n">
        <f aca="false">VLOOKUP($A219,Table,MATCH(M$4,Curves,0))</f>
        <v>0</v>
      </c>
      <c r="N219" s="98" t="n">
        <f aca="false">VLOOKUP($A219,Table,MATCH(N$4,Curves,0))</f>
        <v>0.025</v>
      </c>
      <c r="O219" s="99" t="n">
        <f aca="false">N219</f>
        <v>0.025</v>
      </c>
      <c r="P219" s="100"/>
      <c r="Q219" s="99" t="n">
        <f aca="false">O219+L219+I219</f>
        <v>4.0625</v>
      </c>
      <c r="R219" s="100"/>
      <c r="S219" s="35" t="n">
        <f aca="false">A220-A219</f>
        <v>30</v>
      </c>
      <c r="T219" s="101" t="n">
        <f aca="false">CHOOSE(F$3,A220+24,A219)</f>
        <v>43245</v>
      </c>
      <c r="U219" s="35" t="n">
        <f aca="false">T219-C$3</f>
        <v>6471</v>
      </c>
      <c r="V219" s="32" t="n">
        <f aca="false">VLOOKUP($A219,Table,MATCH(V$4,Curves,0))</f>
        <v>0.070859002456139</v>
      </c>
      <c r="W219" s="102" t="n">
        <f aca="false">1/(1+CHOOSE(F$3,(V220+($K$3/10000))/2,(V219+($K$3/10000))/2))^(2*U219/365.25)</f>
        <v>0.291225963460822</v>
      </c>
      <c r="X219" s="35" t="n">
        <f aca="false">IF(AND(mthbeg&lt;=A219,mthend&gt;=A219),1,0)</f>
        <v>0</v>
      </c>
      <c r="Y219" s="35" t="n">
        <f aca="false">S219*X219</f>
        <v>0</v>
      </c>
      <c r="AA219" s="89" t="n">
        <f aca="false">F219*G219</f>
        <v>0</v>
      </c>
      <c r="AB219" s="89" t="n">
        <f aca="false">$F219*H219</f>
        <v>0</v>
      </c>
      <c r="AC219" s="89" t="n">
        <f aca="false">$F219*I219</f>
        <v>0</v>
      </c>
      <c r="AD219" s="89" t="n">
        <f aca="false">$F219*J219</f>
        <v>0</v>
      </c>
      <c r="AE219" s="89" t="n">
        <f aca="false">$F219*K219</f>
        <v>0</v>
      </c>
      <c r="AF219" s="89" t="n">
        <f aca="false">$F219*L219</f>
        <v>0</v>
      </c>
      <c r="AG219" s="89" t="n">
        <f aca="false">$F219*M219</f>
        <v>0</v>
      </c>
      <c r="AH219" s="89" t="n">
        <f aca="false">$F219*N219</f>
        <v>0</v>
      </c>
      <c r="AI219" s="89" t="n">
        <f aca="false">F219*O219</f>
        <v>0</v>
      </c>
      <c r="AJ219" s="93"/>
      <c r="AK219" s="89" t="n">
        <f aca="false">CHOOSE($G$3,AB219-AC219,AC219-AB219)</f>
        <v>0</v>
      </c>
      <c r="AL219" s="89" t="n">
        <f aca="false">CHOOSE($G$3,AE219-AF219,AF219-AE219)</f>
        <v>0</v>
      </c>
      <c r="AM219" s="89" t="n">
        <f aca="false">CHOOSE($G$3,AH219-AI219,AI219-AH219)</f>
        <v>0</v>
      </c>
      <c r="AN219" s="103" t="n">
        <f aca="false">SUM(AK219:AM219)</f>
        <v>0</v>
      </c>
      <c r="AP219" s="89" t="n">
        <f aca="false">CHOOSE($G$3,AA219-AB219,AB219-AA219)</f>
        <v>0</v>
      </c>
      <c r="AQ219" s="89" t="n">
        <f aca="false">CHOOSE($G$3,AD219-AE219,AE219-AD219)</f>
        <v>0</v>
      </c>
      <c r="AR219" s="89" t="n">
        <f aca="false">CHOOSE($G$3,AG219-AH219,AH219-AG219)</f>
        <v>0</v>
      </c>
      <c r="AS219" s="103" t="n">
        <f aca="false">AP219+AQ219+AR219</f>
        <v>0</v>
      </c>
      <c r="AT219" s="103"/>
      <c r="AU219" s="90" t="n">
        <f aca="false">AS219+AN219</f>
        <v>0</v>
      </c>
      <c r="AW219" s="90" t="n">
        <f aca="false">AI219+AF219+AC219</f>
        <v>0</v>
      </c>
      <c r="AX219" s="104"/>
    </row>
    <row r="220" customFormat="false" ht="12" hidden="false" customHeight="true" outlineLevel="0" collapsed="false">
      <c r="A220" s="94" t="n">
        <f aca="false">EDATE(A219,1)</f>
        <v>43221</v>
      </c>
      <c r="B220" s="95" t="n">
        <f aca="false">VLOOKUP(MONTH(A220),Volumes,3)</f>
        <v>10000</v>
      </c>
      <c r="C220" s="96"/>
      <c r="D220" s="97" t="n">
        <f aca="false">B220+C220</f>
        <v>10000</v>
      </c>
      <c r="E220" s="84" t="n">
        <f aca="false">IF(X220=0,0,IF(AND(X220=1,$H$3=1),D220*S220,IF($H$3=2,D220,"N/A")))</f>
        <v>0</v>
      </c>
      <c r="F220" s="84" t="n">
        <f aca="false">E220*W220</f>
        <v>0</v>
      </c>
      <c r="G220" s="32" t="n">
        <f aca="false">VLOOKUP($A220,Table,MATCH(G$4,Curves,0))</f>
        <v>4.0375</v>
      </c>
      <c r="H220" s="98" t="n">
        <f aca="false">G220</f>
        <v>4.0375</v>
      </c>
      <c r="I220" s="99" t="n">
        <f aca="false">H220</f>
        <v>4.0375</v>
      </c>
      <c r="J220" s="32" t="n">
        <f aca="false">VLOOKUP($A220,Table,MATCH(J$4,Curves,0))</f>
        <v>0</v>
      </c>
      <c r="K220" s="98" t="n">
        <f aca="false">J220</f>
        <v>0</v>
      </c>
      <c r="L220" s="99" t="n">
        <f aca="false">K220</f>
        <v>0</v>
      </c>
      <c r="M220" s="32" t="n">
        <f aca="false">VLOOKUP($A220,Table,MATCH(M$4,Curves,0))</f>
        <v>0</v>
      </c>
      <c r="N220" s="98" t="n">
        <f aca="false">VLOOKUP($A220,Table,MATCH(N$4,Curves,0))</f>
        <v>0.025</v>
      </c>
      <c r="O220" s="99" t="n">
        <f aca="false">N220</f>
        <v>0.025</v>
      </c>
      <c r="P220" s="100"/>
      <c r="Q220" s="99" t="n">
        <f aca="false">O220+L220+I220</f>
        <v>4.0625</v>
      </c>
      <c r="R220" s="100"/>
      <c r="S220" s="35" t="n">
        <f aca="false">A221-A220</f>
        <v>31</v>
      </c>
      <c r="T220" s="101" t="n">
        <f aca="false">CHOOSE(F$3,A221+24,A220)</f>
        <v>43276</v>
      </c>
      <c r="U220" s="35" t="n">
        <f aca="false">T220-C$3</f>
        <v>6502</v>
      </c>
      <c r="V220" s="32" t="n">
        <f aca="false">VLOOKUP($A220,Table,MATCH(V$4,Curves,0))</f>
        <v>0.070859002456139</v>
      </c>
      <c r="W220" s="102" t="n">
        <f aca="false">1/(1+CHOOSE(F$3,(V221+($K$3/10000))/2,(V220+($K$3/10000))/2))^(2*U220/365.25)</f>
        <v>0.289509906524112</v>
      </c>
      <c r="X220" s="35" t="n">
        <f aca="false">IF(AND(mthbeg&lt;=A220,mthend&gt;=A220),1,0)</f>
        <v>0</v>
      </c>
      <c r="Y220" s="35" t="n">
        <f aca="false">S220*X220</f>
        <v>0</v>
      </c>
      <c r="AA220" s="89" t="n">
        <f aca="false">F220*G220</f>
        <v>0</v>
      </c>
      <c r="AB220" s="89" t="n">
        <f aca="false">$F220*H220</f>
        <v>0</v>
      </c>
      <c r="AC220" s="89" t="n">
        <f aca="false">$F220*I220</f>
        <v>0</v>
      </c>
      <c r="AD220" s="89" t="n">
        <f aca="false">$F220*J220</f>
        <v>0</v>
      </c>
      <c r="AE220" s="89" t="n">
        <f aca="false">$F220*K220</f>
        <v>0</v>
      </c>
      <c r="AF220" s="89" t="n">
        <f aca="false">$F220*L220</f>
        <v>0</v>
      </c>
      <c r="AG220" s="89" t="n">
        <f aca="false">$F220*M220</f>
        <v>0</v>
      </c>
      <c r="AH220" s="89" t="n">
        <f aca="false">$F220*N220</f>
        <v>0</v>
      </c>
      <c r="AI220" s="89" t="n">
        <f aca="false">F220*O220</f>
        <v>0</v>
      </c>
      <c r="AJ220" s="93"/>
      <c r="AK220" s="89" t="n">
        <f aca="false">CHOOSE($G$3,AB220-AC220,AC220-AB220)</f>
        <v>0</v>
      </c>
      <c r="AL220" s="89" t="n">
        <f aca="false">CHOOSE($G$3,AE220-AF220,AF220-AE220)</f>
        <v>0</v>
      </c>
      <c r="AM220" s="89" t="n">
        <f aca="false">CHOOSE($G$3,AH220-AI220,AI220-AH220)</f>
        <v>0</v>
      </c>
      <c r="AN220" s="103" t="n">
        <f aca="false">SUM(AK220:AM220)</f>
        <v>0</v>
      </c>
      <c r="AP220" s="89" t="n">
        <f aca="false">CHOOSE($G$3,AA220-AB220,AB220-AA220)</f>
        <v>0</v>
      </c>
      <c r="AQ220" s="89" t="n">
        <f aca="false">CHOOSE($G$3,AD220-AE220,AE220-AD220)</f>
        <v>0</v>
      </c>
      <c r="AR220" s="89" t="n">
        <f aca="false">CHOOSE($G$3,AG220-AH220,AH220-AG220)</f>
        <v>0</v>
      </c>
      <c r="AS220" s="103" t="n">
        <f aca="false">AP220+AQ220+AR220</f>
        <v>0</v>
      </c>
      <c r="AT220" s="103"/>
      <c r="AU220" s="90" t="n">
        <f aca="false">AS220+AN220</f>
        <v>0</v>
      </c>
      <c r="AW220" s="90" t="n">
        <f aca="false">AI220+AF220+AC220</f>
        <v>0</v>
      </c>
      <c r="AX220" s="104"/>
    </row>
    <row r="221" customFormat="false" ht="12" hidden="false" customHeight="true" outlineLevel="0" collapsed="false">
      <c r="A221" s="94" t="n">
        <f aca="false">EDATE(A220,1)</f>
        <v>43252</v>
      </c>
      <c r="B221" s="95" t="n">
        <f aca="false">VLOOKUP(MONTH(A221),Volumes,3)</f>
        <v>10000</v>
      </c>
      <c r="C221" s="96"/>
      <c r="D221" s="97" t="n">
        <f aca="false">B221+C221</f>
        <v>10000</v>
      </c>
      <c r="E221" s="84" t="n">
        <f aca="false">IF(X221=0,0,IF(AND(X221=1,$H$3=1),D221*S221,IF($H$3=2,D221,"N/A")))</f>
        <v>0</v>
      </c>
      <c r="F221" s="84" t="n">
        <f aca="false">E221*W221</f>
        <v>0</v>
      </c>
      <c r="G221" s="32" t="n">
        <f aca="false">VLOOKUP($A221,Table,MATCH(G$4,Curves,0))</f>
        <v>4.0375</v>
      </c>
      <c r="H221" s="98" t="n">
        <f aca="false">G221</f>
        <v>4.0375</v>
      </c>
      <c r="I221" s="99" t="n">
        <f aca="false">H221</f>
        <v>4.0375</v>
      </c>
      <c r="J221" s="32" t="n">
        <f aca="false">VLOOKUP($A221,Table,MATCH(J$4,Curves,0))</f>
        <v>0</v>
      </c>
      <c r="K221" s="98" t="n">
        <f aca="false">J221</f>
        <v>0</v>
      </c>
      <c r="L221" s="99" t="n">
        <f aca="false">K221</f>
        <v>0</v>
      </c>
      <c r="M221" s="32" t="n">
        <f aca="false">VLOOKUP($A221,Table,MATCH(M$4,Curves,0))</f>
        <v>0</v>
      </c>
      <c r="N221" s="98" t="n">
        <f aca="false">VLOOKUP($A221,Table,MATCH(N$4,Curves,0))</f>
        <v>0.025</v>
      </c>
      <c r="O221" s="99" t="n">
        <f aca="false">N221</f>
        <v>0.025</v>
      </c>
      <c r="P221" s="100"/>
      <c r="Q221" s="99" t="n">
        <f aca="false">O221+L221+I221</f>
        <v>4.0625</v>
      </c>
      <c r="R221" s="100"/>
      <c r="S221" s="35" t="n">
        <f aca="false">A222-A221</f>
        <v>30</v>
      </c>
      <c r="T221" s="101" t="n">
        <f aca="false">CHOOSE(F$3,A222+24,A221)</f>
        <v>43306</v>
      </c>
      <c r="U221" s="35" t="n">
        <f aca="false">T221-C$3</f>
        <v>6532</v>
      </c>
      <c r="V221" s="32" t="n">
        <f aca="false">VLOOKUP($A221,Table,MATCH(V$4,Curves,0))</f>
        <v>0.070859002456139</v>
      </c>
      <c r="W221" s="102" t="n">
        <f aca="false">1/(1+CHOOSE(F$3,(V222+($K$3/10000))/2,(V221+($K$3/10000))/2))^(2*U221/365.25)</f>
        <v>0.287858834761126</v>
      </c>
      <c r="X221" s="35" t="n">
        <f aca="false">IF(AND(mthbeg&lt;=A221,mthend&gt;=A221),1,0)</f>
        <v>0</v>
      </c>
      <c r="Y221" s="35" t="n">
        <f aca="false">S221*X221</f>
        <v>0</v>
      </c>
      <c r="AA221" s="89" t="n">
        <f aca="false">F221*G221</f>
        <v>0</v>
      </c>
      <c r="AB221" s="89" t="n">
        <f aca="false">$F221*H221</f>
        <v>0</v>
      </c>
      <c r="AC221" s="89" t="n">
        <f aca="false">$F221*I221</f>
        <v>0</v>
      </c>
      <c r="AD221" s="89" t="n">
        <f aca="false">$F221*J221</f>
        <v>0</v>
      </c>
      <c r="AE221" s="89" t="n">
        <f aca="false">$F221*K221</f>
        <v>0</v>
      </c>
      <c r="AF221" s="89" t="n">
        <f aca="false">$F221*L221</f>
        <v>0</v>
      </c>
      <c r="AG221" s="89" t="n">
        <f aca="false">$F221*M221</f>
        <v>0</v>
      </c>
      <c r="AH221" s="89" t="n">
        <f aca="false">$F221*N221</f>
        <v>0</v>
      </c>
      <c r="AI221" s="89" t="n">
        <f aca="false">F221*O221</f>
        <v>0</v>
      </c>
      <c r="AJ221" s="93"/>
      <c r="AK221" s="89" t="n">
        <f aca="false">CHOOSE($G$3,AB221-AC221,AC221-AB221)</f>
        <v>0</v>
      </c>
      <c r="AL221" s="89" t="n">
        <f aca="false">CHOOSE($G$3,AE221-AF221,AF221-AE221)</f>
        <v>0</v>
      </c>
      <c r="AM221" s="89" t="n">
        <f aca="false">CHOOSE($G$3,AH221-AI221,AI221-AH221)</f>
        <v>0</v>
      </c>
      <c r="AN221" s="103" t="n">
        <f aca="false">SUM(AK221:AM221)</f>
        <v>0</v>
      </c>
      <c r="AP221" s="89" t="n">
        <f aca="false">CHOOSE($G$3,AA221-AB221,AB221-AA221)</f>
        <v>0</v>
      </c>
      <c r="AQ221" s="89" t="n">
        <f aca="false">CHOOSE($G$3,AD221-AE221,AE221-AD221)</f>
        <v>0</v>
      </c>
      <c r="AR221" s="89" t="n">
        <f aca="false">CHOOSE($G$3,AG221-AH221,AH221-AG221)</f>
        <v>0</v>
      </c>
      <c r="AS221" s="103" t="n">
        <f aca="false">AP221+AQ221+AR221</f>
        <v>0</v>
      </c>
      <c r="AT221" s="103"/>
      <c r="AU221" s="90" t="n">
        <f aca="false">AS221+AN221</f>
        <v>0</v>
      </c>
      <c r="AW221" s="90" t="n">
        <f aca="false">AI221+AF221+AC221</f>
        <v>0</v>
      </c>
      <c r="AX221" s="104"/>
    </row>
    <row r="222" customFormat="false" ht="12" hidden="false" customHeight="true" outlineLevel="0" collapsed="false">
      <c r="A222" s="94" t="n">
        <f aca="false">EDATE(A221,1)</f>
        <v>43282</v>
      </c>
      <c r="B222" s="95" t="n">
        <f aca="false">VLOOKUP(MONTH(A222),Volumes,3)</f>
        <v>10000</v>
      </c>
      <c r="C222" s="96"/>
      <c r="D222" s="97" t="n">
        <f aca="false">B222+C222</f>
        <v>10000</v>
      </c>
      <c r="E222" s="84" t="n">
        <f aca="false">IF(X222=0,0,IF(AND(X222=1,$H$3=1),D222*S222,IF($H$3=2,D222,"N/A")))</f>
        <v>0</v>
      </c>
      <c r="F222" s="84" t="n">
        <f aca="false">E222*W222</f>
        <v>0</v>
      </c>
      <c r="G222" s="32" t="n">
        <f aca="false">VLOOKUP($A222,Table,MATCH(G$4,Curves,0))</f>
        <v>4.0375</v>
      </c>
      <c r="H222" s="98" t="n">
        <f aca="false">G222</f>
        <v>4.0375</v>
      </c>
      <c r="I222" s="99" t="n">
        <f aca="false">H222</f>
        <v>4.0375</v>
      </c>
      <c r="J222" s="32" t="n">
        <f aca="false">VLOOKUP($A222,Table,MATCH(J$4,Curves,0))</f>
        <v>0</v>
      </c>
      <c r="K222" s="98" t="n">
        <f aca="false">J222</f>
        <v>0</v>
      </c>
      <c r="L222" s="99" t="n">
        <f aca="false">K222</f>
        <v>0</v>
      </c>
      <c r="M222" s="32" t="n">
        <f aca="false">VLOOKUP($A222,Table,MATCH(M$4,Curves,0))</f>
        <v>0</v>
      </c>
      <c r="N222" s="98" t="n">
        <f aca="false">VLOOKUP($A222,Table,MATCH(N$4,Curves,0))</f>
        <v>0.025</v>
      </c>
      <c r="O222" s="99" t="n">
        <f aca="false">N222</f>
        <v>0.025</v>
      </c>
      <c r="P222" s="100"/>
      <c r="Q222" s="99" t="n">
        <f aca="false">O222+L222+I222</f>
        <v>4.0625</v>
      </c>
      <c r="R222" s="100"/>
      <c r="S222" s="35" t="n">
        <f aca="false">A223-A222</f>
        <v>31</v>
      </c>
      <c r="T222" s="101" t="n">
        <f aca="false">CHOOSE(F$3,A223+24,A222)</f>
        <v>43337</v>
      </c>
      <c r="U222" s="35" t="n">
        <f aca="false">T222-C$3</f>
        <v>6563</v>
      </c>
      <c r="V222" s="32" t="n">
        <f aca="false">VLOOKUP($A222,Table,MATCH(V$4,Curves,0))</f>
        <v>0.070859002456139</v>
      </c>
      <c r="W222" s="102" t="n">
        <f aca="false">1/(1+CHOOSE(F$3,(V223+($K$3/10000))/2,(V222+($K$3/10000))/2))^(2*U222/365.25)</f>
        <v>0.286162618722162</v>
      </c>
      <c r="X222" s="35" t="n">
        <f aca="false">IF(AND(mthbeg&lt;=A222,mthend&gt;=A222),1,0)</f>
        <v>0</v>
      </c>
      <c r="Y222" s="35" t="n">
        <f aca="false">S222*X222</f>
        <v>0</v>
      </c>
      <c r="AA222" s="89" t="n">
        <f aca="false">F222*G222</f>
        <v>0</v>
      </c>
      <c r="AB222" s="89" t="n">
        <f aca="false">$F222*H222</f>
        <v>0</v>
      </c>
      <c r="AC222" s="89" t="n">
        <f aca="false">$F222*I222</f>
        <v>0</v>
      </c>
      <c r="AD222" s="89" t="n">
        <f aca="false">$F222*J222</f>
        <v>0</v>
      </c>
      <c r="AE222" s="89" t="n">
        <f aca="false">$F222*K222</f>
        <v>0</v>
      </c>
      <c r="AF222" s="89" t="n">
        <f aca="false">$F222*L222</f>
        <v>0</v>
      </c>
      <c r="AG222" s="89" t="n">
        <f aca="false">$F222*M222</f>
        <v>0</v>
      </c>
      <c r="AH222" s="89" t="n">
        <f aca="false">$F222*N222</f>
        <v>0</v>
      </c>
      <c r="AI222" s="89" t="n">
        <f aca="false">F222*O222</f>
        <v>0</v>
      </c>
      <c r="AJ222" s="93"/>
      <c r="AK222" s="89" t="n">
        <f aca="false">CHOOSE($G$3,AB222-AC222,AC222-AB222)</f>
        <v>0</v>
      </c>
      <c r="AL222" s="89" t="n">
        <f aca="false">CHOOSE($G$3,AE222-AF222,AF222-AE222)</f>
        <v>0</v>
      </c>
      <c r="AM222" s="89" t="n">
        <f aca="false">CHOOSE($G$3,AH222-AI222,AI222-AH222)</f>
        <v>0</v>
      </c>
      <c r="AN222" s="103" t="n">
        <f aca="false">SUM(AK222:AM222)</f>
        <v>0</v>
      </c>
      <c r="AP222" s="89" t="n">
        <f aca="false">CHOOSE($G$3,AA222-AB222,AB222-AA222)</f>
        <v>0</v>
      </c>
      <c r="AQ222" s="89" t="n">
        <f aca="false">CHOOSE($G$3,AD222-AE222,AE222-AD222)</f>
        <v>0</v>
      </c>
      <c r="AR222" s="89" t="n">
        <f aca="false">CHOOSE($G$3,AG222-AH222,AH222-AG222)</f>
        <v>0</v>
      </c>
      <c r="AS222" s="103" t="n">
        <f aca="false">AP222+AQ222+AR222</f>
        <v>0</v>
      </c>
      <c r="AT222" s="103"/>
      <c r="AU222" s="90" t="n">
        <f aca="false">AS222+AN222</f>
        <v>0</v>
      </c>
      <c r="AW222" s="90" t="n">
        <f aca="false">AI222+AF222+AC222</f>
        <v>0</v>
      </c>
      <c r="AX222" s="104"/>
    </row>
    <row r="223" customFormat="false" ht="12" hidden="false" customHeight="true" outlineLevel="0" collapsed="false">
      <c r="A223" s="94" t="n">
        <f aca="false">EDATE(A222,1)</f>
        <v>43313</v>
      </c>
      <c r="B223" s="95" t="n">
        <f aca="false">VLOOKUP(MONTH(A223),Volumes,3)</f>
        <v>10000</v>
      </c>
      <c r="C223" s="96"/>
      <c r="D223" s="97" t="n">
        <f aca="false">B223+C223</f>
        <v>10000</v>
      </c>
      <c r="E223" s="84" t="n">
        <f aca="false">IF(X223=0,0,IF(AND(X223=1,$H$3=1),D223*S223,IF($H$3=2,D223,"N/A")))</f>
        <v>0</v>
      </c>
      <c r="F223" s="84" t="n">
        <f aca="false">E223*W223</f>
        <v>0</v>
      </c>
      <c r="G223" s="32" t="n">
        <f aca="false">VLOOKUP($A223,Table,MATCH(G$4,Curves,0))</f>
        <v>4.0375</v>
      </c>
      <c r="H223" s="98" t="n">
        <f aca="false">G223</f>
        <v>4.0375</v>
      </c>
      <c r="I223" s="99" t="n">
        <f aca="false">H223</f>
        <v>4.0375</v>
      </c>
      <c r="J223" s="32" t="n">
        <f aca="false">VLOOKUP($A223,Table,MATCH(J$4,Curves,0))</f>
        <v>0</v>
      </c>
      <c r="K223" s="98" t="n">
        <f aca="false">J223</f>
        <v>0</v>
      </c>
      <c r="L223" s="99" t="n">
        <f aca="false">K223</f>
        <v>0</v>
      </c>
      <c r="M223" s="32" t="n">
        <f aca="false">VLOOKUP($A223,Table,MATCH(M$4,Curves,0))</f>
        <v>0</v>
      </c>
      <c r="N223" s="98" t="n">
        <f aca="false">VLOOKUP($A223,Table,MATCH(N$4,Curves,0))</f>
        <v>0.025</v>
      </c>
      <c r="O223" s="99" t="n">
        <f aca="false">N223</f>
        <v>0.025</v>
      </c>
      <c r="P223" s="100"/>
      <c r="Q223" s="99" t="n">
        <f aca="false">O223+L223+I223</f>
        <v>4.0625</v>
      </c>
      <c r="R223" s="100"/>
      <c r="S223" s="35" t="n">
        <f aca="false">A224-A223</f>
        <v>31</v>
      </c>
      <c r="T223" s="101" t="n">
        <f aca="false">CHOOSE(F$3,A224+24,A223)</f>
        <v>43368</v>
      </c>
      <c r="U223" s="35" t="n">
        <f aca="false">T223-C$3</f>
        <v>6594</v>
      </c>
      <c r="V223" s="32" t="n">
        <f aca="false">VLOOKUP($A223,Table,MATCH(V$4,Curves,0))</f>
        <v>0.070859002456139</v>
      </c>
      <c r="W223" s="102" t="n">
        <f aca="false">1/(1+CHOOSE(F$3,(V224+($K$3/10000))/2,(V223+($K$3/10000))/2))^(2*U223/365.25)</f>
        <v>0.284476397682494</v>
      </c>
      <c r="X223" s="35" t="n">
        <f aca="false">IF(AND(mthbeg&lt;=A223,mthend&gt;=A223),1,0)</f>
        <v>0</v>
      </c>
      <c r="Y223" s="35" t="n">
        <f aca="false">S223*X223</f>
        <v>0</v>
      </c>
      <c r="AA223" s="89" t="n">
        <f aca="false">F223*G223</f>
        <v>0</v>
      </c>
      <c r="AB223" s="89" t="n">
        <f aca="false">$F223*H223</f>
        <v>0</v>
      </c>
      <c r="AC223" s="89" t="n">
        <f aca="false">$F223*I223</f>
        <v>0</v>
      </c>
      <c r="AD223" s="89" t="n">
        <f aca="false">$F223*J223</f>
        <v>0</v>
      </c>
      <c r="AE223" s="89" t="n">
        <f aca="false">$F223*K223</f>
        <v>0</v>
      </c>
      <c r="AF223" s="89" t="n">
        <f aca="false">$F223*L223</f>
        <v>0</v>
      </c>
      <c r="AG223" s="89" t="n">
        <f aca="false">$F223*M223</f>
        <v>0</v>
      </c>
      <c r="AH223" s="89" t="n">
        <f aca="false">$F223*N223</f>
        <v>0</v>
      </c>
      <c r="AI223" s="89" t="n">
        <f aca="false">F223*O223</f>
        <v>0</v>
      </c>
      <c r="AJ223" s="93"/>
      <c r="AK223" s="89" t="n">
        <f aca="false">CHOOSE($G$3,AB223-AC223,AC223-AB223)</f>
        <v>0</v>
      </c>
      <c r="AL223" s="89" t="n">
        <f aca="false">CHOOSE($G$3,AE223-AF223,AF223-AE223)</f>
        <v>0</v>
      </c>
      <c r="AM223" s="89" t="n">
        <f aca="false">CHOOSE($G$3,AH223-AI223,AI223-AH223)</f>
        <v>0</v>
      </c>
      <c r="AN223" s="103" t="n">
        <f aca="false">SUM(AK223:AM223)</f>
        <v>0</v>
      </c>
      <c r="AP223" s="89" t="n">
        <f aca="false">CHOOSE($G$3,AA223-AB223,AB223-AA223)</f>
        <v>0</v>
      </c>
      <c r="AQ223" s="89" t="n">
        <f aca="false">CHOOSE($G$3,AD223-AE223,AE223-AD223)</f>
        <v>0</v>
      </c>
      <c r="AR223" s="89" t="n">
        <f aca="false">CHOOSE($G$3,AG223-AH223,AH223-AG223)</f>
        <v>0</v>
      </c>
      <c r="AS223" s="103" t="n">
        <f aca="false">AP223+AQ223+AR223</f>
        <v>0</v>
      </c>
      <c r="AT223" s="103"/>
      <c r="AU223" s="90" t="n">
        <f aca="false">AS223+AN223</f>
        <v>0</v>
      </c>
      <c r="AW223" s="90" t="n">
        <f aca="false">AI223+AF223+AC223</f>
        <v>0</v>
      </c>
      <c r="AX223" s="104"/>
    </row>
    <row r="224" customFormat="false" ht="12" hidden="false" customHeight="true" outlineLevel="0" collapsed="false">
      <c r="A224" s="94" t="n">
        <f aca="false">EDATE(A223,1)</f>
        <v>43344</v>
      </c>
      <c r="B224" s="95" t="n">
        <f aca="false">VLOOKUP(MONTH(A224),Volumes,3)</f>
        <v>10000</v>
      </c>
      <c r="C224" s="96"/>
      <c r="D224" s="97" t="n">
        <f aca="false">B224+C224</f>
        <v>10000</v>
      </c>
      <c r="E224" s="84" t="n">
        <f aca="false">IF(X224=0,0,IF(AND(X224=1,$H$3=1),D224*S224,IF($H$3=2,D224,"N/A")))</f>
        <v>0</v>
      </c>
      <c r="F224" s="84" t="n">
        <f aca="false">E224*W224</f>
        <v>0</v>
      </c>
      <c r="G224" s="32" t="n">
        <f aca="false">VLOOKUP($A224,Table,MATCH(G$4,Curves,0))</f>
        <v>4.0375</v>
      </c>
      <c r="H224" s="98" t="n">
        <f aca="false">G224</f>
        <v>4.0375</v>
      </c>
      <c r="I224" s="99" t="n">
        <f aca="false">H224</f>
        <v>4.0375</v>
      </c>
      <c r="J224" s="32" t="n">
        <f aca="false">VLOOKUP($A224,Table,MATCH(J$4,Curves,0))</f>
        <v>0</v>
      </c>
      <c r="K224" s="98" t="n">
        <f aca="false">J224</f>
        <v>0</v>
      </c>
      <c r="L224" s="99" t="n">
        <f aca="false">K224</f>
        <v>0</v>
      </c>
      <c r="M224" s="32" t="n">
        <f aca="false">VLOOKUP($A224,Table,MATCH(M$4,Curves,0))</f>
        <v>0</v>
      </c>
      <c r="N224" s="98" t="n">
        <f aca="false">VLOOKUP($A224,Table,MATCH(N$4,Curves,0))</f>
        <v>0.025</v>
      </c>
      <c r="O224" s="99" t="n">
        <f aca="false">N224</f>
        <v>0.025</v>
      </c>
      <c r="P224" s="100"/>
      <c r="Q224" s="99" t="n">
        <f aca="false">O224+L224+I224</f>
        <v>4.0625</v>
      </c>
      <c r="R224" s="100"/>
      <c r="S224" s="35" t="n">
        <f aca="false">A225-A224</f>
        <v>30</v>
      </c>
      <c r="T224" s="101" t="n">
        <f aca="false">CHOOSE(F$3,A225+24,A224)</f>
        <v>43398</v>
      </c>
      <c r="U224" s="35" t="n">
        <f aca="false">T224-C$3</f>
        <v>6624</v>
      </c>
      <c r="V224" s="32" t="n">
        <f aca="false">VLOOKUP($A224,Table,MATCH(V$4,Curves,0))</f>
        <v>0.070859002456139</v>
      </c>
      <c r="W224" s="102" t="n">
        <f aca="false">1/(1+CHOOSE(F$3,(V225+($K$3/10000))/2,(V224+($K$3/10000))/2))^(2*U224/365.25)</f>
        <v>0.282854031964205</v>
      </c>
      <c r="X224" s="35" t="n">
        <f aca="false">IF(AND(mthbeg&lt;=A224,mthend&gt;=A224),1,0)</f>
        <v>0</v>
      </c>
      <c r="Y224" s="35" t="n">
        <f aca="false">S224*X224</f>
        <v>0</v>
      </c>
      <c r="AA224" s="89" t="n">
        <f aca="false">F224*G224</f>
        <v>0</v>
      </c>
      <c r="AB224" s="89" t="n">
        <f aca="false">$F224*H224</f>
        <v>0</v>
      </c>
      <c r="AC224" s="89" t="n">
        <f aca="false">$F224*I224</f>
        <v>0</v>
      </c>
      <c r="AD224" s="89" t="n">
        <f aca="false">$F224*J224</f>
        <v>0</v>
      </c>
      <c r="AE224" s="89" t="n">
        <f aca="false">$F224*K224</f>
        <v>0</v>
      </c>
      <c r="AF224" s="89" t="n">
        <f aca="false">$F224*L224</f>
        <v>0</v>
      </c>
      <c r="AG224" s="89" t="n">
        <f aca="false">$F224*M224</f>
        <v>0</v>
      </c>
      <c r="AH224" s="89" t="n">
        <f aca="false">$F224*N224</f>
        <v>0</v>
      </c>
      <c r="AI224" s="89" t="n">
        <f aca="false">F224*O224</f>
        <v>0</v>
      </c>
      <c r="AJ224" s="93"/>
      <c r="AK224" s="89" t="n">
        <f aca="false">CHOOSE($G$3,AB224-AC224,AC224-AB224)</f>
        <v>0</v>
      </c>
      <c r="AL224" s="89" t="n">
        <f aca="false">CHOOSE($G$3,AE224-AF224,AF224-AE224)</f>
        <v>0</v>
      </c>
      <c r="AM224" s="89" t="n">
        <f aca="false">CHOOSE($G$3,AH224-AI224,AI224-AH224)</f>
        <v>0</v>
      </c>
      <c r="AN224" s="103" t="n">
        <f aca="false">SUM(AK224:AM224)</f>
        <v>0</v>
      </c>
      <c r="AP224" s="89" t="n">
        <f aca="false">CHOOSE($G$3,AA224-AB224,AB224-AA224)</f>
        <v>0</v>
      </c>
      <c r="AQ224" s="89" t="n">
        <f aca="false">CHOOSE($G$3,AD224-AE224,AE224-AD224)</f>
        <v>0</v>
      </c>
      <c r="AR224" s="89" t="n">
        <f aca="false">CHOOSE($G$3,AG224-AH224,AH224-AG224)</f>
        <v>0</v>
      </c>
      <c r="AS224" s="103" t="n">
        <f aca="false">AP224+AQ224+AR224</f>
        <v>0</v>
      </c>
      <c r="AT224" s="103"/>
      <c r="AU224" s="90" t="n">
        <f aca="false">AS224+AN224</f>
        <v>0</v>
      </c>
      <c r="AW224" s="90" t="n">
        <f aca="false">AI224+AF224+AC224</f>
        <v>0</v>
      </c>
      <c r="AX224" s="104"/>
    </row>
    <row r="225" customFormat="false" ht="12" hidden="false" customHeight="true" outlineLevel="0" collapsed="false">
      <c r="A225" s="94" t="n">
        <f aca="false">EDATE(A224,1)</f>
        <v>43374</v>
      </c>
      <c r="B225" s="95" t="n">
        <f aca="false">VLOOKUP(MONTH(A225),Volumes,3)</f>
        <v>10000</v>
      </c>
      <c r="C225" s="96"/>
      <c r="D225" s="97" t="n">
        <f aca="false">B225+C225</f>
        <v>10000</v>
      </c>
      <c r="E225" s="84" t="n">
        <f aca="false">IF(X225=0,0,IF(AND(X225=1,$H$3=1),D225*S225,IF($H$3=2,D225,"N/A")))</f>
        <v>0</v>
      </c>
      <c r="F225" s="84" t="n">
        <f aca="false">E225*W225</f>
        <v>0</v>
      </c>
      <c r="G225" s="32" t="n">
        <f aca="false">VLOOKUP($A225,Table,MATCH(G$4,Curves,0))</f>
        <v>4.0375</v>
      </c>
      <c r="H225" s="98" t="n">
        <f aca="false">G225</f>
        <v>4.0375</v>
      </c>
      <c r="I225" s="99" t="n">
        <f aca="false">H225</f>
        <v>4.0375</v>
      </c>
      <c r="J225" s="32" t="n">
        <f aca="false">VLOOKUP($A225,Table,MATCH(J$4,Curves,0))</f>
        <v>0</v>
      </c>
      <c r="K225" s="98" t="n">
        <f aca="false">J225</f>
        <v>0</v>
      </c>
      <c r="L225" s="99" t="n">
        <f aca="false">K225</f>
        <v>0</v>
      </c>
      <c r="M225" s="32" t="n">
        <f aca="false">VLOOKUP($A225,Table,MATCH(M$4,Curves,0))</f>
        <v>0</v>
      </c>
      <c r="N225" s="98" t="n">
        <f aca="false">VLOOKUP($A225,Table,MATCH(N$4,Curves,0))</f>
        <v>0.025</v>
      </c>
      <c r="O225" s="99" t="n">
        <f aca="false">N225</f>
        <v>0.025</v>
      </c>
      <c r="P225" s="100"/>
      <c r="Q225" s="99" t="n">
        <f aca="false">O225+L225+I225</f>
        <v>4.0625</v>
      </c>
      <c r="R225" s="100"/>
      <c r="S225" s="35" t="n">
        <f aca="false">A226-A225</f>
        <v>31</v>
      </c>
      <c r="T225" s="101" t="n">
        <f aca="false">CHOOSE(F$3,A226+24,A225)</f>
        <v>43429</v>
      </c>
      <c r="U225" s="35" t="n">
        <f aca="false">T225-C$3</f>
        <v>6655</v>
      </c>
      <c r="V225" s="32" t="n">
        <f aca="false">VLOOKUP($A225,Table,MATCH(V$4,Curves,0))</f>
        <v>0.070859002456139</v>
      </c>
      <c r="W225" s="102" t="n">
        <f aca="false">1/(1+CHOOSE(F$3,(V226+($K$3/10000))/2,(V225+($K$3/10000))/2))^(2*U225/365.25)</f>
        <v>0.281187306862294</v>
      </c>
      <c r="X225" s="35" t="n">
        <f aca="false">IF(AND(mthbeg&lt;=A225,mthend&gt;=A225),1,0)</f>
        <v>0</v>
      </c>
      <c r="Y225" s="35" t="n">
        <f aca="false">S225*X225</f>
        <v>0</v>
      </c>
      <c r="AA225" s="89" t="n">
        <f aca="false">F225*G225</f>
        <v>0</v>
      </c>
      <c r="AB225" s="89" t="n">
        <f aca="false">$F225*H225</f>
        <v>0</v>
      </c>
      <c r="AC225" s="89" t="n">
        <f aca="false">$F225*I225</f>
        <v>0</v>
      </c>
      <c r="AD225" s="89" t="n">
        <f aca="false">$F225*J225</f>
        <v>0</v>
      </c>
      <c r="AE225" s="89" t="n">
        <f aca="false">$F225*K225</f>
        <v>0</v>
      </c>
      <c r="AF225" s="89" t="n">
        <f aca="false">$F225*L225</f>
        <v>0</v>
      </c>
      <c r="AG225" s="89" t="n">
        <f aca="false">$F225*M225</f>
        <v>0</v>
      </c>
      <c r="AH225" s="89" t="n">
        <f aca="false">$F225*N225</f>
        <v>0</v>
      </c>
      <c r="AI225" s="89" t="n">
        <f aca="false">F225*O225</f>
        <v>0</v>
      </c>
      <c r="AJ225" s="93"/>
      <c r="AK225" s="89" t="n">
        <f aca="false">CHOOSE($G$3,AB225-AC225,AC225-AB225)</f>
        <v>0</v>
      </c>
      <c r="AL225" s="89" t="n">
        <f aca="false">CHOOSE($G$3,AE225-AF225,AF225-AE225)</f>
        <v>0</v>
      </c>
      <c r="AM225" s="89" t="n">
        <f aca="false">CHOOSE($G$3,AH225-AI225,AI225-AH225)</f>
        <v>0</v>
      </c>
      <c r="AN225" s="103" t="n">
        <f aca="false">SUM(AK225:AM225)</f>
        <v>0</v>
      </c>
      <c r="AP225" s="89" t="n">
        <f aca="false">CHOOSE($G$3,AA225-AB225,AB225-AA225)</f>
        <v>0</v>
      </c>
      <c r="AQ225" s="89" t="n">
        <f aca="false">CHOOSE($G$3,AD225-AE225,AE225-AD225)</f>
        <v>0</v>
      </c>
      <c r="AR225" s="89" t="n">
        <f aca="false">CHOOSE($G$3,AG225-AH225,AH225-AG225)</f>
        <v>0</v>
      </c>
      <c r="AS225" s="103" t="n">
        <f aca="false">AP225+AQ225+AR225</f>
        <v>0</v>
      </c>
      <c r="AT225" s="103"/>
      <c r="AU225" s="90" t="n">
        <f aca="false">AS225+AN225</f>
        <v>0</v>
      </c>
      <c r="AW225" s="90" t="n">
        <f aca="false">AI225+AF225+AC225</f>
        <v>0</v>
      </c>
      <c r="AX225" s="104"/>
    </row>
    <row r="226" customFormat="false" ht="12" hidden="false" customHeight="true" outlineLevel="0" collapsed="false">
      <c r="A226" s="94" t="n">
        <f aca="false">EDATE(A225,1)</f>
        <v>43405</v>
      </c>
      <c r="B226" s="95" t="n">
        <f aca="false">VLOOKUP(MONTH(A226),Volumes,3)</f>
        <v>10000</v>
      </c>
      <c r="C226" s="96"/>
      <c r="D226" s="97" t="n">
        <f aca="false">B226+C226</f>
        <v>10000</v>
      </c>
      <c r="E226" s="84" t="n">
        <f aca="false">IF(X226=0,0,IF(AND(X226=1,$H$3=1),D226*S226,IF($H$3=2,D226,"N/A")))</f>
        <v>0</v>
      </c>
      <c r="F226" s="84" t="n">
        <f aca="false">E226*W226</f>
        <v>0</v>
      </c>
      <c r="G226" s="32" t="n">
        <f aca="false">VLOOKUP($A226,Table,MATCH(G$4,Curves,0))</f>
        <v>4.0375</v>
      </c>
      <c r="H226" s="98" t="n">
        <f aca="false">G226</f>
        <v>4.0375</v>
      </c>
      <c r="I226" s="99" t="n">
        <f aca="false">H226</f>
        <v>4.0375</v>
      </c>
      <c r="J226" s="32" t="n">
        <f aca="false">VLOOKUP($A226,Table,MATCH(J$4,Curves,0))</f>
        <v>0</v>
      </c>
      <c r="K226" s="98" t="n">
        <f aca="false">J226</f>
        <v>0</v>
      </c>
      <c r="L226" s="99" t="n">
        <f aca="false">K226</f>
        <v>0</v>
      </c>
      <c r="M226" s="32" t="n">
        <f aca="false">VLOOKUP($A226,Table,MATCH(M$4,Curves,0))</f>
        <v>0</v>
      </c>
      <c r="N226" s="98" t="n">
        <f aca="false">VLOOKUP($A226,Table,MATCH(N$4,Curves,0))</f>
        <v>0.025</v>
      </c>
      <c r="O226" s="99" t="n">
        <f aca="false">N226</f>
        <v>0.025</v>
      </c>
      <c r="P226" s="100"/>
      <c r="Q226" s="99" t="n">
        <f aca="false">O226+L226+I226</f>
        <v>4.0625</v>
      </c>
      <c r="R226" s="100"/>
      <c r="S226" s="35" t="n">
        <f aca="false">A227-A226</f>
        <v>30</v>
      </c>
      <c r="T226" s="101" t="n">
        <f aca="false">CHOOSE(F$3,A227+24,A226)</f>
        <v>43459</v>
      </c>
      <c r="U226" s="35" t="n">
        <f aca="false">T226-C$3</f>
        <v>6685</v>
      </c>
      <c r="V226" s="32" t="n">
        <f aca="false">VLOOKUP($A226,Table,MATCH(V$4,Curves,0))</f>
        <v>0.070859002456139</v>
      </c>
      <c r="W226" s="102" t="n">
        <f aca="false">1/(1+CHOOSE(F$3,(V227+($K$3/10000))/2,(V226+($K$3/10000))/2))^(2*U226/365.25)</f>
        <v>0.279583698792213</v>
      </c>
      <c r="X226" s="35" t="n">
        <f aca="false">IF(AND(mthbeg&lt;=A226,mthend&gt;=A226),1,0)</f>
        <v>0</v>
      </c>
      <c r="Y226" s="35" t="n">
        <f aca="false">S226*X226</f>
        <v>0</v>
      </c>
      <c r="AA226" s="89" t="n">
        <f aca="false">F226*G226</f>
        <v>0</v>
      </c>
      <c r="AB226" s="89" t="n">
        <f aca="false">$F226*H226</f>
        <v>0</v>
      </c>
      <c r="AC226" s="89" t="n">
        <f aca="false">$F226*I226</f>
        <v>0</v>
      </c>
      <c r="AD226" s="89" t="n">
        <f aca="false">$F226*J226</f>
        <v>0</v>
      </c>
      <c r="AE226" s="89" t="n">
        <f aca="false">$F226*K226</f>
        <v>0</v>
      </c>
      <c r="AF226" s="89" t="n">
        <f aca="false">$F226*L226</f>
        <v>0</v>
      </c>
      <c r="AG226" s="89" t="n">
        <f aca="false">$F226*M226</f>
        <v>0</v>
      </c>
      <c r="AH226" s="89" t="n">
        <f aca="false">$F226*N226</f>
        <v>0</v>
      </c>
      <c r="AI226" s="89" t="n">
        <f aca="false">F226*O226</f>
        <v>0</v>
      </c>
      <c r="AJ226" s="93"/>
      <c r="AK226" s="89" t="n">
        <f aca="false">CHOOSE($G$3,AB226-AC226,AC226-AB226)</f>
        <v>0</v>
      </c>
      <c r="AL226" s="89" t="n">
        <f aca="false">CHOOSE($G$3,AE226-AF226,AF226-AE226)</f>
        <v>0</v>
      </c>
      <c r="AM226" s="89" t="n">
        <f aca="false">CHOOSE($G$3,AH226-AI226,AI226-AH226)</f>
        <v>0</v>
      </c>
      <c r="AN226" s="103" t="n">
        <f aca="false">SUM(AK226:AM226)</f>
        <v>0</v>
      </c>
      <c r="AP226" s="89" t="n">
        <f aca="false">CHOOSE($G$3,AA226-AB226,AB226-AA226)</f>
        <v>0</v>
      </c>
      <c r="AQ226" s="89" t="n">
        <f aca="false">CHOOSE($G$3,AD226-AE226,AE226-AD226)</f>
        <v>0</v>
      </c>
      <c r="AR226" s="89" t="n">
        <f aca="false">CHOOSE($G$3,AG226-AH226,AH226-AG226)</f>
        <v>0</v>
      </c>
      <c r="AS226" s="103" t="n">
        <f aca="false">AP226+AQ226+AR226</f>
        <v>0</v>
      </c>
      <c r="AT226" s="103"/>
      <c r="AU226" s="90" t="n">
        <f aca="false">AS226+AN226</f>
        <v>0</v>
      </c>
      <c r="AW226" s="90" t="n">
        <f aca="false">AI226+AF226+AC226</f>
        <v>0</v>
      </c>
      <c r="AX226" s="104"/>
    </row>
    <row r="227" customFormat="false" ht="12" hidden="false" customHeight="true" outlineLevel="0" collapsed="false">
      <c r="A227" s="94" t="n">
        <f aca="false">EDATE(A226,1)</f>
        <v>43435</v>
      </c>
      <c r="B227" s="95" t="n">
        <f aca="false">VLOOKUP(MONTH(A227),Volumes,3)</f>
        <v>10000</v>
      </c>
      <c r="C227" s="96"/>
      <c r="D227" s="97" t="n">
        <f aca="false">B227+C227</f>
        <v>10000</v>
      </c>
      <c r="E227" s="84" t="n">
        <f aca="false">IF(X227=0,0,IF(AND(X227=1,$H$3=1),D227*S227,IF($H$3=2,D227,"N/A")))</f>
        <v>0</v>
      </c>
      <c r="F227" s="84" t="n">
        <f aca="false">E227*W227</f>
        <v>0</v>
      </c>
      <c r="G227" s="32" t="n">
        <f aca="false">VLOOKUP($A227,Table,MATCH(G$4,Curves,0))</f>
        <v>4.0375</v>
      </c>
      <c r="H227" s="98" t="n">
        <f aca="false">G227</f>
        <v>4.0375</v>
      </c>
      <c r="I227" s="99" t="n">
        <f aca="false">H227</f>
        <v>4.0375</v>
      </c>
      <c r="J227" s="32" t="n">
        <f aca="false">VLOOKUP($A227,Table,MATCH(J$4,Curves,0))</f>
        <v>0</v>
      </c>
      <c r="K227" s="98" t="n">
        <f aca="false">J227</f>
        <v>0</v>
      </c>
      <c r="L227" s="99" t="n">
        <f aca="false">K227</f>
        <v>0</v>
      </c>
      <c r="M227" s="32" t="n">
        <f aca="false">VLOOKUP($A227,Table,MATCH(M$4,Curves,0))</f>
        <v>0</v>
      </c>
      <c r="N227" s="98" t="n">
        <f aca="false">VLOOKUP($A227,Table,MATCH(N$4,Curves,0))</f>
        <v>0.025</v>
      </c>
      <c r="O227" s="99" t="n">
        <f aca="false">N227</f>
        <v>0.025</v>
      </c>
      <c r="P227" s="100"/>
      <c r="Q227" s="99" t="n">
        <f aca="false">O227+L227+I227</f>
        <v>4.0625</v>
      </c>
      <c r="R227" s="100"/>
      <c r="S227" s="35" t="n">
        <f aca="false">A228-A227</f>
        <v>31</v>
      </c>
      <c r="T227" s="101" t="n">
        <f aca="false">CHOOSE(F$3,A228+24,A227)</f>
        <v>43490</v>
      </c>
      <c r="U227" s="35" t="n">
        <f aca="false">T227-C$3</f>
        <v>6716</v>
      </c>
      <c r="V227" s="32" t="n">
        <f aca="false">VLOOKUP($A227,Table,MATCH(V$4,Curves,0))</f>
        <v>0.070859002456139</v>
      </c>
      <c r="W227" s="102" t="n">
        <f aca="false">1/(1+CHOOSE(F$3,(V228+($K$3/10000))/2,(V227+($K$3/10000))/2))^(2*U227/365.25)</f>
        <v>0.277936244217759</v>
      </c>
      <c r="X227" s="35" t="n">
        <f aca="false">IF(AND(mthbeg&lt;=A227,mthend&gt;=A227),1,0)</f>
        <v>0</v>
      </c>
      <c r="Y227" s="35" t="n">
        <f aca="false">S227*X227</f>
        <v>0</v>
      </c>
      <c r="AA227" s="89" t="n">
        <f aca="false">F227*G227</f>
        <v>0</v>
      </c>
      <c r="AB227" s="89" t="n">
        <f aca="false">$F227*H227</f>
        <v>0</v>
      </c>
      <c r="AC227" s="89" t="n">
        <f aca="false">$F227*I227</f>
        <v>0</v>
      </c>
      <c r="AD227" s="89" t="n">
        <f aca="false">$F227*J227</f>
        <v>0</v>
      </c>
      <c r="AE227" s="89" t="n">
        <f aca="false">$F227*K227</f>
        <v>0</v>
      </c>
      <c r="AF227" s="89" t="n">
        <f aca="false">$F227*L227</f>
        <v>0</v>
      </c>
      <c r="AG227" s="89" t="n">
        <f aca="false">$F227*M227</f>
        <v>0</v>
      </c>
      <c r="AH227" s="89" t="n">
        <f aca="false">$F227*N227</f>
        <v>0</v>
      </c>
      <c r="AI227" s="89" t="n">
        <f aca="false">F227*O227</f>
        <v>0</v>
      </c>
      <c r="AJ227" s="93"/>
      <c r="AK227" s="89" t="n">
        <f aca="false">CHOOSE($G$3,AB227-AC227,AC227-AB227)</f>
        <v>0</v>
      </c>
      <c r="AL227" s="89" t="n">
        <f aca="false">CHOOSE($G$3,AE227-AF227,AF227-AE227)</f>
        <v>0</v>
      </c>
      <c r="AM227" s="89" t="n">
        <f aca="false">CHOOSE($G$3,AH227-AI227,AI227-AH227)</f>
        <v>0</v>
      </c>
      <c r="AN227" s="103" t="n">
        <f aca="false">SUM(AK227:AM227)</f>
        <v>0</v>
      </c>
      <c r="AP227" s="89" t="n">
        <f aca="false">CHOOSE($G$3,AA227-AB227,AB227-AA227)</f>
        <v>0</v>
      </c>
      <c r="AQ227" s="89" t="n">
        <f aca="false">CHOOSE($G$3,AD227-AE227,AE227-AD227)</f>
        <v>0</v>
      </c>
      <c r="AR227" s="89" t="n">
        <f aca="false">CHOOSE($G$3,AG227-AH227,AH227-AG227)</f>
        <v>0</v>
      </c>
      <c r="AS227" s="103" t="n">
        <f aca="false">AP227+AQ227+AR227</f>
        <v>0</v>
      </c>
      <c r="AT227" s="103"/>
      <c r="AU227" s="90" t="n">
        <f aca="false">AS227+AN227</f>
        <v>0</v>
      </c>
      <c r="AW227" s="90" t="n">
        <f aca="false">AI227+AF227+AC227</f>
        <v>0</v>
      </c>
      <c r="AX227" s="104"/>
    </row>
    <row r="228" customFormat="false" ht="12" hidden="false" customHeight="true" outlineLevel="0" collapsed="false">
      <c r="A228" s="94" t="n">
        <f aca="false">EDATE(A227,1)</f>
        <v>43466</v>
      </c>
      <c r="B228" s="95" t="n">
        <f aca="false">VLOOKUP(MONTH(A228),Volumes,3)</f>
        <v>10000</v>
      </c>
      <c r="C228" s="96"/>
      <c r="D228" s="97" t="n">
        <f aca="false">B228+C228</f>
        <v>10000</v>
      </c>
      <c r="E228" s="84" t="n">
        <f aca="false">IF(X228=0,0,IF(AND(X228=1,$H$3=1),D228*S228,IF($H$3=2,D228,"N/A")))</f>
        <v>0</v>
      </c>
      <c r="F228" s="84" t="n">
        <f aca="false">E228*W228</f>
        <v>0</v>
      </c>
      <c r="G228" s="32" t="n">
        <f aca="false">VLOOKUP($A228,Table,MATCH(G$4,Curves,0))</f>
        <v>4.0375</v>
      </c>
      <c r="H228" s="98" t="n">
        <f aca="false">G228</f>
        <v>4.0375</v>
      </c>
      <c r="I228" s="99" t="n">
        <f aca="false">H228</f>
        <v>4.0375</v>
      </c>
      <c r="J228" s="32" t="n">
        <f aca="false">VLOOKUP($A228,Table,MATCH(J$4,Curves,0))</f>
        <v>0</v>
      </c>
      <c r="K228" s="98" t="n">
        <f aca="false">J228</f>
        <v>0</v>
      </c>
      <c r="L228" s="99" t="n">
        <f aca="false">K228</f>
        <v>0</v>
      </c>
      <c r="M228" s="32" t="n">
        <f aca="false">VLOOKUP($A228,Table,MATCH(M$4,Curves,0))</f>
        <v>0</v>
      </c>
      <c r="N228" s="98" t="n">
        <f aca="false">VLOOKUP($A228,Table,MATCH(N$4,Curves,0))</f>
        <v>0.025</v>
      </c>
      <c r="O228" s="99" t="n">
        <f aca="false">N228</f>
        <v>0.025</v>
      </c>
      <c r="P228" s="100"/>
      <c r="Q228" s="99" t="n">
        <f aca="false">O228+L228+I228</f>
        <v>4.0625</v>
      </c>
      <c r="R228" s="100"/>
      <c r="S228" s="35" t="n">
        <f aca="false">A229-A228</f>
        <v>31</v>
      </c>
      <c r="T228" s="101" t="n">
        <f aca="false">CHOOSE(F$3,A229+24,A228)</f>
        <v>43521</v>
      </c>
      <c r="U228" s="35" t="n">
        <f aca="false">T228-C$3</f>
        <v>6747</v>
      </c>
      <c r="V228" s="32" t="n">
        <f aca="false">VLOOKUP($A228,Table,MATCH(V$4,Curves,0))</f>
        <v>0.070859002456139</v>
      </c>
      <c r="W228" s="102" t="n">
        <f aca="false">1/(1+CHOOSE(F$3,(V229+($K$3/10000))/2,(V228+($K$3/10000))/2))^(2*U228/365.25)</f>
        <v>0.27629849731434</v>
      </c>
      <c r="X228" s="35" t="n">
        <f aca="false">IF(AND(mthbeg&lt;=A228,mthend&gt;=A228),1,0)</f>
        <v>0</v>
      </c>
      <c r="Y228" s="35" t="n">
        <f aca="false">S228*X228</f>
        <v>0</v>
      </c>
      <c r="AA228" s="89" t="n">
        <f aca="false">F228*G228</f>
        <v>0</v>
      </c>
      <c r="AB228" s="89" t="n">
        <f aca="false">$F228*H228</f>
        <v>0</v>
      </c>
      <c r="AC228" s="89" t="n">
        <f aca="false">$F228*I228</f>
        <v>0</v>
      </c>
      <c r="AD228" s="89" t="n">
        <f aca="false">$F228*J228</f>
        <v>0</v>
      </c>
      <c r="AE228" s="89" t="n">
        <f aca="false">$F228*K228</f>
        <v>0</v>
      </c>
      <c r="AF228" s="89" t="n">
        <f aca="false">$F228*L228</f>
        <v>0</v>
      </c>
      <c r="AG228" s="89" t="n">
        <f aca="false">$F228*M228</f>
        <v>0</v>
      </c>
      <c r="AH228" s="89" t="n">
        <f aca="false">$F228*N228</f>
        <v>0</v>
      </c>
      <c r="AI228" s="89" t="n">
        <f aca="false">F228*O228</f>
        <v>0</v>
      </c>
      <c r="AJ228" s="93"/>
      <c r="AK228" s="89" t="n">
        <f aca="false">CHOOSE($G$3,AB228-AC228,AC228-AB228)</f>
        <v>0</v>
      </c>
      <c r="AL228" s="89" t="n">
        <f aca="false">CHOOSE($G$3,AE228-AF228,AF228-AE228)</f>
        <v>0</v>
      </c>
      <c r="AM228" s="89" t="n">
        <f aca="false">CHOOSE($G$3,AH228-AI228,AI228-AH228)</f>
        <v>0</v>
      </c>
      <c r="AN228" s="103" t="n">
        <f aca="false">SUM(AK228:AM228)</f>
        <v>0</v>
      </c>
      <c r="AP228" s="89" t="n">
        <f aca="false">CHOOSE($G$3,AA228-AB228,AB228-AA228)</f>
        <v>0</v>
      </c>
      <c r="AQ228" s="89" t="n">
        <f aca="false">CHOOSE($G$3,AD228-AE228,AE228-AD228)</f>
        <v>0</v>
      </c>
      <c r="AR228" s="89" t="n">
        <f aca="false">CHOOSE($G$3,AG228-AH228,AH228-AG228)</f>
        <v>0</v>
      </c>
      <c r="AS228" s="103" t="n">
        <f aca="false">AP228+AQ228+AR228</f>
        <v>0</v>
      </c>
      <c r="AT228" s="103"/>
      <c r="AU228" s="90" t="n">
        <f aca="false">AS228+AN228</f>
        <v>0</v>
      </c>
      <c r="AW228" s="90" t="n">
        <f aca="false">AI228+AF228+AC228</f>
        <v>0</v>
      </c>
      <c r="AX228" s="104"/>
    </row>
    <row r="229" customFormat="false" ht="12" hidden="false" customHeight="true" outlineLevel="0" collapsed="false">
      <c r="A229" s="94" t="n">
        <f aca="false">EDATE(A228,1)</f>
        <v>43497</v>
      </c>
      <c r="B229" s="95" t="n">
        <f aca="false">VLOOKUP(MONTH(A229),Volumes,3)</f>
        <v>10000</v>
      </c>
      <c r="C229" s="96"/>
      <c r="D229" s="97" t="n">
        <f aca="false">B229+C229</f>
        <v>10000</v>
      </c>
      <c r="E229" s="84" t="n">
        <f aca="false">IF(X229=0,0,IF(AND(X229=1,$H$3=1),D229*S229,IF($H$3=2,D229,"N/A")))</f>
        <v>0</v>
      </c>
      <c r="F229" s="84" t="n">
        <f aca="false">E229*W229</f>
        <v>0</v>
      </c>
      <c r="G229" s="32" t="n">
        <f aca="false">VLOOKUP($A229,Table,MATCH(G$4,Curves,0))</f>
        <v>4.0375</v>
      </c>
      <c r="H229" s="98" t="n">
        <f aca="false">G229</f>
        <v>4.0375</v>
      </c>
      <c r="I229" s="99" t="n">
        <f aca="false">H229</f>
        <v>4.0375</v>
      </c>
      <c r="J229" s="32" t="n">
        <f aca="false">VLOOKUP($A229,Table,MATCH(J$4,Curves,0))</f>
        <v>0</v>
      </c>
      <c r="K229" s="98" t="n">
        <f aca="false">J229</f>
        <v>0</v>
      </c>
      <c r="L229" s="99" t="n">
        <f aca="false">K229</f>
        <v>0</v>
      </c>
      <c r="M229" s="32" t="n">
        <f aca="false">VLOOKUP($A229,Table,MATCH(M$4,Curves,0))</f>
        <v>0</v>
      </c>
      <c r="N229" s="98" t="n">
        <f aca="false">VLOOKUP($A229,Table,MATCH(N$4,Curves,0))</f>
        <v>0.025</v>
      </c>
      <c r="O229" s="99" t="n">
        <f aca="false">N229</f>
        <v>0.025</v>
      </c>
      <c r="P229" s="100"/>
      <c r="Q229" s="99" t="n">
        <f aca="false">O229+L229+I229</f>
        <v>4.0625</v>
      </c>
      <c r="R229" s="100"/>
      <c r="S229" s="35" t="n">
        <f aca="false">A230-A229</f>
        <v>28</v>
      </c>
      <c r="T229" s="101" t="n">
        <f aca="false">CHOOSE(F$3,A230+24,A229)</f>
        <v>43549</v>
      </c>
      <c r="U229" s="35" t="n">
        <f aca="false">T229-C$3</f>
        <v>6775</v>
      </c>
      <c r="V229" s="32" t="n">
        <f aca="false">VLOOKUP($A229,Table,MATCH(V$4,Curves,0))</f>
        <v>0.070859002456139</v>
      </c>
      <c r="W229" s="102" t="n">
        <f aca="false">1/(1+CHOOSE(F$3,(V230+($K$3/10000))/2,(V229+($K$3/10000))/2))^(2*U229/365.25)</f>
        <v>0.27482753840936</v>
      </c>
      <c r="X229" s="35" t="n">
        <f aca="false">IF(AND(mthbeg&lt;=A229,mthend&gt;=A229),1,0)</f>
        <v>0</v>
      </c>
      <c r="Y229" s="35" t="n">
        <f aca="false">S229*X229</f>
        <v>0</v>
      </c>
      <c r="AA229" s="89" t="n">
        <f aca="false">F229*G229</f>
        <v>0</v>
      </c>
      <c r="AB229" s="89" t="n">
        <f aca="false">$F229*H229</f>
        <v>0</v>
      </c>
      <c r="AC229" s="89" t="n">
        <f aca="false">$F229*I229</f>
        <v>0</v>
      </c>
      <c r="AD229" s="89" t="n">
        <f aca="false">$F229*J229</f>
        <v>0</v>
      </c>
      <c r="AE229" s="89" t="n">
        <f aca="false">$F229*K229</f>
        <v>0</v>
      </c>
      <c r="AF229" s="89" t="n">
        <f aca="false">$F229*L229</f>
        <v>0</v>
      </c>
      <c r="AG229" s="89" t="n">
        <f aca="false">$F229*M229</f>
        <v>0</v>
      </c>
      <c r="AH229" s="89" t="n">
        <f aca="false">$F229*N229</f>
        <v>0</v>
      </c>
      <c r="AI229" s="89" t="n">
        <f aca="false">F229*O229</f>
        <v>0</v>
      </c>
      <c r="AJ229" s="93"/>
      <c r="AK229" s="89" t="n">
        <f aca="false">CHOOSE($G$3,AB229-AC229,AC229-AB229)</f>
        <v>0</v>
      </c>
      <c r="AL229" s="89" t="n">
        <f aca="false">CHOOSE($G$3,AE229-AF229,AF229-AE229)</f>
        <v>0</v>
      </c>
      <c r="AM229" s="89" t="n">
        <f aca="false">CHOOSE($G$3,AH229-AI229,AI229-AH229)</f>
        <v>0</v>
      </c>
      <c r="AN229" s="103" t="n">
        <f aca="false">SUM(AK229:AM229)</f>
        <v>0</v>
      </c>
      <c r="AP229" s="89" t="n">
        <f aca="false">CHOOSE($G$3,AA229-AB229,AB229-AA229)</f>
        <v>0</v>
      </c>
      <c r="AQ229" s="89" t="n">
        <f aca="false">CHOOSE($G$3,AD229-AE229,AE229-AD229)</f>
        <v>0</v>
      </c>
      <c r="AR229" s="89" t="n">
        <f aca="false">CHOOSE($G$3,AG229-AH229,AH229-AG229)</f>
        <v>0</v>
      </c>
      <c r="AS229" s="103" t="n">
        <f aca="false">AP229+AQ229+AR229</f>
        <v>0</v>
      </c>
      <c r="AT229" s="103"/>
      <c r="AU229" s="90" t="n">
        <f aca="false">AS229+AN229</f>
        <v>0</v>
      </c>
      <c r="AW229" s="90" t="n">
        <f aca="false">AI229+AF229+AC229</f>
        <v>0</v>
      </c>
      <c r="AX229" s="104"/>
    </row>
    <row r="230" customFormat="false" ht="12" hidden="false" customHeight="true" outlineLevel="0" collapsed="false">
      <c r="A230" s="94" t="n">
        <f aca="false">EDATE(A229,1)</f>
        <v>43525</v>
      </c>
      <c r="B230" s="95" t="n">
        <f aca="false">VLOOKUP(MONTH(A230),Volumes,3)</f>
        <v>10000</v>
      </c>
      <c r="C230" s="96"/>
      <c r="D230" s="97" t="n">
        <f aca="false">B230+C230</f>
        <v>10000</v>
      </c>
      <c r="E230" s="84" t="n">
        <f aca="false">IF(X230=0,0,IF(AND(X230=1,$H$3=1),D230*S230,IF($H$3=2,D230,"N/A")))</f>
        <v>0</v>
      </c>
      <c r="F230" s="84" t="n">
        <f aca="false">E230*W230</f>
        <v>0</v>
      </c>
      <c r="G230" s="32" t="n">
        <f aca="false">VLOOKUP($A230,Table,MATCH(G$4,Curves,0))</f>
        <v>4.0375</v>
      </c>
      <c r="H230" s="98" t="n">
        <f aca="false">G230</f>
        <v>4.0375</v>
      </c>
      <c r="I230" s="99" t="n">
        <f aca="false">H230</f>
        <v>4.0375</v>
      </c>
      <c r="J230" s="32" t="n">
        <f aca="false">VLOOKUP($A230,Table,MATCH(J$4,Curves,0))</f>
        <v>0</v>
      </c>
      <c r="K230" s="98" t="n">
        <f aca="false">J230</f>
        <v>0</v>
      </c>
      <c r="L230" s="99" t="n">
        <f aca="false">K230</f>
        <v>0</v>
      </c>
      <c r="M230" s="32" t="n">
        <f aca="false">VLOOKUP($A230,Table,MATCH(M$4,Curves,0))</f>
        <v>0</v>
      </c>
      <c r="N230" s="98" t="n">
        <f aca="false">VLOOKUP($A230,Table,MATCH(N$4,Curves,0))</f>
        <v>0.025</v>
      </c>
      <c r="O230" s="99" t="n">
        <f aca="false">N230</f>
        <v>0.025</v>
      </c>
      <c r="P230" s="100"/>
      <c r="Q230" s="99" t="n">
        <f aca="false">O230+L230+I230</f>
        <v>4.0625</v>
      </c>
      <c r="R230" s="100"/>
      <c r="S230" s="35" t="n">
        <f aca="false">A231-A230</f>
        <v>31</v>
      </c>
      <c r="T230" s="101" t="n">
        <f aca="false">CHOOSE(F$3,A231+24,A230)</f>
        <v>43580</v>
      </c>
      <c r="U230" s="35" t="n">
        <f aca="false">T230-C$3</f>
        <v>6806</v>
      </c>
      <c r="V230" s="32" t="n">
        <f aca="false">VLOOKUP($A230,Table,MATCH(V$4,Curves,0))</f>
        <v>0.070859002456139</v>
      </c>
      <c r="W230" s="102" t="n">
        <f aca="false">1/(1+CHOOSE(F$3,(V231+($K$3/10000))/2,(V230+($K$3/10000))/2))^(2*U230/365.25)</f>
        <v>0.273208109639748</v>
      </c>
      <c r="X230" s="35" t="n">
        <f aca="false">IF(AND(mthbeg&lt;=A230,mthend&gt;=A230),1,0)</f>
        <v>0</v>
      </c>
      <c r="Y230" s="35" t="n">
        <f aca="false">S230*X230</f>
        <v>0</v>
      </c>
      <c r="AA230" s="89" t="n">
        <f aca="false">F230*G230</f>
        <v>0</v>
      </c>
      <c r="AB230" s="89" t="n">
        <f aca="false">$F230*H230</f>
        <v>0</v>
      </c>
      <c r="AC230" s="89" t="n">
        <f aca="false">$F230*I230</f>
        <v>0</v>
      </c>
      <c r="AD230" s="89" t="n">
        <f aca="false">$F230*J230</f>
        <v>0</v>
      </c>
      <c r="AE230" s="89" t="n">
        <f aca="false">$F230*K230</f>
        <v>0</v>
      </c>
      <c r="AF230" s="89" t="n">
        <f aca="false">$F230*L230</f>
        <v>0</v>
      </c>
      <c r="AG230" s="89" t="n">
        <f aca="false">$F230*M230</f>
        <v>0</v>
      </c>
      <c r="AH230" s="89" t="n">
        <f aca="false">$F230*N230</f>
        <v>0</v>
      </c>
      <c r="AI230" s="89" t="n">
        <f aca="false">F230*O230</f>
        <v>0</v>
      </c>
      <c r="AJ230" s="93"/>
      <c r="AK230" s="89" t="n">
        <f aca="false">CHOOSE($G$3,AB230-AC230,AC230-AB230)</f>
        <v>0</v>
      </c>
      <c r="AL230" s="89" t="n">
        <f aca="false">CHOOSE($G$3,AE230-AF230,AF230-AE230)</f>
        <v>0</v>
      </c>
      <c r="AM230" s="89" t="n">
        <f aca="false">CHOOSE($G$3,AH230-AI230,AI230-AH230)</f>
        <v>0</v>
      </c>
      <c r="AN230" s="103" t="n">
        <f aca="false">SUM(AK230:AM230)</f>
        <v>0</v>
      </c>
      <c r="AP230" s="89" t="n">
        <f aca="false">CHOOSE($G$3,AA230-AB230,AB230-AA230)</f>
        <v>0</v>
      </c>
      <c r="AQ230" s="89" t="n">
        <f aca="false">CHOOSE($G$3,AD230-AE230,AE230-AD230)</f>
        <v>0</v>
      </c>
      <c r="AR230" s="89" t="n">
        <f aca="false">CHOOSE($G$3,AG230-AH230,AH230-AG230)</f>
        <v>0</v>
      </c>
      <c r="AS230" s="103" t="n">
        <f aca="false">AP230+AQ230+AR230</f>
        <v>0</v>
      </c>
      <c r="AT230" s="103"/>
      <c r="AU230" s="90" t="n">
        <f aca="false">AS230+AN230</f>
        <v>0</v>
      </c>
      <c r="AW230" s="90" t="n">
        <f aca="false">AI230+AF230+AC230</f>
        <v>0</v>
      </c>
      <c r="AX230" s="104"/>
    </row>
    <row r="231" customFormat="false" ht="12" hidden="false" customHeight="true" outlineLevel="0" collapsed="false">
      <c r="A231" s="94" t="n">
        <f aca="false">EDATE(A230,1)</f>
        <v>43556</v>
      </c>
      <c r="B231" s="95" t="n">
        <f aca="false">VLOOKUP(MONTH(A231),Volumes,3)</f>
        <v>10000</v>
      </c>
      <c r="C231" s="96"/>
      <c r="D231" s="97" t="n">
        <f aca="false">B231+C231</f>
        <v>10000</v>
      </c>
      <c r="E231" s="84" t="n">
        <f aca="false">IF(X231=0,0,IF(AND(X231=1,$H$3=1),D231*S231,IF($H$3=2,D231,"N/A")))</f>
        <v>0</v>
      </c>
      <c r="F231" s="84" t="n">
        <f aca="false">E231*W231</f>
        <v>0</v>
      </c>
      <c r="G231" s="32" t="n">
        <f aca="false">VLOOKUP($A231,Table,MATCH(G$4,Curves,0))</f>
        <v>4.0375</v>
      </c>
      <c r="H231" s="98" t="n">
        <f aca="false">G231</f>
        <v>4.0375</v>
      </c>
      <c r="I231" s="99" t="n">
        <f aca="false">H231</f>
        <v>4.0375</v>
      </c>
      <c r="J231" s="32" t="n">
        <f aca="false">VLOOKUP($A231,Table,MATCH(J$4,Curves,0))</f>
        <v>0</v>
      </c>
      <c r="K231" s="98" t="n">
        <f aca="false">J231</f>
        <v>0</v>
      </c>
      <c r="L231" s="99" t="n">
        <f aca="false">K231</f>
        <v>0</v>
      </c>
      <c r="M231" s="32" t="n">
        <f aca="false">VLOOKUP($A231,Table,MATCH(M$4,Curves,0))</f>
        <v>0</v>
      </c>
      <c r="N231" s="98" t="n">
        <f aca="false">VLOOKUP($A231,Table,MATCH(N$4,Curves,0))</f>
        <v>0.025</v>
      </c>
      <c r="O231" s="99" t="n">
        <f aca="false">N231</f>
        <v>0.025</v>
      </c>
      <c r="P231" s="100"/>
      <c r="Q231" s="99" t="n">
        <f aca="false">O231+L231+I231</f>
        <v>4.0625</v>
      </c>
      <c r="R231" s="100"/>
      <c r="S231" s="35" t="n">
        <f aca="false">A232-A231</f>
        <v>30</v>
      </c>
      <c r="T231" s="101" t="n">
        <f aca="false">CHOOSE(F$3,A232+24,A231)</f>
        <v>43610</v>
      </c>
      <c r="U231" s="35" t="n">
        <f aca="false">T231-C$3</f>
        <v>6836</v>
      </c>
      <c r="V231" s="32" t="n">
        <f aca="false">VLOOKUP($A231,Table,MATCH(V$4,Curves,0))</f>
        <v>0.070859002456139</v>
      </c>
      <c r="W231" s="102" t="n">
        <f aca="false">1/(1+CHOOSE(F$3,(V232+($K$3/10000))/2,(V231+($K$3/10000))/2))^(2*U231/365.25)</f>
        <v>0.271650006842297</v>
      </c>
      <c r="X231" s="35" t="n">
        <f aca="false">IF(AND(mthbeg&lt;=A231,mthend&gt;=A231),1,0)</f>
        <v>0</v>
      </c>
      <c r="Y231" s="35" t="n">
        <f aca="false">S231*X231</f>
        <v>0</v>
      </c>
      <c r="AA231" s="89" t="n">
        <f aca="false">F231*G231</f>
        <v>0</v>
      </c>
      <c r="AB231" s="89" t="n">
        <f aca="false">$F231*H231</f>
        <v>0</v>
      </c>
      <c r="AC231" s="89" t="n">
        <f aca="false">$F231*I231</f>
        <v>0</v>
      </c>
      <c r="AD231" s="89" t="n">
        <f aca="false">$F231*J231</f>
        <v>0</v>
      </c>
      <c r="AE231" s="89" t="n">
        <f aca="false">$F231*K231</f>
        <v>0</v>
      </c>
      <c r="AF231" s="89" t="n">
        <f aca="false">$F231*L231</f>
        <v>0</v>
      </c>
      <c r="AG231" s="89" t="n">
        <f aca="false">$F231*M231</f>
        <v>0</v>
      </c>
      <c r="AH231" s="89" t="n">
        <f aca="false">$F231*N231</f>
        <v>0</v>
      </c>
      <c r="AI231" s="89" t="n">
        <f aca="false">F231*O231</f>
        <v>0</v>
      </c>
      <c r="AJ231" s="93"/>
      <c r="AK231" s="89" t="n">
        <f aca="false">CHOOSE($G$3,AB231-AC231,AC231-AB231)</f>
        <v>0</v>
      </c>
      <c r="AL231" s="89" t="n">
        <f aca="false">CHOOSE($G$3,AE231-AF231,AF231-AE231)</f>
        <v>0</v>
      </c>
      <c r="AM231" s="89" t="n">
        <f aca="false">CHOOSE($G$3,AH231-AI231,AI231-AH231)</f>
        <v>0</v>
      </c>
      <c r="AN231" s="103" t="n">
        <f aca="false">SUM(AK231:AM231)</f>
        <v>0</v>
      </c>
      <c r="AP231" s="89" t="n">
        <f aca="false">CHOOSE($G$3,AA231-AB231,AB231-AA231)</f>
        <v>0</v>
      </c>
      <c r="AQ231" s="89" t="n">
        <f aca="false">CHOOSE($G$3,AD231-AE231,AE231-AD231)</f>
        <v>0</v>
      </c>
      <c r="AR231" s="89" t="n">
        <f aca="false">CHOOSE($G$3,AG231-AH231,AH231-AG231)</f>
        <v>0</v>
      </c>
      <c r="AS231" s="103" t="n">
        <f aca="false">AP231+AQ231+AR231</f>
        <v>0</v>
      </c>
      <c r="AT231" s="103"/>
      <c r="AU231" s="90" t="n">
        <f aca="false">AS231+AN231</f>
        <v>0</v>
      </c>
      <c r="AW231" s="90" t="n">
        <f aca="false">AI231+AF231+AC231</f>
        <v>0</v>
      </c>
      <c r="AX231" s="104"/>
    </row>
    <row r="232" customFormat="false" ht="12" hidden="false" customHeight="true" outlineLevel="0" collapsed="false">
      <c r="A232" s="94" t="n">
        <f aca="false">EDATE(A231,1)</f>
        <v>43586</v>
      </c>
      <c r="B232" s="95" t="n">
        <f aca="false">VLOOKUP(MONTH(A232),Volumes,3)</f>
        <v>10000</v>
      </c>
      <c r="C232" s="96"/>
      <c r="D232" s="97" t="n">
        <f aca="false">B232+C232</f>
        <v>10000</v>
      </c>
      <c r="E232" s="84" t="n">
        <f aca="false">IF(X232=0,0,IF(AND(X232=1,$H$3=1),D232*S232,IF($H$3=2,D232,"N/A")))</f>
        <v>0</v>
      </c>
      <c r="F232" s="84" t="n">
        <f aca="false">E232*W232</f>
        <v>0</v>
      </c>
      <c r="G232" s="32" t="n">
        <f aca="false">VLOOKUP($A232,Table,MATCH(G$4,Curves,0))</f>
        <v>4.0375</v>
      </c>
      <c r="H232" s="98" t="n">
        <f aca="false">G232</f>
        <v>4.0375</v>
      </c>
      <c r="I232" s="99" t="n">
        <f aca="false">H232</f>
        <v>4.0375</v>
      </c>
      <c r="J232" s="32" t="n">
        <f aca="false">VLOOKUP($A232,Table,MATCH(J$4,Curves,0))</f>
        <v>0</v>
      </c>
      <c r="K232" s="98" t="n">
        <f aca="false">J232</f>
        <v>0</v>
      </c>
      <c r="L232" s="99" t="n">
        <f aca="false">K232</f>
        <v>0</v>
      </c>
      <c r="M232" s="32" t="n">
        <f aca="false">VLOOKUP($A232,Table,MATCH(M$4,Curves,0))</f>
        <v>0</v>
      </c>
      <c r="N232" s="98" t="n">
        <f aca="false">VLOOKUP($A232,Table,MATCH(N$4,Curves,0))</f>
        <v>0.025</v>
      </c>
      <c r="O232" s="99" t="n">
        <f aca="false">N232</f>
        <v>0.025</v>
      </c>
      <c r="P232" s="100"/>
      <c r="Q232" s="99" t="n">
        <f aca="false">O232+L232+I232</f>
        <v>4.0625</v>
      </c>
      <c r="R232" s="100"/>
      <c r="S232" s="35" t="n">
        <f aca="false">A233-A232</f>
        <v>31</v>
      </c>
      <c r="T232" s="101" t="n">
        <f aca="false">CHOOSE(F$3,A233+24,A232)</f>
        <v>43641</v>
      </c>
      <c r="U232" s="35" t="n">
        <f aca="false">T232-C$3</f>
        <v>6867</v>
      </c>
      <c r="V232" s="32" t="n">
        <f aca="false">VLOOKUP($A232,Table,MATCH(V$4,Curves,0))</f>
        <v>0.070859002456139</v>
      </c>
      <c r="W232" s="102" t="n">
        <f aca="false">1/(1+CHOOSE(F$3,(V233+($K$3/10000))/2,(V232+($K$3/10000))/2))^(2*U232/365.25)</f>
        <v>0.270049301764153</v>
      </c>
      <c r="X232" s="35" t="n">
        <f aca="false">IF(AND(mthbeg&lt;=A232,mthend&gt;=A232),1,0)</f>
        <v>0</v>
      </c>
      <c r="Y232" s="35" t="n">
        <f aca="false">S232*X232</f>
        <v>0</v>
      </c>
      <c r="AA232" s="89" t="n">
        <f aca="false">F232*G232</f>
        <v>0</v>
      </c>
      <c r="AB232" s="89" t="n">
        <f aca="false">$F232*H232</f>
        <v>0</v>
      </c>
      <c r="AC232" s="89" t="n">
        <f aca="false">$F232*I232</f>
        <v>0</v>
      </c>
      <c r="AD232" s="89" t="n">
        <f aca="false">$F232*J232</f>
        <v>0</v>
      </c>
      <c r="AE232" s="89" t="n">
        <f aca="false">$F232*K232</f>
        <v>0</v>
      </c>
      <c r="AF232" s="89" t="n">
        <f aca="false">$F232*L232</f>
        <v>0</v>
      </c>
      <c r="AG232" s="89" t="n">
        <f aca="false">$F232*M232</f>
        <v>0</v>
      </c>
      <c r="AH232" s="89" t="n">
        <f aca="false">$F232*N232</f>
        <v>0</v>
      </c>
      <c r="AI232" s="89" t="n">
        <f aca="false">F232*O232</f>
        <v>0</v>
      </c>
      <c r="AJ232" s="93"/>
      <c r="AK232" s="89" t="n">
        <f aca="false">CHOOSE($G$3,AB232-AC232,AC232-AB232)</f>
        <v>0</v>
      </c>
      <c r="AL232" s="89" t="n">
        <f aca="false">CHOOSE($G$3,AE232-AF232,AF232-AE232)</f>
        <v>0</v>
      </c>
      <c r="AM232" s="89" t="n">
        <f aca="false">CHOOSE($G$3,AH232-AI232,AI232-AH232)</f>
        <v>0</v>
      </c>
      <c r="AN232" s="103" t="n">
        <f aca="false">SUM(AK232:AM232)</f>
        <v>0</v>
      </c>
      <c r="AP232" s="89" t="n">
        <f aca="false">CHOOSE($G$3,AA232-AB232,AB232-AA232)</f>
        <v>0</v>
      </c>
      <c r="AQ232" s="89" t="n">
        <f aca="false">CHOOSE($G$3,AD232-AE232,AE232-AD232)</f>
        <v>0</v>
      </c>
      <c r="AR232" s="89" t="n">
        <f aca="false">CHOOSE($G$3,AG232-AH232,AH232-AG232)</f>
        <v>0</v>
      </c>
      <c r="AS232" s="103" t="n">
        <f aca="false">AP232+AQ232+AR232</f>
        <v>0</v>
      </c>
      <c r="AT232" s="103"/>
      <c r="AU232" s="90" t="n">
        <f aca="false">AS232+AN232</f>
        <v>0</v>
      </c>
      <c r="AW232" s="90" t="n">
        <f aca="false">AI232+AF232+AC232</f>
        <v>0</v>
      </c>
      <c r="AX232" s="104"/>
    </row>
    <row r="233" customFormat="false" ht="12" hidden="false" customHeight="true" outlineLevel="0" collapsed="false">
      <c r="A233" s="94" t="n">
        <f aca="false">EDATE(A232,1)</f>
        <v>43617</v>
      </c>
      <c r="B233" s="95" t="n">
        <f aca="false">VLOOKUP(MONTH(A233),Volumes,3)</f>
        <v>10000</v>
      </c>
      <c r="C233" s="96"/>
      <c r="D233" s="97" t="n">
        <f aca="false">B233+C233</f>
        <v>10000</v>
      </c>
      <c r="E233" s="84" t="n">
        <f aca="false">IF(X233=0,0,IF(AND(X233=1,$H$3=1),D233*S233,IF($H$3=2,D233,"N/A")))</f>
        <v>0</v>
      </c>
      <c r="F233" s="84" t="n">
        <f aca="false">E233*W233</f>
        <v>0</v>
      </c>
      <c r="G233" s="32" t="n">
        <f aca="false">VLOOKUP($A233,Table,MATCH(G$4,Curves,0))</f>
        <v>4.0375</v>
      </c>
      <c r="H233" s="98" t="n">
        <f aca="false">G233</f>
        <v>4.0375</v>
      </c>
      <c r="I233" s="99" t="n">
        <f aca="false">H233</f>
        <v>4.0375</v>
      </c>
      <c r="J233" s="32" t="n">
        <f aca="false">VLOOKUP($A233,Table,MATCH(J$4,Curves,0))</f>
        <v>0</v>
      </c>
      <c r="K233" s="98" t="n">
        <f aca="false">J233</f>
        <v>0</v>
      </c>
      <c r="L233" s="99" t="n">
        <f aca="false">K233</f>
        <v>0</v>
      </c>
      <c r="M233" s="32" t="n">
        <f aca="false">VLOOKUP($A233,Table,MATCH(M$4,Curves,0))</f>
        <v>0</v>
      </c>
      <c r="N233" s="98" t="n">
        <f aca="false">VLOOKUP($A233,Table,MATCH(N$4,Curves,0))</f>
        <v>0.025</v>
      </c>
      <c r="O233" s="99" t="n">
        <f aca="false">N233</f>
        <v>0.025</v>
      </c>
      <c r="P233" s="100"/>
      <c r="Q233" s="99" t="n">
        <f aca="false">O233+L233+I233</f>
        <v>4.0625</v>
      </c>
      <c r="R233" s="100"/>
      <c r="S233" s="35" t="n">
        <f aca="false">A234-A233</f>
        <v>30</v>
      </c>
      <c r="T233" s="101" t="n">
        <f aca="false">CHOOSE(F$3,A234+24,A233)</f>
        <v>43671</v>
      </c>
      <c r="U233" s="35" t="n">
        <f aca="false">T233-C$3</f>
        <v>6897</v>
      </c>
      <c r="V233" s="32" t="n">
        <f aca="false">VLOOKUP($A233,Table,MATCH(V$4,Curves,0))</f>
        <v>0.070859002456139</v>
      </c>
      <c r="W233" s="102" t="n">
        <f aca="false">1/(1+CHOOSE(F$3,(V234+($K$3/10000))/2,(V233+($K$3/10000))/2))^(2*U233/365.25)</f>
        <v>0.268509213612732</v>
      </c>
      <c r="X233" s="35" t="n">
        <f aca="false">IF(AND(mthbeg&lt;=A233,mthend&gt;=A233),1,0)</f>
        <v>0</v>
      </c>
      <c r="Y233" s="35" t="n">
        <f aca="false">S233*X233</f>
        <v>0</v>
      </c>
      <c r="AA233" s="89" t="n">
        <f aca="false">F233*G233</f>
        <v>0</v>
      </c>
      <c r="AB233" s="89" t="n">
        <f aca="false">$F233*H233</f>
        <v>0</v>
      </c>
      <c r="AC233" s="89" t="n">
        <f aca="false">$F233*I233</f>
        <v>0</v>
      </c>
      <c r="AD233" s="89" t="n">
        <f aca="false">$F233*J233</f>
        <v>0</v>
      </c>
      <c r="AE233" s="89" t="n">
        <f aca="false">$F233*K233</f>
        <v>0</v>
      </c>
      <c r="AF233" s="89" t="n">
        <f aca="false">$F233*L233</f>
        <v>0</v>
      </c>
      <c r="AG233" s="89" t="n">
        <f aca="false">$F233*M233</f>
        <v>0</v>
      </c>
      <c r="AH233" s="89" t="n">
        <f aca="false">$F233*N233</f>
        <v>0</v>
      </c>
      <c r="AI233" s="89" t="n">
        <f aca="false">F233*O233</f>
        <v>0</v>
      </c>
      <c r="AJ233" s="93"/>
      <c r="AK233" s="89" t="n">
        <f aca="false">CHOOSE($G$3,AB233-AC233,AC233-AB233)</f>
        <v>0</v>
      </c>
      <c r="AL233" s="89" t="n">
        <f aca="false">CHOOSE($G$3,AE233-AF233,AF233-AE233)</f>
        <v>0</v>
      </c>
      <c r="AM233" s="89" t="n">
        <f aca="false">CHOOSE($G$3,AH233-AI233,AI233-AH233)</f>
        <v>0</v>
      </c>
      <c r="AN233" s="103" t="n">
        <f aca="false">SUM(AK233:AM233)</f>
        <v>0</v>
      </c>
      <c r="AP233" s="89" t="n">
        <f aca="false">CHOOSE($G$3,AA233-AB233,AB233-AA233)</f>
        <v>0</v>
      </c>
      <c r="AQ233" s="89" t="n">
        <f aca="false">CHOOSE($G$3,AD233-AE233,AE233-AD233)</f>
        <v>0</v>
      </c>
      <c r="AR233" s="89" t="n">
        <f aca="false">CHOOSE($G$3,AG233-AH233,AH233-AG233)</f>
        <v>0</v>
      </c>
      <c r="AS233" s="103" t="n">
        <f aca="false">AP233+AQ233+AR233</f>
        <v>0</v>
      </c>
      <c r="AT233" s="103"/>
      <c r="AU233" s="90" t="n">
        <f aca="false">AS233+AN233</f>
        <v>0</v>
      </c>
      <c r="AW233" s="90" t="n">
        <f aca="false">AI233+AF233+AC233</f>
        <v>0</v>
      </c>
      <c r="AX233" s="104"/>
    </row>
    <row r="234" customFormat="false" ht="12" hidden="false" customHeight="true" outlineLevel="0" collapsed="false">
      <c r="A234" s="94" t="n">
        <f aca="false">EDATE(A233,1)</f>
        <v>43647</v>
      </c>
      <c r="B234" s="95" t="n">
        <f aca="false">VLOOKUP(MONTH(A234),Volumes,3)</f>
        <v>10000</v>
      </c>
      <c r="C234" s="96"/>
      <c r="D234" s="97" t="n">
        <f aca="false">B234+C234</f>
        <v>10000</v>
      </c>
      <c r="E234" s="84" t="n">
        <f aca="false">IF(X234=0,0,IF(AND(X234=1,$H$3=1),D234*S234,IF($H$3=2,D234,"N/A")))</f>
        <v>0</v>
      </c>
      <c r="F234" s="84" t="n">
        <f aca="false">E234*W234</f>
        <v>0</v>
      </c>
      <c r="G234" s="32" t="n">
        <f aca="false">VLOOKUP($A234,Table,MATCH(G$4,Curves,0))</f>
        <v>4.0375</v>
      </c>
      <c r="H234" s="98" t="n">
        <f aca="false">G234</f>
        <v>4.0375</v>
      </c>
      <c r="I234" s="99" t="n">
        <f aca="false">H234</f>
        <v>4.0375</v>
      </c>
      <c r="J234" s="32" t="n">
        <f aca="false">VLOOKUP($A234,Table,MATCH(J$4,Curves,0))</f>
        <v>0</v>
      </c>
      <c r="K234" s="98" t="n">
        <f aca="false">J234</f>
        <v>0</v>
      </c>
      <c r="L234" s="99" t="n">
        <f aca="false">K234</f>
        <v>0</v>
      </c>
      <c r="M234" s="32" t="n">
        <f aca="false">VLOOKUP($A234,Table,MATCH(M$4,Curves,0))</f>
        <v>0</v>
      </c>
      <c r="N234" s="98" t="n">
        <f aca="false">VLOOKUP($A234,Table,MATCH(N$4,Curves,0))</f>
        <v>0.025</v>
      </c>
      <c r="O234" s="99" t="n">
        <f aca="false">N234</f>
        <v>0.025</v>
      </c>
      <c r="P234" s="100"/>
      <c r="Q234" s="99" t="n">
        <f aca="false">O234+L234+I234</f>
        <v>4.0625</v>
      </c>
      <c r="R234" s="100"/>
      <c r="S234" s="35" t="n">
        <f aca="false">A235-A234</f>
        <v>31</v>
      </c>
      <c r="T234" s="101" t="n">
        <f aca="false">CHOOSE(F$3,A235+24,A234)</f>
        <v>43702</v>
      </c>
      <c r="U234" s="35" t="n">
        <f aca="false">T234-C$3</f>
        <v>6928</v>
      </c>
      <c r="V234" s="32" t="n">
        <f aca="false">VLOOKUP($A234,Table,MATCH(V$4,Curves,0))</f>
        <v>0.070859002456139</v>
      </c>
      <c r="W234" s="102" t="n">
        <f aca="false">1/(1+CHOOSE(F$3,(V235+($K$3/10000))/2,(V234+($K$3/10000))/2))^(2*U234/365.25)</f>
        <v>0.2669270157444</v>
      </c>
      <c r="X234" s="35" t="n">
        <f aca="false">IF(AND(mthbeg&lt;=A234,mthend&gt;=A234),1,0)</f>
        <v>0</v>
      </c>
      <c r="Y234" s="35" t="n">
        <f aca="false">S234*X234</f>
        <v>0</v>
      </c>
      <c r="AA234" s="89" t="n">
        <f aca="false">F234*G234</f>
        <v>0</v>
      </c>
      <c r="AB234" s="89" t="n">
        <f aca="false">$F234*H234</f>
        <v>0</v>
      </c>
      <c r="AC234" s="89" t="n">
        <f aca="false">$F234*I234</f>
        <v>0</v>
      </c>
      <c r="AD234" s="89" t="n">
        <f aca="false">$F234*J234</f>
        <v>0</v>
      </c>
      <c r="AE234" s="89" t="n">
        <f aca="false">$F234*K234</f>
        <v>0</v>
      </c>
      <c r="AF234" s="89" t="n">
        <f aca="false">$F234*L234</f>
        <v>0</v>
      </c>
      <c r="AG234" s="89" t="n">
        <f aca="false">$F234*M234</f>
        <v>0</v>
      </c>
      <c r="AH234" s="89" t="n">
        <f aca="false">$F234*N234</f>
        <v>0</v>
      </c>
      <c r="AI234" s="89" t="n">
        <f aca="false">F234*O234</f>
        <v>0</v>
      </c>
      <c r="AJ234" s="93"/>
      <c r="AK234" s="89" t="n">
        <f aca="false">CHOOSE($G$3,AB234-AC234,AC234-AB234)</f>
        <v>0</v>
      </c>
      <c r="AL234" s="89" t="n">
        <f aca="false">CHOOSE($G$3,AE234-AF234,AF234-AE234)</f>
        <v>0</v>
      </c>
      <c r="AM234" s="89" t="n">
        <f aca="false">CHOOSE($G$3,AH234-AI234,AI234-AH234)</f>
        <v>0</v>
      </c>
      <c r="AN234" s="103" t="n">
        <f aca="false">SUM(AK234:AM234)</f>
        <v>0</v>
      </c>
      <c r="AP234" s="89" t="n">
        <f aca="false">CHOOSE($G$3,AA234-AB234,AB234-AA234)</f>
        <v>0</v>
      </c>
      <c r="AQ234" s="89" t="n">
        <f aca="false">CHOOSE($G$3,AD234-AE234,AE234-AD234)</f>
        <v>0</v>
      </c>
      <c r="AR234" s="89" t="n">
        <f aca="false">CHOOSE($G$3,AG234-AH234,AH234-AG234)</f>
        <v>0</v>
      </c>
      <c r="AS234" s="103" t="n">
        <f aca="false">AP234+AQ234+AR234</f>
        <v>0</v>
      </c>
      <c r="AT234" s="103"/>
      <c r="AU234" s="90" t="n">
        <f aca="false">AS234+AN234</f>
        <v>0</v>
      </c>
      <c r="AW234" s="90" t="n">
        <f aca="false">AI234+AF234+AC234</f>
        <v>0</v>
      </c>
      <c r="AX234" s="104"/>
    </row>
    <row r="235" customFormat="false" ht="12" hidden="false" customHeight="true" outlineLevel="0" collapsed="false">
      <c r="A235" s="94" t="n">
        <f aca="false">EDATE(A234,1)</f>
        <v>43678</v>
      </c>
      <c r="B235" s="95" t="n">
        <f aca="false">VLOOKUP(MONTH(A235),Volumes,3)</f>
        <v>10000</v>
      </c>
      <c r="C235" s="96"/>
      <c r="D235" s="97" t="n">
        <f aca="false">B235+C235</f>
        <v>10000</v>
      </c>
      <c r="E235" s="84" t="n">
        <f aca="false">IF(X235=0,0,IF(AND(X235=1,$H$3=1),D235*S235,IF($H$3=2,D235,"N/A")))</f>
        <v>0</v>
      </c>
      <c r="F235" s="84" t="n">
        <f aca="false">E235*W235</f>
        <v>0</v>
      </c>
      <c r="G235" s="32" t="n">
        <f aca="false">VLOOKUP($A235,Table,MATCH(G$4,Curves,0))</f>
        <v>4.0375</v>
      </c>
      <c r="H235" s="98" t="n">
        <f aca="false">G235</f>
        <v>4.0375</v>
      </c>
      <c r="I235" s="99" t="n">
        <f aca="false">H235</f>
        <v>4.0375</v>
      </c>
      <c r="J235" s="32" t="n">
        <f aca="false">VLOOKUP($A235,Table,MATCH(J$4,Curves,0))</f>
        <v>0</v>
      </c>
      <c r="K235" s="98" t="n">
        <f aca="false">J235</f>
        <v>0</v>
      </c>
      <c r="L235" s="99" t="n">
        <f aca="false">K235</f>
        <v>0</v>
      </c>
      <c r="M235" s="32" t="n">
        <f aca="false">VLOOKUP($A235,Table,MATCH(M$4,Curves,0))</f>
        <v>0</v>
      </c>
      <c r="N235" s="98" t="n">
        <f aca="false">VLOOKUP($A235,Table,MATCH(N$4,Curves,0))</f>
        <v>0.025</v>
      </c>
      <c r="O235" s="99" t="n">
        <f aca="false">N235</f>
        <v>0.025</v>
      </c>
      <c r="P235" s="100"/>
      <c r="Q235" s="99" t="n">
        <f aca="false">O235+L235+I235</f>
        <v>4.0625</v>
      </c>
      <c r="R235" s="100"/>
      <c r="S235" s="35" t="n">
        <f aca="false">A236-A235</f>
        <v>31</v>
      </c>
      <c r="T235" s="101" t="n">
        <f aca="false">CHOOSE(F$3,A236+24,A235)</f>
        <v>43733</v>
      </c>
      <c r="U235" s="35" t="n">
        <f aca="false">T235-C$3</f>
        <v>6959</v>
      </c>
      <c r="V235" s="32" t="n">
        <f aca="false">VLOOKUP($A235,Table,MATCH(V$4,Curves,0))</f>
        <v>0.070859002456139</v>
      </c>
      <c r="W235" s="102" t="n">
        <f aca="false">1/(1+CHOOSE(F$3,(V236+($K$3/10000))/2,(V235+($K$3/10000))/2))^(2*U235/365.25)</f>
        <v>0.265354141020182</v>
      </c>
      <c r="X235" s="35" t="n">
        <f aca="false">IF(AND(mthbeg&lt;=A235,mthend&gt;=A235),1,0)</f>
        <v>0</v>
      </c>
      <c r="Y235" s="35" t="n">
        <f aca="false">S235*X235</f>
        <v>0</v>
      </c>
      <c r="AA235" s="89" t="n">
        <f aca="false">F235*G235</f>
        <v>0</v>
      </c>
      <c r="AB235" s="89" t="n">
        <f aca="false">$F235*H235</f>
        <v>0</v>
      </c>
      <c r="AC235" s="89" t="n">
        <f aca="false">$F235*I235</f>
        <v>0</v>
      </c>
      <c r="AD235" s="89" t="n">
        <f aca="false">$F235*J235</f>
        <v>0</v>
      </c>
      <c r="AE235" s="89" t="n">
        <f aca="false">$F235*K235</f>
        <v>0</v>
      </c>
      <c r="AF235" s="89" t="n">
        <f aca="false">$F235*L235</f>
        <v>0</v>
      </c>
      <c r="AG235" s="89" t="n">
        <f aca="false">$F235*M235</f>
        <v>0</v>
      </c>
      <c r="AH235" s="89" t="n">
        <f aca="false">$F235*N235</f>
        <v>0</v>
      </c>
      <c r="AI235" s="89" t="n">
        <f aca="false">F235*O235</f>
        <v>0</v>
      </c>
      <c r="AJ235" s="93"/>
      <c r="AK235" s="89" t="n">
        <f aca="false">CHOOSE($G$3,AB235-AC235,AC235-AB235)</f>
        <v>0</v>
      </c>
      <c r="AL235" s="89" t="n">
        <f aca="false">CHOOSE($G$3,AE235-AF235,AF235-AE235)</f>
        <v>0</v>
      </c>
      <c r="AM235" s="89" t="n">
        <f aca="false">CHOOSE($G$3,AH235-AI235,AI235-AH235)</f>
        <v>0</v>
      </c>
      <c r="AN235" s="103" t="n">
        <f aca="false">SUM(AK235:AM235)</f>
        <v>0</v>
      </c>
      <c r="AP235" s="89" t="n">
        <f aca="false">CHOOSE($G$3,AA235-AB235,AB235-AA235)</f>
        <v>0</v>
      </c>
      <c r="AQ235" s="89" t="n">
        <f aca="false">CHOOSE($G$3,AD235-AE235,AE235-AD235)</f>
        <v>0</v>
      </c>
      <c r="AR235" s="89" t="n">
        <f aca="false">CHOOSE($G$3,AG235-AH235,AH235-AG235)</f>
        <v>0</v>
      </c>
      <c r="AS235" s="103" t="n">
        <f aca="false">AP235+AQ235+AR235</f>
        <v>0</v>
      </c>
      <c r="AT235" s="103"/>
      <c r="AU235" s="90" t="n">
        <f aca="false">AS235+AN235</f>
        <v>0</v>
      </c>
      <c r="AW235" s="90" t="n">
        <f aca="false">AI235+AF235+AC235</f>
        <v>0</v>
      </c>
      <c r="AX235" s="104"/>
    </row>
    <row r="236" customFormat="false" ht="12" hidden="false" customHeight="true" outlineLevel="0" collapsed="false">
      <c r="A236" s="94" t="n">
        <f aca="false">EDATE(A235,1)</f>
        <v>43709</v>
      </c>
      <c r="B236" s="95" t="n">
        <f aca="false">VLOOKUP(MONTH(A236),Volumes,3)</f>
        <v>10000</v>
      </c>
      <c r="C236" s="96"/>
      <c r="D236" s="97" t="n">
        <f aca="false">B236+C236</f>
        <v>10000</v>
      </c>
      <c r="E236" s="84" t="n">
        <f aca="false">IF(X236=0,0,IF(AND(X236=1,$H$3=1),D236*S236,IF($H$3=2,D236,"N/A")))</f>
        <v>0</v>
      </c>
      <c r="F236" s="84" t="n">
        <f aca="false">E236*W236</f>
        <v>0</v>
      </c>
      <c r="G236" s="32" t="n">
        <f aca="false">VLOOKUP($A236,Table,MATCH(G$4,Curves,0))</f>
        <v>4.0375</v>
      </c>
      <c r="H236" s="98" t="n">
        <f aca="false">G236</f>
        <v>4.0375</v>
      </c>
      <c r="I236" s="99" t="n">
        <f aca="false">H236</f>
        <v>4.0375</v>
      </c>
      <c r="J236" s="32" t="n">
        <f aca="false">VLOOKUP($A236,Table,MATCH(J$4,Curves,0))</f>
        <v>0</v>
      </c>
      <c r="K236" s="98" t="n">
        <f aca="false">J236</f>
        <v>0</v>
      </c>
      <c r="L236" s="99" t="n">
        <f aca="false">K236</f>
        <v>0</v>
      </c>
      <c r="M236" s="32" t="n">
        <f aca="false">VLOOKUP($A236,Table,MATCH(M$4,Curves,0))</f>
        <v>0</v>
      </c>
      <c r="N236" s="98" t="n">
        <f aca="false">VLOOKUP($A236,Table,MATCH(N$4,Curves,0))</f>
        <v>0.025</v>
      </c>
      <c r="O236" s="99" t="n">
        <f aca="false">N236</f>
        <v>0.025</v>
      </c>
      <c r="P236" s="100"/>
      <c r="Q236" s="99" t="n">
        <f aca="false">O236+L236+I236</f>
        <v>4.0625</v>
      </c>
      <c r="R236" s="100"/>
      <c r="S236" s="35" t="n">
        <f aca="false">A237-A236</f>
        <v>30</v>
      </c>
      <c r="T236" s="101" t="n">
        <f aca="false">CHOOSE(F$3,A237+24,A236)</f>
        <v>43763</v>
      </c>
      <c r="U236" s="35" t="n">
        <f aca="false">T236-C$3</f>
        <v>6989</v>
      </c>
      <c r="V236" s="32" t="n">
        <f aca="false">VLOOKUP($A236,Table,MATCH(V$4,Curves,0))</f>
        <v>0.070859002456139</v>
      </c>
      <c r="W236" s="102" t="n">
        <f aca="false">1/(1+CHOOSE(F$3,(V237+($K$3/10000))/2,(V236+($K$3/10000))/2))^(2*U236/365.25)</f>
        <v>0.263840829318037</v>
      </c>
      <c r="X236" s="35" t="n">
        <f aca="false">IF(AND(mthbeg&lt;=A236,mthend&gt;=A236),1,0)</f>
        <v>0</v>
      </c>
      <c r="Y236" s="35" t="n">
        <f aca="false">S236*X236</f>
        <v>0</v>
      </c>
      <c r="AA236" s="89" t="n">
        <f aca="false">F236*G236</f>
        <v>0</v>
      </c>
      <c r="AB236" s="89" t="n">
        <f aca="false">$F236*H236</f>
        <v>0</v>
      </c>
      <c r="AC236" s="89" t="n">
        <f aca="false">$F236*I236</f>
        <v>0</v>
      </c>
      <c r="AD236" s="89" t="n">
        <f aca="false">$F236*J236</f>
        <v>0</v>
      </c>
      <c r="AE236" s="89" t="n">
        <f aca="false">$F236*K236</f>
        <v>0</v>
      </c>
      <c r="AF236" s="89" t="n">
        <f aca="false">$F236*L236</f>
        <v>0</v>
      </c>
      <c r="AG236" s="89" t="n">
        <f aca="false">$F236*M236</f>
        <v>0</v>
      </c>
      <c r="AH236" s="89" t="n">
        <f aca="false">$F236*N236</f>
        <v>0</v>
      </c>
      <c r="AI236" s="89" t="n">
        <f aca="false">F236*O236</f>
        <v>0</v>
      </c>
      <c r="AJ236" s="93"/>
      <c r="AK236" s="89" t="n">
        <f aca="false">CHOOSE($G$3,AB236-AC236,AC236-AB236)</f>
        <v>0</v>
      </c>
      <c r="AL236" s="89" t="n">
        <f aca="false">CHOOSE($G$3,AE236-AF236,AF236-AE236)</f>
        <v>0</v>
      </c>
      <c r="AM236" s="89" t="n">
        <f aca="false">CHOOSE($G$3,AH236-AI236,AI236-AH236)</f>
        <v>0</v>
      </c>
      <c r="AN236" s="103" t="n">
        <f aca="false">SUM(AK236:AM236)</f>
        <v>0</v>
      </c>
      <c r="AP236" s="89" t="n">
        <f aca="false">CHOOSE($G$3,AA236-AB236,AB236-AA236)</f>
        <v>0</v>
      </c>
      <c r="AQ236" s="89" t="n">
        <f aca="false">CHOOSE($G$3,AD236-AE236,AE236-AD236)</f>
        <v>0</v>
      </c>
      <c r="AR236" s="89" t="n">
        <f aca="false">CHOOSE($G$3,AG236-AH236,AH236-AG236)</f>
        <v>0</v>
      </c>
      <c r="AS236" s="103" t="n">
        <f aca="false">AP236+AQ236+AR236</f>
        <v>0</v>
      </c>
      <c r="AT236" s="103"/>
      <c r="AU236" s="90" t="n">
        <f aca="false">AS236+AN236</f>
        <v>0</v>
      </c>
      <c r="AW236" s="90" t="n">
        <f aca="false">AI236+AF236+AC236</f>
        <v>0</v>
      </c>
      <c r="AX236" s="104"/>
    </row>
    <row r="237" customFormat="false" ht="12" hidden="false" customHeight="true" outlineLevel="0" collapsed="false">
      <c r="A237" s="94" t="n">
        <f aca="false">EDATE(A236,1)</f>
        <v>43739</v>
      </c>
      <c r="B237" s="95" t="n">
        <f aca="false">VLOOKUP(MONTH(A237),Volumes,3)</f>
        <v>10000</v>
      </c>
      <c r="C237" s="96"/>
      <c r="D237" s="97" t="n">
        <f aca="false">B237+C237</f>
        <v>10000</v>
      </c>
      <c r="E237" s="84" t="n">
        <f aca="false">IF(X237=0,0,IF(AND(X237=1,$H$3=1),D237*S237,IF($H$3=2,D237,"N/A")))</f>
        <v>0</v>
      </c>
      <c r="F237" s="84" t="n">
        <f aca="false">E237*W237</f>
        <v>0</v>
      </c>
      <c r="G237" s="32" t="n">
        <f aca="false">VLOOKUP($A237,Table,MATCH(G$4,Curves,0))</f>
        <v>4.0375</v>
      </c>
      <c r="H237" s="98" t="n">
        <f aca="false">G237</f>
        <v>4.0375</v>
      </c>
      <c r="I237" s="99" t="n">
        <f aca="false">H237</f>
        <v>4.0375</v>
      </c>
      <c r="J237" s="32" t="n">
        <f aca="false">VLOOKUP($A237,Table,MATCH(J$4,Curves,0))</f>
        <v>0</v>
      </c>
      <c r="K237" s="98" t="n">
        <f aca="false">J237</f>
        <v>0</v>
      </c>
      <c r="L237" s="99" t="n">
        <f aca="false">K237</f>
        <v>0</v>
      </c>
      <c r="M237" s="32" t="n">
        <f aca="false">VLOOKUP($A237,Table,MATCH(M$4,Curves,0))</f>
        <v>0</v>
      </c>
      <c r="N237" s="98" t="n">
        <f aca="false">VLOOKUP($A237,Table,MATCH(N$4,Curves,0))</f>
        <v>0.025</v>
      </c>
      <c r="O237" s="99" t="n">
        <f aca="false">N237</f>
        <v>0.025</v>
      </c>
      <c r="P237" s="100"/>
      <c r="Q237" s="99" t="n">
        <f aca="false">O237+L237+I237</f>
        <v>4.0625</v>
      </c>
      <c r="R237" s="100"/>
      <c r="S237" s="35" t="n">
        <f aca="false">A238-A237</f>
        <v>31</v>
      </c>
      <c r="T237" s="101" t="n">
        <f aca="false">CHOOSE(F$3,A238+24,A237)</f>
        <v>43794</v>
      </c>
      <c r="U237" s="35" t="n">
        <f aca="false">T237-C$3</f>
        <v>7020</v>
      </c>
      <c r="V237" s="32" t="n">
        <f aca="false">VLOOKUP($A237,Table,MATCH(V$4,Curves,0))</f>
        <v>0.070859002456139</v>
      </c>
      <c r="W237" s="102" t="n">
        <f aca="false">1/(1+CHOOSE(F$3,(V238+($K$3/10000))/2,(V237+($K$3/10000))/2))^(2*U237/365.25)</f>
        <v>0.262286140031553</v>
      </c>
      <c r="X237" s="35" t="n">
        <f aca="false">IF(AND(mthbeg&lt;=A237,mthend&gt;=A237),1,0)</f>
        <v>0</v>
      </c>
      <c r="Y237" s="35" t="n">
        <f aca="false">S237*X237</f>
        <v>0</v>
      </c>
      <c r="AA237" s="89" t="n">
        <f aca="false">F237*G237</f>
        <v>0</v>
      </c>
      <c r="AB237" s="89" t="n">
        <f aca="false">$F237*H237</f>
        <v>0</v>
      </c>
      <c r="AC237" s="89" t="n">
        <f aca="false">$F237*I237</f>
        <v>0</v>
      </c>
      <c r="AD237" s="89" t="n">
        <f aca="false">$F237*J237</f>
        <v>0</v>
      </c>
      <c r="AE237" s="89" t="n">
        <f aca="false">$F237*K237</f>
        <v>0</v>
      </c>
      <c r="AF237" s="89" t="n">
        <f aca="false">$F237*L237</f>
        <v>0</v>
      </c>
      <c r="AG237" s="89" t="n">
        <f aca="false">$F237*M237</f>
        <v>0</v>
      </c>
      <c r="AH237" s="89" t="n">
        <f aca="false">$F237*N237</f>
        <v>0</v>
      </c>
      <c r="AI237" s="89" t="n">
        <f aca="false">F237*O237</f>
        <v>0</v>
      </c>
      <c r="AJ237" s="93"/>
      <c r="AK237" s="89" t="n">
        <f aca="false">CHOOSE($G$3,AB237-AC237,AC237-AB237)</f>
        <v>0</v>
      </c>
      <c r="AL237" s="89" t="n">
        <f aca="false">CHOOSE($G$3,AE237-AF237,AF237-AE237)</f>
        <v>0</v>
      </c>
      <c r="AM237" s="89" t="n">
        <f aca="false">CHOOSE($G$3,AH237-AI237,AI237-AH237)</f>
        <v>0</v>
      </c>
      <c r="AN237" s="103" t="n">
        <f aca="false">SUM(AK237:AM237)</f>
        <v>0</v>
      </c>
      <c r="AP237" s="89" t="n">
        <f aca="false">CHOOSE($G$3,AA237-AB237,AB237-AA237)</f>
        <v>0</v>
      </c>
      <c r="AQ237" s="89" t="n">
        <f aca="false">CHOOSE($G$3,AD237-AE237,AE237-AD237)</f>
        <v>0</v>
      </c>
      <c r="AR237" s="89" t="n">
        <f aca="false">CHOOSE($G$3,AG237-AH237,AH237-AG237)</f>
        <v>0</v>
      </c>
      <c r="AS237" s="103" t="n">
        <f aca="false">AP237+AQ237+AR237</f>
        <v>0</v>
      </c>
      <c r="AT237" s="103"/>
      <c r="AU237" s="90" t="n">
        <f aca="false">AS237+AN237</f>
        <v>0</v>
      </c>
      <c r="AW237" s="90" t="n">
        <f aca="false">AI237+AF237+AC237</f>
        <v>0</v>
      </c>
      <c r="AX237" s="104"/>
    </row>
    <row r="238" customFormat="false" ht="12" hidden="false" customHeight="true" outlineLevel="0" collapsed="false">
      <c r="A238" s="94" t="n">
        <f aca="false">EDATE(A237,1)</f>
        <v>43770</v>
      </c>
      <c r="B238" s="95" t="n">
        <f aca="false">VLOOKUP(MONTH(A238),Volumes,3)</f>
        <v>10000</v>
      </c>
      <c r="C238" s="96"/>
      <c r="D238" s="97" t="n">
        <f aca="false">B238+C238</f>
        <v>10000</v>
      </c>
      <c r="E238" s="84" t="n">
        <f aca="false">IF(X238=0,0,IF(AND(X238=1,$H$3=1),D238*S238,IF($H$3=2,D238,"N/A")))</f>
        <v>0</v>
      </c>
      <c r="F238" s="84" t="n">
        <f aca="false">E238*W238</f>
        <v>0</v>
      </c>
      <c r="G238" s="32" t="n">
        <f aca="false">VLOOKUP($A238,Table,MATCH(G$4,Curves,0))</f>
        <v>4.0375</v>
      </c>
      <c r="H238" s="98" t="n">
        <f aca="false">G238</f>
        <v>4.0375</v>
      </c>
      <c r="I238" s="99" t="n">
        <f aca="false">H238</f>
        <v>4.0375</v>
      </c>
      <c r="J238" s="32" t="n">
        <f aca="false">VLOOKUP($A238,Table,MATCH(J$4,Curves,0))</f>
        <v>0</v>
      </c>
      <c r="K238" s="98" t="n">
        <f aca="false">J238</f>
        <v>0</v>
      </c>
      <c r="L238" s="99" t="n">
        <f aca="false">K238</f>
        <v>0</v>
      </c>
      <c r="M238" s="32" t="n">
        <f aca="false">VLOOKUP($A238,Table,MATCH(M$4,Curves,0))</f>
        <v>0</v>
      </c>
      <c r="N238" s="98" t="n">
        <f aca="false">VLOOKUP($A238,Table,MATCH(N$4,Curves,0))</f>
        <v>0.025</v>
      </c>
      <c r="O238" s="99" t="n">
        <f aca="false">N238</f>
        <v>0.025</v>
      </c>
      <c r="P238" s="100"/>
      <c r="Q238" s="99" t="n">
        <f aca="false">O238+L238+I238</f>
        <v>4.0625</v>
      </c>
      <c r="R238" s="100"/>
      <c r="S238" s="35" t="n">
        <f aca="false">A239-A238</f>
        <v>30</v>
      </c>
      <c r="T238" s="101" t="n">
        <f aca="false">CHOOSE(F$3,A239+24,A238)</f>
        <v>43824</v>
      </c>
      <c r="U238" s="35" t="n">
        <f aca="false">T238-C$3</f>
        <v>7050</v>
      </c>
      <c r="V238" s="32" t="n">
        <f aca="false">VLOOKUP($A238,Table,MATCH(V$4,Curves,0))</f>
        <v>0.070859002456139</v>
      </c>
      <c r="W238" s="102" t="n">
        <f aca="false">1/(1+CHOOSE(F$3,(V239+($K$3/10000))/2,(V238+($K$3/10000))/2))^(2*U238/365.25)</f>
        <v>0.260790325104775</v>
      </c>
      <c r="X238" s="35" t="n">
        <f aca="false">IF(AND(mthbeg&lt;=A238,mthend&gt;=A238),1,0)</f>
        <v>0</v>
      </c>
      <c r="Y238" s="35" t="n">
        <f aca="false">S238*X238</f>
        <v>0</v>
      </c>
      <c r="AA238" s="89" t="n">
        <f aca="false">F238*G238</f>
        <v>0</v>
      </c>
      <c r="AB238" s="89" t="n">
        <f aca="false">$F238*H238</f>
        <v>0</v>
      </c>
      <c r="AC238" s="89" t="n">
        <f aca="false">$F238*I238</f>
        <v>0</v>
      </c>
      <c r="AD238" s="89" t="n">
        <f aca="false">$F238*J238</f>
        <v>0</v>
      </c>
      <c r="AE238" s="89" t="n">
        <f aca="false">$F238*K238</f>
        <v>0</v>
      </c>
      <c r="AF238" s="89" t="n">
        <f aca="false">$F238*L238</f>
        <v>0</v>
      </c>
      <c r="AG238" s="89" t="n">
        <f aca="false">$F238*M238</f>
        <v>0</v>
      </c>
      <c r="AH238" s="89" t="n">
        <f aca="false">$F238*N238</f>
        <v>0</v>
      </c>
      <c r="AI238" s="89" t="n">
        <f aca="false">F238*O238</f>
        <v>0</v>
      </c>
      <c r="AJ238" s="93"/>
      <c r="AK238" s="89" t="n">
        <f aca="false">CHOOSE($G$3,AB238-AC238,AC238-AB238)</f>
        <v>0</v>
      </c>
      <c r="AL238" s="89" t="n">
        <f aca="false">CHOOSE($G$3,AE238-AF238,AF238-AE238)</f>
        <v>0</v>
      </c>
      <c r="AM238" s="89" t="n">
        <f aca="false">CHOOSE($G$3,AH238-AI238,AI238-AH238)</f>
        <v>0</v>
      </c>
      <c r="AN238" s="103" t="n">
        <f aca="false">SUM(AK238:AM238)</f>
        <v>0</v>
      </c>
      <c r="AP238" s="89" t="n">
        <f aca="false">CHOOSE($G$3,AA238-AB238,AB238-AA238)</f>
        <v>0</v>
      </c>
      <c r="AQ238" s="89" t="n">
        <f aca="false">CHOOSE($G$3,AD238-AE238,AE238-AD238)</f>
        <v>0</v>
      </c>
      <c r="AR238" s="89" t="n">
        <f aca="false">CHOOSE($G$3,AG238-AH238,AH238-AG238)</f>
        <v>0</v>
      </c>
      <c r="AS238" s="103" t="n">
        <f aca="false">AP238+AQ238+AR238</f>
        <v>0</v>
      </c>
      <c r="AT238" s="103"/>
      <c r="AU238" s="90" t="n">
        <f aca="false">AS238+AN238</f>
        <v>0</v>
      </c>
      <c r="AW238" s="90" t="n">
        <f aca="false">AI238+AF238+AC238</f>
        <v>0</v>
      </c>
      <c r="AX238" s="104"/>
    </row>
    <row r="239" customFormat="false" ht="12" hidden="false" customHeight="true" outlineLevel="0" collapsed="false">
      <c r="A239" s="94" t="n">
        <f aca="false">EDATE(A238,1)</f>
        <v>43800</v>
      </c>
      <c r="B239" s="95" t="n">
        <f aca="false">VLOOKUP(MONTH(A239),Volumes,3)</f>
        <v>10000</v>
      </c>
      <c r="C239" s="96"/>
      <c r="D239" s="97" t="n">
        <f aca="false">B239+C239</f>
        <v>10000</v>
      </c>
      <c r="E239" s="84" t="n">
        <f aca="false">IF(X239=0,0,IF(AND(X239=1,$H$3=1),D239*S239,IF($H$3=2,D239,"N/A")))</f>
        <v>0</v>
      </c>
      <c r="F239" s="84" t="n">
        <f aca="false">E239*W239</f>
        <v>0</v>
      </c>
      <c r="G239" s="32" t="n">
        <f aca="false">VLOOKUP($A239,Table,MATCH(G$4,Curves,0))</f>
        <v>4.0375</v>
      </c>
      <c r="H239" s="98" t="n">
        <f aca="false">G239</f>
        <v>4.0375</v>
      </c>
      <c r="I239" s="99" t="n">
        <f aca="false">H239</f>
        <v>4.0375</v>
      </c>
      <c r="J239" s="32" t="n">
        <f aca="false">VLOOKUP($A239,Table,MATCH(J$4,Curves,0))</f>
        <v>0</v>
      </c>
      <c r="K239" s="98" t="n">
        <f aca="false">J239</f>
        <v>0</v>
      </c>
      <c r="L239" s="99" t="n">
        <f aca="false">K239</f>
        <v>0</v>
      </c>
      <c r="M239" s="32" t="n">
        <f aca="false">VLOOKUP($A239,Table,MATCH(M$4,Curves,0))</f>
        <v>0</v>
      </c>
      <c r="N239" s="98" t="n">
        <f aca="false">VLOOKUP($A239,Table,MATCH(N$4,Curves,0))</f>
        <v>0.025</v>
      </c>
      <c r="O239" s="99" t="n">
        <f aca="false">N239</f>
        <v>0.025</v>
      </c>
      <c r="P239" s="100"/>
      <c r="Q239" s="99" t="n">
        <f aca="false">O239+L239+I239</f>
        <v>4.0625</v>
      </c>
      <c r="R239" s="100"/>
      <c r="S239" s="35" t="n">
        <f aca="false">A240-A239</f>
        <v>31</v>
      </c>
      <c r="T239" s="101" t="n">
        <f aca="false">CHOOSE(F$3,A240+24,A239)</f>
        <v>43855</v>
      </c>
      <c r="U239" s="35" t="n">
        <f aca="false">T239-C$3</f>
        <v>7081</v>
      </c>
      <c r="V239" s="32" t="n">
        <f aca="false">VLOOKUP($A239,Table,MATCH(V$4,Curves,0))</f>
        <v>0.070859002456139</v>
      </c>
      <c r="W239" s="102" t="n">
        <f aca="false">1/(1+CHOOSE(F$3,(V240+($K$3/10000))/2,(V239+($K$3/10000))/2))^(2*U239/365.25)</f>
        <v>0.259253610997611</v>
      </c>
      <c r="X239" s="35" t="n">
        <f aca="false">IF(AND(mthbeg&lt;=A239,mthend&gt;=A239),1,0)</f>
        <v>0</v>
      </c>
      <c r="Y239" s="35" t="n">
        <f aca="false">S239*X239</f>
        <v>0</v>
      </c>
      <c r="AA239" s="89" t="n">
        <f aca="false">F239*G239</f>
        <v>0</v>
      </c>
      <c r="AB239" s="89" t="n">
        <f aca="false">$F239*H239</f>
        <v>0</v>
      </c>
      <c r="AC239" s="89" t="n">
        <f aca="false">$F239*I239</f>
        <v>0</v>
      </c>
      <c r="AD239" s="89" t="n">
        <f aca="false">$F239*J239</f>
        <v>0</v>
      </c>
      <c r="AE239" s="89" t="n">
        <f aca="false">$F239*K239</f>
        <v>0</v>
      </c>
      <c r="AF239" s="89" t="n">
        <f aca="false">$F239*L239</f>
        <v>0</v>
      </c>
      <c r="AG239" s="89" t="n">
        <f aca="false">$F239*M239</f>
        <v>0</v>
      </c>
      <c r="AH239" s="89" t="n">
        <f aca="false">$F239*N239</f>
        <v>0</v>
      </c>
      <c r="AI239" s="89" t="n">
        <f aca="false">F239*O239</f>
        <v>0</v>
      </c>
      <c r="AJ239" s="93"/>
      <c r="AK239" s="89" t="n">
        <f aca="false">CHOOSE($G$3,AB239-AC239,AC239-AB239)</f>
        <v>0</v>
      </c>
      <c r="AL239" s="89" t="n">
        <f aca="false">CHOOSE($G$3,AE239-AF239,AF239-AE239)</f>
        <v>0</v>
      </c>
      <c r="AM239" s="89" t="n">
        <f aca="false">CHOOSE($G$3,AH239-AI239,AI239-AH239)</f>
        <v>0</v>
      </c>
      <c r="AN239" s="103" t="n">
        <f aca="false">SUM(AK239:AM239)</f>
        <v>0</v>
      </c>
      <c r="AP239" s="89" t="n">
        <f aca="false">CHOOSE($G$3,AA239-AB239,AB239-AA239)</f>
        <v>0</v>
      </c>
      <c r="AQ239" s="89" t="n">
        <f aca="false">CHOOSE($G$3,AD239-AE239,AE239-AD239)</f>
        <v>0</v>
      </c>
      <c r="AR239" s="89" t="n">
        <f aca="false">CHOOSE($G$3,AG239-AH239,AH239-AG239)</f>
        <v>0</v>
      </c>
      <c r="AS239" s="103" t="n">
        <f aca="false">AP239+AQ239+AR239</f>
        <v>0</v>
      </c>
      <c r="AT239" s="103"/>
      <c r="AU239" s="90" t="n">
        <f aca="false">AS239+AN239</f>
        <v>0</v>
      </c>
      <c r="AW239" s="90" t="n">
        <f aca="false">AI239+AF239+AC239</f>
        <v>0</v>
      </c>
      <c r="AX239" s="104"/>
    </row>
    <row r="240" customFormat="false" ht="12" hidden="false" customHeight="true" outlineLevel="0" collapsed="false">
      <c r="A240" s="94" t="n">
        <f aca="false">EDATE(A239,1)</f>
        <v>43831</v>
      </c>
      <c r="B240" s="95" t="n">
        <f aca="false">VLOOKUP(MONTH(A240),Volumes,3)</f>
        <v>10000</v>
      </c>
      <c r="C240" s="96"/>
      <c r="D240" s="97" t="n">
        <f aca="false">B240+C240</f>
        <v>10000</v>
      </c>
      <c r="E240" s="84" t="n">
        <f aca="false">IF(X240=0,0,IF(AND(X240=1,$H$3=1),D240*S240,IF($H$3=2,D240,"N/A")))</f>
        <v>0</v>
      </c>
      <c r="F240" s="84" t="n">
        <f aca="false">E240*W240</f>
        <v>0</v>
      </c>
      <c r="G240" s="32" t="n">
        <f aca="false">VLOOKUP($A240,Table,MATCH(G$4,Curves,0))</f>
        <v>4.0375</v>
      </c>
      <c r="H240" s="98" t="n">
        <f aca="false">G240</f>
        <v>4.0375</v>
      </c>
      <c r="I240" s="99" t="n">
        <f aca="false">H240</f>
        <v>4.0375</v>
      </c>
      <c r="J240" s="32" t="n">
        <f aca="false">VLOOKUP($A240,Table,MATCH(J$4,Curves,0))</f>
        <v>0</v>
      </c>
      <c r="K240" s="98" t="n">
        <f aca="false">J240</f>
        <v>0</v>
      </c>
      <c r="L240" s="99" t="n">
        <f aca="false">K240</f>
        <v>0</v>
      </c>
      <c r="M240" s="32" t="n">
        <f aca="false">VLOOKUP($A240,Table,MATCH(M$4,Curves,0))</f>
        <v>0</v>
      </c>
      <c r="N240" s="98" t="n">
        <f aca="false">VLOOKUP($A240,Table,MATCH(N$4,Curves,0))</f>
        <v>0.025</v>
      </c>
      <c r="O240" s="99" t="n">
        <f aca="false">N240</f>
        <v>0.025</v>
      </c>
      <c r="P240" s="100"/>
      <c r="Q240" s="99" t="n">
        <f aca="false">O240+L240+I240</f>
        <v>4.0625</v>
      </c>
      <c r="R240" s="100"/>
      <c r="S240" s="35" t="n">
        <f aca="false">A241-A240</f>
        <v>31</v>
      </c>
      <c r="T240" s="101" t="n">
        <f aca="false">CHOOSE(F$3,A241+24,A240)</f>
        <v>43886</v>
      </c>
      <c r="U240" s="35" t="n">
        <f aca="false">T240-C$3</f>
        <v>7112</v>
      </c>
      <c r="V240" s="32" t="n">
        <f aca="false">VLOOKUP($A240,Table,MATCH(V$4,Curves,0))</f>
        <v>0.070859002456139</v>
      </c>
      <c r="W240" s="102" t="n">
        <f aca="false">1/(1+CHOOSE(F$3,(V241+($K$3/10000))/2,(V240+($K$3/10000))/2))^(2*U240/365.25)</f>
        <v>0.257725952020257</v>
      </c>
      <c r="X240" s="35" t="n">
        <f aca="false">IF(AND(mthbeg&lt;=A240,mthend&gt;=A240),1,0)</f>
        <v>0</v>
      </c>
      <c r="Y240" s="35" t="n">
        <f aca="false">S240*X240</f>
        <v>0</v>
      </c>
      <c r="AA240" s="89" t="n">
        <f aca="false">F240*G240</f>
        <v>0</v>
      </c>
      <c r="AB240" s="89" t="n">
        <f aca="false">$F240*H240</f>
        <v>0</v>
      </c>
      <c r="AC240" s="89" t="n">
        <f aca="false">$F240*I240</f>
        <v>0</v>
      </c>
      <c r="AD240" s="89" t="n">
        <f aca="false">$F240*J240</f>
        <v>0</v>
      </c>
      <c r="AE240" s="89" t="n">
        <f aca="false">$F240*K240</f>
        <v>0</v>
      </c>
      <c r="AF240" s="89" t="n">
        <f aca="false">$F240*L240</f>
        <v>0</v>
      </c>
      <c r="AG240" s="89" t="n">
        <f aca="false">$F240*M240</f>
        <v>0</v>
      </c>
      <c r="AH240" s="89" t="n">
        <f aca="false">$F240*N240</f>
        <v>0</v>
      </c>
      <c r="AI240" s="89" t="n">
        <f aca="false">F240*O240</f>
        <v>0</v>
      </c>
      <c r="AJ240" s="93"/>
      <c r="AK240" s="89" t="n">
        <f aca="false">CHOOSE($G$3,AB240-AC240,AC240-AB240)</f>
        <v>0</v>
      </c>
      <c r="AL240" s="89" t="n">
        <f aca="false">CHOOSE($G$3,AE240-AF240,AF240-AE240)</f>
        <v>0</v>
      </c>
      <c r="AM240" s="89" t="n">
        <f aca="false">CHOOSE($G$3,AH240-AI240,AI240-AH240)</f>
        <v>0</v>
      </c>
      <c r="AN240" s="103" t="n">
        <f aca="false">SUM(AK240:AM240)</f>
        <v>0</v>
      </c>
      <c r="AP240" s="89" t="n">
        <f aca="false">CHOOSE($G$3,AA240-AB240,AB240-AA240)</f>
        <v>0</v>
      </c>
      <c r="AQ240" s="89" t="n">
        <f aca="false">CHOOSE($G$3,AD240-AE240,AE240-AD240)</f>
        <v>0</v>
      </c>
      <c r="AR240" s="89" t="n">
        <f aca="false">CHOOSE($G$3,AG240-AH240,AH240-AG240)</f>
        <v>0</v>
      </c>
      <c r="AS240" s="103" t="n">
        <f aca="false">AP240+AQ240+AR240</f>
        <v>0</v>
      </c>
      <c r="AT240" s="103"/>
      <c r="AU240" s="90" t="n">
        <f aca="false">AS240+AN240</f>
        <v>0</v>
      </c>
      <c r="AW240" s="90" t="n">
        <f aca="false">AI240+AF240+AC240</f>
        <v>0</v>
      </c>
      <c r="AX240" s="104"/>
    </row>
    <row r="241" customFormat="false" ht="12" hidden="false" customHeight="true" outlineLevel="0" collapsed="false">
      <c r="A241" s="94" t="n">
        <f aca="false">EDATE(A240,1)</f>
        <v>43862</v>
      </c>
      <c r="B241" s="95" t="n">
        <f aca="false">VLOOKUP(MONTH(A241),Volumes,3)</f>
        <v>10000</v>
      </c>
      <c r="C241" s="96"/>
      <c r="D241" s="97" t="n">
        <f aca="false">B241+C241</f>
        <v>10000</v>
      </c>
      <c r="E241" s="84" t="n">
        <f aca="false">IF(X241=0,0,IF(AND(X241=1,$H$3=1),D241*S241,IF($H$3=2,D241,"N/A")))</f>
        <v>0</v>
      </c>
      <c r="F241" s="84" t="n">
        <f aca="false">E241*W241</f>
        <v>0</v>
      </c>
      <c r="G241" s="32" t="n">
        <f aca="false">VLOOKUP($A241,Table,MATCH(G$4,Curves,0))</f>
        <v>4.0375</v>
      </c>
      <c r="H241" s="98" t="n">
        <f aca="false">G241</f>
        <v>4.0375</v>
      </c>
      <c r="I241" s="99" t="n">
        <f aca="false">H241</f>
        <v>4.0375</v>
      </c>
      <c r="J241" s="32" t="n">
        <f aca="false">VLOOKUP($A241,Table,MATCH(J$4,Curves,0))</f>
        <v>0</v>
      </c>
      <c r="K241" s="98" t="n">
        <f aca="false">J241</f>
        <v>0</v>
      </c>
      <c r="L241" s="99" t="n">
        <f aca="false">K241</f>
        <v>0</v>
      </c>
      <c r="M241" s="32" t="n">
        <f aca="false">VLOOKUP($A241,Table,MATCH(M$4,Curves,0))</f>
        <v>0</v>
      </c>
      <c r="N241" s="98" t="n">
        <f aca="false">VLOOKUP($A241,Table,MATCH(N$4,Curves,0))</f>
        <v>0.025</v>
      </c>
      <c r="O241" s="99" t="n">
        <f aca="false">N241</f>
        <v>0.025</v>
      </c>
      <c r="P241" s="100"/>
      <c r="Q241" s="99" t="n">
        <f aca="false">O241+L241+I241</f>
        <v>4.0625</v>
      </c>
      <c r="R241" s="100"/>
      <c r="S241" s="35" t="n">
        <f aca="false">A242-A241</f>
        <v>29</v>
      </c>
      <c r="T241" s="101" t="n">
        <f aca="false">CHOOSE(F$3,A242+24,A241)</f>
        <v>43915</v>
      </c>
      <c r="U241" s="35" t="n">
        <f aca="false">T241-C$3</f>
        <v>7141</v>
      </c>
      <c r="V241" s="32" t="n">
        <f aca="false">VLOOKUP($A241,Table,MATCH(V$4,Curves,0))</f>
        <v>0.070859002456139</v>
      </c>
      <c r="W241" s="102" t="n">
        <f aca="false">1/(1+CHOOSE(F$3,(V242+($K$3/10000))/2,(V241+($K$3/10000))/2))^(2*U241/365.25)</f>
        <v>0.256305002088065</v>
      </c>
      <c r="X241" s="35" t="n">
        <f aca="false">IF(AND(mthbeg&lt;=A241,mthend&gt;=A241),1,0)</f>
        <v>0</v>
      </c>
      <c r="Y241" s="35" t="n">
        <f aca="false">S241*X241</f>
        <v>0</v>
      </c>
      <c r="AA241" s="89" t="n">
        <f aca="false">F241*G241</f>
        <v>0</v>
      </c>
      <c r="AB241" s="89" t="n">
        <f aca="false">$F241*H241</f>
        <v>0</v>
      </c>
      <c r="AC241" s="89" t="n">
        <f aca="false">$F241*I241</f>
        <v>0</v>
      </c>
      <c r="AD241" s="89" t="n">
        <f aca="false">$F241*J241</f>
        <v>0</v>
      </c>
      <c r="AE241" s="89" t="n">
        <f aca="false">$F241*K241</f>
        <v>0</v>
      </c>
      <c r="AF241" s="89" t="n">
        <f aca="false">$F241*L241</f>
        <v>0</v>
      </c>
      <c r="AG241" s="89" t="n">
        <f aca="false">$F241*M241</f>
        <v>0</v>
      </c>
      <c r="AH241" s="89" t="n">
        <f aca="false">$F241*N241</f>
        <v>0</v>
      </c>
      <c r="AI241" s="89" t="n">
        <f aca="false">F241*O241</f>
        <v>0</v>
      </c>
      <c r="AJ241" s="93"/>
      <c r="AK241" s="89" t="n">
        <f aca="false">CHOOSE($G$3,AB241-AC241,AC241-AB241)</f>
        <v>0</v>
      </c>
      <c r="AL241" s="89" t="n">
        <f aca="false">CHOOSE($G$3,AE241-AF241,AF241-AE241)</f>
        <v>0</v>
      </c>
      <c r="AM241" s="89" t="n">
        <f aca="false">CHOOSE($G$3,AH241-AI241,AI241-AH241)</f>
        <v>0</v>
      </c>
      <c r="AN241" s="103" t="n">
        <f aca="false">SUM(AK241:AM241)</f>
        <v>0</v>
      </c>
      <c r="AP241" s="89" t="n">
        <f aca="false">CHOOSE($G$3,AA241-AB241,AB241-AA241)</f>
        <v>0</v>
      </c>
      <c r="AQ241" s="89" t="n">
        <f aca="false">CHOOSE($G$3,AD241-AE241,AE241-AD241)</f>
        <v>0</v>
      </c>
      <c r="AR241" s="89" t="n">
        <f aca="false">CHOOSE($G$3,AG241-AH241,AH241-AG241)</f>
        <v>0</v>
      </c>
      <c r="AS241" s="103" t="n">
        <f aca="false">AP241+AQ241+AR241</f>
        <v>0</v>
      </c>
      <c r="AT241" s="103"/>
      <c r="AU241" s="90" t="n">
        <f aca="false">AS241+AN241</f>
        <v>0</v>
      </c>
      <c r="AW241" s="90" t="n">
        <f aca="false">AI241+AF241+AC241</f>
        <v>0</v>
      </c>
      <c r="AX241" s="104"/>
    </row>
    <row r="242" customFormat="false" ht="12" hidden="false" customHeight="true" outlineLevel="0" collapsed="false">
      <c r="A242" s="94" t="n">
        <f aca="false">EDATE(A241,1)</f>
        <v>43891</v>
      </c>
      <c r="B242" s="95" t="n">
        <f aca="false">VLOOKUP(MONTH(A242),Volumes,3)</f>
        <v>10000</v>
      </c>
      <c r="C242" s="96"/>
      <c r="D242" s="97" t="n">
        <f aca="false">B242+C242</f>
        <v>10000</v>
      </c>
      <c r="E242" s="84" t="n">
        <f aca="false">IF(X242=0,0,IF(AND(X242=1,$H$3=1),D242*S242,IF($H$3=2,D242,"N/A")))</f>
        <v>0</v>
      </c>
      <c r="F242" s="84" t="n">
        <f aca="false">E242*W242</f>
        <v>0</v>
      </c>
      <c r="G242" s="32" t="n">
        <f aca="false">VLOOKUP($A242,Table,MATCH(G$4,Curves,0))</f>
        <v>4.0375</v>
      </c>
      <c r="H242" s="98" t="n">
        <f aca="false">G242</f>
        <v>4.0375</v>
      </c>
      <c r="I242" s="99" t="n">
        <f aca="false">H242</f>
        <v>4.0375</v>
      </c>
      <c r="J242" s="32" t="n">
        <f aca="false">VLOOKUP($A242,Table,MATCH(J$4,Curves,0))</f>
        <v>0</v>
      </c>
      <c r="K242" s="98" t="n">
        <f aca="false">J242</f>
        <v>0</v>
      </c>
      <c r="L242" s="99" t="n">
        <f aca="false">K242</f>
        <v>0</v>
      </c>
      <c r="M242" s="32" t="n">
        <f aca="false">VLOOKUP($A242,Table,MATCH(M$4,Curves,0))</f>
        <v>0</v>
      </c>
      <c r="N242" s="98" t="n">
        <f aca="false">VLOOKUP($A242,Table,MATCH(N$4,Curves,0))</f>
        <v>0.025</v>
      </c>
      <c r="O242" s="99" t="n">
        <f aca="false">N242</f>
        <v>0.025</v>
      </c>
      <c r="P242" s="100"/>
      <c r="Q242" s="99" t="n">
        <f aca="false">O242+L242+I242</f>
        <v>4.0625</v>
      </c>
      <c r="R242" s="100"/>
      <c r="S242" s="35" t="n">
        <f aca="false">A243-A242</f>
        <v>31</v>
      </c>
      <c r="T242" s="101" t="n">
        <f aca="false">CHOOSE(F$3,A243+24,A242)</f>
        <v>43946</v>
      </c>
      <c r="U242" s="35" t="n">
        <f aca="false">T242-C$3</f>
        <v>7172</v>
      </c>
      <c r="V242" s="32" t="n">
        <f aca="false">VLOOKUP($A242,Table,MATCH(V$4,Curves,0))</f>
        <v>0.070859002456139</v>
      </c>
      <c r="W242" s="102" t="n">
        <f aca="false">1/(1+CHOOSE(F$3,(V243+($K$3/10000))/2,(V242+($K$3/10000))/2))^(2*U242/365.25)</f>
        <v>0.254794717869172</v>
      </c>
      <c r="X242" s="35" t="n">
        <f aca="false">IF(AND(mthbeg&lt;=A242,mthend&gt;=A242),1,0)</f>
        <v>0</v>
      </c>
      <c r="Y242" s="35" t="n">
        <f aca="false">S242*X242</f>
        <v>0</v>
      </c>
      <c r="AA242" s="89" t="n">
        <f aca="false">F242*G242</f>
        <v>0</v>
      </c>
      <c r="AB242" s="89" t="n">
        <f aca="false">$F242*H242</f>
        <v>0</v>
      </c>
      <c r="AC242" s="89" t="n">
        <f aca="false">$F242*I242</f>
        <v>0</v>
      </c>
      <c r="AD242" s="89" t="n">
        <f aca="false">$F242*J242</f>
        <v>0</v>
      </c>
      <c r="AE242" s="89" t="n">
        <f aca="false">$F242*K242</f>
        <v>0</v>
      </c>
      <c r="AF242" s="89" t="n">
        <f aca="false">$F242*L242</f>
        <v>0</v>
      </c>
      <c r="AG242" s="89" t="n">
        <f aca="false">$F242*M242</f>
        <v>0</v>
      </c>
      <c r="AH242" s="89" t="n">
        <f aca="false">$F242*N242</f>
        <v>0</v>
      </c>
      <c r="AI242" s="89" t="n">
        <f aca="false">F242*O242</f>
        <v>0</v>
      </c>
      <c r="AJ242" s="93"/>
      <c r="AK242" s="89" t="n">
        <f aca="false">CHOOSE($G$3,AB242-AC242,AC242-AB242)</f>
        <v>0</v>
      </c>
      <c r="AL242" s="89" t="n">
        <f aca="false">CHOOSE($G$3,AE242-AF242,AF242-AE242)</f>
        <v>0</v>
      </c>
      <c r="AM242" s="89" t="n">
        <f aca="false">CHOOSE($G$3,AH242-AI242,AI242-AH242)</f>
        <v>0</v>
      </c>
      <c r="AN242" s="103" t="n">
        <f aca="false">SUM(AK242:AM242)</f>
        <v>0</v>
      </c>
      <c r="AP242" s="89" t="n">
        <f aca="false">CHOOSE($G$3,AA242-AB242,AB242-AA242)</f>
        <v>0</v>
      </c>
      <c r="AQ242" s="89" t="n">
        <f aca="false">CHOOSE($G$3,AD242-AE242,AE242-AD242)</f>
        <v>0</v>
      </c>
      <c r="AR242" s="89" t="n">
        <f aca="false">CHOOSE($G$3,AG242-AH242,AH242-AG242)</f>
        <v>0</v>
      </c>
      <c r="AS242" s="103" t="n">
        <f aca="false">AP242+AQ242+AR242</f>
        <v>0</v>
      </c>
      <c r="AT242" s="103"/>
      <c r="AU242" s="90" t="n">
        <f aca="false">AS242+AN242</f>
        <v>0</v>
      </c>
      <c r="AW242" s="90" t="n">
        <f aca="false">AI242+AF242+AC242</f>
        <v>0</v>
      </c>
      <c r="AX242" s="104"/>
    </row>
    <row r="243" customFormat="false" ht="12" hidden="false" customHeight="true" outlineLevel="0" collapsed="false">
      <c r="A243" s="94" t="n">
        <f aca="false">EDATE(A242,1)</f>
        <v>43922</v>
      </c>
      <c r="B243" s="95" t="n">
        <f aca="false">VLOOKUP(MONTH(A243),Volumes,3)</f>
        <v>10000</v>
      </c>
      <c r="C243" s="96"/>
      <c r="D243" s="97" t="n">
        <f aca="false">B243+C243</f>
        <v>10000</v>
      </c>
      <c r="E243" s="84" t="n">
        <f aca="false">IF(X243=0,0,IF(AND(X243=1,$H$3=1),D243*S243,IF($H$3=2,D243,"N/A")))</f>
        <v>0</v>
      </c>
      <c r="F243" s="84" t="n">
        <f aca="false">E243*W243</f>
        <v>0</v>
      </c>
      <c r="G243" s="32" t="n">
        <f aca="false">VLOOKUP($A243,Table,MATCH(G$4,Curves,0))</f>
        <v>4.0375</v>
      </c>
      <c r="H243" s="98" t="n">
        <f aca="false">G243</f>
        <v>4.0375</v>
      </c>
      <c r="I243" s="99" t="n">
        <f aca="false">H243</f>
        <v>4.0375</v>
      </c>
      <c r="J243" s="32" t="n">
        <f aca="false">VLOOKUP($A243,Table,MATCH(J$4,Curves,0))</f>
        <v>0</v>
      </c>
      <c r="K243" s="98" t="n">
        <f aca="false">J243</f>
        <v>0</v>
      </c>
      <c r="L243" s="99" t="n">
        <f aca="false">K243</f>
        <v>0</v>
      </c>
      <c r="M243" s="32" t="n">
        <f aca="false">VLOOKUP($A243,Table,MATCH(M$4,Curves,0))</f>
        <v>0</v>
      </c>
      <c r="N243" s="98" t="n">
        <f aca="false">VLOOKUP($A243,Table,MATCH(N$4,Curves,0))</f>
        <v>0.025</v>
      </c>
      <c r="O243" s="99" t="n">
        <f aca="false">N243</f>
        <v>0.025</v>
      </c>
      <c r="P243" s="100"/>
      <c r="Q243" s="99" t="n">
        <f aca="false">O243+L243+I243</f>
        <v>4.0625</v>
      </c>
      <c r="R243" s="100"/>
      <c r="S243" s="35" t="n">
        <f aca="false">A244-A243</f>
        <v>30</v>
      </c>
      <c r="T243" s="101" t="n">
        <f aca="false">CHOOSE(F$3,A244+24,A243)</f>
        <v>43976</v>
      </c>
      <c r="U243" s="35" t="n">
        <f aca="false">T243-C$3</f>
        <v>7202</v>
      </c>
      <c r="V243" s="32" t="n">
        <f aca="false">VLOOKUP($A243,Table,MATCH(V$4,Curves,0))</f>
        <v>0.070859002456139</v>
      </c>
      <c r="W243" s="102" t="n">
        <f aca="false">1/(1+CHOOSE(F$3,(V244+($K$3/10000))/2,(V243+($K$3/10000))/2))^(2*U243/365.25)</f>
        <v>0.253341626439305</v>
      </c>
      <c r="X243" s="35" t="n">
        <f aca="false">IF(AND(mthbeg&lt;=A243,mthend&gt;=A243),1,0)</f>
        <v>0</v>
      </c>
      <c r="Y243" s="35" t="n">
        <f aca="false">S243*X243</f>
        <v>0</v>
      </c>
      <c r="AA243" s="89" t="n">
        <f aca="false">F243*G243</f>
        <v>0</v>
      </c>
      <c r="AB243" s="89" t="n">
        <f aca="false">$F243*H243</f>
        <v>0</v>
      </c>
      <c r="AC243" s="89" t="n">
        <f aca="false">$F243*I243</f>
        <v>0</v>
      </c>
      <c r="AD243" s="89" t="n">
        <f aca="false">$F243*J243</f>
        <v>0</v>
      </c>
      <c r="AE243" s="89" t="n">
        <f aca="false">$F243*K243</f>
        <v>0</v>
      </c>
      <c r="AF243" s="89" t="n">
        <f aca="false">$F243*L243</f>
        <v>0</v>
      </c>
      <c r="AG243" s="89" t="n">
        <f aca="false">$F243*M243</f>
        <v>0</v>
      </c>
      <c r="AH243" s="89" t="n">
        <f aca="false">$F243*N243</f>
        <v>0</v>
      </c>
      <c r="AI243" s="89" t="n">
        <f aca="false">F243*O243</f>
        <v>0</v>
      </c>
      <c r="AJ243" s="93"/>
      <c r="AK243" s="89" t="n">
        <f aca="false">CHOOSE($G$3,AB243-AC243,AC243-AB243)</f>
        <v>0</v>
      </c>
      <c r="AL243" s="89" t="n">
        <f aca="false">CHOOSE($G$3,AE243-AF243,AF243-AE243)</f>
        <v>0</v>
      </c>
      <c r="AM243" s="89" t="n">
        <f aca="false">CHOOSE($G$3,AH243-AI243,AI243-AH243)</f>
        <v>0</v>
      </c>
      <c r="AN243" s="103" t="n">
        <f aca="false">SUM(AK243:AM243)</f>
        <v>0</v>
      </c>
      <c r="AP243" s="89" t="n">
        <f aca="false">CHOOSE($G$3,AA243-AB243,AB243-AA243)</f>
        <v>0</v>
      </c>
      <c r="AQ243" s="89" t="n">
        <f aca="false">CHOOSE($G$3,AD243-AE243,AE243-AD243)</f>
        <v>0</v>
      </c>
      <c r="AR243" s="89" t="n">
        <f aca="false">CHOOSE($G$3,AG243-AH243,AH243-AG243)</f>
        <v>0</v>
      </c>
      <c r="AS243" s="103" t="n">
        <f aca="false">AP243+AQ243+AR243</f>
        <v>0</v>
      </c>
      <c r="AT243" s="103"/>
      <c r="AU243" s="90" t="n">
        <f aca="false">AS243+AN243</f>
        <v>0</v>
      </c>
      <c r="AW243" s="90" t="n">
        <f aca="false">AI243+AF243+AC243</f>
        <v>0</v>
      </c>
      <c r="AX243" s="104"/>
    </row>
    <row r="244" customFormat="false" ht="12" hidden="false" customHeight="true" outlineLevel="0" collapsed="false">
      <c r="A244" s="94" t="n">
        <f aca="false">EDATE(A243,1)</f>
        <v>43952</v>
      </c>
      <c r="B244" s="95" t="n">
        <f aca="false">VLOOKUP(MONTH(A244),Volumes,3)</f>
        <v>10000</v>
      </c>
      <c r="C244" s="96"/>
      <c r="D244" s="97" t="n">
        <f aca="false">B244+C244</f>
        <v>10000</v>
      </c>
      <c r="E244" s="84" t="n">
        <f aca="false">IF(X244=0,0,IF(AND(X244=1,$H$3=1),D244*S244,IF($H$3=2,D244,"N/A")))</f>
        <v>0</v>
      </c>
      <c r="F244" s="84" t="n">
        <f aca="false">E244*W244</f>
        <v>0</v>
      </c>
      <c r="G244" s="32" t="n">
        <f aca="false">VLOOKUP($A244,Table,MATCH(G$4,Curves,0))</f>
        <v>4.0375</v>
      </c>
      <c r="H244" s="98" t="n">
        <f aca="false">G244</f>
        <v>4.0375</v>
      </c>
      <c r="I244" s="99" t="n">
        <f aca="false">H244</f>
        <v>4.0375</v>
      </c>
      <c r="J244" s="32" t="n">
        <f aca="false">VLOOKUP($A244,Table,MATCH(J$4,Curves,0))</f>
        <v>0</v>
      </c>
      <c r="K244" s="98" t="n">
        <f aca="false">J244</f>
        <v>0</v>
      </c>
      <c r="L244" s="99" t="n">
        <f aca="false">K244</f>
        <v>0</v>
      </c>
      <c r="M244" s="32" t="n">
        <f aca="false">VLOOKUP($A244,Table,MATCH(M$4,Curves,0))</f>
        <v>0</v>
      </c>
      <c r="N244" s="98" t="n">
        <f aca="false">VLOOKUP($A244,Table,MATCH(N$4,Curves,0))</f>
        <v>0.025</v>
      </c>
      <c r="O244" s="99" t="n">
        <f aca="false">N244</f>
        <v>0.025</v>
      </c>
      <c r="P244" s="100"/>
      <c r="Q244" s="99" t="n">
        <f aca="false">O244+L244+I244</f>
        <v>4.0625</v>
      </c>
      <c r="R244" s="100"/>
      <c r="S244" s="35" t="n">
        <f aca="false">A245-A244</f>
        <v>31</v>
      </c>
      <c r="T244" s="101" t="n">
        <f aca="false">CHOOSE(F$3,A245+24,A244)</f>
        <v>44007</v>
      </c>
      <c r="U244" s="35" t="n">
        <f aca="false">T244-C$3</f>
        <v>7233</v>
      </c>
      <c r="V244" s="32" t="n">
        <f aca="false">VLOOKUP($A244,Table,MATCH(V$4,Curves,0))</f>
        <v>0.070859002456139</v>
      </c>
      <c r="W244" s="102" t="n">
        <f aca="false">1/(1+CHOOSE(F$3,(V245+($K$3/10000))/2,(V244+($K$3/10000))/2))^(2*U244/365.25)</f>
        <v>0.251848803992288</v>
      </c>
      <c r="X244" s="35" t="n">
        <f aca="false">IF(AND(mthbeg&lt;=A244,mthend&gt;=A244),1,0)</f>
        <v>0</v>
      </c>
      <c r="Y244" s="35" t="n">
        <f aca="false">S244*X244</f>
        <v>0</v>
      </c>
      <c r="AA244" s="89" t="n">
        <f aca="false">F244*G244</f>
        <v>0</v>
      </c>
      <c r="AB244" s="89" t="n">
        <f aca="false">$F244*H244</f>
        <v>0</v>
      </c>
      <c r="AC244" s="89" t="n">
        <f aca="false">$F244*I244</f>
        <v>0</v>
      </c>
      <c r="AD244" s="89" t="n">
        <f aca="false">$F244*J244</f>
        <v>0</v>
      </c>
      <c r="AE244" s="89" t="n">
        <f aca="false">$F244*K244</f>
        <v>0</v>
      </c>
      <c r="AF244" s="89" t="n">
        <f aca="false">$F244*L244</f>
        <v>0</v>
      </c>
      <c r="AG244" s="89" t="n">
        <f aca="false">$F244*M244</f>
        <v>0</v>
      </c>
      <c r="AH244" s="89" t="n">
        <f aca="false">$F244*N244</f>
        <v>0</v>
      </c>
      <c r="AI244" s="89" t="n">
        <f aca="false">F244*O244</f>
        <v>0</v>
      </c>
      <c r="AJ244" s="93"/>
      <c r="AK244" s="89" t="n">
        <f aca="false">CHOOSE($G$3,AB244-AC244,AC244-AB244)</f>
        <v>0</v>
      </c>
      <c r="AL244" s="89" t="n">
        <f aca="false">CHOOSE($G$3,AE244-AF244,AF244-AE244)</f>
        <v>0</v>
      </c>
      <c r="AM244" s="89" t="n">
        <f aca="false">CHOOSE($G$3,AH244-AI244,AI244-AH244)</f>
        <v>0</v>
      </c>
      <c r="AN244" s="103" t="n">
        <f aca="false">SUM(AK244:AM244)</f>
        <v>0</v>
      </c>
      <c r="AP244" s="89" t="n">
        <f aca="false">CHOOSE($G$3,AA244-AB244,AB244-AA244)</f>
        <v>0</v>
      </c>
      <c r="AQ244" s="89" t="n">
        <f aca="false">CHOOSE($G$3,AD244-AE244,AE244-AD244)</f>
        <v>0</v>
      </c>
      <c r="AR244" s="89" t="n">
        <f aca="false">CHOOSE($G$3,AG244-AH244,AH244-AG244)</f>
        <v>0</v>
      </c>
      <c r="AS244" s="103" t="n">
        <f aca="false">AP244+AQ244+AR244</f>
        <v>0</v>
      </c>
      <c r="AT244" s="103"/>
      <c r="AU244" s="90" t="n">
        <f aca="false">AS244+AN244</f>
        <v>0</v>
      </c>
      <c r="AW244" s="90" t="n">
        <f aca="false">AI244+AF244+AC244</f>
        <v>0</v>
      </c>
      <c r="AX244" s="104"/>
    </row>
    <row r="245" customFormat="false" ht="12" hidden="false" customHeight="true" outlineLevel="0" collapsed="false">
      <c r="A245" s="94" t="n">
        <f aca="false">EDATE(A244,1)</f>
        <v>43983</v>
      </c>
      <c r="B245" s="95" t="n">
        <f aca="false">VLOOKUP(MONTH(A245),Volumes,3)</f>
        <v>10000</v>
      </c>
      <c r="C245" s="96"/>
      <c r="D245" s="97" t="n">
        <f aca="false">B245+C245</f>
        <v>10000</v>
      </c>
      <c r="E245" s="84" t="n">
        <f aca="false">IF(X245=0,0,IF(AND(X245=1,$H$3=1),D245*S245,IF($H$3=2,D245,"N/A")))</f>
        <v>0</v>
      </c>
      <c r="F245" s="84" t="n">
        <f aca="false">E245*W245</f>
        <v>0</v>
      </c>
      <c r="G245" s="32" t="n">
        <f aca="false">VLOOKUP($A245,Table,MATCH(G$4,Curves,0))</f>
        <v>4.0375</v>
      </c>
      <c r="H245" s="98" t="n">
        <f aca="false">G245</f>
        <v>4.0375</v>
      </c>
      <c r="I245" s="99" t="n">
        <f aca="false">H245</f>
        <v>4.0375</v>
      </c>
      <c r="J245" s="32" t="n">
        <f aca="false">VLOOKUP($A245,Table,MATCH(J$4,Curves,0))</f>
        <v>0</v>
      </c>
      <c r="K245" s="98" t="n">
        <f aca="false">J245</f>
        <v>0</v>
      </c>
      <c r="L245" s="99" t="n">
        <f aca="false">K245</f>
        <v>0</v>
      </c>
      <c r="M245" s="32" t="n">
        <f aca="false">VLOOKUP($A245,Table,MATCH(M$4,Curves,0))</f>
        <v>0</v>
      </c>
      <c r="N245" s="98" t="n">
        <f aca="false">VLOOKUP($A245,Table,MATCH(N$4,Curves,0))</f>
        <v>0.025</v>
      </c>
      <c r="O245" s="99" t="n">
        <f aca="false">N245</f>
        <v>0.025</v>
      </c>
      <c r="P245" s="100"/>
      <c r="Q245" s="99" t="n">
        <f aca="false">O245+L245+I245</f>
        <v>4.0625</v>
      </c>
      <c r="R245" s="100"/>
      <c r="S245" s="35" t="n">
        <f aca="false">A246-A245</f>
        <v>30</v>
      </c>
      <c r="T245" s="101" t="n">
        <f aca="false">CHOOSE(F$3,A246+24,A245)</f>
        <v>44037</v>
      </c>
      <c r="U245" s="35" t="n">
        <f aca="false">T245-C$3</f>
        <v>7263</v>
      </c>
      <c r="V245" s="32" t="n">
        <f aca="false">VLOOKUP($A245,Table,MATCH(V$4,Curves,0))</f>
        <v>0.070859002456139</v>
      </c>
      <c r="W245" s="102" t="n">
        <f aca="false">1/(1+CHOOSE(F$3,(V246+($K$3/10000))/2,(V245+($K$3/10000))/2))^(2*U245/365.25)</f>
        <v>0.250412513076354</v>
      </c>
      <c r="X245" s="35" t="n">
        <f aca="false">IF(AND(mthbeg&lt;=A245,mthend&gt;=A245),1,0)</f>
        <v>0</v>
      </c>
      <c r="Y245" s="35" t="n">
        <f aca="false">S245*X245</f>
        <v>0</v>
      </c>
      <c r="AA245" s="89" t="n">
        <f aca="false">F245*G245</f>
        <v>0</v>
      </c>
      <c r="AB245" s="89" t="n">
        <f aca="false">$F245*H245</f>
        <v>0</v>
      </c>
      <c r="AC245" s="89" t="n">
        <f aca="false">$F245*I245</f>
        <v>0</v>
      </c>
      <c r="AD245" s="89" t="n">
        <f aca="false">$F245*J245</f>
        <v>0</v>
      </c>
      <c r="AE245" s="89" t="n">
        <f aca="false">$F245*K245</f>
        <v>0</v>
      </c>
      <c r="AF245" s="89" t="n">
        <f aca="false">$F245*L245</f>
        <v>0</v>
      </c>
      <c r="AG245" s="89" t="n">
        <f aca="false">$F245*M245</f>
        <v>0</v>
      </c>
      <c r="AH245" s="89" t="n">
        <f aca="false">$F245*N245</f>
        <v>0</v>
      </c>
      <c r="AI245" s="89" t="n">
        <f aca="false">F245*O245</f>
        <v>0</v>
      </c>
      <c r="AJ245" s="93"/>
      <c r="AK245" s="89" t="n">
        <f aca="false">CHOOSE($G$3,AB245-AC245,AC245-AB245)</f>
        <v>0</v>
      </c>
      <c r="AL245" s="89" t="n">
        <f aca="false">CHOOSE($G$3,AE245-AF245,AF245-AE245)</f>
        <v>0</v>
      </c>
      <c r="AM245" s="89" t="n">
        <f aca="false">CHOOSE($G$3,AH245-AI245,AI245-AH245)</f>
        <v>0</v>
      </c>
      <c r="AN245" s="103" t="n">
        <f aca="false">SUM(AK245:AM245)</f>
        <v>0</v>
      </c>
      <c r="AP245" s="89" t="n">
        <f aca="false">CHOOSE($G$3,AA245-AB245,AB245-AA245)</f>
        <v>0</v>
      </c>
      <c r="AQ245" s="89" t="n">
        <f aca="false">CHOOSE($G$3,AD245-AE245,AE245-AD245)</f>
        <v>0</v>
      </c>
      <c r="AR245" s="89" t="n">
        <f aca="false">CHOOSE($G$3,AG245-AH245,AH245-AG245)</f>
        <v>0</v>
      </c>
      <c r="AS245" s="103" t="n">
        <f aca="false">AP245+AQ245+AR245</f>
        <v>0</v>
      </c>
      <c r="AT245" s="103"/>
      <c r="AU245" s="90" t="n">
        <f aca="false">AS245+AN245</f>
        <v>0</v>
      </c>
      <c r="AW245" s="90" t="n">
        <f aca="false">AI245+AF245+AC245</f>
        <v>0</v>
      </c>
      <c r="AX245" s="104"/>
    </row>
    <row r="246" customFormat="false" ht="12" hidden="false" customHeight="true" outlineLevel="0" collapsed="false">
      <c r="A246" s="94" t="n">
        <f aca="false">EDATE(A245,1)</f>
        <v>44013</v>
      </c>
      <c r="B246" s="95" t="n">
        <f aca="false">VLOOKUP(MONTH(A246),Volumes,3)</f>
        <v>10000</v>
      </c>
      <c r="C246" s="96"/>
      <c r="D246" s="97" t="n">
        <f aca="false">B246+C246</f>
        <v>10000</v>
      </c>
      <c r="E246" s="84" t="n">
        <f aca="false">IF(X246=0,0,IF(AND(X246=1,$H$3=1),D246*S246,IF($H$3=2,D246,"N/A")))</f>
        <v>0</v>
      </c>
      <c r="F246" s="84" t="n">
        <f aca="false">E246*W246</f>
        <v>0</v>
      </c>
      <c r="G246" s="32" t="n">
        <f aca="false">VLOOKUP($A246,Table,MATCH(G$4,Curves,0))</f>
        <v>4.0375</v>
      </c>
      <c r="H246" s="98" t="n">
        <f aca="false">G246</f>
        <v>4.0375</v>
      </c>
      <c r="I246" s="99" t="n">
        <f aca="false">H246</f>
        <v>4.0375</v>
      </c>
      <c r="J246" s="32" t="n">
        <f aca="false">VLOOKUP($A246,Table,MATCH(J$4,Curves,0))</f>
        <v>0</v>
      </c>
      <c r="K246" s="98" t="n">
        <f aca="false">J246</f>
        <v>0</v>
      </c>
      <c r="L246" s="99" t="n">
        <f aca="false">K246</f>
        <v>0</v>
      </c>
      <c r="M246" s="32" t="n">
        <f aca="false">VLOOKUP($A246,Table,MATCH(M$4,Curves,0))</f>
        <v>0</v>
      </c>
      <c r="N246" s="98" t="n">
        <f aca="false">VLOOKUP($A246,Table,MATCH(N$4,Curves,0))</f>
        <v>0.025</v>
      </c>
      <c r="O246" s="99" t="n">
        <f aca="false">N246</f>
        <v>0.025</v>
      </c>
      <c r="P246" s="100"/>
      <c r="Q246" s="99" t="n">
        <f aca="false">O246+L246+I246</f>
        <v>4.0625</v>
      </c>
      <c r="R246" s="100"/>
      <c r="S246" s="35" t="n">
        <f aca="false">A247-A246</f>
        <v>31</v>
      </c>
      <c r="T246" s="101" t="n">
        <f aca="false">CHOOSE(F$3,A247+24,A246)</f>
        <v>44068</v>
      </c>
      <c r="U246" s="35" t="n">
        <f aca="false">T246-C$3</f>
        <v>7294</v>
      </c>
      <c r="V246" s="32" t="n">
        <f aca="false">VLOOKUP($A246,Table,MATCH(V$4,Curves,0))</f>
        <v>0.070859002456139</v>
      </c>
      <c r="W246" s="102" t="n">
        <f aca="false">1/(1+CHOOSE(F$3,(V247+($K$3/10000))/2,(V246+($K$3/10000))/2))^(2*U246/365.25)</f>
        <v>0.248936950509758</v>
      </c>
      <c r="X246" s="35" t="n">
        <f aca="false">IF(AND(mthbeg&lt;=A246,mthend&gt;=A246),1,0)</f>
        <v>0</v>
      </c>
      <c r="Y246" s="35" t="n">
        <f aca="false">S246*X246</f>
        <v>0</v>
      </c>
      <c r="AA246" s="89" t="n">
        <f aca="false">F246*G246</f>
        <v>0</v>
      </c>
      <c r="AB246" s="89" t="n">
        <f aca="false">$F246*H246</f>
        <v>0</v>
      </c>
      <c r="AC246" s="89" t="n">
        <f aca="false">$F246*I246</f>
        <v>0</v>
      </c>
      <c r="AD246" s="89" t="n">
        <f aca="false">$F246*J246</f>
        <v>0</v>
      </c>
      <c r="AE246" s="89" t="n">
        <f aca="false">$F246*K246</f>
        <v>0</v>
      </c>
      <c r="AF246" s="89" t="n">
        <f aca="false">$F246*L246</f>
        <v>0</v>
      </c>
      <c r="AG246" s="89" t="n">
        <f aca="false">$F246*M246</f>
        <v>0</v>
      </c>
      <c r="AH246" s="89" t="n">
        <f aca="false">$F246*N246</f>
        <v>0</v>
      </c>
      <c r="AI246" s="89" t="n">
        <f aca="false">F246*O246</f>
        <v>0</v>
      </c>
      <c r="AJ246" s="93"/>
      <c r="AK246" s="89" t="n">
        <f aca="false">CHOOSE($G$3,AB246-AC246,AC246-AB246)</f>
        <v>0</v>
      </c>
      <c r="AL246" s="89" t="n">
        <f aca="false">CHOOSE($G$3,AE246-AF246,AF246-AE246)</f>
        <v>0</v>
      </c>
      <c r="AM246" s="89" t="n">
        <f aca="false">CHOOSE($G$3,AH246-AI246,AI246-AH246)</f>
        <v>0</v>
      </c>
      <c r="AN246" s="103" t="n">
        <f aca="false">SUM(AK246:AM246)</f>
        <v>0</v>
      </c>
      <c r="AP246" s="89" t="n">
        <f aca="false">CHOOSE($G$3,AA246-AB246,AB246-AA246)</f>
        <v>0</v>
      </c>
      <c r="AQ246" s="89" t="n">
        <f aca="false">CHOOSE($G$3,AD246-AE246,AE246-AD246)</f>
        <v>0</v>
      </c>
      <c r="AR246" s="89" t="n">
        <f aca="false">CHOOSE($G$3,AG246-AH246,AH246-AG246)</f>
        <v>0</v>
      </c>
      <c r="AS246" s="103" t="n">
        <f aca="false">AP246+AQ246+AR246</f>
        <v>0</v>
      </c>
      <c r="AT246" s="103"/>
      <c r="AU246" s="90" t="n">
        <f aca="false">AS246+AN246</f>
        <v>0</v>
      </c>
      <c r="AW246" s="90" t="n">
        <f aca="false">AI246+AF246+AC246</f>
        <v>0</v>
      </c>
      <c r="AX246" s="104"/>
    </row>
    <row r="247" customFormat="false" ht="12" hidden="false" customHeight="true" outlineLevel="0" collapsed="false">
      <c r="A247" s="94" t="n">
        <f aca="false">EDATE(A246,1)</f>
        <v>44044</v>
      </c>
      <c r="B247" s="95" t="n">
        <f aca="false">VLOOKUP(MONTH(A247),Volumes,3)</f>
        <v>10000</v>
      </c>
      <c r="C247" s="96"/>
      <c r="D247" s="97" t="n">
        <f aca="false">B247+C247</f>
        <v>10000</v>
      </c>
      <c r="E247" s="84" t="n">
        <f aca="false">IF(X247=0,0,IF(AND(X247=1,$H$3=1),D247*S247,IF($H$3=2,D247,"N/A")))</f>
        <v>0</v>
      </c>
      <c r="F247" s="84" t="n">
        <f aca="false">E247*W247</f>
        <v>0</v>
      </c>
      <c r="G247" s="32" t="n">
        <f aca="false">VLOOKUP($A247,Table,MATCH(G$4,Curves,0))</f>
        <v>4.0375</v>
      </c>
      <c r="H247" s="98" t="n">
        <f aca="false">G247</f>
        <v>4.0375</v>
      </c>
      <c r="I247" s="99" t="n">
        <f aca="false">H247</f>
        <v>4.0375</v>
      </c>
      <c r="J247" s="32" t="n">
        <f aca="false">VLOOKUP($A247,Table,MATCH(J$4,Curves,0))</f>
        <v>0</v>
      </c>
      <c r="K247" s="98" t="n">
        <f aca="false">J247</f>
        <v>0</v>
      </c>
      <c r="L247" s="99" t="n">
        <f aca="false">K247</f>
        <v>0</v>
      </c>
      <c r="M247" s="32" t="n">
        <f aca="false">VLOOKUP($A247,Table,MATCH(M$4,Curves,0))</f>
        <v>0</v>
      </c>
      <c r="N247" s="98" t="n">
        <f aca="false">VLOOKUP($A247,Table,MATCH(N$4,Curves,0))</f>
        <v>0.025</v>
      </c>
      <c r="O247" s="99" t="n">
        <f aca="false">N247</f>
        <v>0.025</v>
      </c>
      <c r="P247" s="100"/>
      <c r="Q247" s="99" t="n">
        <f aca="false">O247+L247+I247</f>
        <v>4.0625</v>
      </c>
      <c r="R247" s="100"/>
      <c r="S247" s="35" t="n">
        <f aca="false">A248-A247</f>
        <v>31</v>
      </c>
      <c r="T247" s="101" t="n">
        <f aca="false">CHOOSE(F$3,A248+24,A247)</f>
        <v>44099</v>
      </c>
      <c r="U247" s="35" t="n">
        <f aca="false">T247-C$3</f>
        <v>7325</v>
      </c>
      <c r="V247" s="32" t="n">
        <f aca="false">VLOOKUP($A247,Table,MATCH(V$4,Curves,0))</f>
        <v>0.070859002456139</v>
      </c>
      <c r="W247" s="102" t="n">
        <f aca="false">1/(1+CHOOSE(F$3,(V248+($K$3/10000))/2,(V247+($K$3/10000))/2))^(2*U247/365.25)</f>
        <v>0.247470082735851</v>
      </c>
      <c r="X247" s="35" t="n">
        <f aca="false">IF(AND(mthbeg&lt;=A247,mthend&gt;=A247),1,0)</f>
        <v>0</v>
      </c>
      <c r="Y247" s="35" t="n">
        <f aca="false">S247*X247</f>
        <v>0</v>
      </c>
      <c r="AA247" s="89" t="n">
        <f aca="false">F247*G247</f>
        <v>0</v>
      </c>
      <c r="AB247" s="89" t="n">
        <f aca="false">$F247*H247</f>
        <v>0</v>
      </c>
      <c r="AC247" s="89" t="n">
        <f aca="false">$F247*I247</f>
        <v>0</v>
      </c>
      <c r="AD247" s="89" t="n">
        <f aca="false">$F247*J247</f>
        <v>0</v>
      </c>
      <c r="AE247" s="89" t="n">
        <f aca="false">$F247*K247</f>
        <v>0</v>
      </c>
      <c r="AF247" s="89" t="n">
        <f aca="false">$F247*L247</f>
        <v>0</v>
      </c>
      <c r="AG247" s="89" t="n">
        <f aca="false">$F247*M247</f>
        <v>0</v>
      </c>
      <c r="AH247" s="89" t="n">
        <f aca="false">$F247*N247</f>
        <v>0</v>
      </c>
      <c r="AI247" s="89" t="n">
        <f aca="false">F247*O247</f>
        <v>0</v>
      </c>
      <c r="AJ247" s="93"/>
      <c r="AK247" s="89" t="n">
        <f aca="false">CHOOSE($G$3,AB247-AC247,AC247-AB247)</f>
        <v>0</v>
      </c>
      <c r="AL247" s="89" t="n">
        <f aca="false">CHOOSE($G$3,AE247-AF247,AF247-AE247)</f>
        <v>0</v>
      </c>
      <c r="AM247" s="89" t="n">
        <f aca="false">CHOOSE($G$3,AH247-AI247,AI247-AH247)</f>
        <v>0</v>
      </c>
      <c r="AN247" s="103" t="n">
        <f aca="false">SUM(AK247:AM247)</f>
        <v>0</v>
      </c>
      <c r="AP247" s="89" t="n">
        <f aca="false">CHOOSE($G$3,AA247-AB247,AB247-AA247)</f>
        <v>0</v>
      </c>
      <c r="AQ247" s="89" t="n">
        <f aca="false">CHOOSE($G$3,AD247-AE247,AE247-AD247)</f>
        <v>0</v>
      </c>
      <c r="AR247" s="89" t="n">
        <f aca="false">CHOOSE($G$3,AG247-AH247,AH247-AG247)</f>
        <v>0</v>
      </c>
      <c r="AS247" s="103" t="n">
        <f aca="false">AP247+AQ247+AR247</f>
        <v>0</v>
      </c>
      <c r="AT247" s="103"/>
      <c r="AU247" s="90" t="n">
        <f aca="false">AS247+AN247</f>
        <v>0</v>
      </c>
      <c r="AW247" s="90" t="n">
        <f aca="false">AI247+AF247+AC247</f>
        <v>0</v>
      </c>
      <c r="AX247" s="104"/>
    </row>
    <row r="248" customFormat="false" ht="12" hidden="false" customHeight="true" outlineLevel="0" collapsed="false">
      <c r="A248" s="94" t="n">
        <f aca="false">EDATE(A247,1)</f>
        <v>44075</v>
      </c>
      <c r="B248" s="95" t="n">
        <f aca="false">VLOOKUP(MONTH(A248),Volumes,3)</f>
        <v>10000</v>
      </c>
      <c r="C248" s="96"/>
      <c r="D248" s="97" t="n">
        <f aca="false">B248+C248</f>
        <v>10000</v>
      </c>
      <c r="E248" s="84" t="n">
        <f aca="false">IF(X248=0,0,IF(AND(X248=1,$H$3=1),D248*S248,IF($H$3=2,D248,"N/A")))</f>
        <v>0</v>
      </c>
      <c r="F248" s="84" t="n">
        <f aca="false">E248*W248</f>
        <v>0</v>
      </c>
      <c r="G248" s="32" t="n">
        <f aca="false">VLOOKUP($A248,Table,MATCH(G$4,Curves,0))</f>
        <v>4.0375</v>
      </c>
      <c r="H248" s="98" t="n">
        <f aca="false">G248</f>
        <v>4.0375</v>
      </c>
      <c r="I248" s="99" t="n">
        <f aca="false">H248</f>
        <v>4.0375</v>
      </c>
      <c r="J248" s="32" t="n">
        <f aca="false">VLOOKUP($A248,Table,MATCH(J$4,Curves,0))</f>
        <v>0</v>
      </c>
      <c r="K248" s="98" t="n">
        <f aca="false">J248</f>
        <v>0</v>
      </c>
      <c r="L248" s="99" t="n">
        <f aca="false">K248</f>
        <v>0</v>
      </c>
      <c r="M248" s="32" t="n">
        <f aca="false">VLOOKUP($A248,Table,MATCH(M$4,Curves,0))</f>
        <v>0</v>
      </c>
      <c r="N248" s="98" t="n">
        <f aca="false">VLOOKUP($A248,Table,MATCH(N$4,Curves,0))</f>
        <v>0.025</v>
      </c>
      <c r="O248" s="99" t="n">
        <f aca="false">N248</f>
        <v>0.025</v>
      </c>
      <c r="P248" s="100"/>
      <c r="Q248" s="99" t="n">
        <f aca="false">O248+L248+I248</f>
        <v>4.0625</v>
      </c>
      <c r="R248" s="100"/>
      <c r="S248" s="35" t="n">
        <f aca="false">A249-A248</f>
        <v>30</v>
      </c>
      <c r="T248" s="101" t="n">
        <f aca="false">CHOOSE(F$3,A249+24,A248)</f>
        <v>44129</v>
      </c>
      <c r="U248" s="35" t="n">
        <f aca="false">T248-C$3</f>
        <v>7355</v>
      </c>
      <c r="V248" s="32" t="n">
        <f aca="false">VLOOKUP($A248,Table,MATCH(V$4,Curves,0))</f>
        <v>0.070859002456139</v>
      </c>
      <c r="W248" s="102" t="n">
        <f aca="false">1/(1+CHOOSE(F$3,(V249+($K$3/10000))/2,(V248+($K$3/10000))/2))^(2*U248/365.25)</f>
        <v>0.24605876361833</v>
      </c>
      <c r="X248" s="35" t="n">
        <f aca="false">IF(AND(mthbeg&lt;=A248,mthend&gt;=A248),1,0)</f>
        <v>0</v>
      </c>
      <c r="Y248" s="35" t="n">
        <f aca="false">S248*X248</f>
        <v>0</v>
      </c>
      <c r="AA248" s="89" t="n">
        <f aca="false">F248*G248</f>
        <v>0</v>
      </c>
      <c r="AB248" s="89" t="n">
        <f aca="false">$F248*H248</f>
        <v>0</v>
      </c>
      <c r="AC248" s="89" t="n">
        <f aca="false">$F248*I248</f>
        <v>0</v>
      </c>
      <c r="AD248" s="89" t="n">
        <f aca="false">$F248*J248</f>
        <v>0</v>
      </c>
      <c r="AE248" s="89" t="n">
        <f aca="false">$F248*K248</f>
        <v>0</v>
      </c>
      <c r="AF248" s="89" t="n">
        <f aca="false">$F248*L248</f>
        <v>0</v>
      </c>
      <c r="AG248" s="89" t="n">
        <f aca="false">$F248*M248</f>
        <v>0</v>
      </c>
      <c r="AH248" s="89" t="n">
        <f aca="false">$F248*N248</f>
        <v>0</v>
      </c>
      <c r="AI248" s="89" t="n">
        <f aca="false">F248*O248</f>
        <v>0</v>
      </c>
      <c r="AJ248" s="93"/>
      <c r="AK248" s="89" t="n">
        <f aca="false">CHOOSE($G$3,AB248-AC248,AC248-AB248)</f>
        <v>0</v>
      </c>
      <c r="AL248" s="89" t="n">
        <f aca="false">CHOOSE($G$3,AE248-AF248,AF248-AE248)</f>
        <v>0</v>
      </c>
      <c r="AM248" s="89" t="n">
        <f aca="false">CHOOSE($G$3,AH248-AI248,AI248-AH248)</f>
        <v>0</v>
      </c>
      <c r="AN248" s="103" t="n">
        <f aca="false">SUM(AK248:AM248)</f>
        <v>0</v>
      </c>
      <c r="AP248" s="89" t="n">
        <f aca="false">CHOOSE($G$3,AA248-AB248,AB248-AA248)</f>
        <v>0</v>
      </c>
      <c r="AQ248" s="89" t="n">
        <f aca="false">CHOOSE($G$3,AD248-AE248,AE248-AD248)</f>
        <v>0</v>
      </c>
      <c r="AR248" s="89" t="n">
        <f aca="false">CHOOSE($G$3,AG248-AH248,AH248-AG248)</f>
        <v>0</v>
      </c>
      <c r="AS248" s="103" t="n">
        <f aca="false">AP248+AQ248+AR248</f>
        <v>0</v>
      </c>
      <c r="AT248" s="103"/>
      <c r="AU248" s="90" t="n">
        <f aca="false">AS248+AN248</f>
        <v>0</v>
      </c>
      <c r="AW248" s="90" t="n">
        <f aca="false">AI248+AF248+AC248</f>
        <v>0</v>
      </c>
      <c r="AX248" s="104"/>
    </row>
    <row r="249" customFormat="false" ht="12" hidden="false" customHeight="true" outlineLevel="0" collapsed="false">
      <c r="A249" s="94" t="n">
        <f aca="false">EDATE(A248,1)</f>
        <v>44105</v>
      </c>
      <c r="B249" s="95" t="n">
        <f aca="false">VLOOKUP(MONTH(A249),Volumes,3)</f>
        <v>10000</v>
      </c>
      <c r="C249" s="96"/>
      <c r="D249" s="97" t="n">
        <f aca="false">B249+C249</f>
        <v>10000</v>
      </c>
      <c r="E249" s="84" t="n">
        <f aca="false">IF(X249=0,0,IF(AND(X249=1,$H$3=1),D249*S249,IF($H$3=2,D249,"N/A")))</f>
        <v>0</v>
      </c>
      <c r="F249" s="84" t="n">
        <f aca="false">E249*W249</f>
        <v>0</v>
      </c>
      <c r="G249" s="32" t="n">
        <f aca="false">VLOOKUP($A249,Table,MATCH(G$4,Curves,0))</f>
        <v>4.0375</v>
      </c>
      <c r="H249" s="98" t="n">
        <f aca="false">G249</f>
        <v>4.0375</v>
      </c>
      <c r="I249" s="99" t="n">
        <f aca="false">H249</f>
        <v>4.0375</v>
      </c>
      <c r="J249" s="32" t="n">
        <f aca="false">VLOOKUP($A249,Table,MATCH(J$4,Curves,0))</f>
        <v>0</v>
      </c>
      <c r="K249" s="98" t="n">
        <f aca="false">J249</f>
        <v>0</v>
      </c>
      <c r="L249" s="99" t="n">
        <f aca="false">K249</f>
        <v>0</v>
      </c>
      <c r="M249" s="32" t="n">
        <f aca="false">VLOOKUP($A249,Table,MATCH(M$4,Curves,0))</f>
        <v>0</v>
      </c>
      <c r="N249" s="98" t="n">
        <f aca="false">VLOOKUP($A249,Table,MATCH(N$4,Curves,0))</f>
        <v>0.025</v>
      </c>
      <c r="O249" s="99" t="n">
        <f aca="false">N249</f>
        <v>0.025</v>
      </c>
      <c r="P249" s="100"/>
      <c r="Q249" s="99" t="n">
        <f aca="false">O249+L249+I249</f>
        <v>4.0625</v>
      </c>
      <c r="R249" s="100"/>
      <c r="S249" s="35" t="n">
        <f aca="false">A250-A249</f>
        <v>31</v>
      </c>
      <c r="T249" s="101" t="n">
        <f aca="false">CHOOSE(F$3,A250+24,A249)</f>
        <v>44160</v>
      </c>
      <c r="U249" s="35" t="n">
        <f aca="false">T249-C$3</f>
        <v>7386</v>
      </c>
      <c r="V249" s="32" t="n">
        <f aca="false">VLOOKUP($A249,Table,MATCH(V$4,Curves,0))</f>
        <v>0.070859002456139</v>
      </c>
      <c r="W249" s="102" t="n">
        <f aca="false">1/(1+CHOOSE(F$3,(V250+($K$3/10000))/2,(V249+($K$3/10000))/2))^(2*U249/365.25)</f>
        <v>0.244608855639222</v>
      </c>
      <c r="X249" s="35" t="n">
        <f aca="false">IF(AND(mthbeg&lt;=A249,mthend&gt;=A249),1,0)</f>
        <v>0</v>
      </c>
      <c r="Y249" s="35" t="n">
        <f aca="false">S249*X249</f>
        <v>0</v>
      </c>
      <c r="AA249" s="89" t="n">
        <f aca="false">F249*G249</f>
        <v>0</v>
      </c>
      <c r="AB249" s="89" t="n">
        <f aca="false">$F249*H249</f>
        <v>0</v>
      </c>
      <c r="AC249" s="89" t="n">
        <f aca="false">$F249*I249</f>
        <v>0</v>
      </c>
      <c r="AD249" s="89" t="n">
        <f aca="false">$F249*J249</f>
        <v>0</v>
      </c>
      <c r="AE249" s="89" t="n">
        <f aca="false">$F249*K249</f>
        <v>0</v>
      </c>
      <c r="AF249" s="89" t="n">
        <f aca="false">$F249*L249</f>
        <v>0</v>
      </c>
      <c r="AG249" s="89" t="n">
        <f aca="false">$F249*M249</f>
        <v>0</v>
      </c>
      <c r="AH249" s="89" t="n">
        <f aca="false">$F249*N249</f>
        <v>0</v>
      </c>
      <c r="AI249" s="89" t="n">
        <f aca="false">F249*O249</f>
        <v>0</v>
      </c>
      <c r="AJ249" s="93"/>
      <c r="AK249" s="89" t="n">
        <f aca="false">CHOOSE($G$3,AB249-AC249,AC249-AB249)</f>
        <v>0</v>
      </c>
      <c r="AL249" s="89" t="n">
        <f aca="false">CHOOSE($G$3,AE249-AF249,AF249-AE249)</f>
        <v>0</v>
      </c>
      <c r="AM249" s="89" t="n">
        <f aca="false">CHOOSE($G$3,AH249-AI249,AI249-AH249)</f>
        <v>0</v>
      </c>
      <c r="AN249" s="103" t="n">
        <f aca="false">SUM(AK249:AM249)</f>
        <v>0</v>
      </c>
      <c r="AP249" s="89" t="n">
        <f aca="false">CHOOSE($G$3,AA249-AB249,AB249-AA249)</f>
        <v>0</v>
      </c>
      <c r="AQ249" s="89" t="n">
        <f aca="false">CHOOSE($G$3,AD249-AE249,AE249-AD249)</f>
        <v>0</v>
      </c>
      <c r="AR249" s="89" t="n">
        <f aca="false">CHOOSE($G$3,AG249-AH249,AH249-AG249)</f>
        <v>0</v>
      </c>
      <c r="AS249" s="103" t="n">
        <f aca="false">AP249+AQ249+AR249</f>
        <v>0</v>
      </c>
      <c r="AT249" s="103"/>
      <c r="AU249" s="90" t="n">
        <f aca="false">AS249+AN249</f>
        <v>0</v>
      </c>
      <c r="AW249" s="90" t="n">
        <f aca="false">AI249+AF249+AC249</f>
        <v>0</v>
      </c>
      <c r="AX249" s="104"/>
    </row>
    <row r="250" customFormat="false" ht="12" hidden="false" customHeight="true" outlineLevel="0" collapsed="false">
      <c r="A250" s="94" t="n">
        <f aca="false">EDATE(A249,1)</f>
        <v>44136</v>
      </c>
      <c r="B250" s="95" t="n">
        <f aca="false">VLOOKUP(MONTH(A250),Volumes,3)</f>
        <v>10000</v>
      </c>
      <c r="C250" s="96"/>
      <c r="D250" s="97" t="n">
        <f aca="false">B250+C250</f>
        <v>10000</v>
      </c>
      <c r="E250" s="84" t="n">
        <f aca="false">IF(X250=0,0,IF(AND(X250=1,$H$3=1),D250*S250,IF($H$3=2,D250,"N/A")))</f>
        <v>0</v>
      </c>
      <c r="F250" s="84" t="n">
        <f aca="false">E250*W250</f>
        <v>0</v>
      </c>
      <c r="G250" s="32" t="n">
        <f aca="false">VLOOKUP($A250,Table,MATCH(G$4,Curves,0))</f>
        <v>4.0375</v>
      </c>
      <c r="H250" s="98" t="n">
        <f aca="false">G250</f>
        <v>4.0375</v>
      </c>
      <c r="I250" s="99" t="n">
        <f aca="false">H250</f>
        <v>4.0375</v>
      </c>
      <c r="J250" s="32" t="n">
        <f aca="false">VLOOKUP($A250,Table,MATCH(J$4,Curves,0))</f>
        <v>0</v>
      </c>
      <c r="K250" s="98" t="n">
        <f aca="false">J250</f>
        <v>0</v>
      </c>
      <c r="L250" s="99" t="n">
        <f aca="false">K250</f>
        <v>0</v>
      </c>
      <c r="M250" s="32" t="n">
        <f aca="false">VLOOKUP($A250,Table,MATCH(M$4,Curves,0))</f>
        <v>0</v>
      </c>
      <c r="N250" s="98" t="n">
        <f aca="false">VLOOKUP($A250,Table,MATCH(N$4,Curves,0))</f>
        <v>0.025</v>
      </c>
      <c r="O250" s="99" t="n">
        <f aca="false">N250</f>
        <v>0.025</v>
      </c>
      <c r="P250" s="100"/>
      <c r="Q250" s="99" t="n">
        <f aca="false">O250+L250+I250</f>
        <v>4.0625</v>
      </c>
      <c r="R250" s="100"/>
      <c r="S250" s="35" t="n">
        <f aca="false">A251-A250</f>
        <v>30</v>
      </c>
      <c r="T250" s="101" t="n">
        <f aca="false">CHOOSE(F$3,A251+24,A250)</f>
        <v>44190</v>
      </c>
      <c r="U250" s="35" t="n">
        <f aca="false">T250-C$3</f>
        <v>7416</v>
      </c>
      <c r="V250" s="32" t="n">
        <f aca="false">VLOOKUP($A250,Table,MATCH(V$4,Curves,0))</f>
        <v>0.070859002456139</v>
      </c>
      <c r="W250" s="102" t="n">
        <f aca="false">1/(1+CHOOSE(F$3,(V251+($K$3/10000))/2,(V250+($K$3/10000))/2))^(2*U250/365.25)</f>
        <v>0.243213854067872</v>
      </c>
      <c r="X250" s="35" t="n">
        <f aca="false">IF(AND(mthbeg&lt;=A250,mthend&gt;=A250),1,0)</f>
        <v>0</v>
      </c>
      <c r="Y250" s="35" t="n">
        <f aca="false">S250*X250</f>
        <v>0</v>
      </c>
      <c r="AA250" s="89" t="n">
        <f aca="false">F250*G250</f>
        <v>0</v>
      </c>
      <c r="AB250" s="89" t="n">
        <f aca="false">$F250*H250</f>
        <v>0</v>
      </c>
      <c r="AC250" s="89" t="n">
        <f aca="false">$F250*I250</f>
        <v>0</v>
      </c>
      <c r="AD250" s="89" t="n">
        <f aca="false">$F250*J250</f>
        <v>0</v>
      </c>
      <c r="AE250" s="89" t="n">
        <f aca="false">$F250*K250</f>
        <v>0</v>
      </c>
      <c r="AF250" s="89" t="n">
        <f aca="false">$F250*L250</f>
        <v>0</v>
      </c>
      <c r="AG250" s="89" t="n">
        <f aca="false">$F250*M250</f>
        <v>0</v>
      </c>
      <c r="AH250" s="89" t="n">
        <f aca="false">$F250*N250</f>
        <v>0</v>
      </c>
      <c r="AI250" s="89" t="n">
        <f aca="false">F250*O250</f>
        <v>0</v>
      </c>
      <c r="AJ250" s="93"/>
      <c r="AK250" s="89" t="n">
        <f aca="false">CHOOSE($G$3,AB250-AC250,AC250-AB250)</f>
        <v>0</v>
      </c>
      <c r="AL250" s="89" t="n">
        <f aca="false">CHOOSE($G$3,AE250-AF250,AF250-AE250)</f>
        <v>0</v>
      </c>
      <c r="AM250" s="89" t="n">
        <f aca="false">CHOOSE($G$3,AH250-AI250,AI250-AH250)</f>
        <v>0</v>
      </c>
      <c r="AN250" s="103" t="n">
        <f aca="false">SUM(AK250:AM250)</f>
        <v>0</v>
      </c>
      <c r="AP250" s="89" t="n">
        <f aca="false">CHOOSE($G$3,AA250-AB250,AB250-AA250)</f>
        <v>0</v>
      </c>
      <c r="AQ250" s="89" t="n">
        <f aca="false">CHOOSE($G$3,AD250-AE250,AE250-AD250)</f>
        <v>0</v>
      </c>
      <c r="AR250" s="89" t="n">
        <f aca="false">CHOOSE($G$3,AG250-AH250,AH250-AG250)</f>
        <v>0</v>
      </c>
      <c r="AS250" s="103" t="n">
        <f aca="false">AP250+AQ250+AR250</f>
        <v>0</v>
      </c>
      <c r="AT250" s="103"/>
      <c r="AU250" s="90" t="n">
        <f aca="false">AS250+AN250</f>
        <v>0</v>
      </c>
      <c r="AW250" s="90" t="n">
        <f aca="false">AI250+AF250+AC250</f>
        <v>0</v>
      </c>
      <c r="AX250" s="104"/>
    </row>
    <row r="251" customFormat="false" ht="12" hidden="false" customHeight="true" outlineLevel="0" collapsed="false">
      <c r="A251" s="94" t="n">
        <f aca="false">EDATE(A250,1)</f>
        <v>44166</v>
      </c>
      <c r="B251" s="95" t="n">
        <f aca="false">VLOOKUP(MONTH(A251),Volumes,3)</f>
        <v>10000</v>
      </c>
      <c r="C251" s="96"/>
      <c r="D251" s="97" t="n">
        <f aca="false">B251+C251</f>
        <v>10000</v>
      </c>
      <c r="E251" s="84" t="n">
        <f aca="false">IF(X251=0,0,IF(AND(X251=1,$H$3=1),D251*S251,IF($H$3=2,D251,"N/A")))</f>
        <v>0</v>
      </c>
      <c r="F251" s="84" t="n">
        <f aca="false">E251*W251</f>
        <v>0</v>
      </c>
      <c r="G251" s="32" t="n">
        <f aca="false">VLOOKUP($A251,Table,MATCH(G$4,Curves,0))</f>
        <v>4.0375</v>
      </c>
      <c r="H251" s="98" t="n">
        <f aca="false">G251</f>
        <v>4.0375</v>
      </c>
      <c r="I251" s="99" t="n">
        <f aca="false">H251</f>
        <v>4.0375</v>
      </c>
      <c r="J251" s="32" t="n">
        <f aca="false">VLOOKUP($A251,Table,MATCH(J$4,Curves,0))</f>
        <v>0</v>
      </c>
      <c r="K251" s="98" t="n">
        <f aca="false">J251</f>
        <v>0</v>
      </c>
      <c r="L251" s="99" t="n">
        <f aca="false">K251</f>
        <v>0</v>
      </c>
      <c r="M251" s="32" t="n">
        <f aca="false">VLOOKUP($A251,Table,MATCH(M$4,Curves,0))</f>
        <v>0</v>
      </c>
      <c r="N251" s="98" t="n">
        <f aca="false">VLOOKUP($A251,Table,MATCH(N$4,Curves,0))</f>
        <v>0.025</v>
      </c>
      <c r="O251" s="99" t="n">
        <f aca="false">N251</f>
        <v>0.025</v>
      </c>
      <c r="P251" s="100"/>
      <c r="Q251" s="99" t="n">
        <f aca="false">O251+L251+I251</f>
        <v>4.0625</v>
      </c>
      <c r="R251" s="100"/>
      <c r="S251" s="35" t="n">
        <f aca="false">A252-A251</f>
        <v>31</v>
      </c>
      <c r="T251" s="101" t="n">
        <f aca="false">CHOOSE(F$3,A252+24,A251)</f>
        <v>44221</v>
      </c>
      <c r="U251" s="35" t="n">
        <f aca="false">T251-C$3</f>
        <v>7447</v>
      </c>
      <c r="V251" s="32" t="n">
        <f aca="false">VLOOKUP($A251,Table,MATCH(V$4,Curves,0))</f>
        <v>0.070859002456139</v>
      </c>
      <c r="W251" s="102" t="n">
        <f aca="false">1/(1+CHOOSE(F$3,(V252+($K$3/10000))/2,(V251+($K$3/10000))/2))^(2*U251/365.25)</f>
        <v>0.241780709795922</v>
      </c>
      <c r="X251" s="35" t="n">
        <f aca="false">IF(AND(mthbeg&lt;=A251,mthend&gt;=A251),1,0)</f>
        <v>0</v>
      </c>
      <c r="Y251" s="35" t="n">
        <f aca="false">S251*X251</f>
        <v>0</v>
      </c>
      <c r="AA251" s="89" t="n">
        <f aca="false">F251*G251</f>
        <v>0</v>
      </c>
      <c r="AB251" s="89" t="n">
        <f aca="false">$F251*H251</f>
        <v>0</v>
      </c>
      <c r="AC251" s="89" t="n">
        <f aca="false">$F251*I251</f>
        <v>0</v>
      </c>
      <c r="AD251" s="89" t="n">
        <f aca="false">$F251*J251</f>
        <v>0</v>
      </c>
      <c r="AE251" s="89" t="n">
        <f aca="false">$F251*K251</f>
        <v>0</v>
      </c>
      <c r="AF251" s="89" t="n">
        <f aca="false">$F251*L251</f>
        <v>0</v>
      </c>
      <c r="AG251" s="89" t="n">
        <f aca="false">$F251*M251</f>
        <v>0</v>
      </c>
      <c r="AH251" s="89" t="n">
        <f aca="false">$F251*N251</f>
        <v>0</v>
      </c>
      <c r="AI251" s="89" t="n">
        <f aca="false">F251*O251</f>
        <v>0</v>
      </c>
      <c r="AJ251" s="93"/>
      <c r="AK251" s="89" t="n">
        <f aca="false">CHOOSE($G$3,AB251-AC251,AC251-AB251)</f>
        <v>0</v>
      </c>
      <c r="AL251" s="89" t="n">
        <f aca="false">CHOOSE($G$3,AE251-AF251,AF251-AE251)</f>
        <v>0</v>
      </c>
      <c r="AM251" s="89" t="n">
        <f aca="false">CHOOSE($G$3,AH251-AI251,AI251-AH251)</f>
        <v>0</v>
      </c>
      <c r="AN251" s="103" t="n">
        <f aca="false">SUM(AK251:AM251)</f>
        <v>0</v>
      </c>
      <c r="AP251" s="89" t="n">
        <f aca="false">CHOOSE($G$3,AA251-AB251,AB251-AA251)</f>
        <v>0</v>
      </c>
      <c r="AQ251" s="89" t="n">
        <f aca="false">CHOOSE($G$3,AD251-AE251,AE251-AD251)</f>
        <v>0</v>
      </c>
      <c r="AR251" s="89" t="n">
        <f aca="false">CHOOSE($G$3,AG251-AH251,AH251-AG251)</f>
        <v>0</v>
      </c>
      <c r="AS251" s="103" t="n">
        <f aca="false">AP251+AQ251+AR251</f>
        <v>0</v>
      </c>
      <c r="AT251" s="103"/>
      <c r="AU251" s="90" t="n">
        <f aca="false">AS251+AN251</f>
        <v>0</v>
      </c>
      <c r="AW251" s="90" t="n">
        <f aca="false">AI251+AF251+AC251</f>
        <v>0</v>
      </c>
      <c r="AX251" s="104"/>
    </row>
    <row r="252" customFormat="false" ht="12" hidden="false" customHeight="true" outlineLevel="0" collapsed="false">
      <c r="A252" s="94" t="n">
        <f aca="false">EDATE(A251,1)</f>
        <v>44197</v>
      </c>
      <c r="B252" s="95" t="n">
        <f aca="false">VLOOKUP(MONTH(A252),Volumes,3)</f>
        <v>10000</v>
      </c>
      <c r="C252" s="96"/>
      <c r="D252" s="97" t="n">
        <f aca="false">B252+C252</f>
        <v>10000</v>
      </c>
      <c r="E252" s="84" t="n">
        <f aca="false">IF(X252=0,0,IF(AND(X252=1,$H$3=1),D252*S252,IF($H$3=2,D252,"N/A")))</f>
        <v>0</v>
      </c>
      <c r="F252" s="84" t="n">
        <f aca="false">E252*W252</f>
        <v>0</v>
      </c>
      <c r="G252" s="32" t="n">
        <f aca="false">VLOOKUP($A252,Table,MATCH(G$4,Curves,0))</f>
        <v>4.0375</v>
      </c>
      <c r="H252" s="98" t="n">
        <f aca="false">G252</f>
        <v>4.0375</v>
      </c>
      <c r="I252" s="99" t="n">
        <f aca="false">H252</f>
        <v>4.0375</v>
      </c>
      <c r="J252" s="32" t="n">
        <f aca="false">VLOOKUP($A252,Table,MATCH(J$4,Curves,0))</f>
        <v>0</v>
      </c>
      <c r="K252" s="98" t="n">
        <f aca="false">J252</f>
        <v>0</v>
      </c>
      <c r="L252" s="99" t="n">
        <f aca="false">K252</f>
        <v>0</v>
      </c>
      <c r="M252" s="32" t="n">
        <f aca="false">VLOOKUP($A252,Table,MATCH(M$4,Curves,0))</f>
        <v>0</v>
      </c>
      <c r="N252" s="98" t="n">
        <f aca="false">VLOOKUP($A252,Table,MATCH(N$4,Curves,0))</f>
        <v>0.025</v>
      </c>
      <c r="O252" s="99" t="n">
        <f aca="false">N252</f>
        <v>0.025</v>
      </c>
      <c r="P252" s="100"/>
      <c r="Q252" s="99" t="n">
        <f aca="false">O252+L252+I252</f>
        <v>4.0625</v>
      </c>
      <c r="R252" s="100"/>
      <c r="S252" s="35" t="n">
        <f aca="false">A253-A252</f>
        <v>31</v>
      </c>
      <c r="T252" s="101" t="n">
        <f aca="false">CHOOSE(F$3,A253+24,A252)</f>
        <v>44252</v>
      </c>
      <c r="U252" s="35" t="n">
        <f aca="false">T252-C$3</f>
        <v>7478</v>
      </c>
      <c r="V252" s="32" t="n">
        <f aca="false">VLOOKUP($A252,Table,MATCH(V$4,Curves,0))</f>
        <v>0.070859002456139</v>
      </c>
      <c r="W252" s="102" t="n">
        <f aca="false">1/(1+CHOOSE(F$3,(V253+($K$3/10000))/2,(V252+($K$3/10000))/2))^(2*U252/365.25)</f>
        <v>0.240356010365702</v>
      </c>
      <c r="X252" s="35" t="n">
        <f aca="false">IF(AND(mthbeg&lt;=A252,mthend&gt;=A252),1,0)</f>
        <v>0</v>
      </c>
      <c r="Y252" s="35" t="n">
        <f aca="false">S252*X252</f>
        <v>0</v>
      </c>
      <c r="AA252" s="89" t="n">
        <f aca="false">F252*G252</f>
        <v>0</v>
      </c>
      <c r="AB252" s="89" t="n">
        <f aca="false">$F252*H252</f>
        <v>0</v>
      </c>
      <c r="AC252" s="89" t="n">
        <f aca="false">$F252*I252</f>
        <v>0</v>
      </c>
      <c r="AD252" s="89" t="n">
        <f aca="false">$F252*J252</f>
        <v>0</v>
      </c>
      <c r="AE252" s="89" t="n">
        <f aca="false">$F252*K252</f>
        <v>0</v>
      </c>
      <c r="AF252" s="89" t="n">
        <f aca="false">$F252*L252</f>
        <v>0</v>
      </c>
      <c r="AG252" s="89" t="n">
        <f aca="false">$F252*M252</f>
        <v>0</v>
      </c>
      <c r="AH252" s="89" t="n">
        <f aca="false">$F252*N252</f>
        <v>0</v>
      </c>
      <c r="AI252" s="89" t="n">
        <f aca="false">F252*O252</f>
        <v>0</v>
      </c>
      <c r="AJ252" s="93"/>
      <c r="AK252" s="89" t="n">
        <f aca="false">CHOOSE($G$3,AB252-AC252,AC252-AB252)</f>
        <v>0</v>
      </c>
      <c r="AL252" s="89" t="n">
        <f aca="false">CHOOSE($G$3,AE252-AF252,AF252-AE252)</f>
        <v>0</v>
      </c>
      <c r="AM252" s="89" t="n">
        <f aca="false">CHOOSE($G$3,AH252-AI252,AI252-AH252)</f>
        <v>0</v>
      </c>
      <c r="AN252" s="103" t="n">
        <f aca="false">SUM(AK252:AM252)</f>
        <v>0</v>
      </c>
      <c r="AP252" s="89" t="n">
        <f aca="false">CHOOSE($G$3,AA252-AB252,AB252-AA252)</f>
        <v>0</v>
      </c>
      <c r="AQ252" s="89" t="n">
        <f aca="false">CHOOSE($G$3,AD252-AE252,AE252-AD252)</f>
        <v>0</v>
      </c>
      <c r="AR252" s="89" t="n">
        <f aca="false">CHOOSE($G$3,AG252-AH252,AH252-AG252)</f>
        <v>0</v>
      </c>
      <c r="AS252" s="103" t="n">
        <f aca="false">AP252+AQ252+AR252</f>
        <v>0</v>
      </c>
      <c r="AT252" s="103"/>
      <c r="AU252" s="90" t="n">
        <f aca="false">AS252+AN252</f>
        <v>0</v>
      </c>
      <c r="AW252" s="90" t="n">
        <f aca="false">AI252+AF252+AC252</f>
        <v>0</v>
      </c>
      <c r="AX252" s="104"/>
    </row>
    <row r="253" customFormat="false" ht="12" hidden="false" customHeight="true" outlineLevel="0" collapsed="false">
      <c r="A253" s="94" t="n">
        <f aca="false">EDATE(A252,1)</f>
        <v>44228</v>
      </c>
      <c r="B253" s="95" t="n">
        <f aca="false">VLOOKUP(MONTH(A253),Volumes,3)</f>
        <v>10000</v>
      </c>
      <c r="C253" s="96"/>
      <c r="D253" s="97" t="n">
        <f aca="false">B253+C253</f>
        <v>10000</v>
      </c>
      <c r="E253" s="84" t="n">
        <f aca="false">IF(X253=0,0,IF(AND(X253=1,$H$3=1),D253*S253,IF($H$3=2,D253,"N/A")))</f>
        <v>0</v>
      </c>
      <c r="F253" s="84" t="n">
        <f aca="false">E253*W253</f>
        <v>0</v>
      </c>
      <c r="G253" s="32" t="n">
        <f aca="false">VLOOKUP($A253,Table,MATCH(G$4,Curves,0))</f>
        <v>4.0375</v>
      </c>
      <c r="H253" s="98" t="n">
        <f aca="false">G253</f>
        <v>4.0375</v>
      </c>
      <c r="I253" s="99" t="n">
        <f aca="false">H253</f>
        <v>4.0375</v>
      </c>
      <c r="J253" s="32" t="n">
        <f aca="false">VLOOKUP($A253,Table,MATCH(J$4,Curves,0))</f>
        <v>0</v>
      </c>
      <c r="K253" s="98" t="n">
        <f aca="false">J253</f>
        <v>0</v>
      </c>
      <c r="L253" s="99" t="n">
        <f aca="false">K253</f>
        <v>0</v>
      </c>
      <c r="M253" s="32" t="n">
        <f aca="false">VLOOKUP($A253,Table,MATCH(M$4,Curves,0))</f>
        <v>0</v>
      </c>
      <c r="N253" s="98" t="n">
        <f aca="false">VLOOKUP($A253,Table,MATCH(N$4,Curves,0))</f>
        <v>0.025</v>
      </c>
      <c r="O253" s="99" t="n">
        <f aca="false">N253</f>
        <v>0.025</v>
      </c>
      <c r="P253" s="100"/>
      <c r="Q253" s="99" t="n">
        <f aca="false">O253+L253+I253</f>
        <v>4.0625</v>
      </c>
      <c r="R253" s="100"/>
      <c r="S253" s="35" t="n">
        <f aca="false">A254-A253</f>
        <v>28</v>
      </c>
      <c r="T253" s="101" t="n">
        <f aca="false">CHOOSE(F$3,A254+24,A253)</f>
        <v>44280</v>
      </c>
      <c r="U253" s="35" t="n">
        <f aca="false">T253-C$3</f>
        <v>7506</v>
      </c>
      <c r="V253" s="32" t="n">
        <f aca="false">VLOOKUP($A253,Table,MATCH(V$4,Curves,0))</f>
        <v>0.070859002456139</v>
      </c>
      <c r="W253" s="102" t="n">
        <f aca="false">1/(1+CHOOSE(F$3,(V254+($K$3/10000))/2,(V253+($K$3/10000))/2))^(2*U253/365.25)</f>
        <v>0.239076402198268</v>
      </c>
      <c r="X253" s="35" t="n">
        <f aca="false">IF(AND(mthbeg&lt;=A253,mthend&gt;=A253),1,0)</f>
        <v>0</v>
      </c>
      <c r="Y253" s="35" t="n">
        <f aca="false">S253*X253</f>
        <v>0</v>
      </c>
      <c r="AA253" s="89" t="n">
        <f aca="false">F253*G253</f>
        <v>0</v>
      </c>
      <c r="AB253" s="89" t="n">
        <f aca="false">$F253*H253</f>
        <v>0</v>
      </c>
      <c r="AC253" s="89" t="n">
        <f aca="false">$F253*I253</f>
        <v>0</v>
      </c>
      <c r="AD253" s="89" t="n">
        <f aca="false">$F253*J253</f>
        <v>0</v>
      </c>
      <c r="AE253" s="89" t="n">
        <f aca="false">$F253*K253</f>
        <v>0</v>
      </c>
      <c r="AF253" s="89" t="n">
        <f aca="false">$F253*L253</f>
        <v>0</v>
      </c>
      <c r="AG253" s="89" t="n">
        <f aca="false">$F253*M253</f>
        <v>0</v>
      </c>
      <c r="AH253" s="89" t="n">
        <f aca="false">$F253*N253</f>
        <v>0</v>
      </c>
      <c r="AI253" s="89" t="n">
        <f aca="false">F253*O253</f>
        <v>0</v>
      </c>
      <c r="AJ253" s="93"/>
      <c r="AK253" s="89" t="n">
        <f aca="false">CHOOSE($G$3,AB253-AC253,AC253-AB253)</f>
        <v>0</v>
      </c>
      <c r="AL253" s="89" t="n">
        <f aca="false">CHOOSE($G$3,AE253-AF253,AF253-AE253)</f>
        <v>0</v>
      </c>
      <c r="AM253" s="89" t="n">
        <f aca="false">CHOOSE($G$3,AH253-AI253,AI253-AH253)</f>
        <v>0</v>
      </c>
      <c r="AN253" s="103" t="n">
        <f aca="false">SUM(AK253:AM253)</f>
        <v>0</v>
      </c>
      <c r="AP253" s="89" t="n">
        <f aca="false">CHOOSE($G$3,AA253-AB253,AB253-AA253)</f>
        <v>0</v>
      </c>
      <c r="AQ253" s="89" t="n">
        <f aca="false">CHOOSE($G$3,AD253-AE253,AE253-AD253)</f>
        <v>0</v>
      </c>
      <c r="AR253" s="89" t="n">
        <f aca="false">CHOOSE($G$3,AG253-AH253,AH253-AG253)</f>
        <v>0</v>
      </c>
      <c r="AS253" s="103" t="n">
        <f aca="false">AP253+AQ253+AR253</f>
        <v>0</v>
      </c>
      <c r="AT253" s="103"/>
      <c r="AU253" s="90" t="n">
        <f aca="false">AS253+AN253</f>
        <v>0</v>
      </c>
      <c r="AW253" s="90" t="n">
        <f aca="false">AI253+AF253+AC253</f>
        <v>0</v>
      </c>
      <c r="AX253" s="104"/>
    </row>
    <row r="254" customFormat="false" ht="12" hidden="false" customHeight="true" outlineLevel="0" collapsed="false">
      <c r="A254" s="94" t="n">
        <f aca="false">EDATE(A253,1)</f>
        <v>44256</v>
      </c>
      <c r="B254" s="95" t="n">
        <f aca="false">VLOOKUP(MONTH(A254),Volumes,3)</f>
        <v>10000</v>
      </c>
      <c r="C254" s="96"/>
      <c r="D254" s="97" t="n">
        <f aca="false">B254+C254</f>
        <v>10000</v>
      </c>
      <c r="E254" s="84" t="n">
        <f aca="false">IF(X254=0,0,IF(AND(X254=1,$H$3=1),D254*S254,IF($H$3=2,D254,"N/A")))</f>
        <v>0</v>
      </c>
      <c r="F254" s="84" t="n">
        <f aca="false">E254*W254</f>
        <v>0</v>
      </c>
      <c r="G254" s="32" t="n">
        <f aca="false">VLOOKUP($A254,Table,MATCH(G$4,Curves,0))</f>
        <v>4.0375</v>
      </c>
      <c r="H254" s="98" t="n">
        <f aca="false">G254</f>
        <v>4.0375</v>
      </c>
      <c r="I254" s="99" t="n">
        <f aca="false">H254</f>
        <v>4.0375</v>
      </c>
      <c r="J254" s="32" t="n">
        <f aca="false">VLOOKUP($A254,Table,MATCH(J$4,Curves,0))</f>
        <v>0</v>
      </c>
      <c r="K254" s="98" t="n">
        <f aca="false">J254</f>
        <v>0</v>
      </c>
      <c r="L254" s="99" t="n">
        <f aca="false">K254</f>
        <v>0</v>
      </c>
      <c r="M254" s="32" t="n">
        <f aca="false">VLOOKUP($A254,Table,MATCH(M$4,Curves,0))</f>
        <v>0</v>
      </c>
      <c r="N254" s="98" t="n">
        <f aca="false">VLOOKUP($A254,Table,MATCH(N$4,Curves,0))</f>
        <v>0.025</v>
      </c>
      <c r="O254" s="99" t="n">
        <f aca="false">N254</f>
        <v>0.025</v>
      </c>
      <c r="P254" s="100"/>
      <c r="Q254" s="99" t="n">
        <f aca="false">O254+L254+I254</f>
        <v>4.0625</v>
      </c>
      <c r="R254" s="100"/>
      <c r="S254" s="35" t="n">
        <f aca="false">A255-A254</f>
        <v>31</v>
      </c>
      <c r="T254" s="101" t="n">
        <f aca="false">CHOOSE(F$3,A255+24,A254)</f>
        <v>44311</v>
      </c>
      <c r="U254" s="35" t="n">
        <f aca="false">T254-C$3</f>
        <v>7537</v>
      </c>
      <c r="V254" s="32" t="n">
        <f aca="false">VLOOKUP($A254,Table,MATCH(V$4,Curves,0))</f>
        <v>0.070859002456139</v>
      </c>
      <c r="W254" s="102" t="n">
        <f aca="false">1/(1+CHOOSE(F$3,(V255+($K$3/10000))/2,(V254+($K$3/10000))/2))^(2*U254/365.25)</f>
        <v>0.237667637974363</v>
      </c>
      <c r="X254" s="35" t="n">
        <f aca="false">IF(AND(mthbeg&lt;=A254,mthend&gt;=A254),1,0)</f>
        <v>0</v>
      </c>
      <c r="Y254" s="35" t="n">
        <f aca="false">S254*X254</f>
        <v>0</v>
      </c>
      <c r="AA254" s="89" t="n">
        <f aca="false">F254*G254</f>
        <v>0</v>
      </c>
      <c r="AB254" s="89" t="n">
        <f aca="false">$F254*H254</f>
        <v>0</v>
      </c>
      <c r="AC254" s="89" t="n">
        <f aca="false">$F254*I254</f>
        <v>0</v>
      </c>
      <c r="AD254" s="89" t="n">
        <f aca="false">$F254*J254</f>
        <v>0</v>
      </c>
      <c r="AE254" s="89" t="n">
        <f aca="false">$F254*K254</f>
        <v>0</v>
      </c>
      <c r="AF254" s="89" t="n">
        <f aca="false">$F254*L254</f>
        <v>0</v>
      </c>
      <c r="AG254" s="89" t="n">
        <f aca="false">$F254*M254</f>
        <v>0</v>
      </c>
      <c r="AH254" s="89" t="n">
        <f aca="false">$F254*N254</f>
        <v>0</v>
      </c>
      <c r="AI254" s="89" t="n">
        <f aca="false">F254*O254</f>
        <v>0</v>
      </c>
      <c r="AJ254" s="93"/>
      <c r="AK254" s="89" t="n">
        <f aca="false">CHOOSE($G$3,AB254-AC254,AC254-AB254)</f>
        <v>0</v>
      </c>
      <c r="AL254" s="89" t="n">
        <f aca="false">CHOOSE($G$3,AE254-AF254,AF254-AE254)</f>
        <v>0</v>
      </c>
      <c r="AM254" s="89" t="n">
        <f aca="false">CHOOSE($G$3,AH254-AI254,AI254-AH254)</f>
        <v>0</v>
      </c>
      <c r="AN254" s="103" t="n">
        <f aca="false">SUM(AK254:AM254)</f>
        <v>0</v>
      </c>
      <c r="AP254" s="89" t="n">
        <f aca="false">CHOOSE($G$3,AA254-AB254,AB254-AA254)</f>
        <v>0</v>
      </c>
      <c r="AQ254" s="89" t="n">
        <f aca="false">CHOOSE($G$3,AD254-AE254,AE254-AD254)</f>
        <v>0</v>
      </c>
      <c r="AR254" s="89" t="n">
        <f aca="false">CHOOSE($G$3,AG254-AH254,AH254-AG254)</f>
        <v>0</v>
      </c>
      <c r="AS254" s="103" t="n">
        <f aca="false">AP254+AQ254+AR254</f>
        <v>0</v>
      </c>
      <c r="AT254" s="103"/>
      <c r="AU254" s="90" t="n">
        <f aca="false">AS254+AN254</f>
        <v>0</v>
      </c>
      <c r="AW254" s="90" t="n">
        <f aca="false">AI254+AF254+AC254</f>
        <v>0</v>
      </c>
      <c r="AX254" s="104"/>
    </row>
    <row r="255" customFormat="false" ht="12" hidden="false" customHeight="true" outlineLevel="0" collapsed="false">
      <c r="A255" s="94" t="n">
        <f aca="false">EDATE(A254,1)</f>
        <v>44287</v>
      </c>
      <c r="B255" s="95" t="n">
        <f aca="false">VLOOKUP(MONTH(A255),Volumes,3)</f>
        <v>10000</v>
      </c>
      <c r="C255" s="96"/>
      <c r="D255" s="97" t="n">
        <f aca="false">B255+C255</f>
        <v>10000</v>
      </c>
      <c r="E255" s="84" t="n">
        <f aca="false">IF(X255=0,0,IF(AND(X255=1,$H$3=1),D255*S255,IF($H$3=2,D255,"N/A")))</f>
        <v>0</v>
      </c>
      <c r="F255" s="84" t="n">
        <f aca="false">E255*W255</f>
        <v>0</v>
      </c>
      <c r="G255" s="32" t="n">
        <f aca="false">VLOOKUP($A255,Table,MATCH(G$4,Curves,0))</f>
        <v>4.0375</v>
      </c>
      <c r="H255" s="98" t="n">
        <f aca="false">G255</f>
        <v>4.0375</v>
      </c>
      <c r="I255" s="99" t="n">
        <f aca="false">H255</f>
        <v>4.0375</v>
      </c>
      <c r="J255" s="32" t="n">
        <f aca="false">VLOOKUP($A255,Table,MATCH(J$4,Curves,0))</f>
        <v>0</v>
      </c>
      <c r="K255" s="98" t="n">
        <f aca="false">J255</f>
        <v>0</v>
      </c>
      <c r="L255" s="99" t="n">
        <f aca="false">K255</f>
        <v>0</v>
      </c>
      <c r="M255" s="32" t="n">
        <f aca="false">VLOOKUP($A255,Table,MATCH(M$4,Curves,0))</f>
        <v>0</v>
      </c>
      <c r="N255" s="98" t="n">
        <f aca="false">VLOOKUP($A255,Table,MATCH(N$4,Curves,0))</f>
        <v>0.025</v>
      </c>
      <c r="O255" s="99" t="n">
        <f aca="false">N255</f>
        <v>0.025</v>
      </c>
      <c r="P255" s="100"/>
      <c r="Q255" s="99" t="n">
        <f aca="false">O255+L255+I255</f>
        <v>4.0625</v>
      </c>
      <c r="R255" s="100"/>
      <c r="S255" s="35" t="n">
        <f aca="false">A256-A255</f>
        <v>30</v>
      </c>
      <c r="T255" s="101" t="n">
        <f aca="false">CHOOSE(F$3,A256+24,A255)</f>
        <v>44341</v>
      </c>
      <c r="U255" s="35" t="n">
        <f aca="false">T255-C$3</f>
        <v>7567</v>
      </c>
      <c r="V255" s="32" t="n">
        <f aca="false">VLOOKUP($A255,Table,MATCH(V$4,Curves,0))</f>
        <v>0.070859002456139</v>
      </c>
      <c r="W255" s="102" t="n">
        <f aca="false">1/(1+CHOOSE(F$3,(V256+($K$3/10000))/2,(V255+($K$3/10000))/2))^(2*U255/365.25)</f>
        <v>0.236312222089821</v>
      </c>
      <c r="X255" s="35" t="n">
        <f aca="false">IF(AND(mthbeg&lt;=A255,mthend&gt;=A255),1,0)</f>
        <v>0</v>
      </c>
      <c r="Y255" s="35" t="n">
        <f aca="false">S255*X255</f>
        <v>0</v>
      </c>
      <c r="AA255" s="89" t="n">
        <f aca="false">F255*G255</f>
        <v>0</v>
      </c>
      <c r="AB255" s="89" t="n">
        <f aca="false">$F255*H255</f>
        <v>0</v>
      </c>
      <c r="AC255" s="89" t="n">
        <f aca="false">$F255*I255</f>
        <v>0</v>
      </c>
      <c r="AD255" s="89" t="n">
        <f aca="false">$F255*J255</f>
        <v>0</v>
      </c>
      <c r="AE255" s="89" t="n">
        <f aca="false">$F255*K255</f>
        <v>0</v>
      </c>
      <c r="AF255" s="89" t="n">
        <f aca="false">$F255*L255</f>
        <v>0</v>
      </c>
      <c r="AG255" s="89" t="n">
        <f aca="false">$F255*M255</f>
        <v>0</v>
      </c>
      <c r="AH255" s="89" t="n">
        <f aca="false">$F255*N255</f>
        <v>0</v>
      </c>
      <c r="AI255" s="89" t="n">
        <f aca="false">F255*O255</f>
        <v>0</v>
      </c>
      <c r="AJ255" s="93"/>
      <c r="AK255" s="89" t="n">
        <f aca="false">CHOOSE($G$3,AB255-AC255,AC255-AB255)</f>
        <v>0</v>
      </c>
      <c r="AL255" s="89" t="n">
        <f aca="false">CHOOSE($G$3,AE255-AF255,AF255-AE255)</f>
        <v>0</v>
      </c>
      <c r="AM255" s="89" t="n">
        <f aca="false">CHOOSE($G$3,AH255-AI255,AI255-AH255)</f>
        <v>0</v>
      </c>
      <c r="AN255" s="103" t="n">
        <f aca="false">SUM(AK255:AM255)</f>
        <v>0</v>
      </c>
      <c r="AP255" s="89" t="n">
        <f aca="false">CHOOSE($G$3,AA255-AB255,AB255-AA255)</f>
        <v>0</v>
      </c>
      <c r="AQ255" s="89" t="n">
        <f aca="false">CHOOSE($G$3,AD255-AE255,AE255-AD255)</f>
        <v>0</v>
      </c>
      <c r="AR255" s="89" t="n">
        <f aca="false">CHOOSE($G$3,AG255-AH255,AH255-AG255)</f>
        <v>0</v>
      </c>
      <c r="AS255" s="103" t="n">
        <f aca="false">AP255+AQ255+AR255</f>
        <v>0</v>
      </c>
      <c r="AT255" s="103"/>
      <c r="AU255" s="90" t="n">
        <f aca="false">AS255+AN255</f>
        <v>0</v>
      </c>
      <c r="AW255" s="90" t="n">
        <f aca="false">AI255+AF255+AC255</f>
        <v>0</v>
      </c>
      <c r="AX255" s="104"/>
    </row>
    <row r="256" customFormat="false" ht="12" hidden="false" customHeight="true" outlineLevel="0" collapsed="false">
      <c r="A256" s="94" t="n">
        <f aca="false">EDATE(A255,1)</f>
        <v>44317</v>
      </c>
      <c r="B256" s="95" t="n">
        <f aca="false">VLOOKUP(MONTH(A256),Volumes,3)</f>
        <v>10000</v>
      </c>
      <c r="C256" s="96"/>
      <c r="D256" s="97" t="n">
        <f aca="false">B256+C256</f>
        <v>10000</v>
      </c>
      <c r="E256" s="84" t="n">
        <f aca="false">IF(X256=0,0,IF(AND(X256=1,$H$3=1),D256*S256,IF($H$3=2,D256,"N/A")))</f>
        <v>0</v>
      </c>
      <c r="F256" s="84" t="n">
        <f aca="false">E256*W256</f>
        <v>0</v>
      </c>
      <c r="G256" s="32" t="n">
        <f aca="false">VLOOKUP($A256,Table,MATCH(G$4,Curves,0))</f>
        <v>4.0375</v>
      </c>
      <c r="H256" s="98" t="n">
        <f aca="false">G256</f>
        <v>4.0375</v>
      </c>
      <c r="I256" s="99" t="n">
        <f aca="false">H256</f>
        <v>4.0375</v>
      </c>
      <c r="J256" s="32" t="n">
        <f aca="false">VLOOKUP($A256,Table,MATCH(J$4,Curves,0))</f>
        <v>0</v>
      </c>
      <c r="K256" s="98" t="n">
        <f aca="false">J256</f>
        <v>0</v>
      </c>
      <c r="L256" s="99" t="n">
        <f aca="false">K256</f>
        <v>0</v>
      </c>
      <c r="M256" s="32" t="n">
        <f aca="false">VLOOKUP($A256,Table,MATCH(M$4,Curves,0))</f>
        <v>0</v>
      </c>
      <c r="N256" s="98" t="n">
        <f aca="false">VLOOKUP($A256,Table,MATCH(N$4,Curves,0))</f>
        <v>0.025</v>
      </c>
      <c r="O256" s="99" t="n">
        <f aca="false">N256</f>
        <v>0.025</v>
      </c>
      <c r="P256" s="100"/>
      <c r="Q256" s="99" t="n">
        <f aca="false">O256+L256+I256</f>
        <v>4.0625</v>
      </c>
      <c r="R256" s="100"/>
      <c r="S256" s="35" t="n">
        <f aca="false">A257-A256</f>
        <v>31</v>
      </c>
      <c r="T256" s="101" t="n">
        <f aca="false">CHOOSE(F$3,A257+24,A256)</f>
        <v>44372</v>
      </c>
      <c r="U256" s="35" t="n">
        <f aca="false">T256-C$3</f>
        <v>7598</v>
      </c>
      <c r="V256" s="32" t="n">
        <f aca="false">VLOOKUP($A256,Table,MATCH(V$4,Curves,0))</f>
        <v>0.070859002456139</v>
      </c>
      <c r="W256" s="102" t="n">
        <f aca="false">1/(1+CHOOSE(F$3,(V257+($K$3/10000))/2,(V256+($K$3/10000))/2))^(2*U256/365.25)</f>
        <v>0.234919745872634</v>
      </c>
      <c r="X256" s="35" t="n">
        <f aca="false">IF(AND(mthbeg&lt;=A256,mthend&gt;=A256),1,0)</f>
        <v>0</v>
      </c>
      <c r="Y256" s="35" t="n">
        <f aca="false">S256*X256</f>
        <v>0</v>
      </c>
      <c r="AA256" s="89" t="n">
        <f aca="false">F256*G256</f>
        <v>0</v>
      </c>
      <c r="AB256" s="89" t="n">
        <f aca="false">$F256*H256</f>
        <v>0</v>
      </c>
      <c r="AC256" s="89" t="n">
        <f aca="false">$F256*I256</f>
        <v>0</v>
      </c>
      <c r="AD256" s="89" t="n">
        <f aca="false">$F256*J256</f>
        <v>0</v>
      </c>
      <c r="AE256" s="89" t="n">
        <f aca="false">$F256*K256</f>
        <v>0</v>
      </c>
      <c r="AF256" s="89" t="n">
        <f aca="false">$F256*L256</f>
        <v>0</v>
      </c>
      <c r="AG256" s="89" t="n">
        <f aca="false">$F256*M256</f>
        <v>0</v>
      </c>
      <c r="AH256" s="89" t="n">
        <f aca="false">$F256*N256</f>
        <v>0</v>
      </c>
      <c r="AI256" s="89" t="n">
        <f aca="false">F256*O256</f>
        <v>0</v>
      </c>
      <c r="AJ256" s="93"/>
      <c r="AK256" s="89" t="n">
        <f aca="false">CHOOSE($G$3,AB256-AC256,AC256-AB256)</f>
        <v>0</v>
      </c>
      <c r="AL256" s="89" t="n">
        <f aca="false">CHOOSE($G$3,AE256-AF256,AF256-AE256)</f>
        <v>0</v>
      </c>
      <c r="AM256" s="89" t="n">
        <f aca="false">CHOOSE($G$3,AH256-AI256,AI256-AH256)</f>
        <v>0</v>
      </c>
      <c r="AN256" s="103" t="n">
        <f aca="false">SUM(AK256:AM256)</f>
        <v>0</v>
      </c>
      <c r="AP256" s="89" t="n">
        <f aca="false">CHOOSE($G$3,AA256-AB256,AB256-AA256)</f>
        <v>0</v>
      </c>
      <c r="AQ256" s="89" t="n">
        <f aca="false">CHOOSE($G$3,AD256-AE256,AE256-AD256)</f>
        <v>0</v>
      </c>
      <c r="AR256" s="89" t="n">
        <f aca="false">CHOOSE($G$3,AG256-AH256,AH256-AG256)</f>
        <v>0</v>
      </c>
      <c r="AS256" s="103" t="n">
        <f aca="false">AP256+AQ256+AR256</f>
        <v>0</v>
      </c>
      <c r="AT256" s="103"/>
      <c r="AU256" s="90" t="n">
        <f aca="false">AS256+AN256</f>
        <v>0</v>
      </c>
      <c r="AW256" s="90" t="n">
        <f aca="false">AI256+AF256+AC256</f>
        <v>0</v>
      </c>
      <c r="AX256" s="104"/>
    </row>
    <row r="257" customFormat="false" ht="12" hidden="false" customHeight="true" outlineLevel="0" collapsed="false">
      <c r="A257" s="94" t="n">
        <f aca="false">EDATE(A256,1)</f>
        <v>44348</v>
      </c>
      <c r="B257" s="95" t="n">
        <f aca="false">VLOOKUP(MONTH(A257),Volumes,3)</f>
        <v>10000</v>
      </c>
      <c r="C257" s="96"/>
      <c r="D257" s="97" t="n">
        <f aca="false">B257+C257</f>
        <v>10000</v>
      </c>
      <c r="E257" s="84" t="n">
        <f aca="false">IF(X257=0,0,IF(AND(X257=1,$H$3=1),D257*S257,IF($H$3=2,D257,"N/A")))</f>
        <v>0</v>
      </c>
      <c r="F257" s="84" t="n">
        <f aca="false">E257*W257</f>
        <v>0</v>
      </c>
      <c r="G257" s="32" t="n">
        <f aca="false">VLOOKUP($A257,Table,MATCH(G$4,Curves,0))</f>
        <v>4.0375</v>
      </c>
      <c r="H257" s="98" t="n">
        <f aca="false">G257</f>
        <v>4.0375</v>
      </c>
      <c r="I257" s="99" t="n">
        <f aca="false">H257</f>
        <v>4.0375</v>
      </c>
      <c r="J257" s="32" t="n">
        <f aca="false">VLOOKUP($A257,Table,MATCH(J$4,Curves,0))</f>
        <v>0</v>
      </c>
      <c r="K257" s="98" t="n">
        <f aca="false">J257</f>
        <v>0</v>
      </c>
      <c r="L257" s="99" t="n">
        <f aca="false">K257</f>
        <v>0</v>
      </c>
      <c r="M257" s="32" t="n">
        <f aca="false">VLOOKUP($A257,Table,MATCH(M$4,Curves,0))</f>
        <v>0</v>
      </c>
      <c r="N257" s="98" t="n">
        <f aca="false">VLOOKUP($A257,Table,MATCH(N$4,Curves,0))</f>
        <v>0.025</v>
      </c>
      <c r="O257" s="99" t="n">
        <f aca="false">N257</f>
        <v>0.025</v>
      </c>
      <c r="P257" s="100"/>
      <c r="Q257" s="99" t="n">
        <f aca="false">O257+L257+I257</f>
        <v>4.0625</v>
      </c>
      <c r="R257" s="100"/>
      <c r="S257" s="35" t="n">
        <f aca="false">A258-A257</f>
        <v>30</v>
      </c>
      <c r="T257" s="101" t="n">
        <f aca="false">CHOOSE(F$3,A258+24,A257)</f>
        <v>44402</v>
      </c>
      <c r="U257" s="35" t="n">
        <f aca="false">T257-C$3</f>
        <v>7628</v>
      </c>
      <c r="V257" s="32" t="n">
        <f aca="false">VLOOKUP($A257,Table,MATCH(V$4,Curves,0))</f>
        <v>0.070859002456139</v>
      </c>
      <c r="W257" s="102" t="n">
        <f aca="false">1/(1+CHOOSE(F$3,(V258+($K$3/10000))/2,(V257+($K$3/10000))/2))^(2*U257/365.25)</f>
        <v>0.233580001186053</v>
      </c>
      <c r="X257" s="35" t="n">
        <f aca="false">IF(AND(mthbeg&lt;=A257,mthend&gt;=A257),1,0)</f>
        <v>0</v>
      </c>
      <c r="Y257" s="35" t="n">
        <f aca="false">S257*X257</f>
        <v>0</v>
      </c>
      <c r="AA257" s="89" t="n">
        <f aca="false">F257*G257</f>
        <v>0</v>
      </c>
      <c r="AB257" s="89" t="n">
        <f aca="false">$F257*H257</f>
        <v>0</v>
      </c>
      <c r="AC257" s="89" t="n">
        <f aca="false">$F257*I257</f>
        <v>0</v>
      </c>
      <c r="AD257" s="89" t="n">
        <f aca="false">$F257*J257</f>
        <v>0</v>
      </c>
      <c r="AE257" s="89" t="n">
        <f aca="false">$F257*K257</f>
        <v>0</v>
      </c>
      <c r="AF257" s="89" t="n">
        <f aca="false">$F257*L257</f>
        <v>0</v>
      </c>
      <c r="AG257" s="89" t="n">
        <f aca="false">$F257*M257</f>
        <v>0</v>
      </c>
      <c r="AH257" s="89" t="n">
        <f aca="false">$F257*N257</f>
        <v>0</v>
      </c>
      <c r="AI257" s="89" t="n">
        <f aca="false">F257*O257</f>
        <v>0</v>
      </c>
      <c r="AJ257" s="93"/>
      <c r="AK257" s="89" t="n">
        <f aca="false">CHOOSE($G$3,AB257-AC257,AC257-AB257)</f>
        <v>0</v>
      </c>
      <c r="AL257" s="89" t="n">
        <f aca="false">CHOOSE($G$3,AE257-AF257,AF257-AE257)</f>
        <v>0</v>
      </c>
      <c r="AM257" s="89" t="n">
        <f aca="false">CHOOSE($G$3,AH257-AI257,AI257-AH257)</f>
        <v>0</v>
      </c>
      <c r="AN257" s="103" t="n">
        <f aca="false">SUM(AK257:AM257)</f>
        <v>0</v>
      </c>
      <c r="AP257" s="89" t="n">
        <f aca="false">CHOOSE($G$3,AA257-AB257,AB257-AA257)</f>
        <v>0</v>
      </c>
      <c r="AQ257" s="89" t="n">
        <f aca="false">CHOOSE($G$3,AD257-AE257,AE257-AD257)</f>
        <v>0</v>
      </c>
      <c r="AR257" s="89" t="n">
        <f aca="false">CHOOSE($G$3,AG257-AH257,AH257-AG257)</f>
        <v>0</v>
      </c>
      <c r="AS257" s="103" t="n">
        <f aca="false">AP257+AQ257+AR257</f>
        <v>0</v>
      </c>
      <c r="AT257" s="103"/>
      <c r="AU257" s="90" t="n">
        <f aca="false">AS257+AN257</f>
        <v>0</v>
      </c>
      <c r="AW257" s="90" t="n">
        <f aca="false">AI257+AF257+AC257</f>
        <v>0</v>
      </c>
      <c r="AX257" s="104"/>
    </row>
    <row r="258" customFormat="false" ht="12" hidden="false" customHeight="true" outlineLevel="0" collapsed="false">
      <c r="A258" s="94" t="n">
        <f aca="false">EDATE(A257,1)</f>
        <v>44378</v>
      </c>
      <c r="B258" s="95" t="n">
        <f aca="false">VLOOKUP(MONTH(A258),Volumes,3)</f>
        <v>10000</v>
      </c>
      <c r="C258" s="96"/>
      <c r="D258" s="97" t="n">
        <f aca="false">B258+C258</f>
        <v>10000</v>
      </c>
      <c r="E258" s="84" t="n">
        <f aca="false">IF(X258=0,0,IF(AND(X258=1,$H$3=1),D258*S258,IF($H$3=2,D258,"N/A")))</f>
        <v>0</v>
      </c>
      <c r="F258" s="84" t="n">
        <f aca="false">E258*W258</f>
        <v>0</v>
      </c>
      <c r="G258" s="32" t="n">
        <f aca="false">VLOOKUP($A258,Table,MATCH(G$4,Curves,0))</f>
        <v>4.0375</v>
      </c>
      <c r="H258" s="98" t="n">
        <f aca="false">G258</f>
        <v>4.0375</v>
      </c>
      <c r="I258" s="99" t="n">
        <f aca="false">H258</f>
        <v>4.0375</v>
      </c>
      <c r="J258" s="32" t="n">
        <f aca="false">VLOOKUP($A258,Table,MATCH(J$4,Curves,0))</f>
        <v>0</v>
      </c>
      <c r="K258" s="98" t="n">
        <f aca="false">J258</f>
        <v>0</v>
      </c>
      <c r="L258" s="99" t="n">
        <f aca="false">K258</f>
        <v>0</v>
      </c>
      <c r="M258" s="32" t="n">
        <f aca="false">VLOOKUP($A258,Table,MATCH(M$4,Curves,0))</f>
        <v>0</v>
      </c>
      <c r="N258" s="98" t="n">
        <f aca="false">VLOOKUP($A258,Table,MATCH(N$4,Curves,0))</f>
        <v>0.025</v>
      </c>
      <c r="O258" s="99" t="n">
        <f aca="false">N258</f>
        <v>0.025</v>
      </c>
      <c r="P258" s="100"/>
      <c r="Q258" s="99" t="n">
        <f aca="false">O258+L258+I258</f>
        <v>4.0625</v>
      </c>
      <c r="R258" s="100"/>
      <c r="S258" s="35" t="n">
        <f aca="false">A259-A258</f>
        <v>31</v>
      </c>
      <c r="T258" s="101" t="n">
        <f aca="false">CHOOSE(F$3,A259+24,A258)</f>
        <v>44433</v>
      </c>
      <c r="U258" s="35" t="n">
        <f aca="false">T258-C$3</f>
        <v>7659</v>
      </c>
      <c r="V258" s="32" t="n">
        <f aca="false">VLOOKUP($A258,Table,MATCH(V$4,Curves,0))</f>
        <v>0.070859002456139</v>
      </c>
      <c r="W258" s="102" t="n">
        <f aca="false">1/(1+CHOOSE(F$3,(V259+($K$3/10000))/2,(V258+($K$3/10000))/2))^(2*U258/365.25)</f>
        <v>0.232203624655099</v>
      </c>
      <c r="X258" s="35" t="n">
        <f aca="false">IF(AND(mthbeg&lt;=A258,mthend&gt;=A258),1,0)</f>
        <v>0</v>
      </c>
      <c r="Y258" s="35" t="n">
        <f aca="false">S258*X258</f>
        <v>0</v>
      </c>
      <c r="AA258" s="89" t="n">
        <f aca="false">F258*G258</f>
        <v>0</v>
      </c>
      <c r="AB258" s="89" t="n">
        <f aca="false">$F258*H258</f>
        <v>0</v>
      </c>
      <c r="AC258" s="89" t="n">
        <f aca="false">$F258*I258</f>
        <v>0</v>
      </c>
      <c r="AD258" s="89" t="n">
        <f aca="false">$F258*J258</f>
        <v>0</v>
      </c>
      <c r="AE258" s="89" t="n">
        <f aca="false">$F258*K258</f>
        <v>0</v>
      </c>
      <c r="AF258" s="89" t="n">
        <f aca="false">$F258*L258</f>
        <v>0</v>
      </c>
      <c r="AG258" s="89" t="n">
        <f aca="false">$F258*M258</f>
        <v>0</v>
      </c>
      <c r="AH258" s="89" t="n">
        <f aca="false">$F258*N258</f>
        <v>0</v>
      </c>
      <c r="AI258" s="89" t="n">
        <f aca="false">F258*O258</f>
        <v>0</v>
      </c>
      <c r="AJ258" s="93"/>
      <c r="AK258" s="89" t="n">
        <f aca="false">CHOOSE($G$3,AB258-AC258,AC258-AB258)</f>
        <v>0</v>
      </c>
      <c r="AL258" s="89" t="n">
        <f aca="false">CHOOSE($G$3,AE258-AF258,AF258-AE258)</f>
        <v>0</v>
      </c>
      <c r="AM258" s="89" t="n">
        <f aca="false">CHOOSE($G$3,AH258-AI258,AI258-AH258)</f>
        <v>0</v>
      </c>
      <c r="AN258" s="103" t="n">
        <f aca="false">SUM(AK258:AM258)</f>
        <v>0</v>
      </c>
      <c r="AP258" s="89" t="n">
        <f aca="false">CHOOSE($G$3,AA258-AB258,AB258-AA258)</f>
        <v>0</v>
      </c>
      <c r="AQ258" s="89" t="n">
        <f aca="false">CHOOSE($G$3,AD258-AE258,AE258-AD258)</f>
        <v>0</v>
      </c>
      <c r="AR258" s="89" t="n">
        <f aca="false">CHOOSE($G$3,AG258-AH258,AH258-AG258)</f>
        <v>0</v>
      </c>
      <c r="AS258" s="103" t="n">
        <f aca="false">AP258+AQ258+AR258</f>
        <v>0</v>
      </c>
      <c r="AT258" s="103"/>
      <c r="AU258" s="90" t="n">
        <f aca="false">AS258+AN258</f>
        <v>0</v>
      </c>
      <c r="AW258" s="90" t="n">
        <f aca="false">AI258+AF258+AC258</f>
        <v>0</v>
      </c>
      <c r="AX258" s="104"/>
    </row>
    <row r="259" customFormat="false" ht="12" hidden="false" customHeight="true" outlineLevel="0" collapsed="false">
      <c r="A259" s="94" t="n">
        <f aca="false">EDATE(A258,1)</f>
        <v>44409</v>
      </c>
      <c r="B259" s="95" t="n">
        <f aca="false">VLOOKUP(MONTH(A259),Volumes,3)</f>
        <v>10000</v>
      </c>
      <c r="C259" s="96"/>
      <c r="D259" s="97" t="n">
        <f aca="false">B259+C259</f>
        <v>10000</v>
      </c>
      <c r="E259" s="84" t="n">
        <f aca="false">IF(X259=0,0,IF(AND(X259=1,$H$3=1),D259*S259,IF($H$3=2,D259,"N/A")))</f>
        <v>0</v>
      </c>
      <c r="F259" s="84" t="n">
        <f aca="false">E259*W259</f>
        <v>0</v>
      </c>
      <c r="G259" s="32" t="n">
        <f aca="false">VLOOKUP($A259,Table,MATCH(G$4,Curves,0))</f>
        <v>4.0375</v>
      </c>
      <c r="H259" s="98" t="n">
        <f aca="false">G259</f>
        <v>4.0375</v>
      </c>
      <c r="I259" s="99" t="n">
        <f aca="false">H259</f>
        <v>4.0375</v>
      </c>
      <c r="J259" s="32" t="n">
        <f aca="false">VLOOKUP($A259,Table,MATCH(J$4,Curves,0))</f>
        <v>0</v>
      </c>
      <c r="K259" s="98" t="n">
        <f aca="false">J259</f>
        <v>0</v>
      </c>
      <c r="L259" s="99" t="n">
        <f aca="false">K259</f>
        <v>0</v>
      </c>
      <c r="M259" s="32" t="n">
        <f aca="false">VLOOKUP($A259,Table,MATCH(M$4,Curves,0))</f>
        <v>0</v>
      </c>
      <c r="N259" s="98" t="n">
        <f aca="false">VLOOKUP($A259,Table,MATCH(N$4,Curves,0))</f>
        <v>0.025</v>
      </c>
      <c r="O259" s="99" t="n">
        <f aca="false">N259</f>
        <v>0.025</v>
      </c>
      <c r="P259" s="100"/>
      <c r="Q259" s="99" t="n">
        <f aca="false">O259+L259+I259</f>
        <v>4.0625</v>
      </c>
      <c r="R259" s="100"/>
      <c r="S259" s="35" t="n">
        <f aca="false">A260-A259</f>
        <v>31</v>
      </c>
      <c r="T259" s="101" t="n">
        <f aca="false">CHOOSE(F$3,A260+24,A259)</f>
        <v>44464</v>
      </c>
      <c r="U259" s="35" t="n">
        <f aca="false">T259-C$3</f>
        <v>7690</v>
      </c>
      <c r="V259" s="32" t="n">
        <f aca="false">VLOOKUP($A259,Table,MATCH(V$4,Curves,0))</f>
        <v>0.070859002456139</v>
      </c>
      <c r="W259" s="102" t="n">
        <f aca="false">1/(1+CHOOSE(F$3,(V260+($K$3/10000))/2,(V259+($K$3/10000))/2))^(2*U259/365.25)</f>
        <v>0.230835358460412</v>
      </c>
      <c r="X259" s="35" t="n">
        <f aca="false">IF(AND(mthbeg&lt;=A259,mthend&gt;=A259),1,0)</f>
        <v>0</v>
      </c>
      <c r="Y259" s="35" t="n">
        <f aca="false">S259*X259</f>
        <v>0</v>
      </c>
      <c r="AA259" s="89" t="n">
        <f aca="false">F259*G259</f>
        <v>0</v>
      </c>
      <c r="AB259" s="89" t="n">
        <f aca="false">$F259*H259</f>
        <v>0</v>
      </c>
      <c r="AC259" s="89" t="n">
        <f aca="false">$F259*I259</f>
        <v>0</v>
      </c>
      <c r="AD259" s="89" t="n">
        <f aca="false">$F259*J259</f>
        <v>0</v>
      </c>
      <c r="AE259" s="89" t="n">
        <f aca="false">$F259*K259</f>
        <v>0</v>
      </c>
      <c r="AF259" s="89" t="n">
        <f aca="false">$F259*L259</f>
        <v>0</v>
      </c>
      <c r="AG259" s="89" t="n">
        <f aca="false">$F259*M259</f>
        <v>0</v>
      </c>
      <c r="AH259" s="89" t="n">
        <f aca="false">$F259*N259</f>
        <v>0</v>
      </c>
      <c r="AI259" s="89" t="n">
        <f aca="false">F259*O259</f>
        <v>0</v>
      </c>
      <c r="AJ259" s="93"/>
      <c r="AK259" s="89" t="n">
        <f aca="false">CHOOSE($G$3,AB259-AC259,AC259-AB259)</f>
        <v>0</v>
      </c>
      <c r="AL259" s="89" t="n">
        <f aca="false">CHOOSE($G$3,AE259-AF259,AF259-AE259)</f>
        <v>0</v>
      </c>
      <c r="AM259" s="89" t="n">
        <f aca="false">CHOOSE($G$3,AH259-AI259,AI259-AH259)</f>
        <v>0</v>
      </c>
      <c r="AN259" s="103" t="n">
        <f aca="false">SUM(AK259:AM259)</f>
        <v>0</v>
      </c>
      <c r="AP259" s="89" t="n">
        <f aca="false">CHOOSE($G$3,AA259-AB259,AB259-AA259)</f>
        <v>0</v>
      </c>
      <c r="AQ259" s="89" t="n">
        <f aca="false">CHOOSE($G$3,AD259-AE259,AE259-AD259)</f>
        <v>0</v>
      </c>
      <c r="AR259" s="89" t="n">
        <f aca="false">CHOOSE($G$3,AG259-AH259,AH259-AG259)</f>
        <v>0</v>
      </c>
      <c r="AS259" s="103" t="n">
        <f aca="false">AP259+AQ259+AR259</f>
        <v>0</v>
      </c>
      <c r="AT259" s="103"/>
      <c r="AU259" s="90" t="n">
        <f aca="false">AS259+AN259</f>
        <v>0</v>
      </c>
      <c r="AW259" s="90" t="n">
        <f aca="false">AI259+AF259+AC259</f>
        <v>0</v>
      </c>
      <c r="AX259" s="104"/>
    </row>
    <row r="260" customFormat="false" ht="12" hidden="false" customHeight="true" outlineLevel="0" collapsed="false">
      <c r="A260" s="94" t="n">
        <f aca="false">EDATE(A259,1)</f>
        <v>44440</v>
      </c>
      <c r="B260" s="95" t="n">
        <f aca="false">VLOOKUP(MONTH(A260),Volumes,3)</f>
        <v>10000</v>
      </c>
      <c r="C260" s="96"/>
      <c r="D260" s="97" t="n">
        <f aca="false">B260+C260</f>
        <v>10000</v>
      </c>
      <c r="E260" s="84" t="n">
        <f aca="false">IF(X260=0,0,IF(AND(X260=1,$H$3=1),D260*S260,IF($H$3=2,D260,"N/A")))</f>
        <v>0</v>
      </c>
      <c r="F260" s="84" t="n">
        <f aca="false">E260*W260</f>
        <v>0</v>
      </c>
      <c r="G260" s="32" t="n">
        <f aca="false">VLOOKUP($A260,Table,MATCH(G$4,Curves,0))</f>
        <v>4.0375</v>
      </c>
      <c r="H260" s="98" t="n">
        <f aca="false">G260</f>
        <v>4.0375</v>
      </c>
      <c r="I260" s="99" t="n">
        <f aca="false">H260</f>
        <v>4.0375</v>
      </c>
      <c r="J260" s="32" t="n">
        <f aca="false">VLOOKUP($A260,Table,MATCH(J$4,Curves,0))</f>
        <v>0</v>
      </c>
      <c r="K260" s="98" t="n">
        <f aca="false">J260</f>
        <v>0</v>
      </c>
      <c r="L260" s="99" t="n">
        <f aca="false">K260</f>
        <v>0</v>
      </c>
      <c r="M260" s="32" t="n">
        <f aca="false">VLOOKUP($A260,Table,MATCH(M$4,Curves,0))</f>
        <v>0</v>
      </c>
      <c r="N260" s="98" t="n">
        <f aca="false">VLOOKUP($A260,Table,MATCH(N$4,Curves,0))</f>
        <v>0.025</v>
      </c>
      <c r="O260" s="99" t="n">
        <f aca="false">N260</f>
        <v>0.025</v>
      </c>
      <c r="P260" s="100"/>
      <c r="Q260" s="99" t="n">
        <f aca="false">O260+L260+I260</f>
        <v>4.0625</v>
      </c>
      <c r="R260" s="100"/>
      <c r="S260" s="35" t="n">
        <f aca="false">A261-A260</f>
        <v>30</v>
      </c>
      <c r="T260" s="101" t="n">
        <f aca="false">CHOOSE(F$3,A261+24,A260)</f>
        <v>44494</v>
      </c>
      <c r="U260" s="35" t="n">
        <f aca="false">T260-C$3</f>
        <v>7720</v>
      </c>
      <c r="V260" s="32" t="n">
        <f aca="false">VLOOKUP($A260,Table,MATCH(V$4,Curves,0))</f>
        <v>0.070859002456139</v>
      </c>
      <c r="W260" s="102" t="n">
        <f aca="false">1/(1+CHOOSE(F$3,(V261+($K$3/10000))/2,(V260+($K$3/10000))/2))^(2*U260/365.25)</f>
        <v>0.229518906989619</v>
      </c>
      <c r="X260" s="35" t="n">
        <f aca="false">IF(AND(mthbeg&lt;=A260,mthend&gt;=A260),1,0)</f>
        <v>0</v>
      </c>
      <c r="Y260" s="35" t="n">
        <f aca="false">S260*X260</f>
        <v>0</v>
      </c>
      <c r="AA260" s="89" t="n">
        <f aca="false">F260*G260</f>
        <v>0</v>
      </c>
      <c r="AB260" s="89" t="n">
        <f aca="false">$F260*H260</f>
        <v>0</v>
      </c>
      <c r="AC260" s="89" t="n">
        <f aca="false">$F260*I260</f>
        <v>0</v>
      </c>
      <c r="AD260" s="89" t="n">
        <f aca="false">$F260*J260</f>
        <v>0</v>
      </c>
      <c r="AE260" s="89" t="n">
        <f aca="false">$F260*K260</f>
        <v>0</v>
      </c>
      <c r="AF260" s="89" t="n">
        <f aca="false">$F260*L260</f>
        <v>0</v>
      </c>
      <c r="AG260" s="89" t="n">
        <f aca="false">$F260*M260</f>
        <v>0</v>
      </c>
      <c r="AH260" s="89" t="n">
        <f aca="false">$F260*N260</f>
        <v>0</v>
      </c>
      <c r="AI260" s="89" t="n">
        <f aca="false">F260*O260</f>
        <v>0</v>
      </c>
      <c r="AJ260" s="93"/>
      <c r="AK260" s="89" t="n">
        <f aca="false">CHOOSE($G$3,AB260-AC260,AC260-AB260)</f>
        <v>0</v>
      </c>
      <c r="AL260" s="89" t="n">
        <f aca="false">CHOOSE($G$3,AE260-AF260,AF260-AE260)</f>
        <v>0</v>
      </c>
      <c r="AM260" s="89" t="n">
        <f aca="false">CHOOSE($G$3,AH260-AI260,AI260-AH260)</f>
        <v>0</v>
      </c>
      <c r="AN260" s="103" t="n">
        <f aca="false">SUM(AK260:AM260)</f>
        <v>0</v>
      </c>
      <c r="AP260" s="89" t="n">
        <f aca="false">CHOOSE($G$3,AA260-AB260,AB260-AA260)</f>
        <v>0</v>
      </c>
      <c r="AQ260" s="89" t="n">
        <f aca="false">CHOOSE($G$3,AD260-AE260,AE260-AD260)</f>
        <v>0</v>
      </c>
      <c r="AR260" s="89" t="n">
        <f aca="false">CHOOSE($G$3,AG260-AH260,AH260-AG260)</f>
        <v>0</v>
      </c>
      <c r="AS260" s="103" t="n">
        <f aca="false">AP260+AQ260+AR260</f>
        <v>0</v>
      </c>
      <c r="AT260" s="103"/>
      <c r="AU260" s="90" t="n">
        <f aca="false">AS260+AN260</f>
        <v>0</v>
      </c>
      <c r="AW260" s="90" t="n">
        <f aca="false">AI260+AF260+AC260</f>
        <v>0</v>
      </c>
      <c r="AX260" s="104"/>
    </row>
    <row r="261" customFormat="false" ht="12" hidden="false" customHeight="true" outlineLevel="0" collapsed="false">
      <c r="A261" s="94" t="n">
        <f aca="false">EDATE(A260,1)</f>
        <v>44470</v>
      </c>
      <c r="B261" s="95" t="n">
        <f aca="false">VLOOKUP(MONTH(A261),Volumes,3)</f>
        <v>10000</v>
      </c>
      <c r="C261" s="96"/>
      <c r="D261" s="97" t="n">
        <f aca="false">B261+C261</f>
        <v>10000</v>
      </c>
      <c r="E261" s="84" t="n">
        <f aca="false">IF(X261=0,0,IF(AND(X261=1,$H$3=1),D261*S261,IF($H$3=2,D261,"N/A")))</f>
        <v>0</v>
      </c>
      <c r="F261" s="84" t="n">
        <f aca="false">E261*W261</f>
        <v>0</v>
      </c>
      <c r="G261" s="32" t="n">
        <f aca="false">VLOOKUP($A261,Table,MATCH(G$4,Curves,0))</f>
        <v>4.0375</v>
      </c>
      <c r="H261" s="98" t="n">
        <f aca="false">G261</f>
        <v>4.0375</v>
      </c>
      <c r="I261" s="99" t="n">
        <f aca="false">H261</f>
        <v>4.0375</v>
      </c>
      <c r="J261" s="32" t="n">
        <f aca="false">VLOOKUP($A261,Table,MATCH(J$4,Curves,0))</f>
        <v>0</v>
      </c>
      <c r="K261" s="98" t="n">
        <f aca="false">J261</f>
        <v>0</v>
      </c>
      <c r="L261" s="99" t="n">
        <f aca="false">K261</f>
        <v>0</v>
      </c>
      <c r="M261" s="32" t="n">
        <f aca="false">VLOOKUP($A261,Table,MATCH(M$4,Curves,0))</f>
        <v>0</v>
      </c>
      <c r="N261" s="98" t="n">
        <f aca="false">VLOOKUP($A261,Table,MATCH(N$4,Curves,0))</f>
        <v>0.025</v>
      </c>
      <c r="O261" s="99" t="n">
        <f aca="false">N261</f>
        <v>0.025</v>
      </c>
      <c r="P261" s="100"/>
      <c r="Q261" s="99" t="n">
        <f aca="false">O261+L261+I261</f>
        <v>4.0625</v>
      </c>
      <c r="R261" s="100"/>
      <c r="S261" s="35" t="n">
        <f aca="false">A262-A261</f>
        <v>31</v>
      </c>
      <c r="T261" s="101" t="n">
        <f aca="false">CHOOSE(F$3,A262+24,A261)</f>
        <v>44525</v>
      </c>
      <c r="U261" s="35" t="n">
        <f aca="false">T261-C$3</f>
        <v>7751</v>
      </c>
      <c r="V261" s="32" t="n">
        <f aca="false">VLOOKUP($A261,Table,MATCH(V$4,Curves,0))</f>
        <v>0.070859002456139</v>
      </c>
      <c r="W261" s="102" t="n">
        <f aca="false">1/(1+CHOOSE(F$3,(V262+($K$3/10000))/2,(V261+($K$3/10000))/2))^(2*U261/365.25)</f>
        <v>0.228166460567037</v>
      </c>
      <c r="X261" s="35" t="n">
        <f aca="false">IF(AND(mthbeg&lt;=A261,mthend&gt;=A261),1,0)</f>
        <v>0</v>
      </c>
      <c r="Y261" s="35" t="n">
        <f aca="false">S261*X261</f>
        <v>0</v>
      </c>
      <c r="AA261" s="89" t="n">
        <f aca="false">F261*G261</f>
        <v>0</v>
      </c>
      <c r="AB261" s="89" t="n">
        <f aca="false">$F261*H261</f>
        <v>0</v>
      </c>
      <c r="AC261" s="89" t="n">
        <f aca="false">$F261*I261</f>
        <v>0</v>
      </c>
      <c r="AD261" s="89" t="n">
        <f aca="false">$F261*J261</f>
        <v>0</v>
      </c>
      <c r="AE261" s="89" t="n">
        <f aca="false">$F261*K261</f>
        <v>0</v>
      </c>
      <c r="AF261" s="89" t="n">
        <f aca="false">$F261*L261</f>
        <v>0</v>
      </c>
      <c r="AG261" s="89" t="n">
        <f aca="false">$F261*M261</f>
        <v>0</v>
      </c>
      <c r="AH261" s="89" t="n">
        <f aca="false">$F261*N261</f>
        <v>0</v>
      </c>
      <c r="AI261" s="89" t="n">
        <f aca="false">F261*O261</f>
        <v>0</v>
      </c>
      <c r="AJ261" s="93"/>
      <c r="AK261" s="89" t="n">
        <f aca="false">CHOOSE($G$3,AB261-AC261,AC261-AB261)</f>
        <v>0</v>
      </c>
      <c r="AL261" s="89" t="n">
        <f aca="false">CHOOSE($G$3,AE261-AF261,AF261-AE261)</f>
        <v>0</v>
      </c>
      <c r="AM261" s="89" t="n">
        <f aca="false">CHOOSE($G$3,AH261-AI261,AI261-AH261)</f>
        <v>0</v>
      </c>
      <c r="AN261" s="103" t="n">
        <f aca="false">SUM(AK261:AM261)</f>
        <v>0</v>
      </c>
      <c r="AP261" s="89" t="n">
        <f aca="false">CHOOSE($G$3,AA261-AB261,AB261-AA261)</f>
        <v>0</v>
      </c>
      <c r="AQ261" s="89" t="n">
        <f aca="false">CHOOSE($G$3,AD261-AE261,AE261-AD261)</f>
        <v>0</v>
      </c>
      <c r="AR261" s="89" t="n">
        <f aca="false">CHOOSE($G$3,AG261-AH261,AH261-AG261)</f>
        <v>0</v>
      </c>
      <c r="AS261" s="103" t="n">
        <f aca="false">AP261+AQ261+AR261</f>
        <v>0</v>
      </c>
      <c r="AT261" s="103"/>
      <c r="AU261" s="90" t="n">
        <f aca="false">AS261+AN261</f>
        <v>0</v>
      </c>
      <c r="AW261" s="90" t="n">
        <f aca="false">AI261+AF261+AC261</f>
        <v>0</v>
      </c>
      <c r="AX261" s="104"/>
    </row>
    <row r="262" customFormat="false" ht="12" hidden="false" customHeight="true" outlineLevel="0" collapsed="false">
      <c r="A262" s="94" t="n">
        <f aca="false">EDATE(A261,1)</f>
        <v>44501</v>
      </c>
      <c r="B262" s="95" t="n">
        <f aca="false">VLOOKUP(MONTH(A262),Volumes,3)</f>
        <v>10000</v>
      </c>
      <c r="C262" s="96"/>
      <c r="D262" s="97" t="n">
        <f aca="false">B262+C262</f>
        <v>10000</v>
      </c>
      <c r="E262" s="84" t="n">
        <f aca="false">IF(X262=0,0,IF(AND(X262=1,$H$3=1),D262*S262,IF($H$3=2,D262,"N/A")))</f>
        <v>0</v>
      </c>
      <c r="F262" s="84" t="n">
        <f aca="false">E262*W262</f>
        <v>0</v>
      </c>
      <c r="G262" s="32" t="n">
        <f aca="false">VLOOKUP($A262,Table,MATCH(G$4,Curves,0))</f>
        <v>4.0375</v>
      </c>
      <c r="H262" s="98" t="n">
        <f aca="false">G262</f>
        <v>4.0375</v>
      </c>
      <c r="I262" s="99" t="n">
        <f aca="false">H262</f>
        <v>4.0375</v>
      </c>
      <c r="J262" s="32" t="n">
        <f aca="false">VLOOKUP($A262,Table,MATCH(J$4,Curves,0))</f>
        <v>0</v>
      </c>
      <c r="K262" s="98" t="n">
        <f aca="false">J262</f>
        <v>0</v>
      </c>
      <c r="L262" s="99" t="n">
        <f aca="false">K262</f>
        <v>0</v>
      </c>
      <c r="M262" s="32" t="n">
        <f aca="false">VLOOKUP($A262,Table,MATCH(M$4,Curves,0))</f>
        <v>0</v>
      </c>
      <c r="N262" s="98" t="n">
        <f aca="false">VLOOKUP($A262,Table,MATCH(N$4,Curves,0))</f>
        <v>0.025</v>
      </c>
      <c r="O262" s="99" t="n">
        <f aca="false">N262</f>
        <v>0.025</v>
      </c>
      <c r="P262" s="100"/>
      <c r="Q262" s="99" t="n">
        <f aca="false">O262+L262+I262</f>
        <v>4.0625</v>
      </c>
      <c r="R262" s="100"/>
      <c r="S262" s="35" t="n">
        <f aca="false">A263-A262</f>
        <v>30</v>
      </c>
      <c r="T262" s="101" t="n">
        <f aca="false">CHOOSE(F$3,A263+24,A262)</f>
        <v>44555</v>
      </c>
      <c r="U262" s="35" t="n">
        <f aca="false">T262-C$3</f>
        <v>7781</v>
      </c>
      <c r="V262" s="32" t="n">
        <f aca="false">VLOOKUP($A262,Table,MATCH(V$4,Curves,0))</f>
        <v>0.070859002456139</v>
      </c>
      <c r="W262" s="102" t="n">
        <f aca="false">1/(1+CHOOSE(F$3,(V263+($K$3/10000))/2,(V262+($K$3/10000))/2))^(2*U262/365.25)</f>
        <v>0.226865229791117</v>
      </c>
      <c r="X262" s="35" t="n">
        <f aca="false">IF(AND(mthbeg&lt;=A262,mthend&gt;=A262),1,0)</f>
        <v>0</v>
      </c>
      <c r="Y262" s="35" t="n">
        <f aca="false">S262*X262</f>
        <v>0</v>
      </c>
      <c r="AA262" s="89" t="n">
        <f aca="false">F262*G262</f>
        <v>0</v>
      </c>
      <c r="AB262" s="89" t="n">
        <f aca="false">$F262*H262</f>
        <v>0</v>
      </c>
      <c r="AC262" s="89" t="n">
        <f aca="false">$F262*I262</f>
        <v>0</v>
      </c>
      <c r="AD262" s="89" t="n">
        <f aca="false">$F262*J262</f>
        <v>0</v>
      </c>
      <c r="AE262" s="89" t="n">
        <f aca="false">$F262*K262</f>
        <v>0</v>
      </c>
      <c r="AF262" s="89" t="n">
        <f aca="false">$F262*L262</f>
        <v>0</v>
      </c>
      <c r="AG262" s="89" t="n">
        <f aca="false">$F262*M262</f>
        <v>0</v>
      </c>
      <c r="AH262" s="89" t="n">
        <f aca="false">$F262*N262</f>
        <v>0</v>
      </c>
      <c r="AI262" s="89" t="n">
        <f aca="false">F262*O262</f>
        <v>0</v>
      </c>
      <c r="AJ262" s="93"/>
      <c r="AK262" s="89" t="n">
        <f aca="false">CHOOSE($G$3,AB262-AC262,AC262-AB262)</f>
        <v>0</v>
      </c>
      <c r="AL262" s="89" t="n">
        <f aca="false">CHOOSE($G$3,AE262-AF262,AF262-AE262)</f>
        <v>0</v>
      </c>
      <c r="AM262" s="89" t="n">
        <f aca="false">CHOOSE($G$3,AH262-AI262,AI262-AH262)</f>
        <v>0</v>
      </c>
      <c r="AN262" s="103" t="n">
        <f aca="false">SUM(AK262:AM262)</f>
        <v>0</v>
      </c>
      <c r="AP262" s="89" t="n">
        <f aca="false">CHOOSE($G$3,AA262-AB262,AB262-AA262)</f>
        <v>0</v>
      </c>
      <c r="AQ262" s="89" t="n">
        <f aca="false">CHOOSE($G$3,AD262-AE262,AE262-AD262)</f>
        <v>0</v>
      </c>
      <c r="AR262" s="89" t="n">
        <f aca="false">CHOOSE($G$3,AG262-AH262,AH262-AG262)</f>
        <v>0</v>
      </c>
      <c r="AS262" s="103" t="n">
        <f aca="false">AP262+AQ262+AR262</f>
        <v>0</v>
      </c>
      <c r="AT262" s="103"/>
      <c r="AU262" s="90" t="n">
        <f aca="false">AS262+AN262</f>
        <v>0</v>
      </c>
      <c r="AW262" s="90" t="n">
        <f aca="false">AI262+AF262+AC262</f>
        <v>0</v>
      </c>
      <c r="AX262" s="104"/>
    </row>
    <row r="263" customFormat="false" ht="12" hidden="false" customHeight="true" outlineLevel="0" collapsed="false">
      <c r="A263" s="94" t="n">
        <f aca="false">EDATE(A262,1)</f>
        <v>44531</v>
      </c>
      <c r="B263" s="95" t="n">
        <f aca="false">VLOOKUP(MONTH(A263),Volumes,3)</f>
        <v>10000</v>
      </c>
      <c r="C263" s="96"/>
      <c r="D263" s="97" t="n">
        <f aca="false">B263+C263</f>
        <v>10000</v>
      </c>
      <c r="E263" s="84" t="n">
        <f aca="false">IF(X263=0,0,IF(AND(X263=1,$H$3=1),D263*S263,IF($H$3=2,D263,"N/A")))</f>
        <v>0</v>
      </c>
      <c r="F263" s="84" t="n">
        <f aca="false">E263*W263</f>
        <v>0</v>
      </c>
      <c r="G263" s="32" t="n">
        <f aca="false">VLOOKUP($A263,Table,MATCH(G$4,Curves,0))</f>
        <v>4.0375</v>
      </c>
      <c r="H263" s="98" t="n">
        <f aca="false">G263</f>
        <v>4.0375</v>
      </c>
      <c r="I263" s="99" t="n">
        <f aca="false">H263</f>
        <v>4.0375</v>
      </c>
      <c r="J263" s="32" t="n">
        <f aca="false">VLOOKUP($A263,Table,MATCH(J$4,Curves,0))</f>
        <v>0</v>
      </c>
      <c r="K263" s="98" t="n">
        <f aca="false">J263</f>
        <v>0</v>
      </c>
      <c r="L263" s="99" t="n">
        <f aca="false">K263</f>
        <v>0</v>
      </c>
      <c r="M263" s="32" t="n">
        <f aca="false">VLOOKUP($A263,Table,MATCH(M$4,Curves,0))</f>
        <v>0</v>
      </c>
      <c r="N263" s="98" t="n">
        <f aca="false">VLOOKUP($A263,Table,MATCH(N$4,Curves,0))</f>
        <v>0.025</v>
      </c>
      <c r="O263" s="99" t="n">
        <f aca="false">N263</f>
        <v>0.025</v>
      </c>
      <c r="P263" s="100"/>
      <c r="Q263" s="99" t="n">
        <f aca="false">O263+L263+I263</f>
        <v>4.0625</v>
      </c>
      <c r="R263" s="100"/>
      <c r="S263" s="35" t="n">
        <f aca="false">A264-A263</f>
        <v>31</v>
      </c>
      <c r="T263" s="101" t="n">
        <f aca="false">CHOOSE(F$3,A264+24,A263)</f>
        <v>44586</v>
      </c>
      <c r="U263" s="35" t="n">
        <f aca="false">T263-C$3</f>
        <v>7812</v>
      </c>
      <c r="V263" s="32" t="n">
        <f aca="false">VLOOKUP($A263,Table,MATCH(V$4,Curves,0))</f>
        <v>0.070859002456139</v>
      </c>
      <c r="W263" s="102" t="n">
        <f aca="false">1/(1+CHOOSE(F$3,(V264+($K$3/10000))/2,(V263+($K$3/10000))/2))^(2*U263/365.25)</f>
        <v>0.225528420233841</v>
      </c>
      <c r="X263" s="35" t="n">
        <f aca="false">IF(AND(mthbeg&lt;=A263,mthend&gt;=A263),1,0)</f>
        <v>0</v>
      </c>
      <c r="Y263" s="35" t="n">
        <f aca="false">S263*X263</f>
        <v>0</v>
      </c>
      <c r="AA263" s="89" t="n">
        <f aca="false">F263*G263</f>
        <v>0</v>
      </c>
      <c r="AB263" s="89" t="n">
        <f aca="false">$F263*H263</f>
        <v>0</v>
      </c>
      <c r="AC263" s="89" t="n">
        <f aca="false">$F263*I263</f>
        <v>0</v>
      </c>
      <c r="AD263" s="89" t="n">
        <f aca="false">$F263*J263</f>
        <v>0</v>
      </c>
      <c r="AE263" s="89" t="n">
        <f aca="false">$F263*K263</f>
        <v>0</v>
      </c>
      <c r="AF263" s="89" t="n">
        <f aca="false">$F263*L263</f>
        <v>0</v>
      </c>
      <c r="AG263" s="89" t="n">
        <f aca="false">$F263*M263</f>
        <v>0</v>
      </c>
      <c r="AH263" s="89" t="n">
        <f aca="false">$F263*N263</f>
        <v>0</v>
      </c>
      <c r="AI263" s="89" t="n">
        <f aca="false">F263*O263</f>
        <v>0</v>
      </c>
      <c r="AJ263" s="93"/>
      <c r="AK263" s="89" t="n">
        <f aca="false">CHOOSE($G$3,AB263-AC263,AC263-AB263)</f>
        <v>0</v>
      </c>
      <c r="AL263" s="89" t="n">
        <f aca="false">CHOOSE($G$3,AE263-AF263,AF263-AE263)</f>
        <v>0</v>
      </c>
      <c r="AM263" s="89" t="n">
        <f aca="false">CHOOSE($G$3,AH263-AI263,AI263-AH263)</f>
        <v>0</v>
      </c>
      <c r="AN263" s="103" t="n">
        <f aca="false">SUM(AK263:AM263)</f>
        <v>0</v>
      </c>
      <c r="AP263" s="89" t="n">
        <f aca="false">CHOOSE($G$3,AA263-AB263,AB263-AA263)</f>
        <v>0</v>
      </c>
      <c r="AQ263" s="89" t="n">
        <f aca="false">CHOOSE($G$3,AD263-AE263,AE263-AD263)</f>
        <v>0</v>
      </c>
      <c r="AR263" s="89" t="n">
        <f aca="false">CHOOSE($G$3,AG263-AH263,AH263-AG263)</f>
        <v>0</v>
      </c>
      <c r="AS263" s="103" t="n">
        <f aca="false">AP263+AQ263+AR263</f>
        <v>0</v>
      </c>
      <c r="AT263" s="103"/>
      <c r="AU263" s="90" t="n">
        <f aca="false">AS263+AN263</f>
        <v>0</v>
      </c>
      <c r="AW263" s="90" t="n">
        <f aca="false">AI263+AF263+AC263</f>
        <v>0</v>
      </c>
      <c r="AX263" s="104"/>
    </row>
    <row r="264" customFormat="false" ht="12" hidden="false" customHeight="true" outlineLevel="0" collapsed="false">
      <c r="A264" s="94" t="n">
        <f aca="false">EDATE(A263,1)</f>
        <v>44562</v>
      </c>
      <c r="B264" s="95" t="n">
        <f aca="false">VLOOKUP(MONTH(A264),Volumes,3)</f>
        <v>10000</v>
      </c>
      <c r="C264" s="96"/>
      <c r="D264" s="97" t="n">
        <f aca="false">B264+C264</f>
        <v>10000</v>
      </c>
      <c r="E264" s="84" t="n">
        <f aca="false">IF(X264=0,0,IF(AND(X264=1,$H$3=1),D264*S264,IF($H$3=2,D264,"N/A")))</f>
        <v>0</v>
      </c>
      <c r="F264" s="84" t="n">
        <f aca="false">E264*W264</f>
        <v>0</v>
      </c>
      <c r="G264" s="32" t="n">
        <f aca="false">VLOOKUP($A264,Table,MATCH(G$4,Curves,0))</f>
        <v>4.0375</v>
      </c>
      <c r="H264" s="98" t="n">
        <f aca="false">G264</f>
        <v>4.0375</v>
      </c>
      <c r="I264" s="99" t="n">
        <f aca="false">H264</f>
        <v>4.0375</v>
      </c>
      <c r="J264" s="32" t="n">
        <f aca="false">VLOOKUP($A264,Table,MATCH(J$4,Curves,0))</f>
        <v>0</v>
      </c>
      <c r="K264" s="98" t="n">
        <f aca="false">J264</f>
        <v>0</v>
      </c>
      <c r="L264" s="99" t="n">
        <f aca="false">K264</f>
        <v>0</v>
      </c>
      <c r="M264" s="32" t="n">
        <f aca="false">VLOOKUP($A264,Table,MATCH(M$4,Curves,0))</f>
        <v>0</v>
      </c>
      <c r="N264" s="98" t="n">
        <f aca="false">VLOOKUP($A264,Table,MATCH(N$4,Curves,0))</f>
        <v>0.025</v>
      </c>
      <c r="O264" s="99" t="n">
        <f aca="false">N264</f>
        <v>0.025</v>
      </c>
      <c r="P264" s="100"/>
      <c r="Q264" s="99" t="n">
        <f aca="false">O264+L264+I264</f>
        <v>4.0625</v>
      </c>
      <c r="R264" s="100"/>
      <c r="S264" s="35" t="n">
        <f aca="false">A265-A264</f>
        <v>31</v>
      </c>
      <c r="T264" s="101" t="n">
        <f aca="false">CHOOSE(F$3,A265+24,A264)</f>
        <v>44617</v>
      </c>
      <c r="U264" s="35" t="n">
        <f aca="false">T264-C$3</f>
        <v>7843</v>
      </c>
      <c r="V264" s="32" t="n">
        <f aca="false">VLOOKUP($A264,Table,MATCH(V$4,Curves,0))</f>
        <v>0.070859002456139</v>
      </c>
      <c r="W264" s="102" t="n">
        <f aca="false">1/(1+CHOOSE(F$3,(V265+($K$3/10000))/2,(V264+($K$3/10000))/2))^(2*U264/365.25)</f>
        <v>0.224199487863361</v>
      </c>
      <c r="X264" s="35" t="n">
        <f aca="false">IF(AND(mthbeg&lt;=A264,mthend&gt;=A264),1,0)</f>
        <v>0</v>
      </c>
      <c r="Y264" s="35" t="n">
        <f aca="false">S264*X264</f>
        <v>0</v>
      </c>
      <c r="AA264" s="89" t="n">
        <f aca="false">F264*G264</f>
        <v>0</v>
      </c>
      <c r="AB264" s="89" t="n">
        <f aca="false">$F264*H264</f>
        <v>0</v>
      </c>
      <c r="AC264" s="89" t="n">
        <f aca="false">$F264*I264</f>
        <v>0</v>
      </c>
      <c r="AD264" s="89" t="n">
        <f aca="false">$F264*J264</f>
        <v>0</v>
      </c>
      <c r="AE264" s="89" t="n">
        <f aca="false">$F264*K264</f>
        <v>0</v>
      </c>
      <c r="AF264" s="89" t="n">
        <f aca="false">$F264*L264</f>
        <v>0</v>
      </c>
      <c r="AG264" s="89" t="n">
        <f aca="false">$F264*M264</f>
        <v>0</v>
      </c>
      <c r="AH264" s="89" t="n">
        <f aca="false">$F264*N264</f>
        <v>0</v>
      </c>
      <c r="AI264" s="89" t="n">
        <f aca="false">F264*O264</f>
        <v>0</v>
      </c>
      <c r="AJ264" s="93"/>
      <c r="AK264" s="89" t="n">
        <f aca="false">CHOOSE($G$3,AB264-AC264,AC264-AB264)</f>
        <v>0</v>
      </c>
      <c r="AL264" s="89" t="n">
        <f aca="false">CHOOSE($G$3,AE264-AF264,AF264-AE264)</f>
        <v>0</v>
      </c>
      <c r="AM264" s="89" t="n">
        <f aca="false">CHOOSE($G$3,AH264-AI264,AI264-AH264)</f>
        <v>0</v>
      </c>
      <c r="AN264" s="103" t="n">
        <f aca="false">SUM(AK264:AM264)</f>
        <v>0</v>
      </c>
      <c r="AP264" s="89" t="n">
        <f aca="false">CHOOSE($G$3,AA264-AB264,AB264-AA264)</f>
        <v>0</v>
      </c>
      <c r="AQ264" s="89" t="n">
        <f aca="false">CHOOSE($G$3,AD264-AE264,AE264-AD264)</f>
        <v>0</v>
      </c>
      <c r="AR264" s="89" t="n">
        <f aca="false">CHOOSE($G$3,AG264-AH264,AH264-AG264)</f>
        <v>0</v>
      </c>
      <c r="AS264" s="103" t="n">
        <f aca="false">AP264+AQ264+AR264</f>
        <v>0</v>
      </c>
      <c r="AT264" s="103"/>
      <c r="AU264" s="90" t="n">
        <f aca="false">AS264+AN264</f>
        <v>0</v>
      </c>
      <c r="AW264" s="90" t="n">
        <f aca="false">AI264+AF264+AC264</f>
        <v>0</v>
      </c>
      <c r="AX264" s="104"/>
    </row>
    <row r="265" customFormat="false" ht="12" hidden="false" customHeight="true" outlineLevel="0" collapsed="false">
      <c r="A265" s="94" t="n">
        <f aca="false">EDATE(A264,1)</f>
        <v>44593</v>
      </c>
      <c r="B265" s="95" t="n">
        <f aca="false">VLOOKUP(MONTH(A265),Volumes,3)</f>
        <v>10000</v>
      </c>
      <c r="C265" s="96"/>
      <c r="D265" s="97" t="n">
        <f aca="false">B265+C265</f>
        <v>10000</v>
      </c>
      <c r="E265" s="84" t="n">
        <f aca="false">IF(X265=0,0,IF(AND(X265=1,$H$3=1),D265*S265,IF($H$3=2,D265,"N/A")))</f>
        <v>0</v>
      </c>
      <c r="F265" s="84" t="n">
        <f aca="false">E265*W265</f>
        <v>0</v>
      </c>
      <c r="G265" s="32" t="n">
        <f aca="false">VLOOKUP($A265,Table,MATCH(G$4,Curves,0))</f>
        <v>4.0375</v>
      </c>
      <c r="H265" s="98" t="n">
        <f aca="false">G265</f>
        <v>4.0375</v>
      </c>
      <c r="I265" s="99" t="n">
        <f aca="false">H265</f>
        <v>4.0375</v>
      </c>
      <c r="J265" s="32" t="n">
        <f aca="false">VLOOKUP($A265,Table,MATCH(J$4,Curves,0))</f>
        <v>0</v>
      </c>
      <c r="K265" s="98" t="n">
        <f aca="false">J265</f>
        <v>0</v>
      </c>
      <c r="L265" s="99" t="n">
        <f aca="false">K265</f>
        <v>0</v>
      </c>
      <c r="M265" s="32" t="n">
        <f aca="false">VLOOKUP($A265,Table,MATCH(M$4,Curves,0))</f>
        <v>0</v>
      </c>
      <c r="N265" s="98" t="n">
        <f aca="false">VLOOKUP($A265,Table,MATCH(N$4,Curves,0))</f>
        <v>0.025</v>
      </c>
      <c r="O265" s="99" t="n">
        <f aca="false">N265</f>
        <v>0.025</v>
      </c>
      <c r="P265" s="100"/>
      <c r="Q265" s="99" t="n">
        <f aca="false">O265+L265+I265</f>
        <v>4.0625</v>
      </c>
      <c r="R265" s="100"/>
      <c r="S265" s="35" t="n">
        <f aca="false">A266-A265</f>
        <v>28</v>
      </c>
      <c r="T265" s="101" t="n">
        <f aca="false">CHOOSE(F$3,A266+24,A265)</f>
        <v>44645</v>
      </c>
      <c r="U265" s="35" t="n">
        <f aca="false">T265-C$3</f>
        <v>7871</v>
      </c>
      <c r="V265" s="32" t="n">
        <f aca="false">VLOOKUP($A265,Table,MATCH(V$4,Curves,0))</f>
        <v>0.070859002456139</v>
      </c>
      <c r="W265" s="102" t="n">
        <f aca="false">1/(1+CHOOSE(F$3,(V266+($K$3/10000))/2,(V265+($K$3/10000))/2))^(2*U265/365.25)</f>
        <v>0.223005893846852</v>
      </c>
      <c r="X265" s="35" t="n">
        <f aca="false">IF(AND(mthbeg&lt;=A265,mthend&gt;=A265),1,0)</f>
        <v>0</v>
      </c>
      <c r="Y265" s="35" t="n">
        <f aca="false">S265*X265</f>
        <v>0</v>
      </c>
      <c r="AA265" s="89" t="n">
        <f aca="false">F265*G265</f>
        <v>0</v>
      </c>
      <c r="AB265" s="89" t="n">
        <f aca="false">$F265*H265</f>
        <v>0</v>
      </c>
      <c r="AC265" s="89" t="n">
        <f aca="false">$F265*I265</f>
        <v>0</v>
      </c>
      <c r="AD265" s="89" t="n">
        <f aca="false">$F265*J265</f>
        <v>0</v>
      </c>
      <c r="AE265" s="89" t="n">
        <f aca="false">$F265*K265</f>
        <v>0</v>
      </c>
      <c r="AF265" s="89" t="n">
        <f aca="false">$F265*L265</f>
        <v>0</v>
      </c>
      <c r="AG265" s="89" t="n">
        <f aca="false">$F265*M265</f>
        <v>0</v>
      </c>
      <c r="AH265" s="89" t="n">
        <f aca="false">$F265*N265</f>
        <v>0</v>
      </c>
      <c r="AI265" s="89" t="n">
        <f aca="false">F265*O265</f>
        <v>0</v>
      </c>
      <c r="AJ265" s="93"/>
      <c r="AK265" s="89" t="n">
        <f aca="false">CHOOSE($G$3,AB265-AC265,AC265-AB265)</f>
        <v>0</v>
      </c>
      <c r="AL265" s="89" t="n">
        <f aca="false">CHOOSE($G$3,AE265-AF265,AF265-AE265)</f>
        <v>0</v>
      </c>
      <c r="AM265" s="89" t="n">
        <f aca="false">CHOOSE($G$3,AH265-AI265,AI265-AH265)</f>
        <v>0</v>
      </c>
      <c r="AN265" s="103" t="n">
        <f aca="false">SUM(AK265:AM265)</f>
        <v>0</v>
      </c>
      <c r="AP265" s="89" t="n">
        <f aca="false">CHOOSE($G$3,AA265-AB265,AB265-AA265)</f>
        <v>0</v>
      </c>
      <c r="AQ265" s="89" t="n">
        <f aca="false">CHOOSE($G$3,AD265-AE265,AE265-AD265)</f>
        <v>0</v>
      </c>
      <c r="AR265" s="89" t="n">
        <f aca="false">CHOOSE($G$3,AG265-AH265,AH265-AG265)</f>
        <v>0</v>
      </c>
      <c r="AS265" s="103" t="n">
        <f aca="false">AP265+AQ265+AR265</f>
        <v>0</v>
      </c>
      <c r="AT265" s="103"/>
      <c r="AU265" s="90" t="n">
        <f aca="false">AS265+AN265</f>
        <v>0</v>
      </c>
      <c r="AW265" s="90" t="n">
        <f aca="false">AI265+AF265+AC265</f>
        <v>0</v>
      </c>
      <c r="AX265" s="104"/>
    </row>
    <row r="266" customFormat="false" ht="12" hidden="false" customHeight="true" outlineLevel="0" collapsed="false">
      <c r="A266" s="94" t="n">
        <f aca="false">EDATE(A265,1)</f>
        <v>44621</v>
      </c>
      <c r="B266" s="95" t="n">
        <f aca="false">VLOOKUP(MONTH(A266),Volumes,3)</f>
        <v>10000</v>
      </c>
      <c r="C266" s="96"/>
      <c r="D266" s="97" t="n">
        <f aca="false">B266+C266</f>
        <v>10000</v>
      </c>
      <c r="E266" s="84" t="n">
        <f aca="false">IF(X266=0,0,IF(AND(X266=1,$H$3=1),D266*S266,IF($H$3=2,D266,"N/A")))</f>
        <v>0</v>
      </c>
      <c r="F266" s="84" t="n">
        <f aca="false">E266*W266</f>
        <v>0</v>
      </c>
      <c r="G266" s="32" t="n">
        <f aca="false">VLOOKUP($A266,Table,MATCH(G$4,Curves,0))</f>
        <v>4.0375</v>
      </c>
      <c r="H266" s="98" t="n">
        <f aca="false">G266</f>
        <v>4.0375</v>
      </c>
      <c r="I266" s="99" t="n">
        <f aca="false">H266</f>
        <v>4.0375</v>
      </c>
      <c r="J266" s="32" t="n">
        <f aca="false">VLOOKUP($A266,Table,MATCH(J$4,Curves,0))</f>
        <v>0</v>
      </c>
      <c r="K266" s="98" t="n">
        <f aca="false">J266</f>
        <v>0</v>
      </c>
      <c r="L266" s="99" t="n">
        <f aca="false">K266</f>
        <v>0</v>
      </c>
      <c r="M266" s="32" t="n">
        <f aca="false">VLOOKUP($A266,Table,MATCH(M$4,Curves,0))</f>
        <v>0</v>
      </c>
      <c r="N266" s="98" t="n">
        <f aca="false">VLOOKUP($A266,Table,MATCH(N$4,Curves,0))</f>
        <v>0.025</v>
      </c>
      <c r="O266" s="99" t="n">
        <f aca="false">N266</f>
        <v>0.025</v>
      </c>
      <c r="P266" s="100"/>
      <c r="Q266" s="99" t="n">
        <f aca="false">O266+L266+I266</f>
        <v>4.0625</v>
      </c>
      <c r="R266" s="100"/>
      <c r="S266" s="35" t="n">
        <f aca="false">A267-A266</f>
        <v>31</v>
      </c>
      <c r="T266" s="101" t="n">
        <f aca="false">CHOOSE(F$3,A267+24,A266)</f>
        <v>44676</v>
      </c>
      <c r="U266" s="35" t="n">
        <f aca="false">T266-C$3</f>
        <v>7902</v>
      </c>
      <c r="V266" s="32" t="n">
        <f aca="false">VLOOKUP($A266,Table,MATCH(V$4,Curves,0))</f>
        <v>0.070859002456139</v>
      </c>
      <c r="W266" s="102" t="n">
        <f aca="false">1/(1+CHOOSE(F$3,(V267+($K$3/10000))/2,(V266+($K$3/10000))/2))^(2*U266/365.25)</f>
        <v>0.221691825531942</v>
      </c>
      <c r="X266" s="35" t="n">
        <f aca="false">IF(AND(mthbeg&lt;=A266,mthend&gt;=A266),1,0)</f>
        <v>0</v>
      </c>
      <c r="Y266" s="35" t="n">
        <f aca="false">S266*X266</f>
        <v>0</v>
      </c>
      <c r="AA266" s="89" t="n">
        <f aca="false">F266*G266</f>
        <v>0</v>
      </c>
      <c r="AB266" s="89" t="n">
        <f aca="false">$F266*H266</f>
        <v>0</v>
      </c>
      <c r="AC266" s="89" t="n">
        <f aca="false">$F266*I266</f>
        <v>0</v>
      </c>
      <c r="AD266" s="89" t="n">
        <f aca="false">$F266*J266</f>
        <v>0</v>
      </c>
      <c r="AE266" s="89" t="n">
        <f aca="false">$F266*K266</f>
        <v>0</v>
      </c>
      <c r="AF266" s="89" t="n">
        <f aca="false">$F266*L266</f>
        <v>0</v>
      </c>
      <c r="AG266" s="89" t="n">
        <f aca="false">$F266*M266</f>
        <v>0</v>
      </c>
      <c r="AH266" s="89" t="n">
        <f aca="false">$F266*N266</f>
        <v>0</v>
      </c>
      <c r="AI266" s="89" t="n">
        <f aca="false">F266*O266</f>
        <v>0</v>
      </c>
      <c r="AJ266" s="93"/>
      <c r="AK266" s="89" t="n">
        <f aca="false">CHOOSE($G$3,AB266-AC266,AC266-AB266)</f>
        <v>0</v>
      </c>
      <c r="AL266" s="89" t="n">
        <f aca="false">CHOOSE($G$3,AE266-AF266,AF266-AE266)</f>
        <v>0</v>
      </c>
      <c r="AM266" s="89" t="n">
        <f aca="false">CHOOSE($G$3,AH266-AI266,AI266-AH266)</f>
        <v>0</v>
      </c>
      <c r="AN266" s="103" t="n">
        <f aca="false">SUM(AK266:AM266)</f>
        <v>0</v>
      </c>
      <c r="AP266" s="89" t="n">
        <f aca="false">CHOOSE($G$3,AA266-AB266,AB266-AA266)</f>
        <v>0</v>
      </c>
      <c r="AQ266" s="89" t="n">
        <f aca="false">CHOOSE($G$3,AD266-AE266,AE266-AD266)</f>
        <v>0</v>
      </c>
      <c r="AR266" s="89" t="n">
        <f aca="false">CHOOSE($G$3,AG266-AH266,AH266-AG266)</f>
        <v>0</v>
      </c>
      <c r="AS266" s="103" t="n">
        <f aca="false">AP266+AQ266+AR266</f>
        <v>0</v>
      </c>
      <c r="AT266" s="103"/>
      <c r="AU266" s="90" t="n">
        <f aca="false">AS266+AN266</f>
        <v>0</v>
      </c>
      <c r="AW266" s="90" t="n">
        <f aca="false">AI266+AF266+AC266</f>
        <v>0</v>
      </c>
      <c r="AX266" s="104"/>
    </row>
    <row r="267" customFormat="false" ht="12" hidden="false" customHeight="true" outlineLevel="0" collapsed="false">
      <c r="A267" s="94" t="n">
        <f aca="false">EDATE(A266,1)</f>
        <v>44652</v>
      </c>
      <c r="B267" s="95" t="n">
        <f aca="false">VLOOKUP(MONTH(A267),Volumes,3)</f>
        <v>10000</v>
      </c>
      <c r="C267" s="96"/>
      <c r="D267" s="97" t="n">
        <f aca="false">B267+C267</f>
        <v>10000</v>
      </c>
      <c r="E267" s="84" t="n">
        <f aca="false">IF(X267=0,0,IF(AND(X267=1,$H$3=1),D267*S267,IF($H$3=2,D267,"N/A")))</f>
        <v>0</v>
      </c>
      <c r="F267" s="84" t="n">
        <f aca="false">E267*W267</f>
        <v>0</v>
      </c>
      <c r="G267" s="32" t="n">
        <f aca="false">VLOOKUP($A267,Table,MATCH(G$4,Curves,0))</f>
        <v>4.0375</v>
      </c>
      <c r="H267" s="98" t="n">
        <f aca="false">G267</f>
        <v>4.0375</v>
      </c>
      <c r="I267" s="99" t="n">
        <f aca="false">H267</f>
        <v>4.0375</v>
      </c>
      <c r="J267" s="32" t="n">
        <f aca="false">VLOOKUP($A267,Table,MATCH(J$4,Curves,0))</f>
        <v>0</v>
      </c>
      <c r="K267" s="98" t="n">
        <f aca="false">J267</f>
        <v>0</v>
      </c>
      <c r="L267" s="99" t="n">
        <f aca="false">K267</f>
        <v>0</v>
      </c>
      <c r="M267" s="32" t="n">
        <f aca="false">VLOOKUP($A267,Table,MATCH(M$4,Curves,0))</f>
        <v>0</v>
      </c>
      <c r="N267" s="98" t="n">
        <f aca="false">VLOOKUP($A267,Table,MATCH(N$4,Curves,0))</f>
        <v>0.025</v>
      </c>
      <c r="O267" s="99" t="n">
        <f aca="false">N267</f>
        <v>0.025</v>
      </c>
      <c r="P267" s="100"/>
      <c r="Q267" s="99" t="n">
        <f aca="false">O267+L267+I267</f>
        <v>4.0625</v>
      </c>
      <c r="R267" s="100"/>
      <c r="S267" s="35" t="n">
        <f aca="false">A268-A267</f>
        <v>30</v>
      </c>
      <c r="T267" s="101" t="n">
        <f aca="false">CHOOSE(F$3,A268+24,A267)</f>
        <v>44706</v>
      </c>
      <c r="U267" s="35" t="n">
        <f aca="false">T267-C$3</f>
        <v>7932</v>
      </c>
      <c r="V267" s="32" t="n">
        <f aca="false">VLOOKUP($A267,Table,MATCH(V$4,Curves,0))</f>
        <v>0.070859002456139</v>
      </c>
      <c r="W267" s="102" t="n">
        <f aca="false">1/(1+CHOOSE(F$3,(V268+($K$3/10000))/2,(V267+($K$3/10000))/2))^(2*U267/365.25)</f>
        <v>0.220427519527304</v>
      </c>
      <c r="X267" s="35" t="n">
        <f aca="false">IF(AND(mthbeg&lt;=A267,mthend&gt;=A267),1,0)</f>
        <v>0</v>
      </c>
      <c r="Y267" s="35" t="n">
        <f aca="false">S267*X267</f>
        <v>0</v>
      </c>
      <c r="AA267" s="89" t="n">
        <f aca="false">F267*G267</f>
        <v>0</v>
      </c>
      <c r="AB267" s="89" t="n">
        <f aca="false">$F267*H267</f>
        <v>0</v>
      </c>
      <c r="AC267" s="89" t="n">
        <f aca="false">$F267*I267</f>
        <v>0</v>
      </c>
      <c r="AD267" s="89" t="n">
        <f aca="false">$F267*J267</f>
        <v>0</v>
      </c>
      <c r="AE267" s="89" t="n">
        <f aca="false">$F267*K267</f>
        <v>0</v>
      </c>
      <c r="AF267" s="89" t="n">
        <f aca="false">$F267*L267</f>
        <v>0</v>
      </c>
      <c r="AG267" s="89" t="n">
        <f aca="false">$F267*M267</f>
        <v>0</v>
      </c>
      <c r="AH267" s="89" t="n">
        <f aca="false">$F267*N267</f>
        <v>0</v>
      </c>
      <c r="AI267" s="89" t="n">
        <f aca="false">F267*O267</f>
        <v>0</v>
      </c>
      <c r="AJ267" s="93"/>
      <c r="AK267" s="89" t="n">
        <f aca="false">CHOOSE($G$3,AB267-AC267,AC267-AB267)</f>
        <v>0</v>
      </c>
      <c r="AL267" s="89" t="n">
        <f aca="false">CHOOSE($G$3,AE267-AF267,AF267-AE267)</f>
        <v>0</v>
      </c>
      <c r="AM267" s="89" t="n">
        <f aca="false">CHOOSE($G$3,AH267-AI267,AI267-AH267)</f>
        <v>0</v>
      </c>
      <c r="AN267" s="103" t="n">
        <f aca="false">SUM(AK267:AM267)</f>
        <v>0</v>
      </c>
      <c r="AP267" s="89" t="n">
        <f aca="false">CHOOSE($G$3,AA267-AB267,AB267-AA267)</f>
        <v>0</v>
      </c>
      <c r="AQ267" s="89" t="n">
        <f aca="false">CHOOSE($G$3,AD267-AE267,AE267-AD267)</f>
        <v>0</v>
      </c>
      <c r="AR267" s="89" t="n">
        <f aca="false">CHOOSE($G$3,AG267-AH267,AH267-AG267)</f>
        <v>0</v>
      </c>
      <c r="AS267" s="103" t="n">
        <f aca="false">AP267+AQ267+AR267</f>
        <v>0</v>
      </c>
      <c r="AT267" s="103"/>
      <c r="AU267" s="90" t="n">
        <f aca="false">AS267+AN267</f>
        <v>0</v>
      </c>
      <c r="AW267" s="90" t="n">
        <f aca="false">AI267+AF267+AC267</f>
        <v>0</v>
      </c>
      <c r="AX267" s="104"/>
    </row>
    <row r="268" customFormat="false" ht="12" hidden="false" customHeight="true" outlineLevel="0" collapsed="false">
      <c r="A268" s="94" t="n">
        <f aca="false">EDATE(A267,1)</f>
        <v>44682</v>
      </c>
      <c r="B268" s="95" t="n">
        <f aca="false">VLOOKUP(MONTH(A268),Volumes,3)</f>
        <v>10000</v>
      </c>
      <c r="C268" s="96"/>
      <c r="D268" s="97" t="n">
        <f aca="false">B268+C268</f>
        <v>10000</v>
      </c>
      <c r="E268" s="84" t="n">
        <f aca="false">IF(X268=0,0,IF(AND(X268=1,$H$3=1),D268*S268,IF($H$3=2,D268,"N/A")))</f>
        <v>0</v>
      </c>
      <c r="F268" s="84" t="n">
        <f aca="false">E268*W268</f>
        <v>0</v>
      </c>
      <c r="G268" s="32" t="n">
        <f aca="false">VLOOKUP($A268,Table,MATCH(G$4,Curves,0))</f>
        <v>4.0375</v>
      </c>
      <c r="H268" s="98" t="n">
        <f aca="false">G268</f>
        <v>4.0375</v>
      </c>
      <c r="I268" s="99" t="n">
        <f aca="false">H268</f>
        <v>4.0375</v>
      </c>
      <c r="J268" s="32" t="n">
        <f aca="false">VLOOKUP($A268,Table,MATCH(J$4,Curves,0))</f>
        <v>0</v>
      </c>
      <c r="K268" s="98" t="n">
        <f aca="false">J268</f>
        <v>0</v>
      </c>
      <c r="L268" s="99" t="n">
        <f aca="false">K268</f>
        <v>0</v>
      </c>
      <c r="M268" s="32" t="n">
        <f aca="false">VLOOKUP($A268,Table,MATCH(M$4,Curves,0))</f>
        <v>0</v>
      </c>
      <c r="N268" s="98" t="n">
        <f aca="false">VLOOKUP($A268,Table,MATCH(N$4,Curves,0))</f>
        <v>0.025</v>
      </c>
      <c r="O268" s="99" t="n">
        <f aca="false">N268</f>
        <v>0.025</v>
      </c>
      <c r="P268" s="100"/>
      <c r="Q268" s="99" t="n">
        <f aca="false">O268+L268+I268</f>
        <v>4.0625</v>
      </c>
      <c r="R268" s="100"/>
      <c r="S268" s="35" t="n">
        <f aca="false">A269-A268</f>
        <v>31</v>
      </c>
      <c r="T268" s="101" t="n">
        <f aca="false">CHOOSE(F$3,A269+24,A268)</f>
        <v>44737</v>
      </c>
      <c r="U268" s="35" t="n">
        <f aca="false">T268-C$3</f>
        <v>7963</v>
      </c>
      <c r="V268" s="32" t="n">
        <f aca="false">VLOOKUP($A268,Table,MATCH(V$4,Curves,0))</f>
        <v>0.070859002456139</v>
      </c>
      <c r="W268" s="102" t="n">
        <f aca="false">1/(1+CHOOSE(F$3,(V269+($K$3/10000))/2,(V268+($K$3/10000))/2))^(2*U268/365.25)</f>
        <v>0.21912864435343</v>
      </c>
      <c r="X268" s="35" t="n">
        <f aca="false">IF(AND(mthbeg&lt;=A268,mthend&gt;=A268),1,0)</f>
        <v>0</v>
      </c>
      <c r="Y268" s="35" t="n">
        <f aca="false">S268*X268</f>
        <v>0</v>
      </c>
      <c r="AA268" s="89" t="n">
        <f aca="false">F268*G268</f>
        <v>0</v>
      </c>
      <c r="AB268" s="89" t="n">
        <f aca="false">$F268*H268</f>
        <v>0</v>
      </c>
      <c r="AC268" s="89" t="n">
        <f aca="false">$F268*I268</f>
        <v>0</v>
      </c>
      <c r="AD268" s="89" t="n">
        <f aca="false">$F268*J268</f>
        <v>0</v>
      </c>
      <c r="AE268" s="89" t="n">
        <f aca="false">$F268*K268</f>
        <v>0</v>
      </c>
      <c r="AF268" s="89" t="n">
        <f aca="false">$F268*L268</f>
        <v>0</v>
      </c>
      <c r="AG268" s="89" t="n">
        <f aca="false">$F268*M268</f>
        <v>0</v>
      </c>
      <c r="AH268" s="89" t="n">
        <f aca="false">$F268*N268</f>
        <v>0</v>
      </c>
      <c r="AI268" s="89" t="n">
        <f aca="false">F268*O268</f>
        <v>0</v>
      </c>
      <c r="AJ268" s="93"/>
      <c r="AK268" s="89" t="n">
        <f aca="false">CHOOSE($G$3,AB268-AC268,AC268-AB268)</f>
        <v>0</v>
      </c>
      <c r="AL268" s="89" t="n">
        <f aca="false">CHOOSE($G$3,AE268-AF268,AF268-AE268)</f>
        <v>0</v>
      </c>
      <c r="AM268" s="89" t="n">
        <f aca="false">CHOOSE($G$3,AH268-AI268,AI268-AH268)</f>
        <v>0</v>
      </c>
      <c r="AN268" s="103" t="n">
        <f aca="false">SUM(AK268:AM268)</f>
        <v>0</v>
      </c>
      <c r="AP268" s="89" t="n">
        <f aca="false">CHOOSE($G$3,AA268-AB268,AB268-AA268)</f>
        <v>0</v>
      </c>
      <c r="AQ268" s="89" t="n">
        <f aca="false">CHOOSE($G$3,AD268-AE268,AE268-AD268)</f>
        <v>0</v>
      </c>
      <c r="AR268" s="89" t="n">
        <f aca="false">CHOOSE($G$3,AG268-AH268,AH268-AG268)</f>
        <v>0</v>
      </c>
      <c r="AS268" s="103" t="n">
        <f aca="false">AP268+AQ268+AR268</f>
        <v>0</v>
      </c>
      <c r="AT268" s="103"/>
      <c r="AU268" s="90" t="n">
        <f aca="false">AS268+AN268</f>
        <v>0</v>
      </c>
      <c r="AW268" s="90" t="n">
        <f aca="false">AI268+AF268+AC268</f>
        <v>0</v>
      </c>
      <c r="AX268" s="104"/>
    </row>
    <row r="269" customFormat="false" ht="12" hidden="false" customHeight="true" outlineLevel="0" collapsed="false">
      <c r="A269" s="94" t="n">
        <f aca="false">EDATE(A268,1)</f>
        <v>44713</v>
      </c>
      <c r="B269" s="95" t="n">
        <f aca="false">VLOOKUP(MONTH(A269),Volumes,3)</f>
        <v>10000</v>
      </c>
      <c r="C269" s="96"/>
      <c r="D269" s="97" t="n">
        <f aca="false">B269+C269</f>
        <v>10000</v>
      </c>
      <c r="E269" s="84" t="n">
        <f aca="false">IF(X269=0,0,IF(AND(X269=1,$H$3=1),D269*S269,IF($H$3=2,D269,"N/A")))</f>
        <v>0</v>
      </c>
      <c r="F269" s="84" t="n">
        <f aca="false">E269*W269</f>
        <v>0</v>
      </c>
      <c r="G269" s="32" t="n">
        <f aca="false">VLOOKUP($A269,Table,MATCH(G$4,Curves,0))</f>
        <v>4.0375</v>
      </c>
      <c r="H269" s="98" t="n">
        <f aca="false">G269</f>
        <v>4.0375</v>
      </c>
      <c r="I269" s="99" t="n">
        <f aca="false">H269</f>
        <v>4.0375</v>
      </c>
      <c r="J269" s="32" t="n">
        <f aca="false">VLOOKUP($A269,Table,MATCH(J$4,Curves,0))</f>
        <v>0</v>
      </c>
      <c r="K269" s="98" t="n">
        <f aca="false">J269</f>
        <v>0</v>
      </c>
      <c r="L269" s="99" t="n">
        <f aca="false">K269</f>
        <v>0</v>
      </c>
      <c r="M269" s="32" t="n">
        <f aca="false">VLOOKUP($A269,Table,MATCH(M$4,Curves,0))</f>
        <v>0</v>
      </c>
      <c r="N269" s="98" t="n">
        <f aca="false">VLOOKUP($A269,Table,MATCH(N$4,Curves,0))</f>
        <v>0.025</v>
      </c>
      <c r="O269" s="99" t="n">
        <f aca="false">N269</f>
        <v>0.025</v>
      </c>
      <c r="P269" s="100"/>
      <c r="Q269" s="99" t="n">
        <f aca="false">O269+L269+I269</f>
        <v>4.0625</v>
      </c>
      <c r="R269" s="100"/>
      <c r="S269" s="35" t="n">
        <f aca="false">A270-A269</f>
        <v>30</v>
      </c>
      <c r="T269" s="101" t="n">
        <f aca="false">CHOOSE(F$3,A270+24,A269)</f>
        <v>44767</v>
      </c>
      <c r="U269" s="35" t="n">
        <f aca="false">T269-C$3</f>
        <v>7993</v>
      </c>
      <c r="V269" s="32" t="n">
        <f aca="false">VLOOKUP($A269,Table,MATCH(V$4,Curves,0))</f>
        <v>0.070859002456139</v>
      </c>
      <c r="W269" s="102" t="n">
        <f aca="false">1/(1+CHOOSE(F$3,(V270+($K$3/10000))/2,(V269+($K$3/10000))/2))^(2*U269/365.25)</f>
        <v>0.217878956142422</v>
      </c>
      <c r="X269" s="35" t="n">
        <f aca="false">IF(AND(mthbeg&lt;=A269,mthend&gt;=A269),1,0)</f>
        <v>0</v>
      </c>
      <c r="Y269" s="35" t="n">
        <f aca="false">S269*X269</f>
        <v>0</v>
      </c>
      <c r="AA269" s="89" t="n">
        <f aca="false">F269*G269</f>
        <v>0</v>
      </c>
      <c r="AB269" s="89" t="n">
        <f aca="false">$F269*H269</f>
        <v>0</v>
      </c>
      <c r="AC269" s="89" t="n">
        <f aca="false">$F269*I269</f>
        <v>0</v>
      </c>
      <c r="AD269" s="89" t="n">
        <f aca="false">$F269*J269</f>
        <v>0</v>
      </c>
      <c r="AE269" s="89" t="n">
        <f aca="false">$F269*K269</f>
        <v>0</v>
      </c>
      <c r="AF269" s="89" t="n">
        <f aca="false">$F269*L269</f>
        <v>0</v>
      </c>
      <c r="AG269" s="89" t="n">
        <f aca="false">$F269*M269</f>
        <v>0</v>
      </c>
      <c r="AH269" s="89" t="n">
        <f aca="false">$F269*N269</f>
        <v>0</v>
      </c>
      <c r="AI269" s="89" t="n">
        <f aca="false">F269*O269</f>
        <v>0</v>
      </c>
      <c r="AJ269" s="93"/>
      <c r="AK269" s="89" t="n">
        <f aca="false">CHOOSE($G$3,AB269-AC269,AC269-AB269)</f>
        <v>0</v>
      </c>
      <c r="AL269" s="89" t="n">
        <f aca="false">CHOOSE($G$3,AE269-AF269,AF269-AE269)</f>
        <v>0</v>
      </c>
      <c r="AM269" s="89" t="n">
        <f aca="false">CHOOSE($G$3,AH269-AI269,AI269-AH269)</f>
        <v>0</v>
      </c>
      <c r="AN269" s="103" t="n">
        <f aca="false">SUM(AK269:AM269)</f>
        <v>0</v>
      </c>
      <c r="AP269" s="89" t="n">
        <f aca="false">CHOOSE($G$3,AA269-AB269,AB269-AA269)</f>
        <v>0</v>
      </c>
      <c r="AQ269" s="89" t="n">
        <f aca="false">CHOOSE($G$3,AD269-AE269,AE269-AD269)</f>
        <v>0</v>
      </c>
      <c r="AR269" s="89" t="n">
        <f aca="false">CHOOSE($G$3,AG269-AH269,AH269-AG269)</f>
        <v>0</v>
      </c>
      <c r="AS269" s="103" t="n">
        <f aca="false">AP269+AQ269+AR269</f>
        <v>0</v>
      </c>
      <c r="AT269" s="103"/>
      <c r="AU269" s="90" t="n">
        <f aca="false">AS269+AN269</f>
        <v>0</v>
      </c>
      <c r="AW269" s="90" t="n">
        <f aca="false">AI269+AF269+AC269</f>
        <v>0</v>
      </c>
      <c r="AX269" s="104"/>
    </row>
    <row r="270" customFormat="false" ht="12" hidden="false" customHeight="true" outlineLevel="0" collapsed="false">
      <c r="A270" s="94" t="n">
        <f aca="false">EDATE(A269,1)</f>
        <v>44743</v>
      </c>
      <c r="B270" s="95" t="n">
        <f aca="false">VLOOKUP(MONTH(A270),Volumes,3)</f>
        <v>10000</v>
      </c>
      <c r="C270" s="96"/>
      <c r="D270" s="97" t="n">
        <f aca="false">B270+C270</f>
        <v>10000</v>
      </c>
      <c r="E270" s="84" t="n">
        <f aca="false">IF(X270=0,0,IF(AND(X270=1,$H$3=1),D270*S270,IF($H$3=2,D270,"N/A")))</f>
        <v>0</v>
      </c>
      <c r="F270" s="84" t="n">
        <f aca="false">E270*W270</f>
        <v>0</v>
      </c>
      <c r="G270" s="32" t="n">
        <f aca="false">VLOOKUP($A270,Table,MATCH(G$4,Curves,0))</f>
        <v>4.0375</v>
      </c>
      <c r="H270" s="98" t="n">
        <f aca="false">G270</f>
        <v>4.0375</v>
      </c>
      <c r="I270" s="99" t="n">
        <f aca="false">H270</f>
        <v>4.0375</v>
      </c>
      <c r="J270" s="32" t="n">
        <f aca="false">VLOOKUP($A270,Table,MATCH(J$4,Curves,0))</f>
        <v>0</v>
      </c>
      <c r="K270" s="98" t="n">
        <f aca="false">J270</f>
        <v>0</v>
      </c>
      <c r="L270" s="99" t="n">
        <f aca="false">K270</f>
        <v>0</v>
      </c>
      <c r="M270" s="32" t="n">
        <f aca="false">VLOOKUP($A270,Table,MATCH(M$4,Curves,0))</f>
        <v>0</v>
      </c>
      <c r="N270" s="98" t="n">
        <f aca="false">VLOOKUP($A270,Table,MATCH(N$4,Curves,0))</f>
        <v>0.025</v>
      </c>
      <c r="O270" s="99" t="n">
        <f aca="false">N270</f>
        <v>0.025</v>
      </c>
      <c r="P270" s="100"/>
      <c r="Q270" s="99" t="n">
        <f aca="false">O270+L270+I270</f>
        <v>4.0625</v>
      </c>
      <c r="R270" s="100"/>
      <c r="S270" s="35" t="n">
        <f aca="false">A271-A270</f>
        <v>31</v>
      </c>
      <c r="T270" s="101" t="n">
        <f aca="false">CHOOSE(F$3,A271+24,A270)</f>
        <v>44798</v>
      </c>
      <c r="U270" s="35" t="n">
        <f aca="false">T270-C$3</f>
        <v>8024</v>
      </c>
      <c r="V270" s="32" t="n">
        <f aca="false">VLOOKUP($A270,Table,MATCH(V$4,Curves,0))</f>
        <v>0.070859002456139</v>
      </c>
      <c r="W270" s="102" t="n">
        <f aca="false">1/(1+CHOOSE(F$3,(V271+($K$3/10000))/2,(V270+($K$3/10000))/2))^(2*U270/365.25)</f>
        <v>0.216595098447839</v>
      </c>
      <c r="X270" s="35" t="n">
        <f aca="false">IF(AND(mthbeg&lt;=A270,mthend&gt;=A270),1,0)</f>
        <v>0</v>
      </c>
      <c r="Y270" s="35" t="n">
        <f aca="false">S270*X270</f>
        <v>0</v>
      </c>
      <c r="AA270" s="89" t="n">
        <f aca="false">F270*G270</f>
        <v>0</v>
      </c>
      <c r="AB270" s="89" t="n">
        <f aca="false">$F270*H270</f>
        <v>0</v>
      </c>
      <c r="AC270" s="89" t="n">
        <f aca="false">$F270*I270</f>
        <v>0</v>
      </c>
      <c r="AD270" s="89" t="n">
        <f aca="false">$F270*J270</f>
        <v>0</v>
      </c>
      <c r="AE270" s="89" t="n">
        <f aca="false">$F270*K270</f>
        <v>0</v>
      </c>
      <c r="AF270" s="89" t="n">
        <f aca="false">$F270*L270</f>
        <v>0</v>
      </c>
      <c r="AG270" s="89" t="n">
        <f aca="false">$F270*M270</f>
        <v>0</v>
      </c>
      <c r="AH270" s="89" t="n">
        <f aca="false">$F270*N270</f>
        <v>0</v>
      </c>
      <c r="AI270" s="89" t="n">
        <f aca="false">F270*O270</f>
        <v>0</v>
      </c>
      <c r="AJ270" s="93"/>
      <c r="AK270" s="89" t="n">
        <f aca="false">CHOOSE($G$3,AB270-AC270,AC270-AB270)</f>
        <v>0</v>
      </c>
      <c r="AL270" s="89" t="n">
        <f aca="false">CHOOSE($G$3,AE270-AF270,AF270-AE270)</f>
        <v>0</v>
      </c>
      <c r="AM270" s="89" t="n">
        <f aca="false">CHOOSE($G$3,AH270-AI270,AI270-AH270)</f>
        <v>0</v>
      </c>
      <c r="AN270" s="103" t="n">
        <f aca="false">SUM(AK270:AM270)</f>
        <v>0</v>
      </c>
      <c r="AP270" s="89" t="n">
        <f aca="false">CHOOSE($G$3,AA270-AB270,AB270-AA270)</f>
        <v>0</v>
      </c>
      <c r="AQ270" s="89" t="n">
        <f aca="false">CHOOSE($G$3,AD270-AE270,AE270-AD270)</f>
        <v>0</v>
      </c>
      <c r="AR270" s="89" t="n">
        <f aca="false">CHOOSE($G$3,AG270-AH270,AH270-AG270)</f>
        <v>0</v>
      </c>
      <c r="AS270" s="103" t="n">
        <f aca="false">AP270+AQ270+AR270</f>
        <v>0</v>
      </c>
      <c r="AT270" s="103"/>
      <c r="AU270" s="90" t="n">
        <f aca="false">AS270+AN270</f>
        <v>0</v>
      </c>
      <c r="AW270" s="90" t="n">
        <f aca="false">AI270+AF270+AC270</f>
        <v>0</v>
      </c>
      <c r="AX270" s="104"/>
    </row>
    <row r="271" customFormat="false" ht="12" hidden="false" customHeight="true" outlineLevel="0" collapsed="false">
      <c r="A271" s="94" t="n">
        <f aca="false">EDATE(A270,1)</f>
        <v>44774</v>
      </c>
      <c r="B271" s="95" t="n">
        <f aca="false">VLOOKUP(MONTH(A271),Volumes,3)</f>
        <v>10000</v>
      </c>
      <c r="C271" s="96"/>
      <c r="D271" s="97" t="n">
        <f aca="false">B271+C271</f>
        <v>10000</v>
      </c>
      <c r="E271" s="84" t="n">
        <f aca="false">IF(X271=0,0,IF(AND(X271=1,$H$3=1),D271*S271,IF($H$3=2,D271,"N/A")))</f>
        <v>0</v>
      </c>
      <c r="F271" s="84" t="n">
        <f aca="false">E271*W271</f>
        <v>0</v>
      </c>
      <c r="G271" s="32" t="n">
        <f aca="false">VLOOKUP($A271,Table,MATCH(G$4,Curves,0))</f>
        <v>4.0375</v>
      </c>
      <c r="H271" s="98" t="n">
        <f aca="false">G271</f>
        <v>4.0375</v>
      </c>
      <c r="I271" s="99" t="n">
        <f aca="false">H271</f>
        <v>4.0375</v>
      </c>
      <c r="J271" s="32" t="n">
        <f aca="false">VLOOKUP($A271,Table,MATCH(J$4,Curves,0))</f>
        <v>0</v>
      </c>
      <c r="K271" s="98" t="n">
        <f aca="false">J271</f>
        <v>0</v>
      </c>
      <c r="L271" s="99" t="n">
        <f aca="false">K271</f>
        <v>0</v>
      </c>
      <c r="M271" s="32" t="n">
        <f aca="false">VLOOKUP($A271,Table,MATCH(M$4,Curves,0))</f>
        <v>0</v>
      </c>
      <c r="N271" s="98" t="n">
        <f aca="false">VLOOKUP($A271,Table,MATCH(N$4,Curves,0))</f>
        <v>0.025</v>
      </c>
      <c r="O271" s="99" t="n">
        <f aca="false">N271</f>
        <v>0.025</v>
      </c>
      <c r="P271" s="100"/>
      <c r="Q271" s="99" t="n">
        <f aca="false">O271+L271+I271</f>
        <v>4.0625</v>
      </c>
      <c r="R271" s="100"/>
      <c r="S271" s="35" t="n">
        <f aca="false">A272-A271</f>
        <v>31</v>
      </c>
      <c r="T271" s="101" t="n">
        <f aca="false">CHOOSE(F$3,A272+24,A271)</f>
        <v>44829</v>
      </c>
      <c r="U271" s="35" t="n">
        <f aca="false">T271-C$3</f>
        <v>8055</v>
      </c>
      <c r="V271" s="32" t="n">
        <f aca="false">VLOOKUP($A271,Table,MATCH(V$4,Curves,0))</f>
        <v>0.070859002456139</v>
      </c>
      <c r="W271" s="102" t="n">
        <f aca="false">1/(1+CHOOSE(F$3,(V272+($K$3/10000))/2,(V271+($K$3/10000))/2))^(2*U271/365.25)</f>
        <v>0.215318805919757</v>
      </c>
      <c r="X271" s="35" t="n">
        <f aca="false">IF(AND(mthbeg&lt;=A271,mthend&gt;=A271),1,0)</f>
        <v>0</v>
      </c>
      <c r="Y271" s="35" t="n">
        <f aca="false">S271*X271</f>
        <v>0</v>
      </c>
      <c r="AA271" s="89" t="n">
        <f aca="false">F271*G271</f>
        <v>0</v>
      </c>
      <c r="AB271" s="89" t="n">
        <f aca="false">$F271*H271</f>
        <v>0</v>
      </c>
      <c r="AC271" s="89" t="n">
        <f aca="false">$F271*I271</f>
        <v>0</v>
      </c>
      <c r="AD271" s="89" t="n">
        <f aca="false">$F271*J271</f>
        <v>0</v>
      </c>
      <c r="AE271" s="89" t="n">
        <f aca="false">$F271*K271</f>
        <v>0</v>
      </c>
      <c r="AF271" s="89" t="n">
        <f aca="false">$F271*L271</f>
        <v>0</v>
      </c>
      <c r="AG271" s="89" t="n">
        <f aca="false">$F271*M271</f>
        <v>0</v>
      </c>
      <c r="AH271" s="89" t="n">
        <f aca="false">$F271*N271</f>
        <v>0</v>
      </c>
      <c r="AI271" s="89" t="n">
        <f aca="false">F271*O271</f>
        <v>0</v>
      </c>
      <c r="AJ271" s="93"/>
      <c r="AK271" s="89" t="n">
        <f aca="false">CHOOSE($G$3,AB271-AC271,AC271-AB271)</f>
        <v>0</v>
      </c>
      <c r="AL271" s="89" t="n">
        <f aca="false">CHOOSE($G$3,AE271-AF271,AF271-AE271)</f>
        <v>0</v>
      </c>
      <c r="AM271" s="89" t="n">
        <f aca="false">CHOOSE($G$3,AH271-AI271,AI271-AH271)</f>
        <v>0</v>
      </c>
      <c r="AN271" s="103" t="n">
        <f aca="false">SUM(AK271:AM271)</f>
        <v>0</v>
      </c>
      <c r="AP271" s="89" t="n">
        <f aca="false">CHOOSE($G$3,AA271-AB271,AB271-AA271)</f>
        <v>0</v>
      </c>
      <c r="AQ271" s="89" t="n">
        <f aca="false">CHOOSE($G$3,AD271-AE271,AE271-AD271)</f>
        <v>0</v>
      </c>
      <c r="AR271" s="89" t="n">
        <f aca="false">CHOOSE($G$3,AG271-AH271,AH271-AG271)</f>
        <v>0</v>
      </c>
      <c r="AS271" s="103" t="n">
        <f aca="false">AP271+AQ271+AR271</f>
        <v>0</v>
      </c>
      <c r="AT271" s="103"/>
      <c r="AU271" s="90" t="n">
        <f aca="false">AS271+AN271</f>
        <v>0</v>
      </c>
      <c r="AW271" s="90" t="n">
        <f aca="false">AI271+AF271+AC271</f>
        <v>0</v>
      </c>
      <c r="AX271" s="104"/>
    </row>
    <row r="272" customFormat="false" ht="12" hidden="false" customHeight="true" outlineLevel="0" collapsed="false">
      <c r="A272" s="94" t="n">
        <f aca="false">EDATE(A271,1)</f>
        <v>44805</v>
      </c>
      <c r="B272" s="95" t="n">
        <f aca="false">VLOOKUP(MONTH(A272),Volumes,3)</f>
        <v>10000</v>
      </c>
      <c r="C272" s="96"/>
      <c r="D272" s="97" t="n">
        <f aca="false">B272+C272</f>
        <v>10000</v>
      </c>
      <c r="E272" s="84" t="n">
        <f aca="false">IF(X272=0,0,IF(AND(X272=1,$H$3=1),D272*S272,IF($H$3=2,D272,"N/A")))</f>
        <v>0</v>
      </c>
      <c r="F272" s="84" t="n">
        <f aca="false">E272*W272</f>
        <v>0</v>
      </c>
      <c r="G272" s="32" t="n">
        <f aca="false">VLOOKUP($A272,Table,MATCH(G$4,Curves,0))</f>
        <v>4.0375</v>
      </c>
      <c r="H272" s="98" t="n">
        <f aca="false">G272</f>
        <v>4.0375</v>
      </c>
      <c r="I272" s="99" t="n">
        <f aca="false">H272</f>
        <v>4.0375</v>
      </c>
      <c r="J272" s="32" t="n">
        <f aca="false">VLOOKUP($A272,Table,MATCH(J$4,Curves,0))</f>
        <v>0</v>
      </c>
      <c r="K272" s="98" t="n">
        <f aca="false">J272</f>
        <v>0</v>
      </c>
      <c r="L272" s="99" t="n">
        <f aca="false">K272</f>
        <v>0</v>
      </c>
      <c r="M272" s="32" t="n">
        <f aca="false">VLOOKUP($A272,Table,MATCH(M$4,Curves,0))</f>
        <v>0</v>
      </c>
      <c r="N272" s="98" t="n">
        <f aca="false">VLOOKUP($A272,Table,MATCH(N$4,Curves,0))</f>
        <v>0.025</v>
      </c>
      <c r="O272" s="99" t="n">
        <f aca="false">N272</f>
        <v>0.025</v>
      </c>
      <c r="P272" s="100"/>
      <c r="Q272" s="99" t="n">
        <f aca="false">O272+L272+I272</f>
        <v>4.0625</v>
      </c>
      <c r="R272" s="100"/>
      <c r="S272" s="35" t="n">
        <f aca="false">A273-A272</f>
        <v>30</v>
      </c>
      <c r="T272" s="101" t="n">
        <f aca="false">CHOOSE(F$3,A273+24,A272)</f>
        <v>44859</v>
      </c>
      <c r="U272" s="35" t="n">
        <f aca="false">T272-C$3</f>
        <v>8085</v>
      </c>
      <c r="V272" s="32" t="n">
        <f aca="false">VLOOKUP($A272,Table,MATCH(V$4,Curves,0))</f>
        <v>0.070859002456139</v>
      </c>
      <c r="W272" s="102" t="n">
        <f aca="false">1/(1+CHOOSE(F$3,(V273+($K$3/10000))/2,(V272+($K$3/10000))/2))^(2*U272/365.25)</f>
        <v>0.214090845174778</v>
      </c>
      <c r="X272" s="35" t="n">
        <f aca="false">IF(AND(mthbeg&lt;=A272,mthend&gt;=A272),1,0)</f>
        <v>0</v>
      </c>
      <c r="Y272" s="35" t="n">
        <f aca="false">S272*X272</f>
        <v>0</v>
      </c>
      <c r="AA272" s="89" t="n">
        <f aca="false">F272*G272</f>
        <v>0</v>
      </c>
      <c r="AB272" s="89" t="n">
        <f aca="false">$F272*H272</f>
        <v>0</v>
      </c>
      <c r="AC272" s="89" t="n">
        <f aca="false">$F272*I272</f>
        <v>0</v>
      </c>
      <c r="AD272" s="89" t="n">
        <f aca="false">$F272*J272</f>
        <v>0</v>
      </c>
      <c r="AE272" s="89" t="n">
        <f aca="false">$F272*K272</f>
        <v>0</v>
      </c>
      <c r="AF272" s="89" t="n">
        <f aca="false">$F272*L272</f>
        <v>0</v>
      </c>
      <c r="AG272" s="89" t="n">
        <f aca="false">$F272*M272</f>
        <v>0</v>
      </c>
      <c r="AH272" s="89" t="n">
        <f aca="false">$F272*N272</f>
        <v>0</v>
      </c>
      <c r="AI272" s="89" t="n">
        <f aca="false">F272*O272</f>
        <v>0</v>
      </c>
      <c r="AJ272" s="93"/>
      <c r="AK272" s="89" t="n">
        <f aca="false">CHOOSE($G$3,AB272-AC272,AC272-AB272)</f>
        <v>0</v>
      </c>
      <c r="AL272" s="89" t="n">
        <f aca="false">CHOOSE($G$3,AE272-AF272,AF272-AE272)</f>
        <v>0</v>
      </c>
      <c r="AM272" s="89" t="n">
        <f aca="false">CHOOSE($G$3,AH272-AI272,AI272-AH272)</f>
        <v>0</v>
      </c>
      <c r="AN272" s="103" t="n">
        <f aca="false">SUM(AK272:AM272)</f>
        <v>0</v>
      </c>
      <c r="AP272" s="89" t="n">
        <f aca="false">CHOOSE($G$3,AA272-AB272,AB272-AA272)</f>
        <v>0</v>
      </c>
      <c r="AQ272" s="89" t="n">
        <f aca="false">CHOOSE($G$3,AD272-AE272,AE272-AD272)</f>
        <v>0</v>
      </c>
      <c r="AR272" s="89" t="n">
        <f aca="false">CHOOSE($G$3,AG272-AH272,AH272-AG272)</f>
        <v>0</v>
      </c>
      <c r="AS272" s="103" t="n">
        <f aca="false">AP272+AQ272+AR272</f>
        <v>0</v>
      </c>
      <c r="AT272" s="103"/>
      <c r="AU272" s="90" t="n">
        <f aca="false">AS272+AN272</f>
        <v>0</v>
      </c>
      <c r="AW272" s="90" t="n">
        <f aca="false">AI272+AF272+AC272</f>
        <v>0</v>
      </c>
      <c r="AX272" s="104"/>
    </row>
    <row r="273" customFormat="false" ht="12" hidden="false" customHeight="true" outlineLevel="0" collapsed="false">
      <c r="A273" s="94" t="n">
        <f aca="false">EDATE(A272,1)</f>
        <v>44835</v>
      </c>
      <c r="B273" s="95" t="n">
        <f aca="false">VLOOKUP(MONTH(A273),Volumes,3)</f>
        <v>10000</v>
      </c>
      <c r="C273" s="96"/>
      <c r="D273" s="97" t="n">
        <f aca="false">B273+C273</f>
        <v>10000</v>
      </c>
      <c r="E273" s="84" t="n">
        <f aca="false">IF(X273=0,0,IF(AND(X273=1,$H$3=1),D273*S273,IF($H$3=2,D273,"N/A")))</f>
        <v>0</v>
      </c>
      <c r="F273" s="84" t="n">
        <f aca="false">E273*W273</f>
        <v>0</v>
      </c>
      <c r="G273" s="32" t="n">
        <f aca="false">VLOOKUP($A273,Table,MATCH(G$4,Curves,0))</f>
        <v>4.0375</v>
      </c>
      <c r="H273" s="98" t="n">
        <f aca="false">G273</f>
        <v>4.0375</v>
      </c>
      <c r="I273" s="99" t="n">
        <f aca="false">H273</f>
        <v>4.0375</v>
      </c>
      <c r="J273" s="32" t="n">
        <f aca="false">VLOOKUP($A273,Table,MATCH(J$4,Curves,0))</f>
        <v>0</v>
      </c>
      <c r="K273" s="98" t="n">
        <f aca="false">J273</f>
        <v>0</v>
      </c>
      <c r="L273" s="99" t="n">
        <f aca="false">K273</f>
        <v>0</v>
      </c>
      <c r="M273" s="32" t="n">
        <f aca="false">VLOOKUP($A273,Table,MATCH(M$4,Curves,0))</f>
        <v>0</v>
      </c>
      <c r="N273" s="98" t="n">
        <f aca="false">VLOOKUP($A273,Table,MATCH(N$4,Curves,0))</f>
        <v>0.025</v>
      </c>
      <c r="O273" s="99" t="n">
        <f aca="false">N273</f>
        <v>0.025</v>
      </c>
      <c r="P273" s="100"/>
      <c r="Q273" s="99" t="n">
        <f aca="false">O273+L273+I273</f>
        <v>4.0625</v>
      </c>
      <c r="R273" s="100"/>
      <c r="S273" s="35" t="n">
        <f aca="false">A274-A273</f>
        <v>31</v>
      </c>
      <c r="T273" s="101" t="n">
        <f aca="false">CHOOSE(F$3,A274+24,A273)</f>
        <v>44890</v>
      </c>
      <c r="U273" s="35" t="n">
        <f aca="false">T273-C$3</f>
        <v>8116</v>
      </c>
      <c r="V273" s="32" t="n">
        <f aca="false">VLOOKUP($A273,Table,MATCH(V$4,Curves,0))</f>
        <v>0.070859002456139</v>
      </c>
      <c r="W273" s="102" t="n">
        <f aca="false">1/(1+CHOOSE(F$3,(V274+($K$3/10000))/2,(V273+($K$3/10000))/2))^(2*U273/365.25)</f>
        <v>0.212829309027443</v>
      </c>
      <c r="X273" s="35" t="n">
        <f aca="false">IF(AND(mthbeg&lt;=A273,mthend&gt;=A273),1,0)</f>
        <v>0</v>
      </c>
      <c r="Y273" s="35" t="n">
        <f aca="false">S273*X273</f>
        <v>0</v>
      </c>
      <c r="AA273" s="89" t="n">
        <f aca="false">F273*G273</f>
        <v>0</v>
      </c>
      <c r="AB273" s="89" t="n">
        <f aca="false">$F273*H273</f>
        <v>0</v>
      </c>
      <c r="AC273" s="89" t="n">
        <f aca="false">$F273*I273</f>
        <v>0</v>
      </c>
      <c r="AD273" s="89" t="n">
        <f aca="false">$F273*J273</f>
        <v>0</v>
      </c>
      <c r="AE273" s="89" t="n">
        <f aca="false">$F273*K273</f>
        <v>0</v>
      </c>
      <c r="AF273" s="89" t="n">
        <f aca="false">$F273*L273</f>
        <v>0</v>
      </c>
      <c r="AG273" s="89" t="n">
        <f aca="false">$F273*M273</f>
        <v>0</v>
      </c>
      <c r="AH273" s="89" t="n">
        <f aca="false">$F273*N273</f>
        <v>0</v>
      </c>
      <c r="AI273" s="89" t="n">
        <f aca="false">F273*O273</f>
        <v>0</v>
      </c>
      <c r="AJ273" s="93"/>
      <c r="AK273" s="89" t="n">
        <f aca="false">CHOOSE($G$3,AB273-AC273,AC273-AB273)</f>
        <v>0</v>
      </c>
      <c r="AL273" s="89" t="n">
        <f aca="false">CHOOSE($G$3,AE273-AF273,AF273-AE273)</f>
        <v>0</v>
      </c>
      <c r="AM273" s="89" t="n">
        <f aca="false">CHOOSE($G$3,AH273-AI273,AI273-AH273)</f>
        <v>0</v>
      </c>
      <c r="AN273" s="103" t="n">
        <f aca="false">SUM(AK273:AM273)</f>
        <v>0</v>
      </c>
      <c r="AP273" s="89" t="n">
        <f aca="false">CHOOSE($G$3,AA273-AB273,AB273-AA273)</f>
        <v>0</v>
      </c>
      <c r="AQ273" s="89" t="n">
        <f aca="false">CHOOSE($G$3,AD273-AE273,AE273-AD273)</f>
        <v>0</v>
      </c>
      <c r="AR273" s="89" t="n">
        <f aca="false">CHOOSE($G$3,AG273-AH273,AH273-AG273)</f>
        <v>0</v>
      </c>
      <c r="AS273" s="103" t="n">
        <f aca="false">AP273+AQ273+AR273</f>
        <v>0</v>
      </c>
      <c r="AT273" s="103"/>
      <c r="AU273" s="90" t="n">
        <f aca="false">AS273+AN273</f>
        <v>0</v>
      </c>
      <c r="AW273" s="90" t="n">
        <f aca="false">AI273+AF273+AC273</f>
        <v>0</v>
      </c>
      <c r="AX273" s="104"/>
    </row>
    <row r="274" customFormat="false" ht="12" hidden="false" customHeight="true" outlineLevel="0" collapsed="false">
      <c r="A274" s="94" t="n">
        <f aca="false">EDATE(A273,1)</f>
        <v>44866</v>
      </c>
      <c r="B274" s="95" t="n">
        <f aca="false">VLOOKUP(MONTH(A274),Volumes,3)</f>
        <v>10000</v>
      </c>
      <c r="C274" s="96"/>
      <c r="D274" s="97" t="n">
        <f aca="false">B274+C274</f>
        <v>10000</v>
      </c>
      <c r="E274" s="84" t="n">
        <f aca="false">IF(X274=0,0,IF(AND(X274=1,$H$3=1),D274*S274,IF($H$3=2,D274,"N/A")))</f>
        <v>0</v>
      </c>
      <c r="F274" s="84" t="n">
        <f aca="false">E274*W274</f>
        <v>0</v>
      </c>
      <c r="G274" s="32" t="n">
        <f aca="false">VLOOKUP($A274,Table,MATCH(G$4,Curves,0))</f>
        <v>4.0375</v>
      </c>
      <c r="H274" s="98" t="n">
        <f aca="false">G274</f>
        <v>4.0375</v>
      </c>
      <c r="I274" s="99" t="n">
        <f aca="false">H274</f>
        <v>4.0375</v>
      </c>
      <c r="J274" s="32" t="n">
        <f aca="false">VLOOKUP($A274,Table,MATCH(J$4,Curves,0))</f>
        <v>0</v>
      </c>
      <c r="K274" s="98" t="n">
        <f aca="false">J274</f>
        <v>0</v>
      </c>
      <c r="L274" s="99" t="n">
        <f aca="false">K274</f>
        <v>0</v>
      </c>
      <c r="M274" s="32" t="n">
        <f aca="false">VLOOKUP($A274,Table,MATCH(M$4,Curves,0))</f>
        <v>0</v>
      </c>
      <c r="N274" s="98" t="n">
        <f aca="false">VLOOKUP($A274,Table,MATCH(N$4,Curves,0))</f>
        <v>0.025</v>
      </c>
      <c r="O274" s="99" t="n">
        <f aca="false">N274</f>
        <v>0.025</v>
      </c>
      <c r="P274" s="100"/>
      <c r="Q274" s="99" t="n">
        <f aca="false">O274+L274+I274</f>
        <v>4.0625</v>
      </c>
      <c r="R274" s="100"/>
      <c r="S274" s="35" t="n">
        <f aca="false">A275-A274</f>
        <v>30</v>
      </c>
      <c r="T274" s="101" t="n">
        <f aca="false">CHOOSE(F$3,A275+24,A274)</f>
        <v>44920</v>
      </c>
      <c r="U274" s="35" t="n">
        <f aca="false">T274-C$3</f>
        <v>8146</v>
      </c>
      <c r="V274" s="32" t="n">
        <f aca="false">VLOOKUP($A274,Table,MATCH(V$4,Curves,0))</f>
        <v>0.070859002456139</v>
      </c>
      <c r="W274" s="102" t="n">
        <f aca="false">1/(1+CHOOSE(F$3,(V275+($K$3/10000))/2,(V274+($K$3/10000))/2))^(2*U274/365.25)</f>
        <v>0.211615545855433</v>
      </c>
      <c r="X274" s="35" t="n">
        <f aca="false">IF(AND(mthbeg&lt;=A274,mthend&gt;=A274),1,0)</f>
        <v>0</v>
      </c>
      <c r="Y274" s="35" t="n">
        <f aca="false">S274*X274</f>
        <v>0</v>
      </c>
      <c r="AA274" s="89" t="n">
        <f aca="false">F274*G274</f>
        <v>0</v>
      </c>
      <c r="AB274" s="89" t="n">
        <f aca="false">$F274*H274</f>
        <v>0</v>
      </c>
      <c r="AC274" s="89" t="n">
        <f aca="false">$F274*I274</f>
        <v>0</v>
      </c>
      <c r="AD274" s="89" t="n">
        <f aca="false">$F274*J274</f>
        <v>0</v>
      </c>
      <c r="AE274" s="89" t="n">
        <f aca="false">$F274*K274</f>
        <v>0</v>
      </c>
      <c r="AF274" s="89" t="n">
        <f aca="false">$F274*L274</f>
        <v>0</v>
      </c>
      <c r="AG274" s="89" t="n">
        <f aca="false">$F274*M274</f>
        <v>0</v>
      </c>
      <c r="AH274" s="89" t="n">
        <f aca="false">$F274*N274</f>
        <v>0</v>
      </c>
      <c r="AI274" s="89" t="n">
        <f aca="false">F274*O274</f>
        <v>0</v>
      </c>
      <c r="AJ274" s="93"/>
      <c r="AK274" s="89" t="n">
        <f aca="false">CHOOSE($G$3,AB274-AC274,AC274-AB274)</f>
        <v>0</v>
      </c>
      <c r="AL274" s="89" t="n">
        <f aca="false">CHOOSE($G$3,AE274-AF274,AF274-AE274)</f>
        <v>0</v>
      </c>
      <c r="AM274" s="89" t="n">
        <f aca="false">CHOOSE($G$3,AH274-AI274,AI274-AH274)</f>
        <v>0</v>
      </c>
      <c r="AN274" s="103" t="n">
        <f aca="false">SUM(AK274:AM274)</f>
        <v>0</v>
      </c>
      <c r="AP274" s="89" t="n">
        <f aca="false">CHOOSE($G$3,AA274-AB274,AB274-AA274)</f>
        <v>0</v>
      </c>
      <c r="AQ274" s="89" t="n">
        <f aca="false">CHOOSE($G$3,AD274-AE274,AE274-AD274)</f>
        <v>0</v>
      </c>
      <c r="AR274" s="89" t="n">
        <f aca="false">CHOOSE($G$3,AG274-AH274,AH274-AG274)</f>
        <v>0</v>
      </c>
      <c r="AS274" s="103" t="n">
        <f aca="false">AP274+AQ274+AR274</f>
        <v>0</v>
      </c>
      <c r="AT274" s="103"/>
      <c r="AU274" s="90" t="n">
        <f aca="false">AS274+AN274</f>
        <v>0</v>
      </c>
      <c r="AW274" s="90" t="n">
        <f aca="false">AI274+AF274+AC274</f>
        <v>0</v>
      </c>
      <c r="AX274" s="104"/>
    </row>
    <row r="275" customFormat="false" ht="12" hidden="false" customHeight="true" outlineLevel="0" collapsed="false">
      <c r="A275" s="94" t="n">
        <f aca="false">EDATE(A274,1)</f>
        <v>44896</v>
      </c>
      <c r="B275" s="95" t="n">
        <f aca="false">VLOOKUP(MONTH(A275),Volumes,3)</f>
        <v>10000</v>
      </c>
      <c r="C275" s="96"/>
      <c r="D275" s="97" t="n">
        <f aca="false">B275+C275</f>
        <v>10000</v>
      </c>
      <c r="E275" s="84" t="n">
        <f aca="false">IF(X275=0,0,IF(AND(X275=1,$H$3=1),D275*S275,IF($H$3=2,D275,"N/A")))</f>
        <v>0</v>
      </c>
      <c r="F275" s="84" t="n">
        <f aca="false">E275*W275</f>
        <v>0</v>
      </c>
      <c r="G275" s="32" t="n">
        <f aca="false">VLOOKUP($A275,Table,MATCH(G$4,Curves,0))</f>
        <v>4.0375</v>
      </c>
      <c r="H275" s="98" t="n">
        <f aca="false">G275</f>
        <v>4.0375</v>
      </c>
      <c r="I275" s="99" t="n">
        <f aca="false">H275</f>
        <v>4.0375</v>
      </c>
      <c r="J275" s="32" t="n">
        <f aca="false">VLOOKUP($A275,Table,MATCH(J$4,Curves,0))</f>
        <v>0</v>
      </c>
      <c r="K275" s="98" t="n">
        <f aca="false">J275</f>
        <v>0</v>
      </c>
      <c r="L275" s="99" t="n">
        <f aca="false">K275</f>
        <v>0</v>
      </c>
      <c r="M275" s="32" t="n">
        <f aca="false">VLOOKUP($A275,Table,MATCH(M$4,Curves,0))</f>
        <v>0</v>
      </c>
      <c r="N275" s="98" t="n">
        <f aca="false">VLOOKUP($A275,Table,MATCH(N$4,Curves,0))</f>
        <v>0.025</v>
      </c>
      <c r="O275" s="99" t="n">
        <f aca="false">N275</f>
        <v>0.025</v>
      </c>
      <c r="P275" s="100"/>
      <c r="Q275" s="99" t="n">
        <f aca="false">O275+L275+I275</f>
        <v>4.0625</v>
      </c>
      <c r="R275" s="100"/>
      <c r="S275" s="35" t="n">
        <f aca="false">A276-A275</f>
        <v>31</v>
      </c>
      <c r="T275" s="101" t="n">
        <f aca="false">CHOOSE(F$3,A276+24,A275)</f>
        <v>44951</v>
      </c>
      <c r="U275" s="35" t="n">
        <f aca="false">T275-C$3</f>
        <v>8177</v>
      </c>
      <c r="V275" s="32" t="n">
        <f aca="false">VLOOKUP($A275,Table,MATCH(V$4,Curves,0))</f>
        <v>0.070859002456139</v>
      </c>
      <c r="W275" s="102" t="n">
        <f aca="false">1/(1+CHOOSE(F$3,(V276+($K$3/10000))/2,(V275+($K$3/10000))/2))^(2*U275/365.25)</f>
        <v>0.210368595476884</v>
      </c>
      <c r="X275" s="35" t="n">
        <f aca="false">IF(AND(mthbeg&lt;=A275,mthend&gt;=A275),1,0)</f>
        <v>0</v>
      </c>
      <c r="Y275" s="35" t="n">
        <f aca="false">S275*X275</f>
        <v>0</v>
      </c>
      <c r="AA275" s="89" t="n">
        <f aca="false">F275*G275</f>
        <v>0</v>
      </c>
      <c r="AB275" s="89" t="n">
        <f aca="false">$F275*H275</f>
        <v>0</v>
      </c>
      <c r="AC275" s="89" t="n">
        <f aca="false">$F275*I275</f>
        <v>0</v>
      </c>
      <c r="AD275" s="89" t="n">
        <f aca="false">$F275*J275</f>
        <v>0</v>
      </c>
      <c r="AE275" s="89" t="n">
        <f aca="false">$F275*K275</f>
        <v>0</v>
      </c>
      <c r="AF275" s="89" t="n">
        <f aca="false">$F275*L275</f>
        <v>0</v>
      </c>
      <c r="AG275" s="89" t="n">
        <f aca="false">$F275*M275</f>
        <v>0</v>
      </c>
      <c r="AH275" s="89" t="n">
        <f aca="false">$F275*N275</f>
        <v>0</v>
      </c>
      <c r="AI275" s="89" t="n">
        <f aca="false">F275*O275</f>
        <v>0</v>
      </c>
      <c r="AJ275" s="93"/>
      <c r="AK275" s="89" t="n">
        <f aca="false">CHOOSE($G$3,AB275-AC275,AC275-AB275)</f>
        <v>0</v>
      </c>
      <c r="AL275" s="89" t="n">
        <f aca="false">CHOOSE($G$3,AE275-AF275,AF275-AE275)</f>
        <v>0</v>
      </c>
      <c r="AM275" s="89" t="n">
        <f aca="false">CHOOSE($G$3,AH275-AI275,AI275-AH275)</f>
        <v>0</v>
      </c>
      <c r="AN275" s="103" t="n">
        <f aca="false">SUM(AK275:AM275)</f>
        <v>0</v>
      </c>
      <c r="AP275" s="89" t="n">
        <f aca="false">CHOOSE($G$3,AA275-AB275,AB275-AA275)</f>
        <v>0</v>
      </c>
      <c r="AQ275" s="89" t="n">
        <f aca="false">CHOOSE($G$3,AD275-AE275,AE275-AD275)</f>
        <v>0</v>
      </c>
      <c r="AR275" s="89" t="n">
        <f aca="false">CHOOSE($G$3,AG275-AH275,AH275-AG275)</f>
        <v>0</v>
      </c>
      <c r="AS275" s="103" t="n">
        <f aca="false">AP275+AQ275+AR275</f>
        <v>0</v>
      </c>
      <c r="AT275" s="103"/>
      <c r="AU275" s="90" t="n">
        <f aca="false">AS275+AN275</f>
        <v>0</v>
      </c>
      <c r="AW275" s="90" t="n">
        <f aca="false">AI275+AF275+AC275</f>
        <v>0</v>
      </c>
      <c r="AX275" s="104"/>
    </row>
    <row r="276" customFormat="false" ht="12" hidden="false" customHeight="true" outlineLevel="0" collapsed="false">
      <c r="A276" s="94" t="n">
        <f aca="false">EDATE(A275,1)</f>
        <v>44927</v>
      </c>
      <c r="B276" s="95" t="n">
        <f aca="false">VLOOKUP(MONTH(A276),Volumes,3)</f>
        <v>10000</v>
      </c>
      <c r="C276" s="96"/>
      <c r="D276" s="97" t="n">
        <f aca="false">B276+C276</f>
        <v>10000</v>
      </c>
      <c r="E276" s="84" t="n">
        <f aca="false">IF(X276=0,0,IF(AND(X276=1,$H$3=1),D276*S276,IF($H$3=2,D276,"N/A")))</f>
        <v>0</v>
      </c>
      <c r="F276" s="84" t="n">
        <f aca="false">E276*W276</f>
        <v>0</v>
      </c>
      <c r="G276" s="32" t="n">
        <f aca="false">VLOOKUP($A276,Table,MATCH(G$4,Curves,0))</f>
        <v>4.0375</v>
      </c>
      <c r="H276" s="98" t="n">
        <f aca="false">G276</f>
        <v>4.0375</v>
      </c>
      <c r="I276" s="99" t="n">
        <f aca="false">H276</f>
        <v>4.0375</v>
      </c>
      <c r="J276" s="32" t="n">
        <f aca="false">VLOOKUP($A276,Table,MATCH(J$4,Curves,0))</f>
        <v>0</v>
      </c>
      <c r="K276" s="98" t="n">
        <f aca="false">J276</f>
        <v>0</v>
      </c>
      <c r="L276" s="99" t="n">
        <f aca="false">K276</f>
        <v>0</v>
      </c>
      <c r="M276" s="32" t="n">
        <f aca="false">VLOOKUP($A276,Table,MATCH(M$4,Curves,0))</f>
        <v>0</v>
      </c>
      <c r="N276" s="98" t="n">
        <f aca="false">VLOOKUP($A276,Table,MATCH(N$4,Curves,0))</f>
        <v>0.025</v>
      </c>
      <c r="O276" s="99" t="n">
        <f aca="false">N276</f>
        <v>0.025</v>
      </c>
      <c r="P276" s="100"/>
      <c r="Q276" s="99" t="n">
        <f aca="false">O276+L276+I276</f>
        <v>4.0625</v>
      </c>
      <c r="R276" s="100"/>
      <c r="S276" s="35" t="n">
        <f aca="false">A277-A276</f>
        <v>31</v>
      </c>
      <c r="T276" s="101" t="n">
        <f aca="false">CHOOSE(F$3,A277+24,A276)</f>
        <v>44982</v>
      </c>
      <c r="U276" s="35" t="n">
        <f aca="false">T276-C$3</f>
        <v>8208</v>
      </c>
      <c r="V276" s="32" t="n">
        <f aca="false">VLOOKUP($A276,Table,MATCH(V$4,Curves,0))</f>
        <v>0.070859002456139</v>
      </c>
      <c r="W276" s="102" t="n">
        <f aca="false">1/(1+CHOOSE(F$3,(V277+($K$3/10000))/2,(V276+($K$3/10000))/2))^(2*U276/365.25)</f>
        <v>0.209128992787467</v>
      </c>
      <c r="X276" s="35" t="n">
        <f aca="false">IF(AND(mthbeg&lt;=A276,mthend&gt;=A276),1,0)</f>
        <v>0</v>
      </c>
      <c r="Y276" s="35" t="n">
        <f aca="false">S276*X276</f>
        <v>0</v>
      </c>
      <c r="AA276" s="89" t="n">
        <f aca="false">F276*G276</f>
        <v>0</v>
      </c>
      <c r="AB276" s="89" t="n">
        <f aca="false">$F276*H276</f>
        <v>0</v>
      </c>
      <c r="AC276" s="89" t="n">
        <f aca="false">$F276*I276</f>
        <v>0</v>
      </c>
      <c r="AD276" s="89" t="n">
        <f aca="false">$F276*J276</f>
        <v>0</v>
      </c>
      <c r="AE276" s="89" t="n">
        <f aca="false">$F276*K276</f>
        <v>0</v>
      </c>
      <c r="AF276" s="89" t="n">
        <f aca="false">$F276*L276</f>
        <v>0</v>
      </c>
      <c r="AG276" s="89" t="n">
        <f aca="false">$F276*M276</f>
        <v>0</v>
      </c>
      <c r="AH276" s="89" t="n">
        <f aca="false">$F276*N276</f>
        <v>0</v>
      </c>
      <c r="AI276" s="89" t="n">
        <f aca="false">F276*O276</f>
        <v>0</v>
      </c>
      <c r="AJ276" s="93"/>
      <c r="AK276" s="89" t="n">
        <f aca="false">CHOOSE($G$3,AB276-AC276,AC276-AB276)</f>
        <v>0</v>
      </c>
      <c r="AL276" s="89" t="n">
        <f aca="false">CHOOSE($G$3,AE276-AF276,AF276-AE276)</f>
        <v>0</v>
      </c>
      <c r="AM276" s="89" t="n">
        <f aca="false">CHOOSE($G$3,AH276-AI276,AI276-AH276)</f>
        <v>0</v>
      </c>
      <c r="AN276" s="103" t="n">
        <f aca="false">SUM(AK276:AM276)</f>
        <v>0</v>
      </c>
      <c r="AP276" s="89" t="n">
        <f aca="false">CHOOSE($G$3,AA276-AB276,AB276-AA276)</f>
        <v>0</v>
      </c>
      <c r="AQ276" s="89" t="n">
        <f aca="false">CHOOSE($G$3,AD276-AE276,AE276-AD276)</f>
        <v>0</v>
      </c>
      <c r="AR276" s="89" t="n">
        <f aca="false">CHOOSE($G$3,AG276-AH276,AH276-AG276)</f>
        <v>0</v>
      </c>
      <c r="AS276" s="103" t="n">
        <f aca="false">AP276+AQ276+AR276</f>
        <v>0</v>
      </c>
      <c r="AT276" s="103"/>
      <c r="AU276" s="90" t="n">
        <f aca="false">AS276+AN276</f>
        <v>0</v>
      </c>
      <c r="AW276" s="90" t="n">
        <f aca="false">AI276+AF276+AC276</f>
        <v>0</v>
      </c>
      <c r="AX276" s="104"/>
    </row>
    <row r="277" customFormat="false" ht="12" hidden="false" customHeight="true" outlineLevel="0" collapsed="false">
      <c r="A277" s="94" t="n">
        <f aca="false">EDATE(A276,1)</f>
        <v>44958</v>
      </c>
      <c r="B277" s="95" t="n">
        <f aca="false">VLOOKUP(MONTH(A277),Volumes,3)</f>
        <v>10000</v>
      </c>
      <c r="C277" s="96"/>
      <c r="D277" s="97" t="n">
        <f aca="false">B277+C277</f>
        <v>10000</v>
      </c>
      <c r="E277" s="84" t="n">
        <f aca="false">IF(X277=0,0,IF(AND(X277=1,$H$3=1),D277*S277,IF($H$3=2,D277,"N/A")))</f>
        <v>0</v>
      </c>
      <c r="F277" s="84" t="n">
        <f aca="false">E277*W277</f>
        <v>0</v>
      </c>
      <c r="G277" s="32" t="n">
        <f aca="false">VLOOKUP($A277,Table,MATCH(G$4,Curves,0))</f>
        <v>4.0375</v>
      </c>
      <c r="H277" s="98" t="n">
        <f aca="false">G277</f>
        <v>4.0375</v>
      </c>
      <c r="I277" s="99" t="n">
        <f aca="false">H277</f>
        <v>4.0375</v>
      </c>
      <c r="J277" s="32" t="n">
        <f aca="false">VLOOKUP($A277,Table,MATCH(J$4,Curves,0))</f>
        <v>0</v>
      </c>
      <c r="K277" s="98" t="n">
        <f aca="false">J277</f>
        <v>0</v>
      </c>
      <c r="L277" s="99" t="n">
        <f aca="false">K277</f>
        <v>0</v>
      </c>
      <c r="M277" s="32" t="n">
        <f aca="false">VLOOKUP($A277,Table,MATCH(M$4,Curves,0))</f>
        <v>0</v>
      </c>
      <c r="N277" s="98" t="n">
        <f aca="false">VLOOKUP($A277,Table,MATCH(N$4,Curves,0))</f>
        <v>0.025</v>
      </c>
      <c r="O277" s="99" t="n">
        <f aca="false">N277</f>
        <v>0.025</v>
      </c>
      <c r="P277" s="100"/>
      <c r="Q277" s="99" t="n">
        <f aca="false">O277+L277+I277</f>
        <v>4.0625</v>
      </c>
      <c r="R277" s="100"/>
      <c r="S277" s="35" t="n">
        <f aca="false">A278-A277</f>
        <v>28</v>
      </c>
      <c r="T277" s="101" t="n">
        <f aca="false">CHOOSE(F$3,A278+24,A277)</f>
        <v>45010</v>
      </c>
      <c r="U277" s="35" t="n">
        <f aca="false">T277-C$3</f>
        <v>8236</v>
      </c>
      <c r="V277" s="32" t="n">
        <f aca="false">VLOOKUP($A277,Table,MATCH(V$4,Curves,0))</f>
        <v>0.070859002456139</v>
      </c>
      <c r="W277" s="102" t="n">
        <f aca="false">1/(1+CHOOSE(F$3,(V278+($K$3/10000))/2,(V277+($K$3/10000))/2))^(2*U277/365.25)</f>
        <v>0.208015631125277</v>
      </c>
      <c r="X277" s="35" t="n">
        <f aca="false">IF(AND(mthbeg&lt;=A277,mthend&gt;=A277),1,0)</f>
        <v>0</v>
      </c>
      <c r="Y277" s="35" t="n">
        <f aca="false">S277*X277</f>
        <v>0</v>
      </c>
      <c r="AA277" s="89" t="n">
        <f aca="false">F277*G277</f>
        <v>0</v>
      </c>
      <c r="AB277" s="89" t="n">
        <f aca="false">$F277*H277</f>
        <v>0</v>
      </c>
      <c r="AC277" s="89" t="n">
        <f aca="false">$F277*I277</f>
        <v>0</v>
      </c>
      <c r="AD277" s="89" t="n">
        <f aca="false">$F277*J277</f>
        <v>0</v>
      </c>
      <c r="AE277" s="89" t="n">
        <f aca="false">$F277*K277</f>
        <v>0</v>
      </c>
      <c r="AF277" s="89" t="n">
        <f aca="false">$F277*L277</f>
        <v>0</v>
      </c>
      <c r="AG277" s="89" t="n">
        <f aca="false">$F277*M277</f>
        <v>0</v>
      </c>
      <c r="AH277" s="89" t="n">
        <f aca="false">$F277*N277</f>
        <v>0</v>
      </c>
      <c r="AI277" s="89" t="n">
        <f aca="false">F277*O277</f>
        <v>0</v>
      </c>
      <c r="AJ277" s="93"/>
      <c r="AK277" s="89" t="n">
        <f aca="false">CHOOSE($G$3,AB277-AC277,AC277-AB277)</f>
        <v>0</v>
      </c>
      <c r="AL277" s="89" t="n">
        <f aca="false">CHOOSE($G$3,AE277-AF277,AF277-AE277)</f>
        <v>0</v>
      </c>
      <c r="AM277" s="89" t="n">
        <f aca="false">CHOOSE($G$3,AH277-AI277,AI277-AH277)</f>
        <v>0</v>
      </c>
      <c r="AN277" s="103" t="n">
        <f aca="false">SUM(AK277:AM277)</f>
        <v>0</v>
      </c>
      <c r="AP277" s="89" t="n">
        <f aca="false">CHOOSE($G$3,AA277-AB277,AB277-AA277)</f>
        <v>0</v>
      </c>
      <c r="AQ277" s="89" t="n">
        <f aca="false">CHOOSE($G$3,AD277-AE277,AE277-AD277)</f>
        <v>0</v>
      </c>
      <c r="AR277" s="89" t="n">
        <f aca="false">CHOOSE($G$3,AG277-AH277,AH277-AG277)</f>
        <v>0</v>
      </c>
      <c r="AS277" s="103" t="n">
        <f aca="false">AP277+AQ277+AR277</f>
        <v>0</v>
      </c>
      <c r="AT277" s="103"/>
      <c r="AU277" s="90" t="n">
        <f aca="false">AS277+AN277</f>
        <v>0</v>
      </c>
      <c r="AW277" s="90" t="n">
        <f aca="false">AI277+AF277+AC277</f>
        <v>0</v>
      </c>
      <c r="AX277" s="104"/>
    </row>
    <row r="278" customFormat="false" ht="12" hidden="false" customHeight="true" outlineLevel="0" collapsed="false">
      <c r="A278" s="94" t="n">
        <f aca="false">EDATE(A277,1)</f>
        <v>44986</v>
      </c>
      <c r="B278" s="95" t="n">
        <f aca="false">VLOOKUP(MONTH(A278),Volumes,3)</f>
        <v>10000</v>
      </c>
      <c r="C278" s="96"/>
      <c r="D278" s="97" t="n">
        <f aca="false">B278+C278</f>
        <v>10000</v>
      </c>
      <c r="E278" s="84" t="n">
        <f aca="false">IF(X278=0,0,IF(AND(X278=1,$H$3=1),D278*S278,IF($H$3=2,D278,"N/A")))</f>
        <v>0</v>
      </c>
      <c r="F278" s="84" t="n">
        <f aca="false">E278*W278</f>
        <v>0</v>
      </c>
      <c r="G278" s="32" t="n">
        <f aca="false">VLOOKUP($A278,Table,MATCH(G$4,Curves,0))</f>
        <v>4.0375</v>
      </c>
      <c r="H278" s="98" t="n">
        <f aca="false">G278</f>
        <v>4.0375</v>
      </c>
      <c r="I278" s="99" t="n">
        <f aca="false">H278</f>
        <v>4.0375</v>
      </c>
      <c r="J278" s="32" t="n">
        <f aca="false">VLOOKUP($A278,Table,MATCH(J$4,Curves,0))</f>
        <v>0</v>
      </c>
      <c r="K278" s="98" t="n">
        <f aca="false">J278</f>
        <v>0</v>
      </c>
      <c r="L278" s="99" t="n">
        <f aca="false">K278</f>
        <v>0</v>
      </c>
      <c r="M278" s="32" t="n">
        <f aca="false">VLOOKUP($A278,Table,MATCH(M$4,Curves,0))</f>
        <v>0</v>
      </c>
      <c r="N278" s="98" t="n">
        <f aca="false">VLOOKUP($A278,Table,MATCH(N$4,Curves,0))</f>
        <v>0.025</v>
      </c>
      <c r="O278" s="99" t="n">
        <f aca="false">N278</f>
        <v>0.025</v>
      </c>
      <c r="P278" s="100"/>
      <c r="Q278" s="99" t="n">
        <f aca="false">O278+L278+I278</f>
        <v>4.0625</v>
      </c>
      <c r="R278" s="100"/>
      <c r="S278" s="35" t="n">
        <f aca="false">A279-A278</f>
        <v>31</v>
      </c>
      <c r="T278" s="101" t="n">
        <f aca="false">CHOOSE(F$3,A279+24,A278)</f>
        <v>45041</v>
      </c>
      <c r="U278" s="35" t="n">
        <f aca="false">T278-C$3</f>
        <v>8267</v>
      </c>
      <c r="V278" s="32" t="n">
        <f aca="false">VLOOKUP($A278,Table,MATCH(V$4,Curves,0))</f>
        <v>0.070859002456139</v>
      </c>
      <c r="W278" s="102" t="n">
        <f aca="false">1/(1+CHOOSE(F$3,(V279+($K$3/10000))/2,(V278+($K$3/10000))/2))^(2*U278/365.25)</f>
        <v>0.206789893342511</v>
      </c>
      <c r="X278" s="35" t="n">
        <f aca="false">IF(AND(mthbeg&lt;=A278,mthend&gt;=A278),1,0)</f>
        <v>0</v>
      </c>
      <c r="Y278" s="35" t="n">
        <f aca="false">S278*X278</f>
        <v>0</v>
      </c>
      <c r="AA278" s="89" t="n">
        <f aca="false">F278*G278</f>
        <v>0</v>
      </c>
      <c r="AB278" s="89" t="n">
        <f aca="false">$F278*H278</f>
        <v>0</v>
      </c>
      <c r="AC278" s="89" t="n">
        <f aca="false">$F278*I278</f>
        <v>0</v>
      </c>
      <c r="AD278" s="89" t="n">
        <f aca="false">$F278*J278</f>
        <v>0</v>
      </c>
      <c r="AE278" s="89" t="n">
        <f aca="false">$F278*K278</f>
        <v>0</v>
      </c>
      <c r="AF278" s="89" t="n">
        <f aca="false">$F278*L278</f>
        <v>0</v>
      </c>
      <c r="AG278" s="89" t="n">
        <f aca="false">$F278*M278</f>
        <v>0</v>
      </c>
      <c r="AH278" s="89" t="n">
        <f aca="false">$F278*N278</f>
        <v>0</v>
      </c>
      <c r="AI278" s="89" t="n">
        <f aca="false">F278*O278</f>
        <v>0</v>
      </c>
      <c r="AJ278" s="93"/>
      <c r="AK278" s="89" t="n">
        <f aca="false">CHOOSE($G$3,AB278-AC278,AC278-AB278)</f>
        <v>0</v>
      </c>
      <c r="AL278" s="89" t="n">
        <f aca="false">CHOOSE($G$3,AE278-AF278,AF278-AE278)</f>
        <v>0</v>
      </c>
      <c r="AM278" s="89" t="n">
        <f aca="false">CHOOSE($G$3,AH278-AI278,AI278-AH278)</f>
        <v>0</v>
      </c>
      <c r="AN278" s="103" t="n">
        <f aca="false">SUM(AK278:AM278)</f>
        <v>0</v>
      </c>
      <c r="AP278" s="89" t="n">
        <f aca="false">CHOOSE($G$3,AA278-AB278,AB278-AA278)</f>
        <v>0</v>
      </c>
      <c r="AQ278" s="89" t="n">
        <f aca="false">CHOOSE($G$3,AD278-AE278,AE278-AD278)</f>
        <v>0</v>
      </c>
      <c r="AR278" s="89" t="n">
        <f aca="false">CHOOSE($G$3,AG278-AH278,AH278-AG278)</f>
        <v>0</v>
      </c>
      <c r="AS278" s="103" t="n">
        <f aca="false">AP278+AQ278+AR278</f>
        <v>0</v>
      </c>
      <c r="AT278" s="103"/>
      <c r="AU278" s="90" t="n">
        <f aca="false">AS278+AN278</f>
        <v>0</v>
      </c>
      <c r="AW278" s="90" t="n">
        <f aca="false">AI278+AF278+AC278</f>
        <v>0</v>
      </c>
      <c r="AX278" s="104"/>
    </row>
    <row r="279" customFormat="false" ht="12" hidden="false" customHeight="true" outlineLevel="0" collapsed="false">
      <c r="A279" s="94" t="n">
        <f aca="false">EDATE(A278,1)</f>
        <v>45017</v>
      </c>
      <c r="B279" s="95" t="n">
        <f aca="false">VLOOKUP(MONTH(A279),Volumes,3)</f>
        <v>10000</v>
      </c>
      <c r="C279" s="96"/>
      <c r="D279" s="97" t="n">
        <f aca="false">B279+C279</f>
        <v>10000</v>
      </c>
      <c r="E279" s="84" t="n">
        <f aca="false">IF(X279=0,0,IF(AND(X279=1,$H$3=1),D279*S279,IF($H$3=2,D279,"N/A")))</f>
        <v>0</v>
      </c>
      <c r="F279" s="84" t="n">
        <f aca="false">E279*W279</f>
        <v>0</v>
      </c>
      <c r="G279" s="32" t="n">
        <f aca="false">VLOOKUP($A279,Table,MATCH(G$4,Curves,0))</f>
        <v>4.0375</v>
      </c>
      <c r="H279" s="98" t="n">
        <f aca="false">G279</f>
        <v>4.0375</v>
      </c>
      <c r="I279" s="99" t="n">
        <f aca="false">H279</f>
        <v>4.0375</v>
      </c>
      <c r="J279" s="32" t="n">
        <f aca="false">VLOOKUP($A279,Table,MATCH(J$4,Curves,0))</f>
        <v>0</v>
      </c>
      <c r="K279" s="98" t="n">
        <f aca="false">J279</f>
        <v>0</v>
      </c>
      <c r="L279" s="99" t="n">
        <f aca="false">K279</f>
        <v>0</v>
      </c>
      <c r="M279" s="32" t="n">
        <f aca="false">VLOOKUP($A279,Table,MATCH(M$4,Curves,0))</f>
        <v>0</v>
      </c>
      <c r="N279" s="98" t="n">
        <f aca="false">VLOOKUP($A279,Table,MATCH(N$4,Curves,0))</f>
        <v>0.025</v>
      </c>
      <c r="O279" s="99" t="n">
        <f aca="false">N279</f>
        <v>0.025</v>
      </c>
      <c r="P279" s="100"/>
      <c r="Q279" s="99" t="n">
        <f aca="false">O279+L279+I279</f>
        <v>4.0625</v>
      </c>
      <c r="R279" s="100"/>
      <c r="S279" s="35" t="n">
        <f aca="false">A280-A279</f>
        <v>30</v>
      </c>
      <c r="T279" s="101" t="n">
        <f aca="false">CHOOSE(F$3,A280+24,A279)</f>
        <v>45071</v>
      </c>
      <c r="U279" s="35" t="n">
        <f aca="false">T279-C$3</f>
        <v>8297</v>
      </c>
      <c r="V279" s="32" t="n">
        <f aca="false">VLOOKUP($A279,Table,MATCH(V$4,Curves,0))</f>
        <v>0.070859002456139</v>
      </c>
      <c r="W279" s="102" t="n">
        <f aca="false">1/(1+CHOOSE(F$3,(V280+($K$3/10000))/2,(V279+($K$3/10000))/2))^(2*U279/365.25)</f>
        <v>0.205610572890689</v>
      </c>
      <c r="X279" s="35" t="n">
        <f aca="false">IF(AND(mthbeg&lt;=A279,mthend&gt;=A279),1,0)</f>
        <v>0</v>
      </c>
      <c r="Y279" s="35" t="n">
        <f aca="false">S279*X279</f>
        <v>0</v>
      </c>
      <c r="AA279" s="89" t="n">
        <f aca="false">F279*G279</f>
        <v>0</v>
      </c>
      <c r="AB279" s="89" t="n">
        <f aca="false">$F279*H279</f>
        <v>0</v>
      </c>
      <c r="AC279" s="89" t="n">
        <f aca="false">$F279*I279</f>
        <v>0</v>
      </c>
      <c r="AD279" s="89" t="n">
        <f aca="false">$F279*J279</f>
        <v>0</v>
      </c>
      <c r="AE279" s="89" t="n">
        <f aca="false">$F279*K279</f>
        <v>0</v>
      </c>
      <c r="AF279" s="89" t="n">
        <f aca="false">$F279*L279</f>
        <v>0</v>
      </c>
      <c r="AG279" s="89" t="n">
        <f aca="false">$F279*M279</f>
        <v>0</v>
      </c>
      <c r="AH279" s="89" t="n">
        <f aca="false">$F279*N279</f>
        <v>0</v>
      </c>
      <c r="AI279" s="89" t="n">
        <f aca="false">F279*O279</f>
        <v>0</v>
      </c>
      <c r="AJ279" s="93"/>
      <c r="AK279" s="89" t="n">
        <f aca="false">CHOOSE($G$3,AB279-AC279,AC279-AB279)</f>
        <v>0</v>
      </c>
      <c r="AL279" s="89" t="n">
        <f aca="false">CHOOSE($G$3,AE279-AF279,AF279-AE279)</f>
        <v>0</v>
      </c>
      <c r="AM279" s="89" t="n">
        <f aca="false">CHOOSE($G$3,AH279-AI279,AI279-AH279)</f>
        <v>0</v>
      </c>
      <c r="AN279" s="103" t="n">
        <f aca="false">SUM(AK279:AM279)</f>
        <v>0</v>
      </c>
      <c r="AP279" s="89" t="n">
        <f aca="false">CHOOSE($G$3,AA279-AB279,AB279-AA279)</f>
        <v>0</v>
      </c>
      <c r="AQ279" s="89" t="n">
        <f aca="false">CHOOSE($G$3,AD279-AE279,AE279-AD279)</f>
        <v>0</v>
      </c>
      <c r="AR279" s="89" t="n">
        <f aca="false">CHOOSE($G$3,AG279-AH279,AH279-AG279)</f>
        <v>0</v>
      </c>
      <c r="AS279" s="103" t="n">
        <f aca="false">AP279+AQ279+AR279</f>
        <v>0</v>
      </c>
      <c r="AT279" s="103"/>
      <c r="AU279" s="90" t="n">
        <f aca="false">AS279+AN279</f>
        <v>0</v>
      </c>
      <c r="AW279" s="90" t="n">
        <f aca="false">AI279+AF279+AC279</f>
        <v>0</v>
      </c>
      <c r="AX279" s="104"/>
    </row>
    <row r="280" customFormat="false" ht="12" hidden="false" customHeight="true" outlineLevel="0" collapsed="false">
      <c r="A280" s="94" t="n">
        <f aca="false">EDATE(A279,1)</f>
        <v>45047</v>
      </c>
      <c r="B280" s="95" t="n">
        <f aca="false">VLOOKUP(MONTH(A280),Volumes,3)</f>
        <v>10000</v>
      </c>
      <c r="C280" s="96"/>
      <c r="D280" s="97" t="n">
        <f aca="false">B280+C280</f>
        <v>10000</v>
      </c>
      <c r="E280" s="84" t="n">
        <f aca="false">IF(X280=0,0,IF(AND(X280=1,$H$3=1),D280*S280,IF($H$3=2,D280,"N/A")))</f>
        <v>0</v>
      </c>
      <c r="F280" s="84" t="n">
        <f aca="false">E280*W280</f>
        <v>0</v>
      </c>
      <c r="G280" s="32" t="n">
        <f aca="false">VLOOKUP($A280,Table,MATCH(G$4,Curves,0))</f>
        <v>4.0375</v>
      </c>
      <c r="H280" s="98" t="n">
        <f aca="false">G280</f>
        <v>4.0375</v>
      </c>
      <c r="I280" s="99" t="n">
        <f aca="false">H280</f>
        <v>4.0375</v>
      </c>
      <c r="J280" s="32" t="n">
        <f aca="false">VLOOKUP($A280,Table,MATCH(J$4,Curves,0))</f>
        <v>0</v>
      </c>
      <c r="K280" s="98" t="n">
        <f aca="false">J280</f>
        <v>0</v>
      </c>
      <c r="L280" s="99" t="n">
        <f aca="false">K280</f>
        <v>0</v>
      </c>
      <c r="M280" s="32" t="n">
        <f aca="false">VLOOKUP($A280,Table,MATCH(M$4,Curves,0))</f>
        <v>0</v>
      </c>
      <c r="N280" s="98" t="n">
        <f aca="false">VLOOKUP($A280,Table,MATCH(N$4,Curves,0))</f>
        <v>0.025</v>
      </c>
      <c r="O280" s="99" t="n">
        <f aca="false">N280</f>
        <v>0.025</v>
      </c>
      <c r="P280" s="100"/>
      <c r="Q280" s="99" t="n">
        <f aca="false">O280+L280+I280</f>
        <v>4.0625</v>
      </c>
      <c r="R280" s="100"/>
      <c r="S280" s="35" t="n">
        <f aca="false">A281-A280</f>
        <v>31</v>
      </c>
      <c r="T280" s="101" t="n">
        <f aca="false">CHOOSE(F$3,A281+24,A280)</f>
        <v>45102</v>
      </c>
      <c r="U280" s="35" t="n">
        <f aca="false">T280-C$3</f>
        <v>8328</v>
      </c>
      <c r="V280" s="32" t="n">
        <f aca="false">VLOOKUP($A280,Table,MATCH(V$4,Curves,0))</f>
        <v>0.070859002456139</v>
      </c>
      <c r="W280" s="102" t="n">
        <f aca="false">1/(1+CHOOSE(F$3,(V281+($K$3/10000))/2,(V280+($K$3/10000))/2))^(2*U280/365.25)</f>
        <v>0.204399006979199</v>
      </c>
      <c r="X280" s="35" t="n">
        <f aca="false">IF(AND(mthbeg&lt;=A280,mthend&gt;=A280),1,0)</f>
        <v>0</v>
      </c>
      <c r="Y280" s="35" t="n">
        <f aca="false">S280*X280</f>
        <v>0</v>
      </c>
      <c r="AA280" s="89" t="n">
        <f aca="false">F280*G280</f>
        <v>0</v>
      </c>
      <c r="AB280" s="89" t="n">
        <f aca="false">$F280*H280</f>
        <v>0</v>
      </c>
      <c r="AC280" s="89" t="n">
        <f aca="false">$F280*I280</f>
        <v>0</v>
      </c>
      <c r="AD280" s="89" t="n">
        <f aca="false">$F280*J280</f>
        <v>0</v>
      </c>
      <c r="AE280" s="89" t="n">
        <f aca="false">$F280*K280</f>
        <v>0</v>
      </c>
      <c r="AF280" s="89" t="n">
        <f aca="false">$F280*L280</f>
        <v>0</v>
      </c>
      <c r="AG280" s="89" t="n">
        <f aca="false">$F280*M280</f>
        <v>0</v>
      </c>
      <c r="AH280" s="89" t="n">
        <f aca="false">$F280*N280</f>
        <v>0</v>
      </c>
      <c r="AI280" s="89" t="n">
        <f aca="false">F280*O280</f>
        <v>0</v>
      </c>
      <c r="AJ280" s="93"/>
      <c r="AK280" s="89" t="n">
        <f aca="false">CHOOSE($G$3,AB280-AC280,AC280-AB280)</f>
        <v>0</v>
      </c>
      <c r="AL280" s="89" t="n">
        <f aca="false">CHOOSE($G$3,AE280-AF280,AF280-AE280)</f>
        <v>0</v>
      </c>
      <c r="AM280" s="89" t="n">
        <f aca="false">CHOOSE($G$3,AH280-AI280,AI280-AH280)</f>
        <v>0</v>
      </c>
      <c r="AN280" s="103" t="n">
        <f aca="false">SUM(AK280:AM280)</f>
        <v>0</v>
      </c>
      <c r="AP280" s="89" t="n">
        <f aca="false">CHOOSE($G$3,AA280-AB280,AB280-AA280)</f>
        <v>0</v>
      </c>
      <c r="AQ280" s="89" t="n">
        <f aca="false">CHOOSE($G$3,AD280-AE280,AE280-AD280)</f>
        <v>0</v>
      </c>
      <c r="AR280" s="89" t="n">
        <f aca="false">CHOOSE($G$3,AG280-AH280,AH280-AG280)</f>
        <v>0</v>
      </c>
      <c r="AS280" s="103" t="n">
        <f aca="false">AP280+AQ280+AR280</f>
        <v>0</v>
      </c>
      <c r="AT280" s="103"/>
      <c r="AU280" s="90" t="n">
        <f aca="false">AS280+AN280</f>
        <v>0</v>
      </c>
      <c r="AW280" s="90" t="n">
        <f aca="false">AI280+AF280+AC280</f>
        <v>0</v>
      </c>
      <c r="AX280" s="104"/>
    </row>
    <row r="281" customFormat="false" ht="12" hidden="false" customHeight="true" outlineLevel="0" collapsed="false">
      <c r="A281" s="94" t="n">
        <f aca="false">EDATE(A280,1)</f>
        <v>45078</v>
      </c>
      <c r="B281" s="95" t="n">
        <f aca="false">VLOOKUP(MONTH(A281),Volumes,3)</f>
        <v>10000</v>
      </c>
      <c r="C281" s="96"/>
      <c r="D281" s="97" t="n">
        <f aca="false">B281+C281</f>
        <v>10000</v>
      </c>
      <c r="E281" s="84" t="n">
        <f aca="false">IF(X281=0,0,IF(AND(X281=1,$H$3=1),D281*S281,IF($H$3=2,D281,"N/A")))</f>
        <v>0</v>
      </c>
      <c r="F281" s="84" t="n">
        <f aca="false">E281*W281</f>
        <v>0</v>
      </c>
      <c r="G281" s="32" t="n">
        <f aca="false">VLOOKUP($A281,Table,MATCH(G$4,Curves,0))</f>
        <v>4.0375</v>
      </c>
      <c r="H281" s="98" t="n">
        <f aca="false">G281</f>
        <v>4.0375</v>
      </c>
      <c r="I281" s="99" t="n">
        <f aca="false">H281</f>
        <v>4.0375</v>
      </c>
      <c r="J281" s="32" t="n">
        <f aca="false">VLOOKUP($A281,Table,MATCH(J$4,Curves,0))</f>
        <v>0</v>
      </c>
      <c r="K281" s="98" t="n">
        <f aca="false">J281</f>
        <v>0</v>
      </c>
      <c r="L281" s="99" t="n">
        <f aca="false">K281</f>
        <v>0</v>
      </c>
      <c r="M281" s="32" t="n">
        <f aca="false">VLOOKUP($A281,Table,MATCH(M$4,Curves,0))</f>
        <v>0</v>
      </c>
      <c r="N281" s="98" t="n">
        <f aca="false">VLOOKUP($A281,Table,MATCH(N$4,Curves,0))</f>
        <v>0.025</v>
      </c>
      <c r="O281" s="99" t="n">
        <f aca="false">N281</f>
        <v>0.025</v>
      </c>
      <c r="P281" s="100"/>
      <c r="Q281" s="99" t="n">
        <f aca="false">O281+L281+I281</f>
        <v>4.0625</v>
      </c>
      <c r="R281" s="100"/>
      <c r="S281" s="35" t="n">
        <f aca="false">A282-A281</f>
        <v>30</v>
      </c>
      <c r="T281" s="101" t="n">
        <f aca="false">CHOOSE(F$3,A282+24,A281)</f>
        <v>45132</v>
      </c>
      <c r="U281" s="35" t="n">
        <f aca="false">T281-C$3</f>
        <v>8358</v>
      </c>
      <c r="V281" s="32" t="n">
        <f aca="false">VLOOKUP($A281,Table,MATCH(V$4,Curves,0))</f>
        <v>0.070859002456139</v>
      </c>
      <c r="W281" s="102" t="n">
        <f aca="false">1/(1+CHOOSE(F$3,(V282+($K$3/10000))/2,(V281+($K$3/10000))/2))^(2*U281/365.25)</f>
        <v>0.203233321725601</v>
      </c>
      <c r="X281" s="35" t="n">
        <f aca="false">IF(AND(mthbeg&lt;=A281,mthend&gt;=A281),1,0)</f>
        <v>0</v>
      </c>
      <c r="Y281" s="35" t="n">
        <f aca="false">S281*X281</f>
        <v>0</v>
      </c>
      <c r="AA281" s="89" t="n">
        <f aca="false">F281*G281</f>
        <v>0</v>
      </c>
      <c r="AB281" s="89" t="n">
        <f aca="false">$F281*H281</f>
        <v>0</v>
      </c>
      <c r="AC281" s="89" t="n">
        <f aca="false">$F281*I281</f>
        <v>0</v>
      </c>
      <c r="AD281" s="89" t="n">
        <f aca="false">$F281*J281</f>
        <v>0</v>
      </c>
      <c r="AE281" s="89" t="n">
        <f aca="false">$F281*K281</f>
        <v>0</v>
      </c>
      <c r="AF281" s="89" t="n">
        <f aca="false">$F281*L281</f>
        <v>0</v>
      </c>
      <c r="AG281" s="89" t="n">
        <f aca="false">$F281*M281</f>
        <v>0</v>
      </c>
      <c r="AH281" s="89" t="n">
        <f aca="false">$F281*N281</f>
        <v>0</v>
      </c>
      <c r="AI281" s="89" t="n">
        <f aca="false">F281*O281</f>
        <v>0</v>
      </c>
      <c r="AJ281" s="93"/>
      <c r="AK281" s="89" t="n">
        <f aca="false">CHOOSE($G$3,AB281-AC281,AC281-AB281)</f>
        <v>0</v>
      </c>
      <c r="AL281" s="89" t="n">
        <f aca="false">CHOOSE($G$3,AE281-AF281,AF281-AE281)</f>
        <v>0</v>
      </c>
      <c r="AM281" s="89" t="n">
        <f aca="false">CHOOSE($G$3,AH281-AI281,AI281-AH281)</f>
        <v>0</v>
      </c>
      <c r="AN281" s="103" t="n">
        <f aca="false">SUM(AK281:AM281)</f>
        <v>0</v>
      </c>
      <c r="AP281" s="89" t="n">
        <f aca="false">CHOOSE($G$3,AA281-AB281,AB281-AA281)</f>
        <v>0</v>
      </c>
      <c r="AQ281" s="89" t="n">
        <f aca="false">CHOOSE($G$3,AD281-AE281,AE281-AD281)</f>
        <v>0</v>
      </c>
      <c r="AR281" s="89" t="n">
        <f aca="false">CHOOSE($G$3,AG281-AH281,AH281-AG281)</f>
        <v>0</v>
      </c>
      <c r="AS281" s="103" t="n">
        <f aca="false">AP281+AQ281+AR281</f>
        <v>0</v>
      </c>
      <c r="AT281" s="103"/>
      <c r="AU281" s="90" t="n">
        <f aca="false">AS281+AN281</f>
        <v>0</v>
      </c>
      <c r="AW281" s="90" t="n">
        <f aca="false">AI281+AF281+AC281</f>
        <v>0</v>
      </c>
      <c r="AX281" s="104"/>
    </row>
    <row r="282" customFormat="false" ht="12" hidden="false" customHeight="true" outlineLevel="0" collapsed="false">
      <c r="A282" s="94" t="n">
        <f aca="false">EDATE(A281,1)</f>
        <v>45108</v>
      </c>
      <c r="B282" s="95" t="n">
        <f aca="false">VLOOKUP(MONTH(A282),Volumes,3)</f>
        <v>10000</v>
      </c>
      <c r="C282" s="96"/>
      <c r="D282" s="97" t="n">
        <f aca="false">B282+C282</f>
        <v>10000</v>
      </c>
      <c r="E282" s="84" t="n">
        <f aca="false">IF(X282=0,0,IF(AND(X282=1,$H$3=1),D282*S282,IF($H$3=2,D282,"N/A")))</f>
        <v>0</v>
      </c>
      <c r="F282" s="84" t="n">
        <f aca="false">E282*W282</f>
        <v>0</v>
      </c>
      <c r="G282" s="32" t="n">
        <f aca="false">VLOOKUP($A282,Table,MATCH(G$4,Curves,0))</f>
        <v>4.0375</v>
      </c>
      <c r="H282" s="98" t="n">
        <f aca="false">G282</f>
        <v>4.0375</v>
      </c>
      <c r="I282" s="99" t="n">
        <f aca="false">H282</f>
        <v>4.0375</v>
      </c>
      <c r="J282" s="32" t="n">
        <f aca="false">VLOOKUP($A282,Table,MATCH(J$4,Curves,0))</f>
        <v>0</v>
      </c>
      <c r="K282" s="98" t="n">
        <f aca="false">J282</f>
        <v>0</v>
      </c>
      <c r="L282" s="99" t="n">
        <f aca="false">K282</f>
        <v>0</v>
      </c>
      <c r="M282" s="32" t="n">
        <f aca="false">VLOOKUP($A282,Table,MATCH(M$4,Curves,0))</f>
        <v>0</v>
      </c>
      <c r="N282" s="98" t="n">
        <f aca="false">VLOOKUP($A282,Table,MATCH(N$4,Curves,0))</f>
        <v>0.025</v>
      </c>
      <c r="O282" s="99" t="n">
        <f aca="false">N282</f>
        <v>0.025</v>
      </c>
      <c r="P282" s="100"/>
      <c r="Q282" s="99" t="n">
        <f aca="false">O282+L282+I282</f>
        <v>4.0625</v>
      </c>
      <c r="R282" s="100"/>
      <c r="S282" s="35" t="n">
        <f aca="false">A283-A282</f>
        <v>31</v>
      </c>
      <c r="T282" s="101" t="n">
        <f aca="false">CHOOSE(F$3,A283+24,A282)</f>
        <v>45163</v>
      </c>
      <c r="U282" s="35" t="n">
        <f aca="false">T282-C$3</f>
        <v>8389</v>
      </c>
      <c r="V282" s="32" t="n">
        <f aca="false">VLOOKUP($A282,Table,MATCH(V$4,Curves,0))</f>
        <v>0.070859002456139</v>
      </c>
      <c r="W282" s="102" t="n">
        <f aca="false">1/(1+CHOOSE(F$3,(V283+($K$3/10000))/2,(V282+($K$3/10000))/2))^(2*U282/365.25)</f>
        <v>0.202035763831472</v>
      </c>
      <c r="X282" s="35" t="n">
        <f aca="false">IF(AND(mthbeg&lt;=A282,mthend&gt;=A282),1,0)</f>
        <v>0</v>
      </c>
      <c r="Y282" s="35" t="n">
        <f aca="false">S282*X282</f>
        <v>0</v>
      </c>
      <c r="AA282" s="89" t="n">
        <f aca="false">F282*G282</f>
        <v>0</v>
      </c>
      <c r="AB282" s="89" t="n">
        <f aca="false">$F282*H282</f>
        <v>0</v>
      </c>
      <c r="AC282" s="89" t="n">
        <f aca="false">$F282*I282</f>
        <v>0</v>
      </c>
      <c r="AD282" s="89" t="n">
        <f aca="false">$F282*J282</f>
        <v>0</v>
      </c>
      <c r="AE282" s="89" t="n">
        <f aca="false">$F282*K282</f>
        <v>0</v>
      </c>
      <c r="AF282" s="89" t="n">
        <f aca="false">$F282*L282</f>
        <v>0</v>
      </c>
      <c r="AG282" s="89" t="n">
        <f aca="false">$F282*M282</f>
        <v>0</v>
      </c>
      <c r="AH282" s="89" t="n">
        <f aca="false">$F282*N282</f>
        <v>0</v>
      </c>
      <c r="AI282" s="89" t="n">
        <f aca="false">F282*O282</f>
        <v>0</v>
      </c>
      <c r="AJ282" s="93"/>
      <c r="AK282" s="89" t="n">
        <f aca="false">CHOOSE($G$3,AB282-AC282,AC282-AB282)</f>
        <v>0</v>
      </c>
      <c r="AL282" s="89" t="n">
        <f aca="false">CHOOSE($G$3,AE282-AF282,AF282-AE282)</f>
        <v>0</v>
      </c>
      <c r="AM282" s="89" t="n">
        <f aca="false">CHOOSE($G$3,AH282-AI282,AI282-AH282)</f>
        <v>0</v>
      </c>
      <c r="AN282" s="103" t="n">
        <f aca="false">SUM(AK282:AM282)</f>
        <v>0</v>
      </c>
      <c r="AP282" s="89" t="n">
        <f aca="false">CHOOSE($G$3,AA282-AB282,AB282-AA282)</f>
        <v>0</v>
      </c>
      <c r="AQ282" s="89" t="n">
        <f aca="false">CHOOSE($G$3,AD282-AE282,AE282-AD282)</f>
        <v>0</v>
      </c>
      <c r="AR282" s="89" t="n">
        <f aca="false">CHOOSE($G$3,AG282-AH282,AH282-AG282)</f>
        <v>0</v>
      </c>
      <c r="AS282" s="103" t="n">
        <f aca="false">AP282+AQ282+AR282</f>
        <v>0</v>
      </c>
      <c r="AT282" s="103"/>
      <c r="AU282" s="90" t="n">
        <f aca="false">AS282+AN282</f>
        <v>0</v>
      </c>
      <c r="AW282" s="90" t="n">
        <f aca="false">AI282+AF282+AC282</f>
        <v>0</v>
      </c>
      <c r="AX282" s="104"/>
    </row>
    <row r="283" customFormat="false" ht="12" hidden="false" customHeight="true" outlineLevel="0" collapsed="false">
      <c r="A283" s="94" t="n">
        <f aca="false">EDATE(A282,1)</f>
        <v>45139</v>
      </c>
      <c r="B283" s="95" t="n">
        <f aca="false">VLOOKUP(MONTH(A283),Volumes,3)</f>
        <v>10000</v>
      </c>
      <c r="C283" s="96"/>
      <c r="D283" s="97" t="n">
        <f aca="false">B283+C283</f>
        <v>10000</v>
      </c>
      <c r="E283" s="84" t="n">
        <f aca="false">IF(X283=0,0,IF(AND(X283=1,$H$3=1),D283*S283,IF($H$3=2,D283,"N/A")))</f>
        <v>0</v>
      </c>
      <c r="F283" s="84" t="n">
        <f aca="false">E283*W283</f>
        <v>0</v>
      </c>
      <c r="G283" s="32" t="n">
        <f aca="false">VLOOKUP($A283,Table,MATCH(G$4,Curves,0))</f>
        <v>4.0375</v>
      </c>
      <c r="H283" s="98" t="n">
        <f aca="false">G283</f>
        <v>4.0375</v>
      </c>
      <c r="I283" s="99" t="n">
        <f aca="false">H283</f>
        <v>4.0375</v>
      </c>
      <c r="J283" s="32" t="n">
        <f aca="false">VLOOKUP($A283,Table,MATCH(J$4,Curves,0))</f>
        <v>0</v>
      </c>
      <c r="K283" s="98" t="n">
        <f aca="false">J283</f>
        <v>0</v>
      </c>
      <c r="L283" s="99" t="n">
        <f aca="false">K283</f>
        <v>0</v>
      </c>
      <c r="M283" s="32" t="n">
        <f aca="false">VLOOKUP($A283,Table,MATCH(M$4,Curves,0))</f>
        <v>0</v>
      </c>
      <c r="N283" s="98" t="n">
        <f aca="false">VLOOKUP($A283,Table,MATCH(N$4,Curves,0))</f>
        <v>0.025</v>
      </c>
      <c r="O283" s="99" t="n">
        <f aca="false">N283</f>
        <v>0.025</v>
      </c>
      <c r="P283" s="100"/>
      <c r="Q283" s="99" t="n">
        <f aca="false">O283+L283+I283</f>
        <v>4.0625</v>
      </c>
      <c r="R283" s="100"/>
      <c r="S283" s="35" t="n">
        <f aca="false">A284-A283</f>
        <v>31</v>
      </c>
      <c r="T283" s="101" t="n">
        <f aca="false">CHOOSE(F$3,A284+24,A283)</f>
        <v>45194</v>
      </c>
      <c r="U283" s="35" t="n">
        <f aca="false">T283-C$3</f>
        <v>8420</v>
      </c>
      <c r="V283" s="32" t="n">
        <f aca="false">VLOOKUP($A283,Table,MATCH(V$4,Curves,0))</f>
        <v>0.070859002456139</v>
      </c>
      <c r="W283" s="102" t="n">
        <f aca="false">1/(1+CHOOSE(F$3,(V284+($K$3/10000))/2,(V283+($K$3/10000))/2))^(2*U283/365.25)</f>
        <v>0.200845262579914</v>
      </c>
      <c r="X283" s="35" t="n">
        <f aca="false">IF(AND(mthbeg&lt;=A283,mthend&gt;=A283),1,0)</f>
        <v>0</v>
      </c>
      <c r="Y283" s="35" t="n">
        <f aca="false">S283*X283</f>
        <v>0</v>
      </c>
      <c r="AA283" s="89" t="n">
        <f aca="false">F283*G283</f>
        <v>0</v>
      </c>
      <c r="AB283" s="89" t="n">
        <f aca="false">$F283*H283</f>
        <v>0</v>
      </c>
      <c r="AC283" s="89" t="n">
        <f aca="false">$F283*I283</f>
        <v>0</v>
      </c>
      <c r="AD283" s="89" t="n">
        <f aca="false">$F283*J283</f>
        <v>0</v>
      </c>
      <c r="AE283" s="89" t="n">
        <f aca="false">$F283*K283</f>
        <v>0</v>
      </c>
      <c r="AF283" s="89" t="n">
        <f aca="false">$F283*L283</f>
        <v>0</v>
      </c>
      <c r="AG283" s="89" t="n">
        <f aca="false">$F283*M283</f>
        <v>0</v>
      </c>
      <c r="AH283" s="89" t="n">
        <f aca="false">$F283*N283</f>
        <v>0</v>
      </c>
      <c r="AI283" s="89" t="n">
        <f aca="false">F283*O283</f>
        <v>0</v>
      </c>
      <c r="AJ283" s="93"/>
      <c r="AK283" s="89" t="n">
        <f aca="false">CHOOSE($G$3,AB283-AC283,AC283-AB283)</f>
        <v>0</v>
      </c>
      <c r="AL283" s="89" t="n">
        <f aca="false">CHOOSE($G$3,AE283-AF283,AF283-AE283)</f>
        <v>0</v>
      </c>
      <c r="AM283" s="89" t="n">
        <f aca="false">CHOOSE($G$3,AH283-AI283,AI283-AH283)</f>
        <v>0</v>
      </c>
      <c r="AN283" s="103" t="n">
        <f aca="false">SUM(AK283:AM283)</f>
        <v>0</v>
      </c>
      <c r="AP283" s="89" t="n">
        <f aca="false">CHOOSE($G$3,AA283-AB283,AB283-AA283)</f>
        <v>0</v>
      </c>
      <c r="AQ283" s="89" t="n">
        <f aca="false">CHOOSE($G$3,AD283-AE283,AE283-AD283)</f>
        <v>0</v>
      </c>
      <c r="AR283" s="89" t="n">
        <f aca="false">CHOOSE($G$3,AG283-AH283,AH283-AG283)</f>
        <v>0</v>
      </c>
      <c r="AS283" s="103" t="n">
        <f aca="false">AP283+AQ283+AR283</f>
        <v>0</v>
      </c>
      <c r="AT283" s="103"/>
      <c r="AU283" s="90" t="n">
        <f aca="false">AS283+AN283</f>
        <v>0</v>
      </c>
      <c r="AW283" s="90" t="n">
        <f aca="false">AI283+AF283+AC283</f>
        <v>0</v>
      </c>
      <c r="AX283" s="104"/>
    </row>
    <row r="284" customFormat="false" ht="12" hidden="false" customHeight="true" outlineLevel="0" collapsed="false">
      <c r="A284" s="94" t="n">
        <f aca="false">EDATE(A283,1)</f>
        <v>45170</v>
      </c>
      <c r="B284" s="95" t="n">
        <f aca="false">VLOOKUP(MONTH(A284),Volumes,3)</f>
        <v>10000</v>
      </c>
      <c r="C284" s="96"/>
      <c r="D284" s="97" t="n">
        <f aca="false">B284+C284</f>
        <v>10000</v>
      </c>
      <c r="E284" s="84" t="n">
        <f aca="false">IF(X284=0,0,IF(AND(X284=1,$H$3=1),D284*S284,IF($H$3=2,D284,"N/A")))</f>
        <v>0</v>
      </c>
      <c r="F284" s="84" t="n">
        <f aca="false">E284*W284</f>
        <v>0</v>
      </c>
      <c r="G284" s="32" t="n">
        <f aca="false">VLOOKUP($A284,Table,MATCH(G$4,Curves,0))</f>
        <v>4.0375</v>
      </c>
      <c r="H284" s="98" t="n">
        <f aca="false">G284</f>
        <v>4.0375</v>
      </c>
      <c r="I284" s="99" t="n">
        <f aca="false">H284</f>
        <v>4.0375</v>
      </c>
      <c r="J284" s="32" t="n">
        <f aca="false">VLOOKUP($A284,Table,MATCH(J$4,Curves,0))</f>
        <v>0</v>
      </c>
      <c r="K284" s="98" t="n">
        <f aca="false">J284</f>
        <v>0</v>
      </c>
      <c r="L284" s="99" t="n">
        <f aca="false">K284</f>
        <v>0</v>
      </c>
      <c r="M284" s="32" t="n">
        <f aca="false">VLOOKUP($A284,Table,MATCH(M$4,Curves,0))</f>
        <v>0</v>
      </c>
      <c r="N284" s="98" t="n">
        <f aca="false">VLOOKUP($A284,Table,MATCH(N$4,Curves,0))</f>
        <v>0.025</v>
      </c>
      <c r="O284" s="99" t="n">
        <f aca="false">N284</f>
        <v>0.025</v>
      </c>
      <c r="P284" s="100"/>
      <c r="Q284" s="99" t="n">
        <f aca="false">O284+L284+I284</f>
        <v>4.0625</v>
      </c>
      <c r="R284" s="100"/>
      <c r="S284" s="35" t="n">
        <f aca="false">A285-A284</f>
        <v>30</v>
      </c>
      <c r="T284" s="101" t="n">
        <f aca="false">CHOOSE(F$3,A285+24,A284)</f>
        <v>45224</v>
      </c>
      <c r="U284" s="35" t="n">
        <f aca="false">T284-C$3</f>
        <v>8450</v>
      </c>
      <c r="V284" s="32" t="n">
        <f aca="false">VLOOKUP($A284,Table,MATCH(V$4,Curves,0))</f>
        <v>0.070859002456139</v>
      </c>
      <c r="W284" s="102" t="n">
        <f aca="false">1/(1+CHOOSE(F$3,(V285+($K$3/10000))/2,(V284+($K$3/10000))/2))^(2*U284/365.25)</f>
        <v>0.199699844290928</v>
      </c>
      <c r="X284" s="35" t="n">
        <f aca="false">IF(AND(mthbeg&lt;=A284,mthend&gt;=A284),1,0)</f>
        <v>0</v>
      </c>
      <c r="Y284" s="35" t="n">
        <f aca="false">S284*X284</f>
        <v>0</v>
      </c>
      <c r="AA284" s="89" t="n">
        <f aca="false">F284*G284</f>
        <v>0</v>
      </c>
      <c r="AB284" s="89" t="n">
        <f aca="false">$F284*H284</f>
        <v>0</v>
      </c>
      <c r="AC284" s="89" t="n">
        <f aca="false">$F284*I284</f>
        <v>0</v>
      </c>
      <c r="AD284" s="89" t="n">
        <f aca="false">$F284*J284</f>
        <v>0</v>
      </c>
      <c r="AE284" s="89" t="n">
        <f aca="false">$F284*K284</f>
        <v>0</v>
      </c>
      <c r="AF284" s="89" t="n">
        <f aca="false">$F284*L284</f>
        <v>0</v>
      </c>
      <c r="AG284" s="89" t="n">
        <f aca="false">$F284*M284</f>
        <v>0</v>
      </c>
      <c r="AH284" s="89" t="n">
        <f aca="false">$F284*N284</f>
        <v>0</v>
      </c>
      <c r="AI284" s="89" t="n">
        <f aca="false">F284*O284</f>
        <v>0</v>
      </c>
      <c r="AJ284" s="93"/>
      <c r="AK284" s="89" t="n">
        <f aca="false">CHOOSE($G$3,AB284-AC284,AC284-AB284)</f>
        <v>0</v>
      </c>
      <c r="AL284" s="89" t="n">
        <f aca="false">CHOOSE($G$3,AE284-AF284,AF284-AE284)</f>
        <v>0</v>
      </c>
      <c r="AM284" s="89" t="n">
        <f aca="false">CHOOSE($G$3,AH284-AI284,AI284-AH284)</f>
        <v>0</v>
      </c>
      <c r="AN284" s="103" t="n">
        <f aca="false">SUM(AK284:AM284)</f>
        <v>0</v>
      </c>
      <c r="AP284" s="89" t="n">
        <f aca="false">CHOOSE($G$3,AA284-AB284,AB284-AA284)</f>
        <v>0</v>
      </c>
      <c r="AQ284" s="89" t="n">
        <f aca="false">CHOOSE($G$3,AD284-AE284,AE284-AD284)</f>
        <v>0</v>
      </c>
      <c r="AR284" s="89" t="n">
        <f aca="false">CHOOSE($G$3,AG284-AH284,AH284-AG284)</f>
        <v>0</v>
      </c>
      <c r="AS284" s="103" t="n">
        <f aca="false">AP284+AQ284+AR284</f>
        <v>0</v>
      </c>
      <c r="AT284" s="103"/>
      <c r="AU284" s="90" t="n">
        <f aca="false">AS284+AN284</f>
        <v>0</v>
      </c>
      <c r="AW284" s="90" t="n">
        <f aca="false">AI284+AF284+AC284</f>
        <v>0</v>
      </c>
      <c r="AX284" s="104"/>
    </row>
    <row r="285" customFormat="false" ht="12" hidden="false" customHeight="true" outlineLevel="0" collapsed="false">
      <c r="A285" s="94" t="n">
        <f aca="false">EDATE(A284,1)</f>
        <v>45200</v>
      </c>
      <c r="B285" s="95" t="n">
        <f aca="false">VLOOKUP(MONTH(A285),Volumes,3)</f>
        <v>10000</v>
      </c>
      <c r="C285" s="96"/>
      <c r="D285" s="97" t="n">
        <f aca="false">B285+C285</f>
        <v>10000</v>
      </c>
      <c r="E285" s="84" t="n">
        <f aca="false">IF(X285=0,0,IF(AND(X285=1,$H$3=1),D285*S285,IF($H$3=2,D285,"N/A")))</f>
        <v>0</v>
      </c>
      <c r="F285" s="84" t="n">
        <f aca="false">E285*W285</f>
        <v>0</v>
      </c>
      <c r="G285" s="32" t="n">
        <f aca="false">VLOOKUP($A285,Table,MATCH(G$4,Curves,0))</f>
        <v>4.0375</v>
      </c>
      <c r="H285" s="98" t="n">
        <f aca="false">G285</f>
        <v>4.0375</v>
      </c>
      <c r="I285" s="99" t="n">
        <f aca="false">H285</f>
        <v>4.0375</v>
      </c>
      <c r="J285" s="32" t="n">
        <f aca="false">VLOOKUP($A285,Table,MATCH(J$4,Curves,0))</f>
        <v>0</v>
      </c>
      <c r="K285" s="98" t="n">
        <f aca="false">J285</f>
        <v>0</v>
      </c>
      <c r="L285" s="99" t="n">
        <f aca="false">K285</f>
        <v>0</v>
      </c>
      <c r="M285" s="32" t="n">
        <f aca="false">VLOOKUP($A285,Table,MATCH(M$4,Curves,0))</f>
        <v>0</v>
      </c>
      <c r="N285" s="98" t="n">
        <f aca="false">VLOOKUP($A285,Table,MATCH(N$4,Curves,0))</f>
        <v>0.025</v>
      </c>
      <c r="O285" s="99" t="n">
        <f aca="false">N285</f>
        <v>0.025</v>
      </c>
      <c r="P285" s="100"/>
      <c r="Q285" s="99" t="n">
        <f aca="false">O285+L285+I285</f>
        <v>4.0625</v>
      </c>
      <c r="R285" s="100"/>
      <c r="S285" s="35" t="n">
        <f aca="false">A286-A285</f>
        <v>31</v>
      </c>
      <c r="T285" s="101" t="n">
        <f aca="false">CHOOSE(F$3,A286+24,A285)</f>
        <v>45255</v>
      </c>
      <c r="U285" s="35" t="n">
        <f aca="false">T285-C$3</f>
        <v>8481</v>
      </c>
      <c r="V285" s="32" t="n">
        <f aca="false">VLOOKUP($A285,Table,MATCH(V$4,Curves,0))</f>
        <v>0.070859002456139</v>
      </c>
      <c r="W285" s="102" t="n">
        <f aca="false">1/(1+CHOOSE(F$3,(V286+($K$3/10000))/2,(V285+($K$3/10000))/2))^(2*U285/365.25)</f>
        <v>0.198523107509005</v>
      </c>
      <c r="X285" s="35" t="n">
        <f aca="false">IF(AND(mthbeg&lt;=A285,mthend&gt;=A285),1,0)</f>
        <v>0</v>
      </c>
      <c r="Y285" s="35" t="n">
        <f aca="false">S285*X285</f>
        <v>0</v>
      </c>
      <c r="AA285" s="89" t="n">
        <f aca="false">F285*G285</f>
        <v>0</v>
      </c>
      <c r="AB285" s="89" t="n">
        <f aca="false">$F285*H285</f>
        <v>0</v>
      </c>
      <c r="AC285" s="89" t="n">
        <f aca="false">$F285*I285</f>
        <v>0</v>
      </c>
      <c r="AD285" s="89" t="n">
        <f aca="false">$F285*J285</f>
        <v>0</v>
      </c>
      <c r="AE285" s="89" t="n">
        <f aca="false">$F285*K285</f>
        <v>0</v>
      </c>
      <c r="AF285" s="89" t="n">
        <f aca="false">$F285*L285</f>
        <v>0</v>
      </c>
      <c r="AG285" s="89" t="n">
        <f aca="false">$F285*M285</f>
        <v>0</v>
      </c>
      <c r="AH285" s="89" t="n">
        <f aca="false">$F285*N285</f>
        <v>0</v>
      </c>
      <c r="AI285" s="89" t="n">
        <f aca="false">F285*O285</f>
        <v>0</v>
      </c>
      <c r="AJ285" s="93"/>
      <c r="AK285" s="89" t="n">
        <f aca="false">CHOOSE($G$3,AB285-AC285,AC285-AB285)</f>
        <v>0</v>
      </c>
      <c r="AL285" s="89" t="n">
        <f aca="false">CHOOSE($G$3,AE285-AF285,AF285-AE285)</f>
        <v>0</v>
      </c>
      <c r="AM285" s="89" t="n">
        <f aca="false">CHOOSE($G$3,AH285-AI285,AI285-AH285)</f>
        <v>0</v>
      </c>
      <c r="AN285" s="103" t="n">
        <f aca="false">SUM(AK285:AM285)</f>
        <v>0</v>
      </c>
      <c r="AP285" s="89" t="n">
        <f aca="false">CHOOSE($G$3,AA285-AB285,AB285-AA285)</f>
        <v>0</v>
      </c>
      <c r="AQ285" s="89" t="n">
        <f aca="false">CHOOSE($G$3,AD285-AE285,AE285-AD285)</f>
        <v>0</v>
      </c>
      <c r="AR285" s="89" t="n">
        <f aca="false">CHOOSE($G$3,AG285-AH285,AH285-AG285)</f>
        <v>0</v>
      </c>
      <c r="AS285" s="103" t="n">
        <f aca="false">AP285+AQ285+AR285</f>
        <v>0</v>
      </c>
      <c r="AT285" s="103"/>
      <c r="AU285" s="90" t="n">
        <f aca="false">AS285+AN285</f>
        <v>0</v>
      </c>
      <c r="AW285" s="90" t="n">
        <f aca="false">AI285+AF285+AC285</f>
        <v>0</v>
      </c>
      <c r="AX285" s="104"/>
    </row>
    <row r="286" customFormat="false" ht="12" hidden="false" customHeight="true" outlineLevel="0" collapsed="false">
      <c r="A286" s="94" t="n">
        <f aca="false">EDATE(A285,1)</f>
        <v>45231</v>
      </c>
      <c r="B286" s="95" t="n">
        <f aca="false">VLOOKUP(MONTH(A286),Volumes,3)</f>
        <v>10000</v>
      </c>
      <c r="C286" s="96"/>
      <c r="D286" s="97" t="n">
        <f aca="false">B286+C286</f>
        <v>10000</v>
      </c>
      <c r="E286" s="84" t="n">
        <f aca="false">IF(X286=0,0,IF(AND(X286=1,$H$3=1),D286*S286,IF($H$3=2,D286,"N/A")))</f>
        <v>0</v>
      </c>
      <c r="F286" s="84" t="n">
        <f aca="false">E286*W286</f>
        <v>0</v>
      </c>
      <c r="G286" s="32" t="n">
        <f aca="false">VLOOKUP($A286,Table,MATCH(G$4,Curves,0))</f>
        <v>4.0375</v>
      </c>
      <c r="H286" s="98" t="n">
        <f aca="false">G286</f>
        <v>4.0375</v>
      </c>
      <c r="I286" s="99" t="n">
        <f aca="false">H286</f>
        <v>4.0375</v>
      </c>
      <c r="J286" s="32" t="n">
        <f aca="false">VLOOKUP($A286,Table,MATCH(J$4,Curves,0))</f>
        <v>0</v>
      </c>
      <c r="K286" s="98" t="n">
        <f aca="false">J286</f>
        <v>0</v>
      </c>
      <c r="L286" s="99" t="n">
        <f aca="false">K286</f>
        <v>0</v>
      </c>
      <c r="M286" s="32" t="n">
        <f aca="false">VLOOKUP($A286,Table,MATCH(M$4,Curves,0))</f>
        <v>0</v>
      </c>
      <c r="N286" s="98" t="n">
        <f aca="false">VLOOKUP($A286,Table,MATCH(N$4,Curves,0))</f>
        <v>0.025</v>
      </c>
      <c r="O286" s="99" t="n">
        <f aca="false">N286</f>
        <v>0.025</v>
      </c>
      <c r="P286" s="100"/>
      <c r="Q286" s="99" t="n">
        <f aca="false">O286+L286+I286</f>
        <v>4.0625</v>
      </c>
      <c r="R286" s="100"/>
      <c r="S286" s="35" t="n">
        <f aca="false">A287-A286</f>
        <v>30</v>
      </c>
      <c r="T286" s="101" t="n">
        <f aca="false">CHOOSE(F$3,A287+24,A286)</f>
        <v>45285</v>
      </c>
      <c r="U286" s="35" t="n">
        <f aca="false">T286-C$3</f>
        <v>8511</v>
      </c>
      <c r="V286" s="32" t="n">
        <f aca="false">VLOOKUP($A286,Table,MATCH(V$4,Curves,0))</f>
        <v>0.070859002456139</v>
      </c>
      <c r="W286" s="102" t="n">
        <f aca="false">1/(1+CHOOSE(F$3,(V287+($K$3/10000))/2,(V286+($K$3/10000))/2))^(2*U286/365.25)</f>
        <v>0.197390932444449</v>
      </c>
      <c r="X286" s="35" t="n">
        <f aca="false">IF(AND(mthbeg&lt;=A286,mthend&gt;=A286),1,0)</f>
        <v>0</v>
      </c>
      <c r="Y286" s="35" t="n">
        <f aca="false">S286*X286</f>
        <v>0</v>
      </c>
      <c r="AA286" s="89" t="n">
        <f aca="false">F286*G286</f>
        <v>0</v>
      </c>
      <c r="AB286" s="89" t="n">
        <f aca="false">$F286*H286</f>
        <v>0</v>
      </c>
      <c r="AC286" s="89" t="n">
        <f aca="false">$F286*I286</f>
        <v>0</v>
      </c>
      <c r="AD286" s="89" t="n">
        <f aca="false">$F286*J286</f>
        <v>0</v>
      </c>
      <c r="AE286" s="89" t="n">
        <f aca="false">$F286*K286</f>
        <v>0</v>
      </c>
      <c r="AF286" s="89" t="n">
        <f aca="false">$F286*L286</f>
        <v>0</v>
      </c>
      <c r="AG286" s="89" t="n">
        <f aca="false">$F286*M286</f>
        <v>0</v>
      </c>
      <c r="AH286" s="89" t="n">
        <f aca="false">$F286*N286</f>
        <v>0</v>
      </c>
      <c r="AI286" s="89" t="n">
        <f aca="false">F286*O286</f>
        <v>0</v>
      </c>
      <c r="AJ286" s="93"/>
      <c r="AK286" s="89" t="n">
        <f aca="false">CHOOSE($G$3,AB286-AC286,AC286-AB286)</f>
        <v>0</v>
      </c>
      <c r="AL286" s="89" t="n">
        <f aca="false">CHOOSE($G$3,AE286-AF286,AF286-AE286)</f>
        <v>0</v>
      </c>
      <c r="AM286" s="89" t="n">
        <f aca="false">CHOOSE($G$3,AH286-AI286,AI286-AH286)</f>
        <v>0</v>
      </c>
      <c r="AN286" s="103" t="n">
        <f aca="false">SUM(AK286:AM286)</f>
        <v>0</v>
      </c>
      <c r="AP286" s="89" t="n">
        <f aca="false">CHOOSE($G$3,AA286-AB286,AB286-AA286)</f>
        <v>0</v>
      </c>
      <c r="AQ286" s="89" t="n">
        <f aca="false">CHOOSE($G$3,AD286-AE286,AE286-AD286)</f>
        <v>0</v>
      </c>
      <c r="AR286" s="89" t="n">
        <f aca="false">CHOOSE($G$3,AG286-AH286,AH286-AG286)</f>
        <v>0</v>
      </c>
      <c r="AS286" s="103" t="n">
        <f aca="false">AP286+AQ286+AR286</f>
        <v>0</v>
      </c>
      <c r="AT286" s="103"/>
      <c r="AU286" s="90" t="n">
        <f aca="false">AS286+AN286</f>
        <v>0</v>
      </c>
      <c r="AW286" s="90" t="n">
        <f aca="false">AI286+AF286+AC286</f>
        <v>0</v>
      </c>
      <c r="AX286" s="104"/>
    </row>
    <row r="287" customFormat="false" ht="12" hidden="false" customHeight="true" outlineLevel="0" collapsed="false">
      <c r="A287" s="94" t="n">
        <f aca="false">EDATE(A286,1)</f>
        <v>45261</v>
      </c>
      <c r="B287" s="95" t="n">
        <f aca="false">VLOOKUP(MONTH(A287),Volumes,3)</f>
        <v>10000</v>
      </c>
      <c r="C287" s="96"/>
      <c r="D287" s="97" t="n">
        <f aca="false">B287+C287</f>
        <v>10000</v>
      </c>
      <c r="E287" s="84" t="n">
        <f aca="false">IF(X287=0,0,IF(AND(X287=1,$H$3=1),D287*S287,IF($H$3=2,D287,"N/A")))</f>
        <v>0</v>
      </c>
      <c r="F287" s="84" t="n">
        <f aca="false">E287*W287</f>
        <v>0</v>
      </c>
      <c r="G287" s="32" t="n">
        <f aca="false">VLOOKUP($A287,Table,MATCH(G$4,Curves,0))</f>
        <v>4.0375</v>
      </c>
      <c r="H287" s="98" t="n">
        <f aca="false">G287</f>
        <v>4.0375</v>
      </c>
      <c r="I287" s="99" t="n">
        <f aca="false">H287</f>
        <v>4.0375</v>
      </c>
      <c r="J287" s="32" t="n">
        <f aca="false">VLOOKUP($A287,Table,MATCH(J$4,Curves,0))</f>
        <v>0</v>
      </c>
      <c r="K287" s="98" t="n">
        <f aca="false">J287</f>
        <v>0</v>
      </c>
      <c r="L287" s="99" t="n">
        <f aca="false">K287</f>
        <v>0</v>
      </c>
      <c r="M287" s="32" t="n">
        <f aca="false">VLOOKUP($A287,Table,MATCH(M$4,Curves,0))</f>
        <v>0</v>
      </c>
      <c r="N287" s="98" t="n">
        <f aca="false">VLOOKUP($A287,Table,MATCH(N$4,Curves,0))</f>
        <v>0.025</v>
      </c>
      <c r="O287" s="99" t="n">
        <f aca="false">N287</f>
        <v>0.025</v>
      </c>
      <c r="P287" s="100"/>
      <c r="Q287" s="99" t="n">
        <f aca="false">O287+L287+I287</f>
        <v>4.0625</v>
      </c>
      <c r="R287" s="100"/>
      <c r="S287" s="35" t="n">
        <f aca="false">A288-A287</f>
        <v>31</v>
      </c>
      <c r="T287" s="101" t="n">
        <f aca="false">CHOOSE(F$3,A288+24,A287)</f>
        <v>45316</v>
      </c>
      <c r="U287" s="35" t="n">
        <f aca="false">T287-C$3</f>
        <v>8542</v>
      </c>
      <c r="V287" s="32" t="n">
        <f aca="false">VLOOKUP($A287,Table,MATCH(V$4,Curves,0))</f>
        <v>0.070859002456139</v>
      </c>
      <c r="W287" s="102" t="n">
        <f aca="false">1/(1+CHOOSE(F$3,(V288+($K$3/10000))/2,(V287+($K$3/10000))/2))^(2*U287/365.25)</f>
        <v>0.196227800988587</v>
      </c>
      <c r="X287" s="35" t="n">
        <f aca="false">IF(AND(mthbeg&lt;=A287,mthend&gt;=A287),1,0)</f>
        <v>0</v>
      </c>
      <c r="Y287" s="35" t="n">
        <f aca="false">S287*X287</f>
        <v>0</v>
      </c>
      <c r="AA287" s="89" t="n">
        <f aca="false">F287*G287</f>
        <v>0</v>
      </c>
      <c r="AB287" s="89" t="n">
        <f aca="false">$F287*H287</f>
        <v>0</v>
      </c>
      <c r="AC287" s="89" t="n">
        <f aca="false">$F287*I287</f>
        <v>0</v>
      </c>
      <c r="AD287" s="89" t="n">
        <f aca="false">$F287*J287</f>
        <v>0</v>
      </c>
      <c r="AE287" s="89" t="n">
        <f aca="false">$F287*K287</f>
        <v>0</v>
      </c>
      <c r="AF287" s="89" t="n">
        <f aca="false">$F287*L287</f>
        <v>0</v>
      </c>
      <c r="AG287" s="89" t="n">
        <f aca="false">$F287*M287</f>
        <v>0</v>
      </c>
      <c r="AH287" s="89" t="n">
        <f aca="false">$F287*N287</f>
        <v>0</v>
      </c>
      <c r="AI287" s="89" t="n">
        <f aca="false">F287*O287</f>
        <v>0</v>
      </c>
      <c r="AJ287" s="93"/>
      <c r="AK287" s="89" t="n">
        <f aca="false">CHOOSE($G$3,AB287-AC287,AC287-AB287)</f>
        <v>0</v>
      </c>
      <c r="AL287" s="89" t="n">
        <f aca="false">CHOOSE($G$3,AE287-AF287,AF287-AE287)</f>
        <v>0</v>
      </c>
      <c r="AM287" s="89" t="n">
        <f aca="false">CHOOSE($G$3,AH287-AI287,AI287-AH287)</f>
        <v>0</v>
      </c>
      <c r="AN287" s="103" t="n">
        <f aca="false">SUM(AK287:AM287)</f>
        <v>0</v>
      </c>
      <c r="AP287" s="89" t="n">
        <f aca="false">CHOOSE($G$3,AA287-AB287,AB287-AA287)</f>
        <v>0</v>
      </c>
      <c r="AQ287" s="89" t="n">
        <f aca="false">CHOOSE($G$3,AD287-AE287,AE287-AD287)</f>
        <v>0</v>
      </c>
      <c r="AR287" s="89" t="n">
        <f aca="false">CHOOSE($G$3,AG287-AH287,AH287-AG287)</f>
        <v>0</v>
      </c>
      <c r="AS287" s="103" t="n">
        <f aca="false">AP287+AQ287+AR287</f>
        <v>0</v>
      </c>
      <c r="AT287" s="103"/>
      <c r="AU287" s="90" t="n">
        <f aca="false">AS287+AN287</f>
        <v>0</v>
      </c>
      <c r="AW287" s="90" t="n">
        <f aca="false">AI287+AF287+AC287</f>
        <v>0</v>
      </c>
      <c r="AX287" s="104"/>
    </row>
    <row r="288" customFormat="false" ht="12" hidden="false" customHeight="true" outlineLevel="0" collapsed="false">
      <c r="A288" s="94" t="n">
        <f aca="false">EDATE(A287,1)</f>
        <v>45292</v>
      </c>
      <c r="B288" s="95" t="n">
        <f aca="false">VLOOKUP(MONTH(A288),Volumes,3)</f>
        <v>10000</v>
      </c>
      <c r="C288" s="96"/>
      <c r="D288" s="97" t="n">
        <f aca="false">B288+C288</f>
        <v>10000</v>
      </c>
      <c r="E288" s="84" t="n">
        <f aca="false">IF(X288=0,0,IF(AND(X288=1,$H$3=1),D288*S288,IF($H$3=2,D288,"N/A")))</f>
        <v>0</v>
      </c>
      <c r="F288" s="84" t="n">
        <f aca="false">E288*W288</f>
        <v>0</v>
      </c>
      <c r="G288" s="32" t="n">
        <f aca="false">VLOOKUP($A288,Table,MATCH(G$4,Curves,0))</f>
        <v>4.0375</v>
      </c>
      <c r="H288" s="98" t="n">
        <f aca="false">G288</f>
        <v>4.0375</v>
      </c>
      <c r="I288" s="99" t="n">
        <f aca="false">H288</f>
        <v>4.0375</v>
      </c>
      <c r="J288" s="32" t="n">
        <f aca="false">VLOOKUP($A288,Table,MATCH(J$4,Curves,0))</f>
        <v>0</v>
      </c>
      <c r="K288" s="98" t="n">
        <f aca="false">J288</f>
        <v>0</v>
      </c>
      <c r="L288" s="99" t="n">
        <f aca="false">K288</f>
        <v>0</v>
      </c>
      <c r="M288" s="32" t="n">
        <f aca="false">VLOOKUP($A288,Table,MATCH(M$4,Curves,0))</f>
        <v>0</v>
      </c>
      <c r="N288" s="98" t="n">
        <f aca="false">VLOOKUP($A288,Table,MATCH(N$4,Curves,0))</f>
        <v>0.025</v>
      </c>
      <c r="O288" s="99" t="n">
        <f aca="false">N288</f>
        <v>0.025</v>
      </c>
      <c r="P288" s="100"/>
      <c r="Q288" s="99" t="n">
        <f aca="false">O288+L288+I288</f>
        <v>4.0625</v>
      </c>
      <c r="R288" s="100"/>
      <c r="S288" s="35" t="n">
        <f aca="false">A289-A288</f>
        <v>31</v>
      </c>
      <c r="T288" s="101" t="n">
        <f aca="false">CHOOSE(F$3,A289+24,A288)</f>
        <v>45347</v>
      </c>
      <c r="U288" s="35" t="n">
        <f aca="false">T288-C$3</f>
        <v>8573</v>
      </c>
      <c r="V288" s="32" t="n">
        <f aca="false">VLOOKUP($A288,Table,MATCH(V$4,Curves,0))</f>
        <v>0.070859002456139</v>
      </c>
      <c r="W288" s="102" t="n">
        <f aca="false">1/(1+CHOOSE(F$3,(V289+($K$3/10000))/2,(V288+($K$3/10000))/2))^(2*U288/365.25)</f>
        <v>0.195071523316569</v>
      </c>
      <c r="X288" s="35" t="n">
        <f aca="false">IF(AND(mthbeg&lt;=A288,mthend&gt;=A288),1,0)</f>
        <v>0</v>
      </c>
      <c r="Y288" s="35" t="n">
        <f aca="false">S288*X288</f>
        <v>0</v>
      </c>
      <c r="AA288" s="89" t="n">
        <f aca="false">F288*G288</f>
        <v>0</v>
      </c>
      <c r="AB288" s="89" t="n">
        <f aca="false">$F288*H288</f>
        <v>0</v>
      </c>
      <c r="AC288" s="89" t="n">
        <f aca="false">$F288*I288</f>
        <v>0</v>
      </c>
      <c r="AD288" s="89" t="n">
        <f aca="false">$F288*J288</f>
        <v>0</v>
      </c>
      <c r="AE288" s="89" t="n">
        <f aca="false">$F288*K288</f>
        <v>0</v>
      </c>
      <c r="AF288" s="89" t="n">
        <f aca="false">$F288*L288</f>
        <v>0</v>
      </c>
      <c r="AG288" s="89" t="n">
        <f aca="false">$F288*M288</f>
        <v>0</v>
      </c>
      <c r="AH288" s="89" t="n">
        <f aca="false">$F288*N288</f>
        <v>0</v>
      </c>
      <c r="AI288" s="89" t="n">
        <f aca="false">F288*O288</f>
        <v>0</v>
      </c>
      <c r="AJ288" s="93"/>
      <c r="AK288" s="89" t="n">
        <f aca="false">CHOOSE($G$3,AB288-AC288,AC288-AB288)</f>
        <v>0</v>
      </c>
      <c r="AL288" s="89" t="n">
        <f aca="false">CHOOSE($G$3,AE288-AF288,AF288-AE288)</f>
        <v>0</v>
      </c>
      <c r="AM288" s="89" t="n">
        <f aca="false">CHOOSE($G$3,AH288-AI288,AI288-AH288)</f>
        <v>0</v>
      </c>
      <c r="AN288" s="103" t="n">
        <f aca="false">SUM(AK288:AM288)</f>
        <v>0</v>
      </c>
      <c r="AP288" s="89" t="n">
        <f aca="false">CHOOSE($G$3,AA288-AB288,AB288-AA288)</f>
        <v>0</v>
      </c>
      <c r="AQ288" s="89" t="n">
        <f aca="false">CHOOSE($G$3,AD288-AE288,AE288-AD288)</f>
        <v>0</v>
      </c>
      <c r="AR288" s="89" t="n">
        <f aca="false">CHOOSE($G$3,AG288-AH288,AH288-AG288)</f>
        <v>0</v>
      </c>
      <c r="AS288" s="103" t="n">
        <f aca="false">AP288+AQ288+AR288</f>
        <v>0</v>
      </c>
      <c r="AT288" s="103"/>
      <c r="AU288" s="90" t="n">
        <f aca="false">AS288+AN288</f>
        <v>0</v>
      </c>
      <c r="AW288" s="90" t="n">
        <f aca="false">AI288+AF288+AC288</f>
        <v>0</v>
      </c>
      <c r="AX288" s="104"/>
    </row>
    <row r="289" customFormat="false" ht="12" hidden="false" customHeight="true" outlineLevel="0" collapsed="false">
      <c r="A289" s="94" t="n">
        <f aca="false">EDATE(A288,1)</f>
        <v>45323</v>
      </c>
      <c r="B289" s="95" t="n">
        <f aca="false">VLOOKUP(MONTH(A289),Volumes,3)</f>
        <v>10000</v>
      </c>
      <c r="C289" s="96"/>
      <c r="D289" s="97" t="n">
        <f aca="false">B289+C289</f>
        <v>10000</v>
      </c>
      <c r="E289" s="84" t="n">
        <f aca="false">IF(X289=0,0,IF(AND(X289=1,$H$3=1),D289*S289,IF($H$3=2,D289,"N/A")))</f>
        <v>0</v>
      </c>
      <c r="F289" s="84" t="n">
        <f aca="false">E289*W289</f>
        <v>0</v>
      </c>
      <c r="G289" s="32" t="n">
        <f aca="false">VLOOKUP($A289,Table,MATCH(G$4,Curves,0))</f>
        <v>4.0375</v>
      </c>
      <c r="H289" s="98" t="n">
        <f aca="false">G289</f>
        <v>4.0375</v>
      </c>
      <c r="I289" s="99" t="n">
        <f aca="false">H289</f>
        <v>4.0375</v>
      </c>
      <c r="J289" s="32" t="n">
        <f aca="false">VLOOKUP($A289,Table,MATCH(J$4,Curves,0))</f>
        <v>0</v>
      </c>
      <c r="K289" s="98" t="n">
        <f aca="false">J289</f>
        <v>0</v>
      </c>
      <c r="L289" s="99" t="n">
        <f aca="false">K289</f>
        <v>0</v>
      </c>
      <c r="M289" s="32" t="n">
        <f aca="false">VLOOKUP($A289,Table,MATCH(M$4,Curves,0))</f>
        <v>0</v>
      </c>
      <c r="N289" s="98" t="n">
        <f aca="false">VLOOKUP($A289,Table,MATCH(N$4,Curves,0))</f>
        <v>0.025</v>
      </c>
      <c r="O289" s="99" t="n">
        <f aca="false">N289</f>
        <v>0.025</v>
      </c>
      <c r="P289" s="100"/>
      <c r="Q289" s="99" t="n">
        <f aca="false">O289+L289+I289</f>
        <v>4.0625</v>
      </c>
      <c r="R289" s="100"/>
      <c r="S289" s="35" t="n">
        <f aca="false">A290-A289</f>
        <v>29</v>
      </c>
      <c r="T289" s="101" t="n">
        <f aca="false">CHOOSE(F$3,A290+24,A289)</f>
        <v>45376</v>
      </c>
      <c r="U289" s="35" t="n">
        <f aca="false">T289-C$3</f>
        <v>8602</v>
      </c>
      <c r="V289" s="32" t="n">
        <f aca="false">VLOOKUP($A289,Table,MATCH(V$4,Curves,0))</f>
        <v>0.070859002456139</v>
      </c>
      <c r="W289" s="102" t="n">
        <f aca="false">1/(1+CHOOSE(F$3,(V290+($K$3/10000))/2,(V289+($K$3/10000))/2))^(2*U289/365.25)</f>
        <v>0.193996013203379</v>
      </c>
      <c r="X289" s="35" t="n">
        <f aca="false">IF(AND(mthbeg&lt;=A289,mthend&gt;=A289),1,0)</f>
        <v>0</v>
      </c>
      <c r="Y289" s="35" t="n">
        <f aca="false">S289*X289</f>
        <v>0</v>
      </c>
      <c r="AA289" s="89" t="n">
        <f aca="false">F289*G289</f>
        <v>0</v>
      </c>
      <c r="AB289" s="89" t="n">
        <f aca="false">$F289*H289</f>
        <v>0</v>
      </c>
      <c r="AC289" s="89" t="n">
        <f aca="false">$F289*I289</f>
        <v>0</v>
      </c>
      <c r="AD289" s="89" t="n">
        <f aca="false">$F289*J289</f>
        <v>0</v>
      </c>
      <c r="AE289" s="89" t="n">
        <f aca="false">$F289*K289</f>
        <v>0</v>
      </c>
      <c r="AF289" s="89" t="n">
        <f aca="false">$F289*L289</f>
        <v>0</v>
      </c>
      <c r="AG289" s="89" t="n">
        <f aca="false">$F289*M289</f>
        <v>0</v>
      </c>
      <c r="AH289" s="89" t="n">
        <f aca="false">$F289*N289</f>
        <v>0</v>
      </c>
      <c r="AI289" s="89" t="n">
        <f aca="false">F289*O289</f>
        <v>0</v>
      </c>
      <c r="AJ289" s="93"/>
      <c r="AK289" s="89" t="n">
        <f aca="false">CHOOSE($G$3,AB289-AC289,AC289-AB289)</f>
        <v>0</v>
      </c>
      <c r="AL289" s="89" t="n">
        <f aca="false">CHOOSE($G$3,AE289-AF289,AF289-AE289)</f>
        <v>0</v>
      </c>
      <c r="AM289" s="89" t="n">
        <f aca="false">CHOOSE($G$3,AH289-AI289,AI289-AH289)</f>
        <v>0</v>
      </c>
      <c r="AN289" s="103" t="n">
        <f aca="false">SUM(AK289:AM289)</f>
        <v>0</v>
      </c>
      <c r="AP289" s="89" t="n">
        <f aca="false">CHOOSE($G$3,AA289-AB289,AB289-AA289)</f>
        <v>0</v>
      </c>
      <c r="AQ289" s="89" t="n">
        <f aca="false">CHOOSE($G$3,AD289-AE289,AE289-AD289)</f>
        <v>0</v>
      </c>
      <c r="AR289" s="89" t="n">
        <f aca="false">CHOOSE($G$3,AG289-AH289,AH289-AG289)</f>
        <v>0</v>
      </c>
      <c r="AS289" s="103" t="n">
        <f aca="false">AP289+AQ289+AR289</f>
        <v>0</v>
      </c>
      <c r="AT289" s="103"/>
      <c r="AU289" s="90" t="n">
        <f aca="false">AS289+AN289</f>
        <v>0</v>
      </c>
      <c r="AW289" s="90" t="n">
        <f aca="false">AI289+AF289+AC289</f>
        <v>0</v>
      </c>
      <c r="AX289" s="104"/>
    </row>
    <row r="290" customFormat="false" ht="12" hidden="false" customHeight="true" outlineLevel="0" collapsed="false">
      <c r="A290" s="94" t="n">
        <f aca="false">EDATE(A289,1)</f>
        <v>45352</v>
      </c>
      <c r="B290" s="95" t="n">
        <f aca="false">VLOOKUP(MONTH(A290),Volumes,3)</f>
        <v>10000</v>
      </c>
      <c r="C290" s="96"/>
      <c r="D290" s="97" t="n">
        <f aca="false">B290+C290</f>
        <v>10000</v>
      </c>
      <c r="E290" s="84" t="n">
        <f aca="false">IF(X290=0,0,IF(AND(X290=1,$H$3=1),D290*S290,IF($H$3=2,D290,"N/A")))</f>
        <v>0</v>
      </c>
      <c r="F290" s="84" t="n">
        <f aca="false">E290*W290</f>
        <v>0</v>
      </c>
      <c r="G290" s="32" t="n">
        <f aca="false">VLOOKUP($A290,Table,MATCH(G$4,Curves,0))</f>
        <v>4.0375</v>
      </c>
      <c r="H290" s="98" t="n">
        <f aca="false">G290</f>
        <v>4.0375</v>
      </c>
      <c r="I290" s="99" t="n">
        <f aca="false">H290</f>
        <v>4.0375</v>
      </c>
      <c r="J290" s="32" t="n">
        <f aca="false">VLOOKUP($A290,Table,MATCH(J$4,Curves,0))</f>
        <v>0</v>
      </c>
      <c r="K290" s="98" t="n">
        <f aca="false">J290</f>
        <v>0</v>
      </c>
      <c r="L290" s="99" t="n">
        <f aca="false">K290</f>
        <v>0</v>
      </c>
      <c r="M290" s="32" t="n">
        <f aca="false">VLOOKUP($A290,Table,MATCH(M$4,Curves,0))</f>
        <v>0</v>
      </c>
      <c r="N290" s="98" t="n">
        <f aca="false">VLOOKUP($A290,Table,MATCH(N$4,Curves,0))</f>
        <v>0.025</v>
      </c>
      <c r="O290" s="99" t="n">
        <f aca="false">N290</f>
        <v>0.025</v>
      </c>
      <c r="P290" s="100"/>
      <c r="Q290" s="99" t="n">
        <f aca="false">O290+L290+I290</f>
        <v>4.0625</v>
      </c>
      <c r="R290" s="100"/>
      <c r="S290" s="35" t="n">
        <f aca="false">A291-A290</f>
        <v>31</v>
      </c>
      <c r="T290" s="101" t="n">
        <f aca="false">CHOOSE(F$3,A291+24,A290)</f>
        <v>45407</v>
      </c>
      <c r="U290" s="35" t="n">
        <f aca="false">T290-C$3</f>
        <v>8633</v>
      </c>
      <c r="V290" s="32" t="n">
        <f aca="false">VLOOKUP($A290,Table,MATCH(V$4,Curves,0))</f>
        <v>0.070859002456139</v>
      </c>
      <c r="W290" s="102" t="n">
        <f aca="false">1/(1+CHOOSE(F$3,(V291+($K$3/10000))/2,(V290+($K$3/10000))/2))^(2*U290/365.25)</f>
        <v>0.192852886401787</v>
      </c>
      <c r="X290" s="35" t="n">
        <f aca="false">IF(AND(mthbeg&lt;=A290,mthend&gt;=A290),1,0)</f>
        <v>0</v>
      </c>
      <c r="Y290" s="35" t="n">
        <f aca="false">S290*X290</f>
        <v>0</v>
      </c>
      <c r="AA290" s="89" t="n">
        <f aca="false">F290*G290</f>
        <v>0</v>
      </c>
      <c r="AB290" s="89" t="n">
        <f aca="false">$F290*H290</f>
        <v>0</v>
      </c>
      <c r="AC290" s="89" t="n">
        <f aca="false">$F290*I290</f>
        <v>0</v>
      </c>
      <c r="AD290" s="89" t="n">
        <f aca="false">$F290*J290</f>
        <v>0</v>
      </c>
      <c r="AE290" s="89" t="n">
        <f aca="false">$F290*K290</f>
        <v>0</v>
      </c>
      <c r="AF290" s="89" t="n">
        <f aca="false">$F290*L290</f>
        <v>0</v>
      </c>
      <c r="AG290" s="89" t="n">
        <f aca="false">$F290*M290</f>
        <v>0</v>
      </c>
      <c r="AH290" s="89" t="n">
        <f aca="false">$F290*N290</f>
        <v>0</v>
      </c>
      <c r="AI290" s="89" t="n">
        <f aca="false">F290*O290</f>
        <v>0</v>
      </c>
      <c r="AJ290" s="93"/>
      <c r="AK290" s="89" t="n">
        <f aca="false">CHOOSE($G$3,AB290-AC290,AC290-AB290)</f>
        <v>0</v>
      </c>
      <c r="AL290" s="89" t="n">
        <f aca="false">CHOOSE($G$3,AE290-AF290,AF290-AE290)</f>
        <v>0</v>
      </c>
      <c r="AM290" s="89" t="n">
        <f aca="false">CHOOSE($G$3,AH290-AI290,AI290-AH290)</f>
        <v>0</v>
      </c>
      <c r="AN290" s="103" t="n">
        <f aca="false">SUM(AK290:AM290)</f>
        <v>0</v>
      </c>
      <c r="AP290" s="89" t="n">
        <f aca="false">CHOOSE($G$3,AA290-AB290,AB290-AA290)</f>
        <v>0</v>
      </c>
      <c r="AQ290" s="89" t="n">
        <f aca="false">CHOOSE($G$3,AD290-AE290,AE290-AD290)</f>
        <v>0</v>
      </c>
      <c r="AR290" s="89" t="n">
        <f aca="false">CHOOSE($G$3,AG290-AH290,AH290-AG290)</f>
        <v>0</v>
      </c>
      <c r="AS290" s="103" t="n">
        <f aca="false">AP290+AQ290+AR290</f>
        <v>0</v>
      </c>
      <c r="AT290" s="103"/>
      <c r="AU290" s="90" t="n">
        <f aca="false">AS290+AN290</f>
        <v>0</v>
      </c>
      <c r="AW290" s="90" t="n">
        <f aca="false">AI290+AF290+AC290</f>
        <v>0</v>
      </c>
      <c r="AX290" s="104"/>
    </row>
    <row r="291" customFormat="false" ht="12" hidden="false" customHeight="true" outlineLevel="0" collapsed="false">
      <c r="A291" s="94" t="n">
        <f aca="false">EDATE(A290,1)</f>
        <v>45383</v>
      </c>
      <c r="B291" s="95" t="n">
        <f aca="false">VLOOKUP(MONTH(A291),Volumes,3)</f>
        <v>10000</v>
      </c>
      <c r="C291" s="96"/>
      <c r="D291" s="97" t="n">
        <f aca="false">B291+C291</f>
        <v>10000</v>
      </c>
      <c r="E291" s="84" t="n">
        <f aca="false">IF(X291=0,0,IF(AND(X291=1,$H$3=1),D291*S291,IF($H$3=2,D291,"N/A")))</f>
        <v>0</v>
      </c>
      <c r="F291" s="84" t="n">
        <f aca="false">E291*W291</f>
        <v>0</v>
      </c>
      <c r="G291" s="32" t="n">
        <f aca="false">VLOOKUP($A291,Table,MATCH(G$4,Curves,0))</f>
        <v>4.0375</v>
      </c>
      <c r="H291" s="98" t="n">
        <f aca="false">G291</f>
        <v>4.0375</v>
      </c>
      <c r="I291" s="99" t="n">
        <f aca="false">H291</f>
        <v>4.0375</v>
      </c>
      <c r="J291" s="32" t="n">
        <f aca="false">VLOOKUP($A291,Table,MATCH(J$4,Curves,0))</f>
        <v>0</v>
      </c>
      <c r="K291" s="98" t="n">
        <f aca="false">J291</f>
        <v>0</v>
      </c>
      <c r="L291" s="99" t="n">
        <f aca="false">K291</f>
        <v>0</v>
      </c>
      <c r="M291" s="32" t="n">
        <f aca="false">VLOOKUP($A291,Table,MATCH(M$4,Curves,0))</f>
        <v>0</v>
      </c>
      <c r="N291" s="98" t="n">
        <f aca="false">VLOOKUP($A291,Table,MATCH(N$4,Curves,0))</f>
        <v>0.025</v>
      </c>
      <c r="O291" s="99" t="n">
        <f aca="false">N291</f>
        <v>0.025</v>
      </c>
      <c r="P291" s="100"/>
      <c r="Q291" s="99" t="n">
        <f aca="false">O291+L291+I291</f>
        <v>4.0625</v>
      </c>
      <c r="R291" s="100"/>
      <c r="S291" s="35" t="n">
        <f aca="false">A292-A291</f>
        <v>30</v>
      </c>
      <c r="T291" s="101" t="n">
        <f aca="false">CHOOSE(F$3,A292+24,A291)</f>
        <v>45437</v>
      </c>
      <c r="U291" s="35" t="n">
        <f aca="false">T291-C$3</f>
        <v>8663</v>
      </c>
      <c r="V291" s="32" t="n">
        <f aca="false">VLOOKUP($A291,Table,MATCH(V$4,Curves,0))</f>
        <v>0.070859002456139</v>
      </c>
      <c r="W291" s="102" t="n">
        <f aca="false">1/(1+CHOOSE(F$3,(V292+($K$3/10000))/2,(V291+($K$3/10000))/2))^(2*U291/365.25)</f>
        <v>0.191753048544867</v>
      </c>
      <c r="X291" s="35" t="n">
        <f aca="false">IF(AND(mthbeg&lt;=A291,mthend&gt;=A291),1,0)</f>
        <v>0</v>
      </c>
      <c r="Y291" s="35" t="n">
        <f aca="false">S291*X291</f>
        <v>0</v>
      </c>
      <c r="AA291" s="89" t="n">
        <f aca="false">F291*G291</f>
        <v>0</v>
      </c>
      <c r="AB291" s="89" t="n">
        <f aca="false">$F291*H291</f>
        <v>0</v>
      </c>
      <c r="AC291" s="89" t="n">
        <f aca="false">$F291*I291</f>
        <v>0</v>
      </c>
      <c r="AD291" s="89" t="n">
        <f aca="false">$F291*J291</f>
        <v>0</v>
      </c>
      <c r="AE291" s="89" t="n">
        <f aca="false">$F291*K291</f>
        <v>0</v>
      </c>
      <c r="AF291" s="89" t="n">
        <f aca="false">$F291*L291</f>
        <v>0</v>
      </c>
      <c r="AG291" s="89" t="n">
        <f aca="false">$F291*M291</f>
        <v>0</v>
      </c>
      <c r="AH291" s="89" t="n">
        <f aca="false">$F291*N291</f>
        <v>0</v>
      </c>
      <c r="AI291" s="89" t="n">
        <f aca="false">F291*O291</f>
        <v>0</v>
      </c>
      <c r="AJ291" s="93"/>
      <c r="AK291" s="89" t="n">
        <f aca="false">CHOOSE($G$3,AB291-AC291,AC291-AB291)</f>
        <v>0</v>
      </c>
      <c r="AL291" s="89" t="n">
        <f aca="false">CHOOSE($G$3,AE291-AF291,AF291-AE291)</f>
        <v>0</v>
      </c>
      <c r="AM291" s="89" t="n">
        <f aca="false">CHOOSE($G$3,AH291-AI291,AI291-AH291)</f>
        <v>0</v>
      </c>
      <c r="AN291" s="103" t="n">
        <f aca="false">SUM(AK291:AM291)</f>
        <v>0</v>
      </c>
      <c r="AP291" s="89" t="n">
        <f aca="false">CHOOSE($G$3,AA291-AB291,AB291-AA291)</f>
        <v>0</v>
      </c>
      <c r="AQ291" s="89" t="n">
        <f aca="false">CHOOSE($G$3,AD291-AE291,AE291-AD291)</f>
        <v>0</v>
      </c>
      <c r="AR291" s="89" t="n">
        <f aca="false">CHOOSE($G$3,AG291-AH291,AH291-AG291)</f>
        <v>0</v>
      </c>
      <c r="AS291" s="103" t="n">
        <f aca="false">AP291+AQ291+AR291</f>
        <v>0</v>
      </c>
      <c r="AT291" s="103"/>
      <c r="AU291" s="90" t="n">
        <f aca="false">AS291+AN291</f>
        <v>0</v>
      </c>
      <c r="AW291" s="90" t="n">
        <f aca="false">AI291+AF291+AC291</f>
        <v>0</v>
      </c>
      <c r="AX291" s="104"/>
    </row>
    <row r="292" customFormat="false" ht="12" hidden="false" customHeight="true" outlineLevel="0" collapsed="false">
      <c r="A292" s="94" t="n">
        <f aca="false">EDATE(A291,1)</f>
        <v>45413</v>
      </c>
      <c r="B292" s="95" t="n">
        <f aca="false">VLOOKUP(MONTH(A292),Volumes,3)</f>
        <v>10000</v>
      </c>
      <c r="C292" s="96"/>
      <c r="D292" s="97" t="n">
        <f aca="false">B292+C292</f>
        <v>10000</v>
      </c>
      <c r="E292" s="84" t="n">
        <f aca="false">IF(X292=0,0,IF(AND(X292=1,$H$3=1),D292*S292,IF($H$3=2,D292,"N/A")))</f>
        <v>0</v>
      </c>
      <c r="F292" s="84" t="n">
        <f aca="false">E292*W292</f>
        <v>0</v>
      </c>
      <c r="G292" s="32" t="n">
        <f aca="false">VLOOKUP($A292,Table,MATCH(G$4,Curves,0))</f>
        <v>4.0375</v>
      </c>
      <c r="H292" s="98" t="n">
        <f aca="false">G292</f>
        <v>4.0375</v>
      </c>
      <c r="I292" s="99" t="n">
        <f aca="false">H292</f>
        <v>4.0375</v>
      </c>
      <c r="J292" s="32" t="n">
        <f aca="false">VLOOKUP($A292,Table,MATCH(J$4,Curves,0))</f>
        <v>0</v>
      </c>
      <c r="K292" s="98" t="n">
        <f aca="false">J292</f>
        <v>0</v>
      </c>
      <c r="L292" s="99" t="n">
        <f aca="false">K292</f>
        <v>0</v>
      </c>
      <c r="M292" s="32" t="n">
        <f aca="false">VLOOKUP($A292,Table,MATCH(M$4,Curves,0))</f>
        <v>0</v>
      </c>
      <c r="N292" s="98" t="n">
        <f aca="false">VLOOKUP($A292,Table,MATCH(N$4,Curves,0))</f>
        <v>0.025</v>
      </c>
      <c r="O292" s="99" t="n">
        <f aca="false">N292</f>
        <v>0.025</v>
      </c>
      <c r="P292" s="100"/>
      <c r="Q292" s="99" t="n">
        <f aca="false">O292+L292+I292</f>
        <v>4.0625</v>
      </c>
      <c r="R292" s="100"/>
      <c r="S292" s="35" t="n">
        <f aca="false">A293-A292</f>
        <v>31</v>
      </c>
      <c r="T292" s="101" t="n">
        <f aca="false">CHOOSE(F$3,A293+24,A292)</f>
        <v>45468</v>
      </c>
      <c r="U292" s="35" t="n">
        <f aca="false">T292-C$3</f>
        <v>8694</v>
      </c>
      <c r="V292" s="32" t="n">
        <f aca="false">VLOOKUP($A292,Table,MATCH(V$4,Curves,0))</f>
        <v>0.070859002456139</v>
      </c>
      <c r="W292" s="102" t="n">
        <f aca="false">1/(1+CHOOSE(F$3,(V293+($K$3/10000))/2,(V292+($K$3/10000))/2))^(2*U292/365.25)</f>
        <v>0.190623138473731</v>
      </c>
      <c r="X292" s="35" t="n">
        <f aca="false">IF(AND(mthbeg&lt;=A292,mthend&gt;=A292),1,0)</f>
        <v>0</v>
      </c>
      <c r="Y292" s="35" t="n">
        <f aca="false">S292*X292</f>
        <v>0</v>
      </c>
      <c r="AA292" s="89" t="n">
        <f aca="false">F292*G292</f>
        <v>0</v>
      </c>
      <c r="AB292" s="89" t="n">
        <f aca="false">$F292*H292</f>
        <v>0</v>
      </c>
      <c r="AC292" s="89" t="n">
        <f aca="false">$F292*I292</f>
        <v>0</v>
      </c>
      <c r="AD292" s="89" t="n">
        <f aca="false">$F292*J292</f>
        <v>0</v>
      </c>
      <c r="AE292" s="89" t="n">
        <f aca="false">$F292*K292</f>
        <v>0</v>
      </c>
      <c r="AF292" s="89" t="n">
        <f aca="false">$F292*L292</f>
        <v>0</v>
      </c>
      <c r="AG292" s="89" t="n">
        <f aca="false">$F292*M292</f>
        <v>0</v>
      </c>
      <c r="AH292" s="89" t="n">
        <f aca="false">$F292*N292</f>
        <v>0</v>
      </c>
      <c r="AI292" s="89" t="n">
        <f aca="false">F292*O292</f>
        <v>0</v>
      </c>
      <c r="AJ292" s="93"/>
      <c r="AK292" s="89" t="n">
        <f aca="false">CHOOSE($G$3,AB292-AC292,AC292-AB292)</f>
        <v>0</v>
      </c>
      <c r="AL292" s="89" t="n">
        <f aca="false">CHOOSE($G$3,AE292-AF292,AF292-AE292)</f>
        <v>0</v>
      </c>
      <c r="AM292" s="89" t="n">
        <f aca="false">CHOOSE($G$3,AH292-AI292,AI292-AH292)</f>
        <v>0</v>
      </c>
      <c r="AN292" s="103" t="n">
        <f aca="false">SUM(AK292:AM292)</f>
        <v>0</v>
      </c>
      <c r="AP292" s="89" t="n">
        <f aca="false">CHOOSE($G$3,AA292-AB292,AB292-AA292)</f>
        <v>0</v>
      </c>
      <c r="AQ292" s="89" t="n">
        <f aca="false">CHOOSE($G$3,AD292-AE292,AE292-AD292)</f>
        <v>0</v>
      </c>
      <c r="AR292" s="89" t="n">
        <f aca="false">CHOOSE($G$3,AG292-AH292,AH292-AG292)</f>
        <v>0</v>
      </c>
      <c r="AS292" s="103" t="n">
        <f aca="false">AP292+AQ292+AR292</f>
        <v>0</v>
      </c>
      <c r="AT292" s="103"/>
      <c r="AU292" s="90" t="n">
        <f aca="false">AS292+AN292</f>
        <v>0</v>
      </c>
      <c r="AW292" s="90" t="n">
        <f aca="false">AI292+AF292+AC292</f>
        <v>0</v>
      </c>
      <c r="AX292" s="104"/>
    </row>
    <row r="293" customFormat="false" ht="12" hidden="false" customHeight="true" outlineLevel="0" collapsed="false">
      <c r="A293" s="94" t="n">
        <f aca="false">EDATE(A292,1)</f>
        <v>45444</v>
      </c>
      <c r="B293" s="95" t="n">
        <f aca="false">VLOOKUP(MONTH(A293),Volumes,3)</f>
        <v>10000</v>
      </c>
      <c r="C293" s="96"/>
      <c r="D293" s="97" t="n">
        <f aca="false">B293+C293</f>
        <v>10000</v>
      </c>
      <c r="E293" s="84" t="n">
        <f aca="false">IF(X293=0,0,IF(AND(X293=1,$H$3=1),D293*S293,IF($H$3=2,D293,"N/A")))</f>
        <v>0</v>
      </c>
      <c r="F293" s="84" t="n">
        <f aca="false">E293*W293</f>
        <v>0</v>
      </c>
      <c r="G293" s="32" t="n">
        <f aca="false">VLOOKUP($A293,Table,MATCH(G$4,Curves,0))</f>
        <v>4.0375</v>
      </c>
      <c r="H293" s="98" t="n">
        <f aca="false">G293</f>
        <v>4.0375</v>
      </c>
      <c r="I293" s="99" t="n">
        <f aca="false">H293</f>
        <v>4.0375</v>
      </c>
      <c r="J293" s="32" t="n">
        <f aca="false">VLOOKUP($A293,Table,MATCH(J$4,Curves,0))</f>
        <v>0</v>
      </c>
      <c r="K293" s="98" t="n">
        <f aca="false">J293</f>
        <v>0</v>
      </c>
      <c r="L293" s="99" t="n">
        <f aca="false">K293</f>
        <v>0</v>
      </c>
      <c r="M293" s="32" t="n">
        <f aca="false">VLOOKUP($A293,Table,MATCH(M$4,Curves,0))</f>
        <v>0</v>
      </c>
      <c r="N293" s="98" t="n">
        <f aca="false">VLOOKUP($A293,Table,MATCH(N$4,Curves,0))</f>
        <v>0.025</v>
      </c>
      <c r="O293" s="99" t="n">
        <f aca="false">N293</f>
        <v>0.025</v>
      </c>
      <c r="P293" s="100"/>
      <c r="Q293" s="99" t="n">
        <f aca="false">O293+L293+I293</f>
        <v>4.0625</v>
      </c>
      <c r="R293" s="100"/>
      <c r="S293" s="35" t="n">
        <f aca="false">A294-A293</f>
        <v>30</v>
      </c>
      <c r="T293" s="101" t="n">
        <f aca="false">CHOOSE(F$3,A294+24,A293)</f>
        <v>45498</v>
      </c>
      <c r="U293" s="35" t="n">
        <f aca="false">T293-C$3</f>
        <v>8724</v>
      </c>
      <c r="V293" s="32" t="n">
        <f aca="false">VLOOKUP($A293,Table,MATCH(V$4,Curves,0))</f>
        <v>0.070859002456139</v>
      </c>
      <c r="W293" s="102" t="n">
        <f aca="false">1/(1+CHOOSE(F$3,(V294+($K$3/10000))/2,(V293+($K$3/10000))/2))^(2*U293/365.25)</f>
        <v>0.189536016844339</v>
      </c>
      <c r="X293" s="35" t="n">
        <f aca="false">IF(AND(mthbeg&lt;=A293,mthend&gt;=A293),1,0)</f>
        <v>0</v>
      </c>
      <c r="Y293" s="35" t="n">
        <f aca="false">S293*X293</f>
        <v>0</v>
      </c>
      <c r="AA293" s="89" t="n">
        <f aca="false">F293*G293</f>
        <v>0</v>
      </c>
      <c r="AB293" s="89" t="n">
        <f aca="false">$F293*H293</f>
        <v>0</v>
      </c>
      <c r="AC293" s="89" t="n">
        <f aca="false">$F293*I293</f>
        <v>0</v>
      </c>
      <c r="AD293" s="89" t="n">
        <f aca="false">$F293*J293</f>
        <v>0</v>
      </c>
      <c r="AE293" s="89" t="n">
        <f aca="false">$F293*K293</f>
        <v>0</v>
      </c>
      <c r="AF293" s="89" t="n">
        <f aca="false">$F293*L293</f>
        <v>0</v>
      </c>
      <c r="AG293" s="89" t="n">
        <f aca="false">$F293*M293</f>
        <v>0</v>
      </c>
      <c r="AH293" s="89" t="n">
        <f aca="false">$F293*N293</f>
        <v>0</v>
      </c>
      <c r="AI293" s="89" t="n">
        <f aca="false">F293*O293</f>
        <v>0</v>
      </c>
      <c r="AJ293" s="93"/>
      <c r="AK293" s="89" t="n">
        <f aca="false">CHOOSE($G$3,AB293-AC293,AC293-AB293)</f>
        <v>0</v>
      </c>
      <c r="AL293" s="89" t="n">
        <f aca="false">CHOOSE($G$3,AE293-AF293,AF293-AE293)</f>
        <v>0</v>
      </c>
      <c r="AM293" s="89" t="n">
        <f aca="false">CHOOSE($G$3,AH293-AI293,AI293-AH293)</f>
        <v>0</v>
      </c>
      <c r="AN293" s="103" t="n">
        <f aca="false">SUM(AK293:AM293)</f>
        <v>0</v>
      </c>
      <c r="AP293" s="89" t="n">
        <f aca="false">CHOOSE($G$3,AA293-AB293,AB293-AA293)</f>
        <v>0</v>
      </c>
      <c r="AQ293" s="89" t="n">
        <f aca="false">CHOOSE($G$3,AD293-AE293,AE293-AD293)</f>
        <v>0</v>
      </c>
      <c r="AR293" s="89" t="n">
        <f aca="false">CHOOSE($G$3,AG293-AH293,AH293-AG293)</f>
        <v>0</v>
      </c>
      <c r="AS293" s="103" t="n">
        <f aca="false">AP293+AQ293+AR293</f>
        <v>0</v>
      </c>
      <c r="AT293" s="103"/>
      <c r="AU293" s="90" t="n">
        <f aca="false">AS293+AN293</f>
        <v>0</v>
      </c>
      <c r="AW293" s="90" t="n">
        <f aca="false">AI293+AF293+AC293</f>
        <v>0</v>
      </c>
      <c r="AX293" s="104"/>
    </row>
    <row r="294" customFormat="false" ht="12" hidden="false" customHeight="true" outlineLevel="0" collapsed="false">
      <c r="A294" s="94" t="n">
        <f aca="false">EDATE(A293,1)</f>
        <v>45474</v>
      </c>
      <c r="B294" s="95" t="n">
        <f aca="false">VLOOKUP(MONTH(A294),Volumes,3)</f>
        <v>10000</v>
      </c>
      <c r="C294" s="96"/>
      <c r="D294" s="97" t="n">
        <f aca="false">B294+C294</f>
        <v>10000</v>
      </c>
      <c r="E294" s="84" t="n">
        <f aca="false">IF(X294=0,0,IF(AND(X294=1,$H$3=1),D294*S294,IF($H$3=2,D294,"N/A")))</f>
        <v>0</v>
      </c>
      <c r="F294" s="84" t="n">
        <f aca="false">E294*W294</f>
        <v>0</v>
      </c>
      <c r="G294" s="32" t="n">
        <f aca="false">VLOOKUP($A294,Table,MATCH(G$4,Curves,0))</f>
        <v>4.0375</v>
      </c>
      <c r="H294" s="98" t="n">
        <f aca="false">G294</f>
        <v>4.0375</v>
      </c>
      <c r="I294" s="99" t="n">
        <f aca="false">H294</f>
        <v>4.0375</v>
      </c>
      <c r="J294" s="32" t="n">
        <f aca="false">VLOOKUP($A294,Table,MATCH(J$4,Curves,0))</f>
        <v>0</v>
      </c>
      <c r="K294" s="98" t="n">
        <f aca="false">J294</f>
        <v>0</v>
      </c>
      <c r="L294" s="99" t="n">
        <f aca="false">K294</f>
        <v>0</v>
      </c>
      <c r="M294" s="32" t="n">
        <f aca="false">VLOOKUP($A294,Table,MATCH(M$4,Curves,0))</f>
        <v>0</v>
      </c>
      <c r="N294" s="98" t="n">
        <f aca="false">VLOOKUP($A294,Table,MATCH(N$4,Curves,0))</f>
        <v>0.025</v>
      </c>
      <c r="O294" s="99" t="n">
        <f aca="false">N294</f>
        <v>0.025</v>
      </c>
      <c r="P294" s="100"/>
      <c r="Q294" s="99" t="n">
        <f aca="false">O294+L294+I294</f>
        <v>4.0625</v>
      </c>
      <c r="R294" s="100"/>
      <c r="S294" s="35" t="n">
        <f aca="false">A295-A294</f>
        <v>31</v>
      </c>
      <c r="T294" s="101" t="n">
        <f aca="false">CHOOSE(F$3,A295+24,A294)</f>
        <v>45529</v>
      </c>
      <c r="U294" s="35" t="n">
        <f aca="false">T294-C$3</f>
        <v>8755</v>
      </c>
      <c r="V294" s="32" t="n">
        <f aca="false">VLOOKUP($A294,Table,MATCH(V$4,Curves,0))</f>
        <v>0.070859002456139</v>
      </c>
      <c r="W294" s="102" t="n">
        <f aca="false">1/(1+CHOOSE(F$3,(V295+($K$3/10000))/2,(V294+($K$3/10000))/2))^(2*U294/365.25)</f>
        <v>0.188419170692997</v>
      </c>
      <c r="X294" s="35" t="n">
        <f aca="false">IF(AND(mthbeg&lt;=A294,mthend&gt;=A294),1,0)</f>
        <v>0</v>
      </c>
      <c r="Y294" s="35" t="n">
        <f aca="false">S294*X294</f>
        <v>0</v>
      </c>
      <c r="AA294" s="89" t="n">
        <f aca="false">F294*G294</f>
        <v>0</v>
      </c>
      <c r="AB294" s="89" t="n">
        <f aca="false">$F294*H294</f>
        <v>0</v>
      </c>
      <c r="AC294" s="89" t="n">
        <f aca="false">$F294*I294</f>
        <v>0</v>
      </c>
      <c r="AD294" s="89" t="n">
        <f aca="false">$F294*J294</f>
        <v>0</v>
      </c>
      <c r="AE294" s="89" t="n">
        <f aca="false">$F294*K294</f>
        <v>0</v>
      </c>
      <c r="AF294" s="89" t="n">
        <f aca="false">$F294*L294</f>
        <v>0</v>
      </c>
      <c r="AG294" s="89" t="n">
        <f aca="false">$F294*M294</f>
        <v>0</v>
      </c>
      <c r="AH294" s="89" t="n">
        <f aca="false">$F294*N294</f>
        <v>0</v>
      </c>
      <c r="AI294" s="89" t="n">
        <f aca="false">F294*O294</f>
        <v>0</v>
      </c>
      <c r="AJ294" s="93"/>
      <c r="AK294" s="89" t="n">
        <f aca="false">CHOOSE($G$3,AB294-AC294,AC294-AB294)</f>
        <v>0</v>
      </c>
      <c r="AL294" s="89" t="n">
        <f aca="false">CHOOSE($G$3,AE294-AF294,AF294-AE294)</f>
        <v>0</v>
      </c>
      <c r="AM294" s="89" t="n">
        <f aca="false">CHOOSE($G$3,AH294-AI294,AI294-AH294)</f>
        <v>0</v>
      </c>
      <c r="AN294" s="103" t="n">
        <f aca="false">SUM(AK294:AM294)</f>
        <v>0</v>
      </c>
      <c r="AP294" s="89" t="n">
        <f aca="false">CHOOSE($G$3,AA294-AB294,AB294-AA294)</f>
        <v>0</v>
      </c>
      <c r="AQ294" s="89" t="n">
        <f aca="false">CHOOSE($G$3,AD294-AE294,AE294-AD294)</f>
        <v>0</v>
      </c>
      <c r="AR294" s="89" t="n">
        <f aca="false">CHOOSE($G$3,AG294-AH294,AH294-AG294)</f>
        <v>0</v>
      </c>
      <c r="AS294" s="103" t="n">
        <f aca="false">AP294+AQ294+AR294</f>
        <v>0</v>
      </c>
      <c r="AT294" s="103"/>
      <c r="AU294" s="90" t="n">
        <f aca="false">AS294+AN294</f>
        <v>0</v>
      </c>
      <c r="AW294" s="90" t="n">
        <f aca="false">AI294+AF294+AC294</f>
        <v>0</v>
      </c>
      <c r="AX294" s="104"/>
    </row>
    <row r="295" customFormat="false" ht="12" hidden="false" customHeight="true" outlineLevel="0" collapsed="false">
      <c r="A295" s="94" t="n">
        <f aca="false">EDATE(A294,1)</f>
        <v>45505</v>
      </c>
      <c r="B295" s="95" t="n">
        <f aca="false">VLOOKUP(MONTH(A295),Volumes,3)</f>
        <v>10000</v>
      </c>
      <c r="C295" s="96"/>
      <c r="D295" s="97" t="n">
        <f aca="false">B295+C295</f>
        <v>10000</v>
      </c>
      <c r="E295" s="84" t="n">
        <f aca="false">IF(X295=0,0,IF(AND(X295=1,$H$3=1),D295*S295,IF($H$3=2,D295,"N/A")))</f>
        <v>0</v>
      </c>
      <c r="F295" s="84" t="n">
        <f aca="false">E295*W295</f>
        <v>0</v>
      </c>
      <c r="G295" s="32" t="n">
        <f aca="false">VLOOKUP($A295,Table,MATCH(G$4,Curves,0))</f>
        <v>4.0375</v>
      </c>
      <c r="H295" s="98" t="n">
        <f aca="false">G295</f>
        <v>4.0375</v>
      </c>
      <c r="I295" s="99" t="n">
        <f aca="false">H295</f>
        <v>4.0375</v>
      </c>
      <c r="J295" s="32" t="n">
        <f aca="false">VLOOKUP($A295,Table,MATCH(J$4,Curves,0))</f>
        <v>0</v>
      </c>
      <c r="K295" s="98" t="n">
        <f aca="false">J295</f>
        <v>0</v>
      </c>
      <c r="L295" s="99" t="n">
        <f aca="false">K295</f>
        <v>0</v>
      </c>
      <c r="M295" s="32" t="n">
        <f aca="false">VLOOKUP($A295,Table,MATCH(M$4,Curves,0))</f>
        <v>0</v>
      </c>
      <c r="N295" s="98" t="n">
        <f aca="false">VLOOKUP($A295,Table,MATCH(N$4,Curves,0))</f>
        <v>0.025</v>
      </c>
      <c r="O295" s="99" t="n">
        <f aca="false">N295</f>
        <v>0.025</v>
      </c>
      <c r="P295" s="100"/>
      <c r="Q295" s="99" t="n">
        <f aca="false">O295+L295+I295</f>
        <v>4.0625</v>
      </c>
      <c r="R295" s="100"/>
      <c r="S295" s="35" t="n">
        <f aca="false">A296-A295</f>
        <v>31</v>
      </c>
      <c r="T295" s="101" t="n">
        <f aca="false">CHOOSE(F$3,A296+24,A295)</f>
        <v>45560</v>
      </c>
      <c r="U295" s="35" t="n">
        <f aca="false">T295-C$3</f>
        <v>8786</v>
      </c>
      <c r="V295" s="32" t="n">
        <f aca="false">VLOOKUP($A295,Table,MATCH(V$4,Curves,0))</f>
        <v>0.070859002456139</v>
      </c>
      <c r="W295" s="102" t="n">
        <f aca="false">1/(1+CHOOSE(F$3,(V296+($K$3/10000))/2,(V295+($K$3/10000))/2))^(2*U295/365.25)</f>
        <v>0.187308905588078</v>
      </c>
      <c r="X295" s="35" t="n">
        <f aca="false">IF(AND(mthbeg&lt;=A295,mthend&gt;=A295),1,0)</f>
        <v>0</v>
      </c>
      <c r="Y295" s="35" t="n">
        <f aca="false">S295*X295</f>
        <v>0</v>
      </c>
      <c r="AA295" s="89" t="n">
        <f aca="false">F295*G295</f>
        <v>0</v>
      </c>
      <c r="AB295" s="89" t="n">
        <f aca="false">$F295*H295</f>
        <v>0</v>
      </c>
      <c r="AC295" s="89" t="n">
        <f aca="false">$F295*I295</f>
        <v>0</v>
      </c>
      <c r="AD295" s="89" t="n">
        <f aca="false">$F295*J295</f>
        <v>0</v>
      </c>
      <c r="AE295" s="89" t="n">
        <f aca="false">$F295*K295</f>
        <v>0</v>
      </c>
      <c r="AF295" s="89" t="n">
        <f aca="false">$F295*L295</f>
        <v>0</v>
      </c>
      <c r="AG295" s="89" t="n">
        <f aca="false">$F295*M295</f>
        <v>0</v>
      </c>
      <c r="AH295" s="89" t="n">
        <f aca="false">$F295*N295</f>
        <v>0</v>
      </c>
      <c r="AI295" s="89" t="n">
        <f aca="false">F295*O295</f>
        <v>0</v>
      </c>
      <c r="AJ295" s="93"/>
      <c r="AK295" s="89" t="n">
        <f aca="false">CHOOSE($G$3,AB295-AC295,AC295-AB295)</f>
        <v>0</v>
      </c>
      <c r="AL295" s="89" t="n">
        <f aca="false">CHOOSE($G$3,AE295-AF295,AF295-AE295)</f>
        <v>0</v>
      </c>
      <c r="AM295" s="89" t="n">
        <f aca="false">CHOOSE($G$3,AH295-AI295,AI295-AH295)</f>
        <v>0</v>
      </c>
      <c r="AN295" s="103" t="n">
        <f aca="false">SUM(AK295:AM295)</f>
        <v>0</v>
      </c>
      <c r="AP295" s="89" t="n">
        <f aca="false">CHOOSE($G$3,AA295-AB295,AB295-AA295)</f>
        <v>0</v>
      </c>
      <c r="AQ295" s="89" t="n">
        <f aca="false">CHOOSE($G$3,AD295-AE295,AE295-AD295)</f>
        <v>0</v>
      </c>
      <c r="AR295" s="89" t="n">
        <f aca="false">CHOOSE($G$3,AG295-AH295,AH295-AG295)</f>
        <v>0</v>
      </c>
      <c r="AS295" s="103" t="n">
        <f aca="false">AP295+AQ295+AR295</f>
        <v>0</v>
      </c>
      <c r="AT295" s="103"/>
      <c r="AU295" s="90" t="n">
        <f aca="false">AS295+AN295</f>
        <v>0</v>
      </c>
      <c r="AW295" s="90" t="n">
        <f aca="false">AI295+AF295+AC295</f>
        <v>0</v>
      </c>
      <c r="AX295" s="104"/>
    </row>
    <row r="296" customFormat="false" ht="12" hidden="false" customHeight="true" outlineLevel="0" collapsed="false">
      <c r="A296" s="94" t="n">
        <f aca="false">EDATE(A295,1)</f>
        <v>45536</v>
      </c>
      <c r="B296" s="95" t="n">
        <f aca="false">VLOOKUP(MONTH(A296),Volumes,3)</f>
        <v>10000</v>
      </c>
      <c r="C296" s="96"/>
      <c r="D296" s="97" t="n">
        <f aca="false">B296+C296</f>
        <v>10000</v>
      </c>
      <c r="E296" s="84" t="n">
        <f aca="false">IF(X296=0,0,IF(AND(X296=1,$H$3=1),D296*S296,IF($H$3=2,D296,"N/A")))</f>
        <v>0</v>
      </c>
      <c r="F296" s="84" t="n">
        <f aca="false">E296*W296</f>
        <v>0</v>
      </c>
      <c r="G296" s="32" t="n">
        <f aca="false">VLOOKUP($A296,Table,MATCH(G$4,Curves,0))</f>
        <v>4.0375</v>
      </c>
      <c r="H296" s="98" t="n">
        <f aca="false">G296</f>
        <v>4.0375</v>
      </c>
      <c r="I296" s="99" t="n">
        <f aca="false">H296</f>
        <v>4.0375</v>
      </c>
      <c r="J296" s="32" t="n">
        <f aca="false">VLOOKUP($A296,Table,MATCH(J$4,Curves,0))</f>
        <v>0</v>
      </c>
      <c r="K296" s="98" t="n">
        <f aca="false">J296</f>
        <v>0</v>
      </c>
      <c r="L296" s="99" t="n">
        <f aca="false">K296</f>
        <v>0</v>
      </c>
      <c r="M296" s="32" t="n">
        <f aca="false">VLOOKUP($A296,Table,MATCH(M$4,Curves,0))</f>
        <v>0</v>
      </c>
      <c r="N296" s="98" t="n">
        <f aca="false">VLOOKUP($A296,Table,MATCH(N$4,Curves,0))</f>
        <v>0.025</v>
      </c>
      <c r="O296" s="99" t="n">
        <f aca="false">N296</f>
        <v>0.025</v>
      </c>
      <c r="P296" s="100"/>
      <c r="Q296" s="99" t="n">
        <f aca="false">O296+L296+I296</f>
        <v>4.0625</v>
      </c>
      <c r="R296" s="100"/>
      <c r="S296" s="35" t="n">
        <f aca="false">A297-A296</f>
        <v>30</v>
      </c>
      <c r="T296" s="101" t="n">
        <f aca="false">CHOOSE(F$3,A297+24,A296)</f>
        <v>45590</v>
      </c>
      <c r="U296" s="35" t="n">
        <f aca="false">T296-C$3</f>
        <v>8816</v>
      </c>
      <c r="V296" s="32" t="n">
        <f aca="false">VLOOKUP($A296,Table,MATCH(V$4,Curves,0))</f>
        <v>0.070859002456139</v>
      </c>
      <c r="W296" s="102" t="n">
        <f aca="false">1/(1+CHOOSE(F$3,(V297+($K$3/10000))/2,(V296+($K$3/10000))/2))^(2*U296/365.25)</f>
        <v>0.186240684991811</v>
      </c>
      <c r="X296" s="35" t="n">
        <f aca="false">IF(AND(mthbeg&lt;=A296,mthend&gt;=A296),1,0)</f>
        <v>0</v>
      </c>
      <c r="Y296" s="35" t="n">
        <f aca="false">S296*X296</f>
        <v>0</v>
      </c>
      <c r="AA296" s="89" t="n">
        <f aca="false">F296*G296</f>
        <v>0</v>
      </c>
      <c r="AB296" s="89" t="n">
        <f aca="false">$F296*H296</f>
        <v>0</v>
      </c>
      <c r="AC296" s="89" t="n">
        <f aca="false">$F296*I296</f>
        <v>0</v>
      </c>
      <c r="AD296" s="89" t="n">
        <f aca="false">$F296*J296</f>
        <v>0</v>
      </c>
      <c r="AE296" s="89" t="n">
        <f aca="false">$F296*K296</f>
        <v>0</v>
      </c>
      <c r="AF296" s="89" t="n">
        <f aca="false">$F296*L296</f>
        <v>0</v>
      </c>
      <c r="AG296" s="89" t="n">
        <f aca="false">$F296*M296</f>
        <v>0</v>
      </c>
      <c r="AH296" s="89" t="n">
        <f aca="false">$F296*N296</f>
        <v>0</v>
      </c>
      <c r="AI296" s="89" t="n">
        <f aca="false">F296*O296</f>
        <v>0</v>
      </c>
      <c r="AJ296" s="93"/>
      <c r="AK296" s="89" t="n">
        <f aca="false">CHOOSE($G$3,AB296-AC296,AC296-AB296)</f>
        <v>0</v>
      </c>
      <c r="AL296" s="89" t="n">
        <f aca="false">CHOOSE($G$3,AE296-AF296,AF296-AE296)</f>
        <v>0</v>
      </c>
      <c r="AM296" s="89" t="n">
        <f aca="false">CHOOSE($G$3,AH296-AI296,AI296-AH296)</f>
        <v>0</v>
      </c>
      <c r="AN296" s="103" t="n">
        <f aca="false">SUM(AK296:AM296)</f>
        <v>0</v>
      </c>
      <c r="AP296" s="89" t="n">
        <f aca="false">CHOOSE($G$3,AA296-AB296,AB296-AA296)</f>
        <v>0</v>
      </c>
      <c r="AQ296" s="89" t="n">
        <f aca="false">CHOOSE($G$3,AD296-AE296,AE296-AD296)</f>
        <v>0</v>
      </c>
      <c r="AR296" s="89" t="n">
        <f aca="false">CHOOSE($G$3,AG296-AH296,AH296-AG296)</f>
        <v>0</v>
      </c>
      <c r="AS296" s="103" t="n">
        <f aca="false">AP296+AQ296+AR296</f>
        <v>0</v>
      </c>
      <c r="AT296" s="103"/>
      <c r="AU296" s="90" t="n">
        <f aca="false">AS296+AN296</f>
        <v>0</v>
      </c>
      <c r="AW296" s="90" t="n">
        <f aca="false">AI296+AF296+AC296</f>
        <v>0</v>
      </c>
      <c r="AX296" s="104"/>
    </row>
    <row r="297" customFormat="false" ht="12" hidden="false" customHeight="true" outlineLevel="0" collapsed="false">
      <c r="A297" s="94" t="n">
        <f aca="false">EDATE(A296,1)</f>
        <v>45566</v>
      </c>
      <c r="B297" s="95" t="n">
        <f aca="false">VLOOKUP(MONTH(A297),Volumes,3)</f>
        <v>10000</v>
      </c>
      <c r="C297" s="96"/>
      <c r="D297" s="97" t="n">
        <f aca="false">B297+C297</f>
        <v>10000</v>
      </c>
      <c r="E297" s="84" t="n">
        <f aca="false">IF(X297=0,0,IF(AND(X297=1,$H$3=1),D297*S297,IF($H$3=2,D297,"N/A")))</f>
        <v>0</v>
      </c>
      <c r="F297" s="84" t="n">
        <f aca="false">E297*W297</f>
        <v>0</v>
      </c>
      <c r="G297" s="32" t="n">
        <f aca="false">VLOOKUP($A297,Table,MATCH(G$4,Curves,0))</f>
        <v>4.0375</v>
      </c>
      <c r="H297" s="98" t="n">
        <f aca="false">G297</f>
        <v>4.0375</v>
      </c>
      <c r="I297" s="99" t="n">
        <f aca="false">H297</f>
        <v>4.0375</v>
      </c>
      <c r="J297" s="32" t="n">
        <f aca="false">VLOOKUP($A297,Table,MATCH(J$4,Curves,0))</f>
        <v>0</v>
      </c>
      <c r="K297" s="98" t="n">
        <f aca="false">J297</f>
        <v>0</v>
      </c>
      <c r="L297" s="99" t="n">
        <f aca="false">K297</f>
        <v>0</v>
      </c>
      <c r="M297" s="32" t="n">
        <f aca="false">VLOOKUP($A297,Table,MATCH(M$4,Curves,0))</f>
        <v>0</v>
      </c>
      <c r="N297" s="98" t="n">
        <f aca="false">VLOOKUP($A297,Table,MATCH(N$4,Curves,0))</f>
        <v>0.025</v>
      </c>
      <c r="O297" s="99" t="n">
        <f aca="false">N297</f>
        <v>0.025</v>
      </c>
      <c r="P297" s="100"/>
      <c r="Q297" s="99" t="n">
        <f aca="false">O297+L297+I297</f>
        <v>4.0625</v>
      </c>
      <c r="R297" s="100"/>
      <c r="S297" s="35" t="n">
        <f aca="false">A298-A297</f>
        <v>31</v>
      </c>
      <c r="T297" s="101" t="n">
        <f aca="false">CHOOSE(F$3,A298+24,A297)</f>
        <v>45621</v>
      </c>
      <c r="U297" s="35" t="n">
        <f aca="false">T297-C$3</f>
        <v>8847</v>
      </c>
      <c r="V297" s="32" t="n">
        <f aca="false">VLOOKUP($A297,Table,MATCH(V$4,Curves,0))</f>
        <v>0.070859002456139</v>
      </c>
      <c r="W297" s="102" t="n">
        <f aca="false">1/(1+CHOOSE(F$3,(V298+($K$3/10000))/2,(V297+($K$3/10000))/2))^(2*U297/365.25)</f>
        <v>0.185143256673334</v>
      </c>
      <c r="X297" s="35" t="n">
        <f aca="false">IF(AND(mthbeg&lt;=A297,mthend&gt;=A297),1,0)</f>
        <v>0</v>
      </c>
      <c r="Y297" s="35" t="n">
        <f aca="false">S297*X297</f>
        <v>0</v>
      </c>
      <c r="AA297" s="89" t="n">
        <f aca="false">F297*G297</f>
        <v>0</v>
      </c>
      <c r="AB297" s="89" t="n">
        <f aca="false">$F297*H297</f>
        <v>0</v>
      </c>
      <c r="AC297" s="89" t="n">
        <f aca="false">$F297*I297</f>
        <v>0</v>
      </c>
      <c r="AD297" s="89" t="n">
        <f aca="false">$F297*J297</f>
        <v>0</v>
      </c>
      <c r="AE297" s="89" t="n">
        <f aca="false">$F297*K297</f>
        <v>0</v>
      </c>
      <c r="AF297" s="89" t="n">
        <f aca="false">$F297*L297</f>
        <v>0</v>
      </c>
      <c r="AG297" s="89" t="n">
        <f aca="false">$F297*M297</f>
        <v>0</v>
      </c>
      <c r="AH297" s="89" t="n">
        <f aca="false">$F297*N297</f>
        <v>0</v>
      </c>
      <c r="AI297" s="89" t="n">
        <f aca="false">F297*O297</f>
        <v>0</v>
      </c>
      <c r="AJ297" s="93"/>
      <c r="AK297" s="89" t="n">
        <f aca="false">CHOOSE($G$3,AB297-AC297,AC297-AB297)</f>
        <v>0</v>
      </c>
      <c r="AL297" s="89" t="n">
        <f aca="false">CHOOSE($G$3,AE297-AF297,AF297-AE297)</f>
        <v>0</v>
      </c>
      <c r="AM297" s="89" t="n">
        <f aca="false">CHOOSE($G$3,AH297-AI297,AI297-AH297)</f>
        <v>0</v>
      </c>
      <c r="AN297" s="103" t="n">
        <f aca="false">SUM(AK297:AM297)</f>
        <v>0</v>
      </c>
      <c r="AP297" s="89" t="n">
        <f aca="false">CHOOSE($G$3,AA297-AB297,AB297-AA297)</f>
        <v>0</v>
      </c>
      <c r="AQ297" s="89" t="n">
        <f aca="false">CHOOSE($G$3,AD297-AE297,AE297-AD297)</f>
        <v>0</v>
      </c>
      <c r="AR297" s="89" t="n">
        <f aca="false">CHOOSE($G$3,AG297-AH297,AH297-AG297)</f>
        <v>0</v>
      </c>
      <c r="AS297" s="103" t="n">
        <f aca="false">AP297+AQ297+AR297</f>
        <v>0</v>
      </c>
      <c r="AT297" s="103"/>
      <c r="AU297" s="90" t="n">
        <f aca="false">AS297+AN297</f>
        <v>0</v>
      </c>
      <c r="AW297" s="90" t="n">
        <f aca="false">AI297+AF297+AC297</f>
        <v>0</v>
      </c>
      <c r="AX297" s="104"/>
    </row>
    <row r="298" customFormat="false" ht="12" hidden="false" customHeight="true" outlineLevel="0" collapsed="false">
      <c r="A298" s="94" t="n">
        <f aca="false">EDATE(A297,1)</f>
        <v>45597</v>
      </c>
      <c r="B298" s="95" t="n">
        <f aca="false">VLOOKUP(MONTH(A298),Volumes,3)</f>
        <v>10000</v>
      </c>
      <c r="C298" s="96"/>
      <c r="D298" s="97" t="n">
        <f aca="false">B298+C298</f>
        <v>10000</v>
      </c>
      <c r="E298" s="84" t="n">
        <f aca="false">IF(X298=0,0,IF(AND(X298=1,$H$3=1),D298*S298,IF($H$3=2,D298,"N/A")))</f>
        <v>0</v>
      </c>
      <c r="F298" s="84" t="n">
        <f aca="false">E298*W298</f>
        <v>0</v>
      </c>
      <c r="G298" s="32" t="n">
        <f aca="false">VLOOKUP($A298,Table,MATCH(G$4,Curves,0))</f>
        <v>4.0375</v>
      </c>
      <c r="H298" s="98" t="n">
        <f aca="false">G298</f>
        <v>4.0375</v>
      </c>
      <c r="I298" s="99" t="n">
        <f aca="false">H298</f>
        <v>4.0375</v>
      </c>
      <c r="J298" s="32" t="n">
        <f aca="false">VLOOKUP($A298,Table,MATCH(J$4,Curves,0))</f>
        <v>0</v>
      </c>
      <c r="K298" s="98" t="n">
        <f aca="false">J298</f>
        <v>0</v>
      </c>
      <c r="L298" s="99" t="n">
        <f aca="false">K298</f>
        <v>0</v>
      </c>
      <c r="M298" s="32" t="n">
        <f aca="false">VLOOKUP($A298,Table,MATCH(M$4,Curves,0))</f>
        <v>0</v>
      </c>
      <c r="N298" s="98" t="n">
        <f aca="false">VLOOKUP($A298,Table,MATCH(N$4,Curves,0))</f>
        <v>0.025</v>
      </c>
      <c r="O298" s="99" t="n">
        <f aca="false">N298</f>
        <v>0.025</v>
      </c>
      <c r="P298" s="100"/>
      <c r="Q298" s="99" t="n">
        <f aca="false">O298+L298+I298</f>
        <v>4.0625</v>
      </c>
      <c r="R298" s="100"/>
      <c r="S298" s="35" t="n">
        <f aca="false">A299-A298</f>
        <v>30</v>
      </c>
      <c r="T298" s="101" t="n">
        <f aca="false">CHOOSE(F$3,A299+24,A298)</f>
        <v>45651</v>
      </c>
      <c r="U298" s="35" t="n">
        <f aca="false">T298-C$3</f>
        <v>8877</v>
      </c>
      <c r="V298" s="32" t="n">
        <f aca="false">VLOOKUP($A298,Table,MATCH(V$4,Curves,0))</f>
        <v>0.070859002456139</v>
      </c>
      <c r="W298" s="102" t="n">
        <f aca="false">1/(1+CHOOSE(F$3,(V299+($K$3/10000))/2,(V298+($K$3/10000))/2))^(2*U298/365.25)</f>
        <v>0.184087386748637</v>
      </c>
      <c r="X298" s="35" t="n">
        <f aca="false">IF(AND(mthbeg&lt;=A298,mthend&gt;=A298),1,0)</f>
        <v>0</v>
      </c>
      <c r="Y298" s="35" t="n">
        <f aca="false">S298*X298</f>
        <v>0</v>
      </c>
      <c r="AA298" s="89" t="n">
        <f aca="false">F298*G298</f>
        <v>0</v>
      </c>
      <c r="AB298" s="89" t="n">
        <f aca="false">$F298*H298</f>
        <v>0</v>
      </c>
      <c r="AC298" s="89" t="n">
        <f aca="false">$F298*I298</f>
        <v>0</v>
      </c>
      <c r="AD298" s="89" t="n">
        <f aca="false">$F298*J298</f>
        <v>0</v>
      </c>
      <c r="AE298" s="89" t="n">
        <f aca="false">$F298*K298</f>
        <v>0</v>
      </c>
      <c r="AF298" s="89" t="n">
        <f aca="false">$F298*L298</f>
        <v>0</v>
      </c>
      <c r="AG298" s="89" t="n">
        <f aca="false">$F298*M298</f>
        <v>0</v>
      </c>
      <c r="AH298" s="89" t="n">
        <f aca="false">$F298*N298</f>
        <v>0</v>
      </c>
      <c r="AI298" s="89" t="n">
        <f aca="false">F298*O298</f>
        <v>0</v>
      </c>
      <c r="AJ298" s="93"/>
      <c r="AK298" s="89" t="n">
        <f aca="false">CHOOSE($G$3,AB298-AC298,AC298-AB298)</f>
        <v>0</v>
      </c>
      <c r="AL298" s="89" t="n">
        <f aca="false">CHOOSE($G$3,AE298-AF298,AF298-AE298)</f>
        <v>0</v>
      </c>
      <c r="AM298" s="89" t="n">
        <f aca="false">CHOOSE($G$3,AH298-AI298,AI298-AH298)</f>
        <v>0</v>
      </c>
      <c r="AN298" s="103" t="n">
        <f aca="false">SUM(AK298:AM298)</f>
        <v>0</v>
      </c>
      <c r="AP298" s="89" t="n">
        <f aca="false">CHOOSE($G$3,AA298-AB298,AB298-AA298)</f>
        <v>0</v>
      </c>
      <c r="AQ298" s="89" t="n">
        <f aca="false">CHOOSE($G$3,AD298-AE298,AE298-AD298)</f>
        <v>0</v>
      </c>
      <c r="AR298" s="89" t="n">
        <f aca="false">CHOOSE($G$3,AG298-AH298,AH298-AG298)</f>
        <v>0</v>
      </c>
      <c r="AS298" s="103" t="n">
        <f aca="false">AP298+AQ298+AR298</f>
        <v>0</v>
      </c>
      <c r="AT298" s="103"/>
      <c r="AU298" s="90" t="n">
        <f aca="false">AS298+AN298</f>
        <v>0</v>
      </c>
      <c r="AW298" s="90" t="n">
        <f aca="false">AI298+AF298+AC298</f>
        <v>0</v>
      </c>
      <c r="AX298" s="104"/>
    </row>
    <row r="299" customFormat="false" ht="12" hidden="false" customHeight="true" outlineLevel="0" collapsed="false">
      <c r="A299" s="94" t="n">
        <f aca="false">EDATE(A298,1)</f>
        <v>45627</v>
      </c>
      <c r="B299" s="95" t="n">
        <f aca="false">VLOOKUP(MONTH(A299),Volumes,3)</f>
        <v>10000</v>
      </c>
      <c r="C299" s="96"/>
      <c r="D299" s="97" t="n">
        <f aca="false">B299+C299</f>
        <v>10000</v>
      </c>
      <c r="E299" s="84" t="n">
        <f aca="false">IF(X299=0,0,IF(AND(X299=1,$H$3=1),D299*S299,IF($H$3=2,D299,"N/A")))</f>
        <v>0</v>
      </c>
      <c r="F299" s="84" t="n">
        <f aca="false">E299*W299</f>
        <v>0</v>
      </c>
      <c r="G299" s="32" t="n">
        <f aca="false">VLOOKUP($A299,Table,MATCH(G$4,Curves,0))</f>
        <v>4.0375</v>
      </c>
      <c r="H299" s="98" t="n">
        <f aca="false">G299</f>
        <v>4.0375</v>
      </c>
      <c r="I299" s="99" t="n">
        <f aca="false">H299</f>
        <v>4.0375</v>
      </c>
      <c r="J299" s="32" t="n">
        <f aca="false">VLOOKUP($A299,Table,MATCH(J$4,Curves,0))</f>
        <v>0</v>
      </c>
      <c r="K299" s="98" t="n">
        <f aca="false">J299</f>
        <v>0</v>
      </c>
      <c r="L299" s="99" t="n">
        <f aca="false">K299</f>
        <v>0</v>
      </c>
      <c r="M299" s="32" t="n">
        <f aca="false">VLOOKUP($A299,Table,MATCH(M$4,Curves,0))</f>
        <v>0</v>
      </c>
      <c r="N299" s="98" t="n">
        <f aca="false">VLOOKUP($A299,Table,MATCH(N$4,Curves,0))</f>
        <v>0.025</v>
      </c>
      <c r="O299" s="99" t="n">
        <f aca="false">N299</f>
        <v>0.025</v>
      </c>
      <c r="P299" s="100"/>
      <c r="Q299" s="99" t="n">
        <f aca="false">O299+L299+I299</f>
        <v>4.0625</v>
      </c>
      <c r="R299" s="100"/>
      <c r="S299" s="35" t="n">
        <f aca="false">A300-A299</f>
        <v>31</v>
      </c>
      <c r="T299" s="101" t="n">
        <f aca="false">CHOOSE(F$3,A300+24,A299)</f>
        <v>45682</v>
      </c>
      <c r="U299" s="35" t="n">
        <f aca="false">T299-C$3</f>
        <v>8908</v>
      </c>
      <c r="V299" s="32" t="n">
        <f aca="false">VLOOKUP($A299,Table,MATCH(V$4,Curves,0))</f>
        <v>0.070859002456139</v>
      </c>
      <c r="W299" s="102" t="n">
        <f aca="false">1/(1+CHOOSE(F$3,(V300+($K$3/10000))/2,(V299+($K$3/10000))/2))^(2*U299/365.25)</f>
        <v>0.183002646798817</v>
      </c>
      <c r="X299" s="35" t="n">
        <f aca="false">IF(AND(mthbeg&lt;=A299,mthend&gt;=A299),1,0)</f>
        <v>0</v>
      </c>
      <c r="Y299" s="35" t="n">
        <f aca="false">S299*X299</f>
        <v>0</v>
      </c>
      <c r="AA299" s="89" t="n">
        <f aca="false">F299*G299</f>
        <v>0</v>
      </c>
      <c r="AB299" s="89" t="n">
        <f aca="false">$F299*H299</f>
        <v>0</v>
      </c>
      <c r="AC299" s="89" t="n">
        <f aca="false">$F299*I299</f>
        <v>0</v>
      </c>
      <c r="AD299" s="89" t="n">
        <f aca="false">$F299*J299</f>
        <v>0</v>
      </c>
      <c r="AE299" s="89" t="n">
        <f aca="false">$F299*K299</f>
        <v>0</v>
      </c>
      <c r="AF299" s="89" t="n">
        <f aca="false">$F299*L299</f>
        <v>0</v>
      </c>
      <c r="AG299" s="89" t="n">
        <f aca="false">$F299*M299</f>
        <v>0</v>
      </c>
      <c r="AH299" s="89" t="n">
        <f aca="false">$F299*N299</f>
        <v>0</v>
      </c>
      <c r="AI299" s="89" t="n">
        <f aca="false">F299*O299</f>
        <v>0</v>
      </c>
      <c r="AJ299" s="93"/>
      <c r="AK299" s="89" t="n">
        <f aca="false">CHOOSE($G$3,AB299-AC299,AC299-AB299)</f>
        <v>0</v>
      </c>
      <c r="AL299" s="89" t="n">
        <f aca="false">CHOOSE($G$3,AE299-AF299,AF299-AE299)</f>
        <v>0</v>
      </c>
      <c r="AM299" s="89" t="n">
        <f aca="false">CHOOSE($G$3,AH299-AI299,AI299-AH299)</f>
        <v>0</v>
      </c>
      <c r="AN299" s="103" t="n">
        <f aca="false">SUM(AK299:AM299)</f>
        <v>0</v>
      </c>
      <c r="AP299" s="89" t="n">
        <f aca="false">CHOOSE($G$3,AA299-AB299,AB299-AA299)</f>
        <v>0</v>
      </c>
      <c r="AQ299" s="89" t="n">
        <f aca="false">CHOOSE($G$3,AD299-AE299,AE299-AD299)</f>
        <v>0</v>
      </c>
      <c r="AR299" s="89" t="n">
        <f aca="false">CHOOSE($G$3,AG299-AH299,AH299-AG299)</f>
        <v>0</v>
      </c>
      <c r="AS299" s="103" t="n">
        <f aca="false">AP299+AQ299+AR299</f>
        <v>0</v>
      </c>
      <c r="AT299" s="103"/>
      <c r="AU299" s="90" t="n">
        <f aca="false">AS299+AN299</f>
        <v>0</v>
      </c>
      <c r="AW299" s="90" t="n">
        <f aca="false">AI299+AF299+AC299</f>
        <v>0</v>
      </c>
      <c r="AX299" s="104"/>
    </row>
    <row r="300" customFormat="false" ht="12" hidden="false" customHeight="true" outlineLevel="0" collapsed="false">
      <c r="A300" s="94" t="n">
        <f aca="false">EDATE(A299,1)</f>
        <v>45658</v>
      </c>
      <c r="B300" s="95" t="n">
        <f aca="false">VLOOKUP(MONTH(A300),Volumes,3)</f>
        <v>10000</v>
      </c>
      <c r="C300" s="96"/>
      <c r="D300" s="97" t="n">
        <f aca="false">B300+C300</f>
        <v>10000</v>
      </c>
      <c r="E300" s="84" t="n">
        <f aca="false">IF(X300=0,0,IF(AND(X300=1,$H$3=1),D300*S300,IF($H$3=2,D300,"N/A")))</f>
        <v>0</v>
      </c>
      <c r="F300" s="84" t="n">
        <f aca="false">E300*W300</f>
        <v>0</v>
      </c>
      <c r="G300" s="32" t="n">
        <f aca="false">VLOOKUP($A300,Table,MATCH(G$4,Curves,0))</f>
        <v>4.0375</v>
      </c>
      <c r="H300" s="98" t="n">
        <f aca="false">G300</f>
        <v>4.0375</v>
      </c>
      <c r="I300" s="99" t="n">
        <f aca="false">H300</f>
        <v>4.0375</v>
      </c>
      <c r="J300" s="32" t="n">
        <f aca="false">VLOOKUP($A300,Table,MATCH(J$4,Curves,0))</f>
        <v>0</v>
      </c>
      <c r="K300" s="98" t="n">
        <f aca="false">J300</f>
        <v>0</v>
      </c>
      <c r="L300" s="99" t="n">
        <f aca="false">K300</f>
        <v>0</v>
      </c>
      <c r="M300" s="32" t="n">
        <f aca="false">VLOOKUP($A300,Table,MATCH(M$4,Curves,0))</f>
        <v>0</v>
      </c>
      <c r="N300" s="98" t="n">
        <f aca="false">VLOOKUP($A300,Table,MATCH(N$4,Curves,0))</f>
        <v>0.025</v>
      </c>
      <c r="O300" s="99" t="n">
        <f aca="false">N300</f>
        <v>0.025</v>
      </c>
      <c r="P300" s="100"/>
      <c r="Q300" s="99" t="n">
        <f aca="false">O300+L300+I300</f>
        <v>4.0625</v>
      </c>
      <c r="R300" s="100"/>
      <c r="S300" s="35" t="n">
        <f aca="false">A301-A300</f>
        <v>31</v>
      </c>
      <c r="T300" s="101" t="n">
        <f aca="false">CHOOSE(F$3,A301+24,A300)</f>
        <v>45713</v>
      </c>
      <c r="U300" s="35" t="n">
        <f aca="false">T300-C$3</f>
        <v>8939</v>
      </c>
      <c r="V300" s="32" t="n">
        <f aca="false">VLOOKUP($A300,Table,MATCH(V$4,Curves,0))</f>
        <v>0.070859002456139</v>
      </c>
      <c r="W300" s="102" t="n">
        <f aca="false">1/(1+CHOOSE(F$3,(V301+($K$3/10000))/2,(V300+($K$3/10000))/2))^(2*U300/365.25)</f>
        <v>0.181924298708752</v>
      </c>
      <c r="X300" s="35" t="n">
        <f aca="false">IF(AND(mthbeg&lt;=A300,mthend&gt;=A300),1,0)</f>
        <v>0</v>
      </c>
      <c r="Y300" s="35" t="n">
        <f aca="false">S300*X300</f>
        <v>0</v>
      </c>
      <c r="AA300" s="89" t="n">
        <f aca="false">F300*G300</f>
        <v>0</v>
      </c>
      <c r="AB300" s="89" t="n">
        <f aca="false">$F300*H300</f>
        <v>0</v>
      </c>
      <c r="AC300" s="89" t="n">
        <f aca="false">$F300*I300</f>
        <v>0</v>
      </c>
      <c r="AD300" s="89" t="n">
        <f aca="false">$F300*J300</f>
        <v>0</v>
      </c>
      <c r="AE300" s="89" t="n">
        <f aca="false">$F300*K300</f>
        <v>0</v>
      </c>
      <c r="AF300" s="89" t="n">
        <f aca="false">$F300*L300</f>
        <v>0</v>
      </c>
      <c r="AG300" s="89" t="n">
        <f aca="false">$F300*M300</f>
        <v>0</v>
      </c>
      <c r="AH300" s="89" t="n">
        <f aca="false">$F300*N300</f>
        <v>0</v>
      </c>
      <c r="AI300" s="89" t="n">
        <f aca="false">F300*O300</f>
        <v>0</v>
      </c>
      <c r="AJ300" s="93"/>
      <c r="AK300" s="89" t="n">
        <f aca="false">CHOOSE($G$3,AB300-AC300,AC300-AB300)</f>
        <v>0</v>
      </c>
      <c r="AL300" s="89" t="n">
        <f aca="false">CHOOSE($G$3,AE300-AF300,AF300-AE300)</f>
        <v>0</v>
      </c>
      <c r="AM300" s="89" t="n">
        <f aca="false">CHOOSE($G$3,AH300-AI300,AI300-AH300)</f>
        <v>0</v>
      </c>
      <c r="AN300" s="103" t="n">
        <f aca="false">SUM(AK300:AM300)</f>
        <v>0</v>
      </c>
      <c r="AP300" s="89" t="n">
        <f aca="false">CHOOSE($G$3,AA300-AB300,AB300-AA300)</f>
        <v>0</v>
      </c>
      <c r="AQ300" s="89" t="n">
        <f aca="false">CHOOSE($G$3,AD300-AE300,AE300-AD300)</f>
        <v>0</v>
      </c>
      <c r="AR300" s="89" t="n">
        <f aca="false">CHOOSE($G$3,AG300-AH300,AH300-AG300)</f>
        <v>0</v>
      </c>
      <c r="AS300" s="103" t="n">
        <f aca="false">AP300+AQ300+AR300</f>
        <v>0</v>
      </c>
      <c r="AT300" s="103"/>
      <c r="AU300" s="90" t="n">
        <f aca="false">AS300+AN300</f>
        <v>0</v>
      </c>
      <c r="AW300" s="90" t="n">
        <f aca="false">AI300+AF300+AC300</f>
        <v>0</v>
      </c>
      <c r="AX300" s="104"/>
    </row>
    <row r="301" customFormat="false" ht="12" hidden="false" customHeight="true" outlineLevel="0" collapsed="false">
      <c r="A301" s="94" t="n">
        <f aca="false">EDATE(A300,1)</f>
        <v>45689</v>
      </c>
      <c r="B301" s="95" t="n">
        <f aca="false">VLOOKUP(MONTH(A301),Volumes,3)</f>
        <v>10000</v>
      </c>
      <c r="C301" s="96"/>
      <c r="D301" s="97" t="n">
        <f aca="false">B301+C301</f>
        <v>10000</v>
      </c>
      <c r="E301" s="84" t="n">
        <f aca="false">IF(X301=0,0,IF(AND(X301=1,$H$3=1),D301*S301,IF($H$3=2,D301,"N/A")))</f>
        <v>0</v>
      </c>
      <c r="F301" s="84" t="n">
        <f aca="false">E301*W301</f>
        <v>0</v>
      </c>
      <c r="G301" s="32" t="n">
        <f aca="false">VLOOKUP($A301,Table,MATCH(G$4,Curves,0))</f>
        <v>4.0375</v>
      </c>
      <c r="H301" s="98" t="n">
        <f aca="false">G301</f>
        <v>4.0375</v>
      </c>
      <c r="I301" s="99" t="n">
        <f aca="false">H301</f>
        <v>4.0375</v>
      </c>
      <c r="J301" s="32" t="n">
        <f aca="false">VLOOKUP($A301,Table,MATCH(J$4,Curves,0))</f>
        <v>0</v>
      </c>
      <c r="K301" s="98" t="n">
        <f aca="false">J301</f>
        <v>0</v>
      </c>
      <c r="L301" s="99" t="n">
        <f aca="false">K301</f>
        <v>0</v>
      </c>
      <c r="M301" s="32" t="n">
        <f aca="false">VLOOKUP($A301,Table,MATCH(M$4,Curves,0))</f>
        <v>0</v>
      </c>
      <c r="N301" s="98" t="n">
        <f aca="false">VLOOKUP($A301,Table,MATCH(N$4,Curves,0))</f>
        <v>0.025</v>
      </c>
      <c r="O301" s="99" t="n">
        <f aca="false">N301</f>
        <v>0.025</v>
      </c>
      <c r="P301" s="100"/>
      <c r="Q301" s="99" t="n">
        <f aca="false">O301+L301+I301</f>
        <v>4.0625</v>
      </c>
      <c r="R301" s="100"/>
      <c r="S301" s="35" t="n">
        <f aca="false">A302-A301</f>
        <v>28</v>
      </c>
      <c r="T301" s="101" t="n">
        <f aca="false">CHOOSE(F$3,A302+24,A301)</f>
        <v>45741</v>
      </c>
      <c r="U301" s="35" t="n">
        <f aca="false">T301-C$3</f>
        <v>8967</v>
      </c>
      <c r="V301" s="32" t="n">
        <f aca="false">VLOOKUP($A301,Table,MATCH(V$4,Curves,0))</f>
        <v>0.070859002456139</v>
      </c>
      <c r="W301" s="102" t="n">
        <f aca="false">1/(1+CHOOSE(F$3,(V302+($K$3/10000))/2,(V301+($K$3/10000))/2))^(2*U301/365.25)</f>
        <v>0.180955769491911</v>
      </c>
      <c r="X301" s="35" t="n">
        <f aca="false">IF(AND(mthbeg&lt;=A301,mthend&gt;=A301),1,0)</f>
        <v>0</v>
      </c>
      <c r="Y301" s="35" t="n">
        <f aca="false">S301*X301</f>
        <v>0</v>
      </c>
      <c r="AA301" s="89" t="n">
        <f aca="false">F301*G301</f>
        <v>0</v>
      </c>
      <c r="AB301" s="89" t="n">
        <f aca="false">$F301*H301</f>
        <v>0</v>
      </c>
      <c r="AC301" s="89" t="n">
        <f aca="false">$F301*I301</f>
        <v>0</v>
      </c>
      <c r="AD301" s="89" t="n">
        <f aca="false">$F301*J301</f>
        <v>0</v>
      </c>
      <c r="AE301" s="89" t="n">
        <f aca="false">$F301*K301</f>
        <v>0</v>
      </c>
      <c r="AF301" s="89" t="n">
        <f aca="false">$F301*L301</f>
        <v>0</v>
      </c>
      <c r="AG301" s="89" t="n">
        <f aca="false">$F301*M301</f>
        <v>0</v>
      </c>
      <c r="AH301" s="89" t="n">
        <f aca="false">$F301*N301</f>
        <v>0</v>
      </c>
      <c r="AI301" s="89" t="n">
        <f aca="false">F301*O301</f>
        <v>0</v>
      </c>
      <c r="AJ301" s="93"/>
      <c r="AK301" s="89" t="n">
        <f aca="false">CHOOSE($G$3,AB301-AC301,AC301-AB301)</f>
        <v>0</v>
      </c>
      <c r="AL301" s="89" t="n">
        <f aca="false">CHOOSE($G$3,AE301-AF301,AF301-AE301)</f>
        <v>0</v>
      </c>
      <c r="AM301" s="89" t="n">
        <f aca="false">CHOOSE($G$3,AH301-AI301,AI301-AH301)</f>
        <v>0</v>
      </c>
      <c r="AN301" s="103" t="n">
        <f aca="false">SUM(AK301:AM301)</f>
        <v>0</v>
      </c>
      <c r="AP301" s="89" t="n">
        <f aca="false">CHOOSE($G$3,AA301-AB301,AB301-AA301)</f>
        <v>0</v>
      </c>
      <c r="AQ301" s="89" t="n">
        <f aca="false">CHOOSE($G$3,AD301-AE301,AE301-AD301)</f>
        <v>0</v>
      </c>
      <c r="AR301" s="89" t="n">
        <f aca="false">CHOOSE($G$3,AG301-AH301,AH301-AG301)</f>
        <v>0</v>
      </c>
      <c r="AS301" s="103" t="n">
        <f aca="false">AP301+AQ301+AR301</f>
        <v>0</v>
      </c>
      <c r="AT301" s="103"/>
      <c r="AU301" s="90" t="n">
        <f aca="false">AS301+AN301</f>
        <v>0</v>
      </c>
      <c r="AW301" s="90" t="n">
        <f aca="false">AI301+AF301+AC301</f>
        <v>0</v>
      </c>
      <c r="AX301" s="104"/>
    </row>
    <row r="302" customFormat="false" ht="12" hidden="false" customHeight="true" outlineLevel="0" collapsed="false">
      <c r="A302" s="94" t="n">
        <f aca="false">EDATE(A301,1)</f>
        <v>45717</v>
      </c>
      <c r="B302" s="95" t="n">
        <f aca="false">VLOOKUP(MONTH(A302),Volumes,3)</f>
        <v>10000</v>
      </c>
      <c r="C302" s="96"/>
      <c r="D302" s="97" t="n">
        <f aca="false">B302+C302</f>
        <v>10000</v>
      </c>
      <c r="E302" s="84" t="n">
        <f aca="false">IF(X302=0,0,IF(AND(X302=1,$H$3=1),D302*S302,IF($H$3=2,D302,"N/A")))</f>
        <v>0</v>
      </c>
      <c r="F302" s="84" t="n">
        <f aca="false">E302*W302</f>
        <v>0</v>
      </c>
      <c r="G302" s="32" t="n">
        <f aca="false">VLOOKUP($A302,Table,MATCH(G$4,Curves,0))</f>
        <v>4.0375</v>
      </c>
      <c r="H302" s="98" t="n">
        <f aca="false">G302</f>
        <v>4.0375</v>
      </c>
      <c r="I302" s="99" t="n">
        <f aca="false">H302</f>
        <v>4.0375</v>
      </c>
      <c r="J302" s="32" t="n">
        <f aca="false">VLOOKUP($A302,Table,MATCH(J$4,Curves,0))</f>
        <v>0</v>
      </c>
      <c r="K302" s="98" t="n">
        <f aca="false">J302</f>
        <v>0</v>
      </c>
      <c r="L302" s="99" t="n">
        <f aca="false">K302</f>
        <v>0</v>
      </c>
      <c r="M302" s="32" t="n">
        <f aca="false">VLOOKUP($A302,Table,MATCH(M$4,Curves,0))</f>
        <v>0</v>
      </c>
      <c r="N302" s="98" t="n">
        <f aca="false">VLOOKUP($A302,Table,MATCH(N$4,Curves,0))</f>
        <v>0.025</v>
      </c>
      <c r="O302" s="99" t="n">
        <f aca="false">N302</f>
        <v>0.025</v>
      </c>
      <c r="P302" s="100"/>
      <c r="Q302" s="99" t="n">
        <f aca="false">O302+L302+I302</f>
        <v>4.0625</v>
      </c>
      <c r="R302" s="100"/>
      <c r="S302" s="35" t="n">
        <f aca="false">A303-A302</f>
        <v>31</v>
      </c>
      <c r="T302" s="101" t="n">
        <f aca="false">CHOOSE(F$3,A303+24,A302)</f>
        <v>45772</v>
      </c>
      <c r="U302" s="35" t="n">
        <f aca="false">T302-C$3</f>
        <v>8998</v>
      </c>
      <c r="V302" s="32" t="n">
        <f aca="false">VLOOKUP($A302,Table,MATCH(V$4,Curves,0))</f>
        <v>0.070859002456139</v>
      </c>
      <c r="W302" s="102" t="n">
        <f aca="false">1/(1+CHOOSE(F$3,(V303+($K$3/10000))/2,(V302+($K$3/10000))/2))^(2*U302/365.25)</f>
        <v>0.179889482682232</v>
      </c>
      <c r="X302" s="35" t="n">
        <f aca="false">IF(AND(mthbeg&lt;=A302,mthend&gt;=A302),1,0)</f>
        <v>0</v>
      </c>
      <c r="Y302" s="35" t="n">
        <f aca="false">S302*X302</f>
        <v>0</v>
      </c>
      <c r="AA302" s="89" t="n">
        <f aca="false">F302*G302</f>
        <v>0</v>
      </c>
      <c r="AB302" s="89" t="n">
        <f aca="false">$F302*H302</f>
        <v>0</v>
      </c>
      <c r="AC302" s="89" t="n">
        <f aca="false">$F302*I302</f>
        <v>0</v>
      </c>
      <c r="AD302" s="89" t="n">
        <f aca="false">$F302*J302</f>
        <v>0</v>
      </c>
      <c r="AE302" s="89" t="n">
        <f aca="false">$F302*K302</f>
        <v>0</v>
      </c>
      <c r="AF302" s="89" t="n">
        <f aca="false">$F302*L302</f>
        <v>0</v>
      </c>
      <c r="AG302" s="89" t="n">
        <f aca="false">$F302*M302</f>
        <v>0</v>
      </c>
      <c r="AH302" s="89" t="n">
        <f aca="false">$F302*N302</f>
        <v>0</v>
      </c>
      <c r="AI302" s="89" t="n">
        <f aca="false">F302*O302</f>
        <v>0</v>
      </c>
      <c r="AJ302" s="93"/>
      <c r="AK302" s="89" t="n">
        <f aca="false">CHOOSE($G$3,AB302-AC302,AC302-AB302)</f>
        <v>0</v>
      </c>
      <c r="AL302" s="89" t="n">
        <f aca="false">CHOOSE($G$3,AE302-AF302,AF302-AE302)</f>
        <v>0</v>
      </c>
      <c r="AM302" s="89" t="n">
        <f aca="false">CHOOSE($G$3,AH302-AI302,AI302-AH302)</f>
        <v>0</v>
      </c>
      <c r="AN302" s="103" t="n">
        <f aca="false">SUM(AK302:AM302)</f>
        <v>0</v>
      </c>
      <c r="AP302" s="89" t="n">
        <f aca="false">CHOOSE($G$3,AA302-AB302,AB302-AA302)</f>
        <v>0</v>
      </c>
      <c r="AQ302" s="89" t="n">
        <f aca="false">CHOOSE($G$3,AD302-AE302,AE302-AD302)</f>
        <v>0</v>
      </c>
      <c r="AR302" s="89" t="n">
        <f aca="false">CHOOSE($G$3,AG302-AH302,AH302-AG302)</f>
        <v>0</v>
      </c>
      <c r="AS302" s="103" t="n">
        <f aca="false">AP302+AQ302+AR302</f>
        <v>0</v>
      </c>
      <c r="AT302" s="103"/>
      <c r="AU302" s="90" t="n">
        <f aca="false">AS302+AN302</f>
        <v>0</v>
      </c>
      <c r="AW302" s="90" t="n">
        <f aca="false">AI302+AF302+AC302</f>
        <v>0</v>
      </c>
      <c r="AX302" s="104"/>
    </row>
    <row r="303" customFormat="false" ht="12" hidden="false" customHeight="true" outlineLevel="0" collapsed="false">
      <c r="A303" s="94" t="n">
        <f aca="false">EDATE(A302,1)</f>
        <v>45748</v>
      </c>
      <c r="B303" s="95" t="n">
        <f aca="false">VLOOKUP(MONTH(A303),Volumes,3)</f>
        <v>10000</v>
      </c>
      <c r="C303" s="96"/>
      <c r="D303" s="97" t="n">
        <f aca="false">B303+C303</f>
        <v>10000</v>
      </c>
      <c r="E303" s="84" t="n">
        <f aca="false">IF(X303=0,0,IF(AND(X303=1,$H$3=1),D303*S303,IF($H$3=2,D303,"N/A")))</f>
        <v>0</v>
      </c>
      <c r="F303" s="84" t="n">
        <f aca="false">E303*W303</f>
        <v>0</v>
      </c>
      <c r="G303" s="32" t="n">
        <f aca="false">VLOOKUP($A303,Table,MATCH(G$4,Curves,0))</f>
        <v>4.0375</v>
      </c>
      <c r="H303" s="98" t="n">
        <f aca="false">G303</f>
        <v>4.0375</v>
      </c>
      <c r="I303" s="99" t="n">
        <f aca="false">H303</f>
        <v>4.0375</v>
      </c>
      <c r="J303" s="32" t="n">
        <f aca="false">VLOOKUP($A303,Table,MATCH(J$4,Curves,0))</f>
        <v>0</v>
      </c>
      <c r="K303" s="98" t="n">
        <f aca="false">J303</f>
        <v>0</v>
      </c>
      <c r="L303" s="99" t="n">
        <f aca="false">K303</f>
        <v>0</v>
      </c>
      <c r="M303" s="32" t="n">
        <f aca="false">VLOOKUP($A303,Table,MATCH(M$4,Curves,0))</f>
        <v>0</v>
      </c>
      <c r="N303" s="98" t="n">
        <f aca="false">VLOOKUP($A303,Table,MATCH(N$4,Curves,0))</f>
        <v>0.025</v>
      </c>
      <c r="O303" s="99" t="n">
        <f aca="false">N303</f>
        <v>0.025</v>
      </c>
      <c r="P303" s="100"/>
      <c r="Q303" s="99" t="n">
        <f aca="false">O303+L303+I303</f>
        <v>4.0625</v>
      </c>
      <c r="R303" s="100"/>
      <c r="S303" s="35" t="n">
        <f aca="false">A304-A303</f>
        <v>30</v>
      </c>
      <c r="T303" s="101" t="n">
        <f aca="false">CHOOSE(F$3,A304+24,A303)</f>
        <v>45802</v>
      </c>
      <c r="U303" s="35" t="n">
        <f aca="false">T303-C$3</f>
        <v>9028</v>
      </c>
      <c r="V303" s="32" t="n">
        <f aca="false">VLOOKUP($A303,Table,MATCH(V$4,Curves,0))</f>
        <v>0.070859002456139</v>
      </c>
      <c r="W303" s="102" t="n">
        <f aca="false">1/(1+CHOOSE(F$3,(V304+($K$3/10000))/2,(V303+($K$3/10000))/2))^(2*U303/365.25)</f>
        <v>0.17886357497192</v>
      </c>
      <c r="X303" s="35" t="n">
        <f aca="false">IF(AND(mthbeg&lt;=A303,mthend&gt;=A303),1,0)</f>
        <v>0</v>
      </c>
      <c r="Y303" s="35" t="n">
        <f aca="false">S303*X303</f>
        <v>0</v>
      </c>
      <c r="AA303" s="89" t="n">
        <f aca="false">F303*G303</f>
        <v>0</v>
      </c>
      <c r="AB303" s="89" t="n">
        <f aca="false">$F303*H303</f>
        <v>0</v>
      </c>
      <c r="AC303" s="89" t="n">
        <f aca="false">$F303*I303</f>
        <v>0</v>
      </c>
      <c r="AD303" s="89" t="n">
        <f aca="false">$F303*J303</f>
        <v>0</v>
      </c>
      <c r="AE303" s="89" t="n">
        <f aca="false">$F303*K303</f>
        <v>0</v>
      </c>
      <c r="AF303" s="89" t="n">
        <f aca="false">$F303*L303</f>
        <v>0</v>
      </c>
      <c r="AG303" s="89" t="n">
        <f aca="false">$F303*M303</f>
        <v>0</v>
      </c>
      <c r="AH303" s="89" t="n">
        <f aca="false">$F303*N303</f>
        <v>0</v>
      </c>
      <c r="AI303" s="89" t="n">
        <f aca="false">F303*O303</f>
        <v>0</v>
      </c>
      <c r="AJ303" s="93"/>
      <c r="AK303" s="89" t="n">
        <f aca="false">CHOOSE($G$3,AB303-AC303,AC303-AB303)</f>
        <v>0</v>
      </c>
      <c r="AL303" s="89" t="n">
        <f aca="false">CHOOSE($G$3,AE303-AF303,AF303-AE303)</f>
        <v>0</v>
      </c>
      <c r="AM303" s="89" t="n">
        <f aca="false">CHOOSE($G$3,AH303-AI303,AI303-AH303)</f>
        <v>0</v>
      </c>
      <c r="AN303" s="103" t="n">
        <f aca="false">SUM(AK303:AM303)</f>
        <v>0</v>
      </c>
      <c r="AP303" s="89" t="n">
        <f aca="false">CHOOSE($G$3,AA303-AB303,AB303-AA303)</f>
        <v>0</v>
      </c>
      <c r="AQ303" s="89" t="n">
        <f aca="false">CHOOSE($G$3,AD303-AE303,AE303-AD303)</f>
        <v>0</v>
      </c>
      <c r="AR303" s="89" t="n">
        <f aca="false">CHOOSE($G$3,AG303-AH303,AH303-AG303)</f>
        <v>0</v>
      </c>
      <c r="AS303" s="103" t="n">
        <f aca="false">AP303+AQ303+AR303</f>
        <v>0</v>
      </c>
      <c r="AT303" s="103"/>
      <c r="AU303" s="90" t="n">
        <f aca="false">AS303+AN303</f>
        <v>0</v>
      </c>
      <c r="AW303" s="90" t="n">
        <f aca="false">AI303+AF303+AC303</f>
        <v>0</v>
      </c>
      <c r="AX303" s="104"/>
    </row>
    <row r="304" customFormat="false" ht="12" hidden="false" customHeight="true" outlineLevel="0" collapsed="false">
      <c r="A304" s="94" t="n">
        <f aca="false">EDATE(A303,1)</f>
        <v>45778</v>
      </c>
      <c r="B304" s="95" t="n">
        <f aca="false">VLOOKUP(MONTH(A304),Volumes,3)</f>
        <v>10000</v>
      </c>
      <c r="C304" s="96"/>
      <c r="D304" s="97" t="n">
        <f aca="false">B304+C304</f>
        <v>10000</v>
      </c>
      <c r="E304" s="84" t="n">
        <f aca="false">IF(X304=0,0,IF(AND(X304=1,$H$3=1),D304*S304,IF($H$3=2,D304,"N/A")))</f>
        <v>0</v>
      </c>
      <c r="F304" s="84" t="n">
        <f aca="false">E304*W304</f>
        <v>0</v>
      </c>
      <c r="G304" s="32" t="n">
        <f aca="false">VLOOKUP($A304,Table,MATCH(G$4,Curves,0))</f>
        <v>4.0375</v>
      </c>
      <c r="H304" s="98" t="n">
        <f aca="false">G304</f>
        <v>4.0375</v>
      </c>
      <c r="I304" s="99" t="n">
        <f aca="false">H304</f>
        <v>4.0375</v>
      </c>
      <c r="J304" s="32" t="n">
        <f aca="false">VLOOKUP($A304,Table,MATCH(J$4,Curves,0))</f>
        <v>0</v>
      </c>
      <c r="K304" s="98" t="n">
        <f aca="false">J304</f>
        <v>0</v>
      </c>
      <c r="L304" s="99" t="n">
        <f aca="false">K304</f>
        <v>0</v>
      </c>
      <c r="M304" s="32" t="n">
        <f aca="false">VLOOKUP($A304,Table,MATCH(M$4,Curves,0))</f>
        <v>0</v>
      </c>
      <c r="N304" s="98" t="n">
        <f aca="false">VLOOKUP($A304,Table,MATCH(N$4,Curves,0))</f>
        <v>0.025</v>
      </c>
      <c r="O304" s="99" t="n">
        <f aca="false">N304</f>
        <v>0.025</v>
      </c>
      <c r="P304" s="100"/>
      <c r="Q304" s="99" t="n">
        <f aca="false">O304+L304+I304</f>
        <v>4.0625</v>
      </c>
      <c r="R304" s="100"/>
      <c r="S304" s="35" t="n">
        <f aca="false">A305-A304</f>
        <v>31</v>
      </c>
      <c r="T304" s="101" t="n">
        <f aca="false">CHOOSE(F$3,A305+24,A304)</f>
        <v>45833</v>
      </c>
      <c r="U304" s="35" t="n">
        <f aca="false">T304-C$3</f>
        <v>9059</v>
      </c>
      <c r="V304" s="32" t="n">
        <f aca="false">VLOOKUP($A304,Table,MATCH(V$4,Curves,0))</f>
        <v>0.070859002456139</v>
      </c>
      <c r="W304" s="102" t="n">
        <f aca="false">1/(1+CHOOSE(F$3,(V305+($K$3/10000))/2,(V304+($K$3/10000))/2))^(2*U304/365.25)</f>
        <v>0.177809616475543</v>
      </c>
      <c r="X304" s="35" t="n">
        <f aca="false">IF(AND(mthbeg&lt;=A304,mthend&gt;=A304),1,0)</f>
        <v>0</v>
      </c>
      <c r="Y304" s="35" t="n">
        <f aca="false">S304*X304</f>
        <v>0</v>
      </c>
      <c r="AA304" s="89" t="n">
        <f aca="false">F304*G304</f>
        <v>0</v>
      </c>
      <c r="AB304" s="89" t="n">
        <f aca="false">$F304*H304</f>
        <v>0</v>
      </c>
      <c r="AC304" s="89" t="n">
        <f aca="false">$F304*I304</f>
        <v>0</v>
      </c>
      <c r="AD304" s="89" t="n">
        <f aca="false">$F304*J304</f>
        <v>0</v>
      </c>
      <c r="AE304" s="89" t="n">
        <f aca="false">$F304*K304</f>
        <v>0</v>
      </c>
      <c r="AF304" s="89" t="n">
        <f aca="false">$F304*L304</f>
        <v>0</v>
      </c>
      <c r="AG304" s="89" t="n">
        <f aca="false">$F304*M304</f>
        <v>0</v>
      </c>
      <c r="AH304" s="89" t="n">
        <f aca="false">$F304*N304</f>
        <v>0</v>
      </c>
      <c r="AI304" s="89" t="n">
        <f aca="false">F304*O304</f>
        <v>0</v>
      </c>
      <c r="AJ304" s="93"/>
      <c r="AK304" s="89" t="n">
        <f aca="false">CHOOSE($G$3,AB304-AC304,AC304-AB304)</f>
        <v>0</v>
      </c>
      <c r="AL304" s="89" t="n">
        <f aca="false">CHOOSE($G$3,AE304-AF304,AF304-AE304)</f>
        <v>0</v>
      </c>
      <c r="AM304" s="89" t="n">
        <f aca="false">CHOOSE($G$3,AH304-AI304,AI304-AH304)</f>
        <v>0</v>
      </c>
      <c r="AN304" s="103" t="n">
        <f aca="false">SUM(AK304:AM304)</f>
        <v>0</v>
      </c>
      <c r="AP304" s="89" t="n">
        <f aca="false">CHOOSE($G$3,AA304-AB304,AB304-AA304)</f>
        <v>0</v>
      </c>
      <c r="AQ304" s="89" t="n">
        <f aca="false">CHOOSE($G$3,AD304-AE304,AE304-AD304)</f>
        <v>0</v>
      </c>
      <c r="AR304" s="89" t="n">
        <f aca="false">CHOOSE($G$3,AG304-AH304,AH304-AG304)</f>
        <v>0</v>
      </c>
      <c r="AS304" s="103" t="n">
        <f aca="false">AP304+AQ304+AR304</f>
        <v>0</v>
      </c>
      <c r="AT304" s="103"/>
      <c r="AU304" s="90" t="n">
        <f aca="false">AS304+AN304</f>
        <v>0</v>
      </c>
      <c r="AW304" s="90" t="n">
        <f aca="false">AI304+AF304+AC304</f>
        <v>0</v>
      </c>
      <c r="AX304" s="104"/>
    </row>
    <row r="305" customFormat="false" ht="12" hidden="false" customHeight="true" outlineLevel="0" collapsed="false">
      <c r="A305" s="94" t="n">
        <f aca="false">EDATE(A304,1)</f>
        <v>45809</v>
      </c>
      <c r="B305" s="95" t="n">
        <f aca="false">VLOOKUP(MONTH(A305),Volumes,3)</f>
        <v>10000</v>
      </c>
      <c r="C305" s="96"/>
      <c r="D305" s="97" t="n">
        <f aca="false">B305+C305</f>
        <v>10000</v>
      </c>
      <c r="E305" s="84" t="n">
        <f aca="false">IF(X305=0,0,IF(AND(X305=1,$H$3=1),D305*S305,IF($H$3=2,D305,"N/A")))</f>
        <v>0</v>
      </c>
      <c r="F305" s="84" t="n">
        <f aca="false">E305*W305</f>
        <v>0</v>
      </c>
      <c r="G305" s="32" t="n">
        <f aca="false">VLOOKUP($A305,Table,MATCH(G$4,Curves,0))</f>
        <v>4.0375</v>
      </c>
      <c r="H305" s="98" t="n">
        <f aca="false">G305</f>
        <v>4.0375</v>
      </c>
      <c r="I305" s="99" t="n">
        <f aca="false">H305</f>
        <v>4.0375</v>
      </c>
      <c r="J305" s="32" t="n">
        <f aca="false">VLOOKUP($A305,Table,MATCH(J$4,Curves,0))</f>
        <v>0</v>
      </c>
      <c r="K305" s="98" t="n">
        <f aca="false">J305</f>
        <v>0</v>
      </c>
      <c r="L305" s="99" t="n">
        <f aca="false">K305</f>
        <v>0</v>
      </c>
      <c r="M305" s="32" t="n">
        <f aca="false">VLOOKUP($A305,Table,MATCH(M$4,Curves,0))</f>
        <v>0</v>
      </c>
      <c r="N305" s="98" t="n">
        <f aca="false">VLOOKUP($A305,Table,MATCH(N$4,Curves,0))</f>
        <v>0.025</v>
      </c>
      <c r="O305" s="99" t="n">
        <f aca="false">N305</f>
        <v>0.025</v>
      </c>
      <c r="P305" s="100"/>
      <c r="Q305" s="99" t="n">
        <f aca="false">O305+L305+I305</f>
        <v>4.0625</v>
      </c>
      <c r="R305" s="100"/>
      <c r="S305" s="35" t="n">
        <f aca="false">A306-A305</f>
        <v>30</v>
      </c>
      <c r="T305" s="101" t="n">
        <f aca="false">CHOOSE(F$3,A306+24,A305)</f>
        <v>45863</v>
      </c>
      <c r="U305" s="35" t="n">
        <f aca="false">T305-C$3</f>
        <v>9089</v>
      </c>
      <c r="V305" s="32" t="n">
        <f aca="false">VLOOKUP($A305,Table,MATCH(V$4,Curves,0))</f>
        <v>0.070859002456139</v>
      </c>
      <c r="W305" s="102" t="n">
        <f aca="false">1/(1+CHOOSE(F$3,(V306+($K$3/10000))/2,(V305+($K$3/10000))/2))^(2*U305/365.25)</f>
        <v>0.176795570218974</v>
      </c>
      <c r="X305" s="35" t="n">
        <f aca="false">IF(AND(mthbeg&lt;=A305,mthend&gt;=A305),1,0)</f>
        <v>0</v>
      </c>
      <c r="Y305" s="35" t="n">
        <f aca="false">S305*X305</f>
        <v>0</v>
      </c>
      <c r="AA305" s="89" t="n">
        <f aca="false">F305*G305</f>
        <v>0</v>
      </c>
      <c r="AB305" s="89" t="n">
        <f aca="false">$F305*H305</f>
        <v>0</v>
      </c>
      <c r="AC305" s="89" t="n">
        <f aca="false">$F305*I305</f>
        <v>0</v>
      </c>
      <c r="AD305" s="89" t="n">
        <f aca="false">$F305*J305</f>
        <v>0</v>
      </c>
      <c r="AE305" s="89" t="n">
        <f aca="false">$F305*K305</f>
        <v>0</v>
      </c>
      <c r="AF305" s="89" t="n">
        <f aca="false">$F305*L305</f>
        <v>0</v>
      </c>
      <c r="AG305" s="89" t="n">
        <f aca="false">$F305*M305</f>
        <v>0</v>
      </c>
      <c r="AH305" s="89" t="n">
        <f aca="false">$F305*N305</f>
        <v>0</v>
      </c>
      <c r="AI305" s="89" t="n">
        <f aca="false">F305*O305</f>
        <v>0</v>
      </c>
      <c r="AJ305" s="93"/>
      <c r="AK305" s="89" t="n">
        <f aca="false">CHOOSE($G$3,AB305-AC305,AC305-AB305)</f>
        <v>0</v>
      </c>
      <c r="AL305" s="89" t="n">
        <f aca="false">CHOOSE($G$3,AE305-AF305,AF305-AE305)</f>
        <v>0</v>
      </c>
      <c r="AM305" s="89" t="n">
        <f aca="false">CHOOSE($G$3,AH305-AI305,AI305-AH305)</f>
        <v>0</v>
      </c>
      <c r="AN305" s="103" t="n">
        <f aca="false">SUM(AK305:AM305)</f>
        <v>0</v>
      </c>
      <c r="AP305" s="89" t="n">
        <f aca="false">CHOOSE($G$3,AA305-AB305,AB305-AA305)</f>
        <v>0</v>
      </c>
      <c r="AQ305" s="89" t="n">
        <f aca="false">CHOOSE($G$3,AD305-AE305,AE305-AD305)</f>
        <v>0</v>
      </c>
      <c r="AR305" s="89" t="n">
        <f aca="false">CHOOSE($G$3,AG305-AH305,AH305-AG305)</f>
        <v>0</v>
      </c>
      <c r="AS305" s="103" t="n">
        <f aca="false">AP305+AQ305+AR305</f>
        <v>0</v>
      </c>
      <c r="AT305" s="103"/>
      <c r="AU305" s="90" t="n">
        <f aca="false">AS305+AN305</f>
        <v>0</v>
      </c>
      <c r="AW305" s="90" t="n">
        <f aca="false">AI305+AF305+AC305</f>
        <v>0</v>
      </c>
      <c r="AX305" s="104"/>
    </row>
    <row r="306" customFormat="false" ht="12" hidden="false" customHeight="true" outlineLevel="0" collapsed="false">
      <c r="A306" s="94" t="n">
        <f aca="false">EDATE(A305,1)</f>
        <v>45839</v>
      </c>
      <c r="B306" s="95" t="n">
        <f aca="false">VLOOKUP(MONTH(A306),Volumes,3)</f>
        <v>10000</v>
      </c>
      <c r="C306" s="96"/>
      <c r="D306" s="97" t="n">
        <f aca="false">B306+C306</f>
        <v>10000</v>
      </c>
      <c r="E306" s="84" t="n">
        <f aca="false">IF(X306=0,0,IF(AND(X306=1,$H$3=1),D306*S306,IF($H$3=2,D306,"N/A")))</f>
        <v>0</v>
      </c>
      <c r="F306" s="84" t="n">
        <f aca="false">E306*W306</f>
        <v>0</v>
      </c>
      <c r="G306" s="32" t="n">
        <f aca="false">VLOOKUP($A306,Table,MATCH(G$4,Curves,0))</f>
        <v>4.0375</v>
      </c>
      <c r="H306" s="98" t="n">
        <f aca="false">G306</f>
        <v>4.0375</v>
      </c>
      <c r="I306" s="99" t="n">
        <f aca="false">H306</f>
        <v>4.0375</v>
      </c>
      <c r="J306" s="32" t="n">
        <f aca="false">VLOOKUP($A306,Table,MATCH(J$4,Curves,0))</f>
        <v>0</v>
      </c>
      <c r="K306" s="98" t="n">
        <f aca="false">J306</f>
        <v>0</v>
      </c>
      <c r="L306" s="99" t="n">
        <f aca="false">K306</f>
        <v>0</v>
      </c>
      <c r="M306" s="32" t="n">
        <f aca="false">VLOOKUP($A306,Table,MATCH(M$4,Curves,0))</f>
        <v>0</v>
      </c>
      <c r="N306" s="98" t="n">
        <f aca="false">VLOOKUP($A306,Table,MATCH(N$4,Curves,0))</f>
        <v>0.025</v>
      </c>
      <c r="O306" s="99" t="n">
        <f aca="false">N306</f>
        <v>0.025</v>
      </c>
      <c r="P306" s="100"/>
      <c r="Q306" s="99" t="n">
        <f aca="false">O306+L306+I306</f>
        <v>4.0625</v>
      </c>
      <c r="R306" s="100"/>
      <c r="S306" s="35" t="n">
        <f aca="false">A307-A306</f>
        <v>31</v>
      </c>
      <c r="T306" s="101" t="n">
        <f aca="false">CHOOSE(F$3,A307+24,A306)</f>
        <v>45894</v>
      </c>
      <c r="U306" s="35" t="n">
        <f aca="false">T306-C$3</f>
        <v>9120</v>
      </c>
      <c r="V306" s="32" t="n">
        <f aca="false">VLOOKUP($A306,Table,MATCH(V$4,Curves,0))</f>
        <v>0.070859002456139</v>
      </c>
      <c r="W306" s="102" t="n">
        <f aca="false">1/(1+CHOOSE(F$3,(V307+($K$3/10000))/2,(V306+($K$3/10000))/2))^(2*U306/365.25)</f>
        <v>0.175753797497036</v>
      </c>
      <c r="X306" s="35" t="n">
        <f aca="false">IF(AND(mthbeg&lt;=A306,mthend&gt;=A306),1,0)</f>
        <v>0</v>
      </c>
      <c r="Y306" s="35" t="n">
        <f aca="false">S306*X306</f>
        <v>0</v>
      </c>
      <c r="AA306" s="89" t="n">
        <f aca="false">F306*G306</f>
        <v>0</v>
      </c>
      <c r="AB306" s="89" t="n">
        <f aca="false">$F306*H306</f>
        <v>0</v>
      </c>
      <c r="AC306" s="89" t="n">
        <f aca="false">$F306*I306</f>
        <v>0</v>
      </c>
      <c r="AD306" s="89" t="n">
        <f aca="false">$F306*J306</f>
        <v>0</v>
      </c>
      <c r="AE306" s="89" t="n">
        <f aca="false">$F306*K306</f>
        <v>0</v>
      </c>
      <c r="AF306" s="89" t="n">
        <f aca="false">$F306*L306</f>
        <v>0</v>
      </c>
      <c r="AG306" s="89" t="n">
        <f aca="false">$F306*M306</f>
        <v>0</v>
      </c>
      <c r="AH306" s="89" t="n">
        <f aca="false">$F306*N306</f>
        <v>0</v>
      </c>
      <c r="AI306" s="89" t="n">
        <f aca="false">F306*O306</f>
        <v>0</v>
      </c>
      <c r="AJ306" s="93"/>
      <c r="AK306" s="89" t="n">
        <f aca="false">CHOOSE($G$3,AB306-AC306,AC306-AB306)</f>
        <v>0</v>
      </c>
      <c r="AL306" s="89" t="n">
        <f aca="false">CHOOSE($G$3,AE306-AF306,AF306-AE306)</f>
        <v>0</v>
      </c>
      <c r="AM306" s="89" t="n">
        <f aca="false">CHOOSE($G$3,AH306-AI306,AI306-AH306)</f>
        <v>0</v>
      </c>
      <c r="AN306" s="103" t="n">
        <f aca="false">SUM(AK306:AM306)</f>
        <v>0</v>
      </c>
      <c r="AP306" s="89" t="n">
        <f aca="false">CHOOSE($G$3,AA306-AB306,AB306-AA306)</f>
        <v>0</v>
      </c>
      <c r="AQ306" s="89" t="n">
        <f aca="false">CHOOSE($G$3,AD306-AE306,AE306-AD306)</f>
        <v>0</v>
      </c>
      <c r="AR306" s="89" t="n">
        <f aca="false">CHOOSE($G$3,AG306-AH306,AH306-AG306)</f>
        <v>0</v>
      </c>
      <c r="AS306" s="103" t="n">
        <f aca="false">AP306+AQ306+AR306</f>
        <v>0</v>
      </c>
      <c r="AT306" s="103"/>
      <c r="AU306" s="90" t="n">
        <f aca="false">AS306+AN306</f>
        <v>0</v>
      </c>
      <c r="AW306" s="90" t="n">
        <f aca="false">AI306+AF306+AC306</f>
        <v>0</v>
      </c>
      <c r="AX306" s="104"/>
    </row>
    <row r="307" customFormat="false" ht="12" hidden="false" customHeight="true" outlineLevel="0" collapsed="false">
      <c r="A307" s="94" t="n">
        <f aca="false">EDATE(A306,1)</f>
        <v>45870</v>
      </c>
      <c r="B307" s="95" t="n">
        <f aca="false">VLOOKUP(MONTH(A307),Volumes,3)</f>
        <v>10000</v>
      </c>
      <c r="C307" s="96"/>
      <c r="D307" s="97" t="n">
        <f aca="false">B307+C307</f>
        <v>10000</v>
      </c>
      <c r="E307" s="84" t="n">
        <f aca="false">IF(X307=0,0,IF(AND(X307=1,$H$3=1),D307*S307,IF($H$3=2,D307,"N/A")))</f>
        <v>0</v>
      </c>
      <c r="F307" s="84" t="n">
        <f aca="false">E307*W307</f>
        <v>0</v>
      </c>
      <c r="G307" s="32" t="n">
        <f aca="false">VLOOKUP($A307,Table,MATCH(G$4,Curves,0))</f>
        <v>4.0375</v>
      </c>
      <c r="H307" s="98" t="n">
        <f aca="false">G307</f>
        <v>4.0375</v>
      </c>
      <c r="I307" s="99" t="n">
        <f aca="false">H307</f>
        <v>4.0375</v>
      </c>
      <c r="J307" s="32" t="n">
        <f aca="false">VLOOKUP($A307,Table,MATCH(J$4,Curves,0))</f>
        <v>0</v>
      </c>
      <c r="K307" s="98" t="n">
        <f aca="false">J307</f>
        <v>0</v>
      </c>
      <c r="L307" s="99" t="n">
        <f aca="false">K307</f>
        <v>0</v>
      </c>
      <c r="M307" s="32" t="n">
        <f aca="false">VLOOKUP($A307,Table,MATCH(M$4,Curves,0))</f>
        <v>0</v>
      </c>
      <c r="N307" s="98" t="n">
        <f aca="false">VLOOKUP($A307,Table,MATCH(N$4,Curves,0))</f>
        <v>0.025</v>
      </c>
      <c r="O307" s="99" t="n">
        <f aca="false">N307</f>
        <v>0.025</v>
      </c>
      <c r="P307" s="100"/>
      <c r="Q307" s="99" t="n">
        <f aca="false">O307+L307+I307</f>
        <v>4.0625</v>
      </c>
      <c r="R307" s="100"/>
      <c r="S307" s="35" t="n">
        <f aca="false">A308-A307</f>
        <v>31</v>
      </c>
      <c r="T307" s="101" t="n">
        <f aca="false">CHOOSE(F$3,A308+24,A307)</f>
        <v>45925</v>
      </c>
      <c r="U307" s="35" t="n">
        <f aca="false">T307-C$3</f>
        <v>9151</v>
      </c>
      <c r="V307" s="32" t="n">
        <f aca="false">VLOOKUP($A307,Table,MATCH(V$4,Curves,0))</f>
        <v>0.070859002456139</v>
      </c>
      <c r="W307" s="102" t="n">
        <f aca="false">1/(1+CHOOSE(F$3,(V308+($K$3/10000))/2,(V307+($K$3/10000))/2))^(2*U307/365.25)</f>
        <v>0.174718163449289</v>
      </c>
      <c r="X307" s="35" t="n">
        <f aca="false">IF(AND(mthbeg&lt;=A307,mthend&gt;=A307),1,0)</f>
        <v>0</v>
      </c>
      <c r="Y307" s="35" t="n">
        <f aca="false">S307*X307</f>
        <v>0</v>
      </c>
      <c r="AA307" s="89" t="n">
        <f aca="false">F307*G307</f>
        <v>0</v>
      </c>
      <c r="AB307" s="89" t="n">
        <f aca="false">$F307*H307</f>
        <v>0</v>
      </c>
      <c r="AC307" s="89" t="n">
        <f aca="false">$F307*I307</f>
        <v>0</v>
      </c>
      <c r="AD307" s="89" t="n">
        <f aca="false">$F307*J307</f>
        <v>0</v>
      </c>
      <c r="AE307" s="89" t="n">
        <f aca="false">$F307*K307</f>
        <v>0</v>
      </c>
      <c r="AF307" s="89" t="n">
        <f aca="false">$F307*L307</f>
        <v>0</v>
      </c>
      <c r="AG307" s="89" t="n">
        <f aca="false">$F307*M307</f>
        <v>0</v>
      </c>
      <c r="AH307" s="89" t="n">
        <f aca="false">$F307*N307</f>
        <v>0</v>
      </c>
      <c r="AI307" s="89" t="n">
        <f aca="false">F307*O307</f>
        <v>0</v>
      </c>
      <c r="AJ307" s="93"/>
      <c r="AK307" s="89" t="n">
        <f aca="false">CHOOSE($G$3,AB307-AC307,AC307-AB307)</f>
        <v>0</v>
      </c>
      <c r="AL307" s="89" t="n">
        <f aca="false">CHOOSE($G$3,AE307-AF307,AF307-AE307)</f>
        <v>0</v>
      </c>
      <c r="AM307" s="89" t="n">
        <f aca="false">CHOOSE($G$3,AH307-AI307,AI307-AH307)</f>
        <v>0</v>
      </c>
      <c r="AN307" s="103" t="n">
        <f aca="false">SUM(AK307:AM307)</f>
        <v>0</v>
      </c>
      <c r="AP307" s="89" t="n">
        <f aca="false">CHOOSE($G$3,AA307-AB307,AB307-AA307)</f>
        <v>0</v>
      </c>
      <c r="AQ307" s="89" t="n">
        <f aca="false">CHOOSE($G$3,AD307-AE307,AE307-AD307)</f>
        <v>0</v>
      </c>
      <c r="AR307" s="89" t="n">
        <f aca="false">CHOOSE($G$3,AG307-AH307,AH307-AG307)</f>
        <v>0</v>
      </c>
      <c r="AS307" s="103" t="n">
        <f aca="false">AP307+AQ307+AR307</f>
        <v>0</v>
      </c>
      <c r="AT307" s="103"/>
      <c r="AU307" s="90" t="n">
        <f aca="false">AS307+AN307</f>
        <v>0</v>
      </c>
      <c r="AW307" s="90" t="n">
        <f aca="false">AI307+AF307+AC307</f>
        <v>0</v>
      </c>
      <c r="AX307" s="104"/>
    </row>
    <row r="308" customFormat="false" ht="12" hidden="false" customHeight="true" outlineLevel="0" collapsed="false">
      <c r="A308" s="94" t="n">
        <f aca="false">EDATE(A307,1)</f>
        <v>45901</v>
      </c>
      <c r="B308" s="95" t="n">
        <f aca="false">VLOOKUP(MONTH(A308),Volumes,3)</f>
        <v>10000</v>
      </c>
      <c r="C308" s="96"/>
      <c r="D308" s="97" t="n">
        <f aca="false">B308+C308</f>
        <v>10000</v>
      </c>
      <c r="E308" s="84" t="n">
        <f aca="false">IF(X308=0,0,IF(AND(X308=1,$H$3=1),D308*S308,IF($H$3=2,D308,"N/A")))</f>
        <v>0</v>
      </c>
      <c r="F308" s="84" t="n">
        <f aca="false">E308*W308</f>
        <v>0</v>
      </c>
      <c r="G308" s="32" t="n">
        <f aca="false">VLOOKUP($A308,Table,MATCH(G$4,Curves,0))</f>
        <v>4.0375</v>
      </c>
      <c r="H308" s="98" t="n">
        <f aca="false">G308</f>
        <v>4.0375</v>
      </c>
      <c r="I308" s="99" t="n">
        <f aca="false">H308</f>
        <v>4.0375</v>
      </c>
      <c r="J308" s="32" t="n">
        <f aca="false">VLOOKUP($A308,Table,MATCH(J$4,Curves,0))</f>
        <v>0</v>
      </c>
      <c r="K308" s="98" t="n">
        <f aca="false">J308</f>
        <v>0</v>
      </c>
      <c r="L308" s="99" t="n">
        <f aca="false">K308</f>
        <v>0</v>
      </c>
      <c r="M308" s="32" t="n">
        <f aca="false">VLOOKUP($A308,Table,MATCH(M$4,Curves,0))</f>
        <v>0</v>
      </c>
      <c r="N308" s="98" t="n">
        <f aca="false">VLOOKUP($A308,Table,MATCH(N$4,Curves,0))</f>
        <v>0.025</v>
      </c>
      <c r="O308" s="99" t="n">
        <f aca="false">N308</f>
        <v>0.025</v>
      </c>
      <c r="P308" s="100"/>
      <c r="Q308" s="99" t="n">
        <f aca="false">O308+L308+I308</f>
        <v>4.0625</v>
      </c>
      <c r="R308" s="100"/>
      <c r="S308" s="35" t="n">
        <f aca="false">A309-A308</f>
        <v>30</v>
      </c>
      <c r="T308" s="101" t="n">
        <f aca="false">CHOOSE(F$3,A309+24,A308)</f>
        <v>45955</v>
      </c>
      <c r="U308" s="35" t="n">
        <f aca="false">T308-C$3</f>
        <v>9181</v>
      </c>
      <c r="V308" s="32" t="n">
        <f aca="false">VLOOKUP($A308,Table,MATCH(V$4,Curves,0))</f>
        <v>0.070859002456139</v>
      </c>
      <c r="W308" s="102" t="n">
        <f aca="false">1/(1+CHOOSE(F$3,(V309+($K$3/10000))/2,(V308+($K$3/10000))/2))^(2*U308/365.25)</f>
        <v>0.173721747714797</v>
      </c>
      <c r="X308" s="35" t="n">
        <f aca="false">IF(AND(mthbeg&lt;=A308,mthend&gt;=A308),1,0)</f>
        <v>0</v>
      </c>
      <c r="Y308" s="35" t="n">
        <f aca="false">S308*X308</f>
        <v>0</v>
      </c>
      <c r="AA308" s="89" t="n">
        <f aca="false">F308*G308</f>
        <v>0</v>
      </c>
      <c r="AB308" s="89" t="n">
        <f aca="false">$F308*H308</f>
        <v>0</v>
      </c>
      <c r="AC308" s="89" t="n">
        <f aca="false">$F308*I308</f>
        <v>0</v>
      </c>
      <c r="AD308" s="89" t="n">
        <f aca="false">$F308*J308</f>
        <v>0</v>
      </c>
      <c r="AE308" s="89" t="n">
        <f aca="false">$F308*K308</f>
        <v>0</v>
      </c>
      <c r="AF308" s="89" t="n">
        <f aca="false">$F308*L308</f>
        <v>0</v>
      </c>
      <c r="AG308" s="89" t="n">
        <f aca="false">$F308*M308</f>
        <v>0</v>
      </c>
      <c r="AH308" s="89" t="n">
        <f aca="false">$F308*N308</f>
        <v>0</v>
      </c>
      <c r="AI308" s="89" t="n">
        <f aca="false">F308*O308</f>
        <v>0</v>
      </c>
      <c r="AJ308" s="93"/>
      <c r="AK308" s="89" t="n">
        <f aca="false">CHOOSE($G$3,AB308-AC308,AC308-AB308)</f>
        <v>0</v>
      </c>
      <c r="AL308" s="89" t="n">
        <f aca="false">CHOOSE($G$3,AE308-AF308,AF308-AE308)</f>
        <v>0</v>
      </c>
      <c r="AM308" s="89" t="n">
        <f aca="false">CHOOSE($G$3,AH308-AI308,AI308-AH308)</f>
        <v>0</v>
      </c>
      <c r="AN308" s="103" t="n">
        <f aca="false">SUM(AK308:AM308)</f>
        <v>0</v>
      </c>
      <c r="AP308" s="89" t="n">
        <f aca="false">CHOOSE($G$3,AA308-AB308,AB308-AA308)</f>
        <v>0</v>
      </c>
      <c r="AQ308" s="89" t="n">
        <f aca="false">CHOOSE($G$3,AD308-AE308,AE308-AD308)</f>
        <v>0</v>
      </c>
      <c r="AR308" s="89" t="n">
        <f aca="false">CHOOSE($G$3,AG308-AH308,AH308-AG308)</f>
        <v>0</v>
      </c>
      <c r="AS308" s="103" t="n">
        <f aca="false">AP308+AQ308+AR308</f>
        <v>0</v>
      </c>
      <c r="AT308" s="103"/>
      <c r="AU308" s="90" t="n">
        <f aca="false">AS308+AN308</f>
        <v>0</v>
      </c>
      <c r="AW308" s="90" t="n">
        <f aca="false">AI308+AF308+AC308</f>
        <v>0</v>
      </c>
      <c r="AX308" s="104"/>
    </row>
    <row r="309" customFormat="false" ht="12" hidden="false" customHeight="true" outlineLevel="0" collapsed="false">
      <c r="A309" s="94" t="n">
        <f aca="false">EDATE(A308,1)</f>
        <v>45931</v>
      </c>
      <c r="B309" s="95" t="n">
        <f aca="false">VLOOKUP(MONTH(A309),Volumes,3)</f>
        <v>10000</v>
      </c>
      <c r="C309" s="96"/>
      <c r="D309" s="97" t="n">
        <f aca="false">B309+C309</f>
        <v>10000</v>
      </c>
      <c r="E309" s="84" t="n">
        <f aca="false">IF(X309=0,0,IF(AND(X309=1,$H$3=1),D309*S309,IF($H$3=2,D309,"N/A")))</f>
        <v>0</v>
      </c>
      <c r="F309" s="84" t="n">
        <f aca="false">E309*W309</f>
        <v>0</v>
      </c>
      <c r="G309" s="32" t="n">
        <f aca="false">VLOOKUP($A309,Table,MATCH(G$4,Curves,0))</f>
        <v>4.0375</v>
      </c>
      <c r="H309" s="98" t="n">
        <f aca="false">G309</f>
        <v>4.0375</v>
      </c>
      <c r="I309" s="99" t="n">
        <f aca="false">H309</f>
        <v>4.0375</v>
      </c>
      <c r="J309" s="32" t="n">
        <f aca="false">VLOOKUP($A309,Table,MATCH(J$4,Curves,0))</f>
        <v>0</v>
      </c>
      <c r="K309" s="98" t="n">
        <f aca="false">J309</f>
        <v>0</v>
      </c>
      <c r="L309" s="99" t="n">
        <f aca="false">K309</f>
        <v>0</v>
      </c>
      <c r="M309" s="32" t="n">
        <f aca="false">VLOOKUP($A309,Table,MATCH(M$4,Curves,0))</f>
        <v>0</v>
      </c>
      <c r="N309" s="98" t="n">
        <f aca="false">VLOOKUP($A309,Table,MATCH(N$4,Curves,0))</f>
        <v>0.025</v>
      </c>
      <c r="O309" s="99" t="n">
        <f aca="false">N309</f>
        <v>0.025</v>
      </c>
      <c r="P309" s="100"/>
      <c r="Q309" s="99" t="n">
        <f aca="false">O309+L309+I309</f>
        <v>4.0625</v>
      </c>
      <c r="R309" s="100"/>
      <c r="S309" s="35" t="n">
        <f aca="false">A310-A309</f>
        <v>31</v>
      </c>
      <c r="T309" s="101" t="n">
        <f aca="false">CHOOSE(F$3,A310+24,A309)</f>
        <v>45986</v>
      </c>
      <c r="U309" s="35" t="n">
        <f aca="false">T309-C$3</f>
        <v>9212</v>
      </c>
      <c r="V309" s="32" t="n">
        <f aca="false">VLOOKUP($A309,Table,MATCH(V$4,Curves,0))</f>
        <v>0.070859002456139</v>
      </c>
      <c r="W309" s="102" t="n">
        <f aca="false">1/(1+CHOOSE(F$3,(V310+($K$3/10000))/2,(V309+($K$3/10000))/2))^(2*U309/365.25)</f>
        <v>0.172698087575843</v>
      </c>
      <c r="X309" s="35" t="n">
        <f aca="false">IF(AND(mthbeg&lt;=A309,mthend&gt;=A309),1,0)</f>
        <v>0</v>
      </c>
      <c r="Y309" s="35" t="n">
        <f aca="false">S309*X309</f>
        <v>0</v>
      </c>
      <c r="AA309" s="89" t="n">
        <f aca="false">F309*G309</f>
        <v>0</v>
      </c>
      <c r="AB309" s="89" t="n">
        <f aca="false">$F309*H309</f>
        <v>0</v>
      </c>
      <c r="AC309" s="89" t="n">
        <f aca="false">$F309*I309</f>
        <v>0</v>
      </c>
      <c r="AD309" s="89" t="n">
        <f aca="false">$F309*J309</f>
        <v>0</v>
      </c>
      <c r="AE309" s="89" t="n">
        <f aca="false">$F309*K309</f>
        <v>0</v>
      </c>
      <c r="AF309" s="89" t="n">
        <f aca="false">$F309*L309</f>
        <v>0</v>
      </c>
      <c r="AG309" s="89" t="n">
        <f aca="false">$F309*M309</f>
        <v>0</v>
      </c>
      <c r="AH309" s="89" t="n">
        <f aca="false">$F309*N309</f>
        <v>0</v>
      </c>
      <c r="AI309" s="89" t="n">
        <f aca="false">F309*O309</f>
        <v>0</v>
      </c>
      <c r="AJ309" s="93"/>
      <c r="AK309" s="89" t="n">
        <f aca="false">CHOOSE($G$3,AB309-AC309,AC309-AB309)</f>
        <v>0</v>
      </c>
      <c r="AL309" s="89" t="n">
        <f aca="false">CHOOSE($G$3,AE309-AF309,AF309-AE309)</f>
        <v>0</v>
      </c>
      <c r="AM309" s="89" t="n">
        <f aca="false">CHOOSE($G$3,AH309-AI309,AI309-AH309)</f>
        <v>0</v>
      </c>
      <c r="AN309" s="103" t="n">
        <f aca="false">SUM(AK309:AM309)</f>
        <v>0</v>
      </c>
      <c r="AP309" s="89" t="n">
        <f aca="false">CHOOSE($G$3,AA309-AB309,AB309-AA309)</f>
        <v>0</v>
      </c>
      <c r="AQ309" s="89" t="n">
        <f aca="false">CHOOSE($G$3,AD309-AE309,AE309-AD309)</f>
        <v>0</v>
      </c>
      <c r="AR309" s="89" t="n">
        <f aca="false">CHOOSE($G$3,AG309-AH309,AH309-AG309)</f>
        <v>0</v>
      </c>
      <c r="AS309" s="103" t="n">
        <f aca="false">AP309+AQ309+AR309</f>
        <v>0</v>
      </c>
      <c r="AT309" s="103"/>
      <c r="AU309" s="90" t="n">
        <f aca="false">AS309+AN309</f>
        <v>0</v>
      </c>
      <c r="AW309" s="90" t="n">
        <f aca="false">AI309+AF309+AC309</f>
        <v>0</v>
      </c>
      <c r="AX309" s="104"/>
    </row>
    <row r="310" customFormat="false" ht="12" hidden="false" customHeight="true" outlineLevel="0" collapsed="false">
      <c r="A310" s="94" t="n">
        <f aca="false">EDATE(A309,1)</f>
        <v>45962</v>
      </c>
      <c r="B310" s="95" t="n">
        <f aca="false">VLOOKUP(MONTH(A310),Volumes,3)</f>
        <v>10000</v>
      </c>
      <c r="C310" s="96"/>
      <c r="D310" s="97" t="n">
        <f aca="false">B310+C310</f>
        <v>10000</v>
      </c>
      <c r="E310" s="84" t="n">
        <f aca="false">IF(X310=0,0,IF(AND(X310=1,$H$3=1),D310*S310,IF($H$3=2,D310,"N/A")))</f>
        <v>0</v>
      </c>
      <c r="F310" s="84" t="n">
        <f aca="false">E310*W310</f>
        <v>0</v>
      </c>
      <c r="G310" s="32" t="n">
        <f aca="false">VLOOKUP($A310,Table,MATCH(G$4,Curves,0))</f>
        <v>4.0375</v>
      </c>
      <c r="H310" s="98" t="n">
        <f aca="false">G310</f>
        <v>4.0375</v>
      </c>
      <c r="I310" s="99" t="n">
        <f aca="false">H310</f>
        <v>4.0375</v>
      </c>
      <c r="J310" s="32" t="n">
        <f aca="false">VLOOKUP($A310,Table,MATCH(J$4,Curves,0))</f>
        <v>0</v>
      </c>
      <c r="K310" s="98" t="n">
        <f aca="false">J310</f>
        <v>0</v>
      </c>
      <c r="L310" s="99" t="n">
        <f aca="false">K310</f>
        <v>0</v>
      </c>
      <c r="M310" s="32" t="n">
        <f aca="false">VLOOKUP($A310,Table,MATCH(M$4,Curves,0))</f>
        <v>0</v>
      </c>
      <c r="N310" s="98" t="n">
        <f aca="false">VLOOKUP($A310,Table,MATCH(N$4,Curves,0))</f>
        <v>0.025</v>
      </c>
      <c r="O310" s="99" t="n">
        <f aca="false">N310</f>
        <v>0.025</v>
      </c>
      <c r="P310" s="100"/>
      <c r="Q310" s="99" t="n">
        <f aca="false">O310+L310+I310</f>
        <v>4.0625</v>
      </c>
      <c r="R310" s="100"/>
      <c r="S310" s="35" t="n">
        <f aca="false">A311-A310</f>
        <v>30</v>
      </c>
      <c r="T310" s="101" t="n">
        <f aca="false">CHOOSE(F$3,A311+24,A310)</f>
        <v>46016</v>
      </c>
      <c r="U310" s="35" t="n">
        <f aca="false">T310-C$3</f>
        <v>9242</v>
      </c>
      <c r="V310" s="32" t="n">
        <f aca="false">VLOOKUP($A310,Table,MATCH(V$4,Curves,0))</f>
        <v>0.070859002456139</v>
      </c>
      <c r="W310" s="102" t="n">
        <f aca="false">1/(1+CHOOSE(F$3,(V311+($K$3/10000))/2,(V310+($K$3/10000))/2))^(2*U310/365.25)</f>
        <v>0.171713192311492</v>
      </c>
      <c r="X310" s="35" t="n">
        <f aca="false">IF(AND(mthbeg&lt;=A310,mthend&gt;=A310),1,0)</f>
        <v>0</v>
      </c>
      <c r="Y310" s="35" t="n">
        <f aca="false">S310*X310</f>
        <v>0</v>
      </c>
      <c r="AA310" s="89" t="n">
        <f aca="false">F310*G310</f>
        <v>0</v>
      </c>
      <c r="AB310" s="89" t="n">
        <f aca="false">$F310*H310</f>
        <v>0</v>
      </c>
      <c r="AC310" s="89" t="n">
        <f aca="false">$F310*I310</f>
        <v>0</v>
      </c>
      <c r="AD310" s="89" t="n">
        <f aca="false">$F310*J310</f>
        <v>0</v>
      </c>
      <c r="AE310" s="89" t="n">
        <f aca="false">$F310*K310</f>
        <v>0</v>
      </c>
      <c r="AF310" s="89" t="n">
        <f aca="false">$F310*L310</f>
        <v>0</v>
      </c>
      <c r="AG310" s="89" t="n">
        <f aca="false">$F310*M310</f>
        <v>0</v>
      </c>
      <c r="AH310" s="89" t="n">
        <f aca="false">$F310*N310</f>
        <v>0</v>
      </c>
      <c r="AI310" s="89" t="n">
        <f aca="false">F310*O310</f>
        <v>0</v>
      </c>
      <c r="AJ310" s="93"/>
      <c r="AK310" s="89" t="n">
        <f aca="false">CHOOSE($G$3,AB310-AC310,AC310-AB310)</f>
        <v>0</v>
      </c>
      <c r="AL310" s="89" t="n">
        <f aca="false">CHOOSE($G$3,AE310-AF310,AF310-AE310)</f>
        <v>0</v>
      </c>
      <c r="AM310" s="89" t="n">
        <f aca="false">CHOOSE($G$3,AH310-AI310,AI310-AH310)</f>
        <v>0</v>
      </c>
      <c r="AN310" s="103" t="n">
        <f aca="false">SUM(AK310:AM310)</f>
        <v>0</v>
      </c>
      <c r="AP310" s="89" t="n">
        <f aca="false">CHOOSE($G$3,AA310-AB310,AB310-AA310)</f>
        <v>0</v>
      </c>
      <c r="AQ310" s="89" t="n">
        <f aca="false">CHOOSE($G$3,AD310-AE310,AE310-AD310)</f>
        <v>0</v>
      </c>
      <c r="AR310" s="89" t="n">
        <f aca="false">CHOOSE($G$3,AG310-AH310,AH310-AG310)</f>
        <v>0</v>
      </c>
      <c r="AS310" s="103" t="n">
        <f aca="false">AP310+AQ310+AR310</f>
        <v>0</v>
      </c>
      <c r="AT310" s="103"/>
      <c r="AU310" s="90" t="n">
        <f aca="false">AS310+AN310</f>
        <v>0</v>
      </c>
      <c r="AW310" s="90" t="n">
        <f aca="false">AI310+AF310+AC310</f>
        <v>0</v>
      </c>
      <c r="AX310" s="104"/>
    </row>
    <row r="311" customFormat="false" ht="12" hidden="false" customHeight="true" outlineLevel="0" collapsed="false">
      <c r="A311" s="94" t="n">
        <f aca="false">EDATE(A310,1)</f>
        <v>45992</v>
      </c>
      <c r="B311" s="95" t="n">
        <f aca="false">VLOOKUP(MONTH(A311),Volumes,3)</f>
        <v>10000</v>
      </c>
      <c r="C311" s="96"/>
      <c r="D311" s="97" t="n">
        <f aca="false">B311+C311</f>
        <v>10000</v>
      </c>
      <c r="E311" s="84" t="n">
        <f aca="false">IF(X311=0,0,IF(AND(X311=1,$H$3=1),D311*S311,IF($H$3=2,D311,"N/A")))</f>
        <v>0</v>
      </c>
      <c r="F311" s="84" t="n">
        <f aca="false">E311*W311</f>
        <v>0</v>
      </c>
      <c r="G311" s="32" t="n">
        <f aca="false">VLOOKUP($A311,Table,MATCH(G$4,Curves,0))</f>
        <v>4.0375</v>
      </c>
      <c r="H311" s="98" t="n">
        <f aca="false">G311</f>
        <v>4.0375</v>
      </c>
      <c r="I311" s="99" t="n">
        <f aca="false">H311</f>
        <v>4.0375</v>
      </c>
      <c r="J311" s="32" t="n">
        <f aca="false">VLOOKUP($A311,Table,MATCH(J$4,Curves,0))</f>
        <v>0</v>
      </c>
      <c r="K311" s="98" t="n">
        <f aca="false">J311</f>
        <v>0</v>
      </c>
      <c r="L311" s="99" t="n">
        <f aca="false">K311</f>
        <v>0</v>
      </c>
      <c r="M311" s="32" t="n">
        <f aca="false">VLOOKUP($A311,Table,MATCH(M$4,Curves,0))</f>
        <v>0</v>
      </c>
      <c r="N311" s="98" t="n">
        <f aca="false">VLOOKUP($A311,Table,MATCH(N$4,Curves,0))</f>
        <v>0.025</v>
      </c>
      <c r="O311" s="99" t="n">
        <f aca="false">N311</f>
        <v>0.025</v>
      </c>
      <c r="P311" s="100"/>
      <c r="Q311" s="99" t="n">
        <f aca="false">O311+L311+I311</f>
        <v>4.0625</v>
      </c>
      <c r="R311" s="100"/>
      <c r="S311" s="35" t="n">
        <f aca="false">A312-A311</f>
        <v>31</v>
      </c>
      <c r="T311" s="101" t="n">
        <f aca="false">CHOOSE(F$3,A312+24,A311)</f>
        <v>46047</v>
      </c>
      <c r="U311" s="35" t="n">
        <f aca="false">T311-C$3</f>
        <v>9273</v>
      </c>
      <c r="V311" s="32" t="n">
        <f aca="false">VLOOKUP($A311,Table,MATCH(V$4,Curves,0))</f>
        <v>0.070859002456139</v>
      </c>
      <c r="W311" s="102" t="n">
        <f aca="false">1/(1+CHOOSE(F$3,(V312+($K$3/10000))/2,(V311+($K$3/10000))/2))^(2*U311/365.25)</f>
        <v>0.170701367640062</v>
      </c>
      <c r="X311" s="35" t="n">
        <f aca="false">IF(AND(mthbeg&lt;=A311,mthend&gt;=A311),1,0)</f>
        <v>0</v>
      </c>
      <c r="Y311" s="35" t="n">
        <f aca="false">S311*X311</f>
        <v>0</v>
      </c>
      <c r="AA311" s="89" t="n">
        <f aca="false">F311*G311</f>
        <v>0</v>
      </c>
      <c r="AB311" s="89" t="n">
        <f aca="false">$F311*H311</f>
        <v>0</v>
      </c>
      <c r="AC311" s="89" t="n">
        <f aca="false">$F311*I311</f>
        <v>0</v>
      </c>
      <c r="AD311" s="89" t="n">
        <f aca="false">$F311*J311</f>
        <v>0</v>
      </c>
      <c r="AE311" s="89" t="n">
        <f aca="false">$F311*K311</f>
        <v>0</v>
      </c>
      <c r="AF311" s="89" t="n">
        <f aca="false">$F311*L311</f>
        <v>0</v>
      </c>
      <c r="AG311" s="89" t="n">
        <f aca="false">$F311*M311</f>
        <v>0</v>
      </c>
      <c r="AH311" s="89" t="n">
        <f aca="false">$F311*N311</f>
        <v>0</v>
      </c>
      <c r="AI311" s="89" t="n">
        <f aca="false">F311*O311</f>
        <v>0</v>
      </c>
      <c r="AJ311" s="93"/>
      <c r="AK311" s="89" t="n">
        <f aca="false">CHOOSE($G$3,AB311-AC311,AC311-AB311)</f>
        <v>0</v>
      </c>
      <c r="AL311" s="89" t="n">
        <f aca="false">CHOOSE($G$3,AE311-AF311,AF311-AE311)</f>
        <v>0</v>
      </c>
      <c r="AM311" s="89" t="n">
        <f aca="false">CHOOSE($G$3,AH311-AI311,AI311-AH311)</f>
        <v>0</v>
      </c>
      <c r="AN311" s="103" t="n">
        <f aca="false">SUM(AK311:AM311)</f>
        <v>0</v>
      </c>
      <c r="AP311" s="89" t="n">
        <f aca="false">CHOOSE($G$3,AA311-AB311,AB311-AA311)</f>
        <v>0</v>
      </c>
      <c r="AQ311" s="89" t="n">
        <f aca="false">CHOOSE($G$3,AD311-AE311,AE311-AD311)</f>
        <v>0</v>
      </c>
      <c r="AR311" s="89" t="n">
        <f aca="false">CHOOSE($G$3,AG311-AH311,AH311-AG311)</f>
        <v>0</v>
      </c>
      <c r="AS311" s="103" t="n">
        <f aca="false">AP311+AQ311+AR311</f>
        <v>0</v>
      </c>
      <c r="AT311" s="103"/>
      <c r="AU311" s="90" t="n">
        <f aca="false">AS311+AN311</f>
        <v>0</v>
      </c>
      <c r="AW311" s="90" t="n">
        <f aca="false">AI311+AF311+AC311</f>
        <v>0</v>
      </c>
      <c r="AX311" s="104"/>
    </row>
    <row r="312" customFormat="false" ht="12" hidden="false" customHeight="true" outlineLevel="0" collapsed="false">
      <c r="A312" s="94" t="n">
        <f aca="false">EDATE(A311,1)</f>
        <v>46023</v>
      </c>
      <c r="B312" s="95" t="n">
        <f aca="false">VLOOKUP(MONTH(A312),Volumes,3)</f>
        <v>10000</v>
      </c>
      <c r="C312" s="96"/>
      <c r="D312" s="97" t="n">
        <f aca="false">B312+C312</f>
        <v>10000</v>
      </c>
      <c r="E312" s="84" t="n">
        <f aca="false">IF(X312=0,0,IF(AND(X312=1,$H$3=1),D312*S312,IF($H$3=2,D312,"N/A")))</f>
        <v>0</v>
      </c>
      <c r="F312" s="84" t="n">
        <f aca="false">E312*W312</f>
        <v>0</v>
      </c>
      <c r="G312" s="32" t="n">
        <f aca="false">VLOOKUP($A312,Table,MATCH(G$4,Curves,0))</f>
        <v>4.0375</v>
      </c>
      <c r="H312" s="98" t="n">
        <f aca="false">G312</f>
        <v>4.0375</v>
      </c>
      <c r="I312" s="99" t="n">
        <f aca="false">H312</f>
        <v>4.0375</v>
      </c>
      <c r="J312" s="32" t="n">
        <f aca="false">VLOOKUP($A312,Table,MATCH(J$4,Curves,0))</f>
        <v>0</v>
      </c>
      <c r="K312" s="98" t="n">
        <f aca="false">J312</f>
        <v>0</v>
      </c>
      <c r="L312" s="99" t="n">
        <f aca="false">K312</f>
        <v>0</v>
      </c>
      <c r="M312" s="32" t="n">
        <f aca="false">VLOOKUP($A312,Table,MATCH(M$4,Curves,0))</f>
        <v>0</v>
      </c>
      <c r="N312" s="98" t="n">
        <f aca="false">VLOOKUP($A312,Table,MATCH(N$4,Curves,0))</f>
        <v>0.025</v>
      </c>
      <c r="O312" s="99" t="n">
        <f aca="false">N312</f>
        <v>0.025</v>
      </c>
      <c r="P312" s="100"/>
      <c r="Q312" s="99" t="n">
        <f aca="false">O312+L312+I312</f>
        <v>4.0625</v>
      </c>
      <c r="R312" s="100"/>
      <c r="S312" s="35" t="n">
        <f aca="false">A313-A312</f>
        <v>31</v>
      </c>
      <c r="T312" s="101" t="n">
        <f aca="false">CHOOSE(F$3,A313+24,A312)</f>
        <v>46078</v>
      </c>
      <c r="U312" s="35" t="n">
        <f aca="false">T312-C$3</f>
        <v>9304</v>
      </c>
      <c r="V312" s="32" t="n">
        <f aca="false">VLOOKUP($A312,Table,MATCH(V$4,Curves,0))</f>
        <v>0.070859002456139</v>
      </c>
      <c r="W312" s="102" t="n">
        <f aca="false">1/(1+CHOOSE(F$3,(V313+($K$3/10000))/2,(V312+($K$3/10000))/2))^(2*U312/365.25)</f>
        <v>0.169695505173119</v>
      </c>
      <c r="X312" s="35" t="n">
        <f aca="false">IF(AND(mthbeg&lt;=A312,mthend&gt;=A312),1,0)</f>
        <v>0</v>
      </c>
      <c r="Y312" s="35" t="n">
        <f aca="false">S312*X312</f>
        <v>0</v>
      </c>
      <c r="AA312" s="89" t="n">
        <f aca="false">F312*G312</f>
        <v>0</v>
      </c>
      <c r="AB312" s="89" t="n">
        <f aca="false">$F312*H312</f>
        <v>0</v>
      </c>
      <c r="AC312" s="89" t="n">
        <f aca="false">$F312*I312</f>
        <v>0</v>
      </c>
      <c r="AD312" s="89" t="n">
        <f aca="false">$F312*J312</f>
        <v>0</v>
      </c>
      <c r="AE312" s="89" t="n">
        <f aca="false">$F312*K312</f>
        <v>0</v>
      </c>
      <c r="AF312" s="89" t="n">
        <f aca="false">$F312*L312</f>
        <v>0</v>
      </c>
      <c r="AG312" s="89" t="n">
        <f aca="false">$F312*M312</f>
        <v>0</v>
      </c>
      <c r="AH312" s="89" t="n">
        <f aca="false">$F312*N312</f>
        <v>0</v>
      </c>
      <c r="AI312" s="89" t="n">
        <f aca="false">F312*O312</f>
        <v>0</v>
      </c>
      <c r="AJ312" s="93"/>
      <c r="AK312" s="89" t="n">
        <f aca="false">CHOOSE($G$3,AB312-AC312,AC312-AB312)</f>
        <v>0</v>
      </c>
      <c r="AL312" s="89" t="n">
        <f aca="false">CHOOSE($G$3,AE312-AF312,AF312-AE312)</f>
        <v>0</v>
      </c>
      <c r="AM312" s="89" t="n">
        <f aca="false">CHOOSE($G$3,AH312-AI312,AI312-AH312)</f>
        <v>0</v>
      </c>
      <c r="AN312" s="103" t="n">
        <f aca="false">SUM(AK312:AM312)</f>
        <v>0</v>
      </c>
      <c r="AP312" s="89" t="n">
        <f aca="false">CHOOSE($G$3,AA312-AB312,AB312-AA312)</f>
        <v>0</v>
      </c>
      <c r="AQ312" s="89" t="n">
        <f aca="false">CHOOSE($G$3,AD312-AE312,AE312-AD312)</f>
        <v>0</v>
      </c>
      <c r="AR312" s="89" t="n">
        <f aca="false">CHOOSE($G$3,AG312-AH312,AH312-AG312)</f>
        <v>0</v>
      </c>
      <c r="AS312" s="103" t="n">
        <f aca="false">AP312+AQ312+AR312</f>
        <v>0</v>
      </c>
      <c r="AT312" s="103"/>
      <c r="AU312" s="90" t="n">
        <f aca="false">AS312+AN312</f>
        <v>0</v>
      </c>
      <c r="AW312" s="90" t="n">
        <f aca="false">AI312+AF312+AC312</f>
        <v>0</v>
      </c>
      <c r="AX312" s="104"/>
    </row>
    <row r="313" customFormat="false" ht="12" hidden="false" customHeight="true" outlineLevel="0" collapsed="false">
      <c r="A313" s="94" t="n">
        <f aca="false">EDATE(A312,1)</f>
        <v>46054</v>
      </c>
      <c r="B313" s="95" t="n">
        <f aca="false">VLOOKUP(MONTH(A313),Volumes,3)</f>
        <v>10000</v>
      </c>
      <c r="C313" s="96"/>
      <c r="D313" s="97" t="n">
        <f aca="false">B313+C313</f>
        <v>10000</v>
      </c>
      <c r="E313" s="84" t="n">
        <f aca="false">IF(X313=0,0,IF(AND(X313=1,$H$3=1),D313*S313,IF($H$3=2,D313,"N/A")))</f>
        <v>0</v>
      </c>
      <c r="F313" s="84" t="n">
        <f aca="false">E313*W313</f>
        <v>0</v>
      </c>
      <c r="G313" s="32" t="n">
        <f aca="false">VLOOKUP($A313,Table,MATCH(G$4,Curves,0))</f>
        <v>4.0375</v>
      </c>
      <c r="H313" s="98" t="n">
        <f aca="false">G313</f>
        <v>4.0375</v>
      </c>
      <c r="I313" s="99" t="n">
        <f aca="false">H313</f>
        <v>4.0375</v>
      </c>
      <c r="J313" s="32" t="n">
        <f aca="false">VLOOKUP($A313,Table,MATCH(J$4,Curves,0))</f>
        <v>0</v>
      </c>
      <c r="K313" s="98" t="n">
        <f aca="false">J313</f>
        <v>0</v>
      </c>
      <c r="L313" s="99" t="n">
        <f aca="false">K313</f>
        <v>0</v>
      </c>
      <c r="M313" s="32" t="n">
        <f aca="false">VLOOKUP($A313,Table,MATCH(M$4,Curves,0))</f>
        <v>0</v>
      </c>
      <c r="N313" s="98" t="n">
        <f aca="false">VLOOKUP($A313,Table,MATCH(N$4,Curves,0))</f>
        <v>0.025</v>
      </c>
      <c r="O313" s="99" t="n">
        <f aca="false">N313</f>
        <v>0.025</v>
      </c>
      <c r="P313" s="100"/>
      <c r="Q313" s="99" t="n">
        <f aca="false">O313+L313+I313</f>
        <v>4.0625</v>
      </c>
      <c r="R313" s="100"/>
      <c r="S313" s="35" t="n">
        <f aca="false">A314-A313</f>
        <v>28</v>
      </c>
      <c r="T313" s="101" t="n">
        <f aca="false">CHOOSE(F$3,A314+24,A313)</f>
        <v>46106</v>
      </c>
      <c r="U313" s="35" t="n">
        <f aca="false">T313-C$3</f>
        <v>9332</v>
      </c>
      <c r="V313" s="32" t="n">
        <f aca="false">VLOOKUP($A313,Table,MATCH(V$4,Curves,0))</f>
        <v>0.070859002456139</v>
      </c>
      <c r="W313" s="102" t="n">
        <f aca="false">1/(1+CHOOSE(F$3,(V314+($K$3/10000))/2,(V313+($K$3/10000))/2))^(2*U313/365.25)</f>
        <v>0.168792079650013</v>
      </c>
      <c r="X313" s="35" t="n">
        <f aca="false">IF(AND(mthbeg&lt;=A313,mthend&gt;=A313),1,0)</f>
        <v>0</v>
      </c>
      <c r="Y313" s="35" t="n">
        <f aca="false">S313*X313</f>
        <v>0</v>
      </c>
      <c r="AA313" s="89" t="n">
        <f aca="false">F313*G313</f>
        <v>0</v>
      </c>
      <c r="AB313" s="89" t="n">
        <f aca="false">$F313*H313</f>
        <v>0</v>
      </c>
      <c r="AC313" s="89" t="n">
        <f aca="false">$F313*I313</f>
        <v>0</v>
      </c>
      <c r="AD313" s="89" t="n">
        <f aca="false">$F313*J313</f>
        <v>0</v>
      </c>
      <c r="AE313" s="89" t="n">
        <f aca="false">$F313*K313</f>
        <v>0</v>
      </c>
      <c r="AF313" s="89" t="n">
        <f aca="false">$F313*L313</f>
        <v>0</v>
      </c>
      <c r="AG313" s="89" t="n">
        <f aca="false">$F313*M313</f>
        <v>0</v>
      </c>
      <c r="AH313" s="89" t="n">
        <f aca="false">$F313*N313</f>
        <v>0</v>
      </c>
      <c r="AI313" s="89" t="n">
        <f aca="false">F313*O313</f>
        <v>0</v>
      </c>
      <c r="AJ313" s="93"/>
      <c r="AK313" s="89" t="n">
        <f aca="false">CHOOSE($G$3,AB313-AC313,AC313-AB313)</f>
        <v>0</v>
      </c>
      <c r="AL313" s="89" t="n">
        <f aca="false">CHOOSE($G$3,AE313-AF313,AF313-AE313)</f>
        <v>0</v>
      </c>
      <c r="AM313" s="89" t="n">
        <f aca="false">CHOOSE($G$3,AH313-AI313,AI313-AH313)</f>
        <v>0</v>
      </c>
      <c r="AN313" s="103" t="n">
        <f aca="false">SUM(AK313:AM313)</f>
        <v>0</v>
      </c>
      <c r="AP313" s="89" t="n">
        <f aca="false">CHOOSE($G$3,AA313-AB313,AB313-AA313)</f>
        <v>0</v>
      </c>
      <c r="AQ313" s="89" t="n">
        <f aca="false">CHOOSE($G$3,AD313-AE313,AE313-AD313)</f>
        <v>0</v>
      </c>
      <c r="AR313" s="89" t="n">
        <f aca="false">CHOOSE($G$3,AG313-AH313,AH313-AG313)</f>
        <v>0</v>
      </c>
      <c r="AS313" s="103" t="n">
        <f aca="false">AP313+AQ313+AR313</f>
        <v>0</v>
      </c>
      <c r="AT313" s="103"/>
      <c r="AU313" s="90" t="n">
        <f aca="false">AS313+AN313</f>
        <v>0</v>
      </c>
      <c r="AW313" s="90" t="n">
        <f aca="false">AI313+AF313+AC313</f>
        <v>0</v>
      </c>
      <c r="AX313" s="104"/>
    </row>
    <row r="314" customFormat="false" ht="12" hidden="false" customHeight="true" outlineLevel="0" collapsed="false">
      <c r="A314" s="94" t="n">
        <f aca="false">EDATE(A313,1)</f>
        <v>46082</v>
      </c>
      <c r="B314" s="95" t="n">
        <f aca="false">VLOOKUP(MONTH(A314),Volumes,3)</f>
        <v>10000</v>
      </c>
      <c r="C314" s="96"/>
      <c r="D314" s="97" t="n">
        <f aca="false">B314+C314</f>
        <v>10000</v>
      </c>
      <c r="E314" s="84" t="n">
        <f aca="false">IF(X314=0,0,IF(AND(X314=1,$H$3=1),D314*S314,IF($H$3=2,D314,"N/A")))</f>
        <v>0</v>
      </c>
      <c r="F314" s="84" t="n">
        <f aca="false">E314*W314</f>
        <v>0</v>
      </c>
      <c r="G314" s="32" t="n">
        <f aca="false">VLOOKUP($A314,Table,MATCH(G$4,Curves,0))</f>
        <v>4.0375</v>
      </c>
      <c r="H314" s="98" t="n">
        <f aca="false">G314</f>
        <v>4.0375</v>
      </c>
      <c r="I314" s="99" t="n">
        <f aca="false">H314</f>
        <v>4.0375</v>
      </c>
      <c r="J314" s="32" t="n">
        <f aca="false">VLOOKUP($A314,Table,MATCH(J$4,Curves,0))</f>
        <v>0</v>
      </c>
      <c r="K314" s="98" t="n">
        <f aca="false">J314</f>
        <v>0</v>
      </c>
      <c r="L314" s="99" t="n">
        <f aca="false">K314</f>
        <v>0</v>
      </c>
      <c r="M314" s="32" t="n">
        <f aca="false">VLOOKUP($A314,Table,MATCH(M$4,Curves,0))</f>
        <v>0</v>
      </c>
      <c r="N314" s="98" t="n">
        <f aca="false">VLOOKUP($A314,Table,MATCH(N$4,Curves,0))</f>
        <v>0.025</v>
      </c>
      <c r="O314" s="99" t="n">
        <f aca="false">N314</f>
        <v>0.025</v>
      </c>
      <c r="P314" s="100"/>
      <c r="Q314" s="99" t="n">
        <f aca="false">O314+L314+I314</f>
        <v>4.0625</v>
      </c>
      <c r="R314" s="100"/>
      <c r="S314" s="35" t="n">
        <f aca="false">A315-A314</f>
        <v>31</v>
      </c>
      <c r="T314" s="101" t="n">
        <f aca="false">CHOOSE(F$3,A315+24,A314)</f>
        <v>46137</v>
      </c>
      <c r="U314" s="35" t="n">
        <f aca="false">T314-C$3</f>
        <v>9363</v>
      </c>
      <c r="V314" s="32" t="n">
        <f aca="false">VLOOKUP($A314,Table,MATCH(V$4,Curves,0))</f>
        <v>0.070859002456139</v>
      </c>
      <c r="W314" s="102" t="n">
        <f aca="false">1/(1+CHOOSE(F$3,(V315+($K$3/10000))/2,(V314+($K$3/10000))/2))^(2*U314/365.25)</f>
        <v>0.167797467714652</v>
      </c>
      <c r="X314" s="35" t="n">
        <f aca="false">IF(AND(mthbeg&lt;=A314,mthend&gt;=A314),1,0)</f>
        <v>0</v>
      </c>
      <c r="Y314" s="35" t="n">
        <f aca="false">S314*X314</f>
        <v>0</v>
      </c>
      <c r="AA314" s="89" t="n">
        <f aca="false">F314*G314</f>
        <v>0</v>
      </c>
      <c r="AB314" s="89" t="n">
        <f aca="false">$F314*H314</f>
        <v>0</v>
      </c>
      <c r="AC314" s="89" t="n">
        <f aca="false">$F314*I314</f>
        <v>0</v>
      </c>
      <c r="AD314" s="89" t="n">
        <f aca="false">$F314*J314</f>
        <v>0</v>
      </c>
      <c r="AE314" s="89" t="n">
        <f aca="false">$F314*K314</f>
        <v>0</v>
      </c>
      <c r="AF314" s="89" t="n">
        <f aca="false">$F314*L314</f>
        <v>0</v>
      </c>
      <c r="AG314" s="89" t="n">
        <f aca="false">$F314*M314</f>
        <v>0</v>
      </c>
      <c r="AH314" s="89" t="n">
        <f aca="false">$F314*N314</f>
        <v>0</v>
      </c>
      <c r="AI314" s="89" t="n">
        <f aca="false">F314*O314</f>
        <v>0</v>
      </c>
      <c r="AJ314" s="93"/>
      <c r="AK314" s="89" t="n">
        <f aca="false">CHOOSE($G$3,AB314-AC314,AC314-AB314)</f>
        <v>0</v>
      </c>
      <c r="AL314" s="89" t="n">
        <f aca="false">CHOOSE($G$3,AE314-AF314,AF314-AE314)</f>
        <v>0</v>
      </c>
      <c r="AM314" s="89" t="n">
        <f aca="false">CHOOSE($G$3,AH314-AI314,AI314-AH314)</f>
        <v>0</v>
      </c>
      <c r="AN314" s="103" t="n">
        <f aca="false">SUM(AK314:AM314)</f>
        <v>0</v>
      </c>
      <c r="AP314" s="89" t="n">
        <f aca="false">CHOOSE($G$3,AA314-AB314,AB314-AA314)</f>
        <v>0</v>
      </c>
      <c r="AQ314" s="89" t="n">
        <f aca="false">CHOOSE($G$3,AD314-AE314,AE314-AD314)</f>
        <v>0</v>
      </c>
      <c r="AR314" s="89" t="n">
        <f aca="false">CHOOSE($G$3,AG314-AH314,AH314-AG314)</f>
        <v>0</v>
      </c>
      <c r="AS314" s="103" t="n">
        <f aca="false">AP314+AQ314+AR314</f>
        <v>0</v>
      </c>
      <c r="AT314" s="103"/>
      <c r="AU314" s="90" t="n">
        <f aca="false">AS314+AN314</f>
        <v>0</v>
      </c>
      <c r="AW314" s="90" t="n">
        <f aca="false">AI314+AF314+AC314</f>
        <v>0</v>
      </c>
      <c r="AX314" s="104"/>
    </row>
    <row r="315" customFormat="false" ht="12" hidden="false" customHeight="true" outlineLevel="0" collapsed="false">
      <c r="A315" s="94" t="n">
        <f aca="false">EDATE(A314,1)</f>
        <v>46113</v>
      </c>
      <c r="B315" s="95" t="n">
        <f aca="false">VLOOKUP(MONTH(A315),Volumes,3)</f>
        <v>10000</v>
      </c>
      <c r="C315" s="96"/>
      <c r="D315" s="97" t="n">
        <f aca="false">B315+C315</f>
        <v>10000</v>
      </c>
      <c r="E315" s="84" t="n">
        <f aca="false">IF(X315=0,0,IF(AND(X315=1,$H$3=1),D315*S315,IF($H$3=2,D315,"N/A")))</f>
        <v>0</v>
      </c>
      <c r="F315" s="84" t="n">
        <f aca="false">E315*W315</f>
        <v>0</v>
      </c>
      <c r="G315" s="32" t="n">
        <f aca="false">VLOOKUP($A315,Table,MATCH(G$4,Curves,0))</f>
        <v>4.0375</v>
      </c>
      <c r="H315" s="98" t="n">
        <f aca="false">G315</f>
        <v>4.0375</v>
      </c>
      <c r="I315" s="99" t="n">
        <f aca="false">H315</f>
        <v>4.0375</v>
      </c>
      <c r="J315" s="32" t="n">
        <f aca="false">VLOOKUP($A315,Table,MATCH(J$4,Curves,0))</f>
        <v>0</v>
      </c>
      <c r="K315" s="98" t="n">
        <f aca="false">J315</f>
        <v>0</v>
      </c>
      <c r="L315" s="99" t="n">
        <f aca="false">K315</f>
        <v>0</v>
      </c>
      <c r="M315" s="32" t="n">
        <f aca="false">VLOOKUP($A315,Table,MATCH(M$4,Curves,0))</f>
        <v>0</v>
      </c>
      <c r="N315" s="98" t="n">
        <f aca="false">VLOOKUP($A315,Table,MATCH(N$4,Curves,0))</f>
        <v>0.025</v>
      </c>
      <c r="O315" s="99" t="n">
        <f aca="false">N315</f>
        <v>0.025</v>
      </c>
      <c r="P315" s="100"/>
      <c r="Q315" s="99" t="n">
        <f aca="false">O315+L315+I315</f>
        <v>4.0625</v>
      </c>
      <c r="R315" s="100"/>
      <c r="S315" s="35" t="n">
        <f aca="false">A316-A315</f>
        <v>30</v>
      </c>
      <c r="T315" s="101" t="n">
        <f aca="false">CHOOSE(F$3,A316+24,A315)</f>
        <v>46167</v>
      </c>
      <c r="U315" s="35" t="n">
        <f aca="false">T315-C$3</f>
        <v>9393</v>
      </c>
      <c r="V315" s="32" t="n">
        <f aca="false">VLOOKUP($A315,Table,MATCH(V$4,Curves,0))</f>
        <v>0.070859002456139</v>
      </c>
      <c r="W315" s="102" t="n">
        <f aca="false">1/(1+CHOOSE(F$3,(V316+($K$3/10000))/2,(V315+($K$3/10000))/2))^(2*U315/365.25)</f>
        <v>0.166840520630628</v>
      </c>
      <c r="X315" s="35" t="n">
        <f aca="false">IF(AND(mthbeg&lt;=A315,mthend&gt;=A315),1,0)</f>
        <v>0</v>
      </c>
      <c r="Y315" s="35" t="n">
        <f aca="false">S315*X315</f>
        <v>0</v>
      </c>
      <c r="AA315" s="89" t="n">
        <f aca="false">F315*G315</f>
        <v>0</v>
      </c>
      <c r="AB315" s="89" t="n">
        <f aca="false">$F315*H315</f>
        <v>0</v>
      </c>
      <c r="AC315" s="89" t="n">
        <f aca="false">$F315*I315</f>
        <v>0</v>
      </c>
      <c r="AD315" s="89" t="n">
        <f aca="false">$F315*J315</f>
        <v>0</v>
      </c>
      <c r="AE315" s="89" t="n">
        <f aca="false">$F315*K315</f>
        <v>0</v>
      </c>
      <c r="AF315" s="89" t="n">
        <f aca="false">$F315*L315</f>
        <v>0</v>
      </c>
      <c r="AG315" s="89" t="n">
        <f aca="false">$F315*M315</f>
        <v>0</v>
      </c>
      <c r="AH315" s="89" t="n">
        <f aca="false">$F315*N315</f>
        <v>0</v>
      </c>
      <c r="AI315" s="89" t="n">
        <f aca="false">F315*O315</f>
        <v>0</v>
      </c>
      <c r="AJ315" s="93"/>
      <c r="AK315" s="89" t="n">
        <f aca="false">CHOOSE($G$3,AB315-AC315,AC315-AB315)</f>
        <v>0</v>
      </c>
      <c r="AL315" s="89" t="n">
        <f aca="false">CHOOSE($G$3,AE315-AF315,AF315-AE315)</f>
        <v>0</v>
      </c>
      <c r="AM315" s="89" t="n">
        <f aca="false">CHOOSE($G$3,AH315-AI315,AI315-AH315)</f>
        <v>0</v>
      </c>
      <c r="AN315" s="103" t="n">
        <f aca="false">SUM(AK315:AM315)</f>
        <v>0</v>
      </c>
      <c r="AP315" s="89" t="n">
        <f aca="false">CHOOSE($G$3,AA315-AB315,AB315-AA315)</f>
        <v>0</v>
      </c>
      <c r="AQ315" s="89" t="n">
        <f aca="false">CHOOSE($G$3,AD315-AE315,AE315-AD315)</f>
        <v>0</v>
      </c>
      <c r="AR315" s="89" t="n">
        <f aca="false">CHOOSE($G$3,AG315-AH315,AH315-AG315)</f>
        <v>0</v>
      </c>
      <c r="AS315" s="103" t="n">
        <f aca="false">AP315+AQ315+AR315</f>
        <v>0</v>
      </c>
      <c r="AT315" s="103"/>
      <c r="AU315" s="90" t="n">
        <f aca="false">AS315+AN315</f>
        <v>0</v>
      </c>
      <c r="AW315" s="90" t="n">
        <f aca="false">AI315+AF315+AC315</f>
        <v>0</v>
      </c>
      <c r="AX315" s="104"/>
    </row>
    <row r="316" customFormat="false" ht="12" hidden="false" customHeight="true" outlineLevel="0" collapsed="false">
      <c r="A316" s="94" t="n">
        <f aca="false">EDATE(A315,1)</f>
        <v>46143</v>
      </c>
      <c r="B316" s="95" t="n">
        <f aca="false">VLOOKUP(MONTH(A316),Volumes,3)</f>
        <v>10000</v>
      </c>
      <c r="C316" s="96"/>
      <c r="D316" s="97" t="n">
        <f aca="false">B316+C316</f>
        <v>10000</v>
      </c>
      <c r="E316" s="84" t="n">
        <f aca="false">IF(X316=0,0,IF(AND(X316=1,$H$3=1),D316*S316,IF($H$3=2,D316,"N/A")))</f>
        <v>0</v>
      </c>
      <c r="F316" s="84" t="n">
        <f aca="false">E316*W316</f>
        <v>0</v>
      </c>
      <c r="G316" s="32" t="n">
        <f aca="false">VLOOKUP($A316,Table,MATCH(G$4,Curves,0))</f>
        <v>4.0375</v>
      </c>
      <c r="H316" s="98" t="n">
        <f aca="false">G316</f>
        <v>4.0375</v>
      </c>
      <c r="I316" s="99" t="n">
        <f aca="false">H316</f>
        <v>4.0375</v>
      </c>
      <c r="J316" s="32" t="n">
        <f aca="false">VLOOKUP($A316,Table,MATCH(J$4,Curves,0))</f>
        <v>0</v>
      </c>
      <c r="K316" s="98" t="n">
        <f aca="false">J316</f>
        <v>0</v>
      </c>
      <c r="L316" s="99" t="n">
        <f aca="false">K316</f>
        <v>0</v>
      </c>
      <c r="M316" s="32" t="n">
        <f aca="false">VLOOKUP($A316,Table,MATCH(M$4,Curves,0))</f>
        <v>0</v>
      </c>
      <c r="N316" s="98" t="n">
        <f aca="false">VLOOKUP($A316,Table,MATCH(N$4,Curves,0))</f>
        <v>0.025</v>
      </c>
      <c r="O316" s="99" t="n">
        <f aca="false">N316</f>
        <v>0.025</v>
      </c>
      <c r="P316" s="100"/>
      <c r="Q316" s="99" t="n">
        <f aca="false">O316+L316+I316</f>
        <v>4.0625</v>
      </c>
      <c r="R316" s="100"/>
      <c r="S316" s="35" t="n">
        <f aca="false">A317-A316</f>
        <v>31</v>
      </c>
      <c r="T316" s="101" t="n">
        <f aca="false">CHOOSE(F$3,A317+24,A316)</f>
        <v>46198</v>
      </c>
      <c r="U316" s="35" t="n">
        <f aca="false">T316-C$3</f>
        <v>9424</v>
      </c>
      <c r="V316" s="32" t="n">
        <f aca="false">VLOOKUP($A316,Table,MATCH(V$4,Curves,0))</f>
        <v>0.070859002456139</v>
      </c>
      <c r="W316" s="102" t="n">
        <f aca="false">1/(1+CHOOSE(F$3,(V317+($K$3/10000))/2,(V316+($K$3/10000))/2))^(2*U316/365.25)</f>
        <v>0.165857408310043</v>
      </c>
      <c r="X316" s="35" t="n">
        <f aca="false">IF(AND(mthbeg&lt;=A316,mthend&gt;=A316),1,0)</f>
        <v>0</v>
      </c>
      <c r="Y316" s="35" t="n">
        <f aca="false">S316*X316</f>
        <v>0</v>
      </c>
      <c r="AA316" s="89" t="n">
        <f aca="false">F316*G316</f>
        <v>0</v>
      </c>
      <c r="AB316" s="89" t="n">
        <f aca="false">$F316*H316</f>
        <v>0</v>
      </c>
      <c r="AC316" s="89" t="n">
        <f aca="false">$F316*I316</f>
        <v>0</v>
      </c>
      <c r="AD316" s="89" t="n">
        <f aca="false">$F316*J316</f>
        <v>0</v>
      </c>
      <c r="AE316" s="89" t="n">
        <f aca="false">$F316*K316</f>
        <v>0</v>
      </c>
      <c r="AF316" s="89" t="n">
        <f aca="false">$F316*L316</f>
        <v>0</v>
      </c>
      <c r="AG316" s="89" t="n">
        <f aca="false">$F316*M316</f>
        <v>0</v>
      </c>
      <c r="AH316" s="89" t="n">
        <f aca="false">$F316*N316</f>
        <v>0</v>
      </c>
      <c r="AI316" s="89" t="n">
        <f aca="false">F316*O316</f>
        <v>0</v>
      </c>
      <c r="AJ316" s="93"/>
      <c r="AK316" s="89" t="n">
        <f aca="false">CHOOSE($G$3,AB316-AC316,AC316-AB316)</f>
        <v>0</v>
      </c>
      <c r="AL316" s="89" t="n">
        <f aca="false">CHOOSE($G$3,AE316-AF316,AF316-AE316)</f>
        <v>0</v>
      </c>
      <c r="AM316" s="89" t="n">
        <f aca="false">CHOOSE($G$3,AH316-AI316,AI316-AH316)</f>
        <v>0</v>
      </c>
      <c r="AN316" s="103" t="n">
        <f aca="false">SUM(AK316:AM316)</f>
        <v>0</v>
      </c>
      <c r="AP316" s="89" t="n">
        <f aca="false">CHOOSE($G$3,AA316-AB316,AB316-AA316)</f>
        <v>0</v>
      </c>
      <c r="AQ316" s="89" t="n">
        <f aca="false">CHOOSE($G$3,AD316-AE316,AE316-AD316)</f>
        <v>0</v>
      </c>
      <c r="AR316" s="89" t="n">
        <f aca="false">CHOOSE($G$3,AG316-AH316,AH316-AG316)</f>
        <v>0</v>
      </c>
      <c r="AS316" s="103" t="n">
        <f aca="false">AP316+AQ316+AR316</f>
        <v>0</v>
      </c>
      <c r="AT316" s="103"/>
      <c r="AU316" s="90" t="n">
        <f aca="false">AS316+AN316</f>
        <v>0</v>
      </c>
      <c r="AW316" s="90" t="n">
        <f aca="false">AI316+AF316+AC316</f>
        <v>0</v>
      </c>
      <c r="AX316" s="104"/>
    </row>
    <row r="317" customFormat="false" ht="12" hidden="false" customHeight="true" outlineLevel="0" collapsed="false">
      <c r="A317" s="94" t="n">
        <f aca="false">EDATE(A316,1)</f>
        <v>46174</v>
      </c>
      <c r="B317" s="95" t="n">
        <f aca="false">VLOOKUP(MONTH(A317),Volumes,3)</f>
        <v>10000</v>
      </c>
      <c r="C317" s="96"/>
      <c r="D317" s="97" t="n">
        <f aca="false">B317+C317</f>
        <v>10000</v>
      </c>
      <c r="E317" s="84" t="n">
        <f aca="false">IF(X317=0,0,IF(AND(X317=1,$H$3=1),D317*S317,IF($H$3=2,D317,"N/A")))</f>
        <v>0</v>
      </c>
      <c r="F317" s="84" t="n">
        <f aca="false">E317*W317</f>
        <v>0</v>
      </c>
      <c r="G317" s="32" t="n">
        <f aca="false">VLOOKUP($A317,Table,MATCH(G$4,Curves,0))</f>
        <v>4.0375</v>
      </c>
      <c r="H317" s="98" t="n">
        <f aca="false">G317</f>
        <v>4.0375</v>
      </c>
      <c r="I317" s="99" t="n">
        <f aca="false">H317</f>
        <v>4.0375</v>
      </c>
      <c r="J317" s="32" t="n">
        <f aca="false">VLOOKUP($A317,Table,MATCH(J$4,Curves,0))</f>
        <v>0</v>
      </c>
      <c r="K317" s="98" t="n">
        <f aca="false">J317</f>
        <v>0</v>
      </c>
      <c r="L317" s="99" t="n">
        <f aca="false">K317</f>
        <v>0</v>
      </c>
      <c r="M317" s="32" t="n">
        <f aca="false">VLOOKUP($A317,Table,MATCH(M$4,Curves,0))</f>
        <v>0</v>
      </c>
      <c r="N317" s="98" t="n">
        <f aca="false">VLOOKUP($A317,Table,MATCH(N$4,Curves,0))</f>
        <v>0.025</v>
      </c>
      <c r="O317" s="99" t="n">
        <f aca="false">N317</f>
        <v>0.025</v>
      </c>
      <c r="P317" s="100"/>
      <c r="Q317" s="99" t="n">
        <f aca="false">O317+L317+I317</f>
        <v>4.0625</v>
      </c>
      <c r="R317" s="100"/>
      <c r="S317" s="35" t="n">
        <f aca="false">A318-A317</f>
        <v>30</v>
      </c>
      <c r="T317" s="101" t="n">
        <f aca="false">CHOOSE(F$3,A318+24,A317)</f>
        <v>46228</v>
      </c>
      <c r="U317" s="35" t="n">
        <f aca="false">T317-C$3</f>
        <v>9454</v>
      </c>
      <c r="V317" s="32" t="n">
        <f aca="false">VLOOKUP($A317,Table,MATCH(V$4,Curves,0))</f>
        <v>0.070859002456139</v>
      </c>
      <c r="W317" s="102" t="n">
        <f aca="false">1/(1+CHOOSE(F$3,(V318+($K$3/10000))/2,(V317+($K$3/10000))/2))^(2*U317/365.25)</f>
        <v>0.164911525363133</v>
      </c>
      <c r="X317" s="35" t="n">
        <f aca="false">IF(AND(mthbeg&lt;=A317,mthend&gt;=A317),1,0)</f>
        <v>0</v>
      </c>
      <c r="Y317" s="35" t="n">
        <f aca="false">S317*X317</f>
        <v>0</v>
      </c>
      <c r="AA317" s="89" t="n">
        <f aca="false">F317*G317</f>
        <v>0</v>
      </c>
      <c r="AB317" s="89" t="n">
        <f aca="false">$F317*H317</f>
        <v>0</v>
      </c>
      <c r="AC317" s="89" t="n">
        <f aca="false">$F317*I317</f>
        <v>0</v>
      </c>
      <c r="AD317" s="89" t="n">
        <f aca="false">$F317*J317</f>
        <v>0</v>
      </c>
      <c r="AE317" s="89" t="n">
        <f aca="false">$F317*K317</f>
        <v>0</v>
      </c>
      <c r="AF317" s="89" t="n">
        <f aca="false">$F317*L317</f>
        <v>0</v>
      </c>
      <c r="AG317" s="89" t="n">
        <f aca="false">$F317*M317</f>
        <v>0</v>
      </c>
      <c r="AH317" s="89" t="n">
        <f aca="false">$F317*N317</f>
        <v>0</v>
      </c>
      <c r="AI317" s="89" t="n">
        <f aca="false">F317*O317</f>
        <v>0</v>
      </c>
      <c r="AJ317" s="93"/>
      <c r="AK317" s="89" t="n">
        <f aca="false">CHOOSE($G$3,AB317-AC317,AC317-AB317)</f>
        <v>0</v>
      </c>
      <c r="AL317" s="89" t="n">
        <f aca="false">CHOOSE($G$3,AE317-AF317,AF317-AE317)</f>
        <v>0</v>
      </c>
      <c r="AM317" s="89" t="n">
        <f aca="false">CHOOSE($G$3,AH317-AI317,AI317-AH317)</f>
        <v>0</v>
      </c>
      <c r="AN317" s="103" t="n">
        <f aca="false">SUM(AK317:AM317)</f>
        <v>0</v>
      </c>
      <c r="AP317" s="89" t="n">
        <f aca="false">CHOOSE($G$3,AA317-AB317,AB317-AA317)</f>
        <v>0</v>
      </c>
      <c r="AQ317" s="89" t="n">
        <f aca="false">CHOOSE($G$3,AD317-AE317,AE317-AD317)</f>
        <v>0</v>
      </c>
      <c r="AR317" s="89" t="n">
        <f aca="false">CHOOSE($G$3,AG317-AH317,AH317-AG317)</f>
        <v>0</v>
      </c>
      <c r="AS317" s="103" t="n">
        <f aca="false">AP317+AQ317+AR317</f>
        <v>0</v>
      </c>
      <c r="AT317" s="103"/>
      <c r="AU317" s="90" t="n">
        <f aca="false">AS317+AN317</f>
        <v>0</v>
      </c>
      <c r="AW317" s="90" t="n">
        <f aca="false">AI317+AF317+AC317</f>
        <v>0</v>
      </c>
      <c r="AX317" s="104"/>
    </row>
    <row r="318" customFormat="false" ht="12" hidden="false" customHeight="true" outlineLevel="0" collapsed="false">
      <c r="A318" s="94" t="n">
        <f aca="false">EDATE(A317,1)</f>
        <v>46204</v>
      </c>
      <c r="B318" s="95" t="n">
        <f aca="false">VLOOKUP(MONTH(A318),Volumes,3)</f>
        <v>10000</v>
      </c>
      <c r="C318" s="96"/>
      <c r="D318" s="97" t="n">
        <f aca="false">B318+C318</f>
        <v>10000</v>
      </c>
      <c r="E318" s="84" t="n">
        <f aca="false">IF(X318=0,0,IF(AND(X318=1,$H$3=1),D318*S318,IF($H$3=2,D318,"N/A")))</f>
        <v>0</v>
      </c>
      <c r="F318" s="84" t="n">
        <f aca="false">E318*W318</f>
        <v>0</v>
      </c>
      <c r="G318" s="32" t="n">
        <f aca="false">VLOOKUP($A318,Table,MATCH(G$4,Curves,0))</f>
        <v>4.0375</v>
      </c>
      <c r="H318" s="98" t="n">
        <f aca="false">G318</f>
        <v>4.0375</v>
      </c>
      <c r="I318" s="99" t="n">
        <f aca="false">H318</f>
        <v>4.0375</v>
      </c>
      <c r="J318" s="32" t="n">
        <f aca="false">VLOOKUP($A318,Table,MATCH(J$4,Curves,0))</f>
        <v>0</v>
      </c>
      <c r="K318" s="98" t="n">
        <f aca="false">J318</f>
        <v>0</v>
      </c>
      <c r="L318" s="99" t="n">
        <f aca="false">K318</f>
        <v>0</v>
      </c>
      <c r="M318" s="32" t="n">
        <f aca="false">VLOOKUP($A318,Table,MATCH(M$4,Curves,0))</f>
        <v>0</v>
      </c>
      <c r="N318" s="98" t="n">
        <f aca="false">VLOOKUP($A318,Table,MATCH(N$4,Curves,0))</f>
        <v>0.025</v>
      </c>
      <c r="O318" s="99" t="n">
        <f aca="false">N318</f>
        <v>0.025</v>
      </c>
      <c r="P318" s="100"/>
      <c r="Q318" s="99" t="n">
        <f aca="false">O318+L318+I318</f>
        <v>4.0625</v>
      </c>
      <c r="R318" s="100"/>
      <c r="S318" s="35" t="n">
        <f aca="false">A319-A318</f>
        <v>31</v>
      </c>
      <c r="T318" s="101" t="n">
        <f aca="false">CHOOSE(F$3,A319+24,A318)</f>
        <v>46259</v>
      </c>
      <c r="U318" s="35" t="n">
        <f aca="false">T318-C$3</f>
        <v>9485</v>
      </c>
      <c r="V318" s="32" t="n">
        <f aca="false">VLOOKUP($A318,Table,MATCH(V$4,Curves,0))</f>
        <v>0.070859002456139</v>
      </c>
      <c r="W318" s="102" t="n">
        <f aca="false">1/(1+CHOOSE(F$3,(V319+($K$3/10000))/2,(V318+($K$3/10000))/2))^(2*U318/365.25)</f>
        <v>0.163939779699801</v>
      </c>
      <c r="X318" s="35" t="n">
        <f aca="false">IF(AND(mthbeg&lt;=A318,mthend&gt;=A318),1,0)</f>
        <v>0</v>
      </c>
      <c r="Y318" s="35" t="n">
        <f aca="false">S318*X318</f>
        <v>0</v>
      </c>
      <c r="AA318" s="89" t="n">
        <f aca="false">F318*G318</f>
        <v>0</v>
      </c>
      <c r="AB318" s="89" t="n">
        <f aca="false">$F318*H318</f>
        <v>0</v>
      </c>
      <c r="AC318" s="89" t="n">
        <f aca="false">$F318*I318</f>
        <v>0</v>
      </c>
      <c r="AD318" s="89" t="n">
        <f aca="false">$F318*J318</f>
        <v>0</v>
      </c>
      <c r="AE318" s="89" t="n">
        <f aca="false">$F318*K318</f>
        <v>0</v>
      </c>
      <c r="AF318" s="89" t="n">
        <f aca="false">$F318*L318</f>
        <v>0</v>
      </c>
      <c r="AG318" s="89" t="n">
        <f aca="false">$F318*M318</f>
        <v>0</v>
      </c>
      <c r="AH318" s="89" t="n">
        <f aca="false">$F318*N318</f>
        <v>0</v>
      </c>
      <c r="AI318" s="89" t="n">
        <f aca="false">F318*O318</f>
        <v>0</v>
      </c>
      <c r="AJ318" s="93"/>
      <c r="AK318" s="89" t="n">
        <f aca="false">CHOOSE($G$3,AB318-AC318,AC318-AB318)</f>
        <v>0</v>
      </c>
      <c r="AL318" s="89" t="n">
        <f aca="false">CHOOSE($G$3,AE318-AF318,AF318-AE318)</f>
        <v>0</v>
      </c>
      <c r="AM318" s="89" t="n">
        <f aca="false">CHOOSE($G$3,AH318-AI318,AI318-AH318)</f>
        <v>0</v>
      </c>
      <c r="AN318" s="103" t="n">
        <f aca="false">SUM(AK318:AM318)</f>
        <v>0</v>
      </c>
      <c r="AP318" s="89" t="n">
        <f aca="false">CHOOSE($G$3,AA318-AB318,AB318-AA318)</f>
        <v>0</v>
      </c>
      <c r="AQ318" s="89" t="n">
        <f aca="false">CHOOSE($G$3,AD318-AE318,AE318-AD318)</f>
        <v>0</v>
      </c>
      <c r="AR318" s="89" t="n">
        <f aca="false">CHOOSE($G$3,AG318-AH318,AH318-AG318)</f>
        <v>0</v>
      </c>
      <c r="AS318" s="103" t="n">
        <f aca="false">AP318+AQ318+AR318</f>
        <v>0</v>
      </c>
      <c r="AT318" s="103"/>
      <c r="AU318" s="90" t="n">
        <f aca="false">AS318+AN318</f>
        <v>0</v>
      </c>
      <c r="AW318" s="90" t="n">
        <f aca="false">AI318+AF318+AC318</f>
        <v>0</v>
      </c>
      <c r="AX318" s="104"/>
    </row>
    <row r="319" customFormat="false" ht="12" hidden="false" customHeight="true" outlineLevel="0" collapsed="false">
      <c r="A319" s="94" t="n">
        <f aca="false">EDATE(A318,1)</f>
        <v>46235</v>
      </c>
      <c r="B319" s="95" t="n">
        <f aca="false">VLOOKUP(MONTH(A319),Volumes,3)</f>
        <v>10000</v>
      </c>
      <c r="C319" s="96"/>
      <c r="D319" s="97" t="n">
        <f aca="false">B319+C319</f>
        <v>10000</v>
      </c>
      <c r="E319" s="84" t="n">
        <f aca="false">IF(X319=0,0,IF(AND(X319=1,$H$3=1),D319*S319,IF($H$3=2,D319,"N/A")))</f>
        <v>0</v>
      </c>
      <c r="F319" s="84" t="n">
        <f aca="false">E319*W319</f>
        <v>0</v>
      </c>
      <c r="G319" s="32" t="n">
        <f aca="false">VLOOKUP($A319,Table,MATCH(G$4,Curves,0))</f>
        <v>4.0375</v>
      </c>
      <c r="H319" s="98" t="n">
        <f aca="false">G319</f>
        <v>4.0375</v>
      </c>
      <c r="I319" s="99" t="n">
        <f aca="false">H319</f>
        <v>4.0375</v>
      </c>
      <c r="J319" s="32" t="n">
        <f aca="false">VLOOKUP($A319,Table,MATCH(J$4,Curves,0))</f>
        <v>0</v>
      </c>
      <c r="K319" s="98" t="n">
        <f aca="false">J319</f>
        <v>0</v>
      </c>
      <c r="L319" s="99" t="n">
        <f aca="false">K319</f>
        <v>0</v>
      </c>
      <c r="M319" s="32" t="n">
        <f aca="false">VLOOKUP($A319,Table,MATCH(M$4,Curves,0))</f>
        <v>0</v>
      </c>
      <c r="N319" s="98" t="n">
        <f aca="false">VLOOKUP($A319,Table,MATCH(N$4,Curves,0))</f>
        <v>0.025</v>
      </c>
      <c r="O319" s="99" t="n">
        <f aca="false">N319</f>
        <v>0.025</v>
      </c>
      <c r="P319" s="100"/>
      <c r="Q319" s="99" t="n">
        <f aca="false">O319+L319+I319</f>
        <v>4.0625</v>
      </c>
      <c r="R319" s="100"/>
      <c r="S319" s="35" t="n">
        <f aca="false">A320-A319</f>
        <v>31</v>
      </c>
      <c r="T319" s="101" t="n">
        <f aca="false">CHOOSE(F$3,A320+24,A319)</f>
        <v>46290</v>
      </c>
      <c r="U319" s="35" t="n">
        <f aca="false">T319-C$3</f>
        <v>9516</v>
      </c>
      <c r="V319" s="32" t="n">
        <f aca="false">VLOOKUP($A319,Table,MATCH(V$4,Curves,0))</f>
        <v>0.070859002456139</v>
      </c>
      <c r="W319" s="102" t="n">
        <f aca="false">1/(1+CHOOSE(F$3,(V320+($K$3/10000))/2,(V319+($K$3/10000))/2))^(2*U319/365.25)</f>
        <v>0.162973760074307</v>
      </c>
      <c r="X319" s="35" t="n">
        <f aca="false">IF(AND(mthbeg&lt;=A319,mthend&gt;=A319),1,0)</f>
        <v>0</v>
      </c>
      <c r="Y319" s="35" t="n">
        <f aca="false">S319*X319</f>
        <v>0</v>
      </c>
      <c r="AA319" s="89" t="n">
        <f aca="false">F319*G319</f>
        <v>0</v>
      </c>
      <c r="AB319" s="89" t="n">
        <f aca="false">$F319*H319</f>
        <v>0</v>
      </c>
      <c r="AC319" s="89" t="n">
        <f aca="false">$F319*I319</f>
        <v>0</v>
      </c>
      <c r="AD319" s="89" t="n">
        <f aca="false">$F319*J319</f>
        <v>0</v>
      </c>
      <c r="AE319" s="89" t="n">
        <f aca="false">$F319*K319</f>
        <v>0</v>
      </c>
      <c r="AF319" s="89" t="n">
        <f aca="false">$F319*L319</f>
        <v>0</v>
      </c>
      <c r="AG319" s="89" t="n">
        <f aca="false">$F319*M319</f>
        <v>0</v>
      </c>
      <c r="AH319" s="89" t="n">
        <f aca="false">$F319*N319</f>
        <v>0</v>
      </c>
      <c r="AI319" s="89" t="n">
        <f aca="false">F319*O319</f>
        <v>0</v>
      </c>
      <c r="AJ319" s="93"/>
      <c r="AK319" s="89" t="n">
        <f aca="false">CHOOSE($G$3,AB319-AC319,AC319-AB319)</f>
        <v>0</v>
      </c>
      <c r="AL319" s="89" t="n">
        <f aca="false">CHOOSE($G$3,AE319-AF319,AF319-AE319)</f>
        <v>0</v>
      </c>
      <c r="AM319" s="89" t="n">
        <f aca="false">CHOOSE($G$3,AH319-AI319,AI319-AH319)</f>
        <v>0</v>
      </c>
      <c r="AN319" s="103" t="n">
        <f aca="false">SUM(AK319:AM319)</f>
        <v>0</v>
      </c>
      <c r="AP319" s="89" t="n">
        <f aca="false">CHOOSE($G$3,AA319-AB319,AB319-AA319)</f>
        <v>0</v>
      </c>
      <c r="AQ319" s="89" t="n">
        <f aca="false">CHOOSE($G$3,AD319-AE319,AE319-AD319)</f>
        <v>0</v>
      </c>
      <c r="AR319" s="89" t="n">
        <f aca="false">CHOOSE($G$3,AG319-AH319,AH319-AG319)</f>
        <v>0</v>
      </c>
      <c r="AS319" s="103" t="n">
        <f aca="false">AP319+AQ319+AR319</f>
        <v>0</v>
      </c>
      <c r="AT319" s="103"/>
      <c r="AU319" s="90" t="n">
        <f aca="false">AS319+AN319</f>
        <v>0</v>
      </c>
      <c r="AW319" s="90" t="n">
        <f aca="false">AI319+AF319+AC319</f>
        <v>0</v>
      </c>
      <c r="AX319" s="104"/>
    </row>
    <row r="320" customFormat="false" ht="12" hidden="false" customHeight="true" outlineLevel="0" collapsed="false">
      <c r="A320" s="94" t="n">
        <f aca="false">EDATE(A319,1)</f>
        <v>46266</v>
      </c>
      <c r="B320" s="95" t="n">
        <f aca="false">VLOOKUP(MONTH(A320),Volumes,3)</f>
        <v>10000</v>
      </c>
      <c r="C320" s="96"/>
      <c r="D320" s="97" t="n">
        <f aca="false">B320+C320</f>
        <v>10000</v>
      </c>
      <c r="E320" s="84" t="n">
        <f aca="false">IF(X320=0,0,IF(AND(X320=1,$H$3=1),D320*S320,IF($H$3=2,D320,"N/A")))</f>
        <v>0</v>
      </c>
      <c r="F320" s="84" t="n">
        <f aca="false">E320*W320</f>
        <v>0</v>
      </c>
      <c r="G320" s="32" t="n">
        <f aca="false">VLOOKUP($A320,Table,MATCH(G$4,Curves,0))</f>
        <v>4.0375</v>
      </c>
      <c r="H320" s="98" t="n">
        <f aca="false">G320</f>
        <v>4.0375</v>
      </c>
      <c r="I320" s="99" t="n">
        <f aca="false">H320</f>
        <v>4.0375</v>
      </c>
      <c r="J320" s="32" t="n">
        <f aca="false">VLOOKUP($A320,Table,MATCH(J$4,Curves,0))</f>
        <v>0</v>
      </c>
      <c r="K320" s="98" t="n">
        <f aca="false">J320</f>
        <v>0</v>
      </c>
      <c r="L320" s="99" t="n">
        <f aca="false">K320</f>
        <v>0</v>
      </c>
      <c r="M320" s="32" t="n">
        <f aca="false">VLOOKUP($A320,Table,MATCH(M$4,Curves,0))</f>
        <v>0</v>
      </c>
      <c r="N320" s="98" t="n">
        <f aca="false">VLOOKUP($A320,Table,MATCH(N$4,Curves,0))</f>
        <v>0.025</v>
      </c>
      <c r="O320" s="99" t="n">
        <f aca="false">N320</f>
        <v>0.025</v>
      </c>
      <c r="P320" s="100"/>
      <c r="Q320" s="99" t="n">
        <f aca="false">O320+L320+I320</f>
        <v>4.0625</v>
      </c>
      <c r="R320" s="100"/>
      <c r="S320" s="35" t="n">
        <f aca="false">A321-A320</f>
        <v>30</v>
      </c>
      <c r="T320" s="101" t="n">
        <f aca="false">CHOOSE(F$3,A321+24,A320)</f>
        <v>46320</v>
      </c>
      <c r="U320" s="35" t="n">
        <f aca="false">T320-C$3</f>
        <v>9546</v>
      </c>
      <c r="V320" s="32" t="n">
        <f aca="false">VLOOKUP($A320,Table,MATCH(V$4,Curves,0))</f>
        <v>0.070859002456139</v>
      </c>
      <c r="W320" s="102" t="n">
        <f aca="false">1/(1+CHOOSE(F$3,(V321+($K$3/10000))/2,(V320+($K$3/10000))/2))^(2*U320/365.25)</f>
        <v>0.162044322541073</v>
      </c>
      <c r="X320" s="35" t="n">
        <f aca="false">IF(AND(mthbeg&lt;=A320,mthend&gt;=A320),1,0)</f>
        <v>0</v>
      </c>
      <c r="Y320" s="35" t="n">
        <f aca="false">S320*X320</f>
        <v>0</v>
      </c>
      <c r="AA320" s="89" t="n">
        <f aca="false">F320*G320</f>
        <v>0</v>
      </c>
      <c r="AB320" s="89" t="n">
        <f aca="false">$F320*H320</f>
        <v>0</v>
      </c>
      <c r="AC320" s="89" t="n">
        <f aca="false">$F320*I320</f>
        <v>0</v>
      </c>
      <c r="AD320" s="89" t="n">
        <f aca="false">$F320*J320</f>
        <v>0</v>
      </c>
      <c r="AE320" s="89" t="n">
        <f aca="false">$F320*K320</f>
        <v>0</v>
      </c>
      <c r="AF320" s="89" t="n">
        <f aca="false">$F320*L320</f>
        <v>0</v>
      </c>
      <c r="AG320" s="89" t="n">
        <f aca="false">$F320*M320</f>
        <v>0</v>
      </c>
      <c r="AH320" s="89" t="n">
        <f aca="false">$F320*N320</f>
        <v>0</v>
      </c>
      <c r="AI320" s="89" t="n">
        <f aca="false">F320*O320</f>
        <v>0</v>
      </c>
      <c r="AJ320" s="93"/>
      <c r="AK320" s="89" t="n">
        <f aca="false">CHOOSE($G$3,AB320-AC320,AC320-AB320)</f>
        <v>0</v>
      </c>
      <c r="AL320" s="89" t="n">
        <f aca="false">CHOOSE($G$3,AE320-AF320,AF320-AE320)</f>
        <v>0</v>
      </c>
      <c r="AM320" s="89" t="n">
        <f aca="false">CHOOSE($G$3,AH320-AI320,AI320-AH320)</f>
        <v>0</v>
      </c>
      <c r="AN320" s="103" t="n">
        <f aca="false">SUM(AK320:AM320)</f>
        <v>0</v>
      </c>
      <c r="AP320" s="89" t="n">
        <f aca="false">CHOOSE($G$3,AA320-AB320,AB320-AA320)</f>
        <v>0</v>
      </c>
      <c r="AQ320" s="89" t="n">
        <f aca="false">CHOOSE($G$3,AD320-AE320,AE320-AD320)</f>
        <v>0</v>
      </c>
      <c r="AR320" s="89" t="n">
        <f aca="false">CHOOSE($G$3,AG320-AH320,AH320-AG320)</f>
        <v>0</v>
      </c>
      <c r="AS320" s="103" t="n">
        <f aca="false">AP320+AQ320+AR320</f>
        <v>0</v>
      </c>
      <c r="AT320" s="103"/>
      <c r="AU320" s="90" t="n">
        <f aca="false">AS320+AN320</f>
        <v>0</v>
      </c>
      <c r="AW320" s="90" t="n">
        <f aca="false">AI320+AF320+AC320</f>
        <v>0</v>
      </c>
      <c r="AX320" s="104"/>
    </row>
    <row r="321" customFormat="false" ht="12" hidden="false" customHeight="true" outlineLevel="0" collapsed="false">
      <c r="A321" s="94" t="n">
        <f aca="false">EDATE(A320,1)</f>
        <v>46296</v>
      </c>
      <c r="B321" s="95" t="n">
        <f aca="false">VLOOKUP(MONTH(A321),Volumes,3)</f>
        <v>10000</v>
      </c>
      <c r="C321" s="96"/>
      <c r="D321" s="97" t="n">
        <f aca="false">B321+C321</f>
        <v>10000</v>
      </c>
      <c r="E321" s="84" t="n">
        <f aca="false">IF(X321=0,0,IF(AND(X321=1,$H$3=1),D321*S321,IF($H$3=2,D321,"N/A")))</f>
        <v>0</v>
      </c>
      <c r="F321" s="84" t="n">
        <f aca="false">E321*W321</f>
        <v>0</v>
      </c>
      <c r="G321" s="32" t="n">
        <f aca="false">VLOOKUP($A321,Table,MATCH(G$4,Curves,0))</f>
        <v>4.0375</v>
      </c>
      <c r="H321" s="98" t="n">
        <f aca="false">G321</f>
        <v>4.0375</v>
      </c>
      <c r="I321" s="99" t="n">
        <f aca="false">H321</f>
        <v>4.0375</v>
      </c>
      <c r="J321" s="32" t="n">
        <f aca="false">VLOOKUP($A321,Table,MATCH(J$4,Curves,0))</f>
        <v>0</v>
      </c>
      <c r="K321" s="98" t="n">
        <f aca="false">J321</f>
        <v>0</v>
      </c>
      <c r="L321" s="99" t="n">
        <f aca="false">K321</f>
        <v>0</v>
      </c>
      <c r="M321" s="32" t="n">
        <f aca="false">VLOOKUP($A321,Table,MATCH(M$4,Curves,0))</f>
        <v>0</v>
      </c>
      <c r="N321" s="98" t="n">
        <f aca="false">VLOOKUP($A321,Table,MATCH(N$4,Curves,0))</f>
        <v>0.025</v>
      </c>
      <c r="O321" s="99" t="n">
        <f aca="false">N321</f>
        <v>0.025</v>
      </c>
      <c r="P321" s="100"/>
      <c r="Q321" s="99" t="n">
        <f aca="false">O321+L321+I321</f>
        <v>4.0625</v>
      </c>
      <c r="R321" s="100"/>
      <c r="S321" s="35" t="n">
        <f aca="false">A322-A321</f>
        <v>31</v>
      </c>
      <c r="T321" s="101" t="n">
        <f aca="false">CHOOSE(F$3,A322+24,A321)</f>
        <v>46351</v>
      </c>
      <c r="U321" s="35" t="n">
        <f aca="false">T321-C$3</f>
        <v>9577</v>
      </c>
      <c r="V321" s="32" t="n">
        <f aca="false">VLOOKUP($A321,Table,MATCH(V$4,Curves,0))</f>
        <v>0.070859002456139</v>
      </c>
      <c r="W321" s="102" t="n">
        <f aca="false">1/(1+CHOOSE(F$3,(V322+($K$3/10000))/2,(V321+($K$3/10000))/2))^(2*U321/365.25)</f>
        <v>0.161089471948611</v>
      </c>
      <c r="X321" s="35" t="n">
        <f aca="false">IF(AND(mthbeg&lt;=A321,mthend&gt;=A321),1,0)</f>
        <v>0</v>
      </c>
      <c r="Y321" s="35" t="n">
        <f aca="false">S321*X321</f>
        <v>0</v>
      </c>
      <c r="AA321" s="89" t="n">
        <f aca="false">F321*G321</f>
        <v>0</v>
      </c>
      <c r="AB321" s="89" t="n">
        <f aca="false">$F321*H321</f>
        <v>0</v>
      </c>
      <c r="AC321" s="89" t="n">
        <f aca="false">$F321*I321</f>
        <v>0</v>
      </c>
      <c r="AD321" s="89" t="n">
        <f aca="false">$F321*J321</f>
        <v>0</v>
      </c>
      <c r="AE321" s="89" t="n">
        <f aca="false">$F321*K321</f>
        <v>0</v>
      </c>
      <c r="AF321" s="89" t="n">
        <f aca="false">$F321*L321</f>
        <v>0</v>
      </c>
      <c r="AG321" s="89" t="n">
        <f aca="false">$F321*M321</f>
        <v>0</v>
      </c>
      <c r="AH321" s="89" t="n">
        <f aca="false">$F321*N321</f>
        <v>0</v>
      </c>
      <c r="AI321" s="89" t="n">
        <f aca="false">F321*O321</f>
        <v>0</v>
      </c>
      <c r="AJ321" s="93"/>
      <c r="AK321" s="89" t="n">
        <f aca="false">CHOOSE($G$3,AB321-AC321,AC321-AB321)</f>
        <v>0</v>
      </c>
      <c r="AL321" s="89" t="n">
        <f aca="false">CHOOSE($G$3,AE321-AF321,AF321-AE321)</f>
        <v>0</v>
      </c>
      <c r="AM321" s="89" t="n">
        <f aca="false">CHOOSE($G$3,AH321-AI321,AI321-AH321)</f>
        <v>0</v>
      </c>
      <c r="AN321" s="103" t="n">
        <f aca="false">SUM(AK321:AM321)</f>
        <v>0</v>
      </c>
      <c r="AP321" s="89" t="n">
        <f aca="false">CHOOSE($G$3,AA321-AB321,AB321-AA321)</f>
        <v>0</v>
      </c>
      <c r="AQ321" s="89" t="n">
        <f aca="false">CHOOSE($G$3,AD321-AE321,AE321-AD321)</f>
        <v>0</v>
      </c>
      <c r="AR321" s="89" t="n">
        <f aca="false">CHOOSE($G$3,AG321-AH321,AH321-AG321)</f>
        <v>0</v>
      </c>
      <c r="AS321" s="103" t="n">
        <f aca="false">AP321+AQ321+AR321</f>
        <v>0</v>
      </c>
      <c r="AT321" s="103"/>
      <c r="AU321" s="90" t="n">
        <f aca="false">AS321+AN321</f>
        <v>0</v>
      </c>
      <c r="AW321" s="90" t="n">
        <f aca="false">AI321+AF321+AC321</f>
        <v>0</v>
      </c>
      <c r="AX321" s="104"/>
    </row>
    <row r="322" customFormat="false" ht="12" hidden="false" customHeight="true" outlineLevel="0" collapsed="false">
      <c r="A322" s="94" t="n">
        <f aca="false">EDATE(A321,1)</f>
        <v>46327</v>
      </c>
      <c r="B322" s="95" t="n">
        <f aca="false">VLOOKUP(MONTH(A322),Volumes,3)</f>
        <v>10000</v>
      </c>
      <c r="C322" s="96"/>
      <c r="D322" s="97" t="n">
        <f aca="false">B322+C322</f>
        <v>10000</v>
      </c>
      <c r="E322" s="84" t="n">
        <f aca="false">IF(X322=0,0,IF(AND(X322=1,$H$3=1),D322*S322,IF($H$3=2,D322,"N/A")))</f>
        <v>0</v>
      </c>
      <c r="F322" s="84" t="n">
        <f aca="false">E322*W322</f>
        <v>0</v>
      </c>
      <c r="G322" s="32" t="n">
        <f aca="false">VLOOKUP($A322,Table,MATCH(G$4,Curves,0))</f>
        <v>4.0375</v>
      </c>
      <c r="H322" s="98" t="n">
        <f aca="false">G322</f>
        <v>4.0375</v>
      </c>
      <c r="I322" s="99" t="n">
        <f aca="false">H322</f>
        <v>4.0375</v>
      </c>
      <c r="J322" s="32" t="n">
        <f aca="false">VLOOKUP($A322,Table,MATCH(J$4,Curves,0))</f>
        <v>0</v>
      </c>
      <c r="K322" s="98" t="n">
        <f aca="false">J322</f>
        <v>0</v>
      </c>
      <c r="L322" s="99" t="n">
        <f aca="false">K322</f>
        <v>0</v>
      </c>
      <c r="M322" s="32" t="n">
        <f aca="false">VLOOKUP($A322,Table,MATCH(M$4,Curves,0))</f>
        <v>0</v>
      </c>
      <c r="N322" s="98" t="n">
        <f aca="false">VLOOKUP($A322,Table,MATCH(N$4,Curves,0))</f>
        <v>0.025</v>
      </c>
      <c r="O322" s="99" t="n">
        <f aca="false">N322</f>
        <v>0.025</v>
      </c>
      <c r="P322" s="100"/>
      <c r="Q322" s="99" t="n">
        <f aca="false">O322+L322+I322</f>
        <v>4.0625</v>
      </c>
      <c r="R322" s="100"/>
      <c r="S322" s="35" t="n">
        <f aca="false">A323-A322</f>
        <v>30</v>
      </c>
      <c r="T322" s="101" t="n">
        <f aca="false">CHOOSE(F$3,A323+24,A322)</f>
        <v>46381</v>
      </c>
      <c r="U322" s="35" t="n">
        <f aca="false">T322-C$3</f>
        <v>9607</v>
      </c>
      <c r="V322" s="32" t="n">
        <f aca="false">VLOOKUP($A322,Table,MATCH(V$4,Curves,0))</f>
        <v>0.070859002456139</v>
      </c>
      <c r="W322" s="102" t="n">
        <f aca="false">1/(1+CHOOSE(F$3,(V323+($K$3/10000))/2,(V322+($K$3/10000))/2))^(2*U322/365.25)</f>
        <v>0.16017078048951</v>
      </c>
      <c r="X322" s="35" t="n">
        <f aca="false">IF(AND(mthbeg&lt;=A322,mthend&gt;=A322),1,0)</f>
        <v>0</v>
      </c>
      <c r="Y322" s="35" t="n">
        <f aca="false">S322*X322</f>
        <v>0</v>
      </c>
      <c r="AA322" s="89" t="n">
        <f aca="false">F322*G322</f>
        <v>0</v>
      </c>
      <c r="AB322" s="89" t="n">
        <f aca="false">$F322*H322</f>
        <v>0</v>
      </c>
      <c r="AC322" s="89" t="n">
        <f aca="false">$F322*I322</f>
        <v>0</v>
      </c>
      <c r="AD322" s="89" t="n">
        <f aca="false">$F322*J322</f>
        <v>0</v>
      </c>
      <c r="AE322" s="89" t="n">
        <f aca="false">$F322*K322</f>
        <v>0</v>
      </c>
      <c r="AF322" s="89" t="n">
        <f aca="false">$F322*L322</f>
        <v>0</v>
      </c>
      <c r="AG322" s="89" t="n">
        <f aca="false">$F322*M322</f>
        <v>0</v>
      </c>
      <c r="AH322" s="89" t="n">
        <f aca="false">$F322*N322</f>
        <v>0</v>
      </c>
      <c r="AI322" s="89" t="n">
        <f aca="false">F322*O322</f>
        <v>0</v>
      </c>
      <c r="AJ322" s="93"/>
      <c r="AK322" s="89" t="n">
        <f aca="false">CHOOSE($G$3,AB322-AC322,AC322-AB322)</f>
        <v>0</v>
      </c>
      <c r="AL322" s="89" t="n">
        <f aca="false">CHOOSE($G$3,AE322-AF322,AF322-AE322)</f>
        <v>0</v>
      </c>
      <c r="AM322" s="89" t="n">
        <f aca="false">CHOOSE($G$3,AH322-AI322,AI322-AH322)</f>
        <v>0</v>
      </c>
      <c r="AN322" s="103" t="n">
        <f aca="false">SUM(AK322:AM322)</f>
        <v>0</v>
      </c>
      <c r="AP322" s="89" t="n">
        <f aca="false">CHOOSE($G$3,AA322-AB322,AB322-AA322)</f>
        <v>0</v>
      </c>
      <c r="AQ322" s="89" t="n">
        <f aca="false">CHOOSE($G$3,AD322-AE322,AE322-AD322)</f>
        <v>0</v>
      </c>
      <c r="AR322" s="89" t="n">
        <f aca="false">CHOOSE($G$3,AG322-AH322,AH322-AG322)</f>
        <v>0</v>
      </c>
      <c r="AS322" s="103" t="n">
        <f aca="false">AP322+AQ322+AR322</f>
        <v>0</v>
      </c>
      <c r="AT322" s="103"/>
      <c r="AU322" s="90" t="n">
        <f aca="false">AS322+AN322</f>
        <v>0</v>
      </c>
      <c r="AW322" s="90" t="n">
        <f aca="false">AI322+AF322+AC322</f>
        <v>0</v>
      </c>
      <c r="AX322" s="104"/>
    </row>
    <row r="323" customFormat="false" ht="12" hidden="false" customHeight="true" outlineLevel="0" collapsed="false">
      <c r="A323" s="94" t="n">
        <f aca="false">EDATE(A322,1)</f>
        <v>46357</v>
      </c>
      <c r="B323" s="95" t="n">
        <f aca="false">VLOOKUP(MONTH(A323),Volumes,3)</f>
        <v>10000</v>
      </c>
      <c r="C323" s="96"/>
      <c r="D323" s="97" t="n">
        <f aca="false">B323+C323</f>
        <v>10000</v>
      </c>
      <c r="E323" s="84" t="n">
        <f aca="false">IF(X323=0,0,IF(AND(X323=1,$H$3=1),D323*S323,IF($H$3=2,D323,"N/A")))</f>
        <v>0</v>
      </c>
      <c r="F323" s="84" t="n">
        <f aca="false">E323*W323</f>
        <v>0</v>
      </c>
      <c r="G323" s="32" t="n">
        <f aca="false">VLOOKUP($A323,Table,MATCH(G$4,Curves,0))</f>
        <v>4.0375</v>
      </c>
      <c r="H323" s="98" t="n">
        <f aca="false">G323</f>
        <v>4.0375</v>
      </c>
      <c r="I323" s="99" t="n">
        <f aca="false">H323</f>
        <v>4.0375</v>
      </c>
      <c r="J323" s="32" t="n">
        <f aca="false">VLOOKUP($A323,Table,MATCH(J$4,Curves,0))</f>
        <v>0</v>
      </c>
      <c r="K323" s="98" t="n">
        <f aca="false">J323</f>
        <v>0</v>
      </c>
      <c r="L323" s="99" t="n">
        <f aca="false">K323</f>
        <v>0</v>
      </c>
      <c r="M323" s="32" t="n">
        <f aca="false">VLOOKUP($A323,Table,MATCH(M$4,Curves,0))</f>
        <v>0</v>
      </c>
      <c r="N323" s="98" t="n">
        <f aca="false">VLOOKUP($A323,Table,MATCH(N$4,Curves,0))</f>
        <v>0.025</v>
      </c>
      <c r="O323" s="99" t="n">
        <f aca="false">N323</f>
        <v>0.025</v>
      </c>
      <c r="P323" s="100"/>
      <c r="Q323" s="99" t="n">
        <f aca="false">O323+L323+I323</f>
        <v>4.0625</v>
      </c>
      <c r="R323" s="100"/>
      <c r="S323" s="35" t="n">
        <f aca="false">A324-A323</f>
        <v>31</v>
      </c>
      <c r="T323" s="101" t="n">
        <f aca="false">CHOOSE(F$3,A324+24,A323)</f>
        <v>46412</v>
      </c>
      <c r="U323" s="35" t="n">
        <f aca="false">T323-C$3</f>
        <v>9638</v>
      </c>
      <c r="V323" s="32" t="n">
        <f aca="false">VLOOKUP($A323,Table,MATCH(V$4,Curves,0))</f>
        <v>0.070859002456139</v>
      </c>
      <c r="W323" s="102" t="n">
        <f aca="false">1/(1+CHOOSE(F$3,(V324+($K$3/10000))/2,(V323+($K$3/10000))/2))^(2*U323/365.25)</f>
        <v>0.159226969794712</v>
      </c>
      <c r="X323" s="35" t="n">
        <f aca="false">IF(AND(mthbeg&lt;=A323,mthend&gt;=A323),1,0)</f>
        <v>0</v>
      </c>
      <c r="Y323" s="35" t="n">
        <f aca="false">S323*X323</f>
        <v>0</v>
      </c>
      <c r="AA323" s="89" t="n">
        <f aca="false">F323*G323</f>
        <v>0</v>
      </c>
      <c r="AB323" s="89" t="n">
        <f aca="false">$F323*H323</f>
        <v>0</v>
      </c>
      <c r="AC323" s="89" t="n">
        <f aca="false">$F323*I323</f>
        <v>0</v>
      </c>
      <c r="AD323" s="89" t="n">
        <f aca="false">$F323*J323</f>
        <v>0</v>
      </c>
      <c r="AE323" s="89" t="n">
        <f aca="false">$F323*K323</f>
        <v>0</v>
      </c>
      <c r="AF323" s="89" t="n">
        <f aca="false">$F323*L323</f>
        <v>0</v>
      </c>
      <c r="AG323" s="89" t="n">
        <f aca="false">$F323*M323</f>
        <v>0</v>
      </c>
      <c r="AH323" s="89" t="n">
        <f aca="false">$F323*N323</f>
        <v>0</v>
      </c>
      <c r="AI323" s="89" t="n">
        <f aca="false">F323*O323</f>
        <v>0</v>
      </c>
      <c r="AJ323" s="93"/>
      <c r="AK323" s="89" t="n">
        <f aca="false">CHOOSE($G$3,AB323-AC323,AC323-AB323)</f>
        <v>0</v>
      </c>
      <c r="AL323" s="89" t="n">
        <f aca="false">CHOOSE($G$3,AE323-AF323,AF323-AE323)</f>
        <v>0</v>
      </c>
      <c r="AM323" s="89" t="n">
        <f aca="false">CHOOSE($G$3,AH323-AI323,AI323-AH323)</f>
        <v>0</v>
      </c>
      <c r="AN323" s="103" t="n">
        <f aca="false">SUM(AK323:AM323)</f>
        <v>0</v>
      </c>
      <c r="AP323" s="89" t="n">
        <f aca="false">CHOOSE($G$3,AA323-AB323,AB323-AA323)</f>
        <v>0</v>
      </c>
      <c r="AQ323" s="89" t="n">
        <f aca="false">CHOOSE($G$3,AD323-AE323,AE323-AD323)</f>
        <v>0</v>
      </c>
      <c r="AR323" s="89" t="n">
        <f aca="false">CHOOSE($G$3,AG323-AH323,AH323-AG323)</f>
        <v>0</v>
      </c>
      <c r="AS323" s="103" t="n">
        <f aca="false">AP323+AQ323+AR323</f>
        <v>0</v>
      </c>
      <c r="AT323" s="103"/>
      <c r="AU323" s="90" t="n">
        <f aca="false">AS323+AN323</f>
        <v>0</v>
      </c>
      <c r="AW323" s="90" t="n">
        <f aca="false">AI323+AF323+AC323</f>
        <v>0</v>
      </c>
      <c r="AX323" s="104"/>
    </row>
    <row r="324" customFormat="false" ht="12" hidden="false" customHeight="true" outlineLevel="0" collapsed="false">
      <c r="A324" s="94" t="n">
        <f aca="false">EDATE(A323,1)</f>
        <v>46388</v>
      </c>
      <c r="B324" s="95" t="n">
        <f aca="false">VLOOKUP(MONTH(A324),Volumes,3)</f>
        <v>10000</v>
      </c>
      <c r="C324" s="96"/>
      <c r="D324" s="97" t="n">
        <f aca="false">B324+C324</f>
        <v>10000</v>
      </c>
      <c r="E324" s="84" t="n">
        <f aca="false">IF(X324=0,0,IF(AND(X324=1,$H$3=1),D324*S324,IF($H$3=2,D324,"N/A")))</f>
        <v>0</v>
      </c>
      <c r="F324" s="84" t="n">
        <f aca="false">E324*W324</f>
        <v>0</v>
      </c>
      <c r="G324" s="32" t="n">
        <f aca="false">VLOOKUP($A324,Table,MATCH(G$4,Curves,0))</f>
        <v>4.0375</v>
      </c>
      <c r="H324" s="98" t="n">
        <f aca="false">G324</f>
        <v>4.0375</v>
      </c>
      <c r="I324" s="99" t="n">
        <f aca="false">H324</f>
        <v>4.0375</v>
      </c>
      <c r="J324" s="32" t="n">
        <f aca="false">VLOOKUP($A324,Table,MATCH(J$4,Curves,0))</f>
        <v>0</v>
      </c>
      <c r="K324" s="98" t="n">
        <f aca="false">J324</f>
        <v>0</v>
      </c>
      <c r="L324" s="99" t="n">
        <f aca="false">K324</f>
        <v>0</v>
      </c>
      <c r="M324" s="32" t="n">
        <f aca="false">VLOOKUP($A324,Table,MATCH(M$4,Curves,0))</f>
        <v>0</v>
      </c>
      <c r="N324" s="98" t="n">
        <f aca="false">VLOOKUP($A324,Table,MATCH(N$4,Curves,0))</f>
        <v>0.025</v>
      </c>
      <c r="O324" s="99" t="n">
        <f aca="false">N324</f>
        <v>0.025</v>
      </c>
      <c r="P324" s="100"/>
      <c r="Q324" s="99" t="n">
        <f aca="false">O324+L324+I324</f>
        <v>4.0625</v>
      </c>
      <c r="R324" s="100"/>
      <c r="S324" s="35" t="n">
        <f aca="false">A325-A324</f>
        <v>31</v>
      </c>
      <c r="T324" s="101" t="n">
        <f aca="false">CHOOSE(F$3,A325+24,A324)</f>
        <v>46443</v>
      </c>
      <c r="U324" s="35" t="n">
        <f aca="false">T324-C$3</f>
        <v>9669</v>
      </c>
      <c r="V324" s="32" t="n">
        <f aca="false">VLOOKUP($A324,Table,MATCH(V$4,Curves,0))</f>
        <v>0.070859002456139</v>
      </c>
      <c r="W324" s="102" t="n">
        <f aca="false">1/(1+CHOOSE(F$3,(V325+($K$3/10000))/2,(V324+($K$3/10000))/2))^(2*U324/365.25)</f>
        <v>0.158288720530188</v>
      </c>
      <c r="X324" s="35" t="n">
        <f aca="false">IF(AND(mthbeg&lt;=A324,mthend&gt;=A324),1,0)</f>
        <v>0</v>
      </c>
      <c r="Y324" s="35" t="n">
        <f aca="false">S324*X324</f>
        <v>0</v>
      </c>
      <c r="AA324" s="89" t="n">
        <f aca="false">F324*G324</f>
        <v>0</v>
      </c>
      <c r="AB324" s="89" t="n">
        <f aca="false">$F324*H324</f>
        <v>0</v>
      </c>
      <c r="AC324" s="89" t="n">
        <f aca="false">$F324*I324</f>
        <v>0</v>
      </c>
      <c r="AD324" s="89" t="n">
        <f aca="false">$F324*J324</f>
        <v>0</v>
      </c>
      <c r="AE324" s="89" t="n">
        <f aca="false">$F324*K324</f>
        <v>0</v>
      </c>
      <c r="AF324" s="89" t="n">
        <f aca="false">$F324*L324</f>
        <v>0</v>
      </c>
      <c r="AG324" s="89" t="n">
        <f aca="false">$F324*M324</f>
        <v>0</v>
      </c>
      <c r="AH324" s="89" t="n">
        <f aca="false">$F324*N324</f>
        <v>0</v>
      </c>
      <c r="AI324" s="89" t="n">
        <f aca="false">F324*O324</f>
        <v>0</v>
      </c>
      <c r="AJ324" s="93"/>
      <c r="AK324" s="89" t="n">
        <f aca="false">CHOOSE($G$3,AB324-AC324,AC324-AB324)</f>
        <v>0</v>
      </c>
      <c r="AL324" s="89" t="n">
        <f aca="false">CHOOSE($G$3,AE324-AF324,AF324-AE324)</f>
        <v>0</v>
      </c>
      <c r="AM324" s="89" t="n">
        <f aca="false">CHOOSE($G$3,AH324-AI324,AI324-AH324)</f>
        <v>0</v>
      </c>
      <c r="AN324" s="103" t="n">
        <f aca="false">SUM(AK324:AM324)</f>
        <v>0</v>
      </c>
      <c r="AP324" s="89" t="n">
        <f aca="false">CHOOSE($G$3,AA324-AB324,AB324-AA324)</f>
        <v>0</v>
      </c>
      <c r="AQ324" s="89" t="n">
        <f aca="false">CHOOSE($G$3,AD324-AE324,AE324-AD324)</f>
        <v>0</v>
      </c>
      <c r="AR324" s="89" t="n">
        <f aca="false">CHOOSE($G$3,AG324-AH324,AH324-AG324)</f>
        <v>0</v>
      </c>
      <c r="AS324" s="103" t="n">
        <f aca="false">AP324+AQ324+AR324</f>
        <v>0</v>
      </c>
      <c r="AT324" s="103"/>
      <c r="AU324" s="90" t="n">
        <f aca="false">AS324+AN324</f>
        <v>0</v>
      </c>
      <c r="AW324" s="90" t="n">
        <f aca="false">AI324+AF324+AC324</f>
        <v>0</v>
      </c>
      <c r="AX324" s="104"/>
    </row>
    <row r="325" customFormat="false" ht="12" hidden="false" customHeight="true" outlineLevel="0" collapsed="false">
      <c r="A325" s="94" t="n">
        <f aca="false">EDATE(A324,1)</f>
        <v>46419</v>
      </c>
      <c r="B325" s="95" t="n">
        <f aca="false">VLOOKUP(MONTH(A325),Volumes,3)</f>
        <v>10000</v>
      </c>
      <c r="C325" s="96"/>
      <c r="D325" s="97" t="n">
        <f aca="false">B325+C325</f>
        <v>10000</v>
      </c>
      <c r="E325" s="84" t="n">
        <f aca="false">IF(X325=0,0,IF(AND(X325=1,$H$3=1),D325*S325,IF($H$3=2,D325,"N/A")))</f>
        <v>0</v>
      </c>
      <c r="F325" s="84" t="n">
        <f aca="false">E325*W325</f>
        <v>0</v>
      </c>
      <c r="G325" s="32" t="n">
        <f aca="false">VLOOKUP($A325,Table,MATCH(G$4,Curves,0))</f>
        <v>4.0375</v>
      </c>
      <c r="H325" s="98" t="n">
        <f aca="false">G325</f>
        <v>4.0375</v>
      </c>
      <c r="I325" s="99" t="n">
        <f aca="false">H325</f>
        <v>4.0375</v>
      </c>
      <c r="J325" s="32" t="n">
        <f aca="false">VLOOKUP($A325,Table,MATCH(J$4,Curves,0))</f>
        <v>0</v>
      </c>
      <c r="K325" s="98" t="n">
        <f aca="false">J325</f>
        <v>0</v>
      </c>
      <c r="L325" s="99" t="n">
        <f aca="false">K325</f>
        <v>0</v>
      </c>
      <c r="M325" s="32" t="n">
        <f aca="false">VLOOKUP($A325,Table,MATCH(M$4,Curves,0))</f>
        <v>0</v>
      </c>
      <c r="N325" s="98" t="n">
        <f aca="false">VLOOKUP($A325,Table,MATCH(N$4,Curves,0))</f>
        <v>0.025</v>
      </c>
      <c r="O325" s="99" t="n">
        <f aca="false">N325</f>
        <v>0.025</v>
      </c>
      <c r="P325" s="100"/>
      <c r="Q325" s="99" t="n">
        <f aca="false">O325+L325+I325</f>
        <v>4.0625</v>
      </c>
      <c r="R325" s="100"/>
      <c r="S325" s="35" t="n">
        <f aca="false">A326-A325</f>
        <v>28</v>
      </c>
      <c r="T325" s="101" t="n">
        <f aca="false">CHOOSE(F$3,A326+24,A325)</f>
        <v>46471</v>
      </c>
      <c r="U325" s="35" t="n">
        <f aca="false">T325-C$3</f>
        <v>9697</v>
      </c>
      <c r="V325" s="32" t="n">
        <f aca="false">VLOOKUP($A325,Table,MATCH(V$4,Curves,0))</f>
        <v>0.070859002456139</v>
      </c>
      <c r="W325" s="102" t="n">
        <f aca="false">1/(1+CHOOSE(F$3,(V326+($K$3/10000))/2,(V325+($K$3/10000))/2))^(2*U325/365.25)</f>
        <v>0.157446022487002</v>
      </c>
      <c r="X325" s="35" t="n">
        <f aca="false">IF(AND(mthbeg&lt;=A325,mthend&gt;=A325),1,0)</f>
        <v>0</v>
      </c>
      <c r="Y325" s="35" t="n">
        <f aca="false">S325*X325</f>
        <v>0</v>
      </c>
      <c r="AA325" s="89" t="n">
        <f aca="false">F325*G325</f>
        <v>0</v>
      </c>
      <c r="AB325" s="89" t="n">
        <f aca="false">$F325*H325</f>
        <v>0</v>
      </c>
      <c r="AC325" s="89" t="n">
        <f aca="false">$F325*I325</f>
        <v>0</v>
      </c>
      <c r="AD325" s="89" t="n">
        <f aca="false">$F325*J325</f>
        <v>0</v>
      </c>
      <c r="AE325" s="89" t="n">
        <f aca="false">$F325*K325</f>
        <v>0</v>
      </c>
      <c r="AF325" s="89" t="n">
        <f aca="false">$F325*L325</f>
        <v>0</v>
      </c>
      <c r="AG325" s="89" t="n">
        <f aca="false">$F325*M325</f>
        <v>0</v>
      </c>
      <c r="AH325" s="89" t="n">
        <f aca="false">$F325*N325</f>
        <v>0</v>
      </c>
      <c r="AI325" s="89" t="n">
        <f aca="false">F325*O325</f>
        <v>0</v>
      </c>
      <c r="AJ325" s="93"/>
      <c r="AK325" s="89" t="n">
        <f aca="false">CHOOSE($G$3,AB325-AC325,AC325-AB325)</f>
        <v>0</v>
      </c>
      <c r="AL325" s="89" t="n">
        <f aca="false">CHOOSE($G$3,AE325-AF325,AF325-AE325)</f>
        <v>0</v>
      </c>
      <c r="AM325" s="89" t="n">
        <f aca="false">CHOOSE($G$3,AH325-AI325,AI325-AH325)</f>
        <v>0</v>
      </c>
      <c r="AN325" s="103" t="n">
        <f aca="false">SUM(AK325:AM325)</f>
        <v>0</v>
      </c>
      <c r="AP325" s="89" t="n">
        <f aca="false">CHOOSE($G$3,AA325-AB325,AB325-AA325)</f>
        <v>0</v>
      </c>
      <c r="AQ325" s="89" t="n">
        <f aca="false">CHOOSE($G$3,AD325-AE325,AE325-AD325)</f>
        <v>0</v>
      </c>
      <c r="AR325" s="89" t="n">
        <f aca="false">CHOOSE($G$3,AG325-AH325,AH325-AG325)</f>
        <v>0</v>
      </c>
      <c r="AS325" s="103" t="n">
        <f aca="false">AP325+AQ325+AR325</f>
        <v>0</v>
      </c>
      <c r="AT325" s="103"/>
      <c r="AU325" s="90" t="n">
        <f aca="false">AS325+AN325</f>
        <v>0</v>
      </c>
      <c r="AW325" s="90" t="n">
        <f aca="false">AI325+AF325+AC325</f>
        <v>0</v>
      </c>
      <c r="AX325" s="104"/>
    </row>
    <row r="326" customFormat="false" ht="12" hidden="false" customHeight="true" outlineLevel="0" collapsed="false">
      <c r="A326" s="94" t="n">
        <f aca="false">EDATE(A325,1)</f>
        <v>46447</v>
      </c>
      <c r="B326" s="95" t="n">
        <f aca="false">VLOOKUP(MONTH(A326),Volumes,3)</f>
        <v>10000</v>
      </c>
      <c r="C326" s="96"/>
      <c r="D326" s="97" t="n">
        <f aca="false">B326+C326</f>
        <v>10000</v>
      </c>
      <c r="E326" s="84" t="n">
        <f aca="false">IF(X326=0,0,IF(AND(X326=1,$H$3=1),D326*S326,IF($H$3=2,D326,"N/A")))</f>
        <v>0</v>
      </c>
      <c r="F326" s="84" t="n">
        <f aca="false">E326*W326</f>
        <v>0</v>
      </c>
      <c r="G326" s="32" t="n">
        <f aca="false">VLOOKUP($A326,Table,MATCH(G$4,Curves,0))</f>
        <v>4.0375</v>
      </c>
      <c r="H326" s="98" t="n">
        <f aca="false">G326</f>
        <v>4.0375</v>
      </c>
      <c r="I326" s="99" t="n">
        <f aca="false">H326</f>
        <v>4.0375</v>
      </c>
      <c r="J326" s="32" t="n">
        <f aca="false">VLOOKUP($A326,Table,MATCH(J$4,Curves,0))</f>
        <v>0</v>
      </c>
      <c r="K326" s="98" t="n">
        <f aca="false">J326</f>
        <v>0</v>
      </c>
      <c r="L326" s="99" t="n">
        <f aca="false">K326</f>
        <v>0</v>
      </c>
      <c r="M326" s="32" t="n">
        <f aca="false">VLOOKUP($A326,Table,MATCH(M$4,Curves,0))</f>
        <v>0</v>
      </c>
      <c r="N326" s="98" t="n">
        <f aca="false">VLOOKUP($A326,Table,MATCH(N$4,Curves,0))</f>
        <v>0.025</v>
      </c>
      <c r="O326" s="99" t="n">
        <f aca="false">N326</f>
        <v>0.025</v>
      </c>
      <c r="P326" s="100"/>
      <c r="Q326" s="99" t="n">
        <f aca="false">O326+L326+I326</f>
        <v>4.0625</v>
      </c>
      <c r="R326" s="100"/>
      <c r="S326" s="35" t="n">
        <f aca="false">A327-A326</f>
        <v>31</v>
      </c>
      <c r="T326" s="101" t="n">
        <f aca="false">CHOOSE(F$3,A327+24,A326)</f>
        <v>46502</v>
      </c>
      <c r="U326" s="35" t="n">
        <f aca="false">T326-C$3</f>
        <v>9728</v>
      </c>
      <c r="V326" s="32" t="n">
        <f aca="false">VLOOKUP($A326,Table,MATCH(V$4,Curves,0))</f>
        <v>0.070859002456139</v>
      </c>
      <c r="W326" s="102" t="n">
        <f aca="false">1/(1+CHOOSE(F$3,(V327+($K$3/10000))/2,(V326+($K$3/10000))/2))^(2*U326/365.25)</f>
        <v>0.156518267503087</v>
      </c>
      <c r="X326" s="35" t="n">
        <f aca="false">IF(AND(mthbeg&lt;=A326,mthend&gt;=A326),1,0)</f>
        <v>0</v>
      </c>
      <c r="Y326" s="35" t="n">
        <f aca="false">S326*X326</f>
        <v>0</v>
      </c>
      <c r="AA326" s="89" t="n">
        <f aca="false">F326*G326</f>
        <v>0</v>
      </c>
      <c r="AB326" s="89" t="n">
        <f aca="false">$F326*H326</f>
        <v>0</v>
      </c>
      <c r="AC326" s="89" t="n">
        <f aca="false">$F326*I326</f>
        <v>0</v>
      </c>
      <c r="AD326" s="89" t="n">
        <f aca="false">$F326*J326</f>
        <v>0</v>
      </c>
      <c r="AE326" s="89" t="n">
        <f aca="false">$F326*K326</f>
        <v>0</v>
      </c>
      <c r="AF326" s="89" t="n">
        <f aca="false">$F326*L326</f>
        <v>0</v>
      </c>
      <c r="AG326" s="89" t="n">
        <f aca="false">$F326*M326</f>
        <v>0</v>
      </c>
      <c r="AH326" s="89" t="n">
        <f aca="false">$F326*N326</f>
        <v>0</v>
      </c>
      <c r="AI326" s="89" t="n">
        <f aca="false">F326*O326</f>
        <v>0</v>
      </c>
      <c r="AJ326" s="93"/>
      <c r="AK326" s="89" t="n">
        <f aca="false">CHOOSE($G$3,AB326-AC326,AC326-AB326)</f>
        <v>0</v>
      </c>
      <c r="AL326" s="89" t="n">
        <f aca="false">CHOOSE($G$3,AE326-AF326,AF326-AE326)</f>
        <v>0</v>
      </c>
      <c r="AM326" s="89" t="n">
        <f aca="false">CHOOSE($G$3,AH326-AI326,AI326-AH326)</f>
        <v>0</v>
      </c>
      <c r="AN326" s="103" t="n">
        <f aca="false">SUM(AK326:AM326)</f>
        <v>0</v>
      </c>
      <c r="AP326" s="89" t="n">
        <f aca="false">CHOOSE($G$3,AA326-AB326,AB326-AA326)</f>
        <v>0</v>
      </c>
      <c r="AQ326" s="89" t="n">
        <f aca="false">CHOOSE($G$3,AD326-AE326,AE326-AD326)</f>
        <v>0</v>
      </c>
      <c r="AR326" s="89" t="n">
        <f aca="false">CHOOSE($G$3,AG326-AH326,AH326-AG326)</f>
        <v>0</v>
      </c>
      <c r="AS326" s="103" t="n">
        <f aca="false">AP326+AQ326+AR326</f>
        <v>0</v>
      </c>
      <c r="AT326" s="103"/>
      <c r="AU326" s="90" t="n">
        <f aca="false">AS326+AN326</f>
        <v>0</v>
      </c>
      <c r="AW326" s="90" t="n">
        <f aca="false">AI326+AF326+AC326</f>
        <v>0</v>
      </c>
      <c r="AX326" s="104"/>
    </row>
    <row r="327" customFormat="false" ht="12" hidden="false" customHeight="true" outlineLevel="0" collapsed="false">
      <c r="A327" s="94" t="n">
        <f aca="false">EDATE(A326,1)</f>
        <v>46478</v>
      </c>
      <c r="B327" s="95" t="n">
        <f aca="false">VLOOKUP(MONTH(A327),Volumes,3)</f>
        <v>10000</v>
      </c>
      <c r="C327" s="96"/>
      <c r="D327" s="97" t="n">
        <f aca="false">B327+C327</f>
        <v>10000</v>
      </c>
      <c r="E327" s="84" t="n">
        <f aca="false">IF(X327=0,0,IF(AND(X327=1,$H$3=1),D327*S327,IF($H$3=2,D327,"N/A")))</f>
        <v>0</v>
      </c>
      <c r="F327" s="84" t="n">
        <f aca="false">E327*W327</f>
        <v>0</v>
      </c>
      <c r="G327" s="32" t="n">
        <f aca="false">VLOOKUP($A327,Table,MATCH(G$4,Curves,0))</f>
        <v>4.0375</v>
      </c>
      <c r="H327" s="98" t="n">
        <f aca="false">G327</f>
        <v>4.0375</v>
      </c>
      <c r="I327" s="99" t="n">
        <f aca="false">H327</f>
        <v>4.0375</v>
      </c>
      <c r="J327" s="32" t="n">
        <f aca="false">VLOOKUP($A327,Table,MATCH(J$4,Curves,0))</f>
        <v>0</v>
      </c>
      <c r="K327" s="98" t="n">
        <f aca="false">J327</f>
        <v>0</v>
      </c>
      <c r="L327" s="99" t="n">
        <f aca="false">K327</f>
        <v>0</v>
      </c>
      <c r="M327" s="32" t="n">
        <f aca="false">VLOOKUP($A327,Table,MATCH(M$4,Curves,0))</f>
        <v>0</v>
      </c>
      <c r="N327" s="98" t="n">
        <f aca="false">VLOOKUP($A327,Table,MATCH(N$4,Curves,0))</f>
        <v>0.025</v>
      </c>
      <c r="O327" s="99" t="n">
        <f aca="false">N327</f>
        <v>0.025</v>
      </c>
      <c r="P327" s="100"/>
      <c r="Q327" s="99" t="n">
        <f aca="false">O327+L327+I327</f>
        <v>4.0625</v>
      </c>
      <c r="R327" s="100"/>
      <c r="S327" s="35" t="n">
        <f aca="false">A328-A327</f>
        <v>30</v>
      </c>
      <c r="T327" s="101" t="n">
        <f aca="false">CHOOSE(F$3,A328+24,A327)</f>
        <v>46532</v>
      </c>
      <c r="U327" s="35" t="n">
        <f aca="false">T327-C$3</f>
        <v>9758</v>
      </c>
      <c r="V327" s="32" t="n">
        <f aca="false">VLOOKUP($A327,Table,MATCH(V$4,Curves,0))</f>
        <v>0.070859002456139</v>
      </c>
      <c r="W327" s="102" t="n">
        <f aca="false">1/(1+CHOOSE(F$3,(V328+($K$3/10000))/2,(V327+($K$3/10000))/2))^(2*U327/365.25)</f>
        <v>0.155625645571878</v>
      </c>
      <c r="X327" s="35" t="n">
        <f aca="false">IF(AND(mthbeg&lt;=A327,mthend&gt;=A327),1,0)</f>
        <v>0</v>
      </c>
      <c r="Y327" s="35" t="n">
        <f aca="false">S327*X327</f>
        <v>0</v>
      </c>
      <c r="AA327" s="89" t="n">
        <f aca="false">F327*G327</f>
        <v>0</v>
      </c>
      <c r="AB327" s="89" t="n">
        <f aca="false">$F327*H327</f>
        <v>0</v>
      </c>
      <c r="AC327" s="89" t="n">
        <f aca="false">$F327*I327</f>
        <v>0</v>
      </c>
      <c r="AD327" s="89" t="n">
        <f aca="false">$F327*J327</f>
        <v>0</v>
      </c>
      <c r="AE327" s="89" t="n">
        <f aca="false">$F327*K327</f>
        <v>0</v>
      </c>
      <c r="AF327" s="89" t="n">
        <f aca="false">$F327*L327</f>
        <v>0</v>
      </c>
      <c r="AG327" s="89" t="n">
        <f aca="false">$F327*M327</f>
        <v>0</v>
      </c>
      <c r="AH327" s="89" t="n">
        <f aca="false">$F327*N327</f>
        <v>0</v>
      </c>
      <c r="AI327" s="89" t="n">
        <f aca="false">F327*O327</f>
        <v>0</v>
      </c>
      <c r="AJ327" s="93"/>
      <c r="AK327" s="89" t="n">
        <f aca="false">CHOOSE($G$3,AB327-AC327,AC327-AB327)</f>
        <v>0</v>
      </c>
      <c r="AL327" s="89" t="n">
        <f aca="false">CHOOSE($G$3,AE327-AF327,AF327-AE327)</f>
        <v>0</v>
      </c>
      <c r="AM327" s="89" t="n">
        <f aca="false">CHOOSE($G$3,AH327-AI327,AI327-AH327)</f>
        <v>0</v>
      </c>
      <c r="AN327" s="103" t="n">
        <f aca="false">SUM(AK327:AM327)</f>
        <v>0</v>
      </c>
      <c r="AP327" s="89" t="n">
        <f aca="false">CHOOSE($G$3,AA327-AB327,AB327-AA327)</f>
        <v>0</v>
      </c>
      <c r="AQ327" s="89" t="n">
        <f aca="false">CHOOSE($G$3,AD327-AE327,AE327-AD327)</f>
        <v>0</v>
      </c>
      <c r="AR327" s="89" t="n">
        <f aca="false">CHOOSE($G$3,AG327-AH327,AH327-AG327)</f>
        <v>0</v>
      </c>
      <c r="AS327" s="103" t="n">
        <f aca="false">AP327+AQ327+AR327</f>
        <v>0</v>
      </c>
      <c r="AT327" s="103"/>
      <c r="AU327" s="90" t="n">
        <f aca="false">AS327+AN327</f>
        <v>0</v>
      </c>
      <c r="AW327" s="90" t="n">
        <f aca="false">AI327+AF327+AC327</f>
        <v>0</v>
      </c>
      <c r="AX327" s="104"/>
    </row>
    <row r="328" customFormat="false" ht="12" hidden="false" customHeight="true" outlineLevel="0" collapsed="false">
      <c r="A328" s="94" t="n">
        <f aca="false">EDATE(A327,1)</f>
        <v>46508</v>
      </c>
      <c r="B328" s="95" t="n">
        <f aca="false">VLOOKUP(MONTH(A328),Volumes,3)</f>
        <v>10000</v>
      </c>
      <c r="C328" s="96"/>
      <c r="D328" s="97" t="n">
        <f aca="false">B328+C328</f>
        <v>10000</v>
      </c>
      <c r="E328" s="84" t="n">
        <f aca="false">IF(X328=0,0,IF(AND(X328=1,$H$3=1),D328*S328,IF($H$3=2,D328,"N/A")))</f>
        <v>0</v>
      </c>
      <c r="F328" s="84" t="n">
        <f aca="false">E328*W328</f>
        <v>0</v>
      </c>
      <c r="G328" s="32" t="n">
        <f aca="false">VLOOKUP($A328,Table,MATCH(G$4,Curves,0))</f>
        <v>4.0375</v>
      </c>
      <c r="H328" s="98" t="n">
        <f aca="false">G328</f>
        <v>4.0375</v>
      </c>
      <c r="I328" s="99" t="n">
        <f aca="false">H328</f>
        <v>4.0375</v>
      </c>
      <c r="J328" s="32" t="n">
        <f aca="false">VLOOKUP($A328,Table,MATCH(J$4,Curves,0))</f>
        <v>0</v>
      </c>
      <c r="K328" s="98" t="n">
        <f aca="false">J328</f>
        <v>0</v>
      </c>
      <c r="L328" s="99" t="n">
        <f aca="false">K328</f>
        <v>0</v>
      </c>
      <c r="M328" s="32" t="n">
        <f aca="false">VLOOKUP($A328,Table,MATCH(M$4,Curves,0))</f>
        <v>0</v>
      </c>
      <c r="N328" s="98" t="n">
        <f aca="false">VLOOKUP($A328,Table,MATCH(N$4,Curves,0))</f>
        <v>0.025</v>
      </c>
      <c r="O328" s="99" t="n">
        <f aca="false">N328</f>
        <v>0.025</v>
      </c>
      <c r="P328" s="100"/>
      <c r="Q328" s="99" t="n">
        <f aca="false">O328+L328+I328</f>
        <v>4.0625</v>
      </c>
      <c r="R328" s="100"/>
      <c r="S328" s="35" t="n">
        <f aca="false">A329-A328</f>
        <v>31</v>
      </c>
      <c r="T328" s="101" t="n">
        <f aca="false">CHOOSE(F$3,A329+24,A328)</f>
        <v>46563</v>
      </c>
      <c r="U328" s="35" t="n">
        <f aca="false">T328-C$3</f>
        <v>9789</v>
      </c>
      <c r="V328" s="32" t="n">
        <f aca="false">VLOOKUP($A328,Table,MATCH(V$4,Curves,0))</f>
        <v>0.070859002456139</v>
      </c>
      <c r="W328" s="102" t="n">
        <f aca="false">1/(1+CHOOSE(F$3,(V329+($K$3/10000))/2,(V328+($K$3/10000))/2))^(2*U328/365.25)</f>
        <v>0.15470861720861</v>
      </c>
      <c r="X328" s="35" t="n">
        <f aca="false">IF(AND(mthbeg&lt;=A328,mthend&gt;=A328),1,0)</f>
        <v>0</v>
      </c>
      <c r="Y328" s="35" t="n">
        <f aca="false">S328*X328</f>
        <v>0</v>
      </c>
      <c r="AA328" s="89" t="n">
        <f aca="false">F328*G328</f>
        <v>0</v>
      </c>
      <c r="AB328" s="89" t="n">
        <f aca="false">$F328*H328</f>
        <v>0</v>
      </c>
      <c r="AC328" s="89" t="n">
        <f aca="false">$F328*I328</f>
        <v>0</v>
      </c>
      <c r="AD328" s="89" t="n">
        <f aca="false">$F328*J328</f>
        <v>0</v>
      </c>
      <c r="AE328" s="89" t="n">
        <f aca="false">$F328*K328</f>
        <v>0</v>
      </c>
      <c r="AF328" s="89" t="n">
        <f aca="false">$F328*L328</f>
        <v>0</v>
      </c>
      <c r="AG328" s="89" t="n">
        <f aca="false">$F328*M328</f>
        <v>0</v>
      </c>
      <c r="AH328" s="89" t="n">
        <f aca="false">$F328*N328</f>
        <v>0</v>
      </c>
      <c r="AI328" s="89" t="n">
        <f aca="false">F328*O328</f>
        <v>0</v>
      </c>
      <c r="AJ328" s="93"/>
      <c r="AK328" s="89" t="n">
        <f aca="false">CHOOSE($G$3,AB328-AC328,AC328-AB328)</f>
        <v>0</v>
      </c>
      <c r="AL328" s="89" t="n">
        <f aca="false">CHOOSE($G$3,AE328-AF328,AF328-AE328)</f>
        <v>0</v>
      </c>
      <c r="AM328" s="89" t="n">
        <f aca="false">CHOOSE($G$3,AH328-AI328,AI328-AH328)</f>
        <v>0</v>
      </c>
      <c r="AN328" s="103" t="n">
        <f aca="false">SUM(AK328:AM328)</f>
        <v>0</v>
      </c>
      <c r="AP328" s="89" t="n">
        <f aca="false">CHOOSE($G$3,AA328-AB328,AB328-AA328)</f>
        <v>0</v>
      </c>
      <c r="AQ328" s="89" t="n">
        <f aca="false">CHOOSE($G$3,AD328-AE328,AE328-AD328)</f>
        <v>0</v>
      </c>
      <c r="AR328" s="89" t="n">
        <f aca="false">CHOOSE($G$3,AG328-AH328,AH328-AG328)</f>
        <v>0</v>
      </c>
      <c r="AS328" s="103" t="n">
        <f aca="false">AP328+AQ328+AR328</f>
        <v>0</v>
      </c>
      <c r="AT328" s="103"/>
      <c r="AU328" s="90" t="n">
        <f aca="false">AS328+AN328</f>
        <v>0</v>
      </c>
      <c r="AW328" s="90" t="n">
        <f aca="false">AI328+AF328+AC328</f>
        <v>0</v>
      </c>
      <c r="AX328" s="104"/>
    </row>
    <row r="329" customFormat="false" ht="12" hidden="false" customHeight="true" outlineLevel="0" collapsed="false">
      <c r="A329" s="94" t="n">
        <f aca="false">EDATE(A328,1)</f>
        <v>46539</v>
      </c>
      <c r="B329" s="95" t="n">
        <f aca="false">VLOOKUP(MONTH(A329),Volumes,3)</f>
        <v>10000</v>
      </c>
      <c r="C329" s="96"/>
      <c r="D329" s="97" t="n">
        <f aca="false">B329+C329</f>
        <v>10000</v>
      </c>
      <c r="E329" s="84" t="n">
        <f aca="false">IF(X329=0,0,IF(AND(X329=1,$H$3=1),D329*S329,IF($H$3=2,D329,"N/A")))</f>
        <v>0</v>
      </c>
      <c r="F329" s="84" t="n">
        <f aca="false">E329*W329</f>
        <v>0</v>
      </c>
      <c r="G329" s="32" t="n">
        <f aca="false">VLOOKUP($A329,Table,MATCH(G$4,Curves,0))</f>
        <v>4.0375</v>
      </c>
      <c r="H329" s="98" t="n">
        <f aca="false">G329</f>
        <v>4.0375</v>
      </c>
      <c r="I329" s="99" t="n">
        <f aca="false">H329</f>
        <v>4.0375</v>
      </c>
      <c r="J329" s="32" t="n">
        <f aca="false">VLOOKUP($A329,Table,MATCH(J$4,Curves,0))</f>
        <v>0</v>
      </c>
      <c r="K329" s="98" t="n">
        <f aca="false">J329</f>
        <v>0</v>
      </c>
      <c r="L329" s="99" t="n">
        <f aca="false">K329</f>
        <v>0</v>
      </c>
      <c r="M329" s="32" t="n">
        <f aca="false">VLOOKUP($A329,Table,MATCH(M$4,Curves,0))</f>
        <v>0</v>
      </c>
      <c r="N329" s="98" t="n">
        <f aca="false">VLOOKUP($A329,Table,MATCH(N$4,Curves,0))</f>
        <v>0.025</v>
      </c>
      <c r="O329" s="99" t="n">
        <f aca="false">N329</f>
        <v>0.025</v>
      </c>
      <c r="P329" s="100"/>
      <c r="Q329" s="99" t="n">
        <f aca="false">O329+L329+I329</f>
        <v>4.0625</v>
      </c>
      <c r="R329" s="100"/>
      <c r="S329" s="35" t="n">
        <f aca="false">A330-A329</f>
        <v>30</v>
      </c>
      <c r="T329" s="101" t="n">
        <f aca="false">CHOOSE(F$3,A330+24,A329)</f>
        <v>46593</v>
      </c>
      <c r="U329" s="35" t="n">
        <f aca="false">T329-C$3</f>
        <v>9819</v>
      </c>
      <c r="V329" s="32" t="n">
        <f aca="false">VLOOKUP($A329,Table,MATCH(V$4,Curves,0))</f>
        <v>0.070859002456139</v>
      </c>
      <c r="W329" s="102" t="n">
        <f aca="false">1/(1+CHOOSE(F$3,(V330+($K$3/10000))/2,(V329+($K$3/10000))/2))^(2*U329/365.25)</f>
        <v>0.153826315692815</v>
      </c>
      <c r="X329" s="35" t="n">
        <f aca="false">IF(AND(mthbeg&lt;=A329,mthend&gt;=A329),1,0)</f>
        <v>0</v>
      </c>
      <c r="Y329" s="35" t="n">
        <f aca="false">S329*X329</f>
        <v>0</v>
      </c>
      <c r="AA329" s="89" t="n">
        <f aca="false">F329*G329</f>
        <v>0</v>
      </c>
      <c r="AB329" s="89" t="n">
        <f aca="false">$F329*H329</f>
        <v>0</v>
      </c>
      <c r="AC329" s="89" t="n">
        <f aca="false">$F329*I329</f>
        <v>0</v>
      </c>
      <c r="AD329" s="89" t="n">
        <f aca="false">$F329*J329</f>
        <v>0</v>
      </c>
      <c r="AE329" s="89" t="n">
        <f aca="false">$F329*K329</f>
        <v>0</v>
      </c>
      <c r="AF329" s="89" t="n">
        <f aca="false">$F329*L329</f>
        <v>0</v>
      </c>
      <c r="AG329" s="89" t="n">
        <f aca="false">$F329*M329</f>
        <v>0</v>
      </c>
      <c r="AH329" s="89" t="n">
        <f aca="false">$F329*N329</f>
        <v>0</v>
      </c>
      <c r="AI329" s="89" t="n">
        <f aca="false">F329*O329</f>
        <v>0</v>
      </c>
      <c r="AJ329" s="93"/>
      <c r="AK329" s="89" t="n">
        <f aca="false">CHOOSE($G$3,AB329-AC329,AC329-AB329)</f>
        <v>0</v>
      </c>
      <c r="AL329" s="89" t="n">
        <f aca="false">CHOOSE($G$3,AE329-AF329,AF329-AE329)</f>
        <v>0</v>
      </c>
      <c r="AM329" s="89" t="n">
        <f aca="false">CHOOSE($G$3,AH329-AI329,AI329-AH329)</f>
        <v>0</v>
      </c>
      <c r="AN329" s="103" t="n">
        <f aca="false">SUM(AK329:AM329)</f>
        <v>0</v>
      </c>
      <c r="AP329" s="89" t="n">
        <f aca="false">CHOOSE($G$3,AA329-AB329,AB329-AA329)</f>
        <v>0</v>
      </c>
      <c r="AQ329" s="89" t="n">
        <f aca="false">CHOOSE($G$3,AD329-AE329,AE329-AD329)</f>
        <v>0</v>
      </c>
      <c r="AR329" s="89" t="n">
        <f aca="false">CHOOSE($G$3,AG329-AH329,AH329-AG329)</f>
        <v>0</v>
      </c>
      <c r="AS329" s="103" t="n">
        <f aca="false">AP329+AQ329+AR329</f>
        <v>0</v>
      </c>
      <c r="AT329" s="103"/>
      <c r="AU329" s="90" t="n">
        <f aca="false">AS329+AN329</f>
        <v>0</v>
      </c>
      <c r="AW329" s="90" t="n">
        <f aca="false">AI329+AF329+AC329</f>
        <v>0</v>
      </c>
      <c r="AX329" s="104"/>
    </row>
    <row r="330" customFormat="false" ht="12" hidden="false" customHeight="true" outlineLevel="0" collapsed="false">
      <c r="A330" s="94" t="n">
        <f aca="false">EDATE(A329,1)</f>
        <v>46569</v>
      </c>
      <c r="B330" s="95" t="n">
        <f aca="false">VLOOKUP(MONTH(A330),Volumes,3)</f>
        <v>10000</v>
      </c>
      <c r="C330" s="96"/>
      <c r="D330" s="97" t="n">
        <f aca="false">B330+C330</f>
        <v>10000</v>
      </c>
      <c r="E330" s="84" t="n">
        <f aca="false">IF(X330=0,0,IF(AND(X330=1,$H$3=1),D330*S330,IF($H$3=2,D330,"N/A")))</f>
        <v>0</v>
      </c>
      <c r="F330" s="84" t="n">
        <f aca="false">E330*W330</f>
        <v>0</v>
      </c>
      <c r="G330" s="32" t="n">
        <f aca="false">VLOOKUP($A330,Table,MATCH(G$4,Curves,0))</f>
        <v>4.0375</v>
      </c>
      <c r="H330" s="98" t="n">
        <f aca="false">G330</f>
        <v>4.0375</v>
      </c>
      <c r="I330" s="99" t="n">
        <f aca="false">H330</f>
        <v>4.0375</v>
      </c>
      <c r="J330" s="32" t="n">
        <f aca="false">VLOOKUP($A330,Table,MATCH(J$4,Curves,0))</f>
        <v>0</v>
      </c>
      <c r="K330" s="98" t="n">
        <f aca="false">J330</f>
        <v>0</v>
      </c>
      <c r="L330" s="99" t="n">
        <f aca="false">K330</f>
        <v>0</v>
      </c>
      <c r="M330" s="32" t="n">
        <f aca="false">VLOOKUP($A330,Table,MATCH(M$4,Curves,0))</f>
        <v>0</v>
      </c>
      <c r="N330" s="98" t="n">
        <f aca="false">VLOOKUP($A330,Table,MATCH(N$4,Curves,0))</f>
        <v>0.025</v>
      </c>
      <c r="O330" s="99" t="n">
        <f aca="false">N330</f>
        <v>0.025</v>
      </c>
      <c r="P330" s="100"/>
      <c r="Q330" s="99" t="n">
        <f aca="false">O330+L330+I330</f>
        <v>4.0625</v>
      </c>
      <c r="R330" s="100"/>
      <c r="S330" s="35" t="n">
        <f aca="false">A331-A330</f>
        <v>31</v>
      </c>
      <c r="T330" s="101" t="n">
        <f aca="false">CHOOSE(F$3,A331+24,A330)</f>
        <v>46624</v>
      </c>
      <c r="U330" s="35" t="n">
        <f aca="false">T330-C$3</f>
        <v>9850</v>
      </c>
      <c r="V330" s="32" t="n">
        <f aca="false">VLOOKUP($A330,Table,MATCH(V$4,Curves,0))</f>
        <v>0.070859002456139</v>
      </c>
      <c r="W330" s="102" t="n">
        <f aca="false">1/(1+CHOOSE(F$3,(V331+($K$3/10000))/2,(V330+($K$3/10000))/2))^(2*U330/365.25)</f>
        <v>0.15291988992996</v>
      </c>
      <c r="X330" s="35" t="n">
        <f aca="false">IF(AND(mthbeg&lt;=A330,mthend&gt;=A330),1,0)</f>
        <v>0</v>
      </c>
      <c r="Y330" s="35" t="n">
        <f aca="false">S330*X330</f>
        <v>0</v>
      </c>
      <c r="AA330" s="89" t="n">
        <f aca="false">F330*G330</f>
        <v>0</v>
      </c>
      <c r="AB330" s="89" t="n">
        <f aca="false">$F330*H330</f>
        <v>0</v>
      </c>
      <c r="AC330" s="89" t="n">
        <f aca="false">$F330*I330</f>
        <v>0</v>
      </c>
      <c r="AD330" s="89" t="n">
        <f aca="false">$F330*J330</f>
        <v>0</v>
      </c>
      <c r="AE330" s="89" t="n">
        <f aca="false">$F330*K330</f>
        <v>0</v>
      </c>
      <c r="AF330" s="89" t="n">
        <f aca="false">$F330*L330</f>
        <v>0</v>
      </c>
      <c r="AG330" s="89" t="n">
        <f aca="false">$F330*M330</f>
        <v>0</v>
      </c>
      <c r="AH330" s="89" t="n">
        <f aca="false">$F330*N330</f>
        <v>0</v>
      </c>
      <c r="AI330" s="89" t="n">
        <f aca="false">F330*O330</f>
        <v>0</v>
      </c>
      <c r="AJ330" s="93"/>
      <c r="AK330" s="89" t="n">
        <f aca="false">CHOOSE($G$3,AB330-AC330,AC330-AB330)</f>
        <v>0</v>
      </c>
      <c r="AL330" s="89" t="n">
        <f aca="false">CHOOSE($G$3,AE330-AF330,AF330-AE330)</f>
        <v>0</v>
      </c>
      <c r="AM330" s="89" t="n">
        <f aca="false">CHOOSE($G$3,AH330-AI330,AI330-AH330)</f>
        <v>0</v>
      </c>
      <c r="AN330" s="103" t="n">
        <f aca="false">SUM(AK330:AM330)</f>
        <v>0</v>
      </c>
      <c r="AP330" s="89" t="n">
        <f aca="false">CHOOSE($G$3,AA330-AB330,AB330-AA330)</f>
        <v>0</v>
      </c>
      <c r="AQ330" s="89" t="n">
        <f aca="false">CHOOSE($G$3,AD330-AE330,AE330-AD330)</f>
        <v>0</v>
      </c>
      <c r="AR330" s="89" t="n">
        <f aca="false">CHOOSE($G$3,AG330-AH330,AH330-AG330)</f>
        <v>0</v>
      </c>
      <c r="AS330" s="103" t="n">
        <f aca="false">AP330+AQ330+AR330</f>
        <v>0</v>
      </c>
      <c r="AT330" s="103"/>
      <c r="AU330" s="90" t="n">
        <f aca="false">AS330+AN330</f>
        <v>0</v>
      </c>
      <c r="AW330" s="90" t="n">
        <f aca="false">AI330+AF330+AC330</f>
        <v>0</v>
      </c>
      <c r="AX330" s="104"/>
    </row>
    <row r="331" customFormat="false" ht="12" hidden="false" customHeight="true" outlineLevel="0" collapsed="false">
      <c r="A331" s="94" t="n">
        <f aca="false">EDATE(A330,1)</f>
        <v>46600</v>
      </c>
      <c r="B331" s="95" t="n">
        <f aca="false">VLOOKUP(MONTH(A331),Volumes,3)</f>
        <v>10000</v>
      </c>
      <c r="C331" s="96"/>
      <c r="D331" s="97" t="n">
        <f aca="false">B331+C331</f>
        <v>10000</v>
      </c>
      <c r="E331" s="84" t="n">
        <f aca="false">IF(X331=0,0,IF(AND(X331=1,$H$3=1),D331*S331,IF($H$3=2,D331,"N/A")))</f>
        <v>0</v>
      </c>
      <c r="F331" s="84" t="n">
        <f aca="false">E331*W331</f>
        <v>0</v>
      </c>
      <c r="G331" s="32" t="n">
        <f aca="false">VLOOKUP($A331,Table,MATCH(G$4,Curves,0))</f>
        <v>4.0375</v>
      </c>
      <c r="H331" s="98" t="n">
        <f aca="false">G331</f>
        <v>4.0375</v>
      </c>
      <c r="I331" s="99" t="n">
        <f aca="false">H331</f>
        <v>4.0375</v>
      </c>
      <c r="J331" s="32" t="n">
        <f aca="false">VLOOKUP($A331,Table,MATCH(J$4,Curves,0))</f>
        <v>0</v>
      </c>
      <c r="K331" s="98" t="n">
        <f aca="false">J331</f>
        <v>0</v>
      </c>
      <c r="L331" s="99" t="n">
        <f aca="false">K331</f>
        <v>0</v>
      </c>
      <c r="M331" s="32" t="n">
        <f aca="false">VLOOKUP($A331,Table,MATCH(M$4,Curves,0))</f>
        <v>0</v>
      </c>
      <c r="N331" s="98" t="n">
        <f aca="false">VLOOKUP($A331,Table,MATCH(N$4,Curves,0))</f>
        <v>0.025</v>
      </c>
      <c r="O331" s="99" t="n">
        <f aca="false">N331</f>
        <v>0.025</v>
      </c>
      <c r="P331" s="100"/>
      <c r="Q331" s="99" t="n">
        <f aca="false">O331+L331+I331</f>
        <v>4.0625</v>
      </c>
      <c r="R331" s="100"/>
      <c r="S331" s="35" t="n">
        <f aca="false">A332-A331</f>
        <v>31</v>
      </c>
      <c r="T331" s="101" t="n">
        <f aca="false">CHOOSE(F$3,A332+24,A331)</f>
        <v>46655</v>
      </c>
      <c r="U331" s="35" t="n">
        <f aca="false">T331-C$3</f>
        <v>9881</v>
      </c>
      <c r="V331" s="32" t="n">
        <f aca="false">VLOOKUP($A331,Table,MATCH(V$4,Curves,0))</f>
        <v>0.070859002456139</v>
      </c>
      <c r="W331" s="102" t="n">
        <f aca="false">1/(1+CHOOSE(F$3,(V332+($K$3/10000))/2,(V331+($K$3/10000))/2))^(2*U331/365.25)</f>
        <v>0.152018805305647</v>
      </c>
      <c r="X331" s="35" t="n">
        <f aca="false">IF(AND(mthbeg&lt;=A331,mthend&gt;=A331),1,0)</f>
        <v>0</v>
      </c>
      <c r="Y331" s="35" t="n">
        <f aca="false">S331*X331</f>
        <v>0</v>
      </c>
      <c r="AA331" s="89" t="n">
        <f aca="false">F331*G331</f>
        <v>0</v>
      </c>
      <c r="AB331" s="89" t="n">
        <f aca="false">$F331*H331</f>
        <v>0</v>
      </c>
      <c r="AC331" s="89" t="n">
        <f aca="false">$F331*I331</f>
        <v>0</v>
      </c>
      <c r="AD331" s="89" t="n">
        <f aca="false">$F331*J331</f>
        <v>0</v>
      </c>
      <c r="AE331" s="89" t="n">
        <f aca="false">$F331*K331</f>
        <v>0</v>
      </c>
      <c r="AF331" s="89" t="n">
        <f aca="false">$F331*L331</f>
        <v>0</v>
      </c>
      <c r="AG331" s="89" t="n">
        <f aca="false">$F331*M331</f>
        <v>0</v>
      </c>
      <c r="AH331" s="89" t="n">
        <f aca="false">$F331*N331</f>
        <v>0</v>
      </c>
      <c r="AI331" s="89" t="n">
        <f aca="false">F331*O331</f>
        <v>0</v>
      </c>
      <c r="AJ331" s="93"/>
      <c r="AK331" s="89" t="n">
        <f aca="false">CHOOSE($G$3,AB331-AC331,AC331-AB331)</f>
        <v>0</v>
      </c>
      <c r="AL331" s="89" t="n">
        <f aca="false">CHOOSE($G$3,AE331-AF331,AF331-AE331)</f>
        <v>0</v>
      </c>
      <c r="AM331" s="89" t="n">
        <f aca="false">CHOOSE($G$3,AH331-AI331,AI331-AH331)</f>
        <v>0</v>
      </c>
      <c r="AN331" s="103" t="n">
        <f aca="false">SUM(AK331:AM331)</f>
        <v>0</v>
      </c>
      <c r="AP331" s="89" t="n">
        <f aca="false">CHOOSE($G$3,AA331-AB331,AB331-AA331)</f>
        <v>0</v>
      </c>
      <c r="AQ331" s="89" t="n">
        <f aca="false">CHOOSE($G$3,AD331-AE331,AE331-AD331)</f>
        <v>0</v>
      </c>
      <c r="AR331" s="89" t="n">
        <f aca="false">CHOOSE($G$3,AG331-AH331,AH331-AG331)</f>
        <v>0</v>
      </c>
      <c r="AS331" s="103" t="n">
        <f aca="false">AP331+AQ331+AR331</f>
        <v>0</v>
      </c>
      <c r="AT331" s="103"/>
      <c r="AU331" s="90" t="n">
        <f aca="false">AS331+AN331</f>
        <v>0</v>
      </c>
      <c r="AW331" s="90" t="n">
        <f aca="false">AI331+AF331+AC331</f>
        <v>0</v>
      </c>
      <c r="AX331" s="104"/>
    </row>
    <row r="332" customFormat="false" ht="12" hidden="false" customHeight="true" outlineLevel="0" collapsed="false">
      <c r="A332" s="94" t="n">
        <f aca="false">EDATE(A331,1)</f>
        <v>46631</v>
      </c>
      <c r="B332" s="95" t="n">
        <f aca="false">VLOOKUP(MONTH(A332),Volumes,3)</f>
        <v>10000</v>
      </c>
      <c r="C332" s="96"/>
      <c r="D332" s="97" t="n">
        <f aca="false">B332+C332</f>
        <v>10000</v>
      </c>
      <c r="E332" s="84" t="n">
        <f aca="false">IF(X332=0,0,IF(AND(X332=1,$H$3=1),D332*S332,IF($H$3=2,D332,"N/A")))</f>
        <v>0</v>
      </c>
      <c r="F332" s="84" t="n">
        <f aca="false">E332*W332</f>
        <v>0</v>
      </c>
      <c r="G332" s="32" t="n">
        <f aca="false">VLOOKUP($A332,Table,MATCH(G$4,Curves,0))</f>
        <v>4.0375</v>
      </c>
      <c r="H332" s="98" t="n">
        <f aca="false">G332</f>
        <v>4.0375</v>
      </c>
      <c r="I332" s="99" t="n">
        <f aca="false">H332</f>
        <v>4.0375</v>
      </c>
      <c r="J332" s="32" t="n">
        <f aca="false">VLOOKUP($A332,Table,MATCH(J$4,Curves,0))</f>
        <v>0</v>
      </c>
      <c r="K332" s="98" t="n">
        <f aca="false">J332</f>
        <v>0</v>
      </c>
      <c r="L332" s="99" t="n">
        <f aca="false">K332</f>
        <v>0</v>
      </c>
      <c r="M332" s="32" t="n">
        <f aca="false">VLOOKUP($A332,Table,MATCH(M$4,Curves,0))</f>
        <v>0</v>
      </c>
      <c r="N332" s="98" t="n">
        <f aca="false">VLOOKUP($A332,Table,MATCH(N$4,Curves,0))</f>
        <v>0.025</v>
      </c>
      <c r="O332" s="99" t="n">
        <f aca="false">N332</f>
        <v>0.025</v>
      </c>
      <c r="P332" s="100"/>
      <c r="Q332" s="99" t="n">
        <f aca="false">O332+L332+I332</f>
        <v>4.0625</v>
      </c>
      <c r="R332" s="100"/>
      <c r="S332" s="35" t="n">
        <f aca="false">A333-A332</f>
        <v>30</v>
      </c>
      <c r="T332" s="101" t="n">
        <f aca="false">CHOOSE(F$3,A333+24,A332)</f>
        <v>46685</v>
      </c>
      <c r="U332" s="35" t="n">
        <f aca="false">T332-C$3</f>
        <v>9911</v>
      </c>
      <c r="V332" s="32" t="n">
        <f aca="false">VLOOKUP($A332,Table,MATCH(V$4,Curves,0))</f>
        <v>0.070859002456139</v>
      </c>
      <c r="W332" s="102" t="n">
        <f aca="false">1/(1+CHOOSE(F$3,(V333+($K$3/10000))/2,(V332+($K$3/10000))/2))^(2*U332/365.25)</f>
        <v>0.151151843757089</v>
      </c>
      <c r="X332" s="35" t="n">
        <f aca="false">IF(AND(mthbeg&lt;=A332,mthend&gt;=A332),1,0)</f>
        <v>0</v>
      </c>
      <c r="Y332" s="35" t="n">
        <f aca="false">S332*X332</f>
        <v>0</v>
      </c>
      <c r="AA332" s="89" t="n">
        <f aca="false">F332*G332</f>
        <v>0</v>
      </c>
      <c r="AB332" s="89" t="n">
        <f aca="false">$F332*H332</f>
        <v>0</v>
      </c>
      <c r="AC332" s="89" t="n">
        <f aca="false">$F332*I332</f>
        <v>0</v>
      </c>
      <c r="AD332" s="89" t="n">
        <f aca="false">$F332*J332</f>
        <v>0</v>
      </c>
      <c r="AE332" s="89" t="n">
        <f aca="false">$F332*K332</f>
        <v>0</v>
      </c>
      <c r="AF332" s="89" t="n">
        <f aca="false">$F332*L332</f>
        <v>0</v>
      </c>
      <c r="AG332" s="89" t="n">
        <f aca="false">$F332*M332</f>
        <v>0</v>
      </c>
      <c r="AH332" s="89" t="n">
        <f aca="false">$F332*N332</f>
        <v>0</v>
      </c>
      <c r="AI332" s="89" t="n">
        <f aca="false">F332*O332</f>
        <v>0</v>
      </c>
      <c r="AJ332" s="93"/>
      <c r="AK332" s="89" t="n">
        <f aca="false">CHOOSE($G$3,AB332-AC332,AC332-AB332)</f>
        <v>0</v>
      </c>
      <c r="AL332" s="89" t="n">
        <f aca="false">CHOOSE($G$3,AE332-AF332,AF332-AE332)</f>
        <v>0</v>
      </c>
      <c r="AM332" s="89" t="n">
        <f aca="false">CHOOSE($G$3,AH332-AI332,AI332-AH332)</f>
        <v>0</v>
      </c>
      <c r="AN332" s="103" t="n">
        <f aca="false">SUM(AK332:AM332)</f>
        <v>0</v>
      </c>
      <c r="AP332" s="89" t="n">
        <f aca="false">CHOOSE($G$3,AA332-AB332,AB332-AA332)</f>
        <v>0</v>
      </c>
      <c r="AQ332" s="89" t="n">
        <f aca="false">CHOOSE($G$3,AD332-AE332,AE332-AD332)</f>
        <v>0</v>
      </c>
      <c r="AR332" s="89" t="n">
        <f aca="false">CHOOSE($G$3,AG332-AH332,AH332-AG332)</f>
        <v>0</v>
      </c>
      <c r="AS332" s="103" t="n">
        <f aca="false">AP332+AQ332+AR332</f>
        <v>0</v>
      </c>
      <c r="AT332" s="103"/>
      <c r="AU332" s="90" t="n">
        <f aca="false">AS332+AN332</f>
        <v>0</v>
      </c>
      <c r="AW332" s="90" t="n">
        <f aca="false">AI332+AF332+AC332</f>
        <v>0</v>
      </c>
      <c r="AX332" s="104"/>
    </row>
    <row r="333" customFormat="false" ht="12" hidden="false" customHeight="true" outlineLevel="0" collapsed="false">
      <c r="A333" s="94" t="n">
        <f aca="false">EDATE(A332,1)</f>
        <v>46661</v>
      </c>
      <c r="B333" s="95" t="n">
        <f aca="false">VLOOKUP(MONTH(A333),Volumes,3)</f>
        <v>10000</v>
      </c>
      <c r="C333" s="96"/>
      <c r="D333" s="97" t="n">
        <f aca="false">B333+C333</f>
        <v>10000</v>
      </c>
      <c r="E333" s="84" t="n">
        <f aca="false">IF(X333=0,0,IF(AND(X333=1,$H$3=1),D333*S333,IF($H$3=2,D333,"N/A")))</f>
        <v>0</v>
      </c>
      <c r="F333" s="84" t="n">
        <f aca="false">E333*W333</f>
        <v>0</v>
      </c>
      <c r="G333" s="32" t="n">
        <f aca="false">VLOOKUP($A333,Table,MATCH(G$4,Curves,0))</f>
        <v>4.0375</v>
      </c>
      <c r="H333" s="98" t="n">
        <f aca="false">G333</f>
        <v>4.0375</v>
      </c>
      <c r="I333" s="99" t="n">
        <f aca="false">H333</f>
        <v>4.0375</v>
      </c>
      <c r="J333" s="32" t="n">
        <f aca="false">VLOOKUP($A333,Table,MATCH(J$4,Curves,0))</f>
        <v>0</v>
      </c>
      <c r="K333" s="98" t="n">
        <f aca="false">J333</f>
        <v>0</v>
      </c>
      <c r="L333" s="99" t="n">
        <f aca="false">K333</f>
        <v>0</v>
      </c>
      <c r="M333" s="32" t="n">
        <f aca="false">VLOOKUP($A333,Table,MATCH(M$4,Curves,0))</f>
        <v>0</v>
      </c>
      <c r="N333" s="98" t="n">
        <f aca="false">VLOOKUP($A333,Table,MATCH(N$4,Curves,0))</f>
        <v>0.025</v>
      </c>
      <c r="O333" s="99" t="n">
        <f aca="false">N333</f>
        <v>0.025</v>
      </c>
      <c r="P333" s="100"/>
      <c r="Q333" s="99" t="n">
        <f aca="false">O333+L333+I333</f>
        <v>4.0625</v>
      </c>
      <c r="R333" s="100"/>
      <c r="S333" s="35" t="n">
        <f aca="false">A334-A333</f>
        <v>31</v>
      </c>
      <c r="T333" s="101" t="n">
        <f aca="false">CHOOSE(F$3,A334+24,A333)</f>
        <v>46716</v>
      </c>
      <c r="U333" s="35" t="n">
        <f aca="false">T333-C$3</f>
        <v>9942</v>
      </c>
      <c r="V333" s="32" t="n">
        <f aca="false">VLOOKUP($A333,Table,MATCH(V$4,Curves,0))</f>
        <v>0.070859002456139</v>
      </c>
      <c r="W333" s="102" t="n">
        <f aca="false">1/(1+CHOOSE(F$3,(V334+($K$3/10000))/2,(V333+($K$3/10000))/2))^(2*U333/365.25)</f>
        <v>0.150261177393097</v>
      </c>
      <c r="X333" s="35" t="n">
        <f aca="false">IF(AND(mthbeg&lt;=A333,mthend&gt;=A333),1,0)</f>
        <v>0</v>
      </c>
      <c r="Y333" s="35" t="n">
        <f aca="false">S333*X333</f>
        <v>0</v>
      </c>
      <c r="AA333" s="89" t="n">
        <f aca="false">F333*G333</f>
        <v>0</v>
      </c>
      <c r="AB333" s="89" t="n">
        <f aca="false">$F333*H333</f>
        <v>0</v>
      </c>
      <c r="AC333" s="89" t="n">
        <f aca="false">$F333*I333</f>
        <v>0</v>
      </c>
      <c r="AD333" s="89" t="n">
        <f aca="false">$F333*J333</f>
        <v>0</v>
      </c>
      <c r="AE333" s="89" t="n">
        <f aca="false">$F333*K333</f>
        <v>0</v>
      </c>
      <c r="AF333" s="89" t="n">
        <f aca="false">$F333*L333</f>
        <v>0</v>
      </c>
      <c r="AG333" s="89" t="n">
        <f aca="false">$F333*M333</f>
        <v>0</v>
      </c>
      <c r="AH333" s="89" t="n">
        <f aca="false">$F333*N333</f>
        <v>0</v>
      </c>
      <c r="AI333" s="89" t="n">
        <f aca="false">F333*O333</f>
        <v>0</v>
      </c>
      <c r="AJ333" s="93"/>
      <c r="AK333" s="89" t="n">
        <f aca="false">CHOOSE($G$3,AB333-AC333,AC333-AB333)</f>
        <v>0</v>
      </c>
      <c r="AL333" s="89" t="n">
        <f aca="false">CHOOSE($G$3,AE333-AF333,AF333-AE333)</f>
        <v>0</v>
      </c>
      <c r="AM333" s="89" t="n">
        <f aca="false">CHOOSE($G$3,AH333-AI333,AI333-AH333)</f>
        <v>0</v>
      </c>
      <c r="AN333" s="103" t="n">
        <f aca="false">SUM(AK333:AM333)</f>
        <v>0</v>
      </c>
      <c r="AP333" s="89" t="n">
        <f aca="false">CHOOSE($G$3,AA333-AB333,AB333-AA333)</f>
        <v>0</v>
      </c>
      <c r="AQ333" s="89" t="n">
        <f aca="false">CHOOSE($G$3,AD333-AE333,AE333-AD333)</f>
        <v>0</v>
      </c>
      <c r="AR333" s="89" t="n">
        <f aca="false">CHOOSE($G$3,AG333-AH333,AH333-AG333)</f>
        <v>0</v>
      </c>
      <c r="AS333" s="103" t="n">
        <f aca="false">AP333+AQ333+AR333</f>
        <v>0</v>
      </c>
      <c r="AT333" s="103"/>
      <c r="AU333" s="90" t="n">
        <f aca="false">AS333+AN333</f>
        <v>0</v>
      </c>
      <c r="AW333" s="90" t="n">
        <f aca="false">AI333+AF333+AC333</f>
        <v>0</v>
      </c>
      <c r="AX333" s="104"/>
    </row>
    <row r="334" customFormat="false" ht="12" hidden="false" customHeight="true" outlineLevel="0" collapsed="false">
      <c r="A334" s="94" t="n">
        <f aca="false">EDATE(A333,1)</f>
        <v>46692</v>
      </c>
      <c r="B334" s="95" t="n">
        <f aca="false">VLOOKUP(MONTH(A334),Volumes,3)</f>
        <v>10000</v>
      </c>
      <c r="C334" s="96"/>
      <c r="D334" s="97" t="n">
        <f aca="false">B334+C334</f>
        <v>10000</v>
      </c>
      <c r="E334" s="84" t="n">
        <f aca="false">IF(X334=0,0,IF(AND(X334=1,$H$3=1),D334*S334,IF($H$3=2,D334,"N/A")))</f>
        <v>0</v>
      </c>
      <c r="F334" s="84" t="n">
        <f aca="false">E334*W334</f>
        <v>0</v>
      </c>
      <c r="G334" s="32" t="n">
        <f aca="false">VLOOKUP($A334,Table,MATCH(G$4,Curves,0))</f>
        <v>4.0375</v>
      </c>
      <c r="H334" s="98" t="n">
        <f aca="false">G334</f>
        <v>4.0375</v>
      </c>
      <c r="I334" s="99" t="n">
        <f aca="false">H334</f>
        <v>4.0375</v>
      </c>
      <c r="J334" s="32" t="n">
        <f aca="false">VLOOKUP($A334,Table,MATCH(J$4,Curves,0))</f>
        <v>0</v>
      </c>
      <c r="K334" s="98" t="n">
        <f aca="false">J334</f>
        <v>0</v>
      </c>
      <c r="L334" s="99" t="n">
        <f aca="false">K334</f>
        <v>0</v>
      </c>
      <c r="M334" s="32" t="n">
        <f aca="false">VLOOKUP($A334,Table,MATCH(M$4,Curves,0))</f>
        <v>0</v>
      </c>
      <c r="N334" s="98" t="n">
        <f aca="false">VLOOKUP($A334,Table,MATCH(N$4,Curves,0))</f>
        <v>0.025</v>
      </c>
      <c r="O334" s="99" t="n">
        <f aca="false">N334</f>
        <v>0.025</v>
      </c>
      <c r="P334" s="100"/>
      <c r="Q334" s="99" t="n">
        <f aca="false">O334+L334+I334</f>
        <v>4.0625</v>
      </c>
      <c r="R334" s="100"/>
      <c r="S334" s="35" t="n">
        <f aca="false">A335-A334</f>
        <v>30</v>
      </c>
      <c r="T334" s="101" t="n">
        <f aca="false">CHOOSE(F$3,A335+24,A334)</f>
        <v>46746</v>
      </c>
      <c r="U334" s="35" t="n">
        <f aca="false">T334-C$3</f>
        <v>9972</v>
      </c>
      <c r="V334" s="32" t="n">
        <f aca="false">VLOOKUP($A334,Table,MATCH(V$4,Curves,0))</f>
        <v>0.070859002456139</v>
      </c>
      <c r="W334" s="102" t="n">
        <f aca="false">1/(1+CHOOSE(F$3,(V335+($K$3/10000))/2,(V334+($K$3/10000))/2))^(2*U334/365.25)</f>
        <v>0.149404239576891</v>
      </c>
      <c r="X334" s="35" t="n">
        <f aca="false">IF(AND(mthbeg&lt;=A334,mthend&gt;=A334),1,0)</f>
        <v>0</v>
      </c>
      <c r="Y334" s="35" t="n">
        <f aca="false">S334*X334</f>
        <v>0</v>
      </c>
      <c r="AA334" s="89" t="n">
        <f aca="false">F334*G334</f>
        <v>0</v>
      </c>
      <c r="AB334" s="89" t="n">
        <f aca="false">$F334*H334</f>
        <v>0</v>
      </c>
      <c r="AC334" s="89" t="n">
        <f aca="false">$F334*I334</f>
        <v>0</v>
      </c>
      <c r="AD334" s="89" t="n">
        <f aca="false">$F334*J334</f>
        <v>0</v>
      </c>
      <c r="AE334" s="89" t="n">
        <f aca="false">$F334*K334</f>
        <v>0</v>
      </c>
      <c r="AF334" s="89" t="n">
        <f aca="false">$F334*L334</f>
        <v>0</v>
      </c>
      <c r="AG334" s="89" t="n">
        <f aca="false">$F334*M334</f>
        <v>0</v>
      </c>
      <c r="AH334" s="89" t="n">
        <f aca="false">$F334*N334</f>
        <v>0</v>
      </c>
      <c r="AI334" s="89" t="n">
        <f aca="false">F334*O334</f>
        <v>0</v>
      </c>
      <c r="AJ334" s="93"/>
      <c r="AK334" s="89" t="n">
        <f aca="false">CHOOSE($G$3,AB334-AC334,AC334-AB334)</f>
        <v>0</v>
      </c>
      <c r="AL334" s="89" t="n">
        <f aca="false">CHOOSE($G$3,AE334-AF334,AF334-AE334)</f>
        <v>0</v>
      </c>
      <c r="AM334" s="89" t="n">
        <f aca="false">CHOOSE($G$3,AH334-AI334,AI334-AH334)</f>
        <v>0</v>
      </c>
      <c r="AN334" s="103" t="n">
        <f aca="false">SUM(AK334:AM334)</f>
        <v>0</v>
      </c>
      <c r="AP334" s="89" t="n">
        <f aca="false">CHOOSE($G$3,AA334-AB334,AB334-AA334)</f>
        <v>0</v>
      </c>
      <c r="AQ334" s="89" t="n">
        <f aca="false">CHOOSE($G$3,AD334-AE334,AE334-AD334)</f>
        <v>0</v>
      </c>
      <c r="AR334" s="89" t="n">
        <f aca="false">CHOOSE($G$3,AG334-AH334,AH334-AG334)</f>
        <v>0</v>
      </c>
      <c r="AS334" s="103" t="n">
        <f aca="false">AP334+AQ334+AR334</f>
        <v>0</v>
      </c>
      <c r="AT334" s="103"/>
      <c r="AU334" s="90" t="n">
        <f aca="false">AS334+AN334</f>
        <v>0</v>
      </c>
      <c r="AW334" s="90" t="n">
        <f aca="false">AI334+AF334+AC334</f>
        <v>0</v>
      </c>
      <c r="AX334" s="104"/>
    </row>
    <row r="335" customFormat="false" ht="12" hidden="false" customHeight="true" outlineLevel="0" collapsed="false">
      <c r="A335" s="94" t="n">
        <f aca="false">EDATE(A334,1)</f>
        <v>46722</v>
      </c>
      <c r="B335" s="95" t="n">
        <f aca="false">VLOOKUP(MONTH(A335),Volumes,3)</f>
        <v>10000</v>
      </c>
      <c r="C335" s="96"/>
      <c r="D335" s="97" t="n">
        <f aca="false">B335+C335</f>
        <v>10000</v>
      </c>
      <c r="E335" s="84" t="n">
        <f aca="false">IF(X335=0,0,IF(AND(X335=1,$H$3=1),D335*S335,IF($H$3=2,D335,"N/A")))</f>
        <v>0</v>
      </c>
      <c r="F335" s="84" t="n">
        <f aca="false">E335*W335</f>
        <v>0</v>
      </c>
      <c r="G335" s="32" t="n">
        <f aca="false">VLOOKUP($A335,Table,MATCH(G$4,Curves,0))</f>
        <v>4.0375</v>
      </c>
      <c r="H335" s="98" t="n">
        <f aca="false">G335</f>
        <v>4.0375</v>
      </c>
      <c r="I335" s="99" t="n">
        <f aca="false">H335</f>
        <v>4.0375</v>
      </c>
      <c r="J335" s="32" t="n">
        <f aca="false">VLOOKUP($A335,Table,MATCH(J$4,Curves,0))</f>
        <v>0</v>
      </c>
      <c r="K335" s="98" t="n">
        <f aca="false">J335</f>
        <v>0</v>
      </c>
      <c r="L335" s="99" t="n">
        <f aca="false">K335</f>
        <v>0</v>
      </c>
      <c r="M335" s="32" t="n">
        <f aca="false">VLOOKUP($A335,Table,MATCH(M$4,Curves,0))</f>
        <v>0</v>
      </c>
      <c r="N335" s="98" t="n">
        <f aca="false">VLOOKUP($A335,Table,MATCH(N$4,Curves,0))</f>
        <v>0.025</v>
      </c>
      <c r="O335" s="99" t="n">
        <f aca="false">N335</f>
        <v>0.025</v>
      </c>
      <c r="P335" s="100"/>
      <c r="Q335" s="99" t="n">
        <f aca="false">O335+L335+I335</f>
        <v>4.0625</v>
      </c>
      <c r="R335" s="100"/>
      <c r="S335" s="35" t="n">
        <f aca="false">A336-A335</f>
        <v>31</v>
      </c>
      <c r="T335" s="101" t="n">
        <f aca="false">CHOOSE(F$3,A336+24,A335)</f>
        <v>46777</v>
      </c>
      <c r="U335" s="35" t="n">
        <f aca="false">T335-C$3</f>
        <v>10003</v>
      </c>
      <c r="V335" s="32" t="n">
        <f aca="false">VLOOKUP($A335,Table,MATCH(V$4,Curves,0))</f>
        <v>0.070859002456139</v>
      </c>
      <c r="W335" s="102" t="n">
        <f aca="false">1/(1+CHOOSE(F$3,(V336+($K$3/10000))/2,(V335+($K$3/10000))/2))^(2*U335/365.25)</f>
        <v>0.148523871018219</v>
      </c>
      <c r="X335" s="35" t="n">
        <f aca="false">IF(AND(mthbeg&lt;=A335,mthend&gt;=A335),1,0)</f>
        <v>0</v>
      </c>
      <c r="Y335" s="35" t="n">
        <f aca="false">S335*X335</f>
        <v>0</v>
      </c>
      <c r="AA335" s="89" t="n">
        <f aca="false">F335*G335</f>
        <v>0</v>
      </c>
      <c r="AB335" s="89" t="n">
        <f aca="false">$F335*H335</f>
        <v>0</v>
      </c>
      <c r="AC335" s="89" t="n">
        <f aca="false">$F335*I335</f>
        <v>0</v>
      </c>
      <c r="AD335" s="89" t="n">
        <f aca="false">$F335*J335</f>
        <v>0</v>
      </c>
      <c r="AE335" s="89" t="n">
        <f aca="false">$F335*K335</f>
        <v>0</v>
      </c>
      <c r="AF335" s="89" t="n">
        <f aca="false">$F335*L335</f>
        <v>0</v>
      </c>
      <c r="AG335" s="89" t="n">
        <f aca="false">$F335*M335</f>
        <v>0</v>
      </c>
      <c r="AH335" s="89" t="n">
        <f aca="false">$F335*N335</f>
        <v>0</v>
      </c>
      <c r="AI335" s="89" t="n">
        <f aca="false">F335*O335</f>
        <v>0</v>
      </c>
      <c r="AJ335" s="93"/>
      <c r="AK335" s="89" t="n">
        <f aca="false">CHOOSE($G$3,AB335-AC335,AC335-AB335)</f>
        <v>0</v>
      </c>
      <c r="AL335" s="89" t="n">
        <f aca="false">CHOOSE($G$3,AE335-AF335,AF335-AE335)</f>
        <v>0</v>
      </c>
      <c r="AM335" s="89" t="n">
        <f aca="false">CHOOSE($G$3,AH335-AI335,AI335-AH335)</f>
        <v>0</v>
      </c>
      <c r="AN335" s="103" t="n">
        <f aca="false">SUM(AK335:AM335)</f>
        <v>0</v>
      </c>
      <c r="AP335" s="89" t="n">
        <f aca="false">CHOOSE($G$3,AA335-AB335,AB335-AA335)</f>
        <v>0</v>
      </c>
      <c r="AQ335" s="89" t="n">
        <f aca="false">CHOOSE($G$3,AD335-AE335,AE335-AD335)</f>
        <v>0</v>
      </c>
      <c r="AR335" s="89" t="n">
        <f aca="false">CHOOSE($G$3,AG335-AH335,AH335-AG335)</f>
        <v>0</v>
      </c>
      <c r="AS335" s="103" t="n">
        <f aca="false">AP335+AQ335+AR335</f>
        <v>0</v>
      </c>
      <c r="AT335" s="103"/>
      <c r="AU335" s="90" t="n">
        <f aca="false">AS335+AN335</f>
        <v>0</v>
      </c>
      <c r="AW335" s="90" t="n">
        <f aca="false">AI335+AF335+AC335</f>
        <v>0</v>
      </c>
      <c r="AX335" s="104"/>
    </row>
    <row r="336" customFormat="false" ht="12" hidden="false" customHeight="true" outlineLevel="0" collapsed="false">
      <c r="A336" s="94" t="n">
        <f aca="false">EDATE(A335,1)</f>
        <v>46753</v>
      </c>
      <c r="B336" s="95" t="n">
        <f aca="false">VLOOKUP(MONTH(A336),Volumes,3)</f>
        <v>10000</v>
      </c>
      <c r="C336" s="96"/>
      <c r="D336" s="97" t="n">
        <f aca="false">B336+C336</f>
        <v>10000</v>
      </c>
      <c r="E336" s="84" t="n">
        <f aca="false">IF(X336=0,0,IF(AND(X336=1,$H$3=1),D336*S336,IF($H$3=2,D336,"N/A")))</f>
        <v>0</v>
      </c>
      <c r="F336" s="84" t="n">
        <f aca="false">E336*W336</f>
        <v>0</v>
      </c>
      <c r="G336" s="32" t="n">
        <f aca="false">VLOOKUP($A336,Table,MATCH(G$4,Curves,0))</f>
        <v>4.0375</v>
      </c>
      <c r="H336" s="98" t="n">
        <f aca="false">G336</f>
        <v>4.0375</v>
      </c>
      <c r="I336" s="99" t="n">
        <f aca="false">H336</f>
        <v>4.0375</v>
      </c>
      <c r="J336" s="32" t="n">
        <f aca="false">VLOOKUP($A336,Table,MATCH(J$4,Curves,0))</f>
        <v>0</v>
      </c>
      <c r="K336" s="98" t="n">
        <f aca="false">J336</f>
        <v>0</v>
      </c>
      <c r="L336" s="99" t="n">
        <f aca="false">K336</f>
        <v>0</v>
      </c>
      <c r="M336" s="32" t="n">
        <f aca="false">VLOOKUP($A336,Table,MATCH(M$4,Curves,0))</f>
        <v>0</v>
      </c>
      <c r="N336" s="98" t="n">
        <f aca="false">VLOOKUP($A336,Table,MATCH(N$4,Curves,0))</f>
        <v>0.025</v>
      </c>
      <c r="O336" s="99" t="n">
        <f aca="false">N336</f>
        <v>0.025</v>
      </c>
      <c r="P336" s="100"/>
      <c r="Q336" s="99" t="n">
        <f aca="false">O336+L336+I336</f>
        <v>4.0625</v>
      </c>
      <c r="R336" s="100"/>
      <c r="S336" s="35" t="n">
        <f aca="false">A337-A336</f>
        <v>31</v>
      </c>
      <c r="T336" s="101" t="n">
        <f aca="false">CHOOSE(F$3,A337+24,A336)</f>
        <v>46808</v>
      </c>
      <c r="U336" s="35" t="n">
        <f aca="false">T336-C$3</f>
        <v>10034</v>
      </c>
      <c r="V336" s="32" t="n">
        <f aca="false">VLOOKUP($A336,Table,MATCH(V$4,Curves,0))</f>
        <v>0.070859002456139</v>
      </c>
      <c r="W336" s="102" t="n">
        <f aca="false">1/(1+CHOOSE(F$3,(V337+($K$3/10000))/2,(V336+($K$3/10000))/2))^(2*U336/365.25)</f>
        <v>0.147648690055303</v>
      </c>
      <c r="X336" s="35" t="n">
        <f aca="false">IF(AND(mthbeg&lt;=A336,mthend&gt;=A336),1,0)</f>
        <v>0</v>
      </c>
      <c r="Y336" s="35" t="n">
        <f aca="false">S336*X336</f>
        <v>0</v>
      </c>
      <c r="AA336" s="89" t="n">
        <f aca="false">F336*G336</f>
        <v>0</v>
      </c>
      <c r="AB336" s="89" t="n">
        <f aca="false">$F336*H336</f>
        <v>0</v>
      </c>
      <c r="AC336" s="89" t="n">
        <f aca="false">$F336*I336</f>
        <v>0</v>
      </c>
      <c r="AD336" s="89" t="n">
        <f aca="false">$F336*J336</f>
        <v>0</v>
      </c>
      <c r="AE336" s="89" t="n">
        <f aca="false">$F336*K336</f>
        <v>0</v>
      </c>
      <c r="AF336" s="89" t="n">
        <f aca="false">$F336*L336</f>
        <v>0</v>
      </c>
      <c r="AG336" s="89" t="n">
        <f aca="false">$F336*M336</f>
        <v>0</v>
      </c>
      <c r="AH336" s="89" t="n">
        <f aca="false">$F336*N336</f>
        <v>0</v>
      </c>
      <c r="AI336" s="89" t="n">
        <f aca="false">F336*O336</f>
        <v>0</v>
      </c>
      <c r="AJ336" s="93"/>
      <c r="AK336" s="89" t="n">
        <f aca="false">CHOOSE($G$3,AB336-AC336,AC336-AB336)</f>
        <v>0</v>
      </c>
      <c r="AL336" s="89" t="n">
        <f aca="false">CHOOSE($G$3,AE336-AF336,AF336-AE336)</f>
        <v>0</v>
      </c>
      <c r="AM336" s="89" t="n">
        <f aca="false">CHOOSE($G$3,AH336-AI336,AI336-AH336)</f>
        <v>0</v>
      </c>
      <c r="AN336" s="103" t="n">
        <f aca="false">SUM(AK336:AM336)</f>
        <v>0</v>
      </c>
      <c r="AP336" s="89" t="n">
        <f aca="false">CHOOSE($G$3,AA336-AB336,AB336-AA336)</f>
        <v>0</v>
      </c>
      <c r="AQ336" s="89" t="n">
        <f aca="false">CHOOSE($G$3,AD336-AE336,AE336-AD336)</f>
        <v>0</v>
      </c>
      <c r="AR336" s="89" t="n">
        <f aca="false">CHOOSE($G$3,AG336-AH336,AH336-AG336)</f>
        <v>0</v>
      </c>
      <c r="AS336" s="103" t="n">
        <f aca="false">AP336+AQ336+AR336</f>
        <v>0</v>
      </c>
      <c r="AT336" s="103"/>
      <c r="AU336" s="90" t="n">
        <f aca="false">AS336+AN336</f>
        <v>0</v>
      </c>
      <c r="AW336" s="90" t="n">
        <f aca="false">AI336+AF336+AC336</f>
        <v>0</v>
      </c>
      <c r="AX336" s="104"/>
    </row>
    <row r="337" customFormat="false" ht="12" hidden="false" customHeight="true" outlineLevel="0" collapsed="false">
      <c r="A337" s="94" t="n">
        <f aca="false">EDATE(A336,1)</f>
        <v>46784</v>
      </c>
      <c r="B337" s="95" t="n">
        <f aca="false">VLOOKUP(MONTH(A337),Volumes,3)</f>
        <v>10000</v>
      </c>
      <c r="C337" s="96"/>
      <c r="D337" s="97" t="n">
        <f aca="false">B337+C337</f>
        <v>10000</v>
      </c>
      <c r="E337" s="84" t="n">
        <f aca="false">IF(X337=0,0,IF(AND(X337=1,$H$3=1),D337*S337,IF($H$3=2,D337,"N/A")))</f>
        <v>0</v>
      </c>
      <c r="F337" s="84" t="n">
        <f aca="false">E337*W337</f>
        <v>0</v>
      </c>
      <c r="G337" s="32" t="n">
        <f aca="false">VLOOKUP($A337,Table,MATCH(G$4,Curves,0))</f>
        <v>4.0375</v>
      </c>
      <c r="H337" s="98" t="n">
        <f aca="false">G337</f>
        <v>4.0375</v>
      </c>
      <c r="I337" s="99" t="n">
        <f aca="false">H337</f>
        <v>4.0375</v>
      </c>
      <c r="J337" s="32" t="n">
        <f aca="false">VLOOKUP($A337,Table,MATCH(J$4,Curves,0))</f>
        <v>0</v>
      </c>
      <c r="K337" s="98" t="n">
        <f aca="false">J337</f>
        <v>0</v>
      </c>
      <c r="L337" s="99" t="n">
        <f aca="false">K337</f>
        <v>0</v>
      </c>
      <c r="M337" s="32" t="n">
        <f aca="false">VLOOKUP($A337,Table,MATCH(M$4,Curves,0))</f>
        <v>0</v>
      </c>
      <c r="N337" s="98" t="n">
        <f aca="false">VLOOKUP($A337,Table,MATCH(N$4,Curves,0))</f>
        <v>0.025</v>
      </c>
      <c r="O337" s="99" t="n">
        <f aca="false">N337</f>
        <v>0.025</v>
      </c>
      <c r="P337" s="100"/>
      <c r="Q337" s="99" t="n">
        <f aca="false">O337+L337+I337</f>
        <v>4.0625</v>
      </c>
      <c r="R337" s="100"/>
      <c r="S337" s="35" t="n">
        <f aca="false">A338-A337</f>
        <v>29</v>
      </c>
      <c r="T337" s="101" t="n">
        <f aca="false">CHOOSE(F$3,A338+24,A337)</f>
        <v>46837</v>
      </c>
      <c r="U337" s="35" t="n">
        <f aca="false">T337-C$3</f>
        <v>10063</v>
      </c>
      <c r="V337" s="32" t="n">
        <f aca="false">VLOOKUP($A337,Table,MATCH(V$4,Curves,0))</f>
        <v>0.070859002456139</v>
      </c>
      <c r="W337" s="102" t="n">
        <f aca="false">1/(1+CHOOSE(F$3,(V338+($K$3/10000))/2,(V337+($K$3/10000))/2))^(2*U337/365.25)</f>
        <v>0.146834641666005</v>
      </c>
      <c r="X337" s="35" t="n">
        <f aca="false">IF(AND(mthbeg&lt;=A337,mthend&gt;=A337),1,0)</f>
        <v>0</v>
      </c>
      <c r="Y337" s="35" t="n">
        <f aca="false">S337*X337</f>
        <v>0</v>
      </c>
      <c r="AA337" s="89" t="n">
        <f aca="false">F337*G337</f>
        <v>0</v>
      </c>
      <c r="AB337" s="89" t="n">
        <f aca="false">$F337*H337</f>
        <v>0</v>
      </c>
      <c r="AC337" s="89" t="n">
        <f aca="false">$F337*I337</f>
        <v>0</v>
      </c>
      <c r="AD337" s="89" t="n">
        <f aca="false">$F337*J337</f>
        <v>0</v>
      </c>
      <c r="AE337" s="89" t="n">
        <f aca="false">$F337*K337</f>
        <v>0</v>
      </c>
      <c r="AF337" s="89" t="n">
        <f aca="false">$F337*L337</f>
        <v>0</v>
      </c>
      <c r="AG337" s="89" t="n">
        <f aca="false">$F337*M337</f>
        <v>0</v>
      </c>
      <c r="AH337" s="89" t="n">
        <f aca="false">$F337*N337</f>
        <v>0</v>
      </c>
      <c r="AI337" s="89" t="n">
        <f aca="false">F337*O337</f>
        <v>0</v>
      </c>
      <c r="AJ337" s="93"/>
      <c r="AK337" s="89" t="n">
        <f aca="false">CHOOSE($G$3,AB337-AC337,AC337-AB337)</f>
        <v>0</v>
      </c>
      <c r="AL337" s="89" t="n">
        <f aca="false">CHOOSE($G$3,AE337-AF337,AF337-AE337)</f>
        <v>0</v>
      </c>
      <c r="AM337" s="89" t="n">
        <f aca="false">CHOOSE($G$3,AH337-AI337,AI337-AH337)</f>
        <v>0</v>
      </c>
      <c r="AN337" s="103" t="n">
        <f aca="false">SUM(AK337:AM337)</f>
        <v>0</v>
      </c>
      <c r="AP337" s="89" t="n">
        <f aca="false">CHOOSE($G$3,AA337-AB337,AB337-AA337)</f>
        <v>0</v>
      </c>
      <c r="AQ337" s="89" t="n">
        <f aca="false">CHOOSE($G$3,AD337-AE337,AE337-AD337)</f>
        <v>0</v>
      </c>
      <c r="AR337" s="89" t="n">
        <f aca="false">CHOOSE($G$3,AG337-AH337,AH337-AG337)</f>
        <v>0</v>
      </c>
      <c r="AS337" s="103" t="n">
        <f aca="false">AP337+AQ337+AR337</f>
        <v>0</v>
      </c>
      <c r="AT337" s="103"/>
      <c r="AU337" s="90" t="n">
        <f aca="false">AS337+AN337</f>
        <v>0</v>
      </c>
      <c r="AW337" s="90" t="n">
        <f aca="false">AI337+AF337+AC337</f>
        <v>0</v>
      </c>
      <c r="AX337" s="104"/>
    </row>
    <row r="338" customFormat="false" ht="12" hidden="false" customHeight="true" outlineLevel="0" collapsed="false">
      <c r="A338" s="94" t="n">
        <f aca="false">EDATE(A337,1)</f>
        <v>46813</v>
      </c>
      <c r="B338" s="95" t="n">
        <f aca="false">VLOOKUP(MONTH(A338),Volumes,3)</f>
        <v>10000</v>
      </c>
      <c r="C338" s="96"/>
      <c r="D338" s="97" t="n">
        <f aca="false">B338+C338</f>
        <v>10000</v>
      </c>
      <c r="E338" s="84" t="n">
        <f aca="false">IF(X338=0,0,IF(AND(X338=1,$H$3=1),D338*S338,IF($H$3=2,D338,"N/A")))</f>
        <v>0</v>
      </c>
      <c r="F338" s="84" t="n">
        <f aca="false">E338*W338</f>
        <v>0</v>
      </c>
      <c r="G338" s="32" t="n">
        <f aca="false">VLOOKUP($A338,Table,MATCH(G$4,Curves,0))</f>
        <v>4.0375</v>
      </c>
      <c r="H338" s="98" t="n">
        <f aca="false">G338</f>
        <v>4.0375</v>
      </c>
      <c r="I338" s="99" t="n">
        <f aca="false">H338</f>
        <v>4.0375</v>
      </c>
      <c r="J338" s="32" t="n">
        <f aca="false">VLOOKUP($A338,Table,MATCH(J$4,Curves,0))</f>
        <v>0</v>
      </c>
      <c r="K338" s="98" t="n">
        <f aca="false">J338</f>
        <v>0</v>
      </c>
      <c r="L338" s="99" t="n">
        <f aca="false">K338</f>
        <v>0</v>
      </c>
      <c r="M338" s="32" t="n">
        <f aca="false">VLOOKUP($A338,Table,MATCH(M$4,Curves,0))</f>
        <v>0</v>
      </c>
      <c r="N338" s="98" t="n">
        <f aca="false">VLOOKUP($A338,Table,MATCH(N$4,Curves,0))</f>
        <v>0.025</v>
      </c>
      <c r="O338" s="99" t="n">
        <f aca="false">N338</f>
        <v>0.025</v>
      </c>
      <c r="P338" s="100"/>
      <c r="Q338" s="99" t="n">
        <f aca="false">O338+L338+I338</f>
        <v>4.0625</v>
      </c>
      <c r="R338" s="100"/>
      <c r="S338" s="35" t="n">
        <f aca="false">A339-A338</f>
        <v>31</v>
      </c>
      <c r="T338" s="101" t="n">
        <f aca="false">CHOOSE(F$3,A339+24,A338)</f>
        <v>46868</v>
      </c>
      <c r="U338" s="35" t="n">
        <f aca="false">T338-C$3</f>
        <v>10094</v>
      </c>
      <c r="V338" s="32" t="n">
        <f aca="false">VLOOKUP($A338,Table,MATCH(V$4,Curves,0))</f>
        <v>0.070859002456139</v>
      </c>
      <c r="W338" s="102" t="n">
        <f aca="false">1/(1+CHOOSE(F$3,(V339+($K$3/10000))/2,(V338+($K$3/10000))/2))^(2*U338/365.25)</f>
        <v>0.145969414533143</v>
      </c>
      <c r="X338" s="35" t="n">
        <f aca="false">IF(AND(mthbeg&lt;=A338,mthend&gt;=A338),1,0)</f>
        <v>0</v>
      </c>
      <c r="Y338" s="35" t="n">
        <f aca="false">S338*X338</f>
        <v>0</v>
      </c>
      <c r="AA338" s="89" t="n">
        <f aca="false">F338*G338</f>
        <v>0</v>
      </c>
      <c r="AB338" s="89" t="n">
        <f aca="false">$F338*H338</f>
        <v>0</v>
      </c>
      <c r="AC338" s="89" t="n">
        <f aca="false">$F338*I338</f>
        <v>0</v>
      </c>
      <c r="AD338" s="89" t="n">
        <f aca="false">$F338*J338</f>
        <v>0</v>
      </c>
      <c r="AE338" s="89" t="n">
        <f aca="false">$F338*K338</f>
        <v>0</v>
      </c>
      <c r="AF338" s="89" t="n">
        <f aca="false">$F338*L338</f>
        <v>0</v>
      </c>
      <c r="AG338" s="89" t="n">
        <f aca="false">$F338*M338</f>
        <v>0</v>
      </c>
      <c r="AH338" s="89" t="n">
        <f aca="false">$F338*N338</f>
        <v>0</v>
      </c>
      <c r="AI338" s="89" t="n">
        <f aca="false">F338*O338</f>
        <v>0</v>
      </c>
      <c r="AJ338" s="93"/>
      <c r="AK338" s="89" t="n">
        <f aca="false">CHOOSE($G$3,AB338-AC338,AC338-AB338)</f>
        <v>0</v>
      </c>
      <c r="AL338" s="89" t="n">
        <f aca="false">CHOOSE($G$3,AE338-AF338,AF338-AE338)</f>
        <v>0</v>
      </c>
      <c r="AM338" s="89" t="n">
        <f aca="false">CHOOSE($G$3,AH338-AI338,AI338-AH338)</f>
        <v>0</v>
      </c>
      <c r="AN338" s="103" t="n">
        <f aca="false">SUM(AK338:AM338)</f>
        <v>0</v>
      </c>
      <c r="AP338" s="89" t="n">
        <f aca="false">CHOOSE($G$3,AA338-AB338,AB338-AA338)</f>
        <v>0</v>
      </c>
      <c r="AQ338" s="89" t="n">
        <f aca="false">CHOOSE($G$3,AD338-AE338,AE338-AD338)</f>
        <v>0</v>
      </c>
      <c r="AR338" s="89" t="n">
        <f aca="false">CHOOSE($G$3,AG338-AH338,AH338-AG338)</f>
        <v>0</v>
      </c>
      <c r="AS338" s="103" t="n">
        <f aca="false">AP338+AQ338+AR338</f>
        <v>0</v>
      </c>
      <c r="AT338" s="103"/>
      <c r="AU338" s="90" t="n">
        <f aca="false">AS338+AN338</f>
        <v>0</v>
      </c>
      <c r="AW338" s="90" t="n">
        <f aca="false">AI338+AF338+AC338</f>
        <v>0</v>
      </c>
      <c r="AX338" s="104"/>
    </row>
    <row r="339" customFormat="false" ht="12" hidden="false" customHeight="true" outlineLevel="0" collapsed="false">
      <c r="A339" s="94" t="n">
        <f aca="false">EDATE(A338,1)</f>
        <v>46844</v>
      </c>
      <c r="B339" s="95" t="n">
        <f aca="false">VLOOKUP(MONTH(A339),Volumes,3)</f>
        <v>10000</v>
      </c>
      <c r="C339" s="96"/>
      <c r="D339" s="97" t="n">
        <f aca="false">B339+C339</f>
        <v>10000</v>
      </c>
      <c r="E339" s="84" t="n">
        <f aca="false">IF(X339=0,0,IF(AND(X339=1,$H$3=1),D339*S339,IF($H$3=2,D339,"N/A")))</f>
        <v>0</v>
      </c>
      <c r="F339" s="84" t="n">
        <f aca="false">E339*W339</f>
        <v>0</v>
      </c>
      <c r="G339" s="32" t="n">
        <f aca="false">VLOOKUP($A339,Table,MATCH(G$4,Curves,0))</f>
        <v>4.0375</v>
      </c>
      <c r="H339" s="98" t="n">
        <f aca="false">G339</f>
        <v>4.0375</v>
      </c>
      <c r="I339" s="99" t="n">
        <f aca="false">H339</f>
        <v>4.0375</v>
      </c>
      <c r="J339" s="32" t="n">
        <f aca="false">VLOOKUP($A339,Table,MATCH(J$4,Curves,0))</f>
        <v>0</v>
      </c>
      <c r="K339" s="98" t="n">
        <f aca="false">J339</f>
        <v>0</v>
      </c>
      <c r="L339" s="99" t="n">
        <f aca="false">K339</f>
        <v>0</v>
      </c>
      <c r="M339" s="32" t="n">
        <f aca="false">VLOOKUP($A339,Table,MATCH(M$4,Curves,0))</f>
        <v>0</v>
      </c>
      <c r="N339" s="98" t="n">
        <f aca="false">VLOOKUP($A339,Table,MATCH(N$4,Curves,0))</f>
        <v>0.025</v>
      </c>
      <c r="O339" s="99" t="n">
        <f aca="false">N339</f>
        <v>0.025</v>
      </c>
      <c r="P339" s="100"/>
      <c r="Q339" s="99" t="n">
        <f aca="false">O339+L339+I339</f>
        <v>4.0625</v>
      </c>
      <c r="R339" s="100"/>
      <c r="S339" s="35" t="n">
        <f aca="false">A340-A339</f>
        <v>30</v>
      </c>
      <c r="T339" s="101" t="n">
        <f aca="false">CHOOSE(F$3,A340+24,A339)</f>
        <v>46898</v>
      </c>
      <c r="U339" s="35" t="n">
        <f aca="false">T339-C$3</f>
        <v>10124</v>
      </c>
      <c r="V339" s="32" t="n">
        <f aca="false">VLOOKUP($A339,Table,MATCH(V$4,Curves,0))</f>
        <v>0.070859002456139</v>
      </c>
      <c r="W339" s="102" t="n">
        <f aca="false">1/(1+CHOOSE(F$3,(V340+($K$3/10000))/2,(V339+($K$3/10000))/2))^(2*U339/365.25)</f>
        <v>0.145136952592587</v>
      </c>
      <c r="X339" s="35" t="n">
        <f aca="false">IF(AND(mthbeg&lt;=A339,mthend&gt;=A339),1,0)</f>
        <v>0</v>
      </c>
      <c r="Y339" s="35" t="n">
        <f aca="false">S339*X339</f>
        <v>0</v>
      </c>
      <c r="AA339" s="89" t="n">
        <f aca="false">F339*G339</f>
        <v>0</v>
      </c>
      <c r="AB339" s="89" t="n">
        <f aca="false">$F339*H339</f>
        <v>0</v>
      </c>
      <c r="AC339" s="89" t="n">
        <f aca="false">$F339*I339</f>
        <v>0</v>
      </c>
      <c r="AD339" s="89" t="n">
        <f aca="false">$F339*J339</f>
        <v>0</v>
      </c>
      <c r="AE339" s="89" t="n">
        <f aca="false">$F339*K339</f>
        <v>0</v>
      </c>
      <c r="AF339" s="89" t="n">
        <f aca="false">$F339*L339</f>
        <v>0</v>
      </c>
      <c r="AG339" s="89" t="n">
        <f aca="false">$F339*M339</f>
        <v>0</v>
      </c>
      <c r="AH339" s="89" t="n">
        <f aca="false">$F339*N339</f>
        <v>0</v>
      </c>
      <c r="AI339" s="89" t="n">
        <f aca="false">F339*O339</f>
        <v>0</v>
      </c>
      <c r="AJ339" s="93"/>
      <c r="AK339" s="89" t="n">
        <f aca="false">CHOOSE($G$3,AB339-AC339,AC339-AB339)</f>
        <v>0</v>
      </c>
      <c r="AL339" s="89" t="n">
        <f aca="false">CHOOSE($G$3,AE339-AF339,AF339-AE339)</f>
        <v>0</v>
      </c>
      <c r="AM339" s="89" t="n">
        <f aca="false">CHOOSE($G$3,AH339-AI339,AI339-AH339)</f>
        <v>0</v>
      </c>
      <c r="AN339" s="103" t="n">
        <f aca="false">SUM(AK339:AM339)</f>
        <v>0</v>
      </c>
      <c r="AP339" s="89" t="n">
        <f aca="false">CHOOSE($G$3,AA339-AB339,AB339-AA339)</f>
        <v>0</v>
      </c>
      <c r="AQ339" s="89" t="n">
        <f aca="false">CHOOSE($G$3,AD339-AE339,AE339-AD339)</f>
        <v>0</v>
      </c>
      <c r="AR339" s="89" t="n">
        <f aca="false">CHOOSE($G$3,AG339-AH339,AH339-AG339)</f>
        <v>0</v>
      </c>
      <c r="AS339" s="103" t="n">
        <f aca="false">AP339+AQ339+AR339</f>
        <v>0</v>
      </c>
      <c r="AT339" s="103"/>
      <c r="AU339" s="90" t="n">
        <f aca="false">AS339+AN339</f>
        <v>0</v>
      </c>
      <c r="AW339" s="90" t="n">
        <f aca="false">AI339+AF339+AC339</f>
        <v>0</v>
      </c>
      <c r="AX339" s="104"/>
    </row>
    <row r="340" customFormat="false" ht="12" hidden="false" customHeight="true" outlineLevel="0" collapsed="false">
      <c r="A340" s="94" t="n">
        <f aca="false">EDATE(A339,1)</f>
        <v>46874</v>
      </c>
      <c r="B340" s="95" t="n">
        <f aca="false">VLOOKUP(MONTH(A340),Volumes,3)</f>
        <v>10000</v>
      </c>
      <c r="C340" s="96"/>
      <c r="D340" s="97" t="n">
        <f aca="false">B340+C340</f>
        <v>10000</v>
      </c>
      <c r="E340" s="84" t="n">
        <f aca="false">IF(X340=0,0,IF(AND(X340=1,$H$3=1),D340*S340,IF($H$3=2,D340,"N/A")))</f>
        <v>0</v>
      </c>
      <c r="F340" s="84" t="n">
        <f aca="false">E340*W340</f>
        <v>0</v>
      </c>
      <c r="G340" s="32" t="n">
        <f aca="false">VLOOKUP($A340,Table,MATCH(G$4,Curves,0))</f>
        <v>4.0375</v>
      </c>
      <c r="H340" s="98" t="n">
        <f aca="false">G340</f>
        <v>4.0375</v>
      </c>
      <c r="I340" s="99" t="n">
        <f aca="false">H340</f>
        <v>4.0375</v>
      </c>
      <c r="J340" s="32" t="n">
        <f aca="false">VLOOKUP($A340,Table,MATCH(J$4,Curves,0))</f>
        <v>0</v>
      </c>
      <c r="K340" s="98" t="n">
        <f aca="false">J340</f>
        <v>0</v>
      </c>
      <c r="L340" s="99" t="n">
        <f aca="false">K340</f>
        <v>0</v>
      </c>
      <c r="M340" s="32" t="n">
        <f aca="false">VLOOKUP($A340,Table,MATCH(M$4,Curves,0))</f>
        <v>0</v>
      </c>
      <c r="N340" s="98" t="n">
        <f aca="false">VLOOKUP($A340,Table,MATCH(N$4,Curves,0))</f>
        <v>0.025</v>
      </c>
      <c r="O340" s="99" t="n">
        <f aca="false">N340</f>
        <v>0.025</v>
      </c>
      <c r="P340" s="100"/>
      <c r="Q340" s="99" t="n">
        <f aca="false">O340+L340+I340</f>
        <v>4.0625</v>
      </c>
      <c r="R340" s="100"/>
      <c r="S340" s="35" t="n">
        <f aca="false">A341-A340</f>
        <v>31</v>
      </c>
      <c r="T340" s="101" t="n">
        <f aca="false">CHOOSE(F$3,A341+24,A340)</f>
        <v>46929</v>
      </c>
      <c r="U340" s="35" t="n">
        <f aca="false">T340-C$3</f>
        <v>10155</v>
      </c>
      <c r="V340" s="32" t="n">
        <f aca="false">VLOOKUP($A340,Table,MATCH(V$4,Curves,0))</f>
        <v>0.070859002456139</v>
      </c>
      <c r="W340" s="102" t="n">
        <f aca="false">1/(1+CHOOSE(F$3,(V341+($K$3/10000))/2,(V340+($K$3/10000))/2))^(2*U340/365.25)</f>
        <v>0.144281729138916</v>
      </c>
      <c r="X340" s="35" t="n">
        <f aca="false">IF(AND(mthbeg&lt;=A340,mthend&gt;=A340),1,0)</f>
        <v>0</v>
      </c>
      <c r="Y340" s="35" t="n">
        <f aca="false">S340*X340</f>
        <v>0</v>
      </c>
      <c r="AA340" s="89" t="n">
        <f aca="false">F340*G340</f>
        <v>0</v>
      </c>
      <c r="AB340" s="89" t="n">
        <f aca="false">$F340*H340</f>
        <v>0</v>
      </c>
      <c r="AC340" s="89" t="n">
        <f aca="false">$F340*I340</f>
        <v>0</v>
      </c>
      <c r="AD340" s="89" t="n">
        <f aca="false">$F340*J340</f>
        <v>0</v>
      </c>
      <c r="AE340" s="89" t="n">
        <f aca="false">$F340*K340</f>
        <v>0</v>
      </c>
      <c r="AF340" s="89" t="n">
        <f aca="false">$F340*L340</f>
        <v>0</v>
      </c>
      <c r="AG340" s="89" t="n">
        <f aca="false">$F340*M340</f>
        <v>0</v>
      </c>
      <c r="AH340" s="89" t="n">
        <f aca="false">$F340*N340</f>
        <v>0</v>
      </c>
      <c r="AI340" s="89" t="n">
        <f aca="false">F340*O340</f>
        <v>0</v>
      </c>
      <c r="AJ340" s="93"/>
      <c r="AK340" s="89" t="n">
        <f aca="false">CHOOSE($G$3,AB340-AC340,AC340-AB340)</f>
        <v>0</v>
      </c>
      <c r="AL340" s="89" t="n">
        <f aca="false">CHOOSE($G$3,AE340-AF340,AF340-AE340)</f>
        <v>0</v>
      </c>
      <c r="AM340" s="89" t="n">
        <f aca="false">CHOOSE($G$3,AH340-AI340,AI340-AH340)</f>
        <v>0</v>
      </c>
      <c r="AN340" s="103" t="n">
        <f aca="false">SUM(AK340:AM340)</f>
        <v>0</v>
      </c>
      <c r="AP340" s="89" t="n">
        <f aca="false">CHOOSE($G$3,AA340-AB340,AB340-AA340)</f>
        <v>0</v>
      </c>
      <c r="AQ340" s="89" t="n">
        <f aca="false">CHOOSE($G$3,AD340-AE340,AE340-AD340)</f>
        <v>0</v>
      </c>
      <c r="AR340" s="89" t="n">
        <f aca="false">CHOOSE($G$3,AG340-AH340,AH340-AG340)</f>
        <v>0</v>
      </c>
      <c r="AS340" s="103" t="n">
        <f aca="false">AP340+AQ340+AR340</f>
        <v>0</v>
      </c>
      <c r="AT340" s="103"/>
      <c r="AU340" s="90" t="n">
        <f aca="false">AS340+AN340</f>
        <v>0</v>
      </c>
      <c r="AW340" s="90" t="n">
        <f aca="false">AI340+AF340+AC340</f>
        <v>0</v>
      </c>
      <c r="AX340" s="104"/>
    </row>
    <row r="341" customFormat="false" ht="12" hidden="false" customHeight="true" outlineLevel="0" collapsed="false">
      <c r="A341" s="94" t="n">
        <f aca="false">EDATE(A340,1)</f>
        <v>46905</v>
      </c>
      <c r="B341" s="95" t="n">
        <f aca="false">VLOOKUP(MONTH(A341),Volumes,3)</f>
        <v>10000</v>
      </c>
      <c r="C341" s="96"/>
      <c r="D341" s="97" t="n">
        <f aca="false">B341+C341</f>
        <v>10000</v>
      </c>
      <c r="E341" s="84" t="n">
        <f aca="false">IF(X341=0,0,IF(AND(X341=1,$H$3=1),D341*S341,IF($H$3=2,D341,"N/A")))</f>
        <v>0</v>
      </c>
      <c r="F341" s="84" t="n">
        <f aca="false">E341*W341</f>
        <v>0</v>
      </c>
      <c r="G341" s="32" t="n">
        <f aca="false">VLOOKUP($A341,Table,MATCH(G$4,Curves,0))</f>
        <v>4.0375</v>
      </c>
      <c r="H341" s="98" t="n">
        <f aca="false">G341</f>
        <v>4.0375</v>
      </c>
      <c r="I341" s="99" t="n">
        <f aca="false">H341</f>
        <v>4.0375</v>
      </c>
      <c r="J341" s="32" t="n">
        <f aca="false">VLOOKUP($A341,Table,MATCH(J$4,Curves,0))</f>
        <v>0</v>
      </c>
      <c r="K341" s="98" t="n">
        <f aca="false">J341</f>
        <v>0</v>
      </c>
      <c r="L341" s="99" t="n">
        <f aca="false">K341</f>
        <v>0</v>
      </c>
      <c r="M341" s="32" t="n">
        <f aca="false">VLOOKUP($A341,Table,MATCH(M$4,Curves,0))</f>
        <v>0</v>
      </c>
      <c r="N341" s="98" t="n">
        <f aca="false">VLOOKUP($A341,Table,MATCH(N$4,Curves,0))</f>
        <v>0.025</v>
      </c>
      <c r="O341" s="99" t="n">
        <f aca="false">N341</f>
        <v>0.025</v>
      </c>
      <c r="P341" s="100"/>
      <c r="Q341" s="99" t="n">
        <f aca="false">O341+L341+I341</f>
        <v>4.0625</v>
      </c>
      <c r="R341" s="100"/>
      <c r="S341" s="35" t="n">
        <f aca="false">A342-A341</f>
        <v>30</v>
      </c>
      <c r="T341" s="101" t="n">
        <f aca="false">CHOOSE(F$3,A342+24,A341)</f>
        <v>46959</v>
      </c>
      <c r="U341" s="35" t="n">
        <f aca="false">T341-C$3</f>
        <v>10185</v>
      </c>
      <c r="V341" s="32" t="n">
        <f aca="false">VLOOKUP($A341,Table,MATCH(V$4,Curves,0))</f>
        <v>0.070859002456139</v>
      </c>
      <c r="W341" s="102" t="n">
        <f aca="false">1/(1+CHOOSE(F$3,(V342+($K$3/10000))/2,(V341+($K$3/10000))/2))^(2*U341/365.25)</f>
        <v>0.143458892049311</v>
      </c>
      <c r="X341" s="35" t="n">
        <f aca="false">IF(AND(mthbeg&lt;=A341,mthend&gt;=A341),1,0)</f>
        <v>0</v>
      </c>
      <c r="Y341" s="35" t="n">
        <f aca="false">S341*X341</f>
        <v>0</v>
      </c>
      <c r="AA341" s="89" t="n">
        <f aca="false">F341*G341</f>
        <v>0</v>
      </c>
      <c r="AB341" s="89" t="n">
        <f aca="false">$F341*H341</f>
        <v>0</v>
      </c>
      <c r="AC341" s="89" t="n">
        <f aca="false">$F341*I341</f>
        <v>0</v>
      </c>
      <c r="AD341" s="89" t="n">
        <f aca="false">$F341*J341</f>
        <v>0</v>
      </c>
      <c r="AE341" s="89" t="n">
        <f aca="false">$F341*K341</f>
        <v>0</v>
      </c>
      <c r="AF341" s="89" t="n">
        <f aca="false">$F341*L341</f>
        <v>0</v>
      </c>
      <c r="AG341" s="89" t="n">
        <f aca="false">$F341*M341</f>
        <v>0</v>
      </c>
      <c r="AH341" s="89" t="n">
        <f aca="false">$F341*N341</f>
        <v>0</v>
      </c>
      <c r="AI341" s="89" t="n">
        <f aca="false">F341*O341</f>
        <v>0</v>
      </c>
      <c r="AJ341" s="93"/>
      <c r="AK341" s="89" t="n">
        <f aca="false">CHOOSE($G$3,AB341-AC341,AC341-AB341)</f>
        <v>0</v>
      </c>
      <c r="AL341" s="89" t="n">
        <f aca="false">CHOOSE($G$3,AE341-AF341,AF341-AE341)</f>
        <v>0</v>
      </c>
      <c r="AM341" s="89" t="n">
        <f aca="false">CHOOSE($G$3,AH341-AI341,AI341-AH341)</f>
        <v>0</v>
      </c>
      <c r="AN341" s="103" t="n">
        <f aca="false">SUM(AK341:AM341)</f>
        <v>0</v>
      </c>
      <c r="AP341" s="89" t="n">
        <f aca="false">CHOOSE($G$3,AA341-AB341,AB341-AA341)</f>
        <v>0</v>
      </c>
      <c r="AQ341" s="89" t="n">
        <f aca="false">CHOOSE($G$3,AD341-AE341,AE341-AD341)</f>
        <v>0</v>
      </c>
      <c r="AR341" s="89" t="n">
        <f aca="false">CHOOSE($G$3,AG341-AH341,AH341-AG341)</f>
        <v>0</v>
      </c>
      <c r="AS341" s="103" t="n">
        <f aca="false">AP341+AQ341+AR341</f>
        <v>0</v>
      </c>
      <c r="AT341" s="103"/>
      <c r="AU341" s="90" t="n">
        <f aca="false">AS341+AN341</f>
        <v>0</v>
      </c>
      <c r="AW341" s="90" t="n">
        <f aca="false">AI341+AF341+AC341</f>
        <v>0</v>
      </c>
      <c r="AX341" s="104"/>
    </row>
    <row r="342" customFormat="false" ht="12" hidden="false" customHeight="true" outlineLevel="0" collapsed="false">
      <c r="A342" s="94" t="n">
        <f aca="false">EDATE(A341,1)</f>
        <v>46935</v>
      </c>
      <c r="B342" s="95" t="n">
        <f aca="false">VLOOKUP(MONTH(A342),Volumes,3)</f>
        <v>10000</v>
      </c>
      <c r="C342" s="96"/>
      <c r="D342" s="97" t="n">
        <f aca="false">B342+C342</f>
        <v>10000</v>
      </c>
      <c r="E342" s="84" t="n">
        <f aca="false">IF(X342=0,0,IF(AND(X342=1,$H$3=1),D342*S342,IF($H$3=2,D342,"N/A")))</f>
        <v>0</v>
      </c>
      <c r="F342" s="84" t="n">
        <f aca="false">E342*W342</f>
        <v>0</v>
      </c>
      <c r="G342" s="32" t="n">
        <f aca="false">VLOOKUP($A342,Table,MATCH(G$4,Curves,0))</f>
        <v>4.0375</v>
      </c>
      <c r="H342" s="98" t="n">
        <f aca="false">G342</f>
        <v>4.0375</v>
      </c>
      <c r="I342" s="99" t="n">
        <f aca="false">H342</f>
        <v>4.0375</v>
      </c>
      <c r="J342" s="32" t="n">
        <f aca="false">VLOOKUP($A342,Table,MATCH(J$4,Curves,0))</f>
        <v>0</v>
      </c>
      <c r="K342" s="98" t="n">
        <f aca="false">J342</f>
        <v>0</v>
      </c>
      <c r="L342" s="99" t="n">
        <f aca="false">K342</f>
        <v>0</v>
      </c>
      <c r="M342" s="32" t="n">
        <f aca="false">VLOOKUP($A342,Table,MATCH(M$4,Curves,0))</f>
        <v>0</v>
      </c>
      <c r="N342" s="98" t="n">
        <f aca="false">VLOOKUP($A342,Table,MATCH(N$4,Curves,0))</f>
        <v>0.025</v>
      </c>
      <c r="O342" s="99" t="n">
        <f aca="false">N342</f>
        <v>0.025</v>
      </c>
      <c r="P342" s="100"/>
      <c r="Q342" s="99" t="n">
        <f aca="false">O342+L342+I342</f>
        <v>4.0625</v>
      </c>
      <c r="R342" s="100"/>
      <c r="S342" s="35" t="n">
        <f aca="false">A343-A342</f>
        <v>31</v>
      </c>
      <c r="T342" s="101" t="n">
        <f aca="false">CHOOSE(F$3,A343+24,A342)</f>
        <v>46990</v>
      </c>
      <c r="U342" s="35" t="n">
        <f aca="false">T342-C$3</f>
        <v>10216</v>
      </c>
      <c r="V342" s="32" t="n">
        <f aca="false">VLOOKUP($A342,Table,MATCH(V$4,Curves,0))</f>
        <v>0.070859002456139</v>
      </c>
      <c r="W342" s="102" t="n">
        <f aca="false">1/(1+CHOOSE(F$3,(V343+($K$3/10000))/2,(V342+($K$3/10000))/2))^(2*U342/365.25)</f>
        <v>0.142613556613183</v>
      </c>
      <c r="X342" s="35" t="n">
        <f aca="false">IF(AND(mthbeg&lt;=A342,mthend&gt;=A342),1,0)</f>
        <v>0</v>
      </c>
      <c r="Y342" s="35" t="n">
        <f aca="false">S342*X342</f>
        <v>0</v>
      </c>
      <c r="AA342" s="89" t="n">
        <f aca="false">F342*G342</f>
        <v>0</v>
      </c>
      <c r="AB342" s="89" t="n">
        <f aca="false">$F342*H342</f>
        <v>0</v>
      </c>
      <c r="AC342" s="89" t="n">
        <f aca="false">$F342*I342</f>
        <v>0</v>
      </c>
      <c r="AD342" s="89" t="n">
        <f aca="false">$F342*J342</f>
        <v>0</v>
      </c>
      <c r="AE342" s="89" t="n">
        <f aca="false">$F342*K342</f>
        <v>0</v>
      </c>
      <c r="AF342" s="89" t="n">
        <f aca="false">$F342*L342</f>
        <v>0</v>
      </c>
      <c r="AG342" s="89" t="n">
        <f aca="false">$F342*M342</f>
        <v>0</v>
      </c>
      <c r="AH342" s="89" t="n">
        <f aca="false">$F342*N342</f>
        <v>0</v>
      </c>
      <c r="AI342" s="89" t="n">
        <f aca="false">F342*O342</f>
        <v>0</v>
      </c>
      <c r="AJ342" s="93"/>
      <c r="AK342" s="89" t="n">
        <f aca="false">CHOOSE($G$3,AB342-AC342,AC342-AB342)</f>
        <v>0</v>
      </c>
      <c r="AL342" s="89" t="n">
        <f aca="false">CHOOSE($G$3,AE342-AF342,AF342-AE342)</f>
        <v>0</v>
      </c>
      <c r="AM342" s="89" t="n">
        <f aca="false">CHOOSE($G$3,AH342-AI342,AI342-AH342)</f>
        <v>0</v>
      </c>
      <c r="AN342" s="103" t="n">
        <f aca="false">SUM(AK342:AM342)</f>
        <v>0</v>
      </c>
      <c r="AP342" s="89" t="n">
        <f aca="false">CHOOSE($G$3,AA342-AB342,AB342-AA342)</f>
        <v>0</v>
      </c>
      <c r="AQ342" s="89" t="n">
        <f aca="false">CHOOSE($G$3,AD342-AE342,AE342-AD342)</f>
        <v>0</v>
      </c>
      <c r="AR342" s="89" t="n">
        <f aca="false">CHOOSE($G$3,AG342-AH342,AH342-AG342)</f>
        <v>0</v>
      </c>
      <c r="AS342" s="103" t="n">
        <f aca="false">AP342+AQ342+AR342</f>
        <v>0</v>
      </c>
      <c r="AT342" s="103"/>
      <c r="AU342" s="90" t="n">
        <f aca="false">AS342+AN342</f>
        <v>0</v>
      </c>
      <c r="AW342" s="90" t="n">
        <f aca="false">AI342+AF342+AC342</f>
        <v>0</v>
      </c>
      <c r="AX342" s="104"/>
    </row>
    <row r="343" customFormat="false" ht="12" hidden="false" customHeight="true" outlineLevel="0" collapsed="false">
      <c r="A343" s="94" t="n">
        <f aca="false">EDATE(A342,1)</f>
        <v>46966</v>
      </c>
      <c r="B343" s="95" t="n">
        <f aca="false">VLOOKUP(MONTH(A343),Volumes,3)</f>
        <v>10000</v>
      </c>
      <c r="C343" s="96"/>
      <c r="D343" s="97" t="n">
        <f aca="false">B343+C343</f>
        <v>10000</v>
      </c>
      <c r="E343" s="84" t="n">
        <f aca="false">IF(X343=0,0,IF(AND(X343=1,$H$3=1),D343*S343,IF($H$3=2,D343,"N/A")))</f>
        <v>0</v>
      </c>
      <c r="F343" s="84" t="n">
        <f aca="false">E343*W343</f>
        <v>0</v>
      </c>
      <c r="G343" s="32" t="n">
        <f aca="false">VLOOKUP($A343,Table,MATCH(G$4,Curves,0))</f>
        <v>4.0375</v>
      </c>
      <c r="H343" s="98" t="n">
        <f aca="false">G343</f>
        <v>4.0375</v>
      </c>
      <c r="I343" s="99" t="n">
        <f aca="false">H343</f>
        <v>4.0375</v>
      </c>
      <c r="J343" s="32" t="n">
        <f aca="false">VLOOKUP($A343,Table,MATCH(J$4,Curves,0))</f>
        <v>0</v>
      </c>
      <c r="K343" s="98" t="n">
        <f aca="false">J343</f>
        <v>0</v>
      </c>
      <c r="L343" s="99" t="n">
        <f aca="false">K343</f>
        <v>0</v>
      </c>
      <c r="M343" s="32" t="n">
        <f aca="false">VLOOKUP($A343,Table,MATCH(M$4,Curves,0))</f>
        <v>0</v>
      </c>
      <c r="N343" s="98" t="n">
        <f aca="false">VLOOKUP($A343,Table,MATCH(N$4,Curves,0))</f>
        <v>0.025</v>
      </c>
      <c r="O343" s="99" t="n">
        <f aca="false">N343</f>
        <v>0.025</v>
      </c>
      <c r="P343" s="100"/>
      <c r="Q343" s="99" t="n">
        <f aca="false">O343+L343+I343</f>
        <v>4.0625</v>
      </c>
      <c r="R343" s="100"/>
      <c r="S343" s="35" t="n">
        <f aca="false">A344-A343</f>
        <v>31</v>
      </c>
      <c r="T343" s="101" t="n">
        <f aca="false">CHOOSE(F$3,A344+24,A343)</f>
        <v>47021</v>
      </c>
      <c r="U343" s="35" t="n">
        <f aca="false">T343-C$3</f>
        <v>10247</v>
      </c>
      <c r="V343" s="32" t="n">
        <f aca="false">VLOOKUP($A343,Table,MATCH(V$4,Curves,0))</f>
        <v>0.070859002456139</v>
      </c>
      <c r="W343" s="102" t="n">
        <f aca="false">1/(1+CHOOSE(F$3,(V344+($K$3/10000))/2,(V343+($K$3/10000))/2))^(2*U343/365.25)</f>
        <v>0.141773202339181</v>
      </c>
      <c r="X343" s="35" t="n">
        <f aca="false">IF(AND(mthbeg&lt;=A343,mthend&gt;=A343),1,0)</f>
        <v>0</v>
      </c>
      <c r="Y343" s="35" t="n">
        <f aca="false">S343*X343</f>
        <v>0</v>
      </c>
      <c r="AA343" s="89" t="n">
        <f aca="false">F343*G343</f>
        <v>0</v>
      </c>
      <c r="AB343" s="89" t="n">
        <f aca="false">$F343*H343</f>
        <v>0</v>
      </c>
      <c r="AC343" s="89" t="n">
        <f aca="false">$F343*I343</f>
        <v>0</v>
      </c>
      <c r="AD343" s="89" t="n">
        <f aca="false">$F343*J343</f>
        <v>0</v>
      </c>
      <c r="AE343" s="89" t="n">
        <f aca="false">$F343*K343</f>
        <v>0</v>
      </c>
      <c r="AF343" s="89" t="n">
        <f aca="false">$F343*L343</f>
        <v>0</v>
      </c>
      <c r="AG343" s="89" t="n">
        <f aca="false">$F343*M343</f>
        <v>0</v>
      </c>
      <c r="AH343" s="89" t="n">
        <f aca="false">$F343*N343</f>
        <v>0</v>
      </c>
      <c r="AI343" s="89" t="n">
        <f aca="false">F343*O343</f>
        <v>0</v>
      </c>
      <c r="AJ343" s="93"/>
      <c r="AK343" s="89" t="n">
        <f aca="false">CHOOSE($G$3,AB343-AC343,AC343-AB343)</f>
        <v>0</v>
      </c>
      <c r="AL343" s="89" t="n">
        <f aca="false">CHOOSE($G$3,AE343-AF343,AF343-AE343)</f>
        <v>0</v>
      </c>
      <c r="AM343" s="89" t="n">
        <f aca="false">CHOOSE($G$3,AH343-AI343,AI343-AH343)</f>
        <v>0</v>
      </c>
      <c r="AN343" s="103" t="n">
        <f aca="false">SUM(AK343:AM343)</f>
        <v>0</v>
      </c>
      <c r="AP343" s="89" t="n">
        <f aca="false">CHOOSE($G$3,AA343-AB343,AB343-AA343)</f>
        <v>0</v>
      </c>
      <c r="AQ343" s="89" t="n">
        <f aca="false">CHOOSE($G$3,AD343-AE343,AE343-AD343)</f>
        <v>0</v>
      </c>
      <c r="AR343" s="89" t="n">
        <f aca="false">CHOOSE($G$3,AG343-AH343,AH343-AG343)</f>
        <v>0</v>
      </c>
      <c r="AS343" s="103" t="n">
        <f aca="false">AP343+AQ343+AR343</f>
        <v>0</v>
      </c>
      <c r="AT343" s="103"/>
      <c r="AU343" s="90" t="n">
        <f aca="false">AS343+AN343</f>
        <v>0</v>
      </c>
      <c r="AW343" s="90" t="n">
        <f aca="false">AI343+AF343+AC343</f>
        <v>0</v>
      </c>
      <c r="AX343" s="104"/>
    </row>
    <row r="344" customFormat="false" ht="12" hidden="false" customHeight="true" outlineLevel="0" collapsed="false">
      <c r="A344" s="94" t="n">
        <f aca="false">EDATE(A343,1)</f>
        <v>46997</v>
      </c>
      <c r="B344" s="95" t="n">
        <f aca="false">VLOOKUP(MONTH(A344),Volumes,3)</f>
        <v>10000</v>
      </c>
      <c r="C344" s="96"/>
      <c r="D344" s="97" t="n">
        <f aca="false">B344+C344</f>
        <v>10000</v>
      </c>
      <c r="E344" s="84" t="n">
        <f aca="false">IF(X344=0,0,IF(AND(X344=1,$H$3=1),D344*S344,IF($H$3=2,D344,"N/A")))</f>
        <v>0</v>
      </c>
      <c r="F344" s="84" t="n">
        <f aca="false">E344*W344</f>
        <v>0</v>
      </c>
      <c r="G344" s="32" t="n">
        <f aca="false">VLOOKUP($A344,Table,MATCH(G$4,Curves,0))</f>
        <v>4.0375</v>
      </c>
      <c r="H344" s="98" t="n">
        <f aca="false">G344</f>
        <v>4.0375</v>
      </c>
      <c r="I344" s="99" t="n">
        <f aca="false">H344</f>
        <v>4.0375</v>
      </c>
      <c r="J344" s="32" t="n">
        <f aca="false">VLOOKUP($A344,Table,MATCH(J$4,Curves,0))</f>
        <v>0</v>
      </c>
      <c r="K344" s="98" t="n">
        <f aca="false">J344</f>
        <v>0</v>
      </c>
      <c r="L344" s="99" t="n">
        <f aca="false">K344</f>
        <v>0</v>
      </c>
      <c r="M344" s="32" t="n">
        <f aca="false">VLOOKUP($A344,Table,MATCH(M$4,Curves,0))</f>
        <v>0</v>
      </c>
      <c r="N344" s="98" t="n">
        <f aca="false">VLOOKUP($A344,Table,MATCH(N$4,Curves,0))</f>
        <v>0.025</v>
      </c>
      <c r="O344" s="99" t="n">
        <f aca="false">N344</f>
        <v>0.025</v>
      </c>
      <c r="P344" s="100"/>
      <c r="Q344" s="99" t="n">
        <f aca="false">O344+L344+I344</f>
        <v>4.0625</v>
      </c>
      <c r="R344" s="100"/>
      <c r="S344" s="35" t="n">
        <f aca="false">A345-A344</f>
        <v>30</v>
      </c>
      <c r="T344" s="101" t="n">
        <f aca="false">CHOOSE(F$3,A345+24,A344)</f>
        <v>47051</v>
      </c>
      <c r="U344" s="35" t="n">
        <f aca="false">T344-C$3</f>
        <v>10277</v>
      </c>
      <c r="V344" s="32" t="n">
        <f aca="false">VLOOKUP($A344,Table,MATCH(V$4,Curves,0))</f>
        <v>0.070859002456139</v>
      </c>
      <c r="W344" s="102" t="n">
        <f aca="false">1/(1+CHOOSE(F$3,(V345+($K$3/10000))/2,(V344+($K$3/10000))/2))^(2*U344/365.25)</f>
        <v>0.140964671349893</v>
      </c>
      <c r="X344" s="35" t="n">
        <f aca="false">IF(AND(mthbeg&lt;=A344,mthend&gt;=A344),1,0)</f>
        <v>0</v>
      </c>
      <c r="Y344" s="35" t="n">
        <f aca="false">S344*X344</f>
        <v>0</v>
      </c>
      <c r="AA344" s="89" t="n">
        <f aca="false">F344*G344</f>
        <v>0</v>
      </c>
      <c r="AB344" s="89" t="n">
        <f aca="false">$F344*H344</f>
        <v>0</v>
      </c>
      <c r="AC344" s="89" t="n">
        <f aca="false">$F344*I344</f>
        <v>0</v>
      </c>
      <c r="AD344" s="89" t="n">
        <f aca="false">$F344*J344</f>
        <v>0</v>
      </c>
      <c r="AE344" s="89" t="n">
        <f aca="false">$F344*K344</f>
        <v>0</v>
      </c>
      <c r="AF344" s="89" t="n">
        <f aca="false">$F344*L344</f>
        <v>0</v>
      </c>
      <c r="AG344" s="89" t="n">
        <f aca="false">$F344*M344</f>
        <v>0</v>
      </c>
      <c r="AH344" s="89" t="n">
        <f aca="false">$F344*N344</f>
        <v>0</v>
      </c>
      <c r="AI344" s="89" t="n">
        <f aca="false">F344*O344</f>
        <v>0</v>
      </c>
      <c r="AJ344" s="93"/>
      <c r="AK344" s="89" t="n">
        <f aca="false">CHOOSE($G$3,AB344-AC344,AC344-AB344)</f>
        <v>0</v>
      </c>
      <c r="AL344" s="89" t="n">
        <f aca="false">CHOOSE($G$3,AE344-AF344,AF344-AE344)</f>
        <v>0</v>
      </c>
      <c r="AM344" s="89" t="n">
        <f aca="false">CHOOSE($G$3,AH344-AI344,AI344-AH344)</f>
        <v>0</v>
      </c>
      <c r="AN344" s="103" t="n">
        <f aca="false">SUM(AK344:AM344)</f>
        <v>0</v>
      </c>
      <c r="AP344" s="89" t="n">
        <f aca="false">CHOOSE($G$3,AA344-AB344,AB344-AA344)</f>
        <v>0</v>
      </c>
      <c r="AQ344" s="89" t="n">
        <f aca="false">CHOOSE($G$3,AD344-AE344,AE344-AD344)</f>
        <v>0</v>
      </c>
      <c r="AR344" s="89" t="n">
        <f aca="false">CHOOSE($G$3,AG344-AH344,AH344-AG344)</f>
        <v>0</v>
      </c>
      <c r="AS344" s="103" t="n">
        <f aca="false">AP344+AQ344+AR344</f>
        <v>0</v>
      </c>
      <c r="AT344" s="103"/>
      <c r="AU344" s="90" t="n">
        <f aca="false">AS344+AN344</f>
        <v>0</v>
      </c>
      <c r="AW344" s="90" t="n">
        <f aca="false">AI344+AF344+AC344</f>
        <v>0</v>
      </c>
      <c r="AX344" s="104"/>
    </row>
    <row r="345" customFormat="false" ht="12" hidden="false" customHeight="true" outlineLevel="0" collapsed="false">
      <c r="A345" s="94" t="n">
        <f aca="false">EDATE(A344,1)</f>
        <v>47027</v>
      </c>
      <c r="B345" s="95" t="n">
        <f aca="false">VLOOKUP(MONTH(A345),Volumes,3)</f>
        <v>10000</v>
      </c>
      <c r="C345" s="96"/>
      <c r="D345" s="97" t="n">
        <f aca="false">B345+C345</f>
        <v>10000</v>
      </c>
      <c r="E345" s="84" t="n">
        <f aca="false">IF(X345=0,0,IF(AND(X345=1,$H$3=1),D345*S345,IF($H$3=2,D345,"N/A")))</f>
        <v>0</v>
      </c>
      <c r="F345" s="84" t="n">
        <f aca="false">E345*W345</f>
        <v>0</v>
      </c>
      <c r="G345" s="32" t="n">
        <f aca="false">VLOOKUP($A345,Table,MATCH(G$4,Curves,0))</f>
        <v>4.0375</v>
      </c>
      <c r="H345" s="98" t="n">
        <f aca="false">G345</f>
        <v>4.0375</v>
      </c>
      <c r="I345" s="99" t="n">
        <f aca="false">H345</f>
        <v>4.0375</v>
      </c>
      <c r="J345" s="32" t="n">
        <f aca="false">VLOOKUP($A345,Table,MATCH(J$4,Curves,0))</f>
        <v>0</v>
      </c>
      <c r="K345" s="98" t="n">
        <f aca="false">J345</f>
        <v>0</v>
      </c>
      <c r="L345" s="99" t="n">
        <f aca="false">K345</f>
        <v>0</v>
      </c>
      <c r="M345" s="32" t="n">
        <f aca="false">VLOOKUP($A345,Table,MATCH(M$4,Curves,0))</f>
        <v>0</v>
      </c>
      <c r="N345" s="98" t="n">
        <f aca="false">VLOOKUP($A345,Table,MATCH(N$4,Curves,0))</f>
        <v>0.025</v>
      </c>
      <c r="O345" s="99" t="n">
        <f aca="false">N345</f>
        <v>0.025</v>
      </c>
      <c r="P345" s="100"/>
      <c r="Q345" s="99" t="n">
        <f aca="false">O345+L345+I345</f>
        <v>4.0625</v>
      </c>
      <c r="R345" s="100"/>
      <c r="S345" s="35" t="n">
        <f aca="false">A346-A345</f>
        <v>31</v>
      </c>
      <c r="T345" s="101" t="n">
        <f aca="false">CHOOSE(F$3,A346+24,A345)</f>
        <v>47082</v>
      </c>
      <c r="U345" s="35" t="n">
        <f aca="false">T345-C$3</f>
        <v>10308</v>
      </c>
      <c r="V345" s="32" t="n">
        <f aca="false">VLOOKUP($A345,Table,MATCH(V$4,Curves,0))</f>
        <v>0.070859002456139</v>
      </c>
      <c r="W345" s="102" t="n">
        <f aca="false">1/(1+CHOOSE(F$3,(V346+($K$3/10000))/2,(V345+($K$3/10000))/2))^(2*U345/365.25)</f>
        <v>0.140134033177299</v>
      </c>
      <c r="X345" s="35" t="n">
        <f aca="false">IF(AND(mthbeg&lt;=A345,mthend&gt;=A345),1,0)</f>
        <v>0</v>
      </c>
      <c r="Y345" s="35" t="n">
        <f aca="false">S345*X345</f>
        <v>0</v>
      </c>
      <c r="AA345" s="89" t="n">
        <f aca="false">F345*G345</f>
        <v>0</v>
      </c>
      <c r="AB345" s="89" t="n">
        <f aca="false">$F345*H345</f>
        <v>0</v>
      </c>
      <c r="AC345" s="89" t="n">
        <f aca="false">$F345*I345</f>
        <v>0</v>
      </c>
      <c r="AD345" s="89" t="n">
        <f aca="false">$F345*J345</f>
        <v>0</v>
      </c>
      <c r="AE345" s="89" t="n">
        <f aca="false">$F345*K345</f>
        <v>0</v>
      </c>
      <c r="AF345" s="89" t="n">
        <f aca="false">$F345*L345</f>
        <v>0</v>
      </c>
      <c r="AG345" s="89" t="n">
        <f aca="false">$F345*M345</f>
        <v>0</v>
      </c>
      <c r="AH345" s="89" t="n">
        <f aca="false">$F345*N345</f>
        <v>0</v>
      </c>
      <c r="AI345" s="89" t="n">
        <f aca="false">F345*O345</f>
        <v>0</v>
      </c>
      <c r="AJ345" s="93"/>
      <c r="AK345" s="89" t="n">
        <f aca="false">CHOOSE($G$3,AB345-AC345,AC345-AB345)</f>
        <v>0</v>
      </c>
      <c r="AL345" s="89" t="n">
        <f aca="false">CHOOSE($G$3,AE345-AF345,AF345-AE345)</f>
        <v>0</v>
      </c>
      <c r="AM345" s="89" t="n">
        <f aca="false">CHOOSE($G$3,AH345-AI345,AI345-AH345)</f>
        <v>0</v>
      </c>
      <c r="AN345" s="103" t="n">
        <f aca="false">SUM(AK345:AM345)</f>
        <v>0</v>
      </c>
      <c r="AP345" s="89" t="n">
        <f aca="false">CHOOSE($G$3,AA345-AB345,AB345-AA345)</f>
        <v>0</v>
      </c>
      <c r="AQ345" s="89" t="n">
        <f aca="false">CHOOSE($G$3,AD345-AE345,AE345-AD345)</f>
        <v>0</v>
      </c>
      <c r="AR345" s="89" t="n">
        <f aca="false">CHOOSE($G$3,AG345-AH345,AH345-AG345)</f>
        <v>0</v>
      </c>
      <c r="AS345" s="103" t="n">
        <f aca="false">AP345+AQ345+AR345</f>
        <v>0</v>
      </c>
      <c r="AT345" s="103"/>
      <c r="AU345" s="90" t="n">
        <f aca="false">AS345+AN345</f>
        <v>0</v>
      </c>
      <c r="AW345" s="90" t="n">
        <f aca="false">AI345+AF345+AC345</f>
        <v>0</v>
      </c>
      <c r="AX345" s="104"/>
    </row>
    <row r="346" customFormat="false" ht="12" hidden="false" customHeight="true" outlineLevel="0" collapsed="false">
      <c r="A346" s="94" t="n">
        <f aca="false">EDATE(A345,1)</f>
        <v>47058</v>
      </c>
      <c r="B346" s="95" t="n">
        <f aca="false">VLOOKUP(MONTH(A346),Volumes,3)</f>
        <v>10000</v>
      </c>
      <c r="C346" s="96"/>
      <c r="D346" s="97" t="n">
        <f aca="false">B346+C346</f>
        <v>10000</v>
      </c>
      <c r="E346" s="84" t="n">
        <f aca="false">IF(X346=0,0,IF(AND(X346=1,$H$3=1),D346*S346,IF($H$3=2,D346,"N/A")))</f>
        <v>0</v>
      </c>
      <c r="F346" s="84" t="n">
        <f aca="false">E346*W346</f>
        <v>0</v>
      </c>
      <c r="G346" s="32" t="n">
        <f aca="false">VLOOKUP($A346,Table,MATCH(G$4,Curves,0))</f>
        <v>4.0375</v>
      </c>
      <c r="H346" s="98" t="n">
        <f aca="false">G346</f>
        <v>4.0375</v>
      </c>
      <c r="I346" s="99" t="n">
        <f aca="false">H346</f>
        <v>4.0375</v>
      </c>
      <c r="J346" s="32" t="n">
        <f aca="false">VLOOKUP($A346,Table,MATCH(J$4,Curves,0))</f>
        <v>0</v>
      </c>
      <c r="K346" s="98" t="n">
        <f aca="false">J346</f>
        <v>0</v>
      </c>
      <c r="L346" s="99" t="n">
        <f aca="false">K346</f>
        <v>0</v>
      </c>
      <c r="M346" s="32" t="n">
        <f aca="false">VLOOKUP($A346,Table,MATCH(M$4,Curves,0))</f>
        <v>0</v>
      </c>
      <c r="N346" s="98" t="n">
        <f aca="false">VLOOKUP($A346,Table,MATCH(N$4,Curves,0))</f>
        <v>0.025</v>
      </c>
      <c r="O346" s="99" t="n">
        <f aca="false">N346</f>
        <v>0.025</v>
      </c>
      <c r="P346" s="100"/>
      <c r="Q346" s="99" t="n">
        <f aca="false">O346+L346+I346</f>
        <v>4.0625</v>
      </c>
      <c r="R346" s="100"/>
      <c r="S346" s="35" t="n">
        <f aca="false">A347-A346</f>
        <v>30</v>
      </c>
      <c r="T346" s="101" t="n">
        <f aca="false">CHOOSE(F$3,A347+24,A346)</f>
        <v>47112</v>
      </c>
      <c r="U346" s="35" t="n">
        <f aca="false">T346-C$3</f>
        <v>10338</v>
      </c>
      <c r="V346" s="32" t="n">
        <f aca="false">VLOOKUP($A346,Table,MATCH(V$4,Curves,0))</f>
        <v>0.070859002456139</v>
      </c>
      <c r="W346" s="102" t="n">
        <f aca="false">1/(1+CHOOSE(F$3,(V347+($K$3/10000))/2,(V346+($K$3/10000))/2))^(2*U346/365.25)</f>
        <v>0.139334850351432</v>
      </c>
      <c r="X346" s="35" t="n">
        <f aca="false">IF(AND(mthbeg&lt;=A346,mthend&gt;=A346),1,0)</f>
        <v>0</v>
      </c>
      <c r="Y346" s="35" t="n">
        <f aca="false">S346*X346</f>
        <v>0</v>
      </c>
      <c r="AA346" s="89" t="n">
        <f aca="false">F346*G346</f>
        <v>0</v>
      </c>
      <c r="AB346" s="89" t="n">
        <f aca="false">$F346*H346</f>
        <v>0</v>
      </c>
      <c r="AC346" s="89" t="n">
        <f aca="false">$F346*I346</f>
        <v>0</v>
      </c>
      <c r="AD346" s="89" t="n">
        <f aca="false">$F346*J346</f>
        <v>0</v>
      </c>
      <c r="AE346" s="89" t="n">
        <f aca="false">$F346*K346</f>
        <v>0</v>
      </c>
      <c r="AF346" s="89" t="n">
        <f aca="false">$F346*L346</f>
        <v>0</v>
      </c>
      <c r="AG346" s="89" t="n">
        <f aca="false">$F346*M346</f>
        <v>0</v>
      </c>
      <c r="AH346" s="89" t="n">
        <f aca="false">$F346*N346</f>
        <v>0</v>
      </c>
      <c r="AI346" s="89" t="n">
        <f aca="false">F346*O346</f>
        <v>0</v>
      </c>
      <c r="AJ346" s="93"/>
      <c r="AK346" s="89" t="n">
        <f aca="false">CHOOSE($G$3,AB346-AC346,AC346-AB346)</f>
        <v>0</v>
      </c>
      <c r="AL346" s="89" t="n">
        <f aca="false">CHOOSE($G$3,AE346-AF346,AF346-AE346)</f>
        <v>0</v>
      </c>
      <c r="AM346" s="89" t="n">
        <f aca="false">CHOOSE($G$3,AH346-AI346,AI346-AH346)</f>
        <v>0</v>
      </c>
      <c r="AN346" s="103" t="n">
        <f aca="false">SUM(AK346:AM346)</f>
        <v>0</v>
      </c>
      <c r="AP346" s="89" t="n">
        <f aca="false">CHOOSE($G$3,AA346-AB346,AB346-AA346)</f>
        <v>0</v>
      </c>
      <c r="AQ346" s="89" t="n">
        <f aca="false">CHOOSE($G$3,AD346-AE346,AE346-AD346)</f>
        <v>0</v>
      </c>
      <c r="AR346" s="89" t="n">
        <f aca="false">CHOOSE($G$3,AG346-AH346,AH346-AG346)</f>
        <v>0</v>
      </c>
      <c r="AS346" s="103" t="n">
        <f aca="false">AP346+AQ346+AR346</f>
        <v>0</v>
      </c>
      <c r="AT346" s="103"/>
      <c r="AU346" s="90" t="n">
        <f aca="false">AS346+AN346</f>
        <v>0</v>
      </c>
      <c r="AW346" s="90" t="n">
        <f aca="false">AI346+AF346+AC346</f>
        <v>0</v>
      </c>
      <c r="AX346" s="104"/>
    </row>
    <row r="347" customFormat="false" ht="12" hidden="false" customHeight="true" outlineLevel="0" collapsed="false">
      <c r="A347" s="94" t="n">
        <f aca="false">EDATE(A346,1)</f>
        <v>47088</v>
      </c>
      <c r="B347" s="95" t="n">
        <f aca="false">VLOOKUP(MONTH(A347),Volumes,3)</f>
        <v>10000</v>
      </c>
      <c r="C347" s="96"/>
      <c r="D347" s="97" t="n">
        <f aca="false">B347+C347</f>
        <v>10000</v>
      </c>
      <c r="E347" s="84" t="n">
        <f aca="false">IF(X347=0,0,IF(AND(X347=1,$H$3=1),D347*S347,IF($H$3=2,D347,"N/A")))</f>
        <v>0</v>
      </c>
      <c r="F347" s="84" t="n">
        <f aca="false">E347*W347</f>
        <v>0</v>
      </c>
      <c r="G347" s="32" t="n">
        <f aca="false">VLOOKUP($A347,Table,MATCH(G$4,Curves,0))</f>
        <v>4.0375</v>
      </c>
      <c r="H347" s="98" t="n">
        <f aca="false">G347</f>
        <v>4.0375</v>
      </c>
      <c r="I347" s="99" t="n">
        <f aca="false">H347</f>
        <v>4.0375</v>
      </c>
      <c r="J347" s="32" t="n">
        <f aca="false">VLOOKUP($A347,Table,MATCH(J$4,Curves,0))</f>
        <v>0</v>
      </c>
      <c r="K347" s="98" t="n">
        <f aca="false">J347</f>
        <v>0</v>
      </c>
      <c r="L347" s="99" t="n">
        <f aca="false">K347</f>
        <v>0</v>
      </c>
      <c r="M347" s="32" t="n">
        <f aca="false">VLOOKUP($A347,Table,MATCH(M$4,Curves,0))</f>
        <v>0</v>
      </c>
      <c r="N347" s="98" t="n">
        <f aca="false">VLOOKUP($A347,Table,MATCH(N$4,Curves,0))</f>
        <v>0.025</v>
      </c>
      <c r="O347" s="99" t="n">
        <f aca="false">N347</f>
        <v>0.025</v>
      </c>
      <c r="P347" s="100"/>
      <c r="Q347" s="99" t="n">
        <f aca="false">O347+L347+I347</f>
        <v>4.0625</v>
      </c>
      <c r="R347" s="100"/>
      <c r="S347" s="35" t="n">
        <f aca="false">A348-A347</f>
        <v>31</v>
      </c>
      <c r="T347" s="101" t="n">
        <f aca="false">CHOOSE(F$3,A348+24,A347)</f>
        <v>47143</v>
      </c>
      <c r="U347" s="35" t="n">
        <f aca="false">T347-C$3</f>
        <v>10369</v>
      </c>
      <c r="V347" s="32" t="n">
        <f aca="false">VLOOKUP($A347,Table,MATCH(V$4,Curves,0))</f>
        <v>0.070859002456139</v>
      </c>
      <c r="W347" s="102" t="n">
        <f aca="false">1/(1+CHOOSE(F$3,(V348+($K$3/10000))/2,(V347+($K$3/10000))/2))^(2*U347/365.25)</f>
        <v>0.138513815943547</v>
      </c>
      <c r="X347" s="35" t="n">
        <f aca="false">IF(AND(mthbeg&lt;=A347,mthend&gt;=A347),1,0)</f>
        <v>0</v>
      </c>
      <c r="Y347" s="35" t="n">
        <f aca="false">S347*X347</f>
        <v>0</v>
      </c>
      <c r="AA347" s="89" t="n">
        <f aca="false">F347*G347</f>
        <v>0</v>
      </c>
      <c r="AB347" s="89" t="n">
        <f aca="false">$F347*H347</f>
        <v>0</v>
      </c>
      <c r="AC347" s="89" t="n">
        <f aca="false">$F347*I347</f>
        <v>0</v>
      </c>
      <c r="AD347" s="89" t="n">
        <f aca="false">$F347*J347</f>
        <v>0</v>
      </c>
      <c r="AE347" s="89" t="n">
        <f aca="false">$F347*K347</f>
        <v>0</v>
      </c>
      <c r="AF347" s="89" t="n">
        <f aca="false">$F347*L347</f>
        <v>0</v>
      </c>
      <c r="AG347" s="89" t="n">
        <f aca="false">$F347*M347</f>
        <v>0</v>
      </c>
      <c r="AH347" s="89" t="n">
        <f aca="false">$F347*N347</f>
        <v>0</v>
      </c>
      <c r="AI347" s="89" t="n">
        <f aca="false">F347*O347</f>
        <v>0</v>
      </c>
      <c r="AJ347" s="93"/>
      <c r="AK347" s="89" t="n">
        <f aca="false">CHOOSE($G$3,AB347-AC347,AC347-AB347)</f>
        <v>0</v>
      </c>
      <c r="AL347" s="89" t="n">
        <f aca="false">CHOOSE($G$3,AE347-AF347,AF347-AE347)</f>
        <v>0</v>
      </c>
      <c r="AM347" s="89" t="n">
        <f aca="false">CHOOSE($G$3,AH347-AI347,AI347-AH347)</f>
        <v>0</v>
      </c>
      <c r="AN347" s="103" t="n">
        <f aca="false">SUM(AK347:AM347)</f>
        <v>0</v>
      </c>
      <c r="AP347" s="89" t="n">
        <f aca="false">CHOOSE($G$3,AA347-AB347,AB347-AA347)</f>
        <v>0</v>
      </c>
      <c r="AQ347" s="89" t="n">
        <f aca="false">CHOOSE($G$3,AD347-AE347,AE347-AD347)</f>
        <v>0</v>
      </c>
      <c r="AR347" s="89" t="n">
        <f aca="false">CHOOSE($G$3,AG347-AH347,AH347-AG347)</f>
        <v>0</v>
      </c>
      <c r="AS347" s="103" t="n">
        <f aca="false">AP347+AQ347+AR347</f>
        <v>0</v>
      </c>
      <c r="AT347" s="103"/>
      <c r="AU347" s="90" t="n">
        <f aca="false">AS347+AN347</f>
        <v>0</v>
      </c>
      <c r="AW347" s="90" t="n">
        <f aca="false">AI347+AF347+AC347</f>
        <v>0</v>
      </c>
      <c r="AX347" s="104"/>
    </row>
    <row r="348" customFormat="false" ht="12" hidden="false" customHeight="true" outlineLevel="0" collapsed="false">
      <c r="A348" s="94" t="n">
        <f aca="false">EDATE(A347,1)</f>
        <v>47119</v>
      </c>
      <c r="B348" s="95" t="n">
        <f aca="false">VLOOKUP(MONTH(A348),Volumes,3)</f>
        <v>10000</v>
      </c>
      <c r="C348" s="96"/>
      <c r="D348" s="97" t="n">
        <f aca="false">B348+C348</f>
        <v>10000</v>
      </c>
      <c r="E348" s="84" t="n">
        <f aca="false">IF(X348=0,0,IF(AND(X348=1,$H$3=1),D348*S348,IF($H$3=2,D348,"N/A")))</f>
        <v>0</v>
      </c>
      <c r="F348" s="84" t="n">
        <f aca="false">E348*W348</f>
        <v>0</v>
      </c>
      <c r="G348" s="32" t="n">
        <f aca="false">VLOOKUP($A348,Table,MATCH(G$4,Curves,0))</f>
        <v>4.0375</v>
      </c>
      <c r="H348" s="98" t="n">
        <f aca="false">G348</f>
        <v>4.0375</v>
      </c>
      <c r="I348" s="99" t="n">
        <f aca="false">H348</f>
        <v>4.0375</v>
      </c>
      <c r="J348" s="32" t="n">
        <f aca="false">VLOOKUP($A348,Table,MATCH(J$4,Curves,0))</f>
        <v>0</v>
      </c>
      <c r="K348" s="98" t="n">
        <f aca="false">J348</f>
        <v>0</v>
      </c>
      <c r="L348" s="99" t="n">
        <f aca="false">K348</f>
        <v>0</v>
      </c>
      <c r="M348" s="32" t="n">
        <f aca="false">VLOOKUP($A348,Table,MATCH(M$4,Curves,0))</f>
        <v>0</v>
      </c>
      <c r="N348" s="98" t="n">
        <f aca="false">VLOOKUP($A348,Table,MATCH(N$4,Curves,0))</f>
        <v>0.025</v>
      </c>
      <c r="O348" s="99" t="n">
        <f aca="false">N348</f>
        <v>0.025</v>
      </c>
      <c r="P348" s="100"/>
      <c r="Q348" s="99" t="n">
        <f aca="false">O348+L348+I348</f>
        <v>4.0625</v>
      </c>
      <c r="R348" s="100"/>
      <c r="S348" s="35" t="n">
        <f aca="false">A349-A348</f>
        <v>31</v>
      </c>
      <c r="T348" s="101" t="n">
        <f aca="false">CHOOSE(F$3,A349+24,A348)</f>
        <v>47174</v>
      </c>
      <c r="U348" s="35" t="n">
        <f aca="false">T348-C$3</f>
        <v>10400</v>
      </c>
      <c r="V348" s="32" t="n">
        <f aca="false">VLOOKUP($A348,Table,MATCH(V$4,Curves,0))</f>
        <v>0.070859002456139</v>
      </c>
      <c r="W348" s="102" t="n">
        <f aca="false">1/(1+CHOOSE(F$3,(V349+($K$3/10000))/2,(V348+($K$3/10000))/2))^(2*U348/365.25)</f>
        <v>0.137697619503314</v>
      </c>
      <c r="X348" s="35" t="n">
        <f aca="false">IF(AND(mthbeg&lt;=A348,mthend&gt;=A348),1,0)</f>
        <v>0</v>
      </c>
      <c r="Y348" s="35" t="n">
        <f aca="false">S348*X348</f>
        <v>0</v>
      </c>
      <c r="AA348" s="89" t="n">
        <f aca="false">F348*G348</f>
        <v>0</v>
      </c>
      <c r="AB348" s="89" t="n">
        <f aca="false">$F348*H348</f>
        <v>0</v>
      </c>
      <c r="AC348" s="89" t="n">
        <f aca="false">$F348*I348</f>
        <v>0</v>
      </c>
      <c r="AD348" s="89" t="n">
        <f aca="false">$F348*J348</f>
        <v>0</v>
      </c>
      <c r="AE348" s="89" t="n">
        <f aca="false">$F348*K348</f>
        <v>0</v>
      </c>
      <c r="AF348" s="89" t="n">
        <f aca="false">$F348*L348</f>
        <v>0</v>
      </c>
      <c r="AG348" s="89" t="n">
        <f aca="false">$F348*M348</f>
        <v>0</v>
      </c>
      <c r="AH348" s="89" t="n">
        <f aca="false">$F348*N348</f>
        <v>0</v>
      </c>
      <c r="AI348" s="89" t="n">
        <f aca="false">F348*O348</f>
        <v>0</v>
      </c>
      <c r="AJ348" s="93"/>
      <c r="AK348" s="89" t="n">
        <f aca="false">CHOOSE($G$3,AB348-AC348,AC348-AB348)</f>
        <v>0</v>
      </c>
      <c r="AL348" s="89" t="n">
        <f aca="false">CHOOSE($G$3,AE348-AF348,AF348-AE348)</f>
        <v>0</v>
      </c>
      <c r="AM348" s="89" t="n">
        <f aca="false">CHOOSE($G$3,AH348-AI348,AI348-AH348)</f>
        <v>0</v>
      </c>
      <c r="AN348" s="103" t="n">
        <f aca="false">SUM(AK348:AM348)</f>
        <v>0</v>
      </c>
      <c r="AP348" s="89" t="n">
        <f aca="false">CHOOSE($G$3,AA348-AB348,AB348-AA348)</f>
        <v>0</v>
      </c>
      <c r="AQ348" s="89" t="n">
        <f aca="false">CHOOSE($G$3,AD348-AE348,AE348-AD348)</f>
        <v>0</v>
      </c>
      <c r="AR348" s="89" t="n">
        <f aca="false">CHOOSE($G$3,AG348-AH348,AH348-AG348)</f>
        <v>0</v>
      </c>
      <c r="AS348" s="103" t="n">
        <f aca="false">AP348+AQ348+AR348</f>
        <v>0</v>
      </c>
      <c r="AT348" s="103"/>
      <c r="AU348" s="90" t="n">
        <f aca="false">AS348+AN348</f>
        <v>0</v>
      </c>
      <c r="AW348" s="90" t="n">
        <f aca="false">AI348+AF348+AC348</f>
        <v>0</v>
      </c>
      <c r="AX348" s="104"/>
    </row>
    <row r="349" customFormat="false" ht="12" hidden="false" customHeight="true" outlineLevel="0" collapsed="false">
      <c r="A349" s="94" t="n">
        <f aca="false">EDATE(A348,1)</f>
        <v>47150</v>
      </c>
      <c r="B349" s="95" t="n">
        <f aca="false">VLOOKUP(MONTH(A349),Volumes,3)</f>
        <v>10000</v>
      </c>
      <c r="C349" s="96"/>
      <c r="D349" s="97" t="n">
        <f aca="false">B349+C349</f>
        <v>10000</v>
      </c>
      <c r="E349" s="84" t="n">
        <f aca="false">IF(X349=0,0,IF(AND(X349=1,$H$3=1),D349*S349,IF($H$3=2,D349,"N/A")))</f>
        <v>0</v>
      </c>
      <c r="F349" s="84" t="n">
        <f aca="false">E349*W349</f>
        <v>0</v>
      </c>
      <c r="G349" s="32" t="n">
        <f aca="false">VLOOKUP($A349,Table,MATCH(G$4,Curves,0))</f>
        <v>4.0375</v>
      </c>
      <c r="H349" s="98" t="n">
        <f aca="false">G349</f>
        <v>4.0375</v>
      </c>
      <c r="I349" s="99" t="n">
        <f aca="false">H349</f>
        <v>4.0375</v>
      </c>
      <c r="J349" s="32" t="n">
        <f aca="false">VLOOKUP($A349,Table,MATCH(J$4,Curves,0))</f>
        <v>0</v>
      </c>
      <c r="K349" s="98" t="n">
        <f aca="false">J349</f>
        <v>0</v>
      </c>
      <c r="L349" s="99" t="n">
        <f aca="false">K349</f>
        <v>0</v>
      </c>
      <c r="M349" s="32" t="n">
        <f aca="false">VLOOKUP($A349,Table,MATCH(M$4,Curves,0))</f>
        <v>0</v>
      </c>
      <c r="N349" s="98" t="n">
        <f aca="false">VLOOKUP($A349,Table,MATCH(N$4,Curves,0))</f>
        <v>0.025</v>
      </c>
      <c r="O349" s="99" t="n">
        <f aca="false">N349</f>
        <v>0.025</v>
      </c>
      <c r="P349" s="100"/>
      <c r="Q349" s="99" t="n">
        <f aca="false">O349+L349+I349</f>
        <v>4.0625</v>
      </c>
      <c r="R349" s="100"/>
      <c r="S349" s="35" t="n">
        <f aca="false">A350-A349</f>
        <v>28</v>
      </c>
      <c r="T349" s="101" t="n">
        <f aca="false">CHOOSE(F$3,A350+24,A349)</f>
        <v>47202</v>
      </c>
      <c r="U349" s="35" t="n">
        <f aca="false">T349-C$3</f>
        <v>10428</v>
      </c>
      <c r="V349" s="32" t="n">
        <f aca="false">VLOOKUP($A349,Table,MATCH(V$4,Curves,0))</f>
        <v>0.070859002456139</v>
      </c>
      <c r="W349" s="102" t="n">
        <f aca="false">1/(1+CHOOSE(F$3,(V350+($K$3/10000))/2,(V349+($K$3/10000))/2))^(2*U349/365.25)</f>
        <v>0.13696454443569</v>
      </c>
      <c r="X349" s="35" t="n">
        <f aca="false">IF(AND(mthbeg&lt;=A349,mthend&gt;=A349),1,0)</f>
        <v>0</v>
      </c>
      <c r="Y349" s="35" t="n">
        <f aca="false">S349*X349</f>
        <v>0</v>
      </c>
      <c r="AA349" s="89" t="n">
        <f aca="false">F349*G349</f>
        <v>0</v>
      </c>
      <c r="AB349" s="89" t="n">
        <f aca="false">$F349*H349</f>
        <v>0</v>
      </c>
      <c r="AC349" s="89" t="n">
        <f aca="false">$F349*I349</f>
        <v>0</v>
      </c>
      <c r="AD349" s="89" t="n">
        <f aca="false">$F349*J349</f>
        <v>0</v>
      </c>
      <c r="AE349" s="89" t="n">
        <f aca="false">$F349*K349</f>
        <v>0</v>
      </c>
      <c r="AF349" s="89" t="n">
        <f aca="false">$F349*L349</f>
        <v>0</v>
      </c>
      <c r="AG349" s="89" t="n">
        <f aca="false">$F349*M349</f>
        <v>0</v>
      </c>
      <c r="AH349" s="89" t="n">
        <f aca="false">$F349*N349</f>
        <v>0</v>
      </c>
      <c r="AI349" s="89" t="n">
        <f aca="false">F349*O349</f>
        <v>0</v>
      </c>
      <c r="AJ349" s="93"/>
      <c r="AK349" s="89" t="n">
        <f aca="false">CHOOSE($G$3,AB349-AC349,AC349-AB349)</f>
        <v>0</v>
      </c>
      <c r="AL349" s="89" t="n">
        <f aca="false">CHOOSE($G$3,AE349-AF349,AF349-AE349)</f>
        <v>0</v>
      </c>
      <c r="AM349" s="89" t="n">
        <f aca="false">CHOOSE($G$3,AH349-AI349,AI349-AH349)</f>
        <v>0</v>
      </c>
      <c r="AN349" s="103" t="n">
        <f aca="false">SUM(AK349:AM349)</f>
        <v>0</v>
      </c>
      <c r="AP349" s="89" t="n">
        <f aca="false">CHOOSE($G$3,AA349-AB349,AB349-AA349)</f>
        <v>0</v>
      </c>
      <c r="AQ349" s="89" t="n">
        <f aca="false">CHOOSE($G$3,AD349-AE349,AE349-AD349)</f>
        <v>0</v>
      </c>
      <c r="AR349" s="89" t="n">
        <f aca="false">CHOOSE($G$3,AG349-AH349,AH349-AG349)</f>
        <v>0</v>
      </c>
      <c r="AS349" s="103" t="n">
        <f aca="false">AP349+AQ349+AR349</f>
        <v>0</v>
      </c>
      <c r="AT349" s="103"/>
      <c r="AU349" s="90" t="n">
        <f aca="false">AS349+AN349</f>
        <v>0</v>
      </c>
      <c r="AW349" s="90" t="n">
        <f aca="false">AI349+AF349+AC349</f>
        <v>0</v>
      </c>
      <c r="AX349" s="104"/>
    </row>
    <row r="350" customFormat="false" ht="12" hidden="false" customHeight="true" outlineLevel="0" collapsed="false">
      <c r="A350" s="94" t="n">
        <f aca="false">EDATE(A349,1)</f>
        <v>47178</v>
      </c>
      <c r="B350" s="95" t="n">
        <f aca="false">VLOOKUP(MONTH(A350),Volumes,3)</f>
        <v>10000</v>
      </c>
      <c r="C350" s="96"/>
      <c r="D350" s="97" t="n">
        <f aca="false">B350+C350</f>
        <v>10000</v>
      </c>
      <c r="E350" s="84" t="n">
        <f aca="false">IF(X350=0,0,IF(AND(X350=1,$H$3=1),D350*S350,IF($H$3=2,D350,"N/A")))</f>
        <v>0</v>
      </c>
      <c r="F350" s="84" t="n">
        <f aca="false">E350*W350</f>
        <v>0</v>
      </c>
      <c r="G350" s="32" t="n">
        <f aca="false">VLOOKUP($A350,Table,MATCH(G$4,Curves,0))</f>
        <v>4.0375</v>
      </c>
      <c r="H350" s="98" t="n">
        <f aca="false">G350</f>
        <v>4.0375</v>
      </c>
      <c r="I350" s="99" t="n">
        <f aca="false">H350</f>
        <v>4.0375</v>
      </c>
      <c r="J350" s="32" t="n">
        <f aca="false">VLOOKUP($A350,Table,MATCH(J$4,Curves,0))</f>
        <v>0</v>
      </c>
      <c r="K350" s="98" t="n">
        <f aca="false">J350</f>
        <v>0</v>
      </c>
      <c r="L350" s="99" t="n">
        <f aca="false">K350</f>
        <v>0</v>
      </c>
      <c r="M350" s="32" t="n">
        <f aca="false">VLOOKUP($A350,Table,MATCH(M$4,Curves,0))</f>
        <v>0</v>
      </c>
      <c r="N350" s="98" t="n">
        <f aca="false">VLOOKUP($A350,Table,MATCH(N$4,Curves,0))</f>
        <v>0.025</v>
      </c>
      <c r="O350" s="99" t="n">
        <f aca="false">N350</f>
        <v>0.025</v>
      </c>
      <c r="P350" s="100"/>
      <c r="Q350" s="99" t="n">
        <f aca="false">O350+L350+I350</f>
        <v>4.0625</v>
      </c>
      <c r="R350" s="100"/>
      <c r="S350" s="35" t="n">
        <f aca="false">A351-A350</f>
        <v>31</v>
      </c>
      <c r="T350" s="101" t="n">
        <f aca="false">CHOOSE(F$3,A351+24,A350)</f>
        <v>47233</v>
      </c>
      <c r="U350" s="35" t="n">
        <f aca="false">T350-C$3</f>
        <v>10459</v>
      </c>
      <c r="V350" s="32" t="n">
        <f aca="false">VLOOKUP($A350,Table,MATCH(V$4,Curves,0))</f>
        <v>0.070859002456139</v>
      </c>
      <c r="W350" s="102" t="n">
        <f aca="false">1/(1+CHOOSE(F$3,(V351+($K$3/10000))/2,(V350+($K$3/10000))/2))^(2*U350/365.25)</f>
        <v>0.136157477120094</v>
      </c>
      <c r="X350" s="35" t="n">
        <f aca="false">IF(AND(mthbeg&lt;=A350,mthend&gt;=A350),1,0)</f>
        <v>0</v>
      </c>
      <c r="Y350" s="35" t="n">
        <f aca="false">S350*X350</f>
        <v>0</v>
      </c>
      <c r="AA350" s="89" t="n">
        <f aca="false">F350*G350</f>
        <v>0</v>
      </c>
      <c r="AB350" s="89" t="n">
        <f aca="false">$F350*H350</f>
        <v>0</v>
      </c>
      <c r="AC350" s="89" t="n">
        <f aca="false">$F350*I350</f>
        <v>0</v>
      </c>
      <c r="AD350" s="89" t="n">
        <f aca="false">$F350*J350</f>
        <v>0</v>
      </c>
      <c r="AE350" s="89" t="n">
        <f aca="false">$F350*K350</f>
        <v>0</v>
      </c>
      <c r="AF350" s="89" t="n">
        <f aca="false">$F350*L350</f>
        <v>0</v>
      </c>
      <c r="AG350" s="89" t="n">
        <f aca="false">$F350*M350</f>
        <v>0</v>
      </c>
      <c r="AH350" s="89" t="n">
        <f aca="false">$F350*N350</f>
        <v>0</v>
      </c>
      <c r="AI350" s="89" t="n">
        <f aca="false">F350*O350</f>
        <v>0</v>
      </c>
      <c r="AJ350" s="93"/>
      <c r="AK350" s="89" t="n">
        <f aca="false">CHOOSE($G$3,AB350-AC350,AC350-AB350)</f>
        <v>0</v>
      </c>
      <c r="AL350" s="89" t="n">
        <f aca="false">CHOOSE($G$3,AE350-AF350,AF350-AE350)</f>
        <v>0</v>
      </c>
      <c r="AM350" s="89" t="n">
        <f aca="false">CHOOSE($G$3,AH350-AI350,AI350-AH350)</f>
        <v>0</v>
      </c>
      <c r="AN350" s="103" t="n">
        <f aca="false">SUM(AK350:AM350)</f>
        <v>0</v>
      </c>
      <c r="AP350" s="89" t="n">
        <f aca="false">CHOOSE($G$3,AA350-AB350,AB350-AA350)</f>
        <v>0</v>
      </c>
      <c r="AQ350" s="89" t="n">
        <f aca="false">CHOOSE($G$3,AD350-AE350,AE350-AD350)</f>
        <v>0</v>
      </c>
      <c r="AR350" s="89" t="n">
        <f aca="false">CHOOSE($G$3,AG350-AH350,AH350-AG350)</f>
        <v>0</v>
      </c>
      <c r="AS350" s="103" t="n">
        <f aca="false">AP350+AQ350+AR350</f>
        <v>0</v>
      </c>
      <c r="AT350" s="103"/>
      <c r="AU350" s="90" t="n">
        <f aca="false">AS350+AN350</f>
        <v>0</v>
      </c>
      <c r="AW350" s="90" t="n">
        <f aca="false">AI350+AF350+AC350</f>
        <v>0</v>
      </c>
      <c r="AX350" s="104"/>
    </row>
    <row r="351" customFormat="false" ht="12" hidden="false" customHeight="true" outlineLevel="0" collapsed="false">
      <c r="A351" s="94" t="n">
        <f aca="false">EDATE(A350,1)</f>
        <v>47209</v>
      </c>
      <c r="B351" s="95" t="n">
        <f aca="false">VLOOKUP(MONTH(A351),Volumes,3)</f>
        <v>10000</v>
      </c>
      <c r="C351" s="96"/>
      <c r="D351" s="97" t="n">
        <f aca="false">B351+C351</f>
        <v>10000</v>
      </c>
      <c r="E351" s="84" t="n">
        <f aca="false">IF(X351=0,0,IF(AND(X351=1,$H$3=1),D351*S351,IF($H$3=2,D351,"N/A")))</f>
        <v>0</v>
      </c>
      <c r="F351" s="84" t="n">
        <f aca="false">E351*W351</f>
        <v>0</v>
      </c>
      <c r="G351" s="32" t="n">
        <f aca="false">VLOOKUP($A351,Table,MATCH(G$4,Curves,0))</f>
        <v>4.0375</v>
      </c>
      <c r="H351" s="98" t="n">
        <f aca="false">G351</f>
        <v>4.0375</v>
      </c>
      <c r="I351" s="99" t="n">
        <f aca="false">H351</f>
        <v>4.0375</v>
      </c>
      <c r="J351" s="32" t="n">
        <f aca="false">VLOOKUP($A351,Table,MATCH(J$4,Curves,0))</f>
        <v>0</v>
      </c>
      <c r="K351" s="98" t="n">
        <f aca="false">J351</f>
        <v>0</v>
      </c>
      <c r="L351" s="99" t="n">
        <f aca="false">K351</f>
        <v>0</v>
      </c>
      <c r="M351" s="32" t="n">
        <f aca="false">VLOOKUP($A351,Table,MATCH(M$4,Curves,0))</f>
        <v>0</v>
      </c>
      <c r="N351" s="98" t="n">
        <f aca="false">VLOOKUP($A351,Table,MATCH(N$4,Curves,0))</f>
        <v>0.025</v>
      </c>
      <c r="O351" s="99" t="n">
        <f aca="false">N351</f>
        <v>0.025</v>
      </c>
      <c r="P351" s="100"/>
      <c r="Q351" s="99" t="n">
        <f aca="false">O351+L351+I351</f>
        <v>4.0625</v>
      </c>
      <c r="R351" s="100"/>
      <c r="S351" s="35" t="n">
        <f aca="false">A352-A351</f>
        <v>30</v>
      </c>
      <c r="T351" s="101" t="n">
        <f aca="false">CHOOSE(F$3,A352+24,A351)</f>
        <v>47263</v>
      </c>
      <c r="U351" s="35" t="n">
        <f aca="false">T351-C$3</f>
        <v>10489</v>
      </c>
      <c r="V351" s="32" t="n">
        <f aca="false">VLOOKUP($A351,Table,MATCH(V$4,Curves,0))</f>
        <v>0.070859002456139</v>
      </c>
      <c r="W351" s="102" t="n">
        <f aca="false">1/(1+CHOOSE(F$3,(V352+($K$3/10000))/2,(V351+($K$3/10000))/2))^(2*U351/365.25)</f>
        <v>0.135380972549002</v>
      </c>
      <c r="X351" s="35" t="n">
        <f aca="false">IF(AND(mthbeg&lt;=A351,mthend&gt;=A351),1,0)</f>
        <v>0</v>
      </c>
      <c r="Y351" s="35" t="n">
        <f aca="false">S351*X351</f>
        <v>0</v>
      </c>
      <c r="AA351" s="89" t="n">
        <f aca="false">F351*G351</f>
        <v>0</v>
      </c>
      <c r="AB351" s="89" t="n">
        <f aca="false">$F351*H351</f>
        <v>0</v>
      </c>
      <c r="AC351" s="89" t="n">
        <f aca="false">$F351*I351</f>
        <v>0</v>
      </c>
      <c r="AD351" s="89" t="n">
        <f aca="false">$F351*J351</f>
        <v>0</v>
      </c>
      <c r="AE351" s="89" t="n">
        <f aca="false">$F351*K351</f>
        <v>0</v>
      </c>
      <c r="AF351" s="89" t="n">
        <f aca="false">$F351*L351</f>
        <v>0</v>
      </c>
      <c r="AG351" s="89" t="n">
        <f aca="false">$F351*M351</f>
        <v>0</v>
      </c>
      <c r="AH351" s="89" t="n">
        <f aca="false">$F351*N351</f>
        <v>0</v>
      </c>
      <c r="AI351" s="89" t="n">
        <f aca="false">F351*O351</f>
        <v>0</v>
      </c>
      <c r="AJ351" s="93"/>
      <c r="AK351" s="89" t="n">
        <f aca="false">CHOOSE($G$3,AB351-AC351,AC351-AB351)</f>
        <v>0</v>
      </c>
      <c r="AL351" s="89" t="n">
        <f aca="false">CHOOSE($G$3,AE351-AF351,AF351-AE351)</f>
        <v>0</v>
      </c>
      <c r="AM351" s="89" t="n">
        <f aca="false">CHOOSE($G$3,AH351-AI351,AI351-AH351)</f>
        <v>0</v>
      </c>
      <c r="AN351" s="103" t="n">
        <f aca="false">SUM(AK351:AM351)</f>
        <v>0</v>
      </c>
      <c r="AP351" s="89" t="n">
        <f aca="false">CHOOSE($G$3,AA351-AB351,AB351-AA351)</f>
        <v>0</v>
      </c>
      <c r="AQ351" s="89" t="n">
        <f aca="false">CHOOSE($G$3,AD351-AE351,AE351-AD351)</f>
        <v>0</v>
      </c>
      <c r="AR351" s="89" t="n">
        <f aca="false">CHOOSE($G$3,AG351-AH351,AH351-AG351)</f>
        <v>0</v>
      </c>
      <c r="AS351" s="103" t="n">
        <f aca="false">AP351+AQ351+AR351</f>
        <v>0</v>
      </c>
      <c r="AT351" s="103"/>
      <c r="AU351" s="90" t="n">
        <f aca="false">AS351+AN351</f>
        <v>0</v>
      </c>
      <c r="AW351" s="90" t="n">
        <f aca="false">AI351+AF351+AC351</f>
        <v>0</v>
      </c>
      <c r="AX351" s="104"/>
    </row>
    <row r="352" customFormat="false" ht="12" hidden="false" customHeight="true" outlineLevel="0" collapsed="false">
      <c r="A352" s="94" t="n">
        <f aca="false">EDATE(A351,1)</f>
        <v>47239</v>
      </c>
      <c r="B352" s="95" t="n">
        <f aca="false">VLOOKUP(MONTH(A352),Volumes,3)</f>
        <v>10000</v>
      </c>
      <c r="C352" s="96"/>
      <c r="D352" s="97" t="n">
        <f aca="false">B352+C352</f>
        <v>10000</v>
      </c>
      <c r="E352" s="84" t="n">
        <f aca="false">IF(X352=0,0,IF(AND(X352=1,$H$3=1),D352*S352,IF($H$3=2,D352,"N/A")))</f>
        <v>0</v>
      </c>
      <c r="F352" s="84" t="n">
        <f aca="false">E352*W352</f>
        <v>0</v>
      </c>
      <c r="G352" s="32" t="n">
        <f aca="false">VLOOKUP($A352,Table,MATCH(G$4,Curves,0))</f>
        <v>4.0375</v>
      </c>
      <c r="H352" s="98" t="n">
        <f aca="false">G352</f>
        <v>4.0375</v>
      </c>
      <c r="I352" s="99" t="n">
        <f aca="false">H352</f>
        <v>4.0375</v>
      </c>
      <c r="J352" s="32" t="n">
        <f aca="false">VLOOKUP($A352,Table,MATCH(J$4,Curves,0))</f>
        <v>0</v>
      </c>
      <c r="K352" s="98" t="n">
        <f aca="false">J352</f>
        <v>0</v>
      </c>
      <c r="L352" s="99" t="n">
        <f aca="false">K352</f>
        <v>0</v>
      </c>
      <c r="M352" s="32" t="n">
        <f aca="false">VLOOKUP($A352,Table,MATCH(M$4,Curves,0))</f>
        <v>0</v>
      </c>
      <c r="N352" s="98" t="n">
        <f aca="false">VLOOKUP($A352,Table,MATCH(N$4,Curves,0))</f>
        <v>0.025</v>
      </c>
      <c r="O352" s="99" t="n">
        <f aca="false">N352</f>
        <v>0.025</v>
      </c>
      <c r="P352" s="100"/>
      <c r="Q352" s="99" t="n">
        <f aca="false">O352+L352+I352</f>
        <v>4.0625</v>
      </c>
      <c r="R352" s="100"/>
      <c r="S352" s="35" t="n">
        <f aca="false">A353-A352</f>
        <v>31</v>
      </c>
      <c r="T352" s="101" t="n">
        <f aca="false">CHOOSE(F$3,A353+24,A352)</f>
        <v>47294</v>
      </c>
      <c r="U352" s="35" t="n">
        <f aca="false">T352-C$3</f>
        <v>10520</v>
      </c>
      <c r="V352" s="32" t="n">
        <f aca="false">VLOOKUP($A352,Table,MATCH(V$4,Curves,0))</f>
        <v>0.070859002456139</v>
      </c>
      <c r="W352" s="102" t="n">
        <f aca="false">1/(1+CHOOSE(F$3,(V353+($K$3/10000))/2,(V352+($K$3/10000))/2))^(2*U352/365.25)</f>
        <v>0.134583236473961</v>
      </c>
      <c r="X352" s="35" t="n">
        <f aca="false">IF(AND(mthbeg&lt;=A352,mthend&gt;=A352),1,0)</f>
        <v>0</v>
      </c>
      <c r="Y352" s="35" t="n">
        <f aca="false">S352*X352</f>
        <v>0</v>
      </c>
      <c r="AA352" s="89" t="n">
        <f aca="false">F352*G352</f>
        <v>0</v>
      </c>
      <c r="AB352" s="89" t="n">
        <f aca="false">$F352*H352</f>
        <v>0</v>
      </c>
      <c r="AC352" s="89" t="n">
        <f aca="false">$F352*I352</f>
        <v>0</v>
      </c>
      <c r="AD352" s="89" t="n">
        <f aca="false">$F352*J352</f>
        <v>0</v>
      </c>
      <c r="AE352" s="89" t="n">
        <f aca="false">$F352*K352</f>
        <v>0</v>
      </c>
      <c r="AF352" s="89" t="n">
        <f aca="false">$F352*L352</f>
        <v>0</v>
      </c>
      <c r="AG352" s="89" t="n">
        <f aca="false">$F352*M352</f>
        <v>0</v>
      </c>
      <c r="AH352" s="89" t="n">
        <f aca="false">$F352*N352</f>
        <v>0</v>
      </c>
      <c r="AI352" s="89" t="n">
        <f aca="false">F352*O352</f>
        <v>0</v>
      </c>
      <c r="AJ352" s="93"/>
      <c r="AK352" s="89" t="n">
        <f aca="false">CHOOSE($G$3,AB352-AC352,AC352-AB352)</f>
        <v>0</v>
      </c>
      <c r="AL352" s="89" t="n">
        <f aca="false">CHOOSE($G$3,AE352-AF352,AF352-AE352)</f>
        <v>0</v>
      </c>
      <c r="AM352" s="89" t="n">
        <f aca="false">CHOOSE($G$3,AH352-AI352,AI352-AH352)</f>
        <v>0</v>
      </c>
      <c r="AN352" s="103" t="n">
        <f aca="false">SUM(AK352:AM352)</f>
        <v>0</v>
      </c>
      <c r="AP352" s="89" t="n">
        <f aca="false">CHOOSE($G$3,AA352-AB352,AB352-AA352)</f>
        <v>0</v>
      </c>
      <c r="AQ352" s="89" t="n">
        <f aca="false">CHOOSE($G$3,AD352-AE352,AE352-AD352)</f>
        <v>0</v>
      </c>
      <c r="AR352" s="89" t="n">
        <f aca="false">CHOOSE($G$3,AG352-AH352,AH352-AG352)</f>
        <v>0</v>
      </c>
      <c r="AS352" s="103" t="n">
        <f aca="false">AP352+AQ352+AR352</f>
        <v>0</v>
      </c>
      <c r="AT352" s="103"/>
      <c r="AU352" s="90" t="n">
        <f aca="false">AS352+AN352</f>
        <v>0</v>
      </c>
      <c r="AW352" s="90" t="n">
        <f aca="false">AI352+AF352+AC352</f>
        <v>0</v>
      </c>
      <c r="AX352" s="104"/>
    </row>
    <row r="353" customFormat="false" ht="12" hidden="false" customHeight="true" outlineLevel="0" collapsed="false">
      <c r="A353" s="94" t="n">
        <f aca="false">EDATE(A352,1)</f>
        <v>47270</v>
      </c>
      <c r="B353" s="95" t="n">
        <f aca="false">VLOOKUP(MONTH(A353),Volumes,3)</f>
        <v>10000</v>
      </c>
      <c r="C353" s="96"/>
      <c r="D353" s="97" t="n">
        <f aca="false">B353+C353</f>
        <v>10000</v>
      </c>
      <c r="E353" s="84" t="n">
        <f aca="false">IF(X353=0,0,IF(AND(X353=1,$H$3=1),D353*S353,IF($H$3=2,D353,"N/A")))</f>
        <v>0</v>
      </c>
      <c r="F353" s="84" t="n">
        <f aca="false">E353*W353</f>
        <v>0</v>
      </c>
      <c r="G353" s="32" t="n">
        <f aca="false">VLOOKUP($A353,Table,MATCH(G$4,Curves,0))</f>
        <v>4.0375</v>
      </c>
      <c r="H353" s="98" t="n">
        <f aca="false">G353</f>
        <v>4.0375</v>
      </c>
      <c r="I353" s="99" t="n">
        <f aca="false">H353</f>
        <v>4.0375</v>
      </c>
      <c r="J353" s="32" t="n">
        <f aca="false">VLOOKUP($A353,Table,MATCH(J$4,Curves,0))</f>
        <v>0</v>
      </c>
      <c r="K353" s="98" t="n">
        <f aca="false">J353</f>
        <v>0</v>
      </c>
      <c r="L353" s="99" t="n">
        <f aca="false">K353</f>
        <v>0</v>
      </c>
      <c r="M353" s="32" t="n">
        <f aca="false">VLOOKUP($A353,Table,MATCH(M$4,Curves,0))</f>
        <v>0</v>
      </c>
      <c r="N353" s="98" t="n">
        <f aca="false">VLOOKUP($A353,Table,MATCH(N$4,Curves,0))</f>
        <v>0.025</v>
      </c>
      <c r="O353" s="99" t="n">
        <f aca="false">N353</f>
        <v>0.025</v>
      </c>
      <c r="P353" s="100"/>
      <c r="Q353" s="99" t="n">
        <f aca="false">O353+L353+I353</f>
        <v>4.0625</v>
      </c>
      <c r="R353" s="100"/>
      <c r="S353" s="35" t="n">
        <f aca="false">A354-A353</f>
        <v>30</v>
      </c>
      <c r="T353" s="101" t="n">
        <f aca="false">CHOOSE(F$3,A354+24,A353)</f>
        <v>47324</v>
      </c>
      <c r="U353" s="35" t="n">
        <f aca="false">T353-C$3</f>
        <v>10550</v>
      </c>
      <c r="V353" s="32" t="n">
        <f aca="false">VLOOKUP($A353,Table,MATCH(V$4,Curves,0))</f>
        <v>0.070859002456139</v>
      </c>
      <c r="W353" s="102" t="n">
        <f aca="false">1/(1+CHOOSE(F$3,(V354+($K$3/10000))/2,(V353+($K$3/10000))/2))^(2*U353/365.25)</f>
        <v>0.133815709779689</v>
      </c>
      <c r="X353" s="35" t="n">
        <f aca="false">IF(AND(mthbeg&lt;=A353,mthend&gt;=A353),1,0)</f>
        <v>0</v>
      </c>
      <c r="Y353" s="35" t="n">
        <f aca="false">S353*X353</f>
        <v>0</v>
      </c>
      <c r="AA353" s="89" t="n">
        <f aca="false">F353*G353</f>
        <v>0</v>
      </c>
      <c r="AB353" s="89" t="n">
        <f aca="false">$F353*H353</f>
        <v>0</v>
      </c>
      <c r="AC353" s="89" t="n">
        <f aca="false">$F353*I353</f>
        <v>0</v>
      </c>
      <c r="AD353" s="89" t="n">
        <f aca="false">$F353*J353</f>
        <v>0</v>
      </c>
      <c r="AE353" s="89" t="n">
        <f aca="false">$F353*K353</f>
        <v>0</v>
      </c>
      <c r="AF353" s="89" t="n">
        <f aca="false">$F353*L353</f>
        <v>0</v>
      </c>
      <c r="AG353" s="89" t="n">
        <f aca="false">$F353*M353</f>
        <v>0</v>
      </c>
      <c r="AH353" s="89" t="n">
        <f aca="false">$F353*N353</f>
        <v>0</v>
      </c>
      <c r="AI353" s="89" t="n">
        <f aca="false">F353*O353</f>
        <v>0</v>
      </c>
      <c r="AJ353" s="93"/>
      <c r="AK353" s="89" t="n">
        <f aca="false">CHOOSE($G$3,AB353-AC353,AC353-AB353)</f>
        <v>0</v>
      </c>
      <c r="AL353" s="89" t="n">
        <f aca="false">CHOOSE($G$3,AE353-AF353,AF353-AE353)</f>
        <v>0</v>
      </c>
      <c r="AM353" s="89" t="n">
        <f aca="false">CHOOSE($G$3,AH353-AI353,AI353-AH353)</f>
        <v>0</v>
      </c>
      <c r="AN353" s="103" t="n">
        <f aca="false">SUM(AK353:AM353)</f>
        <v>0</v>
      </c>
      <c r="AP353" s="89" t="n">
        <f aca="false">CHOOSE($G$3,AA353-AB353,AB353-AA353)</f>
        <v>0</v>
      </c>
      <c r="AQ353" s="89" t="n">
        <f aca="false">CHOOSE($G$3,AD353-AE353,AE353-AD353)</f>
        <v>0</v>
      </c>
      <c r="AR353" s="89" t="n">
        <f aca="false">CHOOSE($G$3,AG353-AH353,AH353-AG353)</f>
        <v>0</v>
      </c>
      <c r="AS353" s="103" t="n">
        <f aca="false">AP353+AQ353+AR353</f>
        <v>0</v>
      </c>
      <c r="AT353" s="103"/>
      <c r="AU353" s="90" t="n">
        <f aca="false">AS353+AN353</f>
        <v>0</v>
      </c>
      <c r="AW353" s="90" t="n">
        <f aca="false">AI353+AF353+AC353</f>
        <v>0</v>
      </c>
      <c r="AX353" s="104"/>
    </row>
    <row r="354" customFormat="false" ht="12" hidden="false" customHeight="true" outlineLevel="0" collapsed="false">
      <c r="A354" s="94" t="n">
        <f aca="false">EDATE(A353,1)</f>
        <v>47300</v>
      </c>
      <c r="B354" s="95" t="n">
        <f aca="false">VLOOKUP(MONTH(A354),Volumes,3)</f>
        <v>10000</v>
      </c>
      <c r="C354" s="96"/>
      <c r="D354" s="97" t="n">
        <f aca="false">B354+C354</f>
        <v>10000</v>
      </c>
      <c r="E354" s="84" t="n">
        <f aca="false">IF(X354=0,0,IF(AND(X354=1,$H$3=1),D354*S354,IF($H$3=2,D354,"N/A")))</f>
        <v>0</v>
      </c>
      <c r="F354" s="84" t="n">
        <f aca="false">E354*W354</f>
        <v>0</v>
      </c>
      <c r="G354" s="32" t="n">
        <f aca="false">VLOOKUP($A354,Table,MATCH(G$4,Curves,0))</f>
        <v>4.0375</v>
      </c>
      <c r="H354" s="98" t="n">
        <f aca="false">G354</f>
        <v>4.0375</v>
      </c>
      <c r="I354" s="99" t="n">
        <f aca="false">H354</f>
        <v>4.0375</v>
      </c>
      <c r="J354" s="32" t="n">
        <f aca="false">VLOOKUP($A354,Table,MATCH(J$4,Curves,0))</f>
        <v>0</v>
      </c>
      <c r="K354" s="98" t="n">
        <f aca="false">J354</f>
        <v>0</v>
      </c>
      <c r="L354" s="99" t="n">
        <f aca="false">K354</f>
        <v>0</v>
      </c>
      <c r="M354" s="32" t="n">
        <f aca="false">VLOOKUP($A354,Table,MATCH(M$4,Curves,0))</f>
        <v>0</v>
      </c>
      <c r="N354" s="98" t="n">
        <f aca="false">VLOOKUP($A354,Table,MATCH(N$4,Curves,0))</f>
        <v>0.025</v>
      </c>
      <c r="O354" s="99" t="n">
        <f aca="false">N354</f>
        <v>0.025</v>
      </c>
      <c r="P354" s="100"/>
      <c r="Q354" s="99" t="n">
        <f aca="false">O354+L354+I354</f>
        <v>4.0625</v>
      </c>
      <c r="R354" s="100"/>
      <c r="S354" s="35" t="n">
        <f aca="false">A355-A354</f>
        <v>31</v>
      </c>
      <c r="T354" s="101" t="n">
        <f aca="false">CHOOSE(F$3,A355+24,A354)</f>
        <v>47355</v>
      </c>
      <c r="U354" s="35" t="n">
        <f aca="false">T354-C$3</f>
        <v>10581</v>
      </c>
      <c r="V354" s="32" t="n">
        <f aca="false">VLOOKUP($A354,Table,MATCH(V$4,Curves,0))</f>
        <v>0.070859002456139</v>
      </c>
      <c r="W354" s="102" t="n">
        <f aca="false">1/(1+CHOOSE(F$3,(V355+($K$3/10000))/2,(V354+($K$3/10000))/2))^(2*U354/365.25)</f>
        <v>0.13302719705823</v>
      </c>
      <c r="X354" s="35" t="n">
        <f aca="false">IF(AND(mthbeg&lt;=A354,mthend&gt;=A354),1,0)</f>
        <v>0</v>
      </c>
      <c r="Y354" s="35" t="n">
        <f aca="false">S354*X354</f>
        <v>0</v>
      </c>
      <c r="AA354" s="89" t="n">
        <f aca="false">F354*G354</f>
        <v>0</v>
      </c>
      <c r="AB354" s="89" t="n">
        <f aca="false">$F354*H354</f>
        <v>0</v>
      </c>
      <c r="AC354" s="89" t="n">
        <f aca="false">$F354*I354</f>
        <v>0</v>
      </c>
      <c r="AD354" s="89" t="n">
        <f aca="false">$F354*J354</f>
        <v>0</v>
      </c>
      <c r="AE354" s="89" t="n">
        <f aca="false">$F354*K354</f>
        <v>0</v>
      </c>
      <c r="AF354" s="89" t="n">
        <f aca="false">$F354*L354</f>
        <v>0</v>
      </c>
      <c r="AG354" s="89" t="n">
        <f aca="false">$F354*M354</f>
        <v>0</v>
      </c>
      <c r="AH354" s="89" t="n">
        <f aca="false">$F354*N354</f>
        <v>0</v>
      </c>
      <c r="AI354" s="89" t="n">
        <f aca="false">F354*O354</f>
        <v>0</v>
      </c>
      <c r="AJ354" s="93"/>
      <c r="AK354" s="89" t="n">
        <f aca="false">CHOOSE($G$3,AB354-AC354,AC354-AB354)</f>
        <v>0</v>
      </c>
      <c r="AL354" s="89" t="n">
        <f aca="false">CHOOSE($G$3,AE354-AF354,AF354-AE354)</f>
        <v>0</v>
      </c>
      <c r="AM354" s="89" t="n">
        <f aca="false">CHOOSE($G$3,AH354-AI354,AI354-AH354)</f>
        <v>0</v>
      </c>
      <c r="AN354" s="103" t="n">
        <f aca="false">SUM(AK354:AM354)</f>
        <v>0</v>
      </c>
      <c r="AP354" s="89" t="n">
        <f aca="false">CHOOSE($G$3,AA354-AB354,AB354-AA354)</f>
        <v>0</v>
      </c>
      <c r="AQ354" s="89" t="n">
        <f aca="false">CHOOSE($G$3,AD354-AE354,AE354-AD354)</f>
        <v>0</v>
      </c>
      <c r="AR354" s="89" t="n">
        <f aca="false">CHOOSE($G$3,AG354-AH354,AH354-AG354)</f>
        <v>0</v>
      </c>
      <c r="AS354" s="103" t="n">
        <f aca="false">AP354+AQ354+AR354</f>
        <v>0</v>
      </c>
      <c r="AT354" s="103"/>
      <c r="AU354" s="90" t="n">
        <f aca="false">AS354+AN354</f>
        <v>0</v>
      </c>
      <c r="AW354" s="90" t="n">
        <f aca="false">AI354+AF354+AC354</f>
        <v>0</v>
      </c>
      <c r="AX354" s="104"/>
    </row>
    <row r="355" customFormat="false" ht="12" hidden="false" customHeight="true" outlineLevel="0" collapsed="false">
      <c r="A355" s="94" t="n">
        <f aca="false">EDATE(A354,1)</f>
        <v>47331</v>
      </c>
      <c r="B355" s="95" t="n">
        <f aca="false">VLOOKUP(MONTH(A355),Volumes,3)</f>
        <v>10000</v>
      </c>
      <c r="C355" s="96"/>
      <c r="D355" s="97" t="n">
        <f aca="false">B355+C355</f>
        <v>10000</v>
      </c>
      <c r="E355" s="84" t="n">
        <f aca="false">IF(X355=0,0,IF(AND(X355=1,$H$3=1),D355*S355,IF($H$3=2,D355,"N/A")))</f>
        <v>0</v>
      </c>
      <c r="F355" s="84" t="n">
        <f aca="false">E355*W355</f>
        <v>0</v>
      </c>
      <c r="G355" s="32" t="n">
        <f aca="false">VLOOKUP($A355,Table,MATCH(G$4,Curves,0))</f>
        <v>4.0375</v>
      </c>
      <c r="H355" s="98" t="n">
        <f aca="false">G355</f>
        <v>4.0375</v>
      </c>
      <c r="I355" s="99" t="n">
        <f aca="false">H355</f>
        <v>4.0375</v>
      </c>
      <c r="J355" s="32" t="n">
        <f aca="false">VLOOKUP($A355,Table,MATCH(J$4,Curves,0))</f>
        <v>0</v>
      </c>
      <c r="K355" s="98" t="n">
        <f aca="false">J355</f>
        <v>0</v>
      </c>
      <c r="L355" s="99" t="n">
        <f aca="false">K355</f>
        <v>0</v>
      </c>
      <c r="M355" s="32" t="n">
        <f aca="false">VLOOKUP($A355,Table,MATCH(M$4,Curves,0))</f>
        <v>0</v>
      </c>
      <c r="N355" s="98" t="n">
        <f aca="false">VLOOKUP($A355,Table,MATCH(N$4,Curves,0))</f>
        <v>0.025</v>
      </c>
      <c r="O355" s="99" t="n">
        <f aca="false">N355</f>
        <v>0.025</v>
      </c>
      <c r="P355" s="100"/>
      <c r="Q355" s="99" t="n">
        <f aca="false">O355+L355+I355</f>
        <v>4.0625</v>
      </c>
      <c r="R355" s="100"/>
      <c r="S355" s="35" t="n">
        <f aca="false">A356-A355</f>
        <v>31</v>
      </c>
      <c r="T355" s="101" t="n">
        <f aca="false">CHOOSE(F$3,A356+24,A355)</f>
        <v>47386</v>
      </c>
      <c r="U355" s="35" t="n">
        <f aca="false">T355-C$3</f>
        <v>10612</v>
      </c>
      <c r="V355" s="32" t="n">
        <f aca="false">VLOOKUP($A355,Table,MATCH(V$4,Curves,0))</f>
        <v>0.070859002456139</v>
      </c>
      <c r="W355" s="102" t="n">
        <f aca="false">1/(1+CHOOSE(F$3,(V356+($K$3/10000))/2,(V355+($K$3/10000))/2))^(2*U355/365.25)</f>
        <v>0.132243330669498</v>
      </c>
      <c r="X355" s="35" t="n">
        <f aca="false">IF(AND(mthbeg&lt;=A355,mthend&gt;=A355),1,0)</f>
        <v>0</v>
      </c>
      <c r="Y355" s="35" t="n">
        <f aca="false">S355*X355</f>
        <v>0</v>
      </c>
      <c r="AA355" s="89" t="n">
        <f aca="false">F355*G355</f>
        <v>0</v>
      </c>
      <c r="AB355" s="89" t="n">
        <f aca="false">$F355*H355</f>
        <v>0</v>
      </c>
      <c r="AC355" s="89" t="n">
        <f aca="false">$F355*I355</f>
        <v>0</v>
      </c>
      <c r="AD355" s="89" t="n">
        <f aca="false">$F355*J355</f>
        <v>0</v>
      </c>
      <c r="AE355" s="89" t="n">
        <f aca="false">$F355*K355</f>
        <v>0</v>
      </c>
      <c r="AF355" s="89" t="n">
        <f aca="false">$F355*L355</f>
        <v>0</v>
      </c>
      <c r="AG355" s="89" t="n">
        <f aca="false">$F355*M355</f>
        <v>0</v>
      </c>
      <c r="AH355" s="89" t="n">
        <f aca="false">$F355*N355</f>
        <v>0</v>
      </c>
      <c r="AI355" s="89" t="n">
        <f aca="false">F355*O355</f>
        <v>0</v>
      </c>
      <c r="AJ355" s="93"/>
      <c r="AK355" s="89" t="n">
        <f aca="false">CHOOSE($G$3,AB355-AC355,AC355-AB355)</f>
        <v>0</v>
      </c>
      <c r="AL355" s="89" t="n">
        <f aca="false">CHOOSE($G$3,AE355-AF355,AF355-AE355)</f>
        <v>0</v>
      </c>
      <c r="AM355" s="89" t="n">
        <f aca="false">CHOOSE($G$3,AH355-AI355,AI355-AH355)</f>
        <v>0</v>
      </c>
      <c r="AN355" s="103" t="n">
        <f aca="false">SUM(AK355:AM355)</f>
        <v>0</v>
      </c>
      <c r="AP355" s="89" t="n">
        <f aca="false">CHOOSE($G$3,AA355-AB355,AB355-AA355)</f>
        <v>0</v>
      </c>
      <c r="AQ355" s="89" t="n">
        <f aca="false">CHOOSE($G$3,AD355-AE355,AE355-AD355)</f>
        <v>0</v>
      </c>
      <c r="AR355" s="89" t="n">
        <f aca="false">CHOOSE($G$3,AG355-AH355,AH355-AG355)</f>
        <v>0</v>
      </c>
      <c r="AS355" s="103" t="n">
        <f aca="false">AP355+AQ355+AR355</f>
        <v>0</v>
      </c>
      <c r="AT355" s="103"/>
      <c r="AU355" s="90" t="n">
        <f aca="false">AS355+AN355</f>
        <v>0</v>
      </c>
      <c r="AW355" s="90" t="n">
        <f aca="false">AI355+AF355+AC355</f>
        <v>0</v>
      </c>
      <c r="AX355" s="104"/>
    </row>
    <row r="356" customFormat="false" ht="12" hidden="false" customHeight="true" outlineLevel="0" collapsed="false">
      <c r="A356" s="94" t="n">
        <f aca="false">EDATE(A355,1)</f>
        <v>47362</v>
      </c>
      <c r="B356" s="95" t="n">
        <f aca="false">VLOOKUP(MONTH(A356),Volumes,3)</f>
        <v>10000</v>
      </c>
      <c r="C356" s="96"/>
      <c r="D356" s="97" t="n">
        <f aca="false">B356+C356</f>
        <v>10000</v>
      </c>
      <c r="E356" s="84" t="n">
        <f aca="false">IF(X356=0,0,IF(AND(X356=1,$H$3=1),D356*S356,IF($H$3=2,D356,"N/A")))</f>
        <v>0</v>
      </c>
      <c r="F356" s="84" t="n">
        <f aca="false">E356*W356</f>
        <v>0</v>
      </c>
      <c r="G356" s="32" t="n">
        <f aca="false">VLOOKUP($A356,Table,MATCH(G$4,Curves,0))</f>
        <v>4.0375</v>
      </c>
      <c r="H356" s="98" t="n">
        <f aca="false">G356</f>
        <v>4.0375</v>
      </c>
      <c r="I356" s="99" t="n">
        <f aca="false">H356</f>
        <v>4.0375</v>
      </c>
      <c r="J356" s="32" t="n">
        <f aca="false">VLOOKUP($A356,Table,MATCH(J$4,Curves,0))</f>
        <v>0</v>
      </c>
      <c r="K356" s="98" t="n">
        <f aca="false">J356</f>
        <v>0</v>
      </c>
      <c r="L356" s="99" t="n">
        <f aca="false">K356</f>
        <v>0</v>
      </c>
      <c r="M356" s="32" t="n">
        <f aca="false">VLOOKUP($A356,Table,MATCH(M$4,Curves,0))</f>
        <v>0</v>
      </c>
      <c r="N356" s="98" t="n">
        <f aca="false">VLOOKUP($A356,Table,MATCH(N$4,Curves,0))</f>
        <v>0.025</v>
      </c>
      <c r="O356" s="99" t="n">
        <f aca="false">N356</f>
        <v>0.025</v>
      </c>
      <c r="P356" s="100"/>
      <c r="Q356" s="99" t="n">
        <f aca="false">O356+L356+I356</f>
        <v>4.0625</v>
      </c>
      <c r="R356" s="100"/>
      <c r="S356" s="35" t="n">
        <f aca="false">A357-A356</f>
        <v>30</v>
      </c>
      <c r="T356" s="101" t="n">
        <f aca="false">CHOOSE(F$3,A357+24,A356)</f>
        <v>47416</v>
      </c>
      <c r="U356" s="35" t="n">
        <f aca="false">T356-C$3</f>
        <v>10642</v>
      </c>
      <c r="V356" s="32" t="n">
        <f aca="false">VLOOKUP($A356,Table,MATCH(V$4,Curves,0))</f>
        <v>0.070859002456139</v>
      </c>
      <c r="W356" s="102" t="n">
        <f aca="false">1/(1+CHOOSE(F$3,(V357+($K$3/10000))/2,(V356+($K$3/10000))/2))^(2*U356/365.25)</f>
        <v>0.131489148431892</v>
      </c>
      <c r="X356" s="35" t="n">
        <f aca="false">IF(AND(mthbeg&lt;=A356,mthend&gt;=A356),1,0)</f>
        <v>0</v>
      </c>
      <c r="Y356" s="35" t="n">
        <f aca="false">S356*X356</f>
        <v>0</v>
      </c>
      <c r="AA356" s="89" t="n">
        <f aca="false">F356*G356</f>
        <v>0</v>
      </c>
      <c r="AB356" s="89" t="n">
        <f aca="false">$F356*H356</f>
        <v>0</v>
      </c>
      <c r="AC356" s="89" t="n">
        <f aca="false">$F356*I356</f>
        <v>0</v>
      </c>
      <c r="AD356" s="89" t="n">
        <f aca="false">$F356*J356</f>
        <v>0</v>
      </c>
      <c r="AE356" s="89" t="n">
        <f aca="false">$F356*K356</f>
        <v>0</v>
      </c>
      <c r="AF356" s="89" t="n">
        <f aca="false">$F356*L356</f>
        <v>0</v>
      </c>
      <c r="AG356" s="89" t="n">
        <f aca="false">$F356*M356</f>
        <v>0</v>
      </c>
      <c r="AH356" s="89" t="n">
        <f aca="false">$F356*N356</f>
        <v>0</v>
      </c>
      <c r="AI356" s="89" t="n">
        <f aca="false">F356*O356</f>
        <v>0</v>
      </c>
      <c r="AJ356" s="93"/>
      <c r="AK356" s="89" t="n">
        <f aca="false">CHOOSE($G$3,AB356-AC356,AC356-AB356)</f>
        <v>0</v>
      </c>
      <c r="AL356" s="89" t="n">
        <f aca="false">CHOOSE($G$3,AE356-AF356,AF356-AE356)</f>
        <v>0</v>
      </c>
      <c r="AM356" s="89" t="n">
        <f aca="false">CHOOSE($G$3,AH356-AI356,AI356-AH356)</f>
        <v>0</v>
      </c>
      <c r="AN356" s="103" t="n">
        <f aca="false">SUM(AK356:AM356)</f>
        <v>0</v>
      </c>
      <c r="AP356" s="89" t="n">
        <f aca="false">CHOOSE($G$3,AA356-AB356,AB356-AA356)</f>
        <v>0</v>
      </c>
      <c r="AQ356" s="89" t="n">
        <f aca="false">CHOOSE($G$3,AD356-AE356,AE356-AD356)</f>
        <v>0</v>
      </c>
      <c r="AR356" s="89" t="n">
        <f aca="false">CHOOSE($G$3,AG356-AH356,AH356-AG356)</f>
        <v>0</v>
      </c>
      <c r="AS356" s="103" t="n">
        <f aca="false">AP356+AQ356+AR356</f>
        <v>0</v>
      </c>
      <c r="AT356" s="103"/>
      <c r="AU356" s="90" t="n">
        <f aca="false">AS356+AN356</f>
        <v>0</v>
      </c>
      <c r="AW356" s="90" t="n">
        <f aca="false">AI356+AF356+AC356</f>
        <v>0</v>
      </c>
      <c r="AX356" s="104"/>
    </row>
    <row r="357" customFormat="false" ht="12" hidden="false" customHeight="true" outlineLevel="0" collapsed="false">
      <c r="A357" s="94" t="n">
        <f aca="false">EDATE(A356,1)</f>
        <v>47392</v>
      </c>
      <c r="B357" s="95" t="n">
        <f aca="false">VLOOKUP(MONTH(A357),Volumes,3)</f>
        <v>10000</v>
      </c>
      <c r="C357" s="96"/>
      <c r="D357" s="97" t="n">
        <f aca="false">B357+C357</f>
        <v>10000</v>
      </c>
      <c r="E357" s="84" t="n">
        <f aca="false">IF(X357=0,0,IF(AND(X357=1,$H$3=1),D357*S357,IF($H$3=2,D357,"N/A")))</f>
        <v>0</v>
      </c>
      <c r="F357" s="84" t="n">
        <f aca="false">E357*W357</f>
        <v>0</v>
      </c>
      <c r="G357" s="32" t="n">
        <f aca="false">VLOOKUP($A357,Table,MATCH(G$4,Curves,0))</f>
        <v>4.0375</v>
      </c>
      <c r="H357" s="98" t="n">
        <f aca="false">G357</f>
        <v>4.0375</v>
      </c>
      <c r="I357" s="99" t="n">
        <f aca="false">H357</f>
        <v>4.0375</v>
      </c>
      <c r="J357" s="32" t="n">
        <f aca="false">VLOOKUP($A357,Table,MATCH(J$4,Curves,0))</f>
        <v>0</v>
      </c>
      <c r="K357" s="98" t="n">
        <f aca="false">J357</f>
        <v>0</v>
      </c>
      <c r="L357" s="99" t="n">
        <f aca="false">K357</f>
        <v>0</v>
      </c>
      <c r="M357" s="32" t="n">
        <f aca="false">VLOOKUP($A357,Table,MATCH(M$4,Curves,0))</f>
        <v>0</v>
      </c>
      <c r="N357" s="98" t="n">
        <f aca="false">VLOOKUP($A357,Table,MATCH(N$4,Curves,0))</f>
        <v>0.025</v>
      </c>
      <c r="O357" s="99" t="n">
        <f aca="false">N357</f>
        <v>0.025</v>
      </c>
      <c r="P357" s="100"/>
      <c r="Q357" s="99" t="n">
        <f aca="false">O357+L357+I357</f>
        <v>4.0625</v>
      </c>
      <c r="R357" s="100"/>
      <c r="S357" s="35" t="n">
        <f aca="false">A358-A357</f>
        <v>31</v>
      </c>
      <c r="T357" s="101" t="n">
        <f aca="false">CHOOSE(F$3,A358+24,A357)</f>
        <v>47447</v>
      </c>
      <c r="U357" s="35" t="n">
        <f aca="false">T357-C$3</f>
        <v>10673</v>
      </c>
      <c r="V357" s="32" t="n">
        <f aca="false">VLOOKUP($A357,Table,MATCH(V$4,Curves,0))</f>
        <v>0.070859002456139</v>
      </c>
      <c r="W357" s="102" t="n">
        <f aca="false">1/(1+CHOOSE(F$3,(V358+($K$3/10000))/2,(V357+($K$3/10000))/2))^(2*U357/365.25)</f>
        <v>0.130714345036661</v>
      </c>
      <c r="X357" s="35" t="n">
        <f aca="false">IF(AND(mthbeg&lt;=A357,mthend&gt;=A357),1,0)</f>
        <v>0</v>
      </c>
      <c r="Y357" s="35" t="n">
        <f aca="false">S357*X357</f>
        <v>0</v>
      </c>
      <c r="AA357" s="89" t="n">
        <f aca="false">F357*G357</f>
        <v>0</v>
      </c>
      <c r="AB357" s="89" t="n">
        <f aca="false">$F357*H357</f>
        <v>0</v>
      </c>
      <c r="AC357" s="89" t="n">
        <f aca="false">$F357*I357</f>
        <v>0</v>
      </c>
      <c r="AD357" s="89" t="n">
        <f aca="false">$F357*J357</f>
        <v>0</v>
      </c>
      <c r="AE357" s="89" t="n">
        <f aca="false">$F357*K357</f>
        <v>0</v>
      </c>
      <c r="AF357" s="89" t="n">
        <f aca="false">$F357*L357</f>
        <v>0</v>
      </c>
      <c r="AG357" s="89" t="n">
        <f aca="false">$F357*M357</f>
        <v>0</v>
      </c>
      <c r="AH357" s="89" t="n">
        <f aca="false">$F357*N357</f>
        <v>0</v>
      </c>
      <c r="AI357" s="89" t="n">
        <f aca="false">F357*O357</f>
        <v>0</v>
      </c>
      <c r="AJ357" s="93"/>
      <c r="AK357" s="89" t="n">
        <f aca="false">CHOOSE($G$3,AB357-AC357,AC357-AB357)</f>
        <v>0</v>
      </c>
      <c r="AL357" s="89" t="n">
        <f aca="false">CHOOSE($G$3,AE357-AF357,AF357-AE357)</f>
        <v>0</v>
      </c>
      <c r="AM357" s="89" t="n">
        <f aca="false">CHOOSE($G$3,AH357-AI357,AI357-AH357)</f>
        <v>0</v>
      </c>
      <c r="AN357" s="103" t="n">
        <f aca="false">SUM(AK357:AM357)</f>
        <v>0</v>
      </c>
      <c r="AP357" s="89" t="n">
        <f aca="false">CHOOSE($G$3,AA357-AB357,AB357-AA357)</f>
        <v>0</v>
      </c>
      <c r="AQ357" s="89" t="n">
        <f aca="false">CHOOSE($G$3,AD357-AE357,AE357-AD357)</f>
        <v>0</v>
      </c>
      <c r="AR357" s="89" t="n">
        <f aca="false">CHOOSE($G$3,AG357-AH357,AH357-AG357)</f>
        <v>0</v>
      </c>
      <c r="AS357" s="103" t="n">
        <f aca="false">AP357+AQ357+AR357</f>
        <v>0</v>
      </c>
      <c r="AT357" s="103"/>
      <c r="AU357" s="90" t="n">
        <f aca="false">AS357+AN357</f>
        <v>0</v>
      </c>
      <c r="AW357" s="90" t="n">
        <f aca="false">AI357+AF357+AC357</f>
        <v>0</v>
      </c>
      <c r="AX357" s="104"/>
    </row>
    <row r="358" customFormat="false" ht="12" hidden="false" customHeight="true" outlineLevel="0" collapsed="false">
      <c r="A358" s="94" t="n">
        <f aca="false">EDATE(A357,1)</f>
        <v>47423</v>
      </c>
      <c r="B358" s="95" t="n">
        <f aca="false">VLOOKUP(MONTH(A358),Volumes,3)</f>
        <v>10000</v>
      </c>
      <c r="C358" s="96"/>
      <c r="D358" s="97" t="n">
        <f aca="false">B358+C358</f>
        <v>10000</v>
      </c>
      <c r="E358" s="84" t="n">
        <f aca="false">IF(X358=0,0,IF(AND(X358=1,$H$3=1),D358*S358,IF($H$3=2,D358,"N/A")))</f>
        <v>0</v>
      </c>
      <c r="F358" s="84" t="n">
        <f aca="false">E358*W358</f>
        <v>0</v>
      </c>
      <c r="G358" s="32" t="n">
        <f aca="false">VLOOKUP($A358,Table,MATCH(G$4,Curves,0))</f>
        <v>4.0375</v>
      </c>
      <c r="H358" s="98" t="n">
        <f aca="false">G358</f>
        <v>4.0375</v>
      </c>
      <c r="I358" s="99" t="n">
        <f aca="false">H358</f>
        <v>4.0375</v>
      </c>
      <c r="J358" s="32" t="n">
        <f aca="false">VLOOKUP($A358,Table,MATCH(J$4,Curves,0))</f>
        <v>0</v>
      </c>
      <c r="K358" s="98" t="n">
        <f aca="false">J358</f>
        <v>0</v>
      </c>
      <c r="L358" s="99" t="n">
        <f aca="false">K358</f>
        <v>0</v>
      </c>
      <c r="M358" s="32" t="n">
        <f aca="false">VLOOKUP($A358,Table,MATCH(M$4,Curves,0))</f>
        <v>0</v>
      </c>
      <c r="N358" s="98" t="n">
        <f aca="false">VLOOKUP($A358,Table,MATCH(N$4,Curves,0))</f>
        <v>0.025</v>
      </c>
      <c r="O358" s="99" t="n">
        <f aca="false">N358</f>
        <v>0.025</v>
      </c>
      <c r="P358" s="100"/>
      <c r="Q358" s="99" t="n">
        <f aca="false">O358+L358+I358</f>
        <v>4.0625</v>
      </c>
      <c r="R358" s="100"/>
      <c r="S358" s="35" t="n">
        <f aca="false">A359-A358</f>
        <v>30</v>
      </c>
      <c r="T358" s="101" t="n">
        <f aca="false">CHOOSE(F$3,A359+24,A358)</f>
        <v>47477</v>
      </c>
      <c r="U358" s="35" t="n">
        <f aca="false">T358-C$3</f>
        <v>10703</v>
      </c>
      <c r="V358" s="32" t="n">
        <f aca="false">VLOOKUP($A358,Table,MATCH(V$4,Curves,0))</f>
        <v>0.070859002456139</v>
      </c>
      <c r="W358" s="102" t="n">
        <f aca="false">1/(1+CHOOSE(F$3,(V359+($K$3/10000))/2,(V358+($K$3/10000))/2))^(2*U358/365.25)</f>
        <v>0.129968882587039</v>
      </c>
      <c r="X358" s="35" t="n">
        <f aca="false">IF(AND(mthbeg&lt;=A358,mthend&gt;=A358),1,0)</f>
        <v>0</v>
      </c>
      <c r="Y358" s="35" t="n">
        <f aca="false">S358*X358</f>
        <v>0</v>
      </c>
      <c r="AA358" s="89" t="n">
        <f aca="false">F358*G358</f>
        <v>0</v>
      </c>
      <c r="AB358" s="89" t="n">
        <f aca="false">$F358*H358</f>
        <v>0</v>
      </c>
      <c r="AC358" s="89" t="n">
        <f aca="false">$F358*I358</f>
        <v>0</v>
      </c>
      <c r="AD358" s="89" t="n">
        <f aca="false">$F358*J358</f>
        <v>0</v>
      </c>
      <c r="AE358" s="89" t="n">
        <f aca="false">$F358*K358</f>
        <v>0</v>
      </c>
      <c r="AF358" s="89" t="n">
        <f aca="false">$F358*L358</f>
        <v>0</v>
      </c>
      <c r="AG358" s="89" t="n">
        <f aca="false">$F358*M358</f>
        <v>0</v>
      </c>
      <c r="AH358" s="89" t="n">
        <f aca="false">$F358*N358</f>
        <v>0</v>
      </c>
      <c r="AI358" s="89" t="n">
        <f aca="false">F358*O358</f>
        <v>0</v>
      </c>
      <c r="AJ358" s="93"/>
      <c r="AK358" s="89" t="n">
        <f aca="false">CHOOSE($G$3,AB358-AC358,AC358-AB358)</f>
        <v>0</v>
      </c>
      <c r="AL358" s="89" t="n">
        <f aca="false">CHOOSE($G$3,AE358-AF358,AF358-AE358)</f>
        <v>0</v>
      </c>
      <c r="AM358" s="89" t="n">
        <f aca="false">CHOOSE($G$3,AH358-AI358,AI358-AH358)</f>
        <v>0</v>
      </c>
      <c r="AN358" s="103" t="n">
        <f aca="false">SUM(AK358:AM358)</f>
        <v>0</v>
      </c>
      <c r="AP358" s="89" t="n">
        <f aca="false">CHOOSE($G$3,AA358-AB358,AB358-AA358)</f>
        <v>0</v>
      </c>
      <c r="AQ358" s="89" t="n">
        <f aca="false">CHOOSE($G$3,AD358-AE358,AE358-AD358)</f>
        <v>0</v>
      </c>
      <c r="AR358" s="89" t="n">
        <f aca="false">CHOOSE($G$3,AG358-AH358,AH358-AG358)</f>
        <v>0</v>
      </c>
      <c r="AS358" s="103" t="n">
        <f aca="false">AP358+AQ358+AR358</f>
        <v>0</v>
      </c>
      <c r="AT358" s="103"/>
      <c r="AU358" s="90" t="n">
        <f aca="false">AS358+AN358</f>
        <v>0</v>
      </c>
      <c r="AW358" s="90" t="n">
        <f aca="false">AI358+AF358+AC358</f>
        <v>0</v>
      </c>
      <c r="AX358" s="104"/>
    </row>
    <row r="359" customFormat="false" ht="12" hidden="false" customHeight="true" outlineLevel="0" collapsed="false">
      <c r="A359" s="94" t="n">
        <f aca="false">EDATE(A358,1)</f>
        <v>47453</v>
      </c>
      <c r="B359" s="95" t="n">
        <f aca="false">VLOOKUP(MONTH(A359),Volumes,3)</f>
        <v>10000</v>
      </c>
      <c r="C359" s="96"/>
      <c r="D359" s="97" t="n">
        <f aca="false">B359+C359</f>
        <v>10000</v>
      </c>
      <c r="E359" s="84" t="n">
        <f aca="false">IF(X359=0,0,IF(AND(X359=1,$H$3=1),D359*S359,IF($H$3=2,D359,"N/A")))</f>
        <v>0</v>
      </c>
      <c r="F359" s="84" t="n">
        <f aca="false">E359*W359</f>
        <v>0</v>
      </c>
      <c r="G359" s="32" t="n">
        <f aca="false">VLOOKUP($A359,Table,MATCH(G$4,Curves,0))</f>
        <v>4.0375</v>
      </c>
      <c r="H359" s="98" t="n">
        <f aca="false">G359</f>
        <v>4.0375</v>
      </c>
      <c r="I359" s="99" t="n">
        <f aca="false">H359</f>
        <v>4.0375</v>
      </c>
      <c r="J359" s="32" t="n">
        <f aca="false">VLOOKUP($A359,Table,MATCH(J$4,Curves,0))</f>
        <v>0</v>
      </c>
      <c r="K359" s="98" t="n">
        <f aca="false">J359</f>
        <v>0</v>
      </c>
      <c r="L359" s="99" t="n">
        <f aca="false">K359</f>
        <v>0</v>
      </c>
      <c r="M359" s="32" t="n">
        <f aca="false">VLOOKUP($A359,Table,MATCH(M$4,Curves,0))</f>
        <v>0</v>
      </c>
      <c r="N359" s="98" t="n">
        <f aca="false">VLOOKUP($A359,Table,MATCH(N$4,Curves,0))</f>
        <v>0.025</v>
      </c>
      <c r="O359" s="99" t="n">
        <f aca="false">N359</f>
        <v>0.025</v>
      </c>
      <c r="P359" s="100"/>
      <c r="Q359" s="99" t="n">
        <f aca="false">O359+L359+I359</f>
        <v>4.0625</v>
      </c>
      <c r="R359" s="100"/>
      <c r="S359" s="35" t="n">
        <f aca="false">A360-A359</f>
        <v>31</v>
      </c>
      <c r="T359" s="101" t="n">
        <f aca="false">CHOOSE(F$3,A360+24,A359)</f>
        <v>47508</v>
      </c>
      <c r="U359" s="35" t="n">
        <f aca="false">T359-C$3</f>
        <v>10734</v>
      </c>
      <c r="V359" s="32" t="n">
        <f aca="false">VLOOKUP($A359,Table,MATCH(V$4,Curves,0))</f>
        <v>0.070859002456139</v>
      </c>
      <c r="W359" s="102" t="n">
        <f aca="false">1/(1+CHOOSE(F$3,(V360+($K$3/10000))/2,(V359+($K$3/10000))/2))^(2*U359/365.25)</f>
        <v>0.129203037399785</v>
      </c>
      <c r="X359" s="35" t="n">
        <f aca="false">IF(AND(mthbeg&lt;=A359,mthend&gt;=A359),1,0)</f>
        <v>0</v>
      </c>
      <c r="Y359" s="35" t="n">
        <f aca="false">S359*X359</f>
        <v>0</v>
      </c>
      <c r="AA359" s="89" t="n">
        <f aca="false">F359*G359</f>
        <v>0</v>
      </c>
      <c r="AB359" s="89" t="n">
        <f aca="false">$F359*H359</f>
        <v>0</v>
      </c>
      <c r="AC359" s="89" t="n">
        <f aca="false">$F359*I359</f>
        <v>0</v>
      </c>
      <c r="AD359" s="89" t="n">
        <f aca="false">$F359*J359</f>
        <v>0</v>
      </c>
      <c r="AE359" s="89" t="n">
        <f aca="false">$F359*K359</f>
        <v>0</v>
      </c>
      <c r="AF359" s="89" t="n">
        <f aca="false">$F359*L359</f>
        <v>0</v>
      </c>
      <c r="AG359" s="89" t="n">
        <f aca="false">$F359*M359</f>
        <v>0</v>
      </c>
      <c r="AH359" s="89" t="n">
        <f aca="false">$F359*N359</f>
        <v>0</v>
      </c>
      <c r="AI359" s="89" t="n">
        <f aca="false">F359*O359</f>
        <v>0</v>
      </c>
      <c r="AJ359" s="93"/>
      <c r="AK359" s="89" t="n">
        <f aca="false">CHOOSE($G$3,AB359-AC359,AC359-AB359)</f>
        <v>0</v>
      </c>
      <c r="AL359" s="89" t="n">
        <f aca="false">CHOOSE($G$3,AE359-AF359,AF359-AE359)</f>
        <v>0</v>
      </c>
      <c r="AM359" s="89" t="n">
        <f aca="false">CHOOSE($G$3,AH359-AI359,AI359-AH359)</f>
        <v>0</v>
      </c>
      <c r="AN359" s="103" t="n">
        <f aca="false">SUM(AK359:AM359)</f>
        <v>0</v>
      </c>
      <c r="AP359" s="89" t="n">
        <f aca="false">CHOOSE($G$3,AA359-AB359,AB359-AA359)</f>
        <v>0</v>
      </c>
      <c r="AQ359" s="89" t="n">
        <f aca="false">CHOOSE($G$3,AD359-AE359,AE359-AD359)</f>
        <v>0</v>
      </c>
      <c r="AR359" s="89" t="n">
        <f aca="false">CHOOSE($G$3,AG359-AH359,AH359-AG359)</f>
        <v>0</v>
      </c>
      <c r="AS359" s="103" t="n">
        <f aca="false">AP359+AQ359+AR359</f>
        <v>0</v>
      </c>
      <c r="AT359" s="103"/>
      <c r="AU359" s="90" t="n">
        <f aca="false">AS359+AN359</f>
        <v>0</v>
      </c>
      <c r="AW359" s="90" t="n">
        <f aca="false">AI359+AF359+AC359</f>
        <v>0</v>
      </c>
      <c r="AX359" s="104"/>
    </row>
    <row r="360" customFormat="false" ht="12" hidden="false" customHeight="true" outlineLevel="0" collapsed="false">
      <c r="A360" s="94" t="n">
        <f aca="false">EDATE(A359,1)</f>
        <v>47484</v>
      </c>
      <c r="B360" s="95" t="n">
        <f aca="false">VLOOKUP(MONTH(A360),Volumes,3)</f>
        <v>10000</v>
      </c>
      <c r="C360" s="96"/>
      <c r="D360" s="97" t="n">
        <f aca="false">B360+C360</f>
        <v>10000</v>
      </c>
      <c r="E360" s="84" t="n">
        <f aca="false">IF(X360=0,0,IF(AND(X360=1,$H$3=1),D360*S360,IF($H$3=2,D360,"N/A")))</f>
        <v>0</v>
      </c>
      <c r="F360" s="84" t="n">
        <f aca="false">E360*W360</f>
        <v>0</v>
      </c>
      <c r="G360" s="32" t="n">
        <f aca="false">VLOOKUP($A360,Table,MATCH(G$4,Curves,0))</f>
        <v>4.0375</v>
      </c>
      <c r="H360" s="98" t="n">
        <f aca="false">G360</f>
        <v>4.0375</v>
      </c>
      <c r="I360" s="99" t="n">
        <f aca="false">H360</f>
        <v>4.0375</v>
      </c>
      <c r="J360" s="32" t="n">
        <f aca="false">VLOOKUP($A360,Table,MATCH(J$4,Curves,0))</f>
        <v>0</v>
      </c>
      <c r="K360" s="98" t="n">
        <f aca="false">J360</f>
        <v>0</v>
      </c>
      <c r="L360" s="99" t="n">
        <f aca="false">K360</f>
        <v>0</v>
      </c>
      <c r="M360" s="32" t="n">
        <f aca="false">VLOOKUP($A360,Table,MATCH(M$4,Curves,0))</f>
        <v>0</v>
      </c>
      <c r="N360" s="98" t="n">
        <f aca="false">VLOOKUP($A360,Table,MATCH(N$4,Curves,0))</f>
        <v>0.025</v>
      </c>
      <c r="O360" s="99" t="n">
        <f aca="false">N360</f>
        <v>0.025</v>
      </c>
      <c r="P360" s="100"/>
      <c r="Q360" s="99" t="n">
        <f aca="false">O360+L360+I360</f>
        <v>4.0625</v>
      </c>
      <c r="R360" s="100"/>
      <c r="S360" s="35" t="n">
        <f aca="false">A361-A360</f>
        <v>31</v>
      </c>
      <c r="T360" s="101" t="n">
        <f aca="false">CHOOSE(F$3,A361+24,A360)</f>
        <v>47539</v>
      </c>
      <c r="U360" s="35" t="n">
        <f aca="false">T360-C$3</f>
        <v>10765</v>
      </c>
      <c r="V360" s="32" t="n">
        <f aca="false">VLOOKUP($A360,Table,MATCH(V$4,Curves,0))</f>
        <v>0.070859002456139</v>
      </c>
      <c r="W360" s="102" t="n">
        <f aca="false">1/(1+CHOOSE(F$3,(V361+($K$3/10000))/2,(V360+($K$3/10000))/2))^(2*U360/365.25)</f>
        <v>0.128441704976196</v>
      </c>
      <c r="X360" s="35" t="n">
        <f aca="false">IF(AND(mthbeg&lt;=A360,mthend&gt;=A360),1,0)</f>
        <v>0</v>
      </c>
      <c r="Y360" s="35" t="n">
        <f aca="false">S360*X360</f>
        <v>0</v>
      </c>
      <c r="AA360" s="89" t="n">
        <f aca="false">F360*G360</f>
        <v>0</v>
      </c>
      <c r="AB360" s="89" t="n">
        <f aca="false">$F360*H360</f>
        <v>0</v>
      </c>
      <c r="AC360" s="89" t="n">
        <f aca="false">$F360*I360</f>
        <v>0</v>
      </c>
      <c r="AD360" s="89" t="n">
        <f aca="false">$F360*J360</f>
        <v>0</v>
      </c>
      <c r="AE360" s="89" t="n">
        <f aca="false">$F360*K360</f>
        <v>0</v>
      </c>
      <c r="AF360" s="89" t="n">
        <f aca="false">$F360*L360</f>
        <v>0</v>
      </c>
      <c r="AG360" s="89" t="n">
        <f aca="false">$F360*M360</f>
        <v>0</v>
      </c>
      <c r="AH360" s="89" t="n">
        <f aca="false">$F360*N360</f>
        <v>0</v>
      </c>
      <c r="AI360" s="89" t="n">
        <f aca="false">F360*O360</f>
        <v>0</v>
      </c>
      <c r="AJ360" s="93"/>
      <c r="AK360" s="89" t="n">
        <f aca="false">CHOOSE($G$3,AB360-AC360,AC360-AB360)</f>
        <v>0</v>
      </c>
      <c r="AL360" s="89" t="n">
        <f aca="false">CHOOSE($G$3,AE360-AF360,AF360-AE360)</f>
        <v>0</v>
      </c>
      <c r="AM360" s="89" t="n">
        <f aca="false">CHOOSE($G$3,AH360-AI360,AI360-AH360)</f>
        <v>0</v>
      </c>
      <c r="AN360" s="103" t="n">
        <f aca="false">SUM(AK360:AM360)</f>
        <v>0</v>
      </c>
      <c r="AP360" s="89" t="n">
        <f aca="false">CHOOSE($G$3,AA360-AB360,AB360-AA360)</f>
        <v>0</v>
      </c>
      <c r="AQ360" s="89" t="n">
        <f aca="false">CHOOSE($G$3,AD360-AE360,AE360-AD360)</f>
        <v>0</v>
      </c>
      <c r="AR360" s="89" t="n">
        <f aca="false">CHOOSE($G$3,AG360-AH360,AH360-AG360)</f>
        <v>0</v>
      </c>
      <c r="AS360" s="103" t="n">
        <f aca="false">AP360+AQ360+AR360</f>
        <v>0</v>
      </c>
      <c r="AT360" s="103"/>
      <c r="AU360" s="90" t="n">
        <f aca="false">AS360+AN360</f>
        <v>0</v>
      </c>
      <c r="AW360" s="90" t="n">
        <f aca="false">AI360+AF360+AC360</f>
        <v>0</v>
      </c>
      <c r="AX360" s="104"/>
    </row>
    <row r="361" customFormat="false" ht="12" hidden="false" customHeight="true" outlineLevel="0" collapsed="false">
      <c r="A361" s="94" t="n">
        <f aca="false">EDATE(A360,1)</f>
        <v>47515</v>
      </c>
      <c r="B361" s="95" t="n">
        <f aca="false">VLOOKUP(MONTH(A361),Volumes,3)</f>
        <v>10000</v>
      </c>
      <c r="C361" s="96"/>
      <c r="D361" s="97" t="n">
        <f aca="false">B361+C361</f>
        <v>10000</v>
      </c>
      <c r="E361" s="84" t="n">
        <f aca="false">IF(X361=0,0,IF(AND(X361=1,$H$3=1),D361*S361,IF($H$3=2,D361,"N/A")))</f>
        <v>0</v>
      </c>
      <c r="F361" s="84" t="n">
        <f aca="false">E361*W361</f>
        <v>0</v>
      </c>
      <c r="G361" s="32" t="n">
        <f aca="false">VLOOKUP($A361,Table,MATCH(G$4,Curves,0))</f>
        <v>4.0375</v>
      </c>
      <c r="H361" s="98" t="n">
        <f aca="false">G361</f>
        <v>4.0375</v>
      </c>
      <c r="I361" s="99" t="n">
        <f aca="false">H361</f>
        <v>4.0375</v>
      </c>
      <c r="J361" s="32" t="n">
        <f aca="false">VLOOKUP($A361,Table,MATCH(J$4,Curves,0))</f>
        <v>0</v>
      </c>
      <c r="K361" s="98" t="n">
        <f aca="false">J361</f>
        <v>0</v>
      </c>
      <c r="L361" s="99" t="n">
        <f aca="false">K361</f>
        <v>0</v>
      </c>
      <c r="M361" s="32" t="n">
        <f aca="false">VLOOKUP($A361,Table,MATCH(M$4,Curves,0))</f>
        <v>0</v>
      </c>
      <c r="N361" s="98" t="n">
        <f aca="false">VLOOKUP($A361,Table,MATCH(N$4,Curves,0))</f>
        <v>0.025</v>
      </c>
      <c r="O361" s="99" t="n">
        <f aca="false">N361</f>
        <v>0.025</v>
      </c>
      <c r="P361" s="100"/>
      <c r="Q361" s="99" t="n">
        <f aca="false">O361+L361+I361</f>
        <v>4.0625</v>
      </c>
      <c r="R361" s="100"/>
      <c r="S361" s="35" t="n">
        <f aca="false">A362-A361</f>
        <v>28</v>
      </c>
      <c r="T361" s="101" t="n">
        <f aca="false">CHOOSE(F$3,A362+24,A361)</f>
        <v>47567</v>
      </c>
      <c r="U361" s="35" t="n">
        <f aca="false">T361-C$3</f>
        <v>10793</v>
      </c>
      <c r="V361" s="32" t="n">
        <f aca="false">VLOOKUP($A361,Table,MATCH(V$4,Curves,0))</f>
        <v>0.070859002456139</v>
      </c>
      <c r="W361" s="102" t="n">
        <f aca="false">1/(1+CHOOSE(F$3,(V362+($K$3/10000))/2,(V361+($K$3/10000))/2))^(2*U361/365.25)</f>
        <v>0.127757906578658</v>
      </c>
      <c r="X361" s="35" t="n">
        <f aca="false">IF(AND(mthbeg&lt;=A361,mthend&gt;=A361),1,0)</f>
        <v>0</v>
      </c>
      <c r="Y361" s="35" t="n">
        <f aca="false">S361*X361</f>
        <v>0</v>
      </c>
      <c r="AA361" s="89" t="n">
        <f aca="false">F361*G361</f>
        <v>0</v>
      </c>
      <c r="AB361" s="89" t="n">
        <f aca="false">$F361*H361</f>
        <v>0</v>
      </c>
      <c r="AC361" s="89" t="n">
        <f aca="false">$F361*I361</f>
        <v>0</v>
      </c>
      <c r="AD361" s="89" t="n">
        <f aca="false">$F361*J361</f>
        <v>0</v>
      </c>
      <c r="AE361" s="89" t="n">
        <f aca="false">$F361*K361</f>
        <v>0</v>
      </c>
      <c r="AF361" s="89" t="n">
        <f aca="false">$F361*L361</f>
        <v>0</v>
      </c>
      <c r="AG361" s="89" t="n">
        <f aca="false">$F361*M361</f>
        <v>0</v>
      </c>
      <c r="AH361" s="89" t="n">
        <f aca="false">$F361*N361</f>
        <v>0</v>
      </c>
      <c r="AI361" s="89" t="n">
        <f aca="false">F361*O361</f>
        <v>0</v>
      </c>
      <c r="AJ361" s="93"/>
      <c r="AK361" s="89" t="n">
        <f aca="false">CHOOSE($G$3,AB361-AC361,AC361-AB361)</f>
        <v>0</v>
      </c>
      <c r="AL361" s="89" t="n">
        <f aca="false">CHOOSE($G$3,AE361-AF361,AF361-AE361)</f>
        <v>0</v>
      </c>
      <c r="AM361" s="89" t="n">
        <f aca="false">CHOOSE($G$3,AH361-AI361,AI361-AH361)</f>
        <v>0</v>
      </c>
      <c r="AN361" s="103" t="n">
        <f aca="false">SUM(AK361:AM361)</f>
        <v>0</v>
      </c>
      <c r="AP361" s="89" t="n">
        <f aca="false">CHOOSE($G$3,AA361-AB361,AB361-AA361)</f>
        <v>0</v>
      </c>
      <c r="AQ361" s="89" t="n">
        <f aca="false">CHOOSE($G$3,AD361-AE361,AE361-AD361)</f>
        <v>0</v>
      </c>
      <c r="AR361" s="89" t="n">
        <f aca="false">CHOOSE($G$3,AG361-AH361,AH361-AG361)</f>
        <v>0</v>
      </c>
      <c r="AS361" s="103" t="n">
        <f aca="false">AP361+AQ361+AR361</f>
        <v>0</v>
      </c>
      <c r="AT361" s="103"/>
      <c r="AU361" s="90" t="n">
        <f aca="false">AS361+AN361</f>
        <v>0</v>
      </c>
      <c r="AW361" s="90" t="n">
        <f aca="false">AI361+AF361+AC361</f>
        <v>0</v>
      </c>
      <c r="AX361" s="104"/>
    </row>
    <row r="362" customFormat="false" ht="12" hidden="false" customHeight="true" outlineLevel="0" collapsed="false">
      <c r="A362" s="94" t="n">
        <f aca="false">EDATE(A361,1)</f>
        <v>47543</v>
      </c>
      <c r="B362" s="95" t="n">
        <f aca="false">VLOOKUP(MONTH(A362),Volumes,3)</f>
        <v>10000</v>
      </c>
      <c r="C362" s="96"/>
      <c r="D362" s="97" t="n">
        <f aca="false">B362+C362</f>
        <v>10000</v>
      </c>
      <c r="E362" s="84" t="n">
        <f aca="false">IF(X362=0,0,IF(AND(X362=1,$H$3=1),D362*S362,IF($H$3=2,D362,"N/A")))</f>
        <v>0</v>
      </c>
      <c r="F362" s="84" t="n">
        <f aca="false">E362*W362</f>
        <v>0</v>
      </c>
      <c r="G362" s="32" t="n">
        <f aca="false">VLOOKUP($A362,Table,MATCH(G$4,Curves,0))</f>
        <v>4.0375</v>
      </c>
      <c r="H362" s="98" t="n">
        <f aca="false">G362</f>
        <v>4.0375</v>
      </c>
      <c r="I362" s="99" t="n">
        <f aca="false">H362</f>
        <v>4.0375</v>
      </c>
      <c r="J362" s="32" t="n">
        <f aca="false">VLOOKUP($A362,Table,MATCH(J$4,Curves,0))</f>
        <v>0</v>
      </c>
      <c r="K362" s="98" t="n">
        <f aca="false">J362</f>
        <v>0</v>
      </c>
      <c r="L362" s="99" t="n">
        <f aca="false">K362</f>
        <v>0</v>
      </c>
      <c r="M362" s="32" t="n">
        <f aca="false">VLOOKUP($A362,Table,MATCH(M$4,Curves,0))</f>
        <v>0</v>
      </c>
      <c r="N362" s="98" t="n">
        <f aca="false">VLOOKUP($A362,Table,MATCH(N$4,Curves,0))</f>
        <v>0.025</v>
      </c>
      <c r="O362" s="99" t="n">
        <f aca="false">N362</f>
        <v>0.025</v>
      </c>
      <c r="P362" s="100"/>
      <c r="Q362" s="99" t="n">
        <f aca="false">O362+L362+I362</f>
        <v>4.0625</v>
      </c>
      <c r="R362" s="100"/>
      <c r="S362" s="35" t="n">
        <f aca="false">A363-A362</f>
        <v>31</v>
      </c>
      <c r="T362" s="101" t="n">
        <f aca="false">CHOOSE(F$3,A363+24,A362)</f>
        <v>47598</v>
      </c>
      <c r="U362" s="35" t="n">
        <f aca="false">T362-C$3</f>
        <v>10824</v>
      </c>
      <c r="V362" s="32" t="n">
        <f aca="false">VLOOKUP($A362,Table,MATCH(V$4,Curves,0))</f>
        <v>0.070859002456139</v>
      </c>
      <c r="W362" s="102" t="n">
        <f aca="false">1/(1+CHOOSE(F$3,(V363+($K$3/10000))/2,(V362+($K$3/10000))/2))^(2*U362/365.25)</f>
        <v>0.127005089627867</v>
      </c>
      <c r="X362" s="35" t="n">
        <f aca="false">IF(AND(mthbeg&lt;=A362,mthend&gt;=A362),1,0)</f>
        <v>0</v>
      </c>
      <c r="Y362" s="35" t="n">
        <f aca="false">S362*X362</f>
        <v>0</v>
      </c>
      <c r="AA362" s="89" t="n">
        <f aca="false">F362*G362</f>
        <v>0</v>
      </c>
      <c r="AB362" s="89" t="n">
        <f aca="false">$F362*H362</f>
        <v>0</v>
      </c>
      <c r="AC362" s="89" t="n">
        <f aca="false">$F362*I362</f>
        <v>0</v>
      </c>
      <c r="AD362" s="89" t="n">
        <f aca="false">$F362*J362</f>
        <v>0</v>
      </c>
      <c r="AE362" s="89" t="n">
        <f aca="false">$F362*K362</f>
        <v>0</v>
      </c>
      <c r="AF362" s="89" t="n">
        <f aca="false">$F362*L362</f>
        <v>0</v>
      </c>
      <c r="AG362" s="89" t="n">
        <f aca="false">$F362*M362</f>
        <v>0</v>
      </c>
      <c r="AH362" s="89" t="n">
        <f aca="false">$F362*N362</f>
        <v>0</v>
      </c>
      <c r="AI362" s="89" t="n">
        <f aca="false">F362*O362</f>
        <v>0</v>
      </c>
      <c r="AJ362" s="93"/>
      <c r="AK362" s="89" t="n">
        <f aca="false">CHOOSE($G$3,AB362-AC362,AC362-AB362)</f>
        <v>0</v>
      </c>
      <c r="AL362" s="89" t="n">
        <f aca="false">CHOOSE($G$3,AE362-AF362,AF362-AE362)</f>
        <v>0</v>
      </c>
      <c r="AM362" s="89" t="n">
        <f aca="false">CHOOSE($G$3,AH362-AI362,AI362-AH362)</f>
        <v>0</v>
      </c>
      <c r="AN362" s="103" t="n">
        <f aca="false">SUM(AK362:AM362)</f>
        <v>0</v>
      </c>
      <c r="AP362" s="89" t="n">
        <f aca="false">CHOOSE($G$3,AA362-AB362,AB362-AA362)</f>
        <v>0</v>
      </c>
      <c r="AQ362" s="89" t="n">
        <f aca="false">CHOOSE($G$3,AD362-AE362,AE362-AD362)</f>
        <v>0</v>
      </c>
      <c r="AR362" s="89" t="n">
        <f aca="false">CHOOSE($G$3,AG362-AH362,AH362-AG362)</f>
        <v>0</v>
      </c>
      <c r="AS362" s="103" t="n">
        <f aca="false">AP362+AQ362+AR362</f>
        <v>0</v>
      </c>
      <c r="AT362" s="103"/>
      <c r="AU362" s="90" t="n">
        <f aca="false">AS362+AN362</f>
        <v>0</v>
      </c>
      <c r="AW362" s="90" t="n">
        <f aca="false">AI362+AF362+AC362</f>
        <v>0</v>
      </c>
      <c r="AX362" s="104"/>
    </row>
    <row r="363" customFormat="false" ht="12" hidden="false" customHeight="true" outlineLevel="0" collapsed="false">
      <c r="A363" s="94" t="n">
        <f aca="false">EDATE(A362,1)</f>
        <v>47574</v>
      </c>
      <c r="B363" s="95" t="n">
        <f aca="false">VLOOKUP(MONTH(A363),Volumes,3)</f>
        <v>10000</v>
      </c>
      <c r="C363" s="96"/>
      <c r="D363" s="97" t="n">
        <f aca="false">B363+C363</f>
        <v>10000</v>
      </c>
      <c r="E363" s="84" t="n">
        <f aca="false">IF(X363=0,0,IF(AND(X363=1,$H$3=1),D363*S363,IF($H$3=2,D363,"N/A")))</f>
        <v>0</v>
      </c>
      <c r="F363" s="84" t="n">
        <f aca="false">E363*W363</f>
        <v>0</v>
      </c>
      <c r="G363" s="32" t="n">
        <f aca="false">VLOOKUP($A363,Table,MATCH(G$4,Curves,0))</f>
        <v>4.0375</v>
      </c>
      <c r="H363" s="98" t="n">
        <f aca="false">G363</f>
        <v>4.0375</v>
      </c>
      <c r="I363" s="99" t="n">
        <f aca="false">H363</f>
        <v>4.0375</v>
      </c>
      <c r="J363" s="32" t="n">
        <f aca="false">VLOOKUP($A363,Table,MATCH(J$4,Curves,0))</f>
        <v>0</v>
      </c>
      <c r="K363" s="98" t="n">
        <f aca="false">J363</f>
        <v>0</v>
      </c>
      <c r="L363" s="99" t="n">
        <f aca="false">K363</f>
        <v>0</v>
      </c>
      <c r="M363" s="32" t="n">
        <f aca="false">VLOOKUP($A363,Table,MATCH(M$4,Curves,0))</f>
        <v>0</v>
      </c>
      <c r="N363" s="98" t="n">
        <f aca="false">VLOOKUP($A363,Table,MATCH(N$4,Curves,0))</f>
        <v>0.025</v>
      </c>
      <c r="O363" s="99" t="n">
        <f aca="false">N363</f>
        <v>0.025</v>
      </c>
      <c r="P363" s="100"/>
      <c r="Q363" s="99" t="n">
        <f aca="false">O363+L363+I363</f>
        <v>4.0625</v>
      </c>
      <c r="R363" s="100"/>
      <c r="S363" s="35" t="n">
        <f aca="false">A364-A363</f>
        <v>30</v>
      </c>
      <c r="T363" s="101" t="n">
        <f aca="false">CHOOSE(F$3,A364+24,A363)</f>
        <v>47628</v>
      </c>
      <c r="U363" s="35" t="n">
        <f aca="false">T363-C$3</f>
        <v>10854</v>
      </c>
      <c r="V363" s="32" t="n">
        <f aca="false">VLOOKUP($A363,Table,MATCH(V$4,Curves,0))</f>
        <v>0.070859002456139</v>
      </c>
      <c r="W363" s="102" t="n">
        <f aca="false">1/(1+CHOOSE(F$3,(V364+($K$3/10000))/2,(V363+($K$3/10000))/2))^(2*U363/365.25)</f>
        <v>0.126280781020407</v>
      </c>
      <c r="X363" s="35" t="n">
        <f aca="false">IF(AND(mthbeg&lt;=A363,mthend&gt;=A363),1,0)</f>
        <v>0</v>
      </c>
      <c r="Y363" s="35" t="n">
        <f aca="false">S363*X363</f>
        <v>0</v>
      </c>
      <c r="AA363" s="89" t="n">
        <f aca="false">F363*G363</f>
        <v>0</v>
      </c>
      <c r="AB363" s="89" t="n">
        <f aca="false">$F363*H363</f>
        <v>0</v>
      </c>
      <c r="AC363" s="89" t="n">
        <f aca="false">$F363*I363</f>
        <v>0</v>
      </c>
      <c r="AD363" s="89" t="n">
        <f aca="false">$F363*J363</f>
        <v>0</v>
      </c>
      <c r="AE363" s="89" t="n">
        <f aca="false">$F363*K363</f>
        <v>0</v>
      </c>
      <c r="AF363" s="89" t="n">
        <f aca="false">$F363*L363</f>
        <v>0</v>
      </c>
      <c r="AG363" s="89" t="n">
        <f aca="false">$F363*M363</f>
        <v>0</v>
      </c>
      <c r="AH363" s="89" t="n">
        <f aca="false">$F363*N363</f>
        <v>0</v>
      </c>
      <c r="AI363" s="89" t="n">
        <f aca="false">F363*O363</f>
        <v>0</v>
      </c>
      <c r="AJ363" s="93"/>
      <c r="AK363" s="89" t="n">
        <f aca="false">CHOOSE($G$3,AB363-AC363,AC363-AB363)</f>
        <v>0</v>
      </c>
      <c r="AL363" s="89" t="n">
        <f aca="false">CHOOSE($G$3,AE363-AF363,AF363-AE363)</f>
        <v>0</v>
      </c>
      <c r="AM363" s="89" t="n">
        <f aca="false">CHOOSE($G$3,AH363-AI363,AI363-AH363)</f>
        <v>0</v>
      </c>
      <c r="AN363" s="103" t="n">
        <f aca="false">SUM(AK363:AM363)</f>
        <v>0</v>
      </c>
      <c r="AP363" s="89" t="n">
        <f aca="false">CHOOSE($G$3,AA363-AB363,AB363-AA363)</f>
        <v>0</v>
      </c>
      <c r="AQ363" s="89" t="n">
        <f aca="false">CHOOSE($G$3,AD363-AE363,AE363-AD363)</f>
        <v>0</v>
      </c>
      <c r="AR363" s="89" t="n">
        <f aca="false">CHOOSE($G$3,AG363-AH363,AH363-AG363)</f>
        <v>0</v>
      </c>
      <c r="AS363" s="103" t="n">
        <f aca="false">AP363+AQ363+AR363</f>
        <v>0</v>
      </c>
      <c r="AT363" s="103"/>
      <c r="AU363" s="90" t="n">
        <f aca="false">AS363+AN363</f>
        <v>0</v>
      </c>
      <c r="AW363" s="90" t="n">
        <f aca="false">AI363+AF363+AC363</f>
        <v>0</v>
      </c>
      <c r="AX363" s="104"/>
    </row>
    <row r="364" customFormat="false" ht="12" hidden="false" customHeight="true" outlineLevel="0" collapsed="false">
      <c r="A364" s="94" t="n">
        <f aca="false">EDATE(A363,1)</f>
        <v>47604</v>
      </c>
      <c r="B364" s="95" t="n">
        <f aca="false">VLOOKUP(MONTH(A364),Volumes,3)</f>
        <v>10000</v>
      </c>
      <c r="C364" s="96"/>
      <c r="D364" s="97" t="n">
        <f aca="false">B364+C364</f>
        <v>10000</v>
      </c>
      <c r="E364" s="84" t="n">
        <f aca="false">IF(X364=0,0,IF(AND(X364=1,$H$3=1),D364*S364,IF($H$3=2,D364,"N/A")))</f>
        <v>0</v>
      </c>
      <c r="F364" s="84" t="n">
        <f aca="false">E364*W364</f>
        <v>0</v>
      </c>
      <c r="G364" s="32" t="n">
        <f aca="false">VLOOKUP($A364,Table,MATCH(G$4,Curves,0))</f>
        <v>4.0375</v>
      </c>
      <c r="H364" s="98" t="n">
        <f aca="false">G364</f>
        <v>4.0375</v>
      </c>
      <c r="I364" s="99" t="n">
        <f aca="false">H364</f>
        <v>4.0375</v>
      </c>
      <c r="J364" s="32" t="n">
        <f aca="false">VLOOKUP($A364,Table,MATCH(J$4,Curves,0))</f>
        <v>0</v>
      </c>
      <c r="K364" s="98" t="n">
        <f aca="false">J364</f>
        <v>0</v>
      </c>
      <c r="L364" s="99" t="n">
        <f aca="false">K364</f>
        <v>0</v>
      </c>
      <c r="M364" s="32" t="n">
        <f aca="false">VLOOKUP($A364,Table,MATCH(M$4,Curves,0))</f>
        <v>0</v>
      </c>
      <c r="N364" s="98" t="n">
        <f aca="false">VLOOKUP($A364,Table,MATCH(N$4,Curves,0))</f>
        <v>0.025</v>
      </c>
      <c r="O364" s="99" t="n">
        <f aca="false">N364</f>
        <v>0.025</v>
      </c>
      <c r="P364" s="100"/>
      <c r="Q364" s="99" t="n">
        <f aca="false">O364+L364+I364</f>
        <v>4.0625</v>
      </c>
      <c r="R364" s="100"/>
      <c r="S364" s="35" t="n">
        <f aca="false">A365-A364</f>
        <v>31</v>
      </c>
      <c r="T364" s="101" t="n">
        <f aca="false">CHOOSE(F$3,A365+24,A364)</f>
        <v>47659</v>
      </c>
      <c r="U364" s="35" t="n">
        <f aca="false">T364-C$3</f>
        <v>10885</v>
      </c>
      <c r="V364" s="32" t="n">
        <f aca="false">VLOOKUP($A364,Table,MATCH(V$4,Curves,0))</f>
        <v>0.070859002456139</v>
      </c>
      <c r="W364" s="102" t="n">
        <f aca="false">1/(1+CHOOSE(F$3,(V365+($K$3/10000))/2,(V364+($K$3/10000))/2))^(2*U364/365.25)</f>
        <v>0.125536668072276</v>
      </c>
      <c r="X364" s="35" t="n">
        <f aca="false">IF(AND(mthbeg&lt;=A364,mthend&gt;=A364),1,0)</f>
        <v>0</v>
      </c>
      <c r="Y364" s="35" t="n">
        <f aca="false">S364*X364</f>
        <v>0</v>
      </c>
      <c r="AA364" s="89" t="n">
        <f aca="false">F364*G364</f>
        <v>0</v>
      </c>
      <c r="AB364" s="89" t="n">
        <f aca="false">$F364*H364</f>
        <v>0</v>
      </c>
      <c r="AC364" s="89" t="n">
        <f aca="false">$F364*I364</f>
        <v>0</v>
      </c>
      <c r="AD364" s="89" t="n">
        <f aca="false">$F364*J364</f>
        <v>0</v>
      </c>
      <c r="AE364" s="89" t="n">
        <f aca="false">$F364*K364</f>
        <v>0</v>
      </c>
      <c r="AF364" s="89" t="n">
        <f aca="false">$F364*L364</f>
        <v>0</v>
      </c>
      <c r="AG364" s="89" t="n">
        <f aca="false">$F364*M364</f>
        <v>0</v>
      </c>
      <c r="AH364" s="89" t="n">
        <f aca="false">$F364*N364</f>
        <v>0</v>
      </c>
      <c r="AI364" s="89" t="n">
        <f aca="false">F364*O364</f>
        <v>0</v>
      </c>
      <c r="AJ364" s="93"/>
      <c r="AK364" s="89" t="n">
        <f aca="false">CHOOSE($G$3,AB364-AC364,AC364-AB364)</f>
        <v>0</v>
      </c>
      <c r="AL364" s="89" t="n">
        <f aca="false">CHOOSE($G$3,AE364-AF364,AF364-AE364)</f>
        <v>0</v>
      </c>
      <c r="AM364" s="89" t="n">
        <f aca="false">CHOOSE($G$3,AH364-AI364,AI364-AH364)</f>
        <v>0</v>
      </c>
      <c r="AN364" s="103" t="n">
        <f aca="false">SUM(AK364:AM364)</f>
        <v>0</v>
      </c>
      <c r="AP364" s="89" t="n">
        <f aca="false">CHOOSE($G$3,AA364-AB364,AB364-AA364)</f>
        <v>0</v>
      </c>
      <c r="AQ364" s="89" t="n">
        <f aca="false">CHOOSE($G$3,AD364-AE364,AE364-AD364)</f>
        <v>0</v>
      </c>
      <c r="AR364" s="89" t="n">
        <f aca="false">CHOOSE($G$3,AG364-AH364,AH364-AG364)</f>
        <v>0</v>
      </c>
      <c r="AS364" s="103" t="n">
        <f aca="false">AP364+AQ364+AR364</f>
        <v>0</v>
      </c>
      <c r="AT364" s="103"/>
      <c r="AU364" s="90" t="n">
        <f aca="false">AS364+AN364</f>
        <v>0</v>
      </c>
      <c r="AW364" s="90" t="n">
        <f aca="false">AI364+AF364+AC364</f>
        <v>0</v>
      </c>
      <c r="AX364" s="104"/>
    </row>
    <row r="365" customFormat="false" ht="12" hidden="false" customHeight="true" outlineLevel="0" collapsed="false">
      <c r="A365" s="94" t="n">
        <f aca="false">EDATE(A364,1)</f>
        <v>47635</v>
      </c>
      <c r="B365" s="95" t="n">
        <f aca="false">VLOOKUP(MONTH(A365),Volumes,3)</f>
        <v>10000</v>
      </c>
      <c r="C365" s="96"/>
      <c r="D365" s="97" t="n">
        <f aca="false">B365+C365</f>
        <v>10000</v>
      </c>
      <c r="E365" s="84" t="n">
        <f aca="false">IF(X365=0,0,IF(AND(X365=1,$H$3=1),D365*S365,IF($H$3=2,D365,"N/A")))</f>
        <v>0</v>
      </c>
      <c r="F365" s="84" t="n">
        <f aca="false">E365*W365</f>
        <v>0</v>
      </c>
      <c r="G365" s="32" t="n">
        <f aca="false">VLOOKUP($A365,Table,MATCH(G$4,Curves,0))</f>
        <v>4.0375</v>
      </c>
      <c r="H365" s="98" t="n">
        <f aca="false">G365</f>
        <v>4.0375</v>
      </c>
      <c r="I365" s="99" t="n">
        <f aca="false">H365</f>
        <v>4.0375</v>
      </c>
      <c r="J365" s="32" t="n">
        <f aca="false">VLOOKUP($A365,Table,MATCH(J$4,Curves,0))</f>
        <v>0</v>
      </c>
      <c r="K365" s="98" t="n">
        <f aca="false">J365</f>
        <v>0</v>
      </c>
      <c r="L365" s="99" t="n">
        <f aca="false">K365</f>
        <v>0</v>
      </c>
      <c r="M365" s="32" t="n">
        <f aca="false">VLOOKUP($A365,Table,MATCH(M$4,Curves,0))</f>
        <v>0</v>
      </c>
      <c r="N365" s="98" t="n">
        <f aca="false">VLOOKUP($A365,Table,MATCH(N$4,Curves,0))</f>
        <v>0.025</v>
      </c>
      <c r="O365" s="99" t="n">
        <f aca="false">N365</f>
        <v>0.025</v>
      </c>
      <c r="P365" s="100"/>
      <c r="Q365" s="99" t="n">
        <f aca="false">O365+L365+I365</f>
        <v>4.0625</v>
      </c>
      <c r="R365" s="100"/>
      <c r="S365" s="35" t="n">
        <f aca="false">A366-A365</f>
        <v>30</v>
      </c>
      <c r="T365" s="101" t="n">
        <f aca="false">CHOOSE(F$3,A366+24,A365)</f>
        <v>47689</v>
      </c>
      <c r="U365" s="35" t="n">
        <f aca="false">T365-C$3</f>
        <v>10915</v>
      </c>
      <c r="V365" s="32" t="n">
        <f aca="false">VLOOKUP($A365,Table,MATCH(V$4,Curves,0))</f>
        <v>0.070859002456139</v>
      </c>
      <c r="W365" s="102" t="n">
        <f aca="false">1/(1+CHOOSE(F$3,(V366+($K$3/10000))/2,(V365+($K$3/10000))/2))^(2*U365/365.25)</f>
        <v>0.124820733856546</v>
      </c>
      <c r="X365" s="35" t="n">
        <f aca="false">IF(AND(mthbeg&lt;=A365,mthend&gt;=A365),1,0)</f>
        <v>0</v>
      </c>
      <c r="Y365" s="35" t="n">
        <f aca="false">S365*X365</f>
        <v>0</v>
      </c>
      <c r="AA365" s="89" t="n">
        <f aca="false">F365*G365</f>
        <v>0</v>
      </c>
      <c r="AB365" s="89" t="n">
        <f aca="false">$F365*H365</f>
        <v>0</v>
      </c>
      <c r="AC365" s="89" t="n">
        <f aca="false">$F365*I365</f>
        <v>0</v>
      </c>
      <c r="AD365" s="89" t="n">
        <f aca="false">$F365*J365</f>
        <v>0</v>
      </c>
      <c r="AE365" s="89" t="n">
        <f aca="false">$F365*K365</f>
        <v>0</v>
      </c>
      <c r="AF365" s="89" t="n">
        <f aca="false">$F365*L365</f>
        <v>0</v>
      </c>
      <c r="AG365" s="89" t="n">
        <f aca="false">$F365*M365</f>
        <v>0</v>
      </c>
      <c r="AH365" s="89" t="n">
        <f aca="false">$F365*N365</f>
        <v>0</v>
      </c>
      <c r="AI365" s="89" t="n">
        <f aca="false">F365*O365</f>
        <v>0</v>
      </c>
      <c r="AJ365" s="93"/>
      <c r="AK365" s="89" t="n">
        <f aca="false">CHOOSE($G$3,AB365-AC365,AC365-AB365)</f>
        <v>0</v>
      </c>
      <c r="AL365" s="89" t="n">
        <f aca="false">CHOOSE($G$3,AE365-AF365,AF365-AE365)</f>
        <v>0</v>
      </c>
      <c r="AM365" s="89" t="n">
        <f aca="false">CHOOSE($G$3,AH365-AI365,AI365-AH365)</f>
        <v>0</v>
      </c>
      <c r="AN365" s="103" t="n">
        <f aca="false">SUM(AK365:AM365)</f>
        <v>0</v>
      </c>
      <c r="AP365" s="89" t="n">
        <f aca="false">CHOOSE($G$3,AA365-AB365,AB365-AA365)</f>
        <v>0</v>
      </c>
      <c r="AQ365" s="89" t="n">
        <f aca="false">CHOOSE($G$3,AD365-AE365,AE365-AD365)</f>
        <v>0</v>
      </c>
      <c r="AR365" s="89" t="n">
        <f aca="false">CHOOSE($G$3,AG365-AH365,AH365-AG365)</f>
        <v>0</v>
      </c>
      <c r="AS365" s="103" t="n">
        <f aca="false">AP365+AQ365+AR365</f>
        <v>0</v>
      </c>
      <c r="AT365" s="103"/>
      <c r="AU365" s="90" t="n">
        <f aca="false">AS365+AN365</f>
        <v>0</v>
      </c>
      <c r="AW365" s="90" t="n">
        <f aca="false">AI365+AF365+AC365</f>
        <v>0</v>
      </c>
      <c r="AX365" s="104"/>
    </row>
    <row r="366" customFormat="false" ht="12" hidden="false" customHeight="true" outlineLevel="0" collapsed="false">
      <c r="A366" s="94" t="n">
        <f aca="false">EDATE(A365,1)</f>
        <v>47665</v>
      </c>
      <c r="B366" s="95" t="n">
        <f aca="false">VLOOKUP(MONTH(A366),Volumes,3)</f>
        <v>10000</v>
      </c>
      <c r="C366" s="96"/>
      <c r="D366" s="97" t="n">
        <f aca="false">B366+C366</f>
        <v>10000</v>
      </c>
      <c r="E366" s="84" t="n">
        <f aca="false">IF(X366=0,0,IF(AND(X366=1,$H$3=1),D366*S366,IF($H$3=2,D366,"N/A")))</f>
        <v>0</v>
      </c>
      <c r="F366" s="84" t="n">
        <f aca="false">E366*W366</f>
        <v>0</v>
      </c>
      <c r="G366" s="32" t="n">
        <f aca="false">VLOOKUP($A366,Table,MATCH(G$4,Curves,0))</f>
        <v>4.0375</v>
      </c>
      <c r="H366" s="98" t="n">
        <f aca="false">G366</f>
        <v>4.0375</v>
      </c>
      <c r="I366" s="99" t="n">
        <f aca="false">H366</f>
        <v>4.0375</v>
      </c>
      <c r="J366" s="32" t="n">
        <f aca="false">VLOOKUP($A366,Table,MATCH(J$4,Curves,0))</f>
        <v>0</v>
      </c>
      <c r="K366" s="98" t="n">
        <f aca="false">J366</f>
        <v>0</v>
      </c>
      <c r="L366" s="99" t="n">
        <f aca="false">K366</f>
        <v>0</v>
      </c>
      <c r="M366" s="32" t="n">
        <f aca="false">VLOOKUP($A366,Table,MATCH(M$4,Curves,0))</f>
        <v>0</v>
      </c>
      <c r="N366" s="98" t="n">
        <f aca="false">VLOOKUP($A366,Table,MATCH(N$4,Curves,0))</f>
        <v>0.025</v>
      </c>
      <c r="O366" s="99" t="n">
        <f aca="false">N366</f>
        <v>0.025</v>
      </c>
      <c r="P366" s="100"/>
      <c r="Q366" s="99" t="n">
        <f aca="false">O366+L366+I366</f>
        <v>4.0625</v>
      </c>
      <c r="R366" s="100"/>
      <c r="S366" s="35" t="n">
        <f aca="false">A367-A366</f>
        <v>31</v>
      </c>
      <c r="T366" s="101" t="n">
        <f aca="false">CHOOSE(F$3,A367+24,A366)</f>
        <v>47720</v>
      </c>
      <c r="U366" s="35" t="n">
        <f aca="false">T366-C$3</f>
        <v>10946</v>
      </c>
      <c r="V366" s="32" t="n">
        <f aca="false">VLOOKUP($A366,Table,MATCH(V$4,Curves,0))</f>
        <v>0.070859002456139</v>
      </c>
      <c r="W366" s="102" t="n">
        <f aca="false">1/(1+CHOOSE(F$3,(V367+($K$3/10000))/2,(V366+($K$3/10000))/2))^(2*U366/365.25)</f>
        <v>0.124085224276169</v>
      </c>
      <c r="X366" s="35" t="n">
        <f aca="false">IF(AND(mthbeg&lt;=A366,mthend&gt;=A366),1,0)</f>
        <v>0</v>
      </c>
      <c r="Y366" s="35" t="n">
        <f aca="false">S366*X366</f>
        <v>0</v>
      </c>
      <c r="AA366" s="89" t="n">
        <f aca="false">F366*G366</f>
        <v>0</v>
      </c>
      <c r="AB366" s="89" t="n">
        <f aca="false">$F366*H366</f>
        <v>0</v>
      </c>
      <c r="AC366" s="89" t="n">
        <f aca="false">$F366*I366</f>
        <v>0</v>
      </c>
      <c r="AD366" s="89" t="n">
        <f aca="false">$F366*J366</f>
        <v>0</v>
      </c>
      <c r="AE366" s="89" t="n">
        <f aca="false">$F366*K366</f>
        <v>0</v>
      </c>
      <c r="AF366" s="89" t="n">
        <f aca="false">$F366*L366</f>
        <v>0</v>
      </c>
      <c r="AG366" s="89" t="n">
        <f aca="false">$F366*M366</f>
        <v>0</v>
      </c>
      <c r="AH366" s="89" t="n">
        <f aca="false">$F366*N366</f>
        <v>0</v>
      </c>
      <c r="AI366" s="89" t="n">
        <f aca="false">F366*O366</f>
        <v>0</v>
      </c>
      <c r="AJ366" s="93"/>
      <c r="AK366" s="89" t="n">
        <f aca="false">CHOOSE($G$3,AB366-AC366,AC366-AB366)</f>
        <v>0</v>
      </c>
      <c r="AL366" s="89" t="n">
        <f aca="false">CHOOSE($G$3,AE366-AF366,AF366-AE366)</f>
        <v>0</v>
      </c>
      <c r="AM366" s="89" t="n">
        <f aca="false">CHOOSE($G$3,AH366-AI366,AI366-AH366)</f>
        <v>0</v>
      </c>
      <c r="AN366" s="103" t="n">
        <f aca="false">SUM(AK366:AM366)</f>
        <v>0</v>
      </c>
      <c r="AP366" s="89" t="n">
        <f aca="false">CHOOSE($G$3,AA366-AB366,AB366-AA366)</f>
        <v>0</v>
      </c>
      <c r="AQ366" s="89" t="n">
        <f aca="false">CHOOSE($G$3,AD366-AE366,AE366-AD366)</f>
        <v>0</v>
      </c>
      <c r="AR366" s="89" t="n">
        <f aca="false">CHOOSE($G$3,AG366-AH366,AH366-AG366)</f>
        <v>0</v>
      </c>
      <c r="AS366" s="103" t="n">
        <f aca="false">AP366+AQ366+AR366</f>
        <v>0</v>
      </c>
      <c r="AT366" s="103"/>
      <c r="AU366" s="90" t="n">
        <f aca="false">AS366+AN366</f>
        <v>0</v>
      </c>
      <c r="AW366" s="90" t="n">
        <f aca="false">AI366+AF366+AC366</f>
        <v>0</v>
      </c>
      <c r="AX366" s="104"/>
    </row>
    <row r="367" customFormat="false" ht="12" hidden="false" customHeight="true" outlineLevel="0" collapsed="false">
      <c r="A367" s="94" t="n">
        <f aca="false">EDATE(A366,1)</f>
        <v>47696</v>
      </c>
      <c r="B367" s="95" t="n">
        <f aca="false">VLOOKUP(MONTH(A367),Volumes,3)</f>
        <v>10000</v>
      </c>
      <c r="C367" s="96"/>
      <c r="D367" s="97" t="n">
        <f aca="false">B367+C367</f>
        <v>10000</v>
      </c>
      <c r="E367" s="84" t="n">
        <f aca="false">IF(X367=0,0,IF(AND(X367=1,$H$3=1),D367*S367,IF($H$3=2,D367,"N/A")))</f>
        <v>0</v>
      </c>
      <c r="F367" s="84" t="n">
        <f aca="false">E367*W367</f>
        <v>0</v>
      </c>
      <c r="G367" s="32" t="n">
        <f aca="false">VLOOKUP($A367,Table,MATCH(G$4,Curves,0))</f>
        <v>4.0375</v>
      </c>
      <c r="H367" s="98" t="n">
        <f aca="false">G367</f>
        <v>4.0375</v>
      </c>
      <c r="I367" s="99" t="n">
        <f aca="false">H367</f>
        <v>4.0375</v>
      </c>
      <c r="J367" s="32" t="n">
        <f aca="false">VLOOKUP($A367,Table,MATCH(J$4,Curves,0))</f>
        <v>0</v>
      </c>
      <c r="K367" s="98" t="n">
        <f aca="false">J367</f>
        <v>0</v>
      </c>
      <c r="L367" s="99" t="n">
        <f aca="false">K367</f>
        <v>0</v>
      </c>
      <c r="M367" s="32" t="n">
        <f aca="false">VLOOKUP($A367,Table,MATCH(M$4,Curves,0))</f>
        <v>0</v>
      </c>
      <c r="N367" s="98" t="n">
        <f aca="false">VLOOKUP($A367,Table,MATCH(N$4,Curves,0))</f>
        <v>0.025</v>
      </c>
      <c r="O367" s="99" t="n">
        <f aca="false">N367</f>
        <v>0.025</v>
      </c>
      <c r="P367" s="100"/>
      <c r="Q367" s="99" t="n">
        <f aca="false">O367+L367+I367</f>
        <v>4.0625</v>
      </c>
      <c r="R367" s="100"/>
      <c r="S367" s="35" t="n">
        <f aca="false">A368-A367</f>
        <v>31</v>
      </c>
      <c r="T367" s="101" t="n">
        <f aca="false">CHOOSE(F$3,A368+24,A367)</f>
        <v>47751</v>
      </c>
      <c r="U367" s="35" t="n">
        <f aca="false">T367-C$3</f>
        <v>10977</v>
      </c>
      <c r="V367" s="32" t="n">
        <f aca="false">VLOOKUP($A367,Table,MATCH(V$4,Curves,0))</f>
        <v>0.070859002456139</v>
      </c>
      <c r="W367" s="102" t="n">
        <f aca="false">1/(1+CHOOSE(F$3,(V368+($K$3/10000))/2,(V367+($K$3/10000))/2))^(2*U367/365.25)</f>
        <v>0.123354048706066</v>
      </c>
      <c r="X367" s="35" t="n">
        <f aca="false">IF(AND(mthbeg&lt;=A367,mthend&gt;=A367),1,0)</f>
        <v>0</v>
      </c>
      <c r="Y367" s="35" t="n">
        <f aca="false">S367*X367</f>
        <v>0</v>
      </c>
      <c r="AA367" s="89" t="n">
        <f aca="false">F367*G367</f>
        <v>0</v>
      </c>
      <c r="AB367" s="89" t="n">
        <f aca="false">$F367*H367</f>
        <v>0</v>
      </c>
      <c r="AC367" s="89" t="n">
        <f aca="false">$F367*I367</f>
        <v>0</v>
      </c>
      <c r="AD367" s="89" t="n">
        <f aca="false">$F367*J367</f>
        <v>0</v>
      </c>
      <c r="AE367" s="89" t="n">
        <f aca="false">$F367*K367</f>
        <v>0</v>
      </c>
      <c r="AF367" s="89" t="n">
        <f aca="false">$F367*L367</f>
        <v>0</v>
      </c>
      <c r="AG367" s="89" t="n">
        <f aca="false">$F367*M367</f>
        <v>0</v>
      </c>
      <c r="AH367" s="89" t="n">
        <f aca="false">$F367*N367</f>
        <v>0</v>
      </c>
      <c r="AI367" s="89" t="n">
        <f aca="false">F367*O367</f>
        <v>0</v>
      </c>
      <c r="AJ367" s="93"/>
      <c r="AK367" s="89" t="n">
        <f aca="false">CHOOSE($G$3,AB367-AC367,AC367-AB367)</f>
        <v>0</v>
      </c>
      <c r="AL367" s="89" t="n">
        <f aca="false">CHOOSE($G$3,AE367-AF367,AF367-AE367)</f>
        <v>0</v>
      </c>
      <c r="AM367" s="89" t="n">
        <f aca="false">CHOOSE($G$3,AH367-AI367,AI367-AH367)</f>
        <v>0</v>
      </c>
      <c r="AN367" s="103" t="n">
        <f aca="false">SUM(AK367:AM367)</f>
        <v>0</v>
      </c>
      <c r="AP367" s="89" t="n">
        <f aca="false">CHOOSE($G$3,AA367-AB367,AB367-AA367)</f>
        <v>0</v>
      </c>
      <c r="AQ367" s="89" t="n">
        <f aca="false">CHOOSE($G$3,AD367-AE367,AE367-AD367)</f>
        <v>0</v>
      </c>
      <c r="AR367" s="89" t="n">
        <f aca="false">CHOOSE($G$3,AG367-AH367,AH367-AG367)</f>
        <v>0</v>
      </c>
      <c r="AS367" s="103" t="n">
        <f aca="false">AP367+AQ367+AR367</f>
        <v>0</v>
      </c>
      <c r="AT367" s="103"/>
      <c r="AU367" s="90" t="n">
        <f aca="false">AS367+AN367</f>
        <v>0</v>
      </c>
      <c r="AW367" s="90" t="n">
        <f aca="false">AI367+AF367+AC367</f>
        <v>0</v>
      </c>
      <c r="AX367" s="104"/>
    </row>
    <row r="368" customFormat="false" ht="12" hidden="false" customHeight="true" outlineLevel="0" collapsed="false">
      <c r="A368" s="94" t="n">
        <f aca="false">EDATE(A367,1)</f>
        <v>47727</v>
      </c>
      <c r="B368" s="95" t="n">
        <f aca="false">VLOOKUP(MONTH(A368),Volumes,3)</f>
        <v>10000</v>
      </c>
      <c r="C368" s="96"/>
      <c r="D368" s="97" t="n">
        <f aca="false">B368+C368</f>
        <v>10000</v>
      </c>
      <c r="E368" s="84" t="n">
        <f aca="false">IF(X368=0,0,IF(AND(X368=1,$H$3=1),D368*S368,IF($H$3=2,D368,"N/A")))</f>
        <v>0</v>
      </c>
      <c r="F368" s="84" t="n">
        <f aca="false">E368*W368</f>
        <v>0</v>
      </c>
      <c r="G368" s="32" t="n">
        <f aca="false">VLOOKUP($A368,Table,MATCH(G$4,Curves,0))</f>
        <v>4.0375</v>
      </c>
      <c r="H368" s="98" t="n">
        <f aca="false">G368</f>
        <v>4.0375</v>
      </c>
      <c r="I368" s="99" t="n">
        <f aca="false">H368</f>
        <v>4.0375</v>
      </c>
      <c r="J368" s="32" t="n">
        <f aca="false">VLOOKUP($A368,Table,MATCH(J$4,Curves,0))</f>
        <v>0</v>
      </c>
      <c r="K368" s="98" t="n">
        <f aca="false">J368</f>
        <v>0</v>
      </c>
      <c r="L368" s="99" t="n">
        <f aca="false">K368</f>
        <v>0</v>
      </c>
      <c r="M368" s="32" t="n">
        <f aca="false">VLOOKUP($A368,Table,MATCH(M$4,Curves,0))</f>
        <v>0</v>
      </c>
      <c r="N368" s="98" t="n">
        <f aca="false">VLOOKUP($A368,Table,MATCH(N$4,Curves,0))</f>
        <v>0.025</v>
      </c>
      <c r="O368" s="99" t="n">
        <f aca="false">N368</f>
        <v>0.025</v>
      </c>
      <c r="P368" s="100"/>
      <c r="Q368" s="99" t="n">
        <f aca="false">O368+L368+I368</f>
        <v>4.0625</v>
      </c>
      <c r="R368" s="100"/>
      <c r="S368" s="35" t="n">
        <f aca="false">A369-A368</f>
        <v>30</v>
      </c>
      <c r="T368" s="101" t="n">
        <f aca="false">CHOOSE(F$3,A369+24,A368)</f>
        <v>47781</v>
      </c>
      <c r="U368" s="35" t="n">
        <f aca="false">T368-C$3</f>
        <v>11007</v>
      </c>
      <c r="V368" s="32" t="n">
        <f aca="false">VLOOKUP($A368,Table,MATCH(V$4,Curves,0))</f>
        <v>0.070859002456139</v>
      </c>
      <c r="W368" s="102" t="n">
        <f aca="false">1/(1+CHOOSE(F$3,(V369+($K$3/10000))/2,(V368+($K$3/10000))/2))^(2*U368/365.25)</f>
        <v>0.122650561944201</v>
      </c>
      <c r="X368" s="35" t="n">
        <f aca="false">IF(AND(mthbeg&lt;=A368,mthend&gt;=A368),1,0)</f>
        <v>0</v>
      </c>
      <c r="Y368" s="35" t="n">
        <f aca="false">S368*X368</f>
        <v>0</v>
      </c>
      <c r="AA368" s="89" t="n">
        <f aca="false">F368*G368</f>
        <v>0</v>
      </c>
      <c r="AB368" s="89" t="n">
        <f aca="false">$F368*H368</f>
        <v>0</v>
      </c>
      <c r="AC368" s="89" t="n">
        <f aca="false">$F368*I368</f>
        <v>0</v>
      </c>
      <c r="AD368" s="89" t="n">
        <f aca="false">$F368*J368</f>
        <v>0</v>
      </c>
      <c r="AE368" s="89" t="n">
        <f aca="false">$F368*K368</f>
        <v>0</v>
      </c>
      <c r="AF368" s="89" t="n">
        <f aca="false">$F368*L368</f>
        <v>0</v>
      </c>
      <c r="AG368" s="89" t="n">
        <f aca="false">$F368*M368</f>
        <v>0</v>
      </c>
      <c r="AH368" s="89" t="n">
        <f aca="false">$F368*N368</f>
        <v>0</v>
      </c>
      <c r="AI368" s="89" t="n">
        <f aca="false">F368*O368</f>
        <v>0</v>
      </c>
      <c r="AJ368" s="93"/>
      <c r="AK368" s="89" t="n">
        <f aca="false">CHOOSE($G$3,AB368-AC368,AC368-AB368)</f>
        <v>0</v>
      </c>
      <c r="AL368" s="89" t="n">
        <f aca="false">CHOOSE($G$3,AE368-AF368,AF368-AE368)</f>
        <v>0</v>
      </c>
      <c r="AM368" s="89" t="n">
        <f aca="false">CHOOSE($G$3,AH368-AI368,AI368-AH368)</f>
        <v>0</v>
      </c>
      <c r="AN368" s="103" t="n">
        <f aca="false">SUM(AK368:AM368)</f>
        <v>0</v>
      </c>
      <c r="AP368" s="89" t="n">
        <f aca="false">CHOOSE($G$3,AA368-AB368,AB368-AA368)</f>
        <v>0</v>
      </c>
      <c r="AQ368" s="89" t="n">
        <f aca="false">CHOOSE($G$3,AD368-AE368,AE368-AD368)</f>
        <v>0</v>
      </c>
      <c r="AR368" s="89" t="n">
        <f aca="false">CHOOSE($G$3,AG368-AH368,AH368-AG368)</f>
        <v>0</v>
      </c>
      <c r="AS368" s="103" t="n">
        <f aca="false">AP368+AQ368+AR368</f>
        <v>0</v>
      </c>
      <c r="AT368" s="103"/>
      <c r="AU368" s="90" t="n">
        <f aca="false">AS368+AN368</f>
        <v>0</v>
      </c>
      <c r="AW368" s="90" t="n">
        <f aca="false">AI368+AF368+AC368</f>
        <v>0</v>
      </c>
      <c r="AX368" s="104"/>
    </row>
    <row r="369" customFormat="false" ht="12" hidden="false" customHeight="true" outlineLevel="0" collapsed="false">
      <c r="A369" s="94" t="n">
        <f aca="false">EDATE(A368,1)</f>
        <v>47757</v>
      </c>
      <c r="B369" s="95" t="n">
        <f aca="false">VLOOKUP(MONTH(A369),Volumes,3)</f>
        <v>10000</v>
      </c>
      <c r="C369" s="96"/>
      <c r="D369" s="97" t="n">
        <f aca="false">B369+C369</f>
        <v>10000</v>
      </c>
      <c r="E369" s="84" t="n">
        <f aca="false">IF(X369=0,0,IF(AND(X369=1,$H$3=1),D369*S369,IF($H$3=2,D369,"N/A")))</f>
        <v>0</v>
      </c>
      <c r="F369" s="84" t="n">
        <f aca="false">E369*W369</f>
        <v>0</v>
      </c>
      <c r="G369" s="32" t="n">
        <f aca="false">VLOOKUP($A369,Table,MATCH(G$4,Curves,0))</f>
        <v>4.0375</v>
      </c>
      <c r="H369" s="98" t="n">
        <f aca="false">G369</f>
        <v>4.0375</v>
      </c>
      <c r="I369" s="99" t="n">
        <f aca="false">H369</f>
        <v>4.0375</v>
      </c>
      <c r="J369" s="32" t="n">
        <f aca="false">VLOOKUP($A369,Table,MATCH(J$4,Curves,0))</f>
        <v>0</v>
      </c>
      <c r="K369" s="98" t="n">
        <f aca="false">J369</f>
        <v>0</v>
      </c>
      <c r="L369" s="99" t="n">
        <f aca="false">K369</f>
        <v>0</v>
      </c>
      <c r="M369" s="32" t="n">
        <f aca="false">VLOOKUP($A369,Table,MATCH(M$4,Curves,0))</f>
        <v>0</v>
      </c>
      <c r="N369" s="98" t="n">
        <f aca="false">VLOOKUP($A369,Table,MATCH(N$4,Curves,0))</f>
        <v>0.025</v>
      </c>
      <c r="O369" s="99" t="n">
        <f aca="false">N369</f>
        <v>0.025</v>
      </c>
      <c r="P369" s="100"/>
      <c r="Q369" s="99" t="n">
        <f aca="false">O369+L369+I369</f>
        <v>4.0625</v>
      </c>
      <c r="R369" s="100"/>
      <c r="S369" s="35" t="n">
        <f aca="false">A370-A369</f>
        <v>31</v>
      </c>
      <c r="T369" s="101" t="n">
        <f aca="false">CHOOSE(F$3,A370+24,A369)</f>
        <v>47812</v>
      </c>
      <c r="U369" s="35" t="n">
        <f aca="false">T369-C$3</f>
        <v>11038</v>
      </c>
      <c r="V369" s="32" t="n">
        <f aca="false">VLOOKUP($A369,Table,MATCH(V$4,Curves,0))</f>
        <v>0.070859002456139</v>
      </c>
      <c r="W369" s="102" t="n">
        <f aca="false">1/(1+CHOOSE(F$3,(V370+($K$3/10000))/2,(V369+($K$3/10000))/2))^(2*U369/365.25)</f>
        <v>0.121927840161038</v>
      </c>
      <c r="X369" s="35" t="n">
        <f aca="false">IF(AND(mthbeg&lt;=A369,mthend&gt;=A369),1,0)</f>
        <v>0</v>
      </c>
      <c r="Y369" s="35" t="n">
        <f aca="false">S369*X369</f>
        <v>0</v>
      </c>
      <c r="AA369" s="89" t="n">
        <f aca="false">F369*G369</f>
        <v>0</v>
      </c>
      <c r="AB369" s="89" t="n">
        <f aca="false">$F369*H369</f>
        <v>0</v>
      </c>
      <c r="AC369" s="89" t="n">
        <f aca="false">$F369*I369</f>
        <v>0</v>
      </c>
      <c r="AD369" s="89" t="n">
        <f aca="false">$F369*J369</f>
        <v>0</v>
      </c>
      <c r="AE369" s="89" t="n">
        <f aca="false">$F369*K369</f>
        <v>0</v>
      </c>
      <c r="AF369" s="89" t="n">
        <f aca="false">$F369*L369</f>
        <v>0</v>
      </c>
      <c r="AG369" s="89" t="n">
        <f aca="false">$F369*M369</f>
        <v>0</v>
      </c>
      <c r="AH369" s="89" t="n">
        <f aca="false">$F369*N369</f>
        <v>0</v>
      </c>
      <c r="AI369" s="89" t="n">
        <f aca="false">F369*O369</f>
        <v>0</v>
      </c>
      <c r="AJ369" s="93"/>
      <c r="AK369" s="89" t="n">
        <f aca="false">CHOOSE($G$3,AB369-AC369,AC369-AB369)</f>
        <v>0</v>
      </c>
      <c r="AL369" s="89" t="n">
        <f aca="false">CHOOSE($G$3,AE369-AF369,AF369-AE369)</f>
        <v>0</v>
      </c>
      <c r="AM369" s="89" t="n">
        <f aca="false">CHOOSE($G$3,AH369-AI369,AI369-AH369)</f>
        <v>0</v>
      </c>
      <c r="AN369" s="103" t="n">
        <f aca="false">SUM(AK369:AM369)</f>
        <v>0</v>
      </c>
      <c r="AP369" s="89" t="n">
        <f aca="false">CHOOSE($G$3,AA369-AB369,AB369-AA369)</f>
        <v>0</v>
      </c>
      <c r="AQ369" s="89" t="n">
        <f aca="false">CHOOSE($G$3,AD369-AE369,AE369-AD369)</f>
        <v>0</v>
      </c>
      <c r="AR369" s="89" t="n">
        <f aca="false">CHOOSE($G$3,AG369-AH369,AH369-AG369)</f>
        <v>0</v>
      </c>
      <c r="AS369" s="103" t="n">
        <f aca="false">AP369+AQ369+AR369</f>
        <v>0</v>
      </c>
      <c r="AT369" s="103"/>
      <c r="AU369" s="106" t="n">
        <f aca="false">AS369+AN369</f>
        <v>0</v>
      </c>
      <c r="AW369" s="106" t="n">
        <f aca="false">AI369+AF369+AC369</f>
        <v>0</v>
      </c>
      <c r="AX369" s="104"/>
    </row>
    <row r="370" customFormat="false" ht="12.75" hidden="false" customHeight="false" outlineLevel="0" collapsed="false">
      <c r="A370" s="94" t="n">
        <f aca="false">EDATE(A369,1)</f>
        <v>47788</v>
      </c>
      <c r="V370" s="32" t="n">
        <f aca="false">VLOOKUP($A370,Table,MATCH(V$4,Curves,0))</f>
        <v>0.070859002456139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3.85"/>
    <col collapsed="false" customWidth="true" hidden="false" outlineLevel="0" max="2" min="2" style="1" width="14.41"/>
    <col collapsed="false" customWidth="true" hidden="false" outlineLevel="0" max="3" min="3" style="1" width="16.84"/>
    <col collapsed="false" customWidth="true" hidden="false" outlineLevel="0" max="5" min="4" style="1" width="12.7"/>
    <col collapsed="false" customWidth="true" hidden="false" outlineLevel="0" max="6" min="6" style="1" width="15.99"/>
    <col collapsed="false" customWidth="true" hidden="false" outlineLevel="0" max="8" min="7" style="1" width="12.7"/>
    <col collapsed="false" customWidth="true" hidden="false" outlineLevel="0" max="9" min="9" style="1" width="20.28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A1" s="2" t="s">
        <v>0</v>
      </c>
      <c r="C1" s="3" t="s">
        <v>1</v>
      </c>
      <c r="E1" s="3" t="s">
        <v>2</v>
      </c>
      <c r="G1" s="3" t="s">
        <v>3</v>
      </c>
    </row>
    <row r="2" customFormat="false" ht="12.75" hidden="false" customHeight="false" outlineLevel="0" collapsed="false">
      <c r="A2" s="1" t="s">
        <v>4</v>
      </c>
      <c r="C2" s="1" t="s">
        <v>5</v>
      </c>
      <c r="E2" s="1" t="s">
        <v>6</v>
      </c>
      <c r="G2" s="4" t="s">
        <v>7</v>
      </c>
    </row>
    <row r="3" customFormat="false" ht="12.75" hidden="false" customHeight="false" outlineLevel="0" collapsed="false">
      <c r="A3" s="1" t="s">
        <v>8</v>
      </c>
      <c r="B3" s="0"/>
      <c r="C3" s="4" t="s">
        <v>8</v>
      </c>
    </row>
    <row r="4" customFormat="false" ht="12.75" hidden="false" customHeight="false" outlineLevel="0" collapsed="false">
      <c r="B4" s="0"/>
      <c r="C4" s="4"/>
    </row>
    <row r="5" customFormat="false" ht="12.75" hidden="false" customHeight="false" outlineLevel="0" collapsed="false">
      <c r="C5" s="4"/>
      <c r="E5" s="4"/>
    </row>
    <row r="6" customFormat="false" ht="12.75" hidden="false" customHeight="false" outlineLevel="0" collapsed="false">
      <c r="A6" s="5"/>
      <c r="C6" s="4"/>
      <c r="E6" s="4"/>
    </row>
    <row r="7" customFormat="false" ht="13.5" hidden="false" customHeight="false" outlineLevel="0" collapsed="false">
      <c r="A7" s="6" t="s">
        <v>8</v>
      </c>
      <c r="C7" s="4"/>
      <c r="E7" s="0"/>
      <c r="I7" s="7" t="s">
        <v>9</v>
      </c>
    </row>
    <row r="8" customFormat="false" ht="12.75" hidden="false" customHeight="false" outlineLevel="0" collapsed="false">
      <c r="A8" s="8" t="s">
        <v>8</v>
      </c>
      <c r="B8" s="4"/>
    </row>
    <row r="9" customFormat="false" ht="12.75" hidden="false" customHeight="false" outlineLevel="0" collapsed="false">
      <c r="A9" s="9" t="s">
        <v>10</v>
      </c>
      <c r="B9" s="9" t="s">
        <v>11</v>
      </c>
      <c r="D9" s="9" t="s">
        <v>12</v>
      </c>
      <c r="E9" s="8"/>
      <c r="F9" s="8"/>
      <c r="G9" s="8"/>
      <c r="H9" s="9"/>
      <c r="I9" s="9" t="s">
        <v>13</v>
      </c>
    </row>
    <row r="10" customFormat="false" ht="12.75" hidden="false" customHeight="false" outlineLevel="0" collapsed="false">
      <c r="A10" s="10" t="s">
        <v>14</v>
      </c>
      <c r="B10" s="10" t="s">
        <v>14</v>
      </c>
      <c r="C10" s="10" t="s">
        <v>15</v>
      </c>
      <c r="D10" s="10" t="s">
        <v>16</v>
      </c>
      <c r="E10" s="2"/>
      <c r="F10" s="10" t="s">
        <v>17</v>
      </c>
      <c r="G10" s="11"/>
      <c r="H10" s="10"/>
      <c r="I10" s="10" t="s">
        <v>18</v>
      </c>
    </row>
    <row r="11" customFormat="false" ht="12.75" hidden="false" customHeight="false" outlineLevel="0" collapsed="false">
      <c r="H11" s="12"/>
    </row>
    <row r="12" customFormat="false" ht="12.75" hidden="false" customHeight="false" outlineLevel="0" collapsed="false">
      <c r="A12" s="13" t="n">
        <f aca="false">Summary!B10</f>
        <v>36831</v>
      </c>
      <c r="B12" s="13" t="n">
        <f aca="false">Summary!C10</f>
        <v>37530</v>
      </c>
      <c r="C12" s="14" t="str">
        <f aca="false">CONCATENATE(INT((EDATE(B12,1)-A12)/365)," Y - ",INT(((EDATE(B12,1)-A12)-INT((EDATE(B12,1)-A12)/365)*365)/28)," M")</f>
        <v>2 Y - 0 M</v>
      </c>
      <c r="D12" s="15" t="s">
        <v>19</v>
      </c>
      <c r="E12" s="4"/>
      <c r="F12" s="16" t="s">
        <v>20</v>
      </c>
      <c r="H12" s="12" t="s">
        <v>8</v>
      </c>
      <c r="I12" s="17" t="s">
        <v>8</v>
      </c>
    </row>
    <row r="13" customFormat="false" ht="12.75" hidden="false" customHeight="false" outlineLevel="0" collapsed="false">
      <c r="A13" s="13" t="n">
        <f aca="false">Summary!B11</f>
        <v>36831</v>
      </c>
      <c r="B13" s="13" t="n">
        <f aca="false">Summary!C11</f>
        <v>38626</v>
      </c>
      <c r="C13" s="14" t="str">
        <f aca="false">CONCATENATE(INT((EDATE(B13,1)-A13)/365)," Y - ",INT(((EDATE(B13,1)-A13)-INT((EDATE(B13,1)-A13)/365)*365)/28)," M")</f>
        <v>5 Y - 0 M</v>
      </c>
      <c r="D13" s="15" t="s">
        <v>19</v>
      </c>
      <c r="E13" s="4"/>
      <c r="F13" s="16" t="s">
        <v>20</v>
      </c>
      <c r="H13" s="12" t="s">
        <v>8</v>
      </c>
      <c r="I13" s="17" t="s">
        <v>8</v>
      </c>
    </row>
    <row r="14" customFormat="false" ht="12.75" hidden="false" customHeight="false" outlineLevel="0" collapsed="false">
      <c r="A14" s="13" t="n">
        <f aca="false">Summary!B12</f>
        <v>36831</v>
      </c>
      <c r="B14" s="13" t="n">
        <f aca="false">Summary!C12</f>
        <v>40452</v>
      </c>
      <c r="C14" s="14" t="str">
        <f aca="false">CONCATENATE(INT((EDATE(B14,1)-A14)/365)," Y - ",INT(((EDATE(B14,1)-A14)-INT((EDATE(B14,1)-A14)/365)*365)/28)," M")</f>
        <v>10 Y - 0 M</v>
      </c>
      <c r="D14" s="15" t="s">
        <v>19</v>
      </c>
      <c r="E14" s="4"/>
      <c r="F14" s="16" t="s">
        <v>20</v>
      </c>
      <c r="H14" s="12" t="s">
        <v>8</v>
      </c>
      <c r="I14" s="17" t="s">
        <v>8</v>
      </c>
    </row>
    <row r="15" customFormat="false" ht="12.75" hidden="false" customHeight="false" outlineLevel="0" collapsed="false">
      <c r="H15" s="18"/>
      <c r="I15" s="18"/>
    </row>
    <row r="16" customFormat="false" ht="12.75" hidden="false" customHeight="false" outlineLevel="0" collapsed="false">
      <c r="A16" s="13" t="n">
        <f aca="false">Summary!B18</f>
        <v>36831</v>
      </c>
      <c r="B16" s="13" t="n">
        <f aca="false">Summary!C18</f>
        <v>37530</v>
      </c>
      <c r="C16" s="14" t="str">
        <f aca="false">CONCATENATE(INT((EDATE(B16,1)-A16)/365)," Y - ",INT(((EDATE(B16,1)-A16)-INT((EDATE(B16,1)-A16)/365)*365)/28)," M")</f>
        <v>2 Y - 0 M</v>
      </c>
      <c r="D16" s="15" t="str">
        <f aca="false">D12</f>
        <v>see below</v>
      </c>
      <c r="F16" s="16" t="s">
        <v>21</v>
      </c>
      <c r="H16" s="18"/>
      <c r="I16" s="17" t="s">
        <v>8</v>
      </c>
    </row>
    <row r="17" customFormat="false" ht="12.75" hidden="false" customHeight="false" outlineLevel="0" collapsed="false">
      <c r="A17" s="13" t="n">
        <f aca="false">Summary!B19</f>
        <v>36831</v>
      </c>
      <c r="B17" s="13" t="n">
        <f aca="false">Summary!C19</f>
        <v>38626</v>
      </c>
      <c r="C17" s="14" t="str">
        <f aca="false">CONCATENATE(INT((EDATE(B17,1)-A17)/365)," Y - ",INT(((EDATE(B17,1)-A17)-INT((EDATE(B17,1)-A17)/365)*365)/28)," M")</f>
        <v>5 Y - 0 M</v>
      </c>
      <c r="D17" s="15" t="str">
        <f aca="false">D13</f>
        <v>see below</v>
      </c>
      <c r="F17" s="16" t="s">
        <v>21</v>
      </c>
      <c r="H17" s="18"/>
      <c r="I17" s="17" t="s">
        <v>8</v>
      </c>
    </row>
    <row r="18" customFormat="false" ht="12.75" hidden="false" customHeight="false" outlineLevel="0" collapsed="false">
      <c r="A18" s="13" t="n">
        <f aca="false">Summary!B20</f>
        <v>36831</v>
      </c>
      <c r="B18" s="13" t="n">
        <f aca="false">Summary!C20</f>
        <v>40452</v>
      </c>
      <c r="C18" s="14" t="str">
        <f aca="false">CONCATENATE(INT((EDATE(B18,1)-A18)/365)," Y - ",INT(((EDATE(B18,1)-A18)-INT((EDATE(B18,1)-A18)/365)*365)/28)," M")</f>
        <v>10 Y - 0 M</v>
      </c>
      <c r="D18" s="15" t="str">
        <f aca="false">D14</f>
        <v>see below</v>
      </c>
      <c r="F18" s="16" t="s">
        <v>21</v>
      </c>
      <c r="H18" s="18"/>
      <c r="I18" s="17" t="s">
        <v>8</v>
      </c>
    </row>
    <row r="21" customFormat="false" ht="12.75" hidden="false" customHeight="false" outlineLevel="0" collapsed="false">
      <c r="A21" s="19" t="s">
        <v>22</v>
      </c>
      <c r="B21" s="19" t="s">
        <v>23</v>
      </c>
      <c r="C21" s="19" t="s">
        <v>21</v>
      </c>
    </row>
    <row r="22" customFormat="false" ht="12.75" hidden="false" customHeight="false" outlineLevel="0" collapsed="false">
      <c r="A22" s="20" t="n">
        <f aca="false">Summary!C26</f>
        <v>36526</v>
      </c>
      <c r="B22" s="21" t="n">
        <f aca="false">Summary!D26</f>
        <v>10000</v>
      </c>
      <c r="C22" s="21" t="n">
        <f aca="false">Summary!E26</f>
        <v>10000</v>
      </c>
    </row>
    <row r="23" customFormat="false" ht="12.75" hidden="false" customHeight="false" outlineLevel="0" collapsed="false">
      <c r="A23" s="20" t="n">
        <f aca="false">Summary!C27</f>
        <v>36557</v>
      </c>
      <c r="B23" s="21" t="n">
        <f aca="false">Summary!D27</f>
        <v>10000</v>
      </c>
      <c r="C23" s="21" t="n">
        <f aca="false">Summary!E27</f>
        <v>10000</v>
      </c>
    </row>
    <row r="24" customFormat="false" ht="12.75" hidden="false" customHeight="false" outlineLevel="0" collapsed="false">
      <c r="A24" s="20" t="n">
        <f aca="false">Summary!C28</f>
        <v>36586</v>
      </c>
      <c r="B24" s="21" t="n">
        <f aca="false">Summary!D28</f>
        <v>10000</v>
      </c>
      <c r="C24" s="21" t="n">
        <f aca="false">Summary!E28</f>
        <v>10000</v>
      </c>
    </row>
    <row r="25" customFormat="false" ht="12.75" hidden="false" customHeight="false" outlineLevel="0" collapsed="false">
      <c r="A25" s="20" t="n">
        <f aca="false">Summary!C29</f>
        <v>36617</v>
      </c>
      <c r="B25" s="21" t="n">
        <f aca="false">Summary!D29</f>
        <v>10000</v>
      </c>
      <c r="C25" s="21" t="n">
        <f aca="false">Summary!E29</f>
        <v>10000</v>
      </c>
    </row>
    <row r="26" customFormat="false" ht="12.75" hidden="false" customHeight="false" outlineLevel="0" collapsed="false">
      <c r="A26" s="20" t="n">
        <f aca="false">Summary!C30</f>
        <v>36647</v>
      </c>
      <c r="B26" s="21" t="n">
        <f aca="false">Summary!D30</f>
        <v>10000</v>
      </c>
      <c r="C26" s="21" t="n">
        <f aca="false">Summary!E30</f>
        <v>20000</v>
      </c>
    </row>
    <row r="27" customFormat="false" ht="12.75" hidden="false" customHeight="false" outlineLevel="0" collapsed="false">
      <c r="A27" s="20" t="n">
        <f aca="false">Summary!C31</f>
        <v>36678</v>
      </c>
      <c r="B27" s="21" t="n">
        <f aca="false">Summary!D31</f>
        <v>10000</v>
      </c>
      <c r="C27" s="21" t="n">
        <f aca="false">Summary!E31</f>
        <v>40000</v>
      </c>
    </row>
    <row r="28" customFormat="false" ht="12.75" hidden="false" customHeight="false" outlineLevel="0" collapsed="false">
      <c r="A28" s="20" t="n">
        <f aca="false">Summary!C32</f>
        <v>36708</v>
      </c>
      <c r="B28" s="21" t="n">
        <f aca="false">Summary!D32</f>
        <v>10000</v>
      </c>
      <c r="C28" s="21" t="n">
        <f aca="false">Summary!E32</f>
        <v>40000</v>
      </c>
    </row>
    <row r="29" customFormat="false" ht="12.75" hidden="false" customHeight="false" outlineLevel="0" collapsed="false">
      <c r="A29" s="20" t="n">
        <f aca="false">Summary!C33</f>
        <v>36739</v>
      </c>
      <c r="B29" s="21" t="n">
        <f aca="false">Summary!D33</f>
        <v>10000</v>
      </c>
      <c r="C29" s="21" t="n">
        <f aca="false">Summary!E33</f>
        <v>40000</v>
      </c>
    </row>
    <row r="30" customFormat="false" ht="12.75" hidden="false" customHeight="false" outlineLevel="0" collapsed="false">
      <c r="A30" s="20" t="n">
        <f aca="false">Summary!C34</f>
        <v>36770</v>
      </c>
      <c r="B30" s="21" t="n">
        <f aca="false">Summary!D34</f>
        <v>10000</v>
      </c>
      <c r="C30" s="21" t="n">
        <f aca="false">Summary!E34</f>
        <v>20000</v>
      </c>
    </row>
    <row r="31" customFormat="false" ht="12.75" hidden="false" customHeight="false" outlineLevel="0" collapsed="false">
      <c r="A31" s="20" t="n">
        <f aca="false">Summary!C35</f>
        <v>36800</v>
      </c>
      <c r="B31" s="21" t="n">
        <f aca="false">Summary!D35</f>
        <v>10000</v>
      </c>
      <c r="C31" s="21" t="n">
        <f aca="false">Summary!E35</f>
        <v>10000</v>
      </c>
    </row>
    <row r="32" customFormat="false" ht="12.75" hidden="false" customHeight="false" outlineLevel="0" collapsed="false">
      <c r="A32" s="20" t="n">
        <f aca="false">Summary!C36</f>
        <v>36831</v>
      </c>
      <c r="B32" s="21" t="n">
        <f aca="false">Summary!D36</f>
        <v>10000</v>
      </c>
      <c r="C32" s="21" t="n">
        <f aca="false">Summary!E36</f>
        <v>10000</v>
      </c>
    </row>
    <row r="33" customFormat="false" ht="12.75" hidden="false" customHeight="false" outlineLevel="0" collapsed="false">
      <c r="A33" s="20" t="n">
        <f aca="false">Summary!C37</f>
        <v>36861</v>
      </c>
      <c r="B33" s="21" t="n">
        <f aca="false">Summary!D37</f>
        <v>10000</v>
      </c>
      <c r="C33" s="21" t="n">
        <f aca="false">Summary!E37</f>
        <v>10000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10.28"/>
  </cols>
  <sheetData>
    <row r="2" customFormat="false" ht="12.75" hidden="false" customHeight="false" outlineLevel="0" collapsed="false">
      <c r="B2" s="5" t="s">
        <v>24</v>
      </c>
    </row>
    <row r="4" customFormat="false" ht="12.75" hidden="false" customHeight="false" outlineLevel="0" collapsed="false">
      <c r="B4" s="22" t="s">
        <v>25</v>
      </c>
      <c r="C4" s="23" t="n">
        <v>36774</v>
      </c>
    </row>
    <row r="6" customFormat="false" ht="12.75" hidden="false" customHeight="false" outlineLevel="0" collapsed="false">
      <c r="B6" s="22" t="s">
        <v>26</v>
      </c>
    </row>
    <row r="8" customFormat="false" ht="12.75" hidden="false" customHeight="false" outlineLevel="0" collapsed="false">
      <c r="E8" s="24" t="s">
        <v>13</v>
      </c>
    </row>
    <row r="9" customFormat="false" ht="12.75" hidden="false" customHeight="false" outlineLevel="0" collapsed="false">
      <c r="A9" s="19"/>
      <c r="B9" s="19" t="s">
        <v>27</v>
      </c>
      <c r="C9" s="19" t="s">
        <v>28</v>
      </c>
      <c r="D9" s="19" t="s">
        <v>15</v>
      </c>
      <c r="E9" s="19" t="s">
        <v>29</v>
      </c>
      <c r="F9" s="19" t="s">
        <v>13</v>
      </c>
    </row>
    <row r="10" customFormat="false" ht="12.75" hidden="false" customHeight="false" outlineLevel="0" collapsed="false">
      <c r="B10" s="23" t="n">
        <v>36831</v>
      </c>
      <c r="C10" s="23" t="n">
        <v>37530</v>
      </c>
      <c r="D10" s="14" t="str">
        <f aca="false">CONCATENATE(INT((EDATE(C10,1)-B10)/365)," Y - ",INT(((EDATE(C10,1)-B10)-INT((EDATE(C10,1)-B10)/365)*365)/28)," M")</f>
        <v>2 Y - 0 M</v>
      </c>
      <c r="E10" s="25" t="n">
        <f aca="false">'FGT Delivery-2yr'!O8</f>
        <v>0.03</v>
      </c>
      <c r="F10" s="0" t="s">
        <v>30</v>
      </c>
    </row>
    <row r="11" customFormat="false" ht="12.75" hidden="false" customHeight="false" outlineLevel="0" collapsed="false">
      <c r="B11" s="23" t="n">
        <f aca="false">B10</f>
        <v>36831</v>
      </c>
      <c r="C11" s="23" t="n">
        <v>38626</v>
      </c>
      <c r="D11" s="14" t="str">
        <f aca="false">CONCATENATE(INT((EDATE(C11,1)-B11)/365)," Y - ",INT(((EDATE(C11,1)-B11)-INT((EDATE(C11,1)-B11)/365)*365)/28)," M")</f>
        <v>5 Y - 0 M</v>
      </c>
      <c r="E11" s="25" t="n">
        <f aca="false">'FGT Delivery-5yr'!O8</f>
        <v>0.03</v>
      </c>
      <c r="F11" s="0" t="str">
        <f aca="false">F10</f>
        <v>IF Transco Zone 4</v>
      </c>
    </row>
    <row r="12" customFormat="false" ht="12.75" hidden="false" customHeight="false" outlineLevel="0" collapsed="false">
      <c r="B12" s="23" t="n">
        <f aca="false">B10</f>
        <v>36831</v>
      </c>
      <c r="C12" s="23" t="n">
        <v>40452</v>
      </c>
      <c r="D12" s="14" t="str">
        <f aca="false">CONCATENATE(INT((EDATE(C12,1)-B12)/365)," Y - ",INT(((EDATE(C12,1)-B12)-INT((EDATE(C12,1)-B12)/365)*365)/28)," M")</f>
        <v>10 Y - 0 M</v>
      </c>
      <c r="E12" s="25" t="n">
        <f aca="false">'FGT Delivery-10yr'!O8</f>
        <v>0.03</v>
      </c>
      <c r="F12" s="0" t="str">
        <f aca="false">F11</f>
        <v>IF Transco Zone 4</v>
      </c>
    </row>
    <row r="13" customFormat="false" ht="12.75" hidden="false" customHeight="false" outlineLevel="0" collapsed="false">
      <c r="E13" s="26"/>
      <c r="F13" s="25"/>
    </row>
    <row r="14" customFormat="false" ht="12.75" hidden="false" customHeight="false" outlineLevel="0" collapsed="false">
      <c r="B14" s="22" t="s">
        <v>31</v>
      </c>
      <c r="E14" s="26"/>
      <c r="F14" s="25"/>
    </row>
    <row r="15" customFormat="false" ht="12.75" hidden="false" customHeight="false" outlineLevel="0" collapsed="false">
      <c r="E15" s="26"/>
      <c r="F15" s="25"/>
    </row>
    <row r="16" customFormat="false" ht="12.75" hidden="false" customHeight="false" outlineLevel="0" collapsed="false">
      <c r="E16" s="24" t="s">
        <v>13</v>
      </c>
    </row>
    <row r="17" customFormat="false" ht="12.75" hidden="false" customHeight="false" outlineLevel="0" collapsed="false">
      <c r="A17" s="19"/>
      <c r="B17" s="19" t="s">
        <v>27</v>
      </c>
      <c r="C17" s="19" t="s">
        <v>28</v>
      </c>
      <c r="D17" s="19" t="s">
        <v>15</v>
      </c>
      <c r="E17" s="27" t="s">
        <v>29</v>
      </c>
      <c r="F17" s="19" t="s">
        <v>13</v>
      </c>
    </row>
    <row r="18" customFormat="false" ht="12.75" hidden="false" customHeight="false" outlineLevel="0" collapsed="false">
      <c r="B18" s="23" t="n">
        <v>36831</v>
      </c>
      <c r="C18" s="23" t="n">
        <v>37530</v>
      </c>
      <c r="D18" s="14" t="str">
        <f aca="false">CONCATENATE(INT((EDATE(C18,1)-B18)/365)," Y - ",INT(((EDATE(C18,1)-B18)-INT((EDATE(C18,1)-B18)/365)*365)/28)," M")</f>
        <v>2 Y - 0 M</v>
      </c>
      <c r="E18" s="25" t="n">
        <f aca="false">'SNG Delivery-2yr'!O8</f>
        <v>0.02</v>
      </c>
      <c r="F18" s="0" t="s">
        <v>32</v>
      </c>
    </row>
    <row r="19" customFormat="false" ht="12.75" hidden="false" customHeight="false" outlineLevel="0" collapsed="false">
      <c r="B19" s="23" t="n">
        <f aca="false">B18</f>
        <v>36831</v>
      </c>
      <c r="C19" s="23" t="n">
        <v>38626</v>
      </c>
      <c r="D19" s="14" t="str">
        <f aca="false">CONCATENATE(INT((EDATE(C19,1)-B19)/365)," Y - ",INT(((EDATE(C19,1)-B19)-INT((EDATE(C19,1)-B19)/365)*365)/28)," M")</f>
        <v>5 Y - 0 M</v>
      </c>
      <c r="E19" s="25" t="n">
        <f aca="false">'SNG Delivery-5yr'!O8</f>
        <v>0.0225</v>
      </c>
      <c r="F19" s="0" t="str">
        <f aca="false">F18</f>
        <v>IF Sonat Louisiana</v>
      </c>
    </row>
    <row r="20" customFormat="false" ht="12.75" hidden="false" customHeight="false" outlineLevel="0" collapsed="false">
      <c r="B20" s="23" t="n">
        <f aca="false">B19</f>
        <v>36831</v>
      </c>
      <c r="C20" s="23" t="n">
        <v>40452</v>
      </c>
      <c r="D20" s="14" t="str">
        <f aca="false">CONCATENATE(INT((EDATE(C20,1)-B20)/365)," Y - ",INT(((EDATE(C20,1)-B20)-INT((EDATE(C20,1)-B20)/365)*365)/28)," M")</f>
        <v>10 Y - 0 M</v>
      </c>
      <c r="E20" s="25" t="n">
        <f aca="false">'SNG Delivery-10yr'!O8</f>
        <v>0.025</v>
      </c>
      <c r="F20" s="0" t="str">
        <f aca="false">F19</f>
        <v>IF Sonat Louisiana</v>
      </c>
    </row>
    <row r="22" customFormat="false" ht="12.75" hidden="false" customHeight="false" outlineLevel="0" collapsed="false">
      <c r="C22" s="22"/>
      <c r="D22" s="22"/>
      <c r="E22" s="22"/>
      <c r="F22" s="22"/>
    </row>
    <row r="23" customFormat="false" ht="12.75" hidden="false" customHeight="false" outlineLevel="0" collapsed="false">
      <c r="B23" s="22" t="s">
        <v>22</v>
      </c>
      <c r="C23" s="22"/>
      <c r="D23" s="22"/>
      <c r="E23" s="22"/>
      <c r="F23" s="22"/>
    </row>
    <row r="24" customFormat="false" ht="12.75" hidden="false" customHeight="false" outlineLevel="0" collapsed="false">
      <c r="B24" s="22"/>
      <c r="C24" s="22"/>
      <c r="D24" s="16" t="s">
        <v>33</v>
      </c>
      <c r="E24" s="16" t="s">
        <v>34</v>
      </c>
      <c r="F24" s="22"/>
    </row>
    <row r="25" customFormat="false" ht="12.75" hidden="false" customHeight="false" outlineLevel="0" collapsed="false">
      <c r="B25" s="19"/>
      <c r="C25" s="19" t="s">
        <v>35</v>
      </c>
      <c r="D25" s="19" t="s">
        <v>36</v>
      </c>
      <c r="E25" s="19" t="s">
        <v>36</v>
      </c>
      <c r="F25" s="19"/>
    </row>
    <row r="26" customFormat="false" ht="12.75" hidden="false" customHeight="false" outlineLevel="0" collapsed="false">
      <c r="B26" s="0" t="n">
        <v>1</v>
      </c>
      <c r="C26" s="28" t="n">
        <v>36526</v>
      </c>
      <c r="D26" s="29" t="n">
        <v>10000</v>
      </c>
      <c r="E26" s="29" t="n">
        <v>10000</v>
      </c>
    </row>
    <row r="27" customFormat="false" ht="12.75" hidden="false" customHeight="false" outlineLevel="0" collapsed="false">
      <c r="B27" s="0" t="n">
        <v>2</v>
      </c>
      <c r="C27" s="28" t="n">
        <f aca="false">EDATE(C26,1)</f>
        <v>36557</v>
      </c>
      <c r="D27" s="29" t="n">
        <f aca="false">D26</f>
        <v>10000</v>
      </c>
      <c r="E27" s="29" t="n">
        <f aca="false">E26</f>
        <v>10000</v>
      </c>
    </row>
    <row r="28" customFormat="false" ht="12.75" hidden="false" customHeight="false" outlineLevel="0" collapsed="false">
      <c r="B28" s="0" t="n">
        <v>3</v>
      </c>
      <c r="C28" s="28" t="n">
        <f aca="false">EDATE(C27,1)</f>
        <v>36586</v>
      </c>
      <c r="D28" s="29" t="n">
        <f aca="false">D27</f>
        <v>10000</v>
      </c>
      <c r="E28" s="29" t="n">
        <f aca="false">E27</f>
        <v>10000</v>
      </c>
    </row>
    <row r="29" customFormat="false" ht="12.75" hidden="false" customHeight="false" outlineLevel="0" collapsed="false">
      <c r="B29" s="0" t="n">
        <v>4</v>
      </c>
      <c r="C29" s="28" t="n">
        <f aca="false">EDATE(C28,1)</f>
        <v>36617</v>
      </c>
      <c r="D29" s="29" t="n">
        <f aca="false">D28</f>
        <v>10000</v>
      </c>
      <c r="E29" s="29" t="n">
        <f aca="false">E28</f>
        <v>10000</v>
      </c>
    </row>
    <row r="30" customFormat="false" ht="12.75" hidden="false" customHeight="false" outlineLevel="0" collapsed="false">
      <c r="B30" s="0" t="n">
        <v>5</v>
      </c>
      <c r="C30" s="28" t="n">
        <f aca="false">EDATE(C29,1)</f>
        <v>36647</v>
      </c>
      <c r="D30" s="29" t="n">
        <f aca="false">D29</f>
        <v>10000</v>
      </c>
      <c r="E30" s="29" t="n">
        <v>20000</v>
      </c>
    </row>
    <row r="31" customFormat="false" ht="12.75" hidden="false" customHeight="false" outlineLevel="0" collapsed="false">
      <c r="B31" s="0" t="n">
        <v>6</v>
      </c>
      <c r="C31" s="28" t="n">
        <f aca="false">EDATE(C30,1)</f>
        <v>36678</v>
      </c>
      <c r="D31" s="29" t="n">
        <f aca="false">D30</f>
        <v>10000</v>
      </c>
      <c r="E31" s="29" t="n">
        <v>40000</v>
      </c>
    </row>
    <row r="32" customFormat="false" ht="12.75" hidden="false" customHeight="false" outlineLevel="0" collapsed="false">
      <c r="B32" s="0" t="n">
        <v>7</v>
      </c>
      <c r="C32" s="28" t="n">
        <f aca="false">EDATE(C31,1)</f>
        <v>36708</v>
      </c>
      <c r="D32" s="29" t="n">
        <f aca="false">D31</f>
        <v>10000</v>
      </c>
      <c r="E32" s="29" t="n">
        <f aca="false">E31</f>
        <v>40000</v>
      </c>
    </row>
    <row r="33" customFormat="false" ht="12.75" hidden="false" customHeight="false" outlineLevel="0" collapsed="false">
      <c r="B33" s="0" t="n">
        <v>8</v>
      </c>
      <c r="C33" s="28" t="n">
        <f aca="false">EDATE(C32,1)</f>
        <v>36739</v>
      </c>
      <c r="D33" s="29" t="n">
        <f aca="false">D32</f>
        <v>10000</v>
      </c>
      <c r="E33" s="29" t="n">
        <f aca="false">E32</f>
        <v>40000</v>
      </c>
    </row>
    <row r="34" customFormat="false" ht="12.75" hidden="false" customHeight="false" outlineLevel="0" collapsed="false">
      <c r="B34" s="0" t="n">
        <v>9</v>
      </c>
      <c r="C34" s="28" t="n">
        <f aca="false">EDATE(C33,1)</f>
        <v>36770</v>
      </c>
      <c r="D34" s="29" t="n">
        <f aca="false">D33</f>
        <v>10000</v>
      </c>
      <c r="E34" s="29" t="n">
        <v>20000</v>
      </c>
    </row>
    <row r="35" customFormat="false" ht="12.75" hidden="false" customHeight="false" outlineLevel="0" collapsed="false">
      <c r="B35" s="0" t="n">
        <v>10</v>
      </c>
      <c r="C35" s="28" t="n">
        <f aca="false">EDATE(C34,1)</f>
        <v>36800</v>
      </c>
      <c r="D35" s="29" t="n">
        <f aca="false">D34</f>
        <v>10000</v>
      </c>
      <c r="E35" s="29" t="n">
        <v>10000</v>
      </c>
    </row>
    <row r="36" customFormat="false" ht="12.75" hidden="false" customHeight="false" outlineLevel="0" collapsed="false">
      <c r="B36" s="0" t="n">
        <v>11</v>
      </c>
      <c r="C36" s="28" t="n">
        <f aca="false">EDATE(C35,1)</f>
        <v>36831</v>
      </c>
      <c r="D36" s="29" t="n">
        <f aca="false">D35</f>
        <v>10000</v>
      </c>
      <c r="E36" s="29" t="n">
        <f aca="false">E35</f>
        <v>10000</v>
      </c>
    </row>
    <row r="37" customFormat="false" ht="12.75" hidden="false" customHeight="false" outlineLevel="0" collapsed="false">
      <c r="B37" s="0" t="n">
        <v>12</v>
      </c>
      <c r="C37" s="28" t="n">
        <f aca="false">EDATE(C36,1)</f>
        <v>36861</v>
      </c>
      <c r="D37" s="29" t="n">
        <f aca="false">D36</f>
        <v>10000</v>
      </c>
      <c r="E37" s="29" t="n">
        <f aca="false">E36</f>
        <v>10000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7.14"/>
    <col collapsed="false" customWidth="true" hidden="false" outlineLevel="0" max="3" min="3" style="0" width="9.85"/>
    <col collapsed="false" customWidth="true" hidden="false" outlineLevel="0" max="4" min="4" style="0" width="17.42"/>
    <col collapsed="false" customWidth="true" hidden="false" outlineLevel="0" max="5" min="5" style="0" width="9.85"/>
    <col collapsed="false" customWidth="true" hidden="false" outlineLevel="0" max="6" min="6" style="0" width="16.7"/>
    <col collapsed="false" customWidth="true" hidden="false" outlineLevel="0" max="7" min="7" style="0" width="11.42"/>
    <col collapsed="false" customWidth="true" hidden="false" outlineLevel="0" max="8" min="8" style="0" width="10.71"/>
    <col collapsed="false" customWidth="true" hidden="false" outlineLevel="0" max="9" min="9" style="0" width="14.56"/>
    <col collapsed="false" customWidth="true" hidden="false" outlineLevel="0" max="10" min="10" style="0" width="13.85"/>
    <col collapsed="false" customWidth="true" hidden="false" outlineLevel="0" max="13" min="12" style="0" width="17.7"/>
    <col collapsed="false" customWidth="true" hidden="false" outlineLevel="0" max="14" min="14" style="0" width="18.7"/>
    <col collapsed="false" customWidth="true" hidden="false" outlineLevel="0" max="16" min="15" style="0" width="15.85"/>
    <col collapsed="false" customWidth="true" hidden="false" outlineLevel="0" max="17" min="17" style="0" width="16.84"/>
  </cols>
  <sheetData>
    <row r="1" customFormat="false" ht="12.75" hidden="false" customHeight="false" outlineLevel="0" collapsed="false">
      <c r="A1" s="22" t="s">
        <v>37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customFormat="false" ht="12.75" hidden="false" customHeight="false" outlineLevel="0" collapsed="false">
      <c r="A2" s="22" t="s">
        <v>25</v>
      </c>
      <c r="B2" s="30" t="n">
        <f aca="false">Summary!C4</f>
        <v>36774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customFormat="false" ht="12.75" hidden="false" customHeight="false" outlineLevel="0" collapsed="false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19" t="s">
        <v>38</v>
      </c>
      <c r="M3" s="22"/>
      <c r="N3" s="22"/>
      <c r="O3" s="22"/>
      <c r="P3" s="22"/>
      <c r="Q3" s="22"/>
    </row>
    <row r="4" customFormat="false" ht="12.75" hidden="false" customHeight="false" outlineLevel="0" collapsed="false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customFormat="false" ht="12.75" hidden="false" customHeight="false" outlineLevel="0" collapsed="false">
      <c r="A5" s="19" t="s">
        <v>35</v>
      </c>
      <c r="B5" s="19" t="s">
        <v>39</v>
      </c>
      <c r="C5" s="19" t="s">
        <v>40</v>
      </c>
      <c r="D5" s="19" t="s">
        <v>41</v>
      </c>
      <c r="E5" s="19" t="s">
        <v>42</v>
      </c>
      <c r="F5" s="19" t="s">
        <v>43</v>
      </c>
      <c r="G5" s="19" t="s">
        <v>44</v>
      </c>
      <c r="H5" s="19" t="s">
        <v>45</v>
      </c>
      <c r="I5" s="19" t="s">
        <v>46</v>
      </c>
      <c r="J5" s="19" t="s">
        <v>47</v>
      </c>
      <c r="K5" s="19"/>
      <c r="L5" s="19" t="s">
        <v>48</v>
      </c>
      <c r="M5" s="19" t="s">
        <v>49</v>
      </c>
      <c r="N5" s="19" t="s">
        <v>50</v>
      </c>
      <c r="O5" s="19" t="s">
        <v>51</v>
      </c>
      <c r="P5" s="19" t="s">
        <v>52</v>
      </c>
      <c r="Q5" s="19" t="s">
        <v>53</v>
      </c>
    </row>
    <row r="6" customFormat="false" ht="12.75" hidden="false" customHeight="false" outlineLevel="0" collapsed="false">
      <c r="A6" s="31" t="n">
        <f aca="false">Summary!B10</f>
        <v>36831</v>
      </c>
      <c r="B6" s="32" t="n">
        <f aca="false">VLOOKUP($A6,[1]!Table,MATCH(B$5,[1]!Curves,0))</f>
        <v>4.299</v>
      </c>
      <c r="C6" s="32" t="n">
        <f aca="false">VLOOKUP($A6,[1]!Table,MATCH(C$5,[1]!Curves,0))</f>
        <v>0.5475</v>
      </c>
      <c r="D6" s="32" t="n">
        <f aca="false">VLOOKUP($A6,[1]!Table,MATCH(D$5,[1]!Curves,0))</f>
        <v>1.075</v>
      </c>
      <c r="E6" s="32" t="n">
        <f aca="false">VLOOKUP($A6,[1]!Table,MATCH(E$5,[1]!Curves,0))</f>
        <v>0.068255998633162</v>
      </c>
      <c r="F6" s="32" t="n">
        <f aca="false">VLOOKUP($A6,[1]!Table,MATCH(F$5,[1]!Curves,0))</f>
        <v>0.03</v>
      </c>
      <c r="G6" s="32" t="n">
        <f aca="false">VLOOKUP($A6,[1]!Table,MATCH(G$5,[1]!Curves,0))</f>
        <v>-0.04</v>
      </c>
      <c r="H6" s="32" t="n">
        <f aca="false">VLOOKUP($A6,[1]!Table,MATCH(H$5,[1]!Curves,0))</f>
        <v>0.01</v>
      </c>
      <c r="I6" s="32" t="n">
        <f aca="false">VLOOKUP($A6,[1]!Table,MATCH(I$5,[1]!Curves,0))</f>
        <v>-0.02</v>
      </c>
      <c r="J6" s="32" t="n">
        <f aca="false">VLOOKUP($A6,[1]!Table,MATCH(J$5,[1]!Curves,0))</f>
        <v>0.01</v>
      </c>
      <c r="L6" s="33" t="n">
        <v>0.03</v>
      </c>
      <c r="M6" s="33" t="n">
        <v>0.03</v>
      </c>
      <c r="N6" s="33" t="n">
        <v>0.03</v>
      </c>
      <c r="O6" s="33" t="n">
        <v>0.02</v>
      </c>
      <c r="P6" s="33" t="n">
        <v>0.0225</v>
      </c>
      <c r="Q6" s="33" t="n">
        <v>0.025</v>
      </c>
    </row>
    <row r="7" customFormat="false" ht="12.75" hidden="false" customHeight="false" outlineLevel="0" collapsed="false">
      <c r="A7" s="31" t="n">
        <f aca="false">EDATE(A6,1)</f>
        <v>36861</v>
      </c>
      <c r="B7" s="32" t="n">
        <f aca="false">VLOOKUP($A7,[1]!Table,MATCH(B$5,[1]!Curves,0))</f>
        <v>4.373</v>
      </c>
      <c r="C7" s="32" t="n">
        <f aca="false">VLOOKUP($A7,[1]!Table,MATCH(C$5,[1]!Curves,0))</f>
        <v>0.555</v>
      </c>
      <c r="D7" s="32" t="n">
        <f aca="false">VLOOKUP($A7,[1]!Table,MATCH(D$5,[1]!Curves,0))</f>
        <v>1.275</v>
      </c>
      <c r="E7" s="32" t="n">
        <f aca="false">VLOOKUP($A7,[1]!Table,MATCH(E$5,[1]!Curves,0))</f>
        <v>0.068466031936695</v>
      </c>
      <c r="F7" s="32" t="n">
        <f aca="false">VLOOKUP($A7,[1]!Table,MATCH(F$5,[1]!Curves,0))</f>
        <v>0.03</v>
      </c>
      <c r="G7" s="32" t="n">
        <f aca="false">VLOOKUP($A7,[1]!Table,MATCH(G$5,[1]!Curves,0))</f>
        <v>-0.04</v>
      </c>
      <c r="H7" s="32" t="n">
        <f aca="false">VLOOKUP($A7,[1]!Table,MATCH(H$5,[1]!Curves,0))</f>
        <v>0.01</v>
      </c>
      <c r="I7" s="32" t="n">
        <f aca="false">VLOOKUP($A7,[1]!Table,MATCH(I$5,[1]!Curves,0))</f>
        <v>-0.02</v>
      </c>
      <c r="J7" s="32" t="n">
        <f aca="false">VLOOKUP($A7,[1]!Table,MATCH(J$5,[1]!Curves,0))</f>
        <v>0.01</v>
      </c>
      <c r="L7" s="0" t="n">
        <f aca="false">L6</f>
        <v>0.03</v>
      </c>
      <c r="M7" s="0" t="n">
        <f aca="false">M6</f>
        <v>0.03</v>
      </c>
      <c r="N7" s="0" t="n">
        <f aca="false">N6</f>
        <v>0.03</v>
      </c>
      <c r="O7" s="0" t="n">
        <f aca="false">O6</f>
        <v>0.02</v>
      </c>
      <c r="P7" s="0" t="n">
        <f aca="false">P6</f>
        <v>0.0225</v>
      </c>
      <c r="Q7" s="0" t="n">
        <f aca="false">Q6</f>
        <v>0.025</v>
      </c>
    </row>
    <row r="8" customFormat="false" ht="12.75" hidden="false" customHeight="false" outlineLevel="0" collapsed="false">
      <c r="A8" s="31" t="n">
        <f aca="false">EDATE(A7,1)</f>
        <v>36892</v>
      </c>
      <c r="B8" s="32" t="n">
        <f aca="false">VLOOKUP($A8,[1]!Table,MATCH(B$5,[1]!Curves,0))</f>
        <v>4.353</v>
      </c>
      <c r="C8" s="32" t="n">
        <f aca="false">VLOOKUP($A8,[1]!Table,MATCH(C$5,[1]!Curves,0))</f>
        <v>0.5725</v>
      </c>
      <c r="D8" s="32" t="n">
        <f aca="false">VLOOKUP($A8,[1]!Table,MATCH(D$5,[1]!Curves,0))</f>
        <v>1.275</v>
      </c>
      <c r="E8" s="32" t="n">
        <f aca="false">VLOOKUP($A8,[1]!Table,MATCH(E$5,[1]!Curves,0))</f>
        <v>0.068634447859866</v>
      </c>
      <c r="F8" s="32" t="n">
        <f aca="false">VLOOKUP($A8,[1]!Table,MATCH(F$5,[1]!Curves,0))</f>
        <v>0.03</v>
      </c>
      <c r="G8" s="32" t="n">
        <f aca="false">VLOOKUP($A8,[1]!Table,MATCH(G$5,[1]!Curves,0))</f>
        <v>-0.04</v>
      </c>
      <c r="H8" s="32" t="n">
        <f aca="false">VLOOKUP($A8,[1]!Table,MATCH(H$5,[1]!Curves,0))</f>
        <v>0.01</v>
      </c>
      <c r="I8" s="32" t="n">
        <f aca="false">VLOOKUP($A8,[1]!Table,MATCH(I$5,[1]!Curves,0))</f>
        <v>-0.02</v>
      </c>
      <c r="J8" s="32" t="n">
        <f aca="false">VLOOKUP($A8,[1]!Table,MATCH(J$5,[1]!Curves,0))</f>
        <v>0.01</v>
      </c>
      <c r="L8" s="0" t="n">
        <f aca="false">L7</f>
        <v>0.03</v>
      </c>
      <c r="M8" s="0" t="n">
        <f aca="false">M7</f>
        <v>0.03</v>
      </c>
      <c r="N8" s="0" t="n">
        <f aca="false">N7</f>
        <v>0.03</v>
      </c>
      <c r="O8" s="0" t="n">
        <f aca="false">O7</f>
        <v>0.02</v>
      </c>
      <c r="P8" s="0" t="n">
        <f aca="false">P7</f>
        <v>0.0225</v>
      </c>
      <c r="Q8" s="0" t="n">
        <f aca="false">Q7</f>
        <v>0.025</v>
      </c>
    </row>
    <row r="9" customFormat="false" ht="12.75" hidden="false" customHeight="false" outlineLevel="0" collapsed="false">
      <c r="A9" s="31" t="n">
        <f aca="false">EDATE(A8,1)</f>
        <v>36923</v>
      </c>
      <c r="B9" s="32" t="n">
        <f aca="false">VLOOKUP($A9,[1]!Table,MATCH(B$5,[1]!Curves,0))</f>
        <v>4.12</v>
      </c>
      <c r="C9" s="32" t="n">
        <f aca="false">VLOOKUP($A9,[1]!Table,MATCH(C$5,[1]!Curves,0))</f>
        <v>0.5575</v>
      </c>
      <c r="D9" s="32" t="n">
        <f aca="false">VLOOKUP($A9,[1]!Table,MATCH(D$5,[1]!Curves,0))</f>
        <v>1.275</v>
      </c>
      <c r="E9" s="32" t="n">
        <f aca="false">VLOOKUP($A9,[1]!Table,MATCH(E$5,[1]!Curves,0))</f>
        <v>0.068898329163349</v>
      </c>
      <c r="F9" s="32" t="n">
        <f aca="false">VLOOKUP($A9,[1]!Table,MATCH(F$5,[1]!Curves,0))</f>
        <v>0.03</v>
      </c>
      <c r="G9" s="32" t="n">
        <f aca="false">VLOOKUP($A9,[1]!Table,MATCH(G$5,[1]!Curves,0))</f>
        <v>-0.04</v>
      </c>
      <c r="H9" s="32" t="n">
        <f aca="false">VLOOKUP($A9,[1]!Table,MATCH(H$5,[1]!Curves,0))</f>
        <v>0.01</v>
      </c>
      <c r="I9" s="32" t="n">
        <f aca="false">VLOOKUP($A9,[1]!Table,MATCH(I$5,[1]!Curves,0))</f>
        <v>-0.02</v>
      </c>
      <c r="J9" s="32" t="n">
        <f aca="false">VLOOKUP($A9,[1]!Table,MATCH(J$5,[1]!Curves,0))</f>
        <v>0.01</v>
      </c>
      <c r="L9" s="0" t="n">
        <f aca="false">L8</f>
        <v>0.03</v>
      </c>
      <c r="M9" s="0" t="n">
        <f aca="false">M8</f>
        <v>0.03</v>
      </c>
      <c r="N9" s="0" t="n">
        <f aca="false">N8</f>
        <v>0.03</v>
      </c>
      <c r="O9" s="0" t="n">
        <f aca="false">O8</f>
        <v>0.02</v>
      </c>
      <c r="P9" s="0" t="n">
        <f aca="false">P8</f>
        <v>0.0225</v>
      </c>
      <c r="Q9" s="0" t="n">
        <f aca="false">Q8</f>
        <v>0.025</v>
      </c>
    </row>
    <row r="10" customFormat="false" ht="12.75" hidden="false" customHeight="false" outlineLevel="0" collapsed="false">
      <c r="A10" s="31" t="n">
        <f aca="false">EDATE(A9,1)</f>
        <v>36951</v>
      </c>
      <c r="B10" s="32" t="n">
        <f aca="false">VLOOKUP($A10,[1]!Table,MATCH(B$5,[1]!Curves,0))</f>
        <v>3.895</v>
      </c>
      <c r="C10" s="32" t="n">
        <f aca="false">VLOOKUP($A10,[1]!Table,MATCH(C$5,[1]!Curves,0))</f>
        <v>0.495</v>
      </c>
      <c r="D10" s="32" t="n">
        <f aca="false">VLOOKUP($A10,[1]!Table,MATCH(D$5,[1]!Curves,0))</f>
        <v>1.025</v>
      </c>
      <c r="E10" s="32" t="n">
        <f aca="false">VLOOKUP($A10,[1]!Table,MATCH(E$5,[1]!Curves,0))</f>
        <v>0.069136673586296</v>
      </c>
      <c r="F10" s="32" t="n">
        <f aca="false">VLOOKUP($A10,[1]!Table,MATCH(F$5,[1]!Curves,0))</f>
        <v>0.03</v>
      </c>
      <c r="G10" s="32" t="n">
        <f aca="false">VLOOKUP($A10,[1]!Table,MATCH(G$5,[1]!Curves,0))</f>
        <v>-0.04</v>
      </c>
      <c r="H10" s="32" t="n">
        <f aca="false">VLOOKUP($A10,[1]!Table,MATCH(H$5,[1]!Curves,0))</f>
        <v>0.01</v>
      </c>
      <c r="I10" s="32" t="n">
        <f aca="false">VLOOKUP($A10,[1]!Table,MATCH(I$5,[1]!Curves,0))</f>
        <v>-0.02</v>
      </c>
      <c r="J10" s="32" t="n">
        <f aca="false">VLOOKUP($A10,[1]!Table,MATCH(J$5,[1]!Curves,0))</f>
        <v>0.01</v>
      </c>
      <c r="L10" s="0" t="n">
        <f aca="false">L9</f>
        <v>0.03</v>
      </c>
      <c r="M10" s="0" t="n">
        <f aca="false">M9</f>
        <v>0.03</v>
      </c>
      <c r="N10" s="0" t="n">
        <f aca="false">N9</f>
        <v>0.03</v>
      </c>
      <c r="O10" s="0" t="n">
        <f aca="false">O9</f>
        <v>0.02</v>
      </c>
      <c r="P10" s="0" t="n">
        <f aca="false">P9</f>
        <v>0.0225</v>
      </c>
      <c r="Q10" s="0" t="n">
        <f aca="false">Q9</f>
        <v>0.025</v>
      </c>
    </row>
    <row r="11" customFormat="false" ht="12.75" hidden="false" customHeight="false" outlineLevel="0" collapsed="false">
      <c r="A11" s="31" t="n">
        <f aca="false">EDATE(A10,1)</f>
        <v>36982</v>
      </c>
      <c r="B11" s="32" t="n">
        <f aca="false">VLOOKUP($A11,[1]!Table,MATCH(B$5,[1]!Curves,0))</f>
        <v>3.665</v>
      </c>
      <c r="C11" s="32" t="n">
        <f aca="false">VLOOKUP($A11,[1]!Table,MATCH(C$5,[1]!Curves,0))</f>
        <v>0.4025</v>
      </c>
      <c r="D11" s="32" t="n">
        <f aca="false">VLOOKUP($A11,[1]!Table,MATCH(D$5,[1]!Curves,0))</f>
        <v>0.5</v>
      </c>
      <c r="E11" s="32" t="n">
        <f aca="false">VLOOKUP($A11,[1]!Table,MATCH(E$5,[1]!Curves,0))</f>
        <v>0.069316933902243</v>
      </c>
      <c r="F11" s="32" t="n">
        <f aca="false">VLOOKUP($A11,[1]!Table,MATCH(F$5,[1]!Curves,0))</f>
        <v>0.02</v>
      </c>
      <c r="G11" s="32" t="n">
        <f aca="false">VLOOKUP($A11,[1]!Table,MATCH(G$5,[1]!Curves,0))</f>
        <v>-0.0225</v>
      </c>
      <c r="H11" s="32" t="n">
        <f aca="false">VLOOKUP($A11,[1]!Table,MATCH(H$5,[1]!Curves,0))</f>
        <v>0.01</v>
      </c>
      <c r="I11" s="32" t="n">
        <f aca="false">VLOOKUP($A11,[1]!Table,MATCH(I$5,[1]!Curves,0))</f>
        <v>-0.005</v>
      </c>
      <c r="J11" s="32" t="n">
        <f aca="false">VLOOKUP($A11,[1]!Table,MATCH(J$5,[1]!Curves,0))</f>
        <v>0.01</v>
      </c>
      <c r="L11" s="0" t="n">
        <f aca="false">L10</f>
        <v>0.03</v>
      </c>
      <c r="M11" s="0" t="n">
        <f aca="false">M10</f>
        <v>0.03</v>
      </c>
      <c r="N11" s="0" t="n">
        <f aca="false">N10</f>
        <v>0.03</v>
      </c>
      <c r="O11" s="0" t="n">
        <f aca="false">O10</f>
        <v>0.02</v>
      </c>
      <c r="P11" s="0" t="n">
        <f aca="false">P10</f>
        <v>0.0225</v>
      </c>
      <c r="Q11" s="0" t="n">
        <f aca="false">Q10</f>
        <v>0.025</v>
      </c>
    </row>
    <row r="12" customFormat="false" ht="12.75" hidden="false" customHeight="false" outlineLevel="0" collapsed="false">
      <c r="A12" s="31" t="n">
        <f aca="false">EDATE(A11,1)</f>
        <v>37012</v>
      </c>
      <c r="B12" s="32" t="n">
        <f aca="false">VLOOKUP($A12,[1]!Table,MATCH(B$5,[1]!Curves,0))</f>
        <v>3.589</v>
      </c>
      <c r="C12" s="32" t="n">
        <f aca="false">VLOOKUP($A12,[1]!Table,MATCH(C$5,[1]!Curves,0))</f>
        <v>0.365</v>
      </c>
      <c r="D12" s="32" t="n">
        <f aca="false">VLOOKUP($A12,[1]!Table,MATCH(D$5,[1]!Curves,0))</f>
        <v>0.55</v>
      </c>
      <c r="E12" s="32" t="n">
        <f aca="false">VLOOKUP($A12,[1]!Table,MATCH(E$5,[1]!Curves,0))</f>
        <v>0.069354975450426</v>
      </c>
      <c r="F12" s="32" t="n">
        <f aca="false">VLOOKUP($A12,[1]!Table,MATCH(F$5,[1]!Curves,0))</f>
        <v>0.02</v>
      </c>
      <c r="G12" s="32" t="n">
        <f aca="false">VLOOKUP($A12,[1]!Table,MATCH(G$5,[1]!Curves,0))</f>
        <v>-0.02275</v>
      </c>
      <c r="H12" s="32" t="n">
        <f aca="false">VLOOKUP($A12,[1]!Table,MATCH(H$5,[1]!Curves,0))</f>
        <v>0.01</v>
      </c>
      <c r="I12" s="32" t="n">
        <f aca="false">VLOOKUP($A12,[1]!Table,MATCH(I$5,[1]!Curves,0))</f>
        <v>-0.005</v>
      </c>
      <c r="J12" s="32" t="n">
        <f aca="false">VLOOKUP($A12,[1]!Table,MATCH(J$5,[1]!Curves,0))</f>
        <v>0.01</v>
      </c>
      <c r="L12" s="0" t="n">
        <f aca="false">L11</f>
        <v>0.03</v>
      </c>
      <c r="M12" s="0" t="n">
        <f aca="false">M11</f>
        <v>0.03</v>
      </c>
      <c r="N12" s="0" t="n">
        <f aca="false">N11</f>
        <v>0.03</v>
      </c>
      <c r="O12" s="0" t="n">
        <f aca="false">O11</f>
        <v>0.02</v>
      </c>
      <c r="P12" s="0" t="n">
        <f aca="false">P11</f>
        <v>0.0225</v>
      </c>
      <c r="Q12" s="0" t="n">
        <f aca="false">Q11</f>
        <v>0.025</v>
      </c>
    </row>
    <row r="13" customFormat="false" ht="12.75" hidden="false" customHeight="false" outlineLevel="0" collapsed="false">
      <c r="A13" s="31" t="n">
        <f aca="false">EDATE(A12,1)</f>
        <v>37043</v>
      </c>
      <c r="B13" s="32" t="n">
        <f aca="false">VLOOKUP($A13,[1]!Table,MATCH(B$5,[1]!Curves,0))</f>
        <v>3.57</v>
      </c>
      <c r="C13" s="32" t="n">
        <f aca="false">VLOOKUP($A13,[1]!Table,MATCH(C$5,[1]!Curves,0))</f>
        <v>0.36</v>
      </c>
      <c r="D13" s="32" t="n">
        <f aca="false">VLOOKUP($A13,[1]!Table,MATCH(D$5,[1]!Curves,0))</f>
        <v>0.55</v>
      </c>
      <c r="E13" s="32" t="n">
        <f aca="false">VLOOKUP($A13,[1]!Table,MATCH(E$5,[1]!Curves,0))</f>
        <v>0.069394285050718</v>
      </c>
      <c r="F13" s="32" t="n">
        <f aca="false">VLOOKUP($A13,[1]!Table,MATCH(F$5,[1]!Curves,0))</f>
        <v>0.02</v>
      </c>
      <c r="G13" s="32" t="n">
        <f aca="false">VLOOKUP($A13,[1]!Table,MATCH(G$5,[1]!Curves,0))</f>
        <v>-0.02275</v>
      </c>
      <c r="H13" s="32" t="n">
        <f aca="false">VLOOKUP($A13,[1]!Table,MATCH(H$5,[1]!Curves,0))</f>
        <v>0.01</v>
      </c>
      <c r="I13" s="32" t="n">
        <f aca="false">VLOOKUP($A13,[1]!Table,MATCH(I$5,[1]!Curves,0))</f>
        <v>-0.005</v>
      </c>
      <c r="J13" s="32" t="n">
        <f aca="false">VLOOKUP($A13,[1]!Table,MATCH(J$5,[1]!Curves,0))</f>
        <v>0.01</v>
      </c>
      <c r="L13" s="0" t="n">
        <f aca="false">L12</f>
        <v>0.03</v>
      </c>
      <c r="M13" s="0" t="n">
        <f aca="false">M12</f>
        <v>0.03</v>
      </c>
      <c r="N13" s="0" t="n">
        <f aca="false">N12</f>
        <v>0.03</v>
      </c>
      <c r="O13" s="0" t="n">
        <f aca="false">O12</f>
        <v>0.02</v>
      </c>
      <c r="P13" s="0" t="n">
        <f aca="false">P12</f>
        <v>0.0225</v>
      </c>
      <c r="Q13" s="0" t="n">
        <f aca="false">Q12</f>
        <v>0.025</v>
      </c>
    </row>
    <row r="14" customFormat="false" ht="12.75" hidden="false" customHeight="false" outlineLevel="0" collapsed="false">
      <c r="A14" s="31" t="n">
        <f aca="false">EDATE(A13,1)</f>
        <v>37073</v>
      </c>
      <c r="B14" s="32" t="n">
        <f aca="false">VLOOKUP($A14,[1]!Table,MATCH(B$5,[1]!Curves,0))</f>
        <v>3.55</v>
      </c>
      <c r="C14" s="32" t="n">
        <f aca="false">VLOOKUP($A14,[1]!Table,MATCH(C$5,[1]!Curves,0))</f>
        <v>0.36</v>
      </c>
      <c r="D14" s="32" t="n">
        <f aca="false">VLOOKUP($A14,[1]!Table,MATCH(D$5,[1]!Curves,0))</f>
        <v>0.55</v>
      </c>
      <c r="E14" s="32" t="n">
        <f aca="false">VLOOKUP($A14,[1]!Table,MATCH(E$5,[1]!Curves,0))</f>
        <v>0.069430034419207</v>
      </c>
      <c r="F14" s="32" t="n">
        <f aca="false">VLOOKUP($A14,[1]!Table,MATCH(F$5,[1]!Curves,0))</f>
        <v>0.02</v>
      </c>
      <c r="G14" s="32" t="n">
        <f aca="false">VLOOKUP($A14,[1]!Table,MATCH(G$5,[1]!Curves,0))</f>
        <v>-0.02275</v>
      </c>
      <c r="H14" s="32" t="n">
        <f aca="false">VLOOKUP($A14,[1]!Table,MATCH(H$5,[1]!Curves,0))</f>
        <v>0.01</v>
      </c>
      <c r="I14" s="32" t="n">
        <f aca="false">VLOOKUP($A14,[1]!Table,MATCH(I$5,[1]!Curves,0))</f>
        <v>-0.005</v>
      </c>
      <c r="J14" s="32" t="n">
        <f aca="false">VLOOKUP($A14,[1]!Table,MATCH(J$5,[1]!Curves,0))</f>
        <v>0.01</v>
      </c>
      <c r="L14" s="0" t="n">
        <f aca="false">L13</f>
        <v>0.03</v>
      </c>
      <c r="M14" s="0" t="n">
        <f aca="false">M13</f>
        <v>0.03</v>
      </c>
      <c r="N14" s="0" t="n">
        <f aca="false">N13</f>
        <v>0.03</v>
      </c>
      <c r="O14" s="0" t="n">
        <f aca="false">O13</f>
        <v>0.02</v>
      </c>
      <c r="P14" s="0" t="n">
        <f aca="false">P13</f>
        <v>0.0225</v>
      </c>
      <c r="Q14" s="0" t="n">
        <f aca="false">Q13</f>
        <v>0.025</v>
      </c>
    </row>
    <row r="15" customFormat="false" ht="12.75" hidden="false" customHeight="false" outlineLevel="0" collapsed="false">
      <c r="A15" s="31" t="n">
        <f aca="false">EDATE(A14,1)</f>
        <v>37104</v>
      </c>
      <c r="B15" s="32" t="n">
        <f aca="false">VLOOKUP($A15,[1]!Table,MATCH(B$5,[1]!Curves,0))</f>
        <v>3.55</v>
      </c>
      <c r="C15" s="32" t="n">
        <f aca="false">VLOOKUP($A15,[1]!Table,MATCH(C$5,[1]!Curves,0))</f>
        <v>0.36</v>
      </c>
      <c r="D15" s="32" t="n">
        <f aca="false">VLOOKUP($A15,[1]!Table,MATCH(D$5,[1]!Curves,0))</f>
        <v>0.6</v>
      </c>
      <c r="E15" s="32" t="n">
        <f aca="false">VLOOKUP($A15,[1]!Table,MATCH(E$5,[1]!Curves,0))</f>
        <v>0.069462674578446</v>
      </c>
      <c r="F15" s="32" t="n">
        <f aca="false">VLOOKUP($A15,[1]!Table,MATCH(F$5,[1]!Curves,0))</f>
        <v>0.02</v>
      </c>
      <c r="G15" s="32" t="n">
        <f aca="false">VLOOKUP($A15,[1]!Table,MATCH(G$5,[1]!Curves,0))</f>
        <v>-0.02275</v>
      </c>
      <c r="H15" s="32" t="n">
        <f aca="false">VLOOKUP($A15,[1]!Table,MATCH(H$5,[1]!Curves,0))</f>
        <v>0.01</v>
      </c>
      <c r="I15" s="32" t="n">
        <f aca="false">VLOOKUP($A15,[1]!Table,MATCH(I$5,[1]!Curves,0))</f>
        <v>-0.005</v>
      </c>
      <c r="J15" s="32" t="n">
        <f aca="false">VLOOKUP($A15,[1]!Table,MATCH(J$5,[1]!Curves,0))</f>
        <v>0.01</v>
      </c>
      <c r="L15" s="0" t="n">
        <f aca="false">L14</f>
        <v>0.03</v>
      </c>
      <c r="M15" s="0" t="n">
        <f aca="false">M14</f>
        <v>0.03</v>
      </c>
      <c r="N15" s="0" t="n">
        <f aca="false">N14</f>
        <v>0.03</v>
      </c>
      <c r="O15" s="0" t="n">
        <f aca="false">O14</f>
        <v>0.02</v>
      </c>
      <c r="P15" s="0" t="n">
        <f aca="false">P14</f>
        <v>0.0225</v>
      </c>
      <c r="Q15" s="0" t="n">
        <f aca="false">Q14</f>
        <v>0.025</v>
      </c>
    </row>
    <row r="16" customFormat="false" ht="12.75" hidden="false" customHeight="false" outlineLevel="0" collapsed="false">
      <c r="A16" s="31" t="n">
        <f aca="false">EDATE(A15,1)</f>
        <v>37135</v>
      </c>
      <c r="B16" s="32" t="n">
        <f aca="false">VLOOKUP($A16,[1]!Table,MATCH(B$5,[1]!Curves,0))</f>
        <v>3.53</v>
      </c>
      <c r="C16" s="32" t="n">
        <f aca="false">VLOOKUP($A16,[1]!Table,MATCH(C$5,[1]!Curves,0))</f>
        <v>0.36</v>
      </c>
      <c r="D16" s="32" t="n">
        <f aca="false">VLOOKUP($A16,[1]!Table,MATCH(D$5,[1]!Curves,0))</f>
        <v>0.6</v>
      </c>
      <c r="E16" s="32" t="n">
        <f aca="false">VLOOKUP($A16,[1]!Table,MATCH(E$5,[1]!Curves,0))</f>
        <v>0.069495314738039</v>
      </c>
      <c r="F16" s="32" t="n">
        <f aca="false">VLOOKUP($A16,[1]!Table,MATCH(F$5,[1]!Curves,0))</f>
        <v>0.02</v>
      </c>
      <c r="G16" s="32" t="n">
        <f aca="false">VLOOKUP($A16,[1]!Table,MATCH(G$5,[1]!Curves,0))</f>
        <v>-0.02525</v>
      </c>
      <c r="H16" s="32" t="n">
        <f aca="false">VLOOKUP($A16,[1]!Table,MATCH(H$5,[1]!Curves,0))</f>
        <v>0.01</v>
      </c>
      <c r="I16" s="32" t="n">
        <f aca="false">VLOOKUP($A16,[1]!Table,MATCH(I$5,[1]!Curves,0))</f>
        <v>-0.005</v>
      </c>
      <c r="J16" s="32" t="n">
        <f aca="false">VLOOKUP($A16,[1]!Table,MATCH(J$5,[1]!Curves,0))</f>
        <v>0.01</v>
      </c>
      <c r="L16" s="0" t="n">
        <f aca="false">L15</f>
        <v>0.03</v>
      </c>
      <c r="M16" s="0" t="n">
        <f aca="false">M15</f>
        <v>0.03</v>
      </c>
      <c r="N16" s="0" t="n">
        <f aca="false">N15</f>
        <v>0.03</v>
      </c>
      <c r="O16" s="0" t="n">
        <f aca="false">O15</f>
        <v>0.02</v>
      </c>
      <c r="P16" s="0" t="n">
        <f aca="false">P15</f>
        <v>0.0225</v>
      </c>
      <c r="Q16" s="0" t="n">
        <f aca="false">Q15</f>
        <v>0.025</v>
      </c>
    </row>
    <row r="17" customFormat="false" ht="12.75" hidden="false" customHeight="false" outlineLevel="0" collapsed="false">
      <c r="A17" s="31" t="n">
        <f aca="false">EDATE(A16,1)</f>
        <v>37165</v>
      </c>
      <c r="B17" s="32" t="n">
        <f aca="false">VLOOKUP($A17,[1]!Table,MATCH(B$5,[1]!Curves,0))</f>
        <v>3.52</v>
      </c>
      <c r="C17" s="32" t="n">
        <f aca="false">VLOOKUP($A17,[1]!Table,MATCH(C$5,[1]!Curves,0))</f>
        <v>0.37</v>
      </c>
      <c r="D17" s="32" t="n">
        <f aca="false">VLOOKUP($A17,[1]!Table,MATCH(D$5,[1]!Curves,0))</f>
        <v>0.65</v>
      </c>
      <c r="E17" s="32" t="n">
        <f aca="false">VLOOKUP($A17,[1]!Table,MATCH(E$5,[1]!Curves,0))</f>
        <v>0.069523254685335</v>
      </c>
      <c r="F17" s="32" t="n">
        <f aca="false">VLOOKUP($A17,[1]!Table,MATCH(F$5,[1]!Curves,0))</f>
        <v>0.02</v>
      </c>
      <c r="G17" s="32" t="n">
        <f aca="false">VLOOKUP($A17,[1]!Table,MATCH(G$5,[1]!Curves,0))</f>
        <v>-0.02525</v>
      </c>
      <c r="H17" s="32" t="n">
        <f aca="false">VLOOKUP($A17,[1]!Table,MATCH(H$5,[1]!Curves,0))</f>
        <v>0.01</v>
      </c>
      <c r="I17" s="32" t="n">
        <f aca="false">VLOOKUP($A17,[1]!Table,MATCH(I$5,[1]!Curves,0))</f>
        <v>-0.005</v>
      </c>
      <c r="J17" s="32" t="n">
        <f aca="false">VLOOKUP($A17,[1]!Table,MATCH(J$5,[1]!Curves,0))</f>
        <v>0.01</v>
      </c>
      <c r="L17" s="0" t="n">
        <f aca="false">L16</f>
        <v>0.03</v>
      </c>
      <c r="M17" s="0" t="n">
        <f aca="false">M16</f>
        <v>0.03</v>
      </c>
      <c r="N17" s="0" t="n">
        <f aca="false">N16</f>
        <v>0.03</v>
      </c>
      <c r="O17" s="0" t="n">
        <f aca="false">O16</f>
        <v>0.02</v>
      </c>
      <c r="P17" s="0" t="n">
        <f aca="false">P16</f>
        <v>0.0225</v>
      </c>
      <c r="Q17" s="0" t="n">
        <f aca="false">Q16</f>
        <v>0.025</v>
      </c>
    </row>
    <row r="18" customFormat="false" ht="12.75" hidden="false" customHeight="false" outlineLevel="0" collapsed="false">
      <c r="A18" s="31" t="n">
        <f aca="false">EDATE(A17,1)</f>
        <v>37196</v>
      </c>
      <c r="B18" s="32" t="n">
        <f aca="false">VLOOKUP($A18,[1]!Table,MATCH(B$5,[1]!Curves,0))</f>
        <v>3.617</v>
      </c>
      <c r="C18" s="32" t="n">
        <f aca="false">VLOOKUP($A18,[1]!Table,MATCH(C$5,[1]!Curves,0))</f>
        <v>0.38</v>
      </c>
      <c r="D18" s="32" t="n">
        <f aca="false">VLOOKUP($A18,[1]!Table,MATCH(D$5,[1]!Curves,0))</f>
        <v>1</v>
      </c>
      <c r="E18" s="32" t="n">
        <f aca="false">VLOOKUP($A18,[1]!Table,MATCH(E$5,[1]!Curves,0))</f>
        <v>0.069546158631486</v>
      </c>
      <c r="F18" s="32" t="n">
        <f aca="false">VLOOKUP($A18,[1]!Table,MATCH(F$5,[1]!Curves,0))</f>
        <v>0.0275</v>
      </c>
      <c r="G18" s="32" t="n">
        <f aca="false">VLOOKUP($A18,[1]!Table,MATCH(G$5,[1]!Curves,0))</f>
        <v>-0.0375</v>
      </c>
      <c r="H18" s="32" t="n">
        <f aca="false">VLOOKUP($A18,[1]!Table,MATCH(H$5,[1]!Curves,0))</f>
        <v>0.01</v>
      </c>
      <c r="I18" s="32" t="n">
        <f aca="false">VLOOKUP($A18,[1]!Table,MATCH(I$5,[1]!Curves,0))</f>
        <v>-0.0175</v>
      </c>
      <c r="J18" s="32" t="n">
        <f aca="false">VLOOKUP($A18,[1]!Table,MATCH(J$5,[1]!Curves,0))</f>
        <v>0.01</v>
      </c>
      <c r="L18" s="0" t="n">
        <f aca="false">L17</f>
        <v>0.03</v>
      </c>
      <c r="M18" s="0" t="n">
        <f aca="false">M17</f>
        <v>0.03</v>
      </c>
      <c r="N18" s="0" t="n">
        <f aca="false">N17</f>
        <v>0.03</v>
      </c>
      <c r="O18" s="0" t="n">
        <f aca="false">O17</f>
        <v>0.02</v>
      </c>
      <c r="P18" s="0" t="n">
        <f aca="false">P17</f>
        <v>0.0225</v>
      </c>
      <c r="Q18" s="0" t="n">
        <f aca="false">Q17</f>
        <v>0.025</v>
      </c>
    </row>
    <row r="19" customFormat="false" ht="12.75" hidden="false" customHeight="false" outlineLevel="0" collapsed="false">
      <c r="A19" s="31" t="n">
        <f aca="false">EDATE(A18,1)</f>
        <v>37226</v>
      </c>
      <c r="B19" s="32" t="n">
        <f aca="false">VLOOKUP($A19,[1]!Table,MATCH(B$5,[1]!Curves,0))</f>
        <v>3.697</v>
      </c>
      <c r="C19" s="32" t="n">
        <f aca="false">VLOOKUP($A19,[1]!Table,MATCH(C$5,[1]!Curves,0))</f>
        <v>0.3825</v>
      </c>
      <c r="D19" s="32" t="n">
        <f aca="false">VLOOKUP($A19,[1]!Table,MATCH(D$5,[1]!Curves,0))</f>
        <v>1.2</v>
      </c>
      <c r="E19" s="32" t="n">
        <f aca="false">VLOOKUP($A19,[1]!Table,MATCH(E$5,[1]!Curves,0))</f>
        <v>0.069568323740829</v>
      </c>
      <c r="F19" s="32" t="n">
        <f aca="false">VLOOKUP($A19,[1]!Table,MATCH(F$5,[1]!Curves,0))</f>
        <v>0.0275</v>
      </c>
      <c r="G19" s="32" t="n">
        <f aca="false">VLOOKUP($A19,[1]!Table,MATCH(G$5,[1]!Curves,0))</f>
        <v>-0.0375</v>
      </c>
      <c r="H19" s="32" t="n">
        <f aca="false">VLOOKUP($A19,[1]!Table,MATCH(H$5,[1]!Curves,0))</f>
        <v>0.01</v>
      </c>
      <c r="I19" s="32" t="n">
        <f aca="false">VLOOKUP($A19,[1]!Table,MATCH(I$5,[1]!Curves,0))</f>
        <v>-0.0175</v>
      </c>
      <c r="J19" s="32" t="n">
        <f aca="false">VLOOKUP($A19,[1]!Table,MATCH(J$5,[1]!Curves,0))</f>
        <v>0.01</v>
      </c>
      <c r="L19" s="0" t="n">
        <f aca="false">L18</f>
        <v>0.03</v>
      </c>
      <c r="M19" s="0" t="n">
        <f aca="false">M18</f>
        <v>0.03</v>
      </c>
      <c r="N19" s="0" t="n">
        <f aca="false">N18</f>
        <v>0.03</v>
      </c>
      <c r="O19" s="0" t="n">
        <f aca="false">O18</f>
        <v>0.02</v>
      </c>
      <c r="P19" s="0" t="n">
        <f aca="false">P18</f>
        <v>0.0225</v>
      </c>
      <c r="Q19" s="0" t="n">
        <f aca="false">Q18</f>
        <v>0.025</v>
      </c>
    </row>
    <row r="20" customFormat="false" ht="12.75" hidden="false" customHeight="false" outlineLevel="0" collapsed="false">
      <c r="A20" s="31" t="n">
        <f aca="false">EDATE(A19,1)</f>
        <v>37257</v>
      </c>
      <c r="B20" s="32" t="n">
        <f aca="false">VLOOKUP($A20,[1]!Table,MATCH(B$5,[1]!Curves,0))</f>
        <v>3.692</v>
      </c>
      <c r="C20" s="32" t="n">
        <f aca="false">VLOOKUP($A20,[1]!Table,MATCH(C$5,[1]!Curves,0))</f>
        <v>0.385</v>
      </c>
      <c r="D20" s="32" t="n">
        <f aca="false">VLOOKUP($A20,[1]!Table,MATCH(D$5,[1]!Curves,0))</f>
        <v>1.2</v>
      </c>
      <c r="E20" s="32" t="n">
        <f aca="false">VLOOKUP($A20,[1]!Table,MATCH(E$5,[1]!Curves,0))</f>
        <v>0.069601561285392</v>
      </c>
      <c r="F20" s="32" t="n">
        <f aca="false">VLOOKUP($A20,[1]!Table,MATCH(F$5,[1]!Curves,0))</f>
        <v>0.03</v>
      </c>
      <c r="G20" s="32" t="n">
        <f aca="false">VLOOKUP($A20,[1]!Table,MATCH(G$5,[1]!Curves,0))</f>
        <v>-0.0375</v>
      </c>
      <c r="H20" s="32" t="n">
        <f aca="false">VLOOKUP($A20,[1]!Table,MATCH(H$5,[1]!Curves,0))</f>
        <v>0.01</v>
      </c>
      <c r="I20" s="32" t="n">
        <f aca="false">VLOOKUP($A20,[1]!Table,MATCH(I$5,[1]!Curves,0))</f>
        <v>-0.0175</v>
      </c>
      <c r="J20" s="32" t="n">
        <f aca="false">VLOOKUP($A20,[1]!Table,MATCH(J$5,[1]!Curves,0))</f>
        <v>0.01</v>
      </c>
      <c r="L20" s="0" t="n">
        <f aca="false">L19</f>
        <v>0.03</v>
      </c>
      <c r="M20" s="0" t="n">
        <f aca="false">M19</f>
        <v>0.03</v>
      </c>
      <c r="N20" s="0" t="n">
        <f aca="false">N19</f>
        <v>0.03</v>
      </c>
      <c r="O20" s="0" t="n">
        <f aca="false">O19</f>
        <v>0.02</v>
      </c>
      <c r="P20" s="0" t="n">
        <f aca="false">P19</f>
        <v>0.0225</v>
      </c>
      <c r="Q20" s="0" t="n">
        <f aca="false">Q19</f>
        <v>0.025</v>
      </c>
    </row>
    <row r="21" customFormat="false" ht="12.75" hidden="false" customHeight="false" outlineLevel="0" collapsed="false">
      <c r="A21" s="31" t="n">
        <f aca="false">EDATE(A20,1)</f>
        <v>37288</v>
      </c>
      <c r="B21" s="32" t="n">
        <f aca="false">VLOOKUP($A21,[1]!Table,MATCH(B$5,[1]!Curves,0))</f>
        <v>3.532</v>
      </c>
      <c r="C21" s="32" t="n">
        <f aca="false">VLOOKUP($A21,[1]!Table,MATCH(C$5,[1]!Curves,0))</f>
        <v>0.375</v>
      </c>
      <c r="D21" s="32" t="n">
        <f aca="false">VLOOKUP($A21,[1]!Table,MATCH(D$5,[1]!Curves,0))</f>
        <v>1.2</v>
      </c>
      <c r="E21" s="32" t="n">
        <f aca="false">VLOOKUP($A21,[1]!Table,MATCH(E$5,[1]!Curves,0))</f>
        <v>0.069649106889406</v>
      </c>
      <c r="F21" s="32" t="n">
        <f aca="false">VLOOKUP($A21,[1]!Table,MATCH(F$5,[1]!Curves,0))</f>
        <v>0.03</v>
      </c>
      <c r="G21" s="32" t="n">
        <f aca="false">VLOOKUP($A21,[1]!Table,MATCH(G$5,[1]!Curves,0))</f>
        <v>-0.0375</v>
      </c>
      <c r="H21" s="32" t="n">
        <f aca="false">VLOOKUP($A21,[1]!Table,MATCH(H$5,[1]!Curves,0))</f>
        <v>0.01</v>
      </c>
      <c r="I21" s="32" t="n">
        <f aca="false">VLOOKUP($A21,[1]!Table,MATCH(I$5,[1]!Curves,0))</f>
        <v>-0.0175</v>
      </c>
      <c r="J21" s="32" t="n">
        <f aca="false">VLOOKUP($A21,[1]!Table,MATCH(J$5,[1]!Curves,0))</f>
        <v>0.01</v>
      </c>
      <c r="L21" s="0" t="n">
        <f aca="false">L20</f>
        <v>0.03</v>
      </c>
      <c r="M21" s="0" t="n">
        <f aca="false">M20</f>
        <v>0.03</v>
      </c>
      <c r="N21" s="0" t="n">
        <f aca="false">N20</f>
        <v>0.03</v>
      </c>
      <c r="O21" s="0" t="n">
        <f aca="false">O20</f>
        <v>0.02</v>
      </c>
      <c r="P21" s="0" t="n">
        <f aca="false">P20</f>
        <v>0.0225</v>
      </c>
      <c r="Q21" s="0" t="n">
        <f aca="false">Q20</f>
        <v>0.025</v>
      </c>
    </row>
    <row r="22" customFormat="false" ht="12.75" hidden="false" customHeight="false" outlineLevel="0" collapsed="false">
      <c r="A22" s="31" t="n">
        <f aca="false">EDATE(A21,1)</f>
        <v>37316</v>
      </c>
      <c r="B22" s="32" t="n">
        <f aca="false">VLOOKUP($A22,[1]!Table,MATCH(B$5,[1]!Curves,0))</f>
        <v>3.377</v>
      </c>
      <c r="C22" s="32" t="n">
        <f aca="false">VLOOKUP($A22,[1]!Table,MATCH(C$5,[1]!Curves,0))</f>
        <v>0.35</v>
      </c>
      <c r="D22" s="32" t="n">
        <f aca="false">VLOOKUP($A22,[1]!Table,MATCH(D$5,[1]!Curves,0))</f>
        <v>0.95</v>
      </c>
      <c r="E22" s="32" t="n">
        <f aca="false">VLOOKUP($A22,[1]!Table,MATCH(E$5,[1]!Curves,0))</f>
        <v>0.069692051306576</v>
      </c>
      <c r="F22" s="32" t="n">
        <f aca="false">VLOOKUP($A22,[1]!Table,MATCH(F$5,[1]!Curves,0))</f>
        <v>0.03</v>
      </c>
      <c r="G22" s="32" t="n">
        <f aca="false">VLOOKUP($A22,[1]!Table,MATCH(G$5,[1]!Curves,0))</f>
        <v>-0.0375</v>
      </c>
      <c r="H22" s="32" t="n">
        <f aca="false">VLOOKUP($A22,[1]!Table,MATCH(H$5,[1]!Curves,0))</f>
        <v>0.01</v>
      </c>
      <c r="I22" s="32" t="n">
        <f aca="false">VLOOKUP($A22,[1]!Table,MATCH(I$5,[1]!Curves,0))</f>
        <v>-0.0175</v>
      </c>
      <c r="J22" s="32" t="n">
        <f aca="false">VLOOKUP($A22,[1]!Table,MATCH(J$5,[1]!Curves,0))</f>
        <v>0.01</v>
      </c>
      <c r="L22" s="0" t="n">
        <f aca="false">L21</f>
        <v>0.03</v>
      </c>
      <c r="M22" s="0" t="n">
        <f aca="false">M21</f>
        <v>0.03</v>
      </c>
      <c r="N22" s="0" t="n">
        <f aca="false">N21</f>
        <v>0.03</v>
      </c>
      <c r="O22" s="0" t="n">
        <f aca="false">O21</f>
        <v>0.02</v>
      </c>
      <c r="P22" s="0" t="n">
        <f aca="false">P21</f>
        <v>0.0225</v>
      </c>
      <c r="Q22" s="0" t="n">
        <f aca="false">Q21</f>
        <v>0.025</v>
      </c>
    </row>
    <row r="23" customFormat="false" ht="12.75" hidden="false" customHeight="false" outlineLevel="0" collapsed="false">
      <c r="A23" s="31" t="n">
        <f aca="false">EDATE(A22,1)</f>
        <v>37347</v>
      </c>
      <c r="B23" s="32" t="n">
        <f aca="false">VLOOKUP($A23,[1]!Table,MATCH(B$5,[1]!Curves,0))</f>
        <v>3.227</v>
      </c>
      <c r="C23" s="32" t="n">
        <f aca="false">VLOOKUP($A23,[1]!Table,MATCH(C$5,[1]!Curves,0))</f>
        <v>0.2875</v>
      </c>
      <c r="D23" s="32" t="n">
        <f aca="false">VLOOKUP($A23,[1]!Table,MATCH(D$5,[1]!Curves,0))</f>
        <v>0.45</v>
      </c>
      <c r="E23" s="32" t="n">
        <f aca="false">VLOOKUP($A23,[1]!Table,MATCH(E$5,[1]!Curves,0))</f>
        <v>0.069722226634656</v>
      </c>
      <c r="F23" s="32" t="n">
        <f aca="false">VLOOKUP($A23,[1]!Table,MATCH(F$5,[1]!Curves,0))</f>
        <v>0.02</v>
      </c>
      <c r="G23" s="32" t="n">
        <f aca="false">VLOOKUP($A23,[1]!Table,MATCH(G$5,[1]!Curves,0))</f>
        <v>-0.02</v>
      </c>
      <c r="H23" s="32" t="n">
        <f aca="false">VLOOKUP($A23,[1]!Table,MATCH(H$5,[1]!Curves,0))</f>
        <v>0.01</v>
      </c>
      <c r="I23" s="32" t="n">
        <f aca="false">VLOOKUP($A23,[1]!Table,MATCH(I$5,[1]!Curves,0))</f>
        <v>-0.005</v>
      </c>
      <c r="J23" s="32" t="n">
        <f aca="false">VLOOKUP($A23,[1]!Table,MATCH(J$5,[1]!Curves,0))</f>
        <v>0.01</v>
      </c>
      <c r="L23" s="0" t="n">
        <f aca="false">L22</f>
        <v>0.03</v>
      </c>
      <c r="M23" s="0" t="n">
        <f aca="false">M22</f>
        <v>0.03</v>
      </c>
      <c r="N23" s="0" t="n">
        <f aca="false">N22</f>
        <v>0.03</v>
      </c>
      <c r="O23" s="0" t="n">
        <f aca="false">O22</f>
        <v>0.02</v>
      </c>
      <c r="P23" s="0" t="n">
        <f aca="false">P22</f>
        <v>0.0225</v>
      </c>
      <c r="Q23" s="0" t="n">
        <f aca="false">Q22</f>
        <v>0.025</v>
      </c>
    </row>
    <row r="24" customFormat="false" ht="12.75" hidden="false" customHeight="false" outlineLevel="0" collapsed="false">
      <c r="A24" s="31" t="n">
        <f aca="false">EDATE(A23,1)</f>
        <v>37377</v>
      </c>
      <c r="B24" s="32" t="n">
        <f aca="false">VLOOKUP($A24,[1]!Table,MATCH(B$5,[1]!Curves,0))</f>
        <v>3.173</v>
      </c>
      <c r="C24" s="32" t="n">
        <f aca="false">VLOOKUP($A24,[1]!Table,MATCH(C$5,[1]!Curves,0))</f>
        <v>0.2725</v>
      </c>
      <c r="D24" s="32" t="n">
        <f aca="false">VLOOKUP($A24,[1]!Table,MATCH(D$5,[1]!Curves,0))</f>
        <v>0.5</v>
      </c>
      <c r="E24" s="32" t="n">
        <f aca="false">VLOOKUP($A24,[1]!Table,MATCH(E$5,[1]!Curves,0))</f>
        <v>0.069725713675655</v>
      </c>
      <c r="F24" s="32" t="n">
        <f aca="false">VLOOKUP($A24,[1]!Table,MATCH(F$5,[1]!Curves,0))</f>
        <v>0.02</v>
      </c>
      <c r="G24" s="32" t="n">
        <f aca="false">VLOOKUP($A24,[1]!Table,MATCH(G$5,[1]!Curves,0))</f>
        <v>-0.02025</v>
      </c>
      <c r="H24" s="32" t="n">
        <f aca="false">VLOOKUP($A24,[1]!Table,MATCH(H$5,[1]!Curves,0))</f>
        <v>0.01</v>
      </c>
      <c r="I24" s="32" t="n">
        <f aca="false">VLOOKUP($A24,[1]!Table,MATCH(I$5,[1]!Curves,0))</f>
        <v>-0.005</v>
      </c>
      <c r="J24" s="32" t="n">
        <f aca="false">VLOOKUP($A24,[1]!Table,MATCH(J$5,[1]!Curves,0))</f>
        <v>0.01</v>
      </c>
      <c r="L24" s="0" t="n">
        <f aca="false">L23</f>
        <v>0.03</v>
      </c>
      <c r="M24" s="0" t="n">
        <f aca="false">M23</f>
        <v>0.03</v>
      </c>
      <c r="N24" s="0" t="n">
        <f aca="false">N23</f>
        <v>0.03</v>
      </c>
      <c r="O24" s="0" t="n">
        <f aca="false">O23</f>
        <v>0.02</v>
      </c>
      <c r="P24" s="0" t="n">
        <f aca="false">P23</f>
        <v>0.0225</v>
      </c>
      <c r="Q24" s="0" t="n">
        <f aca="false">Q23</f>
        <v>0.025</v>
      </c>
    </row>
    <row r="25" customFormat="false" ht="12.75" hidden="false" customHeight="false" outlineLevel="0" collapsed="false">
      <c r="A25" s="31" t="n">
        <f aca="false">EDATE(A24,1)</f>
        <v>37408</v>
      </c>
      <c r="B25" s="32" t="n">
        <f aca="false">VLOOKUP($A25,[1]!Table,MATCH(B$5,[1]!Curves,0))</f>
        <v>3.149</v>
      </c>
      <c r="C25" s="32" t="n">
        <f aca="false">VLOOKUP($A25,[1]!Table,MATCH(C$5,[1]!Curves,0))</f>
        <v>0.27</v>
      </c>
      <c r="D25" s="32" t="n">
        <f aca="false">VLOOKUP($A25,[1]!Table,MATCH(D$5,[1]!Curves,0))</f>
        <v>0.5</v>
      </c>
      <c r="E25" s="32" t="n">
        <f aca="false">VLOOKUP($A25,[1]!Table,MATCH(E$5,[1]!Curves,0))</f>
        <v>0.069729316951359</v>
      </c>
      <c r="F25" s="32" t="n">
        <f aca="false">VLOOKUP($A25,[1]!Table,MATCH(F$5,[1]!Curves,0))</f>
        <v>0.02</v>
      </c>
      <c r="G25" s="32" t="n">
        <f aca="false">VLOOKUP($A25,[1]!Table,MATCH(G$5,[1]!Curves,0))</f>
        <v>-0.02025</v>
      </c>
      <c r="H25" s="32" t="n">
        <f aca="false">VLOOKUP($A25,[1]!Table,MATCH(H$5,[1]!Curves,0))</f>
        <v>0.01</v>
      </c>
      <c r="I25" s="32" t="n">
        <f aca="false">VLOOKUP($A25,[1]!Table,MATCH(I$5,[1]!Curves,0))</f>
        <v>-0.005</v>
      </c>
      <c r="J25" s="32" t="n">
        <f aca="false">VLOOKUP($A25,[1]!Table,MATCH(J$5,[1]!Curves,0))</f>
        <v>0.01</v>
      </c>
      <c r="L25" s="0" t="n">
        <f aca="false">L24</f>
        <v>0.03</v>
      </c>
      <c r="M25" s="0" t="n">
        <f aca="false">M24</f>
        <v>0.03</v>
      </c>
      <c r="N25" s="0" t="n">
        <f aca="false">N24</f>
        <v>0.03</v>
      </c>
      <c r="O25" s="0" t="n">
        <f aca="false">O24</f>
        <v>0.02</v>
      </c>
      <c r="P25" s="0" t="n">
        <f aca="false">P24</f>
        <v>0.0225</v>
      </c>
      <c r="Q25" s="0" t="n">
        <f aca="false">Q24</f>
        <v>0.025</v>
      </c>
    </row>
    <row r="26" customFormat="false" ht="12.75" hidden="false" customHeight="false" outlineLevel="0" collapsed="false">
      <c r="A26" s="31" t="n">
        <f aca="false">EDATE(A25,1)</f>
        <v>37438</v>
      </c>
      <c r="B26" s="32" t="n">
        <f aca="false">VLOOKUP($A26,[1]!Table,MATCH(B$5,[1]!Curves,0))</f>
        <v>3.143</v>
      </c>
      <c r="C26" s="32" t="n">
        <f aca="false">VLOOKUP($A26,[1]!Table,MATCH(C$5,[1]!Curves,0))</f>
        <v>0.27</v>
      </c>
      <c r="D26" s="32" t="n">
        <f aca="false">VLOOKUP($A26,[1]!Table,MATCH(D$5,[1]!Curves,0))</f>
        <v>0.5</v>
      </c>
      <c r="E26" s="32" t="n">
        <f aca="false">VLOOKUP($A26,[1]!Table,MATCH(E$5,[1]!Curves,0))</f>
        <v>0.069731858434381</v>
      </c>
      <c r="F26" s="32" t="n">
        <f aca="false">VLOOKUP($A26,[1]!Table,MATCH(F$5,[1]!Curves,0))</f>
        <v>0.02</v>
      </c>
      <c r="G26" s="32" t="n">
        <f aca="false">VLOOKUP($A26,[1]!Table,MATCH(G$5,[1]!Curves,0))</f>
        <v>-0.02025</v>
      </c>
      <c r="H26" s="32" t="n">
        <f aca="false">VLOOKUP($A26,[1]!Table,MATCH(H$5,[1]!Curves,0))</f>
        <v>0.01</v>
      </c>
      <c r="I26" s="32" t="n">
        <f aca="false">VLOOKUP($A26,[1]!Table,MATCH(I$5,[1]!Curves,0))</f>
        <v>-0.005</v>
      </c>
      <c r="J26" s="32" t="n">
        <f aca="false">VLOOKUP($A26,[1]!Table,MATCH(J$5,[1]!Curves,0))</f>
        <v>0.01</v>
      </c>
      <c r="L26" s="0" t="n">
        <f aca="false">L25</f>
        <v>0.03</v>
      </c>
      <c r="M26" s="0" t="n">
        <f aca="false">M25</f>
        <v>0.03</v>
      </c>
      <c r="N26" s="0" t="n">
        <f aca="false">N25</f>
        <v>0.03</v>
      </c>
      <c r="O26" s="0" t="n">
        <f aca="false">O25</f>
        <v>0.02</v>
      </c>
      <c r="P26" s="0" t="n">
        <f aca="false">P25</f>
        <v>0.0225</v>
      </c>
      <c r="Q26" s="0" t="n">
        <f aca="false">Q25</f>
        <v>0.025</v>
      </c>
    </row>
    <row r="27" customFormat="false" ht="12.75" hidden="false" customHeight="false" outlineLevel="0" collapsed="false">
      <c r="A27" s="31" t="n">
        <f aca="false">EDATE(A26,1)</f>
        <v>37469</v>
      </c>
      <c r="B27" s="32" t="n">
        <f aca="false">VLOOKUP($A27,[1]!Table,MATCH(B$5,[1]!Curves,0))</f>
        <v>3.143</v>
      </c>
      <c r="C27" s="32" t="n">
        <f aca="false">VLOOKUP($A27,[1]!Table,MATCH(C$5,[1]!Curves,0))</f>
        <v>0.27</v>
      </c>
      <c r="D27" s="32" t="n">
        <f aca="false">VLOOKUP($A27,[1]!Table,MATCH(D$5,[1]!Curves,0))</f>
        <v>0.55</v>
      </c>
      <c r="E27" s="32" t="n">
        <f aca="false">VLOOKUP($A27,[1]!Table,MATCH(E$5,[1]!Curves,0))</f>
        <v>0.069732928915693</v>
      </c>
      <c r="F27" s="32" t="n">
        <f aca="false">VLOOKUP($A27,[1]!Table,MATCH(F$5,[1]!Curves,0))</f>
        <v>0.02</v>
      </c>
      <c r="G27" s="32" t="n">
        <f aca="false">VLOOKUP($A27,[1]!Table,MATCH(G$5,[1]!Curves,0))</f>
        <v>-0.02025</v>
      </c>
      <c r="H27" s="32" t="n">
        <f aca="false">VLOOKUP($A27,[1]!Table,MATCH(H$5,[1]!Curves,0))</f>
        <v>0.01</v>
      </c>
      <c r="I27" s="32" t="n">
        <f aca="false">VLOOKUP($A27,[1]!Table,MATCH(I$5,[1]!Curves,0))</f>
        <v>-0.005</v>
      </c>
      <c r="J27" s="32" t="n">
        <f aca="false">VLOOKUP($A27,[1]!Table,MATCH(J$5,[1]!Curves,0))</f>
        <v>0.01</v>
      </c>
      <c r="L27" s="0" t="n">
        <f aca="false">L26</f>
        <v>0.03</v>
      </c>
      <c r="M27" s="0" t="n">
        <f aca="false">M26</f>
        <v>0.03</v>
      </c>
      <c r="N27" s="0" t="n">
        <f aca="false">N26</f>
        <v>0.03</v>
      </c>
      <c r="O27" s="0" t="n">
        <f aca="false">O26</f>
        <v>0.02</v>
      </c>
      <c r="P27" s="0" t="n">
        <f aca="false">P26</f>
        <v>0.0225</v>
      </c>
      <c r="Q27" s="0" t="n">
        <f aca="false">Q26</f>
        <v>0.025</v>
      </c>
    </row>
    <row r="28" customFormat="false" ht="12.75" hidden="false" customHeight="false" outlineLevel="0" collapsed="false">
      <c r="A28" s="31" t="n">
        <f aca="false">EDATE(A27,1)</f>
        <v>37500</v>
      </c>
      <c r="B28" s="32" t="n">
        <f aca="false">VLOOKUP($A28,[1]!Table,MATCH(B$5,[1]!Curves,0))</f>
        <v>3.129</v>
      </c>
      <c r="C28" s="32" t="n">
        <f aca="false">VLOOKUP($A28,[1]!Table,MATCH(C$5,[1]!Curves,0))</f>
        <v>0.27</v>
      </c>
      <c r="D28" s="32" t="n">
        <f aca="false">VLOOKUP($A28,[1]!Table,MATCH(D$5,[1]!Curves,0))</f>
        <v>0.55</v>
      </c>
      <c r="E28" s="32" t="n">
        <f aca="false">VLOOKUP($A28,[1]!Table,MATCH(E$5,[1]!Curves,0))</f>
        <v>0.069733999397005</v>
      </c>
      <c r="F28" s="32" t="n">
        <f aca="false">VLOOKUP($A28,[1]!Table,MATCH(F$5,[1]!Curves,0))</f>
        <v>0.02</v>
      </c>
      <c r="G28" s="32" t="n">
        <f aca="false">VLOOKUP($A28,[1]!Table,MATCH(G$5,[1]!Curves,0))</f>
        <v>-0.02275</v>
      </c>
      <c r="H28" s="32" t="n">
        <f aca="false">VLOOKUP($A28,[1]!Table,MATCH(H$5,[1]!Curves,0))</f>
        <v>0.01</v>
      </c>
      <c r="I28" s="32" t="n">
        <f aca="false">VLOOKUP($A28,[1]!Table,MATCH(I$5,[1]!Curves,0))</f>
        <v>-0.005</v>
      </c>
      <c r="J28" s="32" t="n">
        <f aca="false">VLOOKUP($A28,[1]!Table,MATCH(J$5,[1]!Curves,0))</f>
        <v>0.01</v>
      </c>
      <c r="L28" s="0" t="n">
        <f aca="false">L27</f>
        <v>0.03</v>
      </c>
      <c r="M28" s="0" t="n">
        <f aca="false">M27</f>
        <v>0.03</v>
      </c>
      <c r="N28" s="0" t="n">
        <f aca="false">N27</f>
        <v>0.03</v>
      </c>
      <c r="O28" s="0" t="n">
        <f aca="false">O27</f>
        <v>0.02</v>
      </c>
      <c r="P28" s="0" t="n">
        <f aca="false">P27</f>
        <v>0.0225</v>
      </c>
      <c r="Q28" s="0" t="n">
        <f aca="false">Q27</f>
        <v>0.025</v>
      </c>
    </row>
    <row r="29" customFormat="false" ht="12.75" hidden="false" customHeight="false" outlineLevel="0" collapsed="false">
      <c r="A29" s="31" t="n">
        <f aca="false">EDATE(A28,1)</f>
        <v>37530</v>
      </c>
      <c r="B29" s="32" t="n">
        <f aca="false">VLOOKUP($A29,[1]!Table,MATCH(B$5,[1]!Curves,0))</f>
        <v>3.144</v>
      </c>
      <c r="C29" s="32" t="n">
        <f aca="false">VLOOKUP($A29,[1]!Table,MATCH(C$5,[1]!Curves,0))</f>
        <v>0.2725</v>
      </c>
      <c r="D29" s="32" t="n">
        <f aca="false">VLOOKUP($A29,[1]!Table,MATCH(D$5,[1]!Curves,0))</f>
        <v>0.6</v>
      </c>
      <c r="E29" s="32" t="n">
        <f aca="false">VLOOKUP($A29,[1]!Table,MATCH(E$5,[1]!Curves,0))</f>
        <v>0.069733512731258</v>
      </c>
      <c r="F29" s="32" t="n">
        <f aca="false">VLOOKUP($A29,[1]!Table,MATCH(F$5,[1]!Curves,0))</f>
        <v>0.02</v>
      </c>
      <c r="G29" s="32" t="n">
        <f aca="false">VLOOKUP($A29,[1]!Table,MATCH(G$5,[1]!Curves,0))</f>
        <v>-0.02275</v>
      </c>
      <c r="H29" s="32" t="n">
        <f aca="false">VLOOKUP($A29,[1]!Table,MATCH(H$5,[1]!Curves,0))</f>
        <v>0.01</v>
      </c>
      <c r="I29" s="32" t="n">
        <f aca="false">VLOOKUP($A29,[1]!Table,MATCH(I$5,[1]!Curves,0))</f>
        <v>-0.005</v>
      </c>
      <c r="J29" s="32" t="n">
        <f aca="false">VLOOKUP($A29,[1]!Table,MATCH(J$5,[1]!Curves,0))</f>
        <v>0.01</v>
      </c>
      <c r="L29" s="0" t="n">
        <f aca="false">L28</f>
        <v>0.03</v>
      </c>
      <c r="M29" s="0" t="n">
        <f aca="false">M28</f>
        <v>0.03</v>
      </c>
      <c r="N29" s="0" t="n">
        <f aca="false">N28</f>
        <v>0.03</v>
      </c>
      <c r="O29" s="0" t="n">
        <f aca="false">O28</f>
        <v>0.02</v>
      </c>
      <c r="P29" s="0" t="n">
        <f aca="false">P28</f>
        <v>0.0225</v>
      </c>
      <c r="Q29" s="0" t="n">
        <f aca="false">Q28</f>
        <v>0.025</v>
      </c>
    </row>
    <row r="30" customFormat="false" ht="12.75" hidden="false" customHeight="false" outlineLevel="0" collapsed="false">
      <c r="A30" s="31" t="n">
        <f aca="false">EDATE(A29,1)</f>
        <v>37561</v>
      </c>
      <c r="B30" s="32" t="n">
        <f aca="false">VLOOKUP($A30,[1]!Table,MATCH(B$5,[1]!Curves,0))</f>
        <v>3.236</v>
      </c>
      <c r="C30" s="32" t="n">
        <f aca="false">VLOOKUP($A30,[1]!Table,MATCH(C$5,[1]!Curves,0))</f>
        <v>0.2825</v>
      </c>
      <c r="D30" s="32" t="n">
        <f aca="false">VLOOKUP($A30,[1]!Table,MATCH(D$5,[1]!Curves,0))</f>
        <v>0.85</v>
      </c>
      <c r="E30" s="32" t="n">
        <f aca="false">VLOOKUP($A30,[1]!Table,MATCH(E$5,[1]!Curves,0))</f>
        <v>0.069730824922526</v>
      </c>
      <c r="F30" s="32" t="n">
        <f aca="false">VLOOKUP($A30,[1]!Table,MATCH(F$5,[1]!Curves,0))</f>
        <v>0.0295</v>
      </c>
      <c r="G30" s="32" t="n">
        <f aca="false">VLOOKUP($A30,[1]!Table,MATCH(G$5,[1]!Curves,0))</f>
        <v>-0.04</v>
      </c>
      <c r="H30" s="32" t="n">
        <f aca="false">VLOOKUP($A30,[1]!Table,MATCH(H$5,[1]!Curves,0))</f>
        <v>0.01</v>
      </c>
      <c r="I30" s="32" t="n">
        <f aca="false">VLOOKUP($A30,[1]!Table,MATCH(I$5,[1]!Curves,0))</f>
        <v>-0.0155</v>
      </c>
      <c r="J30" s="32" t="n">
        <f aca="false">VLOOKUP($A30,[1]!Table,MATCH(J$5,[1]!Curves,0))</f>
        <v>0.01</v>
      </c>
      <c r="L30" s="0" t="n">
        <f aca="false">L29</f>
        <v>0.03</v>
      </c>
      <c r="M30" s="0" t="n">
        <f aca="false">M29</f>
        <v>0.03</v>
      </c>
      <c r="N30" s="0" t="n">
        <f aca="false">N29</f>
        <v>0.03</v>
      </c>
      <c r="O30" s="0" t="n">
        <f aca="false">O29</f>
        <v>0.02</v>
      </c>
      <c r="P30" s="0" t="n">
        <f aca="false">P29</f>
        <v>0.0225</v>
      </c>
      <c r="Q30" s="0" t="n">
        <f aca="false">Q29</f>
        <v>0.025</v>
      </c>
    </row>
    <row r="31" customFormat="false" ht="12.75" hidden="false" customHeight="false" outlineLevel="0" collapsed="false">
      <c r="A31" s="31" t="n">
        <f aca="false">EDATE(A30,1)</f>
        <v>37591</v>
      </c>
      <c r="B31" s="32" t="n">
        <f aca="false">VLOOKUP($A31,[1]!Table,MATCH(B$5,[1]!Curves,0))</f>
        <v>3.322</v>
      </c>
      <c r="C31" s="32" t="n">
        <f aca="false">VLOOKUP($A31,[1]!Table,MATCH(C$5,[1]!Curves,0))</f>
        <v>0.285</v>
      </c>
      <c r="D31" s="32" t="n">
        <f aca="false">VLOOKUP($A31,[1]!Table,MATCH(D$5,[1]!Curves,0))</f>
        <v>1.05</v>
      </c>
      <c r="E31" s="32" t="n">
        <f aca="false">VLOOKUP($A31,[1]!Table,MATCH(E$5,[1]!Curves,0))</f>
        <v>0.069728223817303</v>
      </c>
      <c r="F31" s="32" t="n">
        <f aca="false">VLOOKUP($A31,[1]!Table,MATCH(F$5,[1]!Curves,0))</f>
        <v>0.0295</v>
      </c>
      <c r="G31" s="32" t="n">
        <f aca="false">VLOOKUP($A31,[1]!Table,MATCH(G$5,[1]!Curves,0))</f>
        <v>-0.04</v>
      </c>
      <c r="H31" s="32" t="n">
        <f aca="false">VLOOKUP($A31,[1]!Table,MATCH(H$5,[1]!Curves,0))</f>
        <v>0.01</v>
      </c>
      <c r="I31" s="32" t="n">
        <f aca="false">VLOOKUP($A31,[1]!Table,MATCH(I$5,[1]!Curves,0))</f>
        <v>-0.0155</v>
      </c>
      <c r="J31" s="32" t="n">
        <f aca="false">VLOOKUP($A31,[1]!Table,MATCH(J$5,[1]!Curves,0))</f>
        <v>0.01</v>
      </c>
      <c r="L31" s="0" t="n">
        <f aca="false">L30</f>
        <v>0.03</v>
      </c>
      <c r="M31" s="0" t="n">
        <f aca="false">M30</f>
        <v>0.03</v>
      </c>
      <c r="N31" s="0" t="n">
        <f aca="false">N30</f>
        <v>0.03</v>
      </c>
      <c r="O31" s="0" t="n">
        <f aca="false">O30</f>
        <v>0.02</v>
      </c>
      <c r="P31" s="0" t="n">
        <f aca="false">P30</f>
        <v>0.0225</v>
      </c>
      <c r="Q31" s="0" t="n">
        <f aca="false">Q30</f>
        <v>0.025</v>
      </c>
    </row>
    <row r="32" customFormat="false" ht="12.75" hidden="false" customHeight="false" outlineLevel="0" collapsed="false">
      <c r="A32" s="31" t="n">
        <f aca="false">EDATE(A31,1)</f>
        <v>37622</v>
      </c>
      <c r="B32" s="32" t="n">
        <f aca="false">VLOOKUP($A32,[1]!Table,MATCH(B$5,[1]!Curves,0))</f>
        <v>3.332</v>
      </c>
      <c r="C32" s="32" t="n">
        <f aca="false">VLOOKUP($A32,[1]!Table,MATCH(C$5,[1]!Curves,0))</f>
        <v>0.2775</v>
      </c>
      <c r="D32" s="32" t="n">
        <f aca="false">VLOOKUP($A32,[1]!Table,MATCH(D$5,[1]!Curves,0))</f>
        <v>1.05</v>
      </c>
      <c r="E32" s="32" t="n">
        <f aca="false">VLOOKUP($A32,[1]!Table,MATCH(E$5,[1]!Curves,0))</f>
        <v>0.069733366991158</v>
      </c>
      <c r="F32" s="32" t="n">
        <f aca="false">VLOOKUP($A32,[1]!Table,MATCH(F$5,[1]!Curves,0))</f>
        <v>0.032</v>
      </c>
      <c r="G32" s="32" t="n">
        <f aca="false">VLOOKUP($A32,[1]!Table,MATCH(G$5,[1]!Curves,0))</f>
        <v>-0.04</v>
      </c>
      <c r="H32" s="32" t="n">
        <f aca="false">VLOOKUP($A32,[1]!Table,MATCH(H$5,[1]!Curves,0))</f>
        <v>0.01</v>
      </c>
      <c r="I32" s="32" t="n">
        <f aca="false">VLOOKUP($A32,[1]!Table,MATCH(I$5,[1]!Curves,0))</f>
        <v>-0.0155</v>
      </c>
      <c r="J32" s="32" t="n">
        <f aca="false">VLOOKUP($A32,[1]!Table,MATCH(J$5,[1]!Curves,0))</f>
        <v>0.01</v>
      </c>
      <c r="L32" s="0" t="n">
        <f aca="false">L31</f>
        <v>0.03</v>
      </c>
      <c r="M32" s="0" t="n">
        <f aca="false">M31</f>
        <v>0.03</v>
      </c>
      <c r="N32" s="0" t="n">
        <f aca="false">N31</f>
        <v>0.03</v>
      </c>
      <c r="O32" s="0" t="n">
        <f aca="false">O31</f>
        <v>0.02</v>
      </c>
      <c r="P32" s="0" t="n">
        <f aca="false">P31</f>
        <v>0.0225</v>
      </c>
      <c r="Q32" s="0" t="n">
        <f aca="false">Q31</f>
        <v>0.025</v>
      </c>
    </row>
    <row r="33" customFormat="false" ht="12.75" hidden="false" customHeight="false" outlineLevel="0" collapsed="false">
      <c r="A33" s="31" t="n">
        <f aca="false">EDATE(A32,1)</f>
        <v>37653</v>
      </c>
      <c r="B33" s="32" t="n">
        <f aca="false">VLOOKUP($A33,[1]!Table,MATCH(B$5,[1]!Curves,0))</f>
        <v>3.202</v>
      </c>
      <c r="C33" s="32" t="n">
        <f aca="false">VLOOKUP($A33,[1]!Table,MATCH(C$5,[1]!Curves,0))</f>
        <v>0.2775</v>
      </c>
      <c r="D33" s="32" t="n">
        <f aca="false">VLOOKUP($A33,[1]!Table,MATCH(D$5,[1]!Curves,0))</f>
        <v>1.05</v>
      </c>
      <c r="E33" s="32" t="n">
        <f aca="false">VLOOKUP($A33,[1]!Table,MATCH(E$5,[1]!Curves,0))</f>
        <v>0.069748019215343</v>
      </c>
      <c r="F33" s="32" t="n">
        <f aca="false">VLOOKUP($A33,[1]!Table,MATCH(F$5,[1]!Curves,0))</f>
        <v>0.032</v>
      </c>
      <c r="G33" s="32" t="n">
        <f aca="false">VLOOKUP($A33,[1]!Table,MATCH(G$5,[1]!Curves,0))</f>
        <v>-0.04</v>
      </c>
      <c r="H33" s="32" t="n">
        <f aca="false">VLOOKUP($A33,[1]!Table,MATCH(H$5,[1]!Curves,0))</f>
        <v>0.01</v>
      </c>
      <c r="I33" s="32" t="n">
        <f aca="false">VLOOKUP($A33,[1]!Table,MATCH(I$5,[1]!Curves,0))</f>
        <v>-0.0155</v>
      </c>
      <c r="J33" s="32" t="n">
        <f aca="false">VLOOKUP($A33,[1]!Table,MATCH(J$5,[1]!Curves,0))</f>
        <v>0.01</v>
      </c>
      <c r="L33" s="0" t="n">
        <f aca="false">L32</f>
        <v>0.03</v>
      </c>
      <c r="M33" s="0" t="n">
        <f aca="false">M32</f>
        <v>0.03</v>
      </c>
      <c r="N33" s="0" t="n">
        <f aca="false">N32</f>
        <v>0.03</v>
      </c>
      <c r="O33" s="0" t="n">
        <f aca="false">O32</f>
        <v>0.02</v>
      </c>
      <c r="P33" s="0" t="n">
        <f aca="false">P32</f>
        <v>0.0225</v>
      </c>
      <c r="Q33" s="0" t="n">
        <f aca="false">Q32</f>
        <v>0.025</v>
      </c>
    </row>
    <row r="34" customFormat="false" ht="12.75" hidden="false" customHeight="false" outlineLevel="0" collapsed="false">
      <c r="A34" s="31" t="n">
        <f aca="false">EDATE(A33,1)</f>
        <v>37681</v>
      </c>
      <c r="B34" s="32" t="n">
        <f aca="false">VLOOKUP($A34,[1]!Table,MATCH(B$5,[1]!Curves,0))</f>
        <v>3.062</v>
      </c>
      <c r="C34" s="32" t="n">
        <f aca="false">VLOOKUP($A34,[1]!Table,MATCH(C$5,[1]!Curves,0))</f>
        <v>0.27</v>
      </c>
      <c r="D34" s="32" t="n">
        <f aca="false">VLOOKUP($A34,[1]!Table,MATCH(D$5,[1]!Curves,0))</f>
        <v>0.8</v>
      </c>
      <c r="E34" s="32" t="n">
        <f aca="false">VLOOKUP($A34,[1]!Table,MATCH(E$5,[1]!Curves,0))</f>
        <v>0.06976125348241</v>
      </c>
      <c r="F34" s="32" t="n">
        <f aca="false">VLOOKUP($A34,[1]!Table,MATCH(F$5,[1]!Curves,0))</f>
        <v>0.032</v>
      </c>
      <c r="G34" s="32" t="n">
        <f aca="false">VLOOKUP($A34,[1]!Table,MATCH(G$5,[1]!Curves,0))</f>
        <v>-0.04</v>
      </c>
      <c r="H34" s="32" t="n">
        <f aca="false">VLOOKUP($A34,[1]!Table,MATCH(H$5,[1]!Curves,0))</f>
        <v>0.01</v>
      </c>
      <c r="I34" s="32" t="n">
        <f aca="false">VLOOKUP($A34,[1]!Table,MATCH(I$5,[1]!Curves,0))</f>
        <v>-0.0155</v>
      </c>
      <c r="J34" s="32" t="n">
        <f aca="false">VLOOKUP($A34,[1]!Table,MATCH(J$5,[1]!Curves,0))</f>
        <v>0.01</v>
      </c>
      <c r="L34" s="0" t="n">
        <f aca="false">L33</f>
        <v>0.03</v>
      </c>
      <c r="M34" s="0" t="n">
        <f aca="false">M33</f>
        <v>0.03</v>
      </c>
      <c r="N34" s="0" t="n">
        <f aca="false">N33</f>
        <v>0.03</v>
      </c>
      <c r="O34" s="0" t="n">
        <f aca="false">O33</f>
        <v>0.02</v>
      </c>
      <c r="P34" s="0" t="n">
        <f aca="false">P33</f>
        <v>0.0225</v>
      </c>
      <c r="Q34" s="0" t="n">
        <f aca="false">Q33</f>
        <v>0.025</v>
      </c>
    </row>
    <row r="35" customFormat="false" ht="12.75" hidden="false" customHeight="false" outlineLevel="0" collapsed="false">
      <c r="A35" s="31" t="n">
        <f aca="false">EDATE(A34,1)</f>
        <v>37712</v>
      </c>
      <c r="B35" s="32" t="n">
        <f aca="false">VLOOKUP($A35,[1]!Table,MATCH(B$5,[1]!Curves,0))</f>
        <v>2.922</v>
      </c>
      <c r="C35" s="32" t="n">
        <f aca="false">VLOOKUP($A35,[1]!Table,MATCH(C$5,[1]!Curves,0))</f>
        <v>0.26</v>
      </c>
      <c r="D35" s="32" t="n">
        <f aca="false">VLOOKUP($A35,[1]!Table,MATCH(D$5,[1]!Curves,0))</f>
        <v>0.45</v>
      </c>
      <c r="E35" s="32" t="n">
        <f aca="false">VLOOKUP($A35,[1]!Table,MATCH(E$5,[1]!Curves,0))</f>
        <v>0.069766806074718</v>
      </c>
      <c r="F35" s="32" t="n">
        <f aca="false">VLOOKUP($A35,[1]!Table,MATCH(F$5,[1]!Curves,0))</f>
        <v>0.022</v>
      </c>
      <c r="G35" s="32" t="n">
        <f aca="false">VLOOKUP($A35,[1]!Table,MATCH(G$5,[1]!Curves,0))</f>
        <v>-0.02</v>
      </c>
      <c r="H35" s="32" t="n">
        <f aca="false">VLOOKUP($A35,[1]!Table,MATCH(H$5,[1]!Curves,0))</f>
        <v>0.01</v>
      </c>
      <c r="I35" s="32" t="n">
        <f aca="false">VLOOKUP($A35,[1]!Table,MATCH(I$5,[1]!Curves,0))</f>
        <v>-0.003</v>
      </c>
      <c r="J35" s="32" t="n">
        <f aca="false">VLOOKUP($A35,[1]!Table,MATCH(J$5,[1]!Curves,0))</f>
        <v>0.01</v>
      </c>
      <c r="L35" s="0" t="n">
        <f aca="false">L34</f>
        <v>0.03</v>
      </c>
      <c r="M35" s="0" t="n">
        <f aca="false">M34</f>
        <v>0.03</v>
      </c>
      <c r="N35" s="0" t="n">
        <f aca="false">N34</f>
        <v>0.03</v>
      </c>
      <c r="O35" s="0" t="n">
        <f aca="false">O34</f>
        <v>0.02</v>
      </c>
      <c r="P35" s="0" t="n">
        <f aca="false">P34</f>
        <v>0.0225</v>
      </c>
      <c r="Q35" s="0" t="n">
        <f aca="false">Q34</f>
        <v>0.025</v>
      </c>
    </row>
    <row r="36" customFormat="false" ht="12.75" hidden="false" customHeight="false" outlineLevel="0" collapsed="false">
      <c r="A36" s="31" t="n">
        <f aca="false">EDATE(A35,1)</f>
        <v>37742</v>
      </c>
      <c r="B36" s="32" t="n">
        <f aca="false">VLOOKUP($A36,[1]!Table,MATCH(B$5,[1]!Curves,0))</f>
        <v>2.907</v>
      </c>
      <c r="C36" s="32" t="n">
        <f aca="false">VLOOKUP($A36,[1]!Table,MATCH(C$5,[1]!Curves,0))</f>
        <v>0.255</v>
      </c>
      <c r="D36" s="32" t="n">
        <f aca="false">VLOOKUP($A36,[1]!Table,MATCH(D$5,[1]!Curves,0))</f>
        <v>0.5</v>
      </c>
      <c r="E36" s="32" t="n">
        <f aca="false">VLOOKUP($A36,[1]!Table,MATCH(E$5,[1]!Curves,0))</f>
        <v>0.069760173996408</v>
      </c>
      <c r="F36" s="32" t="n">
        <f aca="false">VLOOKUP($A36,[1]!Table,MATCH(F$5,[1]!Curves,0))</f>
        <v>0.022</v>
      </c>
      <c r="G36" s="32" t="n">
        <f aca="false">VLOOKUP($A36,[1]!Table,MATCH(G$5,[1]!Curves,0))</f>
        <v>-0.02025</v>
      </c>
      <c r="H36" s="32" t="n">
        <f aca="false">VLOOKUP($A36,[1]!Table,MATCH(H$5,[1]!Curves,0))</f>
        <v>0.01</v>
      </c>
      <c r="I36" s="32" t="n">
        <f aca="false">VLOOKUP($A36,[1]!Table,MATCH(I$5,[1]!Curves,0))</f>
        <v>-0.003</v>
      </c>
      <c r="J36" s="32" t="n">
        <f aca="false">VLOOKUP($A36,[1]!Table,MATCH(J$5,[1]!Curves,0))</f>
        <v>0.01</v>
      </c>
      <c r="L36" s="0" t="n">
        <f aca="false">L35</f>
        <v>0.03</v>
      </c>
      <c r="M36" s="0" t="n">
        <f aca="false">M35</f>
        <v>0.03</v>
      </c>
      <c r="N36" s="0" t="n">
        <f aca="false">N35</f>
        <v>0.03</v>
      </c>
      <c r="O36" s="0" t="n">
        <f aca="false">O35</f>
        <v>0.02</v>
      </c>
      <c r="P36" s="0" t="n">
        <f aca="false">P35</f>
        <v>0.0225</v>
      </c>
      <c r="Q36" s="0" t="n">
        <f aca="false">Q35</f>
        <v>0.025</v>
      </c>
    </row>
    <row r="37" customFormat="false" ht="12.75" hidden="false" customHeight="false" outlineLevel="0" collapsed="false">
      <c r="A37" s="31" t="n">
        <f aca="false">EDATE(A36,1)</f>
        <v>37773</v>
      </c>
      <c r="B37" s="32" t="n">
        <f aca="false">VLOOKUP($A37,[1]!Table,MATCH(B$5,[1]!Curves,0))</f>
        <v>2.939</v>
      </c>
      <c r="C37" s="32" t="n">
        <f aca="false">VLOOKUP($A37,[1]!Table,MATCH(C$5,[1]!Curves,0))</f>
        <v>0.2525</v>
      </c>
      <c r="D37" s="32" t="n">
        <f aca="false">VLOOKUP($A37,[1]!Table,MATCH(D$5,[1]!Curves,0))</f>
        <v>0.5</v>
      </c>
      <c r="E37" s="32" t="n">
        <f aca="false">VLOOKUP($A37,[1]!Table,MATCH(E$5,[1]!Curves,0))</f>
        <v>0.069753320848835</v>
      </c>
      <c r="F37" s="32" t="n">
        <f aca="false">VLOOKUP($A37,[1]!Table,MATCH(F$5,[1]!Curves,0))</f>
        <v>0.022</v>
      </c>
      <c r="G37" s="32" t="n">
        <f aca="false">VLOOKUP($A37,[1]!Table,MATCH(G$5,[1]!Curves,0))</f>
        <v>-0.02025</v>
      </c>
      <c r="H37" s="32" t="n">
        <f aca="false">VLOOKUP($A37,[1]!Table,MATCH(H$5,[1]!Curves,0))</f>
        <v>0.01</v>
      </c>
      <c r="I37" s="32" t="n">
        <f aca="false">VLOOKUP($A37,[1]!Table,MATCH(I$5,[1]!Curves,0))</f>
        <v>-0.003</v>
      </c>
      <c r="J37" s="32" t="n">
        <f aca="false">VLOOKUP($A37,[1]!Table,MATCH(J$5,[1]!Curves,0))</f>
        <v>0.01</v>
      </c>
      <c r="L37" s="0" t="n">
        <f aca="false">L36</f>
        <v>0.03</v>
      </c>
      <c r="M37" s="0" t="n">
        <f aca="false">M36</f>
        <v>0.03</v>
      </c>
      <c r="N37" s="0" t="n">
        <f aca="false">N36</f>
        <v>0.03</v>
      </c>
      <c r="O37" s="0" t="n">
        <f aca="false">O36</f>
        <v>0.02</v>
      </c>
      <c r="P37" s="0" t="n">
        <f aca="false">P36</f>
        <v>0.0225</v>
      </c>
      <c r="Q37" s="0" t="n">
        <f aca="false">Q36</f>
        <v>0.025</v>
      </c>
    </row>
    <row r="38" customFormat="false" ht="12.75" hidden="false" customHeight="false" outlineLevel="0" collapsed="false">
      <c r="A38" s="31" t="n">
        <f aca="false">EDATE(A37,1)</f>
        <v>37803</v>
      </c>
      <c r="B38" s="32" t="n">
        <f aca="false">VLOOKUP($A38,[1]!Table,MATCH(B$5,[1]!Curves,0))</f>
        <v>2.951</v>
      </c>
      <c r="C38" s="32" t="n">
        <f aca="false">VLOOKUP($A38,[1]!Table,MATCH(C$5,[1]!Curves,0))</f>
        <v>0.2525</v>
      </c>
      <c r="D38" s="32" t="n">
        <f aca="false">VLOOKUP($A38,[1]!Table,MATCH(D$5,[1]!Curves,0))</f>
        <v>0.5</v>
      </c>
      <c r="E38" s="32" t="n">
        <f aca="false">VLOOKUP($A38,[1]!Table,MATCH(E$5,[1]!Curves,0))</f>
        <v>0.069747948142637</v>
      </c>
      <c r="F38" s="32" t="n">
        <f aca="false">VLOOKUP($A38,[1]!Table,MATCH(F$5,[1]!Curves,0))</f>
        <v>0.022</v>
      </c>
      <c r="G38" s="32" t="n">
        <f aca="false">VLOOKUP($A38,[1]!Table,MATCH(G$5,[1]!Curves,0))</f>
        <v>-0.02025</v>
      </c>
      <c r="H38" s="32" t="n">
        <f aca="false">VLOOKUP($A38,[1]!Table,MATCH(H$5,[1]!Curves,0))</f>
        <v>0.01</v>
      </c>
      <c r="I38" s="32" t="n">
        <f aca="false">VLOOKUP($A38,[1]!Table,MATCH(I$5,[1]!Curves,0))</f>
        <v>-0.003</v>
      </c>
      <c r="J38" s="32" t="n">
        <f aca="false">VLOOKUP($A38,[1]!Table,MATCH(J$5,[1]!Curves,0))</f>
        <v>0.01</v>
      </c>
      <c r="L38" s="0" t="n">
        <f aca="false">L37</f>
        <v>0.03</v>
      </c>
      <c r="M38" s="0" t="n">
        <f aca="false">M37</f>
        <v>0.03</v>
      </c>
      <c r="N38" s="0" t="n">
        <f aca="false">N37</f>
        <v>0.03</v>
      </c>
      <c r="O38" s="0" t="n">
        <f aca="false">O37</f>
        <v>0.02</v>
      </c>
      <c r="P38" s="0" t="n">
        <f aca="false">P37</f>
        <v>0.0225</v>
      </c>
      <c r="Q38" s="0" t="n">
        <f aca="false">Q37</f>
        <v>0.025</v>
      </c>
    </row>
    <row r="39" customFormat="false" ht="12.75" hidden="false" customHeight="false" outlineLevel="0" collapsed="false">
      <c r="A39" s="31" t="n">
        <f aca="false">EDATE(A38,1)</f>
        <v>37834</v>
      </c>
      <c r="B39" s="32" t="n">
        <f aca="false">VLOOKUP($A39,[1]!Table,MATCH(B$5,[1]!Curves,0))</f>
        <v>2.972</v>
      </c>
      <c r="C39" s="32" t="n">
        <f aca="false">VLOOKUP($A39,[1]!Table,MATCH(C$5,[1]!Curves,0))</f>
        <v>0.2525</v>
      </c>
      <c r="D39" s="32" t="n">
        <f aca="false">VLOOKUP($A39,[1]!Table,MATCH(D$5,[1]!Curves,0))</f>
        <v>0.55</v>
      </c>
      <c r="E39" s="32" t="n">
        <f aca="false">VLOOKUP($A39,[1]!Table,MATCH(E$5,[1]!Curves,0))</f>
        <v>0.069744206868253</v>
      </c>
      <c r="F39" s="32" t="n">
        <f aca="false">VLOOKUP($A39,[1]!Table,MATCH(F$5,[1]!Curves,0))</f>
        <v>0.022</v>
      </c>
      <c r="G39" s="32" t="n">
        <f aca="false">VLOOKUP($A39,[1]!Table,MATCH(G$5,[1]!Curves,0))</f>
        <v>-0.02025</v>
      </c>
      <c r="H39" s="32" t="n">
        <f aca="false">VLOOKUP($A39,[1]!Table,MATCH(H$5,[1]!Curves,0))</f>
        <v>0.01</v>
      </c>
      <c r="I39" s="32" t="n">
        <f aca="false">VLOOKUP($A39,[1]!Table,MATCH(I$5,[1]!Curves,0))</f>
        <v>-0.003</v>
      </c>
      <c r="J39" s="32" t="n">
        <f aca="false">VLOOKUP($A39,[1]!Table,MATCH(J$5,[1]!Curves,0))</f>
        <v>0.01</v>
      </c>
      <c r="L39" s="0" t="n">
        <f aca="false">L38</f>
        <v>0.03</v>
      </c>
      <c r="M39" s="0" t="n">
        <f aca="false">M38</f>
        <v>0.03</v>
      </c>
      <c r="N39" s="0" t="n">
        <f aca="false">N38</f>
        <v>0.03</v>
      </c>
      <c r="O39" s="0" t="n">
        <f aca="false">O38</f>
        <v>0.02</v>
      </c>
      <c r="P39" s="0" t="n">
        <f aca="false">P38</f>
        <v>0.0225</v>
      </c>
      <c r="Q39" s="0" t="n">
        <f aca="false">Q38</f>
        <v>0.025</v>
      </c>
    </row>
    <row r="40" customFormat="false" ht="12.75" hidden="false" customHeight="false" outlineLevel="0" collapsed="false">
      <c r="A40" s="31" t="n">
        <f aca="false">EDATE(A39,1)</f>
        <v>37865</v>
      </c>
      <c r="B40" s="32" t="n">
        <f aca="false">VLOOKUP($A40,[1]!Table,MATCH(B$5,[1]!Curves,0))</f>
        <v>2.999</v>
      </c>
      <c r="C40" s="32" t="n">
        <f aca="false">VLOOKUP($A40,[1]!Table,MATCH(C$5,[1]!Curves,0))</f>
        <v>0.2525</v>
      </c>
      <c r="D40" s="32" t="n">
        <f aca="false">VLOOKUP($A40,[1]!Table,MATCH(D$5,[1]!Curves,0))</f>
        <v>0.55</v>
      </c>
      <c r="E40" s="32" t="n">
        <f aca="false">VLOOKUP($A40,[1]!Table,MATCH(E$5,[1]!Curves,0))</f>
        <v>0.069740465593873</v>
      </c>
      <c r="F40" s="32" t="n">
        <f aca="false">VLOOKUP($A40,[1]!Table,MATCH(F$5,[1]!Curves,0))</f>
        <v>0.022</v>
      </c>
      <c r="G40" s="32" t="n">
        <f aca="false">VLOOKUP($A40,[1]!Table,MATCH(G$5,[1]!Curves,0))</f>
        <v>-0.02275</v>
      </c>
      <c r="H40" s="32" t="n">
        <f aca="false">VLOOKUP($A40,[1]!Table,MATCH(H$5,[1]!Curves,0))</f>
        <v>0.01</v>
      </c>
      <c r="I40" s="32" t="n">
        <f aca="false">VLOOKUP($A40,[1]!Table,MATCH(I$5,[1]!Curves,0))</f>
        <v>-0.003</v>
      </c>
      <c r="J40" s="32" t="n">
        <f aca="false">VLOOKUP($A40,[1]!Table,MATCH(J$5,[1]!Curves,0))</f>
        <v>0.01</v>
      </c>
      <c r="L40" s="0" t="n">
        <f aca="false">L39</f>
        <v>0.03</v>
      </c>
      <c r="M40" s="0" t="n">
        <f aca="false">M39</f>
        <v>0.03</v>
      </c>
      <c r="N40" s="0" t="n">
        <f aca="false">N39</f>
        <v>0.03</v>
      </c>
      <c r="O40" s="0" t="n">
        <f aca="false">O39</f>
        <v>0.02</v>
      </c>
      <c r="P40" s="0" t="n">
        <f aca="false">P39</f>
        <v>0.0225</v>
      </c>
      <c r="Q40" s="0" t="n">
        <f aca="false">Q39</f>
        <v>0.025</v>
      </c>
    </row>
    <row r="41" customFormat="false" ht="12.75" hidden="false" customHeight="false" outlineLevel="0" collapsed="false">
      <c r="A41" s="31" t="n">
        <f aca="false">EDATE(A40,1)</f>
        <v>37895</v>
      </c>
      <c r="B41" s="32" t="n">
        <f aca="false">VLOOKUP($A41,[1]!Table,MATCH(B$5,[1]!Curves,0))</f>
        <v>3.014</v>
      </c>
      <c r="C41" s="32" t="n">
        <f aca="false">VLOOKUP($A41,[1]!Table,MATCH(C$5,[1]!Curves,0))</f>
        <v>0.2525</v>
      </c>
      <c r="D41" s="32" t="n">
        <f aca="false">VLOOKUP($A41,[1]!Table,MATCH(D$5,[1]!Curves,0))</f>
        <v>0.6</v>
      </c>
      <c r="E41" s="32" t="n">
        <f aca="false">VLOOKUP($A41,[1]!Table,MATCH(E$5,[1]!Curves,0))</f>
        <v>0.069737506100666</v>
      </c>
      <c r="F41" s="32" t="n">
        <f aca="false">VLOOKUP($A41,[1]!Table,MATCH(F$5,[1]!Curves,0))</f>
        <v>0.022</v>
      </c>
      <c r="G41" s="32" t="n">
        <f aca="false">VLOOKUP($A41,[1]!Table,MATCH(G$5,[1]!Curves,0))</f>
        <v>-0.02275</v>
      </c>
      <c r="H41" s="32" t="n">
        <f aca="false">VLOOKUP($A41,[1]!Table,MATCH(H$5,[1]!Curves,0))</f>
        <v>0.01</v>
      </c>
      <c r="I41" s="32" t="n">
        <f aca="false">VLOOKUP($A41,[1]!Table,MATCH(I$5,[1]!Curves,0))</f>
        <v>-0.003</v>
      </c>
      <c r="J41" s="32" t="n">
        <f aca="false">VLOOKUP($A41,[1]!Table,MATCH(J$5,[1]!Curves,0))</f>
        <v>0.01</v>
      </c>
      <c r="L41" s="0" t="n">
        <f aca="false">L40</f>
        <v>0.03</v>
      </c>
      <c r="M41" s="0" t="n">
        <f aca="false">M40</f>
        <v>0.03</v>
      </c>
      <c r="N41" s="0" t="n">
        <f aca="false">N40</f>
        <v>0.03</v>
      </c>
      <c r="O41" s="0" t="n">
        <f aca="false">O40</f>
        <v>0.02</v>
      </c>
      <c r="P41" s="0" t="n">
        <f aca="false">P40</f>
        <v>0.0225</v>
      </c>
      <c r="Q41" s="0" t="n">
        <f aca="false">Q40</f>
        <v>0.025</v>
      </c>
    </row>
    <row r="42" customFormat="false" ht="12.75" hidden="false" customHeight="false" outlineLevel="0" collapsed="false">
      <c r="A42" s="31" t="n">
        <f aca="false">EDATE(A41,1)</f>
        <v>37926</v>
      </c>
      <c r="B42" s="32" t="n">
        <f aca="false">VLOOKUP($A42,[1]!Table,MATCH(B$5,[1]!Curves,0))</f>
        <v>3.106</v>
      </c>
      <c r="C42" s="32" t="n">
        <f aca="false">VLOOKUP($A42,[1]!Table,MATCH(C$5,[1]!Curves,0))</f>
        <v>0.2625</v>
      </c>
      <c r="D42" s="32" t="n">
        <f aca="false">VLOOKUP($A42,[1]!Table,MATCH(D$5,[1]!Curves,0))</f>
        <v>0.85</v>
      </c>
      <c r="E42" s="32" t="n">
        <f aca="false">VLOOKUP($A42,[1]!Table,MATCH(E$5,[1]!Curves,0))</f>
        <v>0.069735278400271</v>
      </c>
      <c r="F42" s="32" t="n">
        <f aca="false">VLOOKUP($A42,[1]!Table,MATCH(F$5,[1]!Curves,0))</f>
        <v>0.0315</v>
      </c>
      <c r="G42" s="32" t="n">
        <f aca="false">VLOOKUP($A42,[1]!Table,MATCH(G$5,[1]!Curves,0))</f>
        <v>-0.0345</v>
      </c>
      <c r="H42" s="32" t="n">
        <f aca="false">VLOOKUP($A42,[1]!Table,MATCH(H$5,[1]!Curves,0))</f>
        <v>0.01</v>
      </c>
      <c r="I42" s="32" t="n">
        <f aca="false">VLOOKUP($A42,[1]!Table,MATCH(I$5,[1]!Curves,0))</f>
        <v>-0.0135</v>
      </c>
      <c r="J42" s="32" t="n">
        <f aca="false">VLOOKUP($A42,[1]!Table,MATCH(J$5,[1]!Curves,0))</f>
        <v>0.01</v>
      </c>
      <c r="L42" s="0" t="n">
        <f aca="false">L41</f>
        <v>0.03</v>
      </c>
      <c r="M42" s="0" t="n">
        <f aca="false">M41</f>
        <v>0.03</v>
      </c>
      <c r="N42" s="0" t="n">
        <f aca="false">N41</f>
        <v>0.03</v>
      </c>
      <c r="O42" s="0" t="n">
        <f aca="false">O41</f>
        <v>0.02</v>
      </c>
      <c r="P42" s="0" t="n">
        <f aca="false">P41</f>
        <v>0.0225</v>
      </c>
      <c r="Q42" s="0" t="n">
        <f aca="false">Q41</f>
        <v>0.025</v>
      </c>
    </row>
    <row r="43" customFormat="false" ht="12.75" hidden="false" customHeight="false" outlineLevel="0" collapsed="false">
      <c r="A43" s="31" t="n">
        <f aca="false">EDATE(A42,1)</f>
        <v>37956</v>
      </c>
      <c r="B43" s="32" t="n">
        <f aca="false">VLOOKUP($A43,[1]!Table,MATCH(B$5,[1]!Curves,0))</f>
        <v>3.192</v>
      </c>
      <c r="C43" s="32" t="n">
        <f aca="false">VLOOKUP($A43,[1]!Table,MATCH(C$5,[1]!Curves,0))</f>
        <v>0.2675</v>
      </c>
      <c r="D43" s="32" t="n">
        <f aca="false">VLOOKUP($A43,[1]!Table,MATCH(D$5,[1]!Curves,0))</f>
        <v>1.05</v>
      </c>
      <c r="E43" s="32" t="n">
        <f aca="false">VLOOKUP($A43,[1]!Table,MATCH(E$5,[1]!Curves,0))</f>
        <v>0.069733122561181</v>
      </c>
      <c r="F43" s="32" t="n">
        <f aca="false">VLOOKUP($A43,[1]!Table,MATCH(F$5,[1]!Curves,0))</f>
        <v>0.0315</v>
      </c>
      <c r="G43" s="32" t="n">
        <f aca="false">VLOOKUP($A43,[1]!Table,MATCH(G$5,[1]!Curves,0))</f>
        <v>-0.0345</v>
      </c>
      <c r="H43" s="32" t="n">
        <f aca="false">VLOOKUP($A43,[1]!Table,MATCH(H$5,[1]!Curves,0))</f>
        <v>0.01</v>
      </c>
      <c r="I43" s="32" t="n">
        <f aca="false">VLOOKUP($A43,[1]!Table,MATCH(I$5,[1]!Curves,0))</f>
        <v>-0.0135</v>
      </c>
      <c r="J43" s="32" t="n">
        <f aca="false">VLOOKUP($A43,[1]!Table,MATCH(J$5,[1]!Curves,0))</f>
        <v>0.01</v>
      </c>
      <c r="L43" s="0" t="n">
        <f aca="false">L42</f>
        <v>0.03</v>
      </c>
      <c r="M43" s="0" t="n">
        <f aca="false">M42</f>
        <v>0.03</v>
      </c>
      <c r="N43" s="0" t="n">
        <f aca="false">N42</f>
        <v>0.03</v>
      </c>
      <c r="O43" s="0" t="n">
        <f aca="false">O42</f>
        <v>0.02</v>
      </c>
      <c r="P43" s="0" t="n">
        <f aca="false">P42</f>
        <v>0.0225</v>
      </c>
      <c r="Q43" s="0" t="n">
        <f aca="false">Q42</f>
        <v>0.025</v>
      </c>
    </row>
    <row r="44" customFormat="false" ht="12.75" hidden="false" customHeight="false" outlineLevel="0" collapsed="false">
      <c r="A44" s="31" t="n">
        <f aca="false">EDATE(A43,1)</f>
        <v>37987</v>
      </c>
      <c r="B44" s="32" t="n">
        <f aca="false">VLOOKUP($A44,[1]!Table,MATCH(B$5,[1]!Curves,0))</f>
        <v>3.289</v>
      </c>
      <c r="C44" s="32" t="n">
        <f aca="false">VLOOKUP($A44,[1]!Table,MATCH(C$5,[1]!Curves,0))</f>
        <v>0.285</v>
      </c>
      <c r="D44" s="32" t="n">
        <f aca="false">VLOOKUP($A44,[1]!Table,MATCH(D$5,[1]!Curves,0))</f>
        <v>1.05</v>
      </c>
      <c r="E44" s="32" t="n">
        <f aca="false">VLOOKUP($A44,[1]!Table,MATCH(E$5,[1]!Curves,0))</f>
        <v>0.06973718699694</v>
      </c>
      <c r="F44" s="32" t="n">
        <f aca="false">VLOOKUP($A44,[1]!Table,MATCH(F$5,[1]!Curves,0))</f>
        <v>0.034</v>
      </c>
      <c r="G44" s="32" t="n">
        <f aca="false">VLOOKUP($A44,[1]!Table,MATCH(G$5,[1]!Curves,0))</f>
        <v>-0.0345</v>
      </c>
      <c r="H44" s="32" t="n">
        <f aca="false">VLOOKUP($A44,[1]!Table,MATCH(H$5,[1]!Curves,0))</f>
        <v>0.01</v>
      </c>
      <c r="I44" s="32" t="n">
        <f aca="false">VLOOKUP($A44,[1]!Table,MATCH(I$5,[1]!Curves,0))</f>
        <v>-0.0135</v>
      </c>
      <c r="J44" s="32" t="n">
        <f aca="false">VLOOKUP($A44,[1]!Table,MATCH(J$5,[1]!Curves,0))</f>
        <v>0.01</v>
      </c>
      <c r="L44" s="0" t="n">
        <f aca="false">L43</f>
        <v>0.03</v>
      </c>
      <c r="M44" s="0" t="n">
        <f aca="false">M43</f>
        <v>0.03</v>
      </c>
      <c r="N44" s="0" t="n">
        <f aca="false">N43</f>
        <v>0.03</v>
      </c>
      <c r="O44" s="0" t="n">
        <f aca="false">O43</f>
        <v>0.02</v>
      </c>
      <c r="P44" s="0" t="n">
        <f aca="false">P43</f>
        <v>0.0225</v>
      </c>
      <c r="Q44" s="0" t="n">
        <f aca="false">Q43</f>
        <v>0.025</v>
      </c>
    </row>
    <row r="45" customFormat="false" ht="12.75" hidden="false" customHeight="false" outlineLevel="0" collapsed="false">
      <c r="A45" s="31" t="n">
        <f aca="false">EDATE(A44,1)</f>
        <v>38018</v>
      </c>
      <c r="B45" s="32" t="n">
        <f aca="false">VLOOKUP($A45,[1]!Table,MATCH(B$5,[1]!Curves,0))</f>
        <v>3.163</v>
      </c>
      <c r="C45" s="32" t="n">
        <f aca="false">VLOOKUP($A45,[1]!Table,MATCH(C$5,[1]!Curves,0))</f>
        <v>0.2725</v>
      </c>
      <c r="D45" s="32" t="n">
        <f aca="false">VLOOKUP($A45,[1]!Table,MATCH(D$5,[1]!Curves,0))</f>
        <v>1.05</v>
      </c>
      <c r="E45" s="32" t="n">
        <f aca="false">VLOOKUP($A45,[1]!Table,MATCH(E$5,[1]!Curves,0))</f>
        <v>0.069747963044622</v>
      </c>
      <c r="F45" s="32" t="n">
        <f aca="false">VLOOKUP($A45,[1]!Table,MATCH(F$5,[1]!Curves,0))</f>
        <v>0.034</v>
      </c>
      <c r="G45" s="32" t="n">
        <f aca="false">VLOOKUP($A45,[1]!Table,MATCH(G$5,[1]!Curves,0))</f>
        <v>-0.0345</v>
      </c>
      <c r="H45" s="32" t="n">
        <f aca="false">VLOOKUP($A45,[1]!Table,MATCH(H$5,[1]!Curves,0))</f>
        <v>0.01</v>
      </c>
      <c r="I45" s="32" t="n">
        <f aca="false">VLOOKUP($A45,[1]!Table,MATCH(I$5,[1]!Curves,0))</f>
        <v>-0.0135</v>
      </c>
      <c r="J45" s="32" t="n">
        <f aca="false">VLOOKUP($A45,[1]!Table,MATCH(J$5,[1]!Curves,0))</f>
        <v>0.01</v>
      </c>
      <c r="L45" s="0" t="n">
        <f aca="false">L44</f>
        <v>0.03</v>
      </c>
      <c r="M45" s="0" t="n">
        <f aca="false">M44</f>
        <v>0.03</v>
      </c>
      <c r="N45" s="0" t="n">
        <f aca="false">N44</f>
        <v>0.03</v>
      </c>
      <c r="O45" s="0" t="n">
        <f aca="false">O44</f>
        <v>0.02</v>
      </c>
      <c r="P45" s="0" t="n">
        <f aca="false">P44</f>
        <v>0.0225</v>
      </c>
      <c r="Q45" s="0" t="n">
        <f aca="false">Q44</f>
        <v>0.025</v>
      </c>
    </row>
    <row r="46" customFormat="false" ht="12.75" hidden="false" customHeight="false" outlineLevel="0" collapsed="false">
      <c r="A46" s="31" t="n">
        <f aca="false">EDATE(A45,1)</f>
        <v>38047</v>
      </c>
      <c r="B46" s="32" t="n">
        <f aca="false">VLOOKUP($A46,[1]!Table,MATCH(B$5,[1]!Curves,0))</f>
        <v>3.026</v>
      </c>
      <c r="C46" s="32" t="n">
        <f aca="false">VLOOKUP($A46,[1]!Table,MATCH(C$5,[1]!Curves,0))</f>
        <v>0.27</v>
      </c>
      <c r="D46" s="32" t="n">
        <f aca="false">VLOOKUP($A46,[1]!Table,MATCH(D$5,[1]!Curves,0))</f>
        <v>0.8</v>
      </c>
      <c r="E46" s="32" t="n">
        <f aca="false">VLOOKUP($A46,[1]!Table,MATCH(E$5,[1]!Curves,0))</f>
        <v>0.069758043863456</v>
      </c>
      <c r="F46" s="32" t="n">
        <f aca="false">VLOOKUP($A46,[1]!Table,MATCH(F$5,[1]!Curves,0))</f>
        <v>0.034</v>
      </c>
      <c r="G46" s="32" t="n">
        <f aca="false">VLOOKUP($A46,[1]!Table,MATCH(G$5,[1]!Curves,0))</f>
        <v>-0.0345</v>
      </c>
      <c r="H46" s="32" t="n">
        <f aca="false">VLOOKUP($A46,[1]!Table,MATCH(H$5,[1]!Curves,0))</f>
        <v>0.01</v>
      </c>
      <c r="I46" s="32" t="n">
        <f aca="false">VLOOKUP($A46,[1]!Table,MATCH(I$5,[1]!Curves,0))</f>
        <v>-0.0135</v>
      </c>
      <c r="J46" s="32" t="n">
        <f aca="false">VLOOKUP($A46,[1]!Table,MATCH(J$5,[1]!Curves,0))</f>
        <v>0.01</v>
      </c>
      <c r="L46" s="0" t="n">
        <f aca="false">L45</f>
        <v>0.03</v>
      </c>
      <c r="M46" s="0" t="n">
        <f aca="false">M45</f>
        <v>0.03</v>
      </c>
      <c r="N46" s="0" t="n">
        <f aca="false">N45</f>
        <v>0.03</v>
      </c>
      <c r="O46" s="0" t="n">
        <f aca="false">O45</f>
        <v>0.02</v>
      </c>
      <c r="P46" s="0" t="n">
        <f aca="false">P45</f>
        <v>0.0225</v>
      </c>
      <c r="Q46" s="0" t="n">
        <f aca="false">Q45</f>
        <v>0.025</v>
      </c>
    </row>
    <row r="47" customFormat="false" ht="12.75" hidden="false" customHeight="false" outlineLevel="0" collapsed="false">
      <c r="A47" s="31" t="n">
        <f aca="false">EDATE(A46,1)</f>
        <v>38078</v>
      </c>
      <c r="B47" s="32" t="n">
        <f aca="false">VLOOKUP($A47,[1]!Table,MATCH(B$5,[1]!Curves,0))</f>
        <v>2.889</v>
      </c>
      <c r="C47" s="32" t="n">
        <f aca="false">VLOOKUP($A47,[1]!Table,MATCH(C$5,[1]!Curves,0))</f>
        <v>0.25</v>
      </c>
      <c r="D47" s="32" t="n">
        <f aca="false">VLOOKUP($A47,[1]!Table,MATCH(D$5,[1]!Curves,0))</f>
        <v>0.45</v>
      </c>
      <c r="E47" s="32" t="n">
        <f aca="false">VLOOKUP($A47,[1]!Table,MATCH(E$5,[1]!Curves,0))</f>
        <v>0.069762215954341</v>
      </c>
      <c r="F47" s="32" t="n">
        <f aca="false">VLOOKUP($A47,[1]!Table,MATCH(F$5,[1]!Curves,0))</f>
        <v>0.024</v>
      </c>
      <c r="G47" s="32" t="n">
        <f aca="false">VLOOKUP($A47,[1]!Table,MATCH(G$5,[1]!Curves,0))</f>
        <v>-0.0135</v>
      </c>
      <c r="H47" s="32" t="n">
        <f aca="false">VLOOKUP($A47,[1]!Table,MATCH(H$5,[1]!Curves,0))</f>
        <v>0.0125</v>
      </c>
      <c r="I47" s="32" t="n">
        <f aca="false">VLOOKUP($A47,[1]!Table,MATCH(I$5,[1]!Curves,0))</f>
        <v>-0.001</v>
      </c>
      <c r="J47" s="32" t="n">
        <f aca="false">VLOOKUP($A47,[1]!Table,MATCH(J$5,[1]!Curves,0))</f>
        <v>0.01</v>
      </c>
      <c r="L47" s="0" t="n">
        <f aca="false">L46</f>
        <v>0.03</v>
      </c>
      <c r="M47" s="0" t="n">
        <f aca="false">M46</f>
        <v>0.03</v>
      </c>
      <c r="N47" s="0" t="n">
        <f aca="false">N46</f>
        <v>0.03</v>
      </c>
      <c r="O47" s="0" t="n">
        <f aca="false">O46</f>
        <v>0.02</v>
      </c>
      <c r="P47" s="0" t="n">
        <f aca="false">P46</f>
        <v>0.0225</v>
      </c>
      <c r="Q47" s="0" t="n">
        <f aca="false">Q46</f>
        <v>0.025</v>
      </c>
    </row>
    <row r="48" customFormat="false" ht="12.75" hidden="false" customHeight="false" outlineLevel="0" collapsed="false">
      <c r="A48" s="31" t="n">
        <f aca="false">EDATE(A47,1)</f>
        <v>38108</v>
      </c>
      <c r="B48" s="32" t="n">
        <f aca="false">VLOOKUP($A48,[1]!Table,MATCH(B$5,[1]!Curves,0))</f>
        <v>2.875</v>
      </c>
      <c r="C48" s="32" t="n">
        <f aca="false">VLOOKUP($A48,[1]!Table,MATCH(C$5,[1]!Curves,0))</f>
        <v>0.25</v>
      </c>
      <c r="D48" s="32" t="n">
        <f aca="false">VLOOKUP($A48,[1]!Table,MATCH(D$5,[1]!Curves,0))</f>
        <v>0.5</v>
      </c>
      <c r="E48" s="32" t="n">
        <f aca="false">VLOOKUP($A48,[1]!Table,MATCH(E$5,[1]!Curves,0))</f>
        <v>0.069759436473925</v>
      </c>
      <c r="F48" s="32" t="n">
        <f aca="false">VLOOKUP($A48,[1]!Table,MATCH(F$5,[1]!Curves,0))</f>
        <v>0.024</v>
      </c>
      <c r="G48" s="32" t="n">
        <f aca="false">VLOOKUP($A48,[1]!Table,MATCH(G$5,[1]!Curves,0))</f>
        <v>-0.01375</v>
      </c>
      <c r="H48" s="32" t="n">
        <f aca="false">VLOOKUP($A48,[1]!Table,MATCH(H$5,[1]!Curves,0))</f>
        <v>0.0125</v>
      </c>
      <c r="I48" s="32" t="n">
        <f aca="false">VLOOKUP($A48,[1]!Table,MATCH(I$5,[1]!Curves,0))</f>
        <v>-0.001</v>
      </c>
      <c r="J48" s="32" t="n">
        <f aca="false">VLOOKUP($A48,[1]!Table,MATCH(J$5,[1]!Curves,0))</f>
        <v>0.01</v>
      </c>
      <c r="L48" s="0" t="n">
        <f aca="false">L47</f>
        <v>0.03</v>
      </c>
      <c r="M48" s="0" t="n">
        <f aca="false">M47</f>
        <v>0.03</v>
      </c>
      <c r="N48" s="0" t="n">
        <f aca="false">N47</f>
        <v>0.03</v>
      </c>
      <c r="O48" s="0" t="n">
        <f aca="false">O47</f>
        <v>0.02</v>
      </c>
      <c r="P48" s="0" t="n">
        <f aca="false">P47</f>
        <v>0.0225</v>
      </c>
      <c r="Q48" s="0" t="n">
        <f aca="false">Q47</f>
        <v>0.025</v>
      </c>
    </row>
    <row r="49" customFormat="false" ht="12.75" hidden="false" customHeight="false" outlineLevel="0" collapsed="false">
      <c r="A49" s="31" t="n">
        <f aca="false">EDATE(A48,1)</f>
        <v>38139</v>
      </c>
      <c r="B49" s="32" t="n">
        <f aca="false">VLOOKUP($A49,[1]!Table,MATCH(B$5,[1]!Curves,0))</f>
        <v>2.908</v>
      </c>
      <c r="C49" s="32" t="n">
        <f aca="false">VLOOKUP($A49,[1]!Table,MATCH(C$5,[1]!Curves,0))</f>
        <v>0.25</v>
      </c>
      <c r="D49" s="32" t="n">
        <f aca="false">VLOOKUP($A49,[1]!Table,MATCH(D$5,[1]!Curves,0))</f>
        <v>0.5</v>
      </c>
      <c r="E49" s="32" t="n">
        <f aca="false">VLOOKUP($A49,[1]!Table,MATCH(E$5,[1]!Curves,0))</f>
        <v>0.069756564344165</v>
      </c>
      <c r="F49" s="32" t="n">
        <f aca="false">VLOOKUP($A49,[1]!Table,MATCH(F$5,[1]!Curves,0))</f>
        <v>0.024</v>
      </c>
      <c r="G49" s="32" t="n">
        <f aca="false">VLOOKUP($A49,[1]!Table,MATCH(G$5,[1]!Curves,0))</f>
        <v>-0.01375</v>
      </c>
      <c r="H49" s="32" t="n">
        <f aca="false">VLOOKUP($A49,[1]!Table,MATCH(H$5,[1]!Curves,0))</f>
        <v>0.0125</v>
      </c>
      <c r="I49" s="32" t="n">
        <f aca="false">VLOOKUP($A49,[1]!Table,MATCH(I$5,[1]!Curves,0))</f>
        <v>-0.001</v>
      </c>
      <c r="J49" s="32" t="n">
        <f aca="false">VLOOKUP($A49,[1]!Table,MATCH(J$5,[1]!Curves,0))</f>
        <v>0.01</v>
      </c>
      <c r="L49" s="0" t="n">
        <f aca="false">L48</f>
        <v>0.03</v>
      </c>
      <c r="M49" s="0" t="n">
        <f aca="false">M48</f>
        <v>0.03</v>
      </c>
      <c r="N49" s="0" t="n">
        <f aca="false">N48</f>
        <v>0.03</v>
      </c>
      <c r="O49" s="0" t="n">
        <f aca="false">O48</f>
        <v>0.02</v>
      </c>
      <c r="P49" s="0" t="n">
        <f aca="false">P48</f>
        <v>0.0225</v>
      </c>
      <c r="Q49" s="0" t="n">
        <f aca="false">Q48</f>
        <v>0.025</v>
      </c>
    </row>
    <row r="50" customFormat="false" ht="12.75" hidden="false" customHeight="false" outlineLevel="0" collapsed="false">
      <c r="A50" s="31" t="n">
        <f aca="false">EDATE(A49,1)</f>
        <v>38169</v>
      </c>
      <c r="B50" s="32" t="n">
        <f aca="false">VLOOKUP($A50,[1]!Table,MATCH(B$5,[1]!Curves,0))</f>
        <v>2.92</v>
      </c>
      <c r="C50" s="32" t="n">
        <f aca="false">VLOOKUP($A50,[1]!Table,MATCH(C$5,[1]!Curves,0))</f>
        <v>0.2475</v>
      </c>
      <c r="D50" s="32" t="n">
        <f aca="false">VLOOKUP($A50,[1]!Table,MATCH(D$5,[1]!Curves,0))</f>
        <v>0.5</v>
      </c>
      <c r="E50" s="32" t="n">
        <f aca="false">VLOOKUP($A50,[1]!Table,MATCH(E$5,[1]!Curves,0))</f>
        <v>0.069767735214672</v>
      </c>
      <c r="F50" s="32" t="n">
        <f aca="false">VLOOKUP($A50,[1]!Table,MATCH(F$5,[1]!Curves,0))</f>
        <v>0.024</v>
      </c>
      <c r="G50" s="32" t="n">
        <f aca="false">VLOOKUP($A50,[1]!Table,MATCH(G$5,[1]!Curves,0))</f>
        <v>-0.01375</v>
      </c>
      <c r="H50" s="32" t="n">
        <f aca="false">VLOOKUP($A50,[1]!Table,MATCH(H$5,[1]!Curves,0))</f>
        <v>0.0125</v>
      </c>
      <c r="I50" s="32" t="n">
        <f aca="false">VLOOKUP($A50,[1]!Table,MATCH(I$5,[1]!Curves,0))</f>
        <v>-0.001</v>
      </c>
      <c r="J50" s="32" t="n">
        <f aca="false">VLOOKUP($A50,[1]!Table,MATCH(J$5,[1]!Curves,0))</f>
        <v>0.01</v>
      </c>
      <c r="L50" s="0" t="n">
        <f aca="false">L49</f>
        <v>0.03</v>
      </c>
      <c r="M50" s="0" t="n">
        <f aca="false">M49</f>
        <v>0.03</v>
      </c>
      <c r="N50" s="0" t="n">
        <f aca="false">N49</f>
        <v>0.03</v>
      </c>
      <c r="O50" s="0" t="n">
        <f aca="false">O49</f>
        <v>0.02</v>
      </c>
      <c r="P50" s="0" t="n">
        <f aca="false">P49</f>
        <v>0.0225</v>
      </c>
      <c r="Q50" s="0" t="n">
        <f aca="false">Q49</f>
        <v>0.025</v>
      </c>
    </row>
    <row r="51" customFormat="false" ht="12.75" hidden="false" customHeight="false" outlineLevel="0" collapsed="false">
      <c r="A51" s="31" t="n">
        <f aca="false">EDATE(A50,1)</f>
        <v>38200</v>
      </c>
      <c r="B51" s="32" t="n">
        <f aca="false">VLOOKUP($A51,[1]!Table,MATCH(B$5,[1]!Curves,0))</f>
        <v>2.941</v>
      </c>
      <c r="C51" s="32" t="n">
        <f aca="false">VLOOKUP($A51,[1]!Table,MATCH(C$5,[1]!Curves,0))</f>
        <v>0.2475</v>
      </c>
      <c r="D51" s="32" t="n">
        <f aca="false">VLOOKUP($A51,[1]!Table,MATCH(D$5,[1]!Curves,0))</f>
        <v>0.55</v>
      </c>
      <c r="E51" s="32" t="n">
        <f aca="false">VLOOKUP($A51,[1]!Table,MATCH(E$5,[1]!Curves,0))</f>
        <v>0.069795753147851</v>
      </c>
      <c r="F51" s="32" t="n">
        <f aca="false">VLOOKUP($A51,[1]!Table,MATCH(F$5,[1]!Curves,0))</f>
        <v>0.024</v>
      </c>
      <c r="G51" s="32" t="n">
        <f aca="false">VLOOKUP($A51,[1]!Table,MATCH(G$5,[1]!Curves,0))</f>
        <v>-0.01375</v>
      </c>
      <c r="H51" s="32" t="n">
        <f aca="false">VLOOKUP($A51,[1]!Table,MATCH(H$5,[1]!Curves,0))</f>
        <v>0.0125</v>
      </c>
      <c r="I51" s="32" t="n">
        <f aca="false">VLOOKUP($A51,[1]!Table,MATCH(I$5,[1]!Curves,0))</f>
        <v>-0.001</v>
      </c>
      <c r="J51" s="32" t="n">
        <f aca="false">VLOOKUP($A51,[1]!Table,MATCH(J$5,[1]!Curves,0))</f>
        <v>0.01</v>
      </c>
      <c r="L51" s="0" t="n">
        <f aca="false">L50</f>
        <v>0.03</v>
      </c>
      <c r="M51" s="0" t="n">
        <f aca="false">M50</f>
        <v>0.03</v>
      </c>
      <c r="N51" s="0" t="n">
        <f aca="false">N50</f>
        <v>0.03</v>
      </c>
      <c r="O51" s="0" t="n">
        <f aca="false">O50</f>
        <v>0.02</v>
      </c>
      <c r="P51" s="0" t="n">
        <f aca="false">P50</f>
        <v>0.0225</v>
      </c>
      <c r="Q51" s="0" t="n">
        <f aca="false">Q50</f>
        <v>0.025</v>
      </c>
    </row>
    <row r="52" customFormat="false" ht="12.75" hidden="false" customHeight="false" outlineLevel="0" collapsed="false">
      <c r="A52" s="31" t="n">
        <f aca="false">EDATE(A51,1)</f>
        <v>38231</v>
      </c>
      <c r="B52" s="32" t="n">
        <f aca="false">VLOOKUP($A52,[1]!Table,MATCH(B$5,[1]!Curves,0))</f>
        <v>2.967</v>
      </c>
      <c r="C52" s="32" t="n">
        <f aca="false">VLOOKUP($A52,[1]!Table,MATCH(C$5,[1]!Curves,0))</f>
        <v>0.2475</v>
      </c>
      <c r="D52" s="32" t="n">
        <f aca="false">VLOOKUP($A52,[1]!Table,MATCH(D$5,[1]!Curves,0))</f>
        <v>0.55</v>
      </c>
      <c r="E52" s="32" t="n">
        <f aca="false">VLOOKUP($A52,[1]!Table,MATCH(E$5,[1]!Curves,0))</f>
        <v>0.06982377108129</v>
      </c>
      <c r="F52" s="32" t="n">
        <f aca="false">VLOOKUP($A52,[1]!Table,MATCH(F$5,[1]!Curves,0))</f>
        <v>0.024</v>
      </c>
      <c r="G52" s="32" t="n">
        <f aca="false">VLOOKUP($A52,[1]!Table,MATCH(G$5,[1]!Curves,0))</f>
        <v>-0.01625</v>
      </c>
      <c r="H52" s="32" t="n">
        <f aca="false">VLOOKUP($A52,[1]!Table,MATCH(H$5,[1]!Curves,0))</f>
        <v>0.0125</v>
      </c>
      <c r="I52" s="32" t="n">
        <f aca="false">VLOOKUP($A52,[1]!Table,MATCH(I$5,[1]!Curves,0))</f>
        <v>-0.001</v>
      </c>
      <c r="J52" s="32" t="n">
        <f aca="false">VLOOKUP($A52,[1]!Table,MATCH(J$5,[1]!Curves,0))</f>
        <v>0.01</v>
      </c>
      <c r="L52" s="0" t="n">
        <f aca="false">L51</f>
        <v>0.03</v>
      </c>
      <c r="M52" s="0" t="n">
        <f aca="false">M51</f>
        <v>0.03</v>
      </c>
      <c r="N52" s="0" t="n">
        <f aca="false">N51</f>
        <v>0.03</v>
      </c>
      <c r="O52" s="0" t="n">
        <f aca="false">O51</f>
        <v>0.02</v>
      </c>
      <c r="P52" s="0" t="n">
        <f aca="false">P51</f>
        <v>0.0225</v>
      </c>
      <c r="Q52" s="0" t="n">
        <f aca="false">Q51</f>
        <v>0.025</v>
      </c>
    </row>
    <row r="53" customFormat="false" ht="12.75" hidden="false" customHeight="false" outlineLevel="0" collapsed="false">
      <c r="A53" s="31" t="n">
        <f aca="false">EDATE(A52,1)</f>
        <v>38261</v>
      </c>
      <c r="B53" s="32" t="n">
        <f aca="false">VLOOKUP($A53,[1]!Table,MATCH(B$5,[1]!Curves,0))</f>
        <v>2.981</v>
      </c>
      <c r="C53" s="32" t="n">
        <f aca="false">VLOOKUP($A53,[1]!Table,MATCH(C$5,[1]!Curves,0))</f>
        <v>0.2475</v>
      </c>
      <c r="D53" s="32" t="n">
        <f aca="false">VLOOKUP($A53,[1]!Table,MATCH(D$5,[1]!Curves,0))</f>
        <v>0.6</v>
      </c>
      <c r="E53" s="32" t="n">
        <f aca="false">VLOOKUP($A53,[1]!Table,MATCH(E$5,[1]!Curves,0))</f>
        <v>0.069850885210671</v>
      </c>
      <c r="F53" s="32" t="n">
        <f aca="false">VLOOKUP($A53,[1]!Table,MATCH(F$5,[1]!Curves,0))</f>
        <v>0.024</v>
      </c>
      <c r="G53" s="32" t="n">
        <f aca="false">VLOOKUP($A53,[1]!Table,MATCH(G$5,[1]!Curves,0))</f>
        <v>-0.01625</v>
      </c>
      <c r="H53" s="32" t="n">
        <f aca="false">VLOOKUP($A53,[1]!Table,MATCH(H$5,[1]!Curves,0))</f>
        <v>0.0125</v>
      </c>
      <c r="I53" s="32" t="n">
        <f aca="false">VLOOKUP($A53,[1]!Table,MATCH(I$5,[1]!Curves,0))</f>
        <v>-0.001</v>
      </c>
      <c r="J53" s="32" t="n">
        <f aca="false">VLOOKUP($A53,[1]!Table,MATCH(J$5,[1]!Curves,0))</f>
        <v>0.01</v>
      </c>
      <c r="L53" s="0" t="n">
        <f aca="false">L52</f>
        <v>0.03</v>
      </c>
      <c r="M53" s="0" t="n">
        <f aca="false">M52</f>
        <v>0.03</v>
      </c>
      <c r="N53" s="0" t="n">
        <f aca="false">N52</f>
        <v>0.03</v>
      </c>
      <c r="O53" s="0" t="n">
        <f aca="false">O52</f>
        <v>0.02</v>
      </c>
      <c r="P53" s="0" t="n">
        <f aca="false">P52</f>
        <v>0.0225</v>
      </c>
      <c r="Q53" s="0" t="n">
        <f aca="false">Q52</f>
        <v>0.025</v>
      </c>
    </row>
    <row r="54" customFormat="false" ht="12.75" hidden="false" customHeight="false" outlineLevel="0" collapsed="false">
      <c r="A54" s="31" t="n">
        <f aca="false">EDATE(A53,1)</f>
        <v>38292</v>
      </c>
      <c r="B54" s="32" t="n">
        <f aca="false">VLOOKUP($A54,[1]!Table,MATCH(B$5,[1]!Curves,0))</f>
        <v>3.068</v>
      </c>
      <c r="C54" s="32" t="n">
        <f aca="false">VLOOKUP($A54,[1]!Table,MATCH(C$5,[1]!Curves,0))</f>
        <v>0.25</v>
      </c>
      <c r="D54" s="32" t="n">
        <f aca="false">VLOOKUP($A54,[1]!Table,MATCH(D$5,[1]!Curves,0))</f>
        <v>0.85</v>
      </c>
      <c r="E54" s="32" t="n">
        <f aca="false">VLOOKUP($A54,[1]!Table,MATCH(E$5,[1]!Curves,0))</f>
        <v>0.069878903144621</v>
      </c>
      <c r="F54" s="32" t="n">
        <f aca="false">VLOOKUP($A54,[1]!Table,MATCH(F$5,[1]!Curves,0))</f>
        <v>0.0335</v>
      </c>
      <c r="G54" s="32" t="n">
        <f aca="false">VLOOKUP($A54,[1]!Table,MATCH(G$5,[1]!Curves,0))</f>
        <v>-0.031</v>
      </c>
      <c r="H54" s="32" t="n">
        <f aca="false">VLOOKUP($A54,[1]!Table,MATCH(H$5,[1]!Curves,0))</f>
        <v>0.01</v>
      </c>
      <c r="I54" s="32" t="n">
        <f aca="false">VLOOKUP($A54,[1]!Table,MATCH(I$5,[1]!Curves,0))</f>
        <v>-0.0115</v>
      </c>
      <c r="J54" s="32" t="n">
        <f aca="false">VLOOKUP($A54,[1]!Table,MATCH(J$5,[1]!Curves,0))</f>
        <v>0.01</v>
      </c>
      <c r="L54" s="0" t="n">
        <f aca="false">L53</f>
        <v>0.03</v>
      </c>
      <c r="M54" s="0" t="n">
        <f aca="false">M53</f>
        <v>0.03</v>
      </c>
      <c r="N54" s="0" t="n">
        <f aca="false">N53</f>
        <v>0.03</v>
      </c>
      <c r="O54" s="0" t="n">
        <f aca="false">O53</f>
        <v>0.02</v>
      </c>
      <c r="P54" s="0" t="n">
        <f aca="false">P53</f>
        <v>0.0225</v>
      </c>
      <c r="Q54" s="0" t="n">
        <f aca="false">Q53</f>
        <v>0.025</v>
      </c>
    </row>
    <row r="55" customFormat="false" ht="12.75" hidden="false" customHeight="false" outlineLevel="0" collapsed="false">
      <c r="A55" s="31" t="n">
        <f aca="false">EDATE(A54,1)</f>
        <v>38322</v>
      </c>
      <c r="B55" s="32" t="n">
        <f aca="false">VLOOKUP($A55,[1]!Table,MATCH(B$5,[1]!Curves,0))</f>
        <v>3.151</v>
      </c>
      <c r="C55" s="32" t="n">
        <f aca="false">VLOOKUP($A55,[1]!Table,MATCH(C$5,[1]!Curves,0))</f>
        <v>0.2525</v>
      </c>
      <c r="D55" s="32" t="n">
        <f aca="false">VLOOKUP($A55,[1]!Table,MATCH(D$5,[1]!Curves,0))</f>
        <v>1.05</v>
      </c>
      <c r="E55" s="32" t="n">
        <f aca="false">VLOOKUP($A55,[1]!Table,MATCH(E$5,[1]!Curves,0))</f>
        <v>0.069906017274496</v>
      </c>
      <c r="F55" s="32" t="n">
        <f aca="false">VLOOKUP($A55,[1]!Table,MATCH(F$5,[1]!Curves,0))</f>
        <v>0.0335</v>
      </c>
      <c r="G55" s="32" t="n">
        <f aca="false">VLOOKUP($A55,[1]!Table,MATCH(G$5,[1]!Curves,0))</f>
        <v>-0.031</v>
      </c>
      <c r="H55" s="32" t="n">
        <f aca="false">VLOOKUP($A55,[1]!Table,MATCH(H$5,[1]!Curves,0))</f>
        <v>0.01</v>
      </c>
      <c r="I55" s="32" t="n">
        <f aca="false">VLOOKUP($A55,[1]!Table,MATCH(I$5,[1]!Curves,0))</f>
        <v>-0.0115</v>
      </c>
      <c r="J55" s="32" t="n">
        <f aca="false">VLOOKUP($A55,[1]!Table,MATCH(J$5,[1]!Curves,0))</f>
        <v>0.01</v>
      </c>
      <c r="L55" s="0" t="n">
        <f aca="false">L54</f>
        <v>0.03</v>
      </c>
      <c r="M55" s="0" t="n">
        <f aca="false">M54</f>
        <v>0.03</v>
      </c>
      <c r="N55" s="0" t="n">
        <f aca="false">N54</f>
        <v>0.03</v>
      </c>
      <c r="O55" s="0" t="n">
        <f aca="false">O54</f>
        <v>0.02</v>
      </c>
      <c r="P55" s="0" t="n">
        <f aca="false">P54</f>
        <v>0.0225</v>
      </c>
      <c r="Q55" s="0" t="n">
        <f aca="false">Q54</f>
        <v>0.025</v>
      </c>
    </row>
    <row r="56" customFormat="false" ht="12.75" hidden="false" customHeight="false" outlineLevel="0" collapsed="false">
      <c r="A56" s="31" t="n">
        <f aca="false">EDATE(A55,1)</f>
        <v>38353</v>
      </c>
      <c r="B56" s="32" t="n">
        <f aca="false">VLOOKUP($A56,[1]!Table,MATCH(B$5,[1]!Curves,0))</f>
        <v>3.276</v>
      </c>
      <c r="C56" s="32" t="n">
        <f aca="false">VLOOKUP($A56,[1]!Table,MATCH(C$5,[1]!Curves,0))</f>
        <v>0.2575</v>
      </c>
      <c r="D56" s="32" t="n">
        <f aca="false">VLOOKUP($A56,[1]!Table,MATCH(D$5,[1]!Curves,0))</f>
        <v>1.05</v>
      </c>
      <c r="E56" s="32" t="n">
        <f aca="false">VLOOKUP($A56,[1]!Table,MATCH(E$5,[1]!Curves,0))</f>
        <v>0.069934035208956</v>
      </c>
      <c r="F56" s="32" t="n">
        <f aca="false">VLOOKUP($A56,[1]!Table,MATCH(F$5,[1]!Curves,0))</f>
        <v>0.036</v>
      </c>
      <c r="G56" s="32" t="n">
        <f aca="false">VLOOKUP($A56,[1]!Table,MATCH(G$5,[1]!Curves,0))</f>
        <v>-0.031</v>
      </c>
      <c r="H56" s="32" t="n">
        <f aca="false">VLOOKUP($A56,[1]!Table,MATCH(H$5,[1]!Curves,0))</f>
        <v>0.01</v>
      </c>
      <c r="I56" s="32" t="n">
        <f aca="false">VLOOKUP($A56,[1]!Table,MATCH(I$5,[1]!Curves,0))</f>
        <v>-0.0115</v>
      </c>
      <c r="J56" s="32" t="n">
        <f aca="false">VLOOKUP($A56,[1]!Table,MATCH(J$5,[1]!Curves,0))</f>
        <v>0.01</v>
      </c>
      <c r="L56" s="0" t="n">
        <f aca="false">L55</f>
        <v>0.03</v>
      </c>
      <c r="M56" s="0" t="n">
        <f aca="false">M55</f>
        <v>0.03</v>
      </c>
      <c r="N56" s="0" t="n">
        <f aca="false">N55</f>
        <v>0.03</v>
      </c>
      <c r="O56" s="0" t="n">
        <f aca="false">O55</f>
        <v>0.02</v>
      </c>
      <c r="P56" s="0" t="n">
        <f aca="false">P55</f>
        <v>0.0225</v>
      </c>
      <c r="Q56" s="0" t="n">
        <f aca="false">Q55</f>
        <v>0.025</v>
      </c>
    </row>
    <row r="57" customFormat="false" ht="12.75" hidden="false" customHeight="false" outlineLevel="0" collapsed="false">
      <c r="A57" s="31" t="n">
        <f aca="false">EDATE(A56,1)</f>
        <v>38384</v>
      </c>
      <c r="B57" s="32" t="n">
        <f aca="false">VLOOKUP($A57,[1]!Table,MATCH(B$5,[1]!Curves,0))</f>
        <v>3.154</v>
      </c>
      <c r="C57" s="32" t="n">
        <f aca="false">VLOOKUP($A57,[1]!Table,MATCH(C$5,[1]!Curves,0))</f>
        <v>0.245</v>
      </c>
      <c r="D57" s="32" t="n">
        <f aca="false">VLOOKUP($A57,[1]!Table,MATCH(D$5,[1]!Curves,0))</f>
        <v>1.05</v>
      </c>
      <c r="E57" s="32" t="n">
        <f aca="false">VLOOKUP($A57,[1]!Table,MATCH(E$5,[1]!Curves,0))</f>
        <v>0.069962053143676</v>
      </c>
      <c r="F57" s="32" t="n">
        <f aca="false">VLOOKUP($A57,[1]!Table,MATCH(F$5,[1]!Curves,0))</f>
        <v>0.036</v>
      </c>
      <c r="G57" s="32" t="n">
        <f aca="false">VLOOKUP($A57,[1]!Table,MATCH(G$5,[1]!Curves,0))</f>
        <v>-0.031</v>
      </c>
      <c r="H57" s="32" t="n">
        <f aca="false">VLOOKUP($A57,[1]!Table,MATCH(H$5,[1]!Curves,0))</f>
        <v>0.01</v>
      </c>
      <c r="I57" s="32" t="n">
        <f aca="false">VLOOKUP($A57,[1]!Table,MATCH(I$5,[1]!Curves,0))</f>
        <v>-0.0115</v>
      </c>
      <c r="J57" s="32" t="n">
        <f aca="false">VLOOKUP($A57,[1]!Table,MATCH(J$5,[1]!Curves,0))</f>
        <v>0.01</v>
      </c>
      <c r="L57" s="0" t="n">
        <f aca="false">L56</f>
        <v>0.03</v>
      </c>
      <c r="M57" s="0" t="n">
        <f aca="false">M56</f>
        <v>0.03</v>
      </c>
      <c r="N57" s="0" t="n">
        <f aca="false">N56</f>
        <v>0.03</v>
      </c>
      <c r="O57" s="0" t="n">
        <f aca="false">O56</f>
        <v>0.02</v>
      </c>
      <c r="P57" s="0" t="n">
        <f aca="false">P56</f>
        <v>0.0225</v>
      </c>
      <c r="Q57" s="0" t="n">
        <f aca="false">Q56</f>
        <v>0.025</v>
      </c>
    </row>
    <row r="58" customFormat="false" ht="12.75" hidden="false" customHeight="false" outlineLevel="0" collapsed="false">
      <c r="A58" s="31" t="n">
        <f aca="false">EDATE(A57,1)</f>
        <v>38412</v>
      </c>
      <c r="B58" s="32" t="n">
        <f aca="false">VLOOKUP($A58,[1]!Table,MATCH(B$5,[1]!Curves,0))</f>
        <v>3.02</v>
      </c>
      <c r="C58" s="32" t="n">
        <f aca="false">VLOOKUP($A58,[1]!Table,MATCH(C$5,[1]!Curves,0))</f>
        <v>0.24</v>
      </c>
      <c r="D58" s="32" t="n">
        <f aca="false">VLOOKUP($A58,[1]!Table,MATCH(D$5,[1]!Curves,0))</f>
        <v>0.8</v>
      </c>
      <c r="E58" s="32" t="n">
        <f aca="false">VLOOKUP($A58,[1]!Table,MATCH(E$5,[1]!Curves,0))</f>
        <v>0.069987359665582</v>
      </c>
      <c r="F58" s="32" t="n">
        <f aca="false">VLOOKUP($A58,[1]!Table,MATCH(F$5,[1]!Curves,0))</f>
        <v>0.036</v>
      </c>
      <c r="G58" s="32" t="n">
        <f aca="false">VLOOKUP($A58,[1]!Table,MATCH(G$5,[1]!Curves,0))</f>
        <v>-0.031</v>
      </c>
      <c r="H58" s="32" t="n">
        <f aca="false">VLOOKUP($A58,[1]!Table,MATCH(H$5,[1]!Curves,0))</f>
        <v>0.01</v>
      </c>
      <c r="I58" s="32" t="n">
        <f aca="false">VLOOKUP($A58,[1]!Table,MATCH(I$5,[1]!Curves,0))</f>
        <v>-0.0115</v>
      </c>
      <c r="J58" s="32" t="n">
        <f aca="false">VLOOKUP($A58,[1]!Table,MATCH(J$5,[1]!Curves,0))</f>
        <v>0.01</v>
      </c>
      <c r="L58" s="0" t="n">
        <f aca="false">L57</f>
        <v>0.03</v>
      </c>
      <c r="M58" s="0" t="n">
        <f aca="false">M57</f>
        <v>0.03</v>
      </c>
      <c r="N58" s="0" t="n">
        <f aca="false">N57</f>
        <v>0.03</v>
      </c>
      <c r="O58" s="0" t="n">
        <f aca="false">O57</f>
        <v>0.02</v>
      </c>
      <c r="P58" s="0" t="n">
        <f aca="false">P57</f>
        <v>0.0225</v>
      </c>
      <c r="Q58" s="0" t="n">
        <f aca="false">Q57</f>
        <v>0.025</v>
      </c>
    </row>
    <row r="59" customFormat="false" ht="12.75" hidden="false" customHeight="false" outlineLevel="0" collapsed="false">
      <c r="A59" s="31" t="n">
        <f aca="false">EDATE(A58,1)</f>
        <v>38443</v>
      </c>
      <c r="B59" s="32" t="n">
        <f aca="false">VLOOKUP($A59,[1]!Table,MATCH(B$5,[1]!Curves,0))</f>
        <v>2.886</v>
      </c>
      <c r="C59" s="32" t="n">
        <f aca="false">VLOOKUP($A59,[1]!Table,MATCH(C$5,[1]!Curves,0))</f>
        <v>0.23</v>
      </c>
      <c r="D59" s="32" t="n">
        <f aca="false">VLOOKUP($A59,[1]!Table,MATCH(D$5,[1]!Curves,0))</f>
        <v>0.45</v>
      </c>
      <c r="E59" s="32" t="n">
        <f aca="false">VLOOKUP($A59,[1]!Table,MATCH(E$5,[1]!Curves,0))</f>
        <v>0.070015377600796</v>
      </c>
      <c r="F59" s="32" t="n">
        <f aca="false">VLOOKUP($A59,[1]!Table,MATCH(F$5,[1]!Curves,0))</f>
        <v>0.026</v>
      </c>
      <c r="G59" s="32" t="n">
        <f aca="false">VLOOKUP($A59,[1]!Table,MATCH(G$5,[1]!Curves,0))</f>
        <v>-0.0125</v>
      </c>
      <c r="H59" s="32" t="n">
        <f aca="false">VLOOKUP($A59,[1]!Table,MATCH(H$5,[1]!Curves,0))</f>
        <v>0.0125</v>
      </c>
      <c r="I59" s="32" t="n">
        <f aca="false">VLOOKUP($A59,[1]!Table,MATCH(I$5,[1]!Curves,0))</f>
        <v>0.001</v>
      </c>
      <c r="J59" s="32" t="n">
        <f aca="false">VLOOKUP($A59,[1]!Table,MATCH(J$5,[1]!Curves,0))</f>
        <v>0.01</v>
      </c>
      <c r="L59" s="0" t="n">
        <f aca="false">L58</f>
        <v>0.03</v>
      </c>
      <c r="M59" s="0" t="n">
        <f aca="false">M58</f>
        <v>0.03</v>
      </c>
      <c r="N59" s="0" t="n">
        <f aca="false">N58</f>
        <v>0.03</v>
      </c>
      <c r="O59" s="0" t="n">
        <f aca="false">O58</f>
        <v>0.02</v>
      </c>
      <c r="P59" s="0" t="n">
        <f aca="false">P58</f>
        <v>0.0225</v>
      </c>
      <c r="Q59" s="0" t="n">
        <f aca="false">Q58</f>
        <v>0.025</v>
      </c>
    </row>
    <row r="60" customFormat="false" ht="12.75" hidden="false" customHeight="false" outlineLevel="0" collapsed="false">
      <c r="A60" s="31" t="n">
        <f aca="false">EDATE(A59,1)</f>
        <v>38473</v>
      </c>
      <c r="B60" s="32" t="n">
        <f aca="false">VLOOKUP($A60,[1]!Table,MATCH(B$5,[1]!Curves,0))</f>
        <v>2.873</v>
      </c>
      <c r="C60" s="32" t="n">
        <f aca="false">VLOOKUP($A60,[1]!Table,MATCH(C$5,[1]!Curves,0))</f>
        <v>0.23</v>
      </c>
      <c r="D60" s="32" t="n">
        <f aca="false">VLOOKUP($A60,[1]!Table,MATCH(D$5,[1]!Curves,0))</f>
        <v>0.5</v>
      </c>
      <c r="E60" s="32" t="n">
        <f aca="false">VLOOKUP($A60,[1]!Table,MATCH(E$5,[1]!Curves,0))</f>
        <v>0.070042491731895</v>
      </c>
      <c r="F60" s="32" t="n">
        <f aca="false">VLOOKUP($A60,[1]!Table,MATCH(F$5,[1]!Curves,0))</f>
        <v>0.026</v>
      </c>
      <c r="G60" s="32" t="n">
        <f aca="false">VLOOKUP($A60,[1]!Table,MATCH(G$5,[1]!Curves,0))</f>
        <v>-0.01275</v>
      </c>
      <c r="H60" s="32" t="n">
        <f aca="false">VLOOKUP($A60,[1]!Table,MATCH(H$5,[1]!Curves,0))</f>
        <v>0.0125</v>
      </c>
      <c r="I60" s="32" t="n">
        <f aca="false">VLOOKUP($A60,[1]!Table,MATCH(I$5,[1]!Curves,0))</f>
        <v>0.001</v>
      </c>
      <c r="J60" s="32" t="n">
        <f aca="false">VLOOKUP($A60,[1]!Table,MATCH(J$5,[1]!Curves,0))</f>
        <v>0.01</v>
      </c>
      <c r="L60" s="0" t="n">
        <f aca="false">L59</f>
        <v>0.03</v>
      </c>
      <c r="M60" s="0" t="n">
        <f aca="false">M59</f>
        <v>0.03</v>
      </c>
      <c r="N60" s="0" t="n">
        <f aca="false">N59</f>
        <v>0.03</v>
      </c>
      <c r="O60" s="0" t="n">
        <f aca="false">O59</f>
        <v>0.02</v>
      </c>
      <c r="P60" s="0" t="n">
        <f aca="false">P59</f>
        <v>0.0225</v>
      </c>
      <c r="Q60" s="0" t="n">
        <f aca="false">Q59</f>
        <v>0.025</v>
      </c>
    </row>
    <row r="61" customFormat="false" ht="12.75" hidden="false" customHeight="false" outlineLevel="0" collapsed="false">
      <c r="A61" s="31" t="n">
        <f aca="false">EDATE(A60,1)</f>
        <v>38504</v>
      </c>
      <c r="B61" s="32" t="n">
        <f aca="false">VLOOKUP($A61,[1]!Table,MATCH(B$5,[1]!Curves,0))</f>
        <v>2.907</v>
      </c>
      <c r="C61" s="32" t="n">
        <f aca="false">VLOOKUP($A61,[1]!Table,MATCH(C$5,[1]!Curves,0))</f>
        <v>0.23</v>
      </c>
      <c r="D61" s="32" t="n">
        <f aca="false">VLOOKUP($A61,[1]!Table,MATCH(D$5,[1]!Curves,0))</f>
        <v>0.5</v>
      </c>
      <c r="E61" s="32" t="n">
        <f aca="false">VLOOKUP($A61,[1]!Table,MATCH(E$5,[1]!Curves,0))</f>
        <v>0.07007050966762</v>
      </c>
      <c r="F61" s="32" t="n">
        <f aca="false">VLOOKUP($A61,[1]!Table,MATCH(F$5,[1]!Curves,0))</f>
        <v>0.026</v>
      </c>
      <c r="G61" s="32" t="n">
        <f aca="false">VLOOKUP($A61,[1]!Table,MATCH(G$5,[1]!Curves,0))</f>
        <v>-0.01275</v>
      </c>
      <c r="H61" s="32" t="n">
        <f aca="false">VLOOKUP($A61,[1]!Table,MATCH(H$5,[1]!Curves,0))</f>
        <v>0.0125</v>
      </c>
      <c r="I61" s="32" t="n">
        <f aca="false">VLOOKUP($A61,[1]!Table,MATCH(I$5,[1]!Curves,0))</f>
        <v>0.001</v>
      </c>
      <c r="J61" s="32" t="n">
        <f aca="false">VLOOKUP($A61,[1]!Table,MATCH(J$5,[1]!Curves,0))</f>
        <v>0.01</v>
      </c>
      <c r="L61" s="0" t="n">
        <f aca="false">L60</f>
        <v>0.03</v>
      </c>
      <c r="M61" s="0" t="n">
        <f aca="false">M60</f>
        <v>0.03</v>
      </c>
      <c r="N61" s="0" t="n">
        <f aca="false">N60</f>
        <v>0.03</v>
      </c>
      <c r="O61" s="0" t="n">
        <f aca="false">O60</f>
        <v>0.02</v>
      </c>
      <c r="P61" s="0" t="n">
        <f aca="false">P60</f>
        <v>0.0225</v>
      </c>
      <c r="Q61" s="0" t="n">
        <f aca="false">Q60</f>
        <v>0.025</v>
      </c>
    </row>
    <row r="62" customFormat="false" ht="12.75" hidden="false" customHeight="false" outlineLevel="0" collapsed="false">
      <c r="A62" s="31" t="n">
        <f aca="false">EDATE(A61,1)</f>
        <v>38534</v>
      </c>
      <c r="B62" s="32" t="n">
        <f aca="false">VLOOKUP($A62,[1]!Table,MATCH(B$5,[1]!Curves,0))</f>
        <v>2.919</v>
      </c>
      <c r="C62" s="32" t="n">
        <f aca="false">VLOOKUP($A62,[1]!Table,MATCH(C$5,[1]!Curves,0))</f>
        <v>0.23</v>
      </c>
      <c r="D62" s="32" t="n">
        <f aca="false">VLOOKUP($A62,[1]!Table,MATCH(D$5,[1]!Curves,0))</f>
        <v>0.5</v>
      </c>
      <c r="E62" s="32" t="n">
        <f aca="false">VLOOKUP($A62,[1]!Table,MATCH(E$5,[1]!Curves,0))</f>
        <v>0.070097623799213</v>
      </c>
      <c r="F62" s="32" t="n">
        <f aca="false">VLOOKUP($A62,[1]!Table,MATCH(F$5,[1]!Curves,0))</f>
        <v>0.026</v>
      </c>
      <c r="G62" s="32" t="n">
        <f aca="false">VLOOKUP($A62,[1]!Table,MATCH(G$5,[1]!Curves,0))</f>
        <v>-0.01275</v>
      </c>
      <c r="H62" s="32" t="n">
        <f aca="false">VLOOKUP($A62,[1]!Table,MATCH(H$5,[1]!Curves,0))</f>
        <v>0.0125</v>
      </c>
      <c r="I62" s="32" t="n">
        <f aca="false">VLOOKUP($A62,[1]!Table,MATCH(I$5,[1]!Curves,0))</f>
        <v>0.001</v>
      </c>
      <c r="J62" s="32" t="n">
        <f aca="false">VLOOKUP($A62,[1]!Table,MATCH(J$5,[1]!Curves,0))</f>
        <v>0.01</v>
      </c>
      <c r="L62" s="0" t="n">
        <f aca="false">L61</f>
        <v>0.03</v>
      </c>
      <c r="M62" s="0" t="n">
        <f aca="false">M61</f>
        <v>0.03</v>
      </c>
      <c r="N62" s="0" t="n">
        <f aca="false">N61</f>
        <v>0.03</v>
      </c>
      <c r="O62" s="0" t="n">
        <f aca="false">O61</f>
        <v>0.02</v>
      </c>
      <c r="P62" s="0" t="n">
        <f aca="false">P61</f>
        <v>0.0225</v>
      </c>
      <c r="Q62" s="0" t="n">
        <f aca="false">Q61</f>
        <v>0.025</v>
      </c>
    </row>
    <row r="63" customFormat="false" ht="12.75" hidden="false" customHeight="false" outlineLevel="0" collapsed="false">
      <c r="A63" s="31" t="n">
        <f aca="false">EDATE(A62,1)</f>
        <v>38565</v>
      </c>
      <c r="B63" s="32" t="n">
        <f aca="false">VLOOKUP($A63,[1]!Table,MATCH(B$5,[1]!Curves,0))</f>
        <v>2.94</v>
      </c>
      <c r="C63" s="32" t="n">
        <f aca="false">VLOOKUP($A63,[1]!Table,MATCH(C$5,[1]!Curves,0))</f>
        <v>0.23</v>
      </c>
      <c r="D63" s="32" t="n">
        <f aca="false">VLOOKUP($A63,[1]!Table,MATCH(D$5,[1]!Curves,0))</f>
        <v>0.55</v>
      </c>
      <c r="E63" s="32" t="n">
        <f aca="false">VLOOKUP($A63,[1]!Table,MATCH(E$5,[1]!Curves,0))</f>
        <v>0.070125641735448</v>
      </c>
      <c r="F63" s="32" t="n">
        <f aca="false">VLOOKUP($A63,[1]!Table,MATCH(F$5,[1]!Curves,0))</f>
        <v>0.026</v>
      </c>
      <c r="G63" s="32" t="n">
        <f aca="false">VLOOKUP($A63,[1]!Table,MATCH(G$5,[1]!Curves,0))</f>
        <v>-0.01275</v>
      </c>
      <c r="H63" s="32" t="n">
        <f aca="false">VLOOKUP($A63,[1]!Table,MATCH(H$5,[1]!Curves,0))</f>
        <v>0.0125</v>
      </c>
      <c r="I63" s="32" t="n">
        <f aca="false">VLOOKUP($A63,[1]!Table,MATCH(I$5,[1]!Curves,0))</f>
        <v>0.001</v>
      </c>
      <c r="J63" s="32" t="n">
        <f aca="false">VLOOKUP($A63,[1]!Table,MATCH(J$5,[1]!Curves,0))</f>
        <v>0.01</v>
      </c>
      <c r="L63" s="0" t="n">
        <f aca="false">L62</f>
        <v>0.03</v>
      </c>
      <c r="M63" s="0" t="n">
        <f aca="false">M62</f>
        <v>0.03</v>
      </c>
      <c r="N63" s="0" t="n">
        <f aca="false">N62</f>
        <v>0.03</v>
      </c>
      <c r="O63" s="0" t="n">
        <f aca="false">O62</f>
        <v>0.02</v>
      </c>
      <c r="P63" s="0" t="n">
        <f aca="false">P62</f>
        <v>0.0225</v>
      </c>
      <c r="Q63" s="0" t="n">
        <f aca="false">Q62</f>
        <v>0.025</v>
      </c>
    </row>
    <row r="64" customFormat="false" ht="12.75" hidden="false" customHeight="false" outlineLevel="0" collapsed="false">
      <c r="A64" s="31" t="n">
        <f aca="false">EDATE(A63,1)</f>
        <v>38596</v>
      </c>
      <c r="B64" s="32" t="n">
        <f aca="false">VLOOKUP($A64,[1]!Table,MATCH(B$5,[1]!Curves,0))</f>
        <v>2.965</v>
      </c>
      <c r="C64" s="32" t="n">
        <f aca="false">VLOOKUP($A64,[1]!Table,MATCH(C$5,[1]!Curves,0))</f>
        <v>0.23</v>
      </c>
      <c r="D64" s="32" t="n">
        <f aca="false">VLOOKUP($A64,[1]!Table,MATCH(D$5,[1]!Curves,0))</f>
        <v>0.55</v>
      </c>
      <c r="E64" s="32" t="n">
        <f aca="false">VLOOKUP($A64,[1]!Table,MATCH(E$5,[1]!Curves,0))</f>
        <v>0.070150003019792</v>
      </c>
      <c r="F64" s="32" t="n">
        <f aca="false">VLOOKUP($A64,[1]!Table,MATCH(F$5,[1]!Curves,0))</f>
        <v>0.026</v>
      </c>
      <c r="G64" s="32" t="n">
        <f aca="false">VLOOKUP($A64,[1]!Table,MATCH(G$5,[1]!Curves,0))</f>
        <v>-0.01525</v>
      </c>
      <c r="H64" s="32" t="n">
        <f aca="false">VLOOKUP($A64,[1]!Table,MATCH(H$5,[1]!Curves,0))</f>
        <v>0.0125</v>
      </c>
      <c r="I64" s="32" t="n">
        <f aca="false">VLOOKUP($A64,[1]!Table,MATCH(I$5,[1]!Curves,0))</f>
        <v>0.001</v>
      </c>
      <c r="J64" s="32" t="n">
        <f aca="false">VLOOKUP($A64,[1]!Table,MATCH(J$5,[1]!Curves,0))</f>
        <v>0.01</v>
      </c>
      <c r="L64" s="0" t="n">
        <f aca="false">L63</f>
        <v>0.03</v>
      </c>
      <c r="M64" s="0" t="n">
        <f aca="false">M63</f>
        <v>0.03</v>
      </c>
      <c r="N64" s="0" t="n">
        <f aca="false">N63</f>
        <v>0.03</v>
      </c>
      <c r="O64" s="0" t="n">
        <f aca="false">O63</f>
        <v>0.02</v>
      </c>
      <c r="P64" s="0" t="n">
        <f aca="false">P63</f>
        <v>0.0225</v>
      </c>
      <c r="Q64" s="0" t="n">
        <f aca="false">Q63</f>
        <v>0.025</v>
      </c>
    </row>
    <row r="65" customFormat="false" ht="12.75" hidden="false" customHeight="false" outlineLevel="0" collapsed="false">
      <c r="A65" s="31" t="n">
        <f aca="false">EDATE(A64,1)</f>
        <v>38626</v>
      </c>
      <c r="B65" s="32" t="n">
        <f aca="false">VLOOKUP($A65,[1]!Table,MATCH(B$5,[1]!Curves,0))</f>
        <v>2.978</v>
      </c>
      <c r="C65" s="32" t="n">
        <f aca="false">VLOOKUP($A65,[1]!Table,MATCH(C$5,[1]!Curves,0))</f>
        <v>0.23</v>
      </c>
      <c r="D65" s="32" t="n">
        <f aca="false">VLOOKUP($A65,[1]!Table,MATCH(D$5,[1]!Curves,0))</f>
        <v>0.6</v>
      </c>
      <c r="E65" s="32" t="n">
        <f aca="false">VLOOKUP($A65,[1]!Table,MATCH(E$5,[1]!Curves,0))</f>
        <v>0.070169803847746</v>
      </c>
      <c r="F65" s="32" t="n">
        <f aca="false">VLOOKUP($A65,[1]!Table,MATCH(F$5,[1]!Curves,0))</f>
        <v>0.026</v>
      </c>
      <c r="G65" s="32" t="n">
        <f aca="false">VLOOKUP($A65,[1]!Table,MATCH(G$5,[1]!Curves,0))</f>
        <v>-0.01525</v>
      </c>
      <c r="H65" s="32" t="n">
        <f aca="false">VLOOKUP($A65,[1]!Table,MATCH(H$5,[1]!Curves,0))</f>
        <v>0.0125</v>
      </c>
      <c r="I65" s="32" t="n">
        <f aca="false">VLOOKUP($A65,[1]!Table,MATCH(I$5,[1]!Curves,0))</f>
        <v>0.001</v>
      </c>
      <c r="J65" s="32" t="n">
        <f aca="false">VLOOKUP($A65,[1]!Table,MATCH(J$5,[1]!Curves,0))</f>
        <v>0.01</v>
      </c>
      <c r="L65" s="0" t="n">
        <f aca="false">L64</f>
        <v>0.03</v>
      </c>
      <c r="M65" s="0" t="n">
        <f aca="false">M64</f>
        <v>0.03</v>
      </c>
      <c r="N65" s="0" t="n">
        <f aca="false">N64</f>
        <v>0.03</v>
      </c>
      <c r="O65" s="0" t="n">
        <f aca="false">O64</f>
        <v>0.02</v>
      </c>
      <c r="P65" s="0" t="n">
        <f aca="false">P64</f>
        <v>0.0225</v>
      </c>
      <c r="Q65" s="0" t="n">
        <f aca="false">Q64</f>
        <v>0.025</v>
      </c>
    </row>
    <row r="66" customFormat="false" ht="12.75" hidden="false" customHeight="false" outlineLevel="0" collapsed="false">
      <c r="A66" s="31" t="n">
        <f aca="false">EDATE(A65,1)</f>
        <v>38657</v>
      </c>
      <c r="B66" s="32" t="n">
        <f aca="false">VLOOKUP($A66,[1]!Table,MATCH(B$5,[1]!Curves,0))</f>
        <v>3.06</v>
      </c>
      <c r="C66" s="32" t="n">
        <f aca="false">VLOOKUP($A66,[1]!Table,MATCH(C$5,[1]!Curves,0))</f>
        <v>0.2325</v>
      </c>
      <c r="D66" s="32" t="n">
        <f aca="false">VLOOKUP($A66,[1]!Table,MATCH(D$5,[1]!Curves,0))</f>
        <v>0.85</v>
      </c>
      <c r="E66" s="32" t="n">
        <f aca="false">VLOOKUP($A66,[1]!Table,MATCH(E$5,[1]!Curves,0))</f>
        <v>0.070190264703434</v>
      </c>
      <c r="F66" s="32" t="n">
        <f aca="false">VLOOKUP($A66,[1]!Table,MATCH(F$5,[1]!Curves,0))</f>
        <v>0.0355</v>
      </c>
      <c r="G66" s="32" t="n">
        <f aca="false">VLOOKUP($A66,[1]!Table,MATCH(G$5,[1]!Curves,0))</f>
        <v>-0.031</v>
      </c>
      <c r="H66" s="32" t="n">
        <f aca="false">VLOOKUP($A66,[1]!Table,MATCH(H$5,[1]!Curves,0))</f>
        <v>0.01</v>
      </c>
      <c r="I66" s="32" t="n">
        <f aca="false">VLOOKUP($A66,[1]!Table,MATCH(I$5,[1]!Curves,0))</f>
        <v>-0.0095</v>
      </c>
      <c r="J66" s="32" t="n">
        <f aca="false">VLOOKUP($A66,[1]!Table,MATCH(J$5,[1]!Curves,0))</f>
        <v>0.01</v>
      </c>
      <c r="L66" s="0" t="n">
        <f aca="false">L65</f>
        <v>0.03</v>
      </c>
      <c r="M66" s="0" t="n">
        <f aca="false">M65</f>
        <v>0.03</v>
      </c>
      <c r="N66" s="0" t="n">
        <f aca="false">N65</f>
        <v>0.03</v>
      </c>
      <c r="O66" s="0" t="n">
        <f aca="false">O65</f>
        <v>0.02</v>
      </c>
      <c r="P66" s="0" t="n">
        <f aca="false">P65</f>
        <v>0.0225</v>
      </c>
      <c r="Q66" s="0" t="n">
        <f aca="false">Q65</f>
        <v>0.025</v>
      </c>
    </row>
    <row r="67" customFormat="false" ht="12.75" hidden="false" customHeight="false" outlineLevel="0" collapsed="false">
      <c r="A67" s="31" t="n">
        <f aca="false">EDATE(A66,1)</f>
        <v>38687</v>
      </c>
      <c r="B67" s="32" t="n">
        <f aca="false">VLOOKUP($A67,[1]!Table,MATCH(B$5,[1]!Curves,0))</f>
        <v>3.14</v>
      </c>
      <c r="C67" s="32" t="n">
        <f aca="false">VLOOKUP($A67,[1]!Table,MATCH(C$5,[1]!Curves,0))</f>
        <v>0.235</v>
      </c>
      <c r="D67" s="32" t="n">
        <f aca="false">VLOOKUP($A67,[1]!Table,MATCH(D$5,[1]!Curves,0))</f>
        <v>1.05</v>
      </c>
      <c r="E67" s="32" t="n">
        <f aca="false">VLOOKUP($A67,[1]!Table,MATCH(E$5,[1]!Curves,0))</f>
        <v>0.07021006553165</v>
      </c>
      <c r="F67" s="32" t="n">
        <f aca="false">VLOOKUP($A67,[1]!Table,MATCH(F$5,[1]!Curves,0))</f>
        <v>0.0355</v>
      </c>
      <c r="G67" s="32" t="n">
        <f aca="false">VLOOKUP($A67,[1]!Table,MATCH(G$5,[1]!Curves,0))</f>
        <v>-0.031</v>
      </c>
      <c r="H67" s="32" t="n">
        <f aca="false">VLOOKUP($A67,[1]!Table,MATCH(H$5,[1]!Curves,0))</f>
        <v>0.01</v>
      </c>
      <c r="I67" s="32" t="n">
        <f aca="false">VLOOKUP($A67,[1]!Table,MATCH(I$5,[1]!Curves,0))</f>
        <v>-0.0095</v>
      </c>
      <c r="J67" s="32" t="n">
        <f aca="false">VLOOKUP($A67,[1]!Table,MATCH(J$5,[1]!Curves,0))</f>
        <v>0.01</v>
      </c>
      <c r="L67" s="0" t="n">
        <f aca="false">L66</f>
        <v>0.03</v>
      </c>
      <c r="M67" s="0" t="n">
        <f aca="false">M66</f>
        <v>0.03</v>
      </c>
      <c r="N67" s="0" t="n">
        <f aca="false">N66</f>
        <v>0.03</v>
      </c>
      <c r="O67" s="0" t="n">
        <f aca="false">O66</f>
        <v>0.02</v>
      </c>
      <c r="P67" s="0" t="n">
        <f aca="false">P66</f>
        <v>0.0225</v>
      </c>
      <c r="Q67" s="0" t="n">
        <f aca="false">Q66</f>
        <v>0.025</v>
      </c>
    </row>
    <row r="68" customFormat="false" ht="12.75" hidden="false" customHeight="false" outlineLevel="0" collapsed="false">
      <c r="A68" s="31" t="n">
        <f aca="false">EDATE(A67,1)</f>
        <v>38718</v>
      </c>
      <c r="B68" s="32" t="n">
        <f aca="false">VLOOKUP($A68,[1]!Table,MATCH(B$5,[1]!Curves,0))</f>
        <v>3.278</v>
      </c>
      <c r="C68" s="32" t="n">
        <f aca="false">VLOOKUP($A68,[1]!Table,MATCH(C$5,[1]!Curves,0))</f>
        <v>0.235</v>
      </c>
      <c r="D68" s="32" t="n">
        <f aca="false">VLOOKUP($A68,[1]!Table,MATCH(D$5,[1]!Curves,0))</f>
        <v>1.05</v>
      </c>
      <c r="E68" s="32" t="n">
        <f aca="false">VLOOKUP($A68,[1]!Table,MATCH(E$5,[1]!Curves,0))</f>
        <v>0.070230526387611</v>
      </c>
      <c r="F68" s="32" t="n">
        <f aca="false">VLOOKUP($A68,[1]!Table,MATCH(F$5,[1]!Curves,0))</f>
        <v>0.038</v>
      </c>
      <c r="G68" s="32" t="n">
        <f aca="false">VLOOKUP($A68,[1]!Table,MATCH(G$5,[1]!Curves,0))</f>
        <v>-0.031</v>
      </c>
      <c r="H68" s="32" t="n">
        <f aca="false">VLOOKUP($A68,[1]!Table,MATCH(H$5,[1]!Curves,0))</f>
        <v>0.01</v>
      </c>
      <c r="I68" s="32" t="n">
        <f aca="false">VLOOKUP($A68,[1]!Table,MATCH(I$5,[1]!Curves,0))</f>
        <v>-0.0095</v>
      </c>
      <c r="J68" s="32" t="n">
        <f aca="false">VLOOKUP($A68,[1]!Table,MATCH(J$5,[1]!Curves,0))</f>
        <v>0.01</v>
      </c>
      <c r="L68" s="0" t="n">
        <f aca="false">L67</f>
        <v>0.03</v>
      </c>
      <c r="M68" s="0" t="n">
        <f aca="false">M67</f>
        <v>0.03</v>
      </c>
      <c r="N68" s="0" t="n">
        <f aca="false">N67</f>
        <v>0.03</v>
      </c>
      <c r="O68" s="0" t="n">
        <f aca="false">O67</f>
        <v>0.02</v>
      </c>
      <c r="P68" s="0" t="n">
        <f aca="false">P67</f>
        <v>0.0225</v>
      </c>
      <c r="Q68" s="0" t="n">
        <f aca="false">Q67</f>
        <v>0.025</v>
      </c>
    </row>
    <row r="69" customFormat="false" ht="12.75" hidden="false" customHeight="false" outlineLevel="0" collapsed="false">
      <c r="A69" s="31" t="n">
        <f aca="false">EDATE(A68,1)</f>
        <v>38749</v>
      </c>
      <c r="B69" s="32" t="n">
        <f aca="false">VLOOKUP($A69,[1]!Table,MATCH(B$5,[1]!Curves,0))</f>
        <v>3.16</v>
      </c>
      <c r="C69" s="32" t="n">
        <f aca="false">VLOOKUP($A69,[1]!Table,MATCH(C$5,[1]!Curves,0))</f>
        <v>0.2375</v>
      </c>
      <c r="D69" s="32" t="n">
        <f aca="false">VLOOKUP($A69,[1]!Table,MATCH(D$5,[1]!Curves,0))</f>
        <v>1.05</v>
      </c>
      <c r="E69" s="32" t="n">
        <f aca="false">VLOOKUP($A69,[1]!Table,MATCH(E$5,[1]!Curves,0))</f>
        <v>0.070250987243709</v>
      </c>
      <c r="F69" s="32" t="n">
        <f aca="false">VLOOKUP($A69,[1]!Table,MATCH(F$5,[1]!Curves,0))</f>
        <v>0.038</v>
      </c>
      <c r="G69" s="32" t="n">
        <f aca="false">VLOOKUP($A69,[1]!Table,MATCH(G$5,[1]!Curves,0))</f>
        <v>-0.031</v>
      </c>
      <c r="H69" s="32" t="n">
        <f aca="false">VLOOKUP($A69,[1]!Table,MATCH(H$5,[1]!Curves,0))</f>
        <v>0.01</v>
      </c>
      <c r="I69" s="32" t="n">
        <f aca="false">VLOOKUP($A69,[1]!Table,MATCH(I$5,[1]!Curves,0))</f>
        <v>-0.0095</v>
      </c>
      <c r="J69" s="32" t="n">
        <f aca="false">VLOOKUP($A69,[1]!Table,MATCH(J$5,[1]!Curves,0))</f>
        <v>0.01</v>
      </c>
      <c r="L69" s="0" t="n">
        <f aca="false">L68</f>
        <v>0.03</v>
      </c>
      <c r="M69" s="0" t="n">
        <f aca="false">M68</f>
        <v>0.03</v>
      </c>
      <c r="N69" s="0" t="n">
        <f aca="false">N68</f>
        <v>0.03</v>
      </c>
      <c r="O69" s="0" t="n">
        <f aca="false">O68</f>
        <v>0.02</v>
      </c>
      <c r="P69" s="0" t="n">
        <f aca="false">P68</f>
        <v>0.0225</v>
      </c>
      <c r="Q69" s="0" t="n">
        <f aca="false">Q68</f>
        <v>0.025</v>
      </c>
    </row>
    <row r="70" customFormat="false" ht="12.75" hidden="false" customHeight="false" outlineLevel="0" collapsed="false">
      <c r="A70" s="31" t="n">
        <f aca="false">EDATE(A69,1)</f>
        <v>38777</v>
      </c>
      <c r="B70" s="32" t="n">
        <f aca="false">VLOOKUP($A70,[1]!Table,MATCH(B$5,[1]!Curves,0))</f>
        <v>3.029</v>
      </c>
      <c r="C70" s="32" t="n">
        <f aca="false">VLOOKUP($A70,[1]!Table,MATCH(C$5,[1]!Curves,0))</f>
        <v>0.2375</v>
      </c>
      <c r="D70" s="32" t="n">
        <f aca="false">VLOOKUP($A70,[1]!Table,MATCH(D$5,[1]!Curves,0))</f>
        <v>0.8</v>
      </c>
      <c r="E70" s="32" t="n">
        <f aca="false">VLOOKUP($A70,[1]!Table,MATCH(E$5,[1]!Curves,0))</f>
        <v>0.070269468017079</v>
      </c>
      <c r="F70" s="32" t="n">
        <f aca="false">VLOOKUP($A70,[1]!Table,MATCH(F$5,[1]!Curves,0))</f>
        <v>0.038</v>
      </c>
      <c r="G70" s="32" t="n">
        <f aca="false">VLOOKUP($A70,[1]!Table,MATCH(G$5,[1]!Curves,0))</f>
        <v>-0.0125</v>
      </c>
      <c r="H70" s="32" t="n">
        <f aca="false">VLOOKUP($A70,[1]!Table,MATCH(H$5,[1]!Curves,0))</f>
        <v>0.01</v>
      </c>
      <c r="I70" s="32" t="n">
        <f aca="false">VLOOKUP($A70,[1]!Table,MATCH(I$5,[1]!Curves,0))</f>
        <v>-0.0095</v>
      </c>
      <c r="J70" s="32" t="n">
        <f aca="false">VLOOKUP($A70,[1]!Table,MATCH(J$5,[1]!Curves,0))</f>
        <v>0.01</v>
      </c>
      <c r="L70" s="0" t="n">
        <f aca="false">L69</f>
        <v>0.03</v>
      </c>
      <c r="M70" s="0" t="n">
        <f aca="false">M69</f>
        <v>0.03</v>
      </c>
      <c r="N70" s="0" t="n">
        <f aca="false">N69</f>
        <v>0.03</v>
      </c>
      <c r="O70" s="0" t="n">
        <f aca="false">O69</f>
        <v>0.02</v>
      </c>
      <c r="P70" s="0" t="n">
        <f aca="false">P69</f>
        <v>0.0225</v>
      </c>
      <c r="Q70" s="0" t="n">
        <f aca="false">Q69</f>
        <v>0.025</v>
      </c>
    </row>
    <row r="71" customFormat="false" ht="12.75" hidden="false" customHeight="false" outlineLevel="0" collapsed="false">
      <c r="A71" s="31" t="n">
        <f aca="false">EDATE(A70,1)</f>
        <v>38808</v>
      </c>
      <c r="B71" s="32" t="n">
        <f aca="false">VLOOKUP($A71,[1]!Table,MATCH(B$5,[1]!Curves,0))</f>
        <v>2.898</v>
      </c>
      <c r="C71" s="32" t="n">
        <f aca="false">VLOOKUP($A71,[1]!Table,MATCH(C$5,[1]!Curves,0))</f>
        <v>0.235</v>
      </c>
      <c r="D71" s="32" t="n">
        <f aca="false">VLOOKUP($A71,[1]!Table,MATCH(D$5,[1]!Curves,0))</f>
        <v>0.45</v>
      </c>
      <c r="E71" s="32" t="n">
        <f aca="false">VLOOKUP($A71,[1]!Table,MATCH(E$5,[1]!Curves,0))</f>
        <v>0.070289928873441</v>
      </c>
      <c r="F71" s="32" t="n">
        <f aca="false">VLOOKUP($A71,[1]!Table,MATCH(F$5,[1]!Curves,0))</f>
        <v>0.028</v>
      </c>
      <c r="G71" s="32" t="n">
        <f aca="false">VLOOKUP($A71,[1]!Table,MATCH(G$5,[1]!Curves,0))</f>
        <v>-0.01275</v>
      </c>
      <c r="H71" s="32" t="n">
        <f aca="false">VLOOKUP($A71,[1]!Table,MATCH(H$5,[1]!Curves,0))</f>
        <v>0.0125</v>
      </c>
      <c r="I71" s="32" t="n">
        <f aca="false">VLOOKUP($A71,[1]!Table,MATCH(I$5,[1]!Curves,0))</f>
        <v>0.003</v>
      </c>
      <c r="J71" s="32" t="n">
        <f aca="false">VLOOKUP($A71,[1]!Table,MATCH(J$5,[1]!Curves,0))</f>
        <v>0.01</v>
      </c>
      <c r="L71" s="0" t="n">
        <f aca="false">L70</f>
        <v>0.03</v>
      </c>
      <c r="M71" s="0" t="n">
        <f aca="false">M70</f>
        <v>0.03</v>
      </c>
      <c r="N71" s="0" t="n">
        <f aca="false">N70</f>
        <v>0.03</v>
      </c>
      <c r="O71" s="0" t="n">
        <f aca="false">O70</f>
        <v>0.02</v>
      </c>
      <c r="P71" s="0" t="n">
        <f aca="false">P70</f>
        <v>0.0225</v>
      </c>
      <c r="Q71" s="0" t="n">
        <f aca="false">Q70</f>
        <v>0.025</v>
      </c>
    </row>
    <row r="72" customFormat="false" ht="12.75" hidden="false" customHeight="false" outlineLevel="0" collapsed="false">
      <c r="A72" s="31" t="n">
        <f aca="false">EDATE(A71,1)</f>
        <v>38838</v>
      </c>
      <c r="B72" s="32" t="n">
        <f aca="false">VLOOKUP($A72,[1]!Table,MATCH(B$5,[1]!Curves,0))</f>
        <v>2.886</v>
      </c>
      <c r="C72" s="32" t="n">
        <f aca="false">VLOOKUP($A72,[1]!Table,MATCH(C$5,[1]!Curves,0))</f>
        <v>0.235</v>
      </c>
      <c r="D72" s="32" t="n">
        <f aca="false">VLOOKUP($A72,[1]!Table,MATCH(D$5,[1]!Curves,0))</f>
        <v>0.5</v>
      </c>
      <c r="E72" s="32" t="n">
        <f aca="false">VLOOKUP($A72,[1]!Table,MATCH(E$5,[1]!Curves,0))</f>
        <v>0.07030972970231</v>
      </c>
      <c r="F72" s="32" t="n">
        <f aca="false">VLOOKUP($A72,[1]!Table,MATCH(F$5,[1]!Curves,0))</f>
        <v>0.028</v>
      </c>
      <c r="G72" s="32" t="n">
        <f aca="false">VLOOKUP($A72,[1]!Table,MATCH(G$5,[1]!Curves,0))</f>
        <v>-0.01275</v>
      </c>
      <c r="H72" s="32" t="n">
        <f aca="false">VLOOKUP($A72,[1]!Table,MATCH(H$5,[1]!Curves,0))</f>
        <v>0.0125</v>
      </c>
      <c r="I72" s="32" t="n">
        <f aca="false">VLOOKUP($A72,[1]!Table,MATCH(I$5,[1]!Curves,0))</f>
        <v>0.003</v>
      </c>
      <c r="J72" s="32" t="n">
        <f aca="false">VLOOKUP($A72,[1]!Table,MATCH(J$5,[1]!Curves,0))</f>
        <v>0.01</v>
      </c>
      <c r="L72" s="0" t="n">
        <f aca="false">L71</f>
        <v>0.03</v>
      </c>
      <c r="M72" s="0" t="n">
        <f aca="false">M71</f>
        <v>0.03</v>
      </c>
      <c r="N72" s="0" t="n">
        <f aca="false">N71</f>
        <v>0.03</v>
      </c>
      <c r="O72" s="0" t="n">
        <f aca="false">O71</f>
        <v>0.02</v>
      </c>
      <c r="P72" s="0" t="n">
        <f aca="false">P71</f>
        <v>0.0225</v>
      </c>
      <c r="Q72" s="0" t="n">
        <f aca="false">Q71</f>
        <v>0.025</v>
      </c>
    </row>
    <row r="73" customFormat="false" ht="12.75" hidden="false" customHeight="false" outlineLevel="0" collapsed="false">
      <c r="A73" s="31" t="n">
        <f aca="false">EDATE(A72,1)</f>
        <v>38869</v>
      </c>
      <c r="B73" s="32" t="n">
        <f aca="false">VLOOKUP($A73,[1]!Table,MATCH(B$5,[1]!Curves,0))</f>
        <v>2.921</v>
      </c>
      <c r="C73" s="32" t="n">
        <f aca="false">VLOOKUP($A73,[1]!Table,MATCH(C$5,[1]!Curves,0))</f>
        <v>0.235</v>
      </c>
      <c r="D73" s="32" t="n">
        <f aca="false">VLOOKUP($A73,[1]!Table,MATCH(D$5,[1]!Curves,0))</f>
        <v>0.5</v>
      </c>
      <c r="E73" s="32" t="n">
        <f aca="false">VLOOKUP($A73,[1]!Table,MATCH(E$5,[1]!Curves,0))</f>
        <v>0.070330190558945</v>
      </c>
      <c r="F73" s="32" t="n">
        <f aca="false">VLOOKUP($A73,[1]!Table,MATCH(F$5,[1]!Curves,0))</f>
        <v>0.028</v>
      </c>
      <c r="G73" s="32" t="n">
        <f aca="false">VLOOKUP($A73,[1]!Table,MATCH(G$5,[1]!Curves,0))</f>
        <v>-0.01275</v>
      </c>
      <c r="H73" s="32" t="n">
        <f aca="false">VLOOKUP($A73,[1]!Table,MATCH(H$5,[1]!Curves,0))</f>
        <v>0.0125</v>
      </c>
      <c r="I73" s="32" t="n">
        <f aca="false">VLOOKUP($A73,[1]!Table,MATCH(I$5,[1]!Curves,0))</f>
        <v>0.003</v>
      </c>
      <c r="J73" s="32" t="n">
        <f aca="false">VLOOKUP($A73,[1]!Table,MATCH(J$5,[1]!Curves,0))</f>
        <v>0.01</v>
      </c>
      <c r="L73" s="0" t="n">
        <f aca="false">L72</f>
        <v>0.03</v>
      </c>
      <c r="M73" s="0" t="n">
        <f aca="false">M72</f>
        <v>0.03</v>
      </c>
      <c r="N73" s="0" t="n">
        <f aca="false">N72</f>
        <v>0.03</v>
      </c>
      <c r="O73" s="0" t="n">
        <f aca="false">O72</f>
        <v>0.02</v>
      </c>
      <c r="P73" s="0" t="n">
        <f aca="false">P72</f>
        <v>0.0225</v>
      </c>
      <c r="Q73" s="0" t="n">
        <f aca="false">Q72</f>
        <v>0.025</v>
      </c>
    </row>
    <row r="74" customFormat="false" ht="12.75" hidden="false" customHeight="false" outlineLevel="0" collapsed="false">
      <c r="A74" s="31" t="n">
        <f aca="false">EDATE(A73,1)</f>
        <v>38899</v>
      </c>
      <c r="B74" s="32" t="n">
        <f aca="false">VLOOKUP($A74,[1]!Table,MATCH(B$5,[1]!Curves,0))</f>
        <v>2.933</v>
      </c>
      <c r="C74" s="32" t="n">
        <f aca="false">VLOOKUP($A74,[1]!Table,MATCH(C$5,[1]!Curves,0))</f>
        <v>0.235</v>
      </c>
      <c r="D74" s="32" t="n">
        <f aca="false">VLOOKUP($A74,[1]!Table,MATCH(D$5,[1]!Curves,0))</f>
        <v>0.5</v>
      </c>
      <c r="E74" s="32" t="n">
        <f aca="false">VLOOKUP($A74,[1]!Table,MATCH(E$5,[1]!Curves,0))</f>
        <v>0.070349991388077</v>
      </c>
      <c r="F74" s="32" t="n">
        <f aca="false">VLOOKUP($A74,[1]!Table,MATCH(F$5,[1]!Curves,0))</f>
        <v>0.028</v>
      </c>
      <c r="G74" s="32" t="n">
        <f aca="false">VLOOKUP($A74,[1]!Table,MATCH(G$5,[1]!Curves,0))</f>
        <v>-0.01275</v>
      </c>
      <c r="H74" s="32" t="n">
        <f aca="false">VLOOKUP($A74,[1]!Table,MATCH(H$5,[1]!Curves,0))</f>
        <v>0.0125</v>
      </c>
      <c r="I74" s="32" t="n">
        <f aca="false">VLOOKUP($A74,[1]!Table,MATCH(I$5,[1]!Curves,0))</f>
        <v>0.003</v>
      </c>
      <c r="J74" s="32" t="n">
        <f aca="false">VLOOKUP($A74,[1]!Table,MATCH(J$5,[1]!Curves,0))</f>
        <v>0.01</v>
      </c>
      <c r="L74" s="0" t="n">
        <f aca="false">L73</f>
        <v>0.03</v>
      </c>
      <c r="M74" s="0" t="n">
        <f aca="false">M73</f>
        <v>0.03</v>
      </c>
      <c r="N74" s="0" t="n">
        <f aca="false">N73</f>
        <v>0.03</v>
      </c>
      <c r="O74" s="0" t="n">
        <f aca="false">O73</f>
        <v>0.02</v>
      </c>
      <c r="P74" s="0" t="n">
        <f aca="false">P73</f>
        <v>0.0225</v>
      </c>
      <c r="Q74" s="0" t="n">
        <f aca="false">Q73</f>
        <v>0.025</v>
      </c>
    </row>
    <row r="75" customFormat="false" ht="12.75" hidden="false" customHeight="false" outlineLevel="0" collapsed="false">
      <c r="A75" s="31" t="n">
        <f aca="false">EDATE(A74,1)</f>
        <v>38930</v>
      </c>
      <c r="B75" s="32" t="n">
        <f aca="false">VLOOKUP($A75,[1]!Table,MATCH(B$5,[1]!Curves,0))</f>
        <v>2.954</v>
      </c>
      <c r="C75" s="32" t="n">
        <f aca="false">VLOOKUP($A75,[1]!Table,MATCH(C$5,[1]!Curves,0))</f>
        <v>0.235</v>
      </c>
      <c r="D75" s="32" t="n">
        <f aca="false">VLOOKUP($A75,[1]!Table,MATCH(D$5,[1]!Curves,0))</f>
        <v>0.55</v>
      </c>
      <c r="E75" s="32" t="n">
        <f aca="false">VLOOKUP($A75,[1]!Table,MATCH(E$5,[1]!Curves,0))</f>
        <v>0.070370452244984</v>
      </c>
      <c r="F75" s="32" t="n">
        <f aca="false">VLOOKUP($A75,[1]!Table,MATCH(F$5,[1]!Curves,0))</f>
        <v>0.028</v>
      </c>
      <c r="G75" s="32" t="n">
        <f aca="false">VLOOKUP($A75,[1]!Table,MATCH(G$5,[1]!Curves,0))</f>
        <v>-0.01525</v>
      </c>
      <c r="H75" s="32" t="n">
        <f aca="false">VLOOKUP($A75,[1]!Table,MATCH(H$5,[1]!Curves,0))</f>
        <v>0.0125</v>
      </c>
      <c r="I75" s="32" t="n">
        <f aca="false">VLOOKUP($A75,[1]!Table,MATCH(I$5,[1]!Curves,0))</f>
        <v>0.003</v>
      </c>
      <c r="J75" s="32" t="n">
        <f aca="false">VLOOKUP($A75,[1]!Table,MATCH(J$5,[1]!Curves,0))</f>
        <v>0.01</v>
      </c>
      <c r="L75" s="0" t="n">
        <f aca="false">L74</f>
        <v>0.03</v>
      </c>
      <c r="M75" s="0" t="n">
        <f aca="false">M74</f>
        <v>0.03</v>
      </c>
      <c r="N75" s="0" t="n">
        <f aca="false">N74</f>
        <v>0.03</v>
      </c>
      <c r="O75" s="0" t="n">
        <f aca="false">O74</f>
        <v>0.02</v>
      </c>
      <c r="P75" s="0" t="n">
        <f aca="false">P74</f>
        <v>0.0225</v>
      </c>
      <c r="Q75" s="0" t="n">
        <f aca="false">Q74</f>
        <v>0.025</v>
      </c>
    </row>
    <row r="76" customFormat="false" ht="12.75" hidden="false" customHeight="false" outlineLevel="0" collapsed="false">
      <c r="A76" s="31" t="n">
        <f aca="false">EDATE(A75,1)</f>
        <v>38961</v>
      </c>
      <c r="B76" s="32" t="n">
        <f aca="false">VLOOKUP($A76,[1]!Table,MATCH(B$5,[1]!Curves,0))</f>
        <v>2.978</v>
      </c>
      <c r="C76" s="32" t="n">
        <f aca="false">VLOOKUP($A76,[1]!Table,MATCH(C$5,[1]!Curves,0))</f>
        <v>0.235</v>
      </c>
      <c r="D76" s="32" t="n">
        <f aca="false">VLOOKUP($A76,[1]!Table,MATCH(D$5,[1]!Curves,0))</f>
        <v>0.55</v>
      </c>
      <c r="E76" s="32" t="n">
        <f aca="false">VLOOKUP($A76,[1]!Table,MATCH(E$5,[1]!Curves,0))</f>
        <v>0.070390913102029</v>
      </c>
      <c r="F76" s="32" t="n">
        <f aca="false">VLOOKUP($A76,[1]!Table,MATCH(F$5,[1]!Curves,0))</f>
        <v>0.028</v>
      </c>
      <c r="G76" s="32" t="n">
        <f aca="false">VLOOKUP($A76,[1]!Table,MATCH(G$5,[1]!Curves,0))</f>
        <v>-0.01525</v>
      </c>
      <c r="H76" s="32" t="n">
        <f aca="false">VLOOKUP($A76,[1]!Table,MATCH(H$5,[1]!Curves,0))</f>
        <v>0.0125</v>
      </c>
      <c r="I76" s="32" t="n">
        <f aca="false">VLOOKUP($A76,[1]!Table,MATCH(I$5,[1]!Curves,0))</f>
        <v>0.003</v>
      </c>
      <c r="J76" s="32" t="n">
        <f aca="false">VLOOKUP($A76,[1]!Table,MATCH(J$5,[1]!Curves,0))</f>
        <v>0.01</v>
      </c>
      <c r="L76" s="0" t="n">
        <f aca="false">L75</f>
        <v>0.03</v>
      </c>
      <c r="M76" s="0" t="n">
        <f aca="false">M75</f>
        <v>0.03</v>
      </c>
      <c r="N76" s="0" t="n">
        <f aca="false">N75</f>
        <v>0.03</v>
      </c>
      <c r="O76" s="0" t="n">
        <f aca="false">O75</f>
        <v>0.02</v>
      </c>
      <c r="P76" s="0" t="n">
        <f aca="false">P75</f>
        <v>0.0225</v>
      </c>
      <c r="Q76" s="0" t="n">
        <f aca="false">Q75</f>
        <v>0.025</v>
      </c>
    </row>
    <row r="77" customFormat="false" ht="12.75" hidden="false" customHeight="false" outlineLevel="0" collapsed="false">
      <c r="A77" s="31" t="n">
        <f aca="false">EDATE(A76,1)</f>
        <v>38991</v>
      </c>
      <c r="B77" s="32" t="n">
        <f aca="false">VLOOKUP($A77,[1]!Table,MATCH(B$5,[1]!Curves,0))</f>
        <v>2.99</v>
      </c>
      <c r="C77" s="32" t="n">
        <f aca="false">VLOOKUP($A77,[1]!Table,MATCH(C$5,[1]!Curves,0))</f>
        <v>0.235</v>
      </c>
      <c r="D77" s="32" t="n">
        <f aca="false">VLOOKUP($A77,[1]!Table,MATCH(D$5,[1]!Curves,0))</f>
        <v>0.6</v>
      </c>
      <c r="E77" s="32" t="n">
        <f aca="false">VLOOKUP($A77,[1]!Table,MATCH(E$5,[1]!Curves,0))</f>
        <v>0.07041071393156</v>
      </c>
      <c r="F77" s="32" t="n">
        <f aca="false">VLOOKUP($A77,[1]!Table,MATCH(F$5,[1]!Curves,0))</f>
        <v>0.028</v>
      </c>
      <c r="G77" s="32" t="n">
        <f aca="false">VLOOKUP($A77,[1]!Table,MATCH(G$5,[1]!Curves,0))</f>
        <v>-0.031</v>
      </c>
      <c r="H77" s="32" t="n">
        <f aca="false">VLOOKUP($A77,[1]!Table,MATCH(H$5,[1]!Curves,0))</f>
        <v>0.0125</v>
      </c>
      <c r="I77" s="32" t="n">
        <f aca="false">VLOOKUP($A77,[1]!Table,MATCH(I$5,[1]!Curves,0))</f>
        <v>0.003</v>
      </c>
      <c r="J77" s="32" t="n">
        <f aca="false">VLOOKUP($A77,[1]!Table,MATCH(J$5,[1]!Curves,0))</f>
        <v>0.01</v>
      </c>
      <c r="L77" s="0" t="n">
        <f aca="false">L76</f>
        <v>0.03</v>
      </c>
      <c r="M77" s="0" t="n">
        <f aca="false">M76</f>
        <v>0.03</v>
      </c>
      <c r="N77" s="0" t="n">
        <f aca="false">N76</f>
        <v>0.03</v>
      </c>
      <c r="O77" s="0" t="n">
        <f aca="false">O76</f>
        <v>0.02</v>
      </c>
      <c r="P77" s="0" t="n">
        <f aca="false">P76</f>
        <v>0.0225</v>
      </c>
      <c r="Q77" s="0" t="n">
        <f aca="false">Q76</f>
        <v>0.025</v>
      </c>
    </row>
    <row r="78" customFormat="false" ht="12.75" hidden="false" customHeight="false" outlineLevel="0" collapsed="false">
      <c r="A78" s="31" t="n">
        <f aca="false">EDATE(A77,1)</f>
        <v>39022</v>
      </c>
      <c r="B78" s="32" t="n">
        <f aca="false">VLOOKUP($A78,[1]!Table,MATCH(B$5,[1]!Curves,0))</f>
        <v>3.067</v>
      </c>
      <c r="C78" s="32" t="n">
        <f aca="false">VLOOKUP($A78,[1]!Table,MATCH(C$5,[1]!Curves,0))</f>
        <v>0.2375</v>
      </c>
      <c r="D78" s="32" t="n">
        <f aca="false">VLOOKUP($A78,[1]!Table,MATCH(D$5,[1]!Curves,0))</f>
        <v>0.85</v>
      </c>
      <c r="E78" s="32" t="n">
        <f aca="false">VLOOKUP($A78,[1]!Table,MATCH(E$5,[1]!Curves,0))</f>
        <v>0.070431174788877</v>
      </c>
      <c r="F78" s="32" t="n">
        <f aca="false">VLOOKUP($A78,[1]!Table,MATCH(F$5,[1]!Curves,0))</f>
        <v>0.0375</v>
      </c>
      <c r="G78" s="32" t="n">
        <f aca="false">VLOOKUP($A78,[1]!Table,MATCH(G$5,[1]!Curves,0))</f>
        <v>-0.03</v>
      </c>
      <c r="H78" s="32" t="n">
        <f aca="false">VLOOKUP($A78,[1]!Table,MATCH(H$5,[1]!Curves,0))</f>
        <v>0.01</v>
      </c>
      <c r="I78" s="32" t="n">
        <f aca="false">VLOOKUP($A78,[1]!Table,MATCH(I$5,[1]!Curves,0))</f>
        <v>-0.0075</v>
      </c>
      <c r="J78" s="32" t="n">
        <f aca="false">VLOOKUP($A78,[1]!Table,MATCH(J$5,[1]!Curves,0))</f>
        <v>0.01</v>
      </c>
      <c r="L78" s="0" t="n">
        <f aca="false">L77</f>
        <v>0.03</v>
      </c>
      <c r="M78" s="0" t="n">
        <f aca="false">M77</f>
        <v>0.03</v>
      </c>
      <c r="N78" s="0" t="n">
        <f aca="false">N77</f>
        <v>0.03</v>
      </c>
      <c r="O78" s="0" t="n">
        <f aca="false">O77</f>
        <v>0.02</v>
      </c>
      <c r="P78" s="0" t="n">
        <f aca="false">P77</f>
        <v>0.0225</v>
      </c>
      <c r="Q78" s="0" t="n">
        <f aca="false">Q77</f>
        <v>0.025</v>
      </c>
    </row>
    <row r="79" customFormat="false" ht="12.75" hidden="false" customHeight="false" outlineLevel="0" collapsed="false">
      <c r="A79" s="31" t="n">
        <f aca="false">EDATE(A78,1)</f>
        <v>39052</v>
      </c>
      <c r="B79" s="32" t="n">
        <f aca="false">VLOOKUP($A79,[1]!Table,MATCH(B$5,[1]!Curves,0))</f>
        <v>3.144</v>
      </c>
      <c r="C79" s="32" t="n">
        <f aca="false">VLOOKUP($A79,[1]!Table,MATCH(C$5,[1]!Curves,0))</f>
        <v>0.24</v>
      </c>
      <c r="D79" s="32" t="n">
        <f aca="false">VLOOKUP($A79,[1]!Table,MATCH(D$5,[1]!Curves,0))</f>
        <v>1.05</v>
      </c>
      <c r="E79" s="32" t="n">
        <f aca="false">VLOOKUP($A79,[1]!Table,MATCH(E$5,[1]!Curves,0))</f>
        <v>0.070450975618671</v>
      </c>
      <c r="F79" s="32" t="n">
        <f aca="false">VLOOKUP($A79,[1]!Table,MATCH(F$5,[1]!Curves,0))</f>
        <v>0.0375</v>
      </c>
      <c r="G79" s="32" t="n">
        <f aca="false">VLOOKUP($A79,[1]!Table,MATCH(G$5,[1]!Curves,0))</f>
        <v>-0.03</v>
      </c>
      <c r="H79" s="32" t="n">
        <f aca="false">VLOOKUP($A79,[1]!Table,MATCH(H$5,[1]!Curves,0))</f>
        <v>0.01</v>
      </c>
      <c r="I79" s="32" t="n">
        <f aca="false">VLOOKUP($A79,[1]!Table,MATCH(I$5,[1]!Curves,0))</f>
        <v>-0.0075</v>
      </c>
      <c r="J79" s="32" t="n">
        <f aca="false">VLOOKUP($A79,[1]!Table,MATCH(J$5,[1]!Curves,0))</f>
        <v>0.01</v>
      </c>
      <c r="L79" s="0" t="n">
        <f aca="false">L78</f>
        <v>0.03</v>
      </c>
      <c r="M79" s="0" t="n">
        <f aca="false">M78</f>
        <v>0.03</v>
      </c>
      <c r="N79" s="0" t="n">
        <f aca="false">N78</f>
        <v>0.03</v>
      </c>
      <c r="O79" s="0" t="n">
        <f aca="false">O78</f>
        <v>0.02</v>
      </c>
      <c r="P79" s="0" t="n">
        <f aca="false">P78</f>
        <v>0.0225</v>
      </c>
      <c r="Q79" s="0" t="n">
        <f aca="false">Q78</f>
        <v>0.025</v>
      </c>
    </row>
    <row r="80" customFormat="false" ht="12.75" hidden="false" customHeight="false" outlineLevel="0" collapsed="false">
      <c r="A80" s="31" t="n">
        <f aca="false">EDATE(A79,1)</f>
        <v>39083</v>
      </c>
      <c r="B80" s="32" t="n">
        <f aca="false">VLOOKUP($A80,[1]!Table,MATCH(B$5,[1]!Curves,0))</f>
        <v>3.295</v>
      </c>
      <c r="C80" s="32" t="n">
        <f aca="false">VLOOKUP($A80,[1]!Table,MATCH(C$5,[1]!Curves,0))</f>
        <v>0.245</v>
      </c>
      <c r="D80" s="32" t="n">
        <f aca="false">VLOOKUP($A80,[1]!Table,MATCH(D$5,[1]!Curves,0))</f>
        <v>1.05</v>
      </c>
      <c r="E80" s="32" t="n">
        <f aca="false">VLOOKUP($A80,[1]!Table,MATCH(E$5,[1]!Curves,0))</f>
        <v>0.070471436476261</v>
      </c>
      <c r="F80" s="32" t="n">
        <f aca="false">VLOOKUP($A80,[1]!Table,MATCH(F$5,[1]!Curves,0))</f>
        <v>0.04</v>
      </c>
      <c r="G80" s="32" t="n">
        <f aca="false">VLOOKUP($A80,[1]!Table,MATCH(G$5,[1]!Curves,0))</f>
        <v>-0.03</v>
      </c>
      <c r="H80" s="32" t="n">
        <f aca="false">VLOOKUP($A80,[1]!Table,MATCH(H$5,[1]!Curves,0))</f>
        <v>0.01</v>
      </c>
      <c r="I80" s="32" t="n">
        <f aca="false">VLOOKUP($A80,[1]!Table,MATCH(I$5,[1]!Curves,0))</f>
        <v>-0.0075</v>
      </c>
      <c r="J80" s="32" t="n">
        <f aca="false">VLOOKUP($A80,[1]!Table,MATCH(J$5,[1]!Curves,0))</f>
        <v>0.01</v>
      </c>
      <c r="L80" s="0" t="n">
        <f aca="false">L79</f>
        <v>0.03</v>
      </c>
      <c r="M80" s="0" t="n">
        <f aca="false">M79</f>
        <v>0.03</v>
      </c>
      <c r="N80" s="0" t="n">
        <f aca="false">N79</f>
        <v>0.03</v>
      </c>
      <c r="O80" s="0" t="n">
        <f aca="false">O79</f>
        <v>0.02</v>
      </c>
      <c r="P80" s="0" t="n">
        <f aca="false">P79</f>
        <v>0.0225</v>
      </c>
      <c r="Q80" s="0" t="n">
        <f aca="false">Q79</f>
        <v>0.025</v>
      </c>
    </row>
    <row r="81" customFormat="false" ht="12.75" hidden="false" customHeight="false" outlineLevel="0" collapsed="false">
      <c r="A81" s="31" t="n">
        <f aca="false">EDATE(A80,1)</f>
        <v>39114</v>
      </c>
      <c r="B81" s="32" t="n">
        <f aca="false">VLOOKUP($A81,[1]!Table,MATCH(B$5,[1]!Curves,0))</f>
        <v>3.181</v>
      </c>
      <c r="C81" s="32" t="n">
        <f aca="false">VLOOKUP($A81,[1]!Table,MATCH(C$5,[1]!Curves,0))</f>
        <v>0.23</v>
      </c>
      <c r="D81" s="32" t="n">
        <f aca="false">VLOOKUP($A81,[1]!Table,MATCH(D$5,[1]!Curves,0))</f>
        <v>1.05</v>
      </c>
      <c r="E81" s="32" t="n">
        <f aca="false">VLOOKUP($A81,[1]!Table,MATCH(E$5,[1]!Curves,0))</f>
        <v>0.070491897333989</v>
      </c>
      <c r="F81" s="32" t="n">
        <f aca="false">VLOOKUP($A81,[1]!Table,MATCH(F$5,[1]!Curves,0))</f>
        <v>0.04</v>
      </c>
      <c r="G81" s="32" t="n">
        <f aca="false">VLOOKUP($A81,[1]!Table,MATCH(G$5,[1]!Curves,0))</f>
        <v>-0.03</v>
      </c>
      <c r="H81" s="32" t="n">
        <f aca="false">VLOOKUP($A81,[1]!Table,MATCH(H$5,[1]!Curves,0))</f>
        <v>0.01</v>
      </c>
      <c r="I81" s="32" t="n">
        <f aca="false">VLOOKUP($A81,[1]!Table,MATCH(I$5,[1]!Curves,0))</f>
        <v>-0.0075</v>
      </c>
      <c r="J81" s="32" t="n">
        <f aca="false">VLOOKUP($A81,[1]!Table,MATCH(J$5,[1]!Curves,0))</f>
        <v>0.01</v>
      </c>
      <c r="L81" s="0" t="n">
        <f aca="false">L80</f>
        <v>0.03</v>
      </c>
      <c r="M81" s="0" t="n">
        <f aca="false">M80</f>
        <v>0.03</v>
      </c>
      <c r="N81" s="0" t="n">
        <f aca="false">N80</f>
        <v>0.03</v>
      </c>
      <c r="O81" s="0" t="n">
        <f aca="false">O80</f>
        <v>0.02</v>
      </c>
      <c r="P81" s="0" t="n">
        <f aca="false">P80</f>
        <v>0.0225</v>
      </c>
      <c r="Q81" s="0" t="n">
        <f aca="false">Q80</f>
        <v>0.025</v>
      </c>
    </row>
    <row r="82" customFormat="false" ht="12.75" hidden="false" customHeight="false" outlineLevel="0" collapsed="false">
      <c r="A82" s="31" t="n">
        <f aca="false">EDATE(A81,1)</f>
        <v>39142</v>
      </c>
      <c r="B82" s="32" t="n">
        <f aca="false">VLOOKUP($A82,[1]!Table,MATCH(B$5,[1]!Curves,0))</f>
        <v>3.053</v>
      </c>
      <c r="C82" s="32" t="n">
        <f aca="false">VLOOKUP($A82,[1]!Table,MATCH(C$5,[1]!Curves,0))</f>
        <v>0.22</v>
      </c>
      <c r="D82" s="32" t="n">
        <f aca="false">VLOOKUP($A82,[1]!Table,MATCH(D$5,[1]!Curves,0))</f>
        <v>0.8</v>
      </c>
      <c r="E82" s="32" t="n">
        <f aca="false">VLOOKUP($A82,[1]!Table,MATCH(E$5,[1]!Curves,0))</f>
        <v>0.070510378108831</v>
      </c>
      <c r="F82" s="32" t="n">
        <f aca="false">VLOOKUP($A82,[1]!Table,MATCH(F$5,[1]!Curves,0))</f>
        <v>0.04</v>
      </c>
      <c r="G82" s="32" t="n">
        <f aca="false">VLOOKUP($A82,[1]!Table,MATCH(G$5,[1]!Curves,0))</f>
        <v>-0.0115</v>
      </c>
      <c r="H82" s="32" t="n">
        <f aca="false">VLOOKUP($A82,[1]!Table,MATCH(H$5,[1]!Curves,0))</f>
        <v>0.01</v>
      </c>
      <c r="I82" s="32" t="n">
        <f aca="false">VLOOKUP($A82,[1]!Table,MATCH(I$5,[1]!Curves,0))</f>
        <v>-0.0075</v>
      </c>
      <c r="J82" s="32" t="n">
        <f aca="false">VLOOKUP($A82,[1]!Table,MATCH(J$5,[1]!Curves,0))</f>
        <v>0.01</v>
      </c>
      <c r="L82" s="0" t="n">
        <f aca="false">L81</f>
        <v>0.03</v>
      </c>
      <c r="M82" s="0" t="n">
        <f aca="false">M81</f>
        <v>0.03</v>
      </c>
      <c r="N82" s="0" t="n">
        <f aca="false">N81</f>
        <v>0.03</v>
      </c>
      <c r="O82" s="0" t="n">
        <f aca="false">O81</f>
        <v>0.02</v>
      </c>
      <c r="P82" s="0" t="n">
        <f aca="false">P81</f>
        <v>0.0225</v>
      </c>
      <c r="Q82" s="0" t="n">
        <f aca="false">Q81</f>
        <v>0.025</v>
      </c>
    </row>
    <row r="83" customFormat="false" ht="12.75" hidden="false" customHeight="false" outlineLevel="0" collapsed="false">
      <c r="A83" s="31" t="n">
        <f aca="false">EDATE(A82,1)</f>
        <v>39173</v>
      </c>
      <c r="B83" s="32" t="n">
        <f aca="false">VLOOKUP($A83,[1]!Table,MATCH(B$5,[1]!Curves,0))</f>
        <v>2.925</v>
      </c>
      <c r="C83" s="32" t="n">
        <f aca="false">VLOOKUP($A83,[1]!Table,MATCH(C$5,[1]!Curves,0))</f>
        <v>0.22</v>
      </c>
      <c r="D83" s="32" t="n">
        <f aca="false">VLOOKUP($A83,[1]!Table,MATCH(D$5,[1]!Curves,0))</f>
        <v>0.45</v>
      </c>
      <c r="E83" s="32" t="n">
        <f aca="false">VLOOKUP($A83,[1]!Table,MATCH(E$5,[1]!Curves,0))</f>
        <v>0.070530838966822</v>
      </c>
      <c r="F83" s="32" t="n">
        <f aca="false">VLOOKUP($A83,[1]!Table,MATCH(F$5,[1]!Curves,0))</f>
        <v>0.028</v>
      </c>
      <c r="G83" s="32" t="n">
        <f aca="false">VLOOKUP($A83,[1]!Table,MATCH(G$5,[1]!Curves,0))</f>
        <v>-0.0115</v>
      </c>
      <c r="H83" s="32" t="n">
        <f aca="false">VLOOKUP($A83,[1]!Table,MATCH(H$5,[1]!Curves,0))</f>
        <v>0.0125</v>
      </c>
      <c r="I83" s="32" t="n">
        <f aca="false">VLOOKUP($A83,[1]!Table,MATCH(I$5,[1]!Curves,0))</f>
        <v>0.005</v>
      </c>
      <c r="J83" s="32" t="n">
        <f aca="false">VLOOKUP($A83,[1]!Table,MATCH(J$5,[1]!Curves,0))</f>
        <v>0.01</v>
      </c>
      <c r="L83" s="0" t="n">
        <f aca="false">L82</f>
        <v>0.03</v>
      </c>
      <c r="M83" s="0" t="n">
        <f aca="false">M82</f>
        <v>0.03</v>
      </c>
      <c r="N83" s="0" t="n">
        <f aca="false">N82</f>
        <v>0.03</v>
      </c>
      <c r="O83" s="0" t="n">
        <f aca="false">O82</f>
        <v>0.02</v>
      </c>
      <c r="P83" s="0" t="n">
        <f aca="false">P82</f>
        <v>0.0225</v>
      </c>
      <c r="Q83" s="0" t="n">
        <f aca="false">Q82</f>
        <v>0.025</v>
      </c>
    </row>
    <row r="84" customFormat="false" ht="12.75" hidden="false" customHeight="false" outlineLevel="0" collapsed="false">
      <c r="A84" s="31" t="n">
        <f aca="false">EDATE(A83,1)</f>
        <v>39203</v>
      </c>
      <c r="B84" s="32" t="n">
        <f aca="false">VLOOKUP($A84,[1]!Table,MATCH(B$5,[1]!Curves,0))</f>
        <v>2.914</v>
      </c>
      <c r="C84" s="32" t="n">
        <f aca="false">VLOOKUP($A84,[1]!Table,MATCH(C$5,[1]!Curves,0))</f>
        <v>0.22</v>
      </c>
      <c r="D84" s="32" t="n">
        <f aca="false">VLOOKUP($A84,[1]!Table,MATCH(D$5,[1]!Curves,0))</f>
        <v>0.5</v>
      </c>
      <c r="E84" s="32" t="n">
        <f aca="false">VLOOKUP($A84,[1]!Table,MATCH(E$5,[1]!Curves,0))</f>
        <v>0.070550639797268</v>
      </c>
      <c r="F84" s="32" t="n">
        <f aca="false">VLOOKUP($A84,[1]!Table,MATCH(F$5,[1]!Curves,0))</f>
        <v>0.028</v>
      </c>
      <c r="G84" s="32" t="n">
        <f aca="false">VLOOKUP($A84,[1]!Table,MATCH(G$5,[1]!Curves,0))</f>
        <v>-0.01175</v>
      </c>
      <c r="H84" s="32" t="n">
        <f aca="false">VLOOKUP($A84,[1]!Table,MATCH(H$5,[1]!Curves,0))</f>
        <v>0.0125</v>
      </c>
      <c r="I84" s="32" t="n">
        <f aca="false">VLOOKUP($A84,[1]!Table,MATCH(I$5,[1]!Curves,0))</f>
        <v>0.005</v>
      </c>
      <c r="J84" s="32" t="n">
        <f aca="false">VLOOKUP($A84,[1]!Table,MATCH(J$5,[1]!Curves,0))</f>
        <v>0.01</v>
      </c>
      <c r="L84" s="0" t="n">
        <f aca="false">L83</f>
        <v>0.03</v>
      </c>
      <c r="M84" s="0" t="n">
        <f aca="false">M83</f>
        <v>0.03</v>
      </c>
      <c r="N84" s="0" t="n">
        <f aca="false">N83</f>
        <v>0.03</v>
      </c>
      <c r="O84" s="0" t="n">
        <f aca="false">O83</f>
        <v>0.02</v>
      </c>
      <c r="P84" s="0" t="n">
        <f aca="false">P83</f>
        <v>0.0225</v>
      </c>
      <c r="Q84" s="0" t="n">
        <f aca="false">Q83</f>
        <v>0.025</v>
      </c>
    </row>
    <row r="85" customFormat="false" ht="12.75" hidden="false" customHeight="false" outlineLevel="0" collapsed="false">
      <c r="A85" s="31" t="n">
        <f aca="false">EDATE(A84,1)</f>
        <v>39234</v>
      </c>
      <c r="B85" s="32" t="n">
        <f aca="false">VLOOKUP($A85,[1]!Table,MATCH(B$5,[1]!Curves,0))</f>
        <v>2.95</v>
      </c>
      <c r="C85" s="32" t="n">
        <f aca="false">VLOOKUP($A85,[1]!Table,MATCH(C$5,[1]!Curves,0))</f>
        <v>0.21</v>
      </c>
      <c r="D85" s="32" t="n">
        <f aca="false">VLOOKUP($A85,[1]!Table,MATCH(D$5,[1]!Curves,0))</f>
        <v>0.5</v>
      </c>
      <c r="E85" s="32" t="n">
        <f aca="false">VLOOKUP($A85,[1]!Table,MATCH(E$5,[1]!Curves,0))</f>
        <v>0.070571100655533</v>
      </c>
      <c r="F85" s="32" t="n">
        <f aca="false">VLOOKUP($A85,[1]!Table,MATCH(F$5,[1]!Curves,0))</f>
        <v>0.028</v>
      </c>
      <c r="G85" s="32" t="n">
        <f aca="false">VLOOKUP($A85,[1]!Table,MATCH(G$5,[1]!Curves,0))</f>
        <v>-0.01175</v>
      </c>
      <c r="H85" s="32" t="n">
        <f aca="false">VLOOKUP($A85,[1]!Table,MATCH(H$5,[1]!Curves,0))</f>
        <v>0.0125</v>
      </c>
      <c r="I85" s="32" t="n">
        <f aca="false">VLOOKUP($A85,[1]!Table,MATCH(I$5,[1]!Curves,0))</f>
        <v>0.005</v>
      </c>
      <c r="J85" s="32" t="n">
        <f aca="false">VLOOKUP($A85,[1]!Table,MATCH(J$5,[1]!Curves,0))</f>
        <v>0.01</v>
      </c>
      <c r="L85" s="0" t="n">
        <f aca="false">L84</f>
        <v>0.03</v>
      </c>
      <c r="M85" s="0" t="n">
        <f aca="false">M84</f>
        <v>0.03</v>
      </c>
      <c r="N85" s="0" t="n">
        <f aca="false">N84</f>
        <v>0.03</v>
      </c>
      <c r="O85" s="0" t="n">
        <f aca="false">O84</f>
        <v>0.02</v>
      </c>
      <c r="P85" s="0" t="n">
        <f aca="false">P84</f>
        <v>0.0225</v>
      </c>
      <c r="Q85" s="0" t="n">
        <f aca="false">Q84</f>
        <v>0.025</v>
      </c>
    </row>
    <row r="86" customFormat="false" ht="12.75" hidden="false" customHeight="false" outlineLevel="0" collapsed="false">
      <c r="A86" s="31" t="n">
        <f aca="false">EDATE(A85,1)</f>
        <v>39264</v>
      </c>
      <c r="B86" s="32" t="n">
        <f aca="false">VLOOKUP($A86,[1]!Table,MATCH(B$5,[1]!Curves,0))</f>
        <v>2.962</v>
      </c>
      <c r="C86" s="32" t="n">
        <f aca="false">VLOOKUP($A86,[1]!Table,MATCH(C$5,[1]!Curves,0))</f>
        <v>0.21</v>
      </c>
      <c r="D86" s="32" t="n">
        <f aca="false">VLOOKUP($A86,[1]!Table,MATCH(D$5,[1]!Curves,0))</f>
        <v>0.5</v>
      </c>
      <c r="E86" s="32" t="n">
        <f aca="false">VLOOKUP($A86,[1]!Table,MATCH(E$5,[1]!Curves,0))</f>
        <v>0.070590901486242</v>
      </c>
      <c r="F86" s="32" t="n">
        <f aca="false">VLOOKUP($A86,[1]!Table,MATCH(F$5,[1]!Curves,0))</f>
        <v>0.028</v>
      </c>
      <c r="G86" s="32" t="n">
        <f aca="false">VLOOKUP($A86,[1]!Table,MATCH(G$5,[1]!Curves,0))</f>
        <v>-0.01175</v>
      </c>
      <c r="H86" s="32" t="n">
        <f aca="false">VLOOKUP($A86,[1]!Table,MATCH(H$5,[1]!Curves,0))</f>
        <v>0.0125</v>
      </c>
      <c r="I86" s="32" t="n">
        <f aca="false">VLOOKUP($A86,[1]!Table,MATCH(I$5,[1]!Curves,0))</f>
        <v>0.005</v>
      </c>
      <c r="J86" s="32" t="n">
        <f aca="false">VLOOKUP($A86,[1]!Table,MATCH(J$5,[1]!Curves,0))</f>
        <v>0.01</v>
      </c>
      <c r="L86" s="0" t="n">
        <f aca="false">L85</f>
        <v>0.03</v>
      </c>
      <c r="M86" s="0" t="n">
        <f aca="false">M85</f>
        <v>0.03</v>
      </c>
      <c r="N86" s="0" t="n">
        <f aca="false">N85</f>
        <v>0.03</v>
      </c>
      <c r="O86" s="0" t="n">
        <f aca="false">O85</f>
        <v>0.02</v>
      </c>
      <c r="P86" s="0" t="n">
        <f aca="false">P85</f>
        <v>0.0225</v>
      </c>
      <c r="Q86" s="0" t="n">
        <f aca="false">Q85</f>
        <v>0.025</v>
      </c>
    </row>
    <row r="87" customFormat="false" ht="12.75" hidden="false" customHeight="false" outlineLevel="0" collapsed="false">
      <c r="A87" s="31" t="n">
        <f aca="false">EDATE(A86,1)</f>
        <v>39295</v>
      </c>
      <c r="B87" s="32" t="n">
        <f aca="false">VLOOKUP($A87,[1]!Table,MATCH(B$5,[1]!Curves,0))</f>
        <v>2.983</v>
      </c>
      <c r="C87" s="32" t="n">
        <f aca="false">VLOOKUP($A87,[1]!Table,MATCH(C$5,[1]!Curves,0))</f>
        <v>0.21</v>
      </c>
      <c r="D87" s="32" t="n">
        <f aca="false">VLOOKUP($A87,[1]!Table,MATCH(D$5,[1]!Curves,0))</f>
        <v>0.55</v>
      </c>
      <c r="E87" s="32" t="n">
        <f aca="false">VLOOKUP($A87,[1]!Table,MATCH(E$5,[1]!Curves,0))</f>
        <v>0.070611362344779</v>
      </c>
      <c r="F87" s="32" t="n">
        <f aca="false">VLOOKUP($A87,[1]!Table,MATCH(F$5,[1]!Curves,0))</f>
        <v>0.028</v>
      </c>
      <c r="G87" s="32" t="n">
        <f aca="false">VLOOKUP($A87,[1]!Table,MATCH(G$5,[1]!Curves,0))</f>
        <v>-0.01425</v>
      </c>
      <c r="H87" s="32" t="n">
        <f aca="false">VLOOKUP($A87,[1]!Table,MATCH(H$5,[1]!Curves,0))</f>
        <v>0.0125</v>
      </c>
      <c r="I87" s="32" t="n">
        <f aca="false">VLOOKUP($A87,[1]!Table,MATCH(I$5,[1]!Curves,0))</f>
        <v>0.005</v>
      </c>
      <c r="J87" s="32" t="n">
        <f aca="false">VLOOKUP($A87,[1]!Table,MATCH(J$5,[1]!Curves,0))</f>
        <v>0.01</v>
      </c>
      <c r="L87" s="0" t="n">
        <f aca="false">L86</f>
        <v>0.03</v>
      </c>
      <c r="M87" s="0" t="n">
        <f aca="false">M86</f>
        <v>0.03</v>
      </c>
      <c r="N87" s="0" t="n">
        <f aca="false">N86</f>
        <v>0.03</v>
      </c>
      <c r="O87" s="0" t="n">
        <f aca="false">O86</f>
        <v>0.02</v>
      </c>
      <c r="P87" s="0" t="n">
        <f aca="false">P86</f>
        <v>0.0225</v>
      </c>
      <c r="Q87" s="0" t="n">
        <f aca="false">Q86</f>
        <v>0.025</v>
      </c>
    </row>
    <row r="88" customFormat="false" ht="12.75" hidden="false" customHeight="false" outlineLevel="0" collapsed="false">
      <c r="A88" s="31" t="n">
        <f aca="false">EDATE(A87,1)</f>
        <v>39326</v>
      </c>
      <c r="B88" s="32" t="n">
        <f aca="false">VLOOKUP($A88,[1]!Table,MATCH(B$5,[1]!Curves,0))</f>
        <v>3.006</v>
      </c>
      <c r="C88" s="32" t="n">
        <f aca="false">VLOOKUP($A88,[1]!Table,MATCH(C$5,[1]!Curves,0))</f>
        <v>0.21</v>
      </c>
      <c r="D88" s="32" t="n">
        <f aca="false">VLOOKUP($A88,[1]!Table,MATCH(D$5,[1]!Curves,0))</f>
        <v>0.55</v>
      </c>
      <c r="E88" s="32" t="n">
        <f aca="false">VLOOKUP($A88,[1]!Table,MATCH(E$5,[1]!Curves,0))</f>
        <v>0.070621099426719</v>
      </c>
      <c r="F88" s="32" t="n">
        <f aca="false">VLOOKUP($A88,[1]!Table,MATCH(F$5,[1]!Curves,0))</f>
        <v>0.028</v>
      </c>
      <c r="G88" s="32" t="n">
        <f aca="false">VLOOKUP($A88,[1]!Table,MATCH(G$5,[1]!Curves,0))</f>
        <v>-0.01425</v>
      </c>
      <c r="H88" s="32" t="n">
        <f aca="false">VLOOKUP($A88,[1]!Table,MATCH(H$5,[1]!Curves,0))</f>
        <v>0.0125</v>
      </c>
      <c r="I88" s="32" t="n">
        <f aca="false">VLOOKUP($A88,[1]!Table,MATCH(I$5,[1]!Curves,0))</f>
        <v>0.005</v>
      </c>
      <c r="J88" s="32" t="n">
        <f aca="false">VLOOKUP($A88,[1]!Table,MATCH(J$5,[1]!Curves,0))</f>
        <v>0.01</v>
      </c>
      <c r="L88" s="0" t="n">
        <f aca="false">L87</f>
        <v>0.03</v>
      </c>
      <c r="M88" s="0" t="n">
        <f aca="false">M87</f>
        <v>0.03</v>
      </c>
      <c r="N88" s="0" t="n">
        <f aca="false">N87</f>
        <v>0.03</v>
      </c>
      <c r="O88" s="0" t="n">
        <f aca="false">O87</f>
        <v>0.02</v>
      </c>
      <c r="P88" s="0" t="n">
        <f aca="false">P87</f>
        <v>0.0225</v>
      </c>
      <c r="Q88" s="0" t="n">
        <f aca="false">Q87</f>
        <v>0.025</v>
      </c>
    </row>
    <row r="89" customFormat="false" ht="12.75" hidden="false" customHeight="false" outlineLevel="0" collapsed="false">
      <c r="A89" s="31" t="n">
        <f aca="false">EDATE(A88,1)</f>
        <v>39356</v>
      </c>
      <c r="B89" s="32" t="n">
        <f aca="false">VLOOKUP($A89,[1]!Table,MATCH(B$5,[1]!Curves,0))</f>
        <v>3.017</v>
      </c>
      <c r="C89" s="32" t="n">
        <f aca="false">VLOOKUP($A89,[1]!Table,MATCH(C$5,[1]!Curves,0))</f>
        <v>0.2</v>
      </c>
      <c r="D89" s="32" t="n">
        <f aca="false">VLOOKUP($A89,[1]!Table,MATCH(D$5,[1]!Curves,0))</f>
        <v>0.6</v>
      </c>
      <c r="E89" s="32" t="n">
        <f aca="false">VLOOKUP($A89,[1]!Table,MATCH(E$5,[1]!Curves,0))</f>
        <v>0.070619452704261</v>
      </c>
      <c r="F89" s="32" t="n">
        <f aca="false">VLOOKUP($A89,[1]!Table,MATCH(F$5,[1]!Curves,0))</f>
        <v>0.028</v>
      </c>
      <c r="G89" s="32" t="n">
        <f aca="false">VLOOKUP($A89,[1]!Table,MATCH(G$5,[1]!Curves,0))</f>
        <v>-0.03</v>
      </c>
      <c r="H89" s="32" t="n">
        <f aca="false">VLOOKUP($A89,[1]!Table,MATCH(H$5,[1]!Curves,0))</f>
        <v>0.0125</v>
      </c>
      <c r="I89" s="32" t="n">
        <f aca="false">VLOOKUP($A89,[1]!Table,MATCH(I$5,[1]!Curves,0))</f>
        <v>0.005</v>
      </c>
      <c r="J89" s="32" t="n">
        <f aca="false">VLOOKUP($A89,[1]!Table,MATCH(J$5,[1]!Curves,0))</f>
        <v>0.01</v>
      </c>
      <c r="L89" s="0" t="n">
        <f aca="false">L88</f>
        <v>0.03</v>
      </c>
      <c r="M89" s="0" t="n">
        <f aca="false">M88</f>
        <v>0.03</v>
      </c>
      <c r="N89" s="0" t="n">
        <f aca="false">N88</f>
        <v>0.03</v>
      </c>
      <c r="O89" s="0" t="n">
        <f aca="false">O88</f>
        <v>0.02</v>
      </c>
      <c r="P89" s="0" t="n">
        <f aca="false">P88</f>
        <v>0.0225</v>
      </c>
      <c r="Q89" s="0" t="n">
        <f aca="false">Q88</f>
        <v>0.025</v>
      </c>
    </row>
    <row r="90" customFormat="false" ht="12.75" hidden="false" customHeight="false" outlineLevel="0" collapsed="false">
      <c r="A90" s="31" t="n">
        <f aca="false">EDATE(A89,1)</f>
        <v>39387</v>
      </c>
      <c r="B90" s="32" t="n">
        <f aca="false">VLOOKUP($A90,[1]!Table,MATCH(B$5,[1]!Curves,0))</f>
        <v>3.089</v>
      </c>
      <c r="C90" s="32" t="n">
        <f aca="false">VLOOKUP($A90,[1]!Table,MATCH(C$5,[1]!Curves,0))</f>
        <v>0.2</v>
      </c>
      <c r="D90" s="32" t="n">
        <f aca="false">VLOOKUP($A90,[1]!Table,MATCH(D$5,[1]!Curves,0))</f>
        <v>0.85</v>
      </c>
      <c r="E90" s="32" t="n">
        <f aca="false">VLOOKUP($A90,[1]!Table,MATCH(E$5,[1]!Curves,0))</f>
        <v>0.070617751091056</v>
      </c>
      <c r="F90" s="32" t="n">
        <f aca="false">VLOOKUP($A90,[1]!Table,MATCH(F$5,[1]!Curves,0))</f>
        <v>0.0395</v>
      </c>
      <c r="G90" s="32" t="n">
        <f aca="false">VLOOKUP($A90,[1]!Table,MATCH(G$5,[1]!Curves,0))</f>
        <v>-0.029</v>
      </c>
      <c r="H90" s="32" t="n">
        <f aca="false">VLOOKUP($A90,[1]!Table,MATCH(H$5,[1]!Curves,0))</f>
        <v>0.01</v>
      </c>
      <c r="I90" s="32" t="n">
        <f aca="false">VLOOKUP($A90,[1]!Table,MATCH(I$5,[1]!Curves,0))</f>
        <v>-0.0055</v>
      </c>
      <c r="J90" s="32" t="n">
        <f aca="false">VLOOKUP($A90,[1]!Table,MATCH(J$5,[1]!Curves,0))</f>
        <v>0.01</v>
      </c>
      <c r="L90" s="0" t="n">
        <f aca="false">L89</f>
        <v>0.03</v>
      </c>
      <c r="M90" s="0" t="n">
        <f aca="false">M89</f>
        <v>0.03</v>
      </c>
      <c r="N90" s="0" t="n">
        <f aca="false">N89</f>
        <v>0.03</v>
      </c>
      <c r="O90" s="0" t="n">
        <f aca="false">O89</f>
        <v>0.02</v>
      </c>
      <c r="P90" s="0" t="n">
        <f aca="false">P89</f>
        <v>0.0225</v>
      </c>
      <c r="Q90" s="0" t="n">
        <f aca="false">Q89</f>
        <v>0.025</v>
      </c>
    </row>
    <row r="91" customFormat="false" ht="12.75" hidden="false" customHeight="false" outlineLevel="0" collapsed="false">
      <c r="A91" s="31" t="n">
        <f aca="false">EDATE(A90,1)</f>
        <v>39417</v>
      </c>
      <c r="B91" s="32" t="n">
        <f aca="false">VLOOKUP($A91,[1]!Table,MATCH(B$5,[1]!Curves,0))</f>
        <v>3.163</v>
      </c>
      <c r="C91" s="32" t="n">
        <f aca="false">VLOOKUP($A91,[1]!Table,MATCH(C$5,[1]!Curves,0))</f>
        <v>0.2</v>
      </c>
      <c r="D91" s="32" t="n">
        <f aca="false">VLOOKUP($A91,[1]!Table,MATCH(D$5,[1]!Curves,0))</f>
        <v>1.05</v>
      </c>
      <c r="E91" s="32" t="n">
        <f aca="false">VLOOKUP($A91,[1]!Table,MATCH(E$5,[1]!Curves,0))</f>
        <v>0.070616104368601</v>
      </c>
      <c r="F91" s="32" t="n">
        <f aca="false">VLOOKUP($A91,[1]!Table,MATCH(F$5,[1]!Curves,0))</f>
        <v>0.0395</v>
      </c>
      <c r="G91" s="32" t="n">
        <f aca="false">VLOOKUP($A91,[1]!Table,MATCH(G$5,[1]!Curves,0))</f>
        <v>-0.029</v>
      </c>
      <c r="H91" s="32" t="n">
        <f aca="false">VLOOKUP($A91,[1]!Table,MATCH(H$5,[1]!Curves,0))</f>
        <v>0.01</v>
      </c>
      <c r="I91" s="32" t="n">
        <f aca="false">VLOOKUP($A91,[1]!Table,MATCH(I$5,[1]!Curves,0))</f>
        <v>-0.0055</v>
      </c>
      <c r="J91" s="32" t="n">
        <f aca="false">VLOOKUP($A91,[1]!Table,MATCH(J$5,[1]!Curves,0))</f>
        <v>0.01</v>
      </c>
      <c r="L91" s="0" t="n">
        <f aca="false">L90</f>
        <v>0.03</v>
      </c>
      <c r="M91" s="0" t="n">
        <f aca="false">M90</f>
        <v>0.03</v>
      </c>
      <c r="N91" s="0" t="n">
        <f aca="false">N90</f>
        <v>0.03</v>
      </c>
      <c r="O91" s="0" t="n">
        <f aca="false">O90</f>
        <v>0.02</v>
      </c>
      <c r="P91" s="0" t="n">
        <f aca="false">P90</f>
        <v>0.0225</v>
      </c>
      <c r="Q91" s="0" t="n">
        <f aca="false">Q90</f>
        <v>0.025</v>
      </c>
    </row>
    <row r="92" customFormat="false" ht="12.75" hidden="false" customHeight="false" outlineLevel="0" collapsed="false">
      <c r="A92" s="31" t="n">
        <f aca="false">EDATE(A91,1)</f>
        <v>39448</v>
      </c>
      <c r="B92" s="32" t="n">
        <f aca="false">VLOOKUP($A92,[1]!Table,MATCH(B$5,[1]!Curves,0))</f>
        <v>3.332</v>
      </c>
      <c r="C92" s="32" t="n">
        <f aca="false">VLOOKUP($A92,[1]!Table,MATCH(C$5,[1]!Curves,0))</f>
        <v>0.2</v>
      </c>
      <c r="D92" s="32" t="n">
        <f aca="false">VLOOKUP($A92,[1]!Table,MATCH(D$5,[1]!Curves,0))</f>
        <v>1.05</v>
      </c>
      <c r="E92" s="32" t="n">
        <f aca="false">VLOOKUP($A92,[1]!Table,MATCH(E$5,[1]!Curves,0))</f>
        <v>0.070614402755397</v>
      </c>
      <c r="F92" s="32" t="n">
        <f aca="false">VLOOKUP($A92,[1]!Table,MATCH(F$5,[1]!Curves,0))</f>
        <v>0.042</v>
      </c>
      <c r="G92" s="32" t="n">
        <f aca="false">VLOOKUP($A92,[1]!Table,MATCH(G$5,[1]!Curves,0))</f>
        <v>-0.029</v>
      </c>
      <c r="H92" s="32" t="n">
        <f aca="false">VLOOKUP($A92,[1]!Table,MATCH(H$5,[1]!Curves,0))</f>
        <v>0.01</v>
      </c>
      <c r="I92" s="32" t="n">
        <f aca="false">VLOOKUP($A92,[1]!Table,MATCH(I$5,[1]!Curves,0))</f>
        <v>-0.0055</v>
      </c>
      <c r="J92" s="32" t="n">
        <f aca="false">VLOOKUP($A92,[1]!Table,MATCH(J$5,[1]!Curves,0))</f>
        <v>0.01</v>
      </c>
      <c r="L92" s="0" t="n">
        <f aca="false">L91</f>
        <v>0.03</v>
      </c>
      <c r="M92" s="0" t="n">
        <f aca="false">M91</f>
        <v>0.03</v>
      </c>
      <c r="N92" s="0" t="n">
        <f aca="false">N91</f>
        <v>0.03</v>
      </c>
      <c r="O92" s="0" t="n">
        <f aca="false">O91</f>
        <v>0.02</v>
      </c>
      <c r="P92" s="0" t="n">
        <f aca="false">P91</f>
        <v>0.0225</v>
      </c>
      <c r="Q92" s="0" t="n">
        <f aca="false">Q91</f>
        <v>0.025</v>
      </c>
    </row>
    <row r="93" customFormat="false" ht="12.75" hidden="false" customHeight="false" outlineLevel="0" collapsed="false">
      <c r="A93" s="31" t="n">
        <f aca="false">EDATE(A92,1)</f>
        <v>39479</v>
      </c>
      <c r="B93" s="32" t="n">
        <f aca="false">VLOOKUP($A93,[1]!Table,MATCH(B$5,[1]!Curves,0))</f>
        <v>3.222</v>
      </c>
      <c r="C93" s="32" t="n">
        <f aca="false">VLOOKUP($A93,[1]!Table,MATCH(C$5,[1]!Curves,0))</f>
        <v>0.2</v>
      </c>
      <c r="D93" s="32" t="n">
        <f aca="false">VLOOKUP($A93,[1]!Table,MATCH(D$5,[1]!Curves,0))</f>
        <v>1.05</v>
      </c>
      <c r="E93" s="32" t="n">
        <f aca="false">VLOOKUP($A93,[1]!Table,MATCH(E$5,[1]!Curves,0))</f>
        <v>0.070612701142195</v>
      </c>
      <c r="F93" s="32" t="n">
        <f aca="false">VLOOKUP($A93,[1]!Table,MATCH(F$5,[1]!Curves,0))</f>
        <v>0.042</v>
      </c>
      <c r="G93" s="32" t="n">
        <f aca="false">VLOOKUP($A93,[1]!Table,MATCH(G$5,[1]!Curves,0))</f>
        <v>-0.029</v>
      </c>
      <c r="H93" s="32" t="n">
        <f aca="false">VLOOKUP($A93,[1]!Table,MATCH(H$5,[1]!Curves,0))</f>
        <v>0.01</v>
      </c>
      <c r="I93" s="32" t="n">
        <f aca="false">VLOOKUP($A93,[1]!Table,MATCH(I$5,[1]!Curves,0))</f>
        <v>-0.0055</v>
      </c>
      <c r="J93" s="32" t="n">
        <f aca="false">VLOOKUP($A93,[1]!Table,MATCH(J$5,[1]!Curves,0))</f>
        <v>0.01</v>
      </c>
      <c r="L93" s="0" t="n">
        <f aca="false">L92</f>
        <v>0.03</v>
      </c>
      <c r="M93" s="0" t="n">
        <f aca="false">M92</f>
        <v>0.03</v>
      </c>
      <c r="N93" s="0" t="n">
        <f aca="false">N92</f>
        <v>0.03</v>
      </c>
      <c r="O93" s="0" t="n">
        <f aca="false">O92</f>
        <v>0.02</v>
      </c>
      <c r="P93" s="0" t="n">
        <f aca="false">P92</f>
        <v>0.0225</v>
      </c>
      <c r="Q93" s="0" t="n">
        <f aca="false">Q92</f>
        <v>0.025</v>
      </c>
    </row>
    <row r="94" customFormat="false" ht="12.75" hidden="false" customHeight="false" outlineLevel="0" collapsed="false">
      <c r="A94" s="31" t="n">
        <f aca="false">EDATE(A93,1)</f>
        <v>39508</v>
      </c>
      <c r="B94" s="32" t="n">
        <f aca="false">VLOOKUP($A94,[1]!Table,MATCH(B$5,[1]!Curves,0))</f>
        <v>3.097</v>
      </c>
      <c r="C94" s="32" t="n">
        <f aca="false">VLOOKUP($A94,[1]!Table,MATCH(C$5,[1]!Curves,0))</f>
        <v>0.2</v>
      </c>
      <c r="D94" s="32" t="n">
        <f aca="false">VLOOKUP($A94,[1]!Table,MATCH(D$5,[1]!Curves,0))</f>
        <v>0.8</v>
      </c>
      <c r="E94" s="32" t="n">
        <f aca="false">VLOOKUP($A94,[1]!Table,MATCH(E$5,[1]!Curves,0))</f>
        <v>0.070611109310491</v>
      </c>
      <c r="F94" s="32" t="n">
        <f aca="false">VLOOKUP($A94,[1]!Table,MATCH(F$5,[1]!Curves,0))</f>
        <v>0.042</v>
      </c>
      <c r="G94" s="32" t="n">
        <f aca="false">VLOOKUP($A94,[1]!Table,MATCH(G$5,[1]!Curves,0))</f>
        <v>-0.0105</v>
      </c>
      <c r="H94" s="32" t="n">
        <f aca="false">VLOOKUP($A94,[1]!Table,MATCH(H$5,[1]!Curves,0))</f>
        <v>0.01</v>
      </c>
      <c r="I94" s="32" t="n">
        <f aca="false">VLOOKUP($A94,[1]!Table,MATCH(I$5,[1]!Curves,0))</f>
        <v>-0.0055</v>
      </c>
      <c r="J94" s="32" t="n">
        <f aca="false">VLOOKUP($A94,[1]!Table,MATCH(J$5,[1]!Curves,0))</f>
        <v>0.01</v>
      </c>
      <c r="L94" s="0" t="n">
        <f aca="false">L93</f>
        <v>0.03</v>
      </c>
      <c r="M94" s="0" t="n">
        <f aca="false">M93</f>
        <v>0.03</v>
      </c>
      <c r="N94" s="0" t="n">
        <f aca="false">N93</f>
        <v>0.03</v>
      </c>
      <c r="O94" s="0" t="n">
        <f aca="false">O93</f>
        <v>0.02</v>
      </c>
      <c r="P94" s="0" t="n">
        <f aca="false">P93</f>
        <v>0.0225</v>
      </c>
      <c r="Q94" s="0" t="n">
        <f aca="false">Q93</f>
        <v>0.025</v>
      </c>
    </row>
    <row r="95" customFormat="false" ht="12.75" hidden="false" customHeight="false" outlineLevel="0" collapsed="false">
      <c r="A95" s="31" t="n">
        <f aca="false">EDATE(A94,1)</f>
        <v>39539</v>
      </c>
      <c r="B95" s="32" t="n">
        <f aca="false">VLOOKUP($A95,[1]!Table,MATCH(B$5,[1]!Curves,0))</f>
        <v>2.972</v>
      </c>
      <c r="C95" s="32" t="n">
        <f aca="false">VLOOKUP($A95,[1]!Table,MATCH(C$5,[1]!Curves,0))</f>
        <v>0.2</v>
      </c>
      <c r="D95" s="32" t="n">
        <f aca="false">VLOOKUP($A95,[1]!Table,MATCH(D$5,[1]!Curves,0))</f>
        <v>0.45</v>
      </c>
      <c r="E95" s="32" t="n">
        <f aca="false">VLOOKUP($A95,[1]!Table,MATCH(E$5,[1]!Curves,0))</f>
        <v>0.07060940769729</v>
      </c>
      <c r="F95" s="32" t="n">
        <f aca="false">VLOOKUP($A95,[1]!Table,MATCH(F$5,[1]!Curves,0))</f>
        <v>0.028</v>
      </c>
      <c r="G95" s="32" t="n">
        <f aca="false">VLOOKUP($A95,[1]!Table,MATCH(G$5,[1]!Curves,0))</f>
        <v>-0.0105</v>
      </c>
      <c r="H95" s="32" t="n">
        <f aca="false">VLOOKUP($A95,[1]!Table,MATCH(H$5,[1]!Curves,0))</f>
        <v>0.0125</v>
      </c>
      <c r="I95" s="32" t="n">
        <f aca="false">VLOOKUP($A95,[1]!Table,MATCH(I$5,[1]!Curves,0))</f>
        <v>0.007</v>
      </c>
      <c r="J95" s="32" t="n">
        <f aca="false">VLOOKUP($A95,[1]!Table,MATCH(J$5,[1]!Curves,0))</f>
        <v>0.01</v>
      </c>
      <c r="L95" s="0" t="n">
        <f aca="false">L94</f>
        <v>0.03</v>
      </c>
      <c r="M95" s="0" t="n">
        <f aca="false">M94</f>
        <v>0.03</v>
      </c>
      <c r="N95" s="0" t="n">
        <f aca="false">N94</f>
        <v>0.03</v>
      </c>
      <c r="O95" s="0" t="n">
        <f aca="false">O94</f>
        <v>0.02</v>
      </c>
      <c r="P95" s="0" t="n">
        <f aca="false">P94</f>
        <v>0.0225</v>
      </c>
      <c r="Q95" s="0" t="n">
        <f aca="false">Q94</f>
        <v>0.025</v>
      </c>
    </row>
    <row r="96" customFormat="false" ht="12.75" hidden="false" customHeight="false" outlineLevel="0" collapsed="false">
      <c r="A96" s="31" t="n">
        <f aca="false">EDATE(A95,1)</f>
        <v>39569</v>
      </c>
      <c r="B96" s="32" t="n">
        <f aca="false">VLOOKUP($A96,[1]!Table,MATCH(B$5,[1]!Curves,0))</f>
        <v>2.962</v>
      </c>
      <c r="C96" s="32" t="n">
        <f aca="false">VLOOKUP($A96,[1]!Table,MATCH(C$5,[1]!Curves,0))</f>
        <v>0.2</v>
      </c>
      <c r="D96" s="32" t="n">
        <f aca="false">VLOOKUP($A96,[1]!Table,MATCH(D$5,[1]!Curves,0))</f>
        <v>0.5</v>
      </c>
      <c r="E96" s="32" t="n">
        <f aca="false">VLOOKUP($A96,[1]!Table,MATCH(E$5,[1]!Curves,0))</f>
        <v>0.070607760974839</v>
      </c>
      <c r="F96" s="32" t="n">
        <f aca="false">VLOOKUP($A96,[1]!Table,MATCH(F$5,[1]!Curves,0))</f>
        <v>0.028</v>
      </c>
      <c r="G96" s="32" t="n">
        <f aca="false">VLOOKUP($A96,[1]!Table,MATCH(G$5,[1]!Curves,0))</f>
        <v>-0.01075</v>
      </c>
      <c r="H96" s="32" t="n">
        <f aca="false">VLOOKUP($A96,[1]!Table,MATCH(H$5,[1]!Curves,0))</f>
        <v>0.0125</v>
      </c>
      <c r="I96" s="32" t="n">
        <f aca="false">VLOOKUP($A96,[1]!Table,MATCH(I$5,[1]!Curves,0))</f>
        <v>0.007</v>
      </c>
      <c r="J96" s="32" t="n">
        <f aca="false">VLOOKUP($A96,[1]!Table,MATCH(J$5,[1]!Curves,0))</f>
        <v>0.01</v>
      </c>
      <c r="L96" s="0" t="n">
        <f aca="false">L95</f>
        <v>0.03</v>
      </c>
      <c r="M96" s="0" t="n">
        <f aca="false">M95</f>
        <v>0.03</v>
      </c>
      <c r="N96" s="0" t="n">
        <f aca="false">N95</f>
        <v>0.03</v>
      </c>
      <c r="O96" s="0" t="n">
        <f aca="false">O95</f>
        <v>0.02</v>
      </c>
      <c r="P96" s="0" t="n">
        <f aca="false">P95</f>
        <v>0.0225</v>
      </c>
      <c r="Q96" s="0" t="n">
        <f aca="false">Q95</f>
        <v>0.025</v>
      </c>
    </row>
    <row r="97" customFormat="false" ht="12.75" hidden="false" customHeight="false" outlineLevel="0" collapsed="false">
      <c r="A97" s="31" t="n">
        <f aca="false">EDATE(A96,1)</f>
        <v>39600</v>
      </c>
      <c r="B97" s="32" t="n">
        <f aca="false">VLOOKUP($A97,[1]!Table,MATCH(B$5,[1]!Curves,0))</f>
        <v>2.999</v>
      </c>
      <c r="C97" s="32" t="n">
        <f aca="false">VLOOKUP($A97,[1]!Table,MATCH(C$5,[1]!Curves,0))</f>
        <v>0.2</v>
      </c>
      <c r="D97" s="32" t="n">
        <f aca="false">VLOOKUP($A97,[1]!Table,MATCH(D$5,[1]!Curves,0))</f>
        <v>0.5</v>
      </c>
      <c r="E97" s="32" t="n">
        <f aca="false">VLOOKUP($A97,[1]!Table,MATCH(E$5,[1]!Curves,0))</f>
        <v>0.07060605936164</v>
      </c>
      <c r="F97" s="32" t="n">
        <f aca="false">VLOOKUP($A97,[1]!Table,MATCH(F$5,[1]!Curves,0))</f>
        <v>0.028</v>
      </c>
      <c r="G97" s="32" t="n">
        <f aca="false">VLOOKUP($A97,[1]!Table,MATCH(G$5,[1]!Curves,0))</f>
        <v>-0.01075</v>
      </c>
      <c r="H97" s="32" t="n">
        <f aca="false">VLOOKUP($A97,[1]!Table,MATCH(H$5,[1]!Curves,0))</f>
        <v>0.0125</v>
      </c>
      <c r="I97" s="32" t="n">
        <f aca="false">VLOOKUP($A97,[1]!Table,MATCH(I$5,[1]!Curves,0))</f>
        <v>0.007</v>
      </c>
      <c r="J97" s="32" t="n">
        <f aca="false">VLOOKUP($A97,[1]!Table,MATCH(J$5,[1]!Curves,0))</f>
        <v>0.01</v>
      </c>
      <c r="L97" s="0" t="n">
        <f aca="false">L96</f>
        <v>0.03</v>
      </c>
      <c r="M97" s="0" t="n">
        <f aca="false">M96</f>
        <v>0.03</v>
      </c>
      <c r="N97" s="0" t="n">
        <f aca="false">N96</f>
        <v>0.03</v>
      </c>
      <c r="O97" s="0" t="n">
        <f aca="false">O96</f>
        <v>0.02</v>
      </c>
      <c r="P97" s="0" t="n">
        <f aca="false">P96</f>
        <v>0.0225</v>
      </c>
      <c r="Q97" s="0" t="n">
        <f aca="false">Q96</f>
        <v>0.025</v>
      </c>
    </row>
    <row r="98" customFormat="false" ht="12.75" hidden="false" customHeight="false" outlineLevel="0" collapsed="false">
      <c r="A98" s="31" t="n">
        <f aca="false">EDATE(A97,1)</f>
        <v>39630</v>
      </c>
      <c r="B98" s="32" t="n">
        <f aca="false">VLOOKUP($A98,[1]!Table,MATCH(B$5,[1]!Curves,0))</f>
        <v>3.011</v>
      </c>
      <c r="C98" s="32" t="n">
        <f aca="false">VLOOKUP($A98,[1]!Table,MATCH(C$5,[1]!Curves,0))</f>
        <v>0.18</v>
      </c>
      <c r="D98" s="32" t="n">
        <f aca="false">VLOOKUP($A98,[1]!Table,MATCH(D$5,[1]!Curves,0))</f>
        <v>0.5</v>
      </c>
      <c r="E98" s="32" t="n">
        <f aca="false">VLOOKUP($A98,[1]!Table,MATCH(E$5,[1]!Curves,0))</f>
        <v>0.070604412639191</v>
      </c>
      <c r="F98" s="32" t="n">
        <f aca="false">VLOOKUP($A98,[1]!Table,MATCH(F$5,[1]!Curves,0))</f>
        <v>0.028</v>
      </c>
      <c r="G98" s="32" t="n">
        <f aca="false">VLOOKUP($A98,[1]!Table,MATCH(G$5,[1]!Curves,0))</f>
        <v>-0.01075</v>
      </c>
      <c r="H98" s="32" t="n">
        <f aca="false">VLOOKUP($A98,[1]!Table,MATCH(H$5,[1]!Curves,0))</f>
        <v>0.0125</v>
      </c>
      <c r="I98" s="32" t="n">
        <f aca="false">VLOOKUP($A98,[1]!Table,MATCH(I$5,[1]!Curves,0))</f>
        <v>0.007</v>
      </c>
      <c r="J98" s="32" t="n">
        <f aca="false">VLOOKUP($A98,[1]!Table,MATCH(J$5,[1]!Curves,0))</f>
        <v>0.01</v>
      </c>
      <c r="L98" s="0" t="n">
        <f aca="false">L97</f>
        <v>0.03</v>
      </c>
      <c r="M98" s="0" t="n">
        <f aca="false">M97</f>
        <v>0.03</v>
      </c>
      <c r="N98" s="0" t="n">
        <f aca="false">N97</f>
        <v>0.03</v>
      </c>
      <c r="O98" s="0" t="n">
        <f aca="false">O97</f>
        <v>0.02</v>
      </c>
      <c r="P98" s="0" t="n">
        <f aca="false">P97</f>
        <v>0.0225</v>
      </c>
      <c r="Q98" s="0" t="n">
        <f aca="false">Q97</f>
        <v>0.025</v>
      </c>
    </row>
    <row r="99" customFormat="false" ht="12.75" hidden="false" customHeight="false" outlineLevel="0" collapsed="false">
      <c r="A99" s="31" t="n">
        <f aca="false">EDATE(A98,1)</f>
        <v>39661</v>
      </c>
      <c r="B99" s="32" t="n">
        <f aca="false">VLOOKUP($A99,[1]!Table,MATCH(B$5,[1]!Curves,0))</f>
        <v>3.032</v>
      </c>
      <c r="C99" s="32" t="n">
        <f aca="false">VLOOKUP($A99,[1]!Table,MATCH(C$5,[1]!Curves,0))</f>
        <v>0.18</v>
      </c>
      <c r="D99" s="32" t="n">
        <f aca="false">VLOOKUP($A99,[1]!Table,MATCH(D$5,[1]!Curves,0))</f>
        <v>0.55</v>
      </c>
      <c r="E99" s="32" t="n">
        <f aca="false">VLOOKUP($A99,[1]!Table,MATCH(E$5,[1]!Curves,0))</f>
        <v>0.070602711026</v>
      </c>
      <c r="F99" s="32" t="n">
        <f aca="false">VLOOKUP($A99,[1]!Table,MATCH(F$5,[1]!Curves,0))</f>
        <v>0.028</v>
      </c>
      <c r="G99" s="32" t="n">
        <f aca="false">VLOOKUP($A99,[1]!Table,MATCH(G$5,[1]!Curves,0))</f>
        <v>-0.01325</v>
      </c>
      <c r="H99" s="32" t="n">
        <f aca="false">VLOOKUP($A99,[1]!Table,MATCH(H$5,[1]!Curves,0))</f>
        <v>0.0125</v>
      </c>
      <c r="I99" s="32" t="n">
        <f aca="false">VLOOKUP($A99,[1]!Table,MATCH(I$5,[1]!Curves,0))</f>
        <v>0.007</v>
      </c>
      <c r="J99" s="32" t="n">
        <f aca="false">VLOOKUP($A99,[1]!Table,MATCH(J$5,[1]!Curves,0))</f>
        <v>0.01</v>
      </c>
      <c r="L99" s="0" t="n">
        <f aca="false">L98</f>
        <v>0.03</v>
      </c>
      <c r="M99" s="0" t="n">
        <f aca="false">M98</f>
        <v>0.03</v>
      </c>
      <c r="N99" s="0" t="n">
        <f aca="false">N98</f>
        <v>0.03</v>
      </c>
      <c r="O99" s="0" t="n">
        <f aca="false">O98</f>
        <v>0.02</v>
      </c>
      <c r="P99" s="0" t="n">
        <f aca="false">P98</f>
        <v>0.0225</v>
      </c>
      <c r="Q99" s="0" t="n">
        <f aca="false">Q98</f>
        <v>0.025</v>
      </c>
    </row>
    <row r="100" customFormat="false" ht="12.75" hidden="false" customHeight="false" outlineLevel="0" collapsed="false">
      <c r="A100" s="31" t="n">
        <f aca="false">EDATE(A99,1)</f>
        <v>39692</v>
      </c>
      <c r="B100" s="32" t="n">
        <f aca="false">VLOOKUP($A100,[1]!Table,MATCH(B$5,[1]!Curves,0))</f>
        <v>3.054</v>
      </c>
      <c r="C100" s="32" t="n">
        <f aca="false">VLOOKUP($A100,[1]!Table,MATCH(C$5,[1]!Curves,0))</f>
        <v>0.18</v>
      </c>
      <c r="D100" s="32" t="n">
        <f aca="false">VLOOKUP($A100,[1]!Table,MATCH(D$5,[1]!Curves,0))</f>
        <v>0.55</v>
      </c>
      <c r="E100" s="32" t="n">
        <f aca="false">VLOOKUP($A100,[1]!Table,MATCH(E$5,[1]!Curves,0))</f>
        <v>0.070601009412798</v>
      </c>
      <c r="F100" s="32" t="n">
        <f aca="false">VLOOKUP($A100,[1]!Table,MATCH(F$5,[1]!Curves,0))</f>
        <v>0.028</v>
      </c>
      <c r="G100" s="32" t="n">
        <f aca="false">VLOOKUP($A100,[1]!Table,MATCH(G$5,[1]!Curves,0))</f>
        <v>-0.01325</v>
      </c>
      <c r="H100" s="32" t="n">
        <f aca="false">VLOOKUP($A100,[1]!Table,MATCH(H$5,[1]!Curves,0))</f>
        <v>0.0125</v>
      </c>
      <c r="I100" s="32" t="n">
        <f aca="false">VLOOKUP($A100,[1]!Table,MATCH(I$5,[1]!Curves,0))</f>
        <v>0.007</v>
      </c>
      <c r="J100" s="32" t="n">
        <f aca="false">VLOOKUP($A100,[1]!Table,MATCH(J$5,[1]!Curves,0))</f>
        <v>0.01</v>
      </c>
      <c r="L100" s="0" t="n">
        <f aca="false">L99</f>
        <v>0.03</v>
      </c>
      <c r="M100" s="0" t="n">
        <f aca="false">M99</f>
        <v>0.03</v>
      </c>
      <c r="N100" s="0" t="n">
        <f aca="false">N99</f>
        <v>0.03</v>
      </c>
      <c r="O100" s="0" t="n">
        <f aca="false">O99</f>
        <v>0.02</v>
      </c>
      <c r="P100" s="0" t="n">
        <f aca="false">P99</f>
        <v>0.0225</v>
      </c>
      <c r="Q100" s="0" t="n">
        <f aca="false">Q99</f>
        <v>0.025</v>
      </c>
    </row>
    <row r="101" customFormat="false" ht="12.75" hidden="false" customHeight="false" outlineLevel="0" collapsed="false">
      <c r="A101" s="31" t="n">
        <f aca="false">EDATE(A100,1)</f>
        <v>39722</v>
      </c>
      <c r="B101" s="32" t="n">
        <f aca="false">VLOOKUP($A101,[1]!Table,MATCH(B$5,[1]!Curves,0))</f>
        <v>3.064</v>
      </c>
      <c r="C101" s="32" t="n">
        <f aca="false">VLOOKUP($A101,[1]!Table,MATCH(C$5,[1]!Curves,0))</f>
        <v>0.18</v>
      </c>
      <c r="D101" s="32" t="n">
        <f aca="false">VLOOKUP($A101,[1]!Table,MATCH(D$5,[1]!Curves,0))</f>
        <v>0.6</v>
      </c>
      <c r="E101" s="32" t="n">
        <f aca="false">VLOOKUP($A101,[1]!Table,MATCH(E$5,[1]!Curves,0))</f>
        <v>0.070599362690352</v>
      </c>
      <c r="F101" s="32" t="n">
        <f aca="false">VLOOKUP($A101,[1]!Table,MATCH(F$5,[1]!Curves,0))</f>
        <v>0.028</v>
      </c>
      <c r="G101" s="32" t="n">
        <f aca="false">VLOOKUP($A101,[1]!Table,MATCH(G$5,[1]!Curves,0))</f>
        <v>-0.029</v>
      </c>
      <c r="H101" s="32" t="n">
        <f aca="false">VLOOKUP($A101,[1]!Table,MATCH(H$5,[1]!Curves,0))</f>
        <v>0.0125</v>
      </c>
      <c r="I101" s="32" t="n">
        <f aca="false">VLOOKUP($A101,[1]!Table,MATCH(I$5,[1]!Curves,0))</f>
        <v>0.007</v>
      </c>
      <c r="J101" s="32" t="n">
        <f aca="false">VLOOKUP($A101,[1]!Table,MATCH(J$5,[1]!Curves,0))</f>
        <v>0.01</v>
      </c>
      <c r="L101" s="0" t="n">
        <f aca="false">L100</f>
        <v>0.03</v>
      </c>
      <c r="M101" s="0" t="n">
        <f aca="false">M100</f>
        <v>0.03</v>
      </c>
      <c r="N101" s="0" t="n">
        <f aca="false">N100</f>
        <v>0.03</v>
      </c>
      <c r="O101" s="0" t="n">
        <f aca="false">O100</f>
        <v>0.02</v>
      </c>
      <c r="P101" s="0" t="n">
        <f aca="false">P100</f>
        <v>0.0225</v>
      </c>
      <c r="Q101" s="0" t="n">
        <f aca="false">Q100</f>
        <v>0.025</v>
      </c>
    </row>
    <row r="102" customFormat="false" ht="12.75" hidden="false" customHeight="false" outlineLevel="0" collapsed="false">
      <c r="A102" s="31" t="n">
        <f aca="false">EDATE(A101,1)</f>
        <v>39753</v>
      </c>
      <c r="B102" s="32" t="n">
        <f aca="false">VLOOKUP($A102,[1]!Table,MATCH(B$5,[1]!Curves,0))</f>
        <v>3.131</v>
      </c>
      <c r="C102" s="32" t="n">
        <f aca="false">VLOOKUP($A102,[1]!Table,MATCH(C$5,[1]!Curves,0))</f>
        <v>0.18</v>
      </c>
      <c r="D102" s="32" t="n">
        <f aca="false">VLOOKUP($A102,[1]!Table,MATCH(D$5,[1]!Curves,0))</f>
        <v>0.85</v>
      </c>
      <c r="E102" s="32" t="n">
        <f aca="false">VLOOKUP($A102,[1]!Table,MATCH(E$5,[1]!Curves,0))</f>
        <v>0.070597661077158</v>
      </c>
      <c r="F102" s="32" t="n">
        <f aca="false">VLOOKUP($A102,[1]!Table,MATCH(F$5,[1]!Curves,0))</f>
        <v>0.0415</v>
      </c>
      <c r="G102" s="32" t="n">
        <f aca="false">VLOOKUP($A102,[1]!Table,MATCH(G$5,[1]!Curves,0))</f>
        <v>-0.0305</v>
      </c>
      <c r="H102" s="32" t="n">
        <f aca="false">VLOOKUP($A102,[1]!Table,MATCH(H$5,[1]!Curves,0))</f>
        <v>0.01</v>
      </c>
      <c r="I102" s="32" t="n">
        <f aca="false">VLOOKUP($A102,[1]!Table,MATCH(I$5,[1]!Curves,0))</f>
        <v>-0.0035</v>
      </c>
      <c r="J102" s="32" t="n">
        <f aca="false">VLOOKUP($A102,[1]!Table,MATCH(J$5,[1]!Curves,0))</f>
        <v>0.01</v>
      </c>
      <c r="L102" s="0" t="n">
        <f aca="false">L101</f>
        <v>0.03</v>
      </c>
      <c r="M102" s="0" t="n">
        <f aca="false">M101</f>
        <v>0.03</v>
      </c>
      <c r="N102" s="0" t="n">
        <f aca="false">N101</f>
        <v>0.03</v>
      </c>
      <c r="O102" s="0" t="n">
        <f aca="false">O101</f>
        <v>0.02</v>
      </c>
      <c r="P102" s="0" t="n">
        <f aca="false">P101</f>
        <v>0.0225</v>
      </c>
      <c r="Q102" s="0" t="n">
        <f aca="false">Q101</f>
        <v>0.025</v>
      </c>
    </row>
    <row r="103" customFormat="false" ht="12.75" hidden="false" customHeight="false" outlineLevel="0" collapsed="false">
      <c r="A103" s="31" t="n">
        <f aca="false">EDATE(A102,1)</f>
        <v>39783</v>
      </c>
      <c r="B103" s="32" t="n">
        <f aca="false">VLOOKUP($A103,[1]!Table,MATCH(B$5,[1]!Curves,0))</f>
        <v>3.202</v>
      </c>
      <c r="C103" s="32" t="n">
        <f aca="false">VLOOKUP($A103,[1]!Table,MATCH(C$5,[1]!Curves,0))</f>
        <v>0.18</v>
      </c>
      <c r="D103" s="32" t="n">
        <f aca="false">VLOOKUP($A103,[1]!Table,MATCH(D$5,[1]!Curves,0))</f>
        <v>1.05</v>
      </c>
      <c r="E103" s="32" t="n">
        <f aca="false">VLOOKUP($A103,[1]!Table,MATCH(E$5,[1]!Curves,0))</f>
        <v>0.070596014354713</v>
      </c>
      <c r="F103" s="32" t="n">
        <f aca="false">VLOOKUP($A103,[1]!Table,MATCH(F$5,[1]!Curves,0))</f>
        <v>0.0415</v>
      </c>
      <c r="G103" s="32" t="n">
        <f aca="false">VLOOKUP($A103,[1]!Table,MATCH(G$5,[1]!Curves,0))</f>
        <v>-0.0305</v>
      </c>
      <c r="H103" s="32" t="n">
        <f aca="false">VLOOKUP($A103,[1]!Table,MATCH(H$5,[1]!Curves,0))</f>
        <v>0.01</v>
      </c>
      <c r="I103" s="32" t="n">
        <f aca="false">VLOOKUP($A103,[1]!Table,MATCH(I$5,[1]!Curves,0))</f>
        <v>-0.0035</v>
      </c>
      <c r="J103" s="32" t="n">
        <f aca="false">VLOOKUP($A103,[1]!Table,MATCH(J$5,[1]!Curves,0))</f>
        <v>0.01</v>
      </c>
      <c r="L103" s="0" t="n">
        <f aca="false">L102</f>
        <v>0.03</v>
      </c>
      <c r="M103" s="0" t="n">
        <f aca="false">M102</f>
        <v>0.03</v>
      </c>
      <c r="N103" s="0" t="n">
        <f aca="false">N102</f>
        <v>0.03</v>
      </c>
      <c r="O103" s="0" t="n">
        <f aca="false">O102</f>
        <v>0.02</v>
      </c>
      <c r="P103" s="0" t="n">
        <f aca="false">P102</f>
        <v>0.0225</v>
      </c>
      <c r="Q103" s="0" t="n">
        <f aca="false">Q102</f>
        <v>0.025</v>
      </c>
    </row>
    <row r="104" customFormat="false" ht="12.75" hidden="false" customHeight="false" outlineLevel="0" collapsed="false">
      <c r="A104" s="31" t="n">
        <f aca="false">EDATE(A103,1)</f>
        <v>39814</v>
      </c>
      <c r="B104" s="32" t="n">
        <f aca="false">VLOOKUP($A104,[1]!Table,MATCH(B$5,[1]!Curves,0))</f>
        <v>3.379</v>
      </c>
      <c r="C104" s="32" t="n">
        <f aca="false">VLOOKUP($A104,[1]!Table,MATCH(C$5,[1]!Curves,0))</f>
        <v>0.18</v>
      </c>
      <c r="D104" s="32" t="n">
        <f aca="false">VLOOKUP($A104,[1]!Table,MATCH(D$5,[1]!Curves,0))</f>
        <v>1.05</v>
      </c>
      <c r="E104" s="32" t="n">
        <f aca="false">VLOOKUP($A104,[1]!Table,MATCH(E$5,[1]!Curves,0))</f>
        <v>0.070594312741521</v>
      </c>
      <c r="F104" s="32" t="n">
        <f aca="false">VLOOKUP($A104,[1]!Table,MATCH(F$5,[1]!Curves,0))</f>
        <v>0.044</v>
      </c>
      <c r="G104" s="32" t="n">
        <f aca="false">VLOOKUP($A104,[1]!Table,MATCH(G$5,[1]!Curves,0))</f>
        <v>-0.0305</v>
      </c>
      <c r="H104" s="32" t="n">
        <f aca="false">VLOOKUP($A104,[1]!Table,MATCH(H$5,[1]!Curves,0))</f>
        <v>0.01</v>
      </c>
      <c r="I104" s="32" t="n">
        <f aca="false">VLOOKUP($A104,[1]!Table,MATCH(I$5,[1]!Curves,0))</f>
        <v>-0.0035</v>
      </c>
      <c r="J104" s="32" t="n">
        <f aca="false">VLOOKUP($A104,[1]!Table,MATCH(J$5,[1]!Curves,0))</f>
        <v>0.01</v>
      </c>
      <c r="L104" s="0" t="n">
        <f aca="false">L103</f>
        <v>0.03</v>
      </c>
      <c r="M104" s="0" t="n">
        <f aca="false">M103</f>
        <v>0.03</v>
      </c>
      <c r="N104" s="0" t="n">
        <f aca="false">N103</f>
        <v>0.03</v>
      </c>
      <c r="O104" s="0" t="n">
        <f aca="false">O103</f>
        <v>0.02</v>
      </c>
      <c r="P104" s="0" t="n">
        <f aca="false">P103</f>
        <v>0.0225</v>
      </c>
      <c r="Q104" s="0" t="n">
        <f aca="false">Q103</f>
        <v>0.025</v>
      </c>
    </row>
    <row r="105" customFormat="false" ht="12.75" hidden="false" customHeight="false" outlineLevel="0" collapsed="false">
      <c r="A105" s="31" t="n">
        <f aca="false">EDATE(A104,1)</f>
        <v>39845</v>
      </c>
      <c r="B105" s="32" t="n">
        <f aca="false">VLOOKUP($A105,[1]!Table,MATCH(B$5,[1]!Curves,0))</f>
        <v>3.273</v>
      </c>
      <c r="C105" s="32" t="n">
        <f aca="false">VLOOKUP($A105,[1]!Table,MATCH(C$5,[1]!Curves,0))</f>
        <v>0.18</v>
      </c>
      <c r="D105" s="32" t="n">
        <f aca="false">VLOOKUP($A105,[1]!Table,MATCH(D$5,[1]!Curves,0))</f>
        <v>1.05</v>
      </c>
      <c r="E105" s="32" t="n">
        <f aca="false">VLOOKUP($A105,[1]!Table,MATCH(E$5,[1]!Curves,0))</f>
        <v>0.07059261112833</v>
      </c>
      <c r="F105" s="32" t="n">
        <f aca="false">VLOOKUP($A105,[1]!Table,MATCH(F$5,[1]!Curves,0))</f>
        <v>0.044</v>
      </c>
      <c r="G105" s="32" t="n">
        <f aca="false">VLOOKUP($A105,[1]!Table,MATCH(G$5,[1]!Curves,0))</f>
        <v>-0.0305</v>
      </c>
      <c r="H105" s="32" t="n">
        <f aca="false">VLOOKUP($A105,[1]!Table,MATCH(H$5,[1]!Curves,0))</f>
        <v>0.01</v>
      </c>
      <c r="I105" s="32" t="n">
        <f aca="false">VLOOKUP($A105,[1]!Table,MATCH(I$5,[1]!Curves,0))</f>
        <v>-0.0035</v>
      </c>
      <c r="J105" s="32" t="n">
        <f aca="false">VLOOKUP($A105,[1]!Table,MATCH(J$5,[1]!Curves,0))</f>
        <v>0.01</v>
      </c>
      <c r="L105" s="0" t="n">
        <f aca="false">L104</f>
        <v>0.03</v>
      </c>
      <c r="M105" s="0" t="n">
        <f aca="false">M104</f>
        <v>0.03</v>
      </c>
      <c r="N105" s="0" t="n">
        <f aca="false">N104</f>
        <v>0.03</v>
      </c>
      <c r="O105" s="0" t="n">
        <f aca="false">O104</f>
        <v>0.02</v>
      </c>
      <c r="P105" s="0" t="n">
        <f aca="false">P104</f>
        <v>0.0225</v>
      </c>
      <c r="Q105" s="0" t="n">
        <f aca="false">Q104</f>
        <v>0.025</v>
      </c>
    </row>
    <row r="106" customFormat="false" ht="12.75" hidden="false" customHeight="false" outlineLevel="0" collapsed="false">
      <c r="A106" s="31" t="n">
        <f aca="false">EDATE(A105,1)</f>
        <v>39873</v>
      </c>
      <c r="B106" s="32" t="n">
        <f aca="false">VLOOKUP($A106,[1]!Table,MATCH(B$5,[1]!Curves,0))</f>
        <v>3.151</v>
      </c>
      <c r="C106" s="32" t="n">
        <f aca="false">VLOOKUP($A106,[1]!Table,MATCH(C$5,[1]!Curves,0))</f>
        <v>0.17</v>
      </c>
      <c r="D106" s="32" t="n">
        <f aca="false">VLOOKUP($A106,[1]!Table,MATCH(D$5,[1]!Curves,0))</f>
        <v>0.8</v>
      </c>
      <c r="E106" s="32" t="n">
        <f aca="false">VLOOKUP($A106,[1]!Table,MATCH(E$5,[1]!Curves,0))</f>
        <v>0.070591074187384</v>
      </c>
      <c r="F106" s="32" t="n">
        <f aca="false">VLOOKUP($A106,[1]!Table,MATCH(F$5,[1]!Curves,0))</f>
        <v>0.044</v>
      </c>
      <c r="G106" s="32" t="n">
        <f aca="false">VLOOKUP($A106,[1]!Table,MATCH(G$5,[1]!Curves,0))</f>
        <v>-0.012</v>
      </c>
      <c r="H106" s="32" t="n">
        <f aca="false">VLOOKUP($A106,[1]!Table,MATCH(H$5,[1]!Curves,0))</f>
        <v>0.01</v>
      </c>
      <c r="I106" s="32" t="n">
        <f aca="false">VLOOKUP($A106,[1]!Table,MATCH(I$5,[1]!Curves,0))</f>
        <v>-0.0035</v>
      </c>
      <c r="J106" s="32" t="n">
        <f aca="false">VLOOKUP($A106,[1]!Table,MATCH(J$5,[1]!Curves,0))</f>
        <v>0.01</v>
      </c>
      <c r="L106" s="0" t="n">
        <f aca="false">L105</f>
        <v>0.03</v>
      </c>
      <c r="M106" s="0" t="n">
        <f aca="false">M105</f>
        <v>0.03</v>
      </c>
      <c r="N106" s="0" t="n">
        <f aca="false">N105</f>
        <v>0.03</v>
      </c>
      <c r="O106" s="0" t="n">
        <f aca="false">O105</f>
        <v>0.02</v>
      </c>
      <c r="P106" s="0" t="n">
        <f aca="false">P105</f>
        <v>0.0225</v>
      </c>
      <c r="Q106" s="0" t="n">
        <f aca="false">Q105</f>
        <v>0.025</v>
      </c>
    </row>
    <row r="107" customFormat="false" ht="12.75" hidden="false" customHeight="false" outlineLevel="0" collapsed="false">
      <c r="A107" s="31" t="n">
        <f aca="false">EDATE(A106,1)</f>
        <v>39904</v>
      </c>
      <c r="B107" s="32" t="n">
        <f aca="false">VLOOKUP($A107,[1]!Table,MATCH(B$5,[1]!Curves,0))</f>
        <v>3.029</v>
      </c>
      <c r="C107" s="32" t="n">
        <f aca="false">VLOOKUP($A107,[1]!Table,MATCH(C$5,[1]!Curves,0))</f>
        <v>0.17</v>
      </c>
      <c r="D107" s="32" t="n">
        <f aca="false">VLOOKUP($A107,[1]!Table,MATCH(D$5,[1]!Curves,0))</f>
        <v>0.45</v>
      </c>
      <c r="E107" s="32" t="n">
        <f aca="false">VLOOKUP($A107,[1]!Table,MATCH(E$5,[1]!Curves,0))</f>
        <v>0.070589372574195</v>
      </c>
      <c r="F107" s="32" t="n">
        <f aca="false">VLOOKUP($A107,[1]!Table,MATCH(F$5,[1]!Curves,0))</f>
        <v>0.028</v>
      </c>
      <c r="G107" s="32" t="n">
        <f aca="false">VLOOKUP($A107,[1]!Table,MATCH(G$5,[1]!Curves,0))</f>
        <v>-0.012</v>
      </c>
      <c r="H107" s="32" t="n">
        <f aca="false">VLOOKUP($A107,[1]!Table,MATCH(H$5,[1]!Curves,0))</f>
        <v>0.0125</v>
      </c>
      <c r="I107" s="32" t="n">
        <f aca="false">VLOOKUP($A107,[1]!Table,MATCH(I$5,[1]!Curves,0))</f>
        <v>0.009</v>
      </c>
      <c r="J107" s="32" t="n">
        <f aca="false">VLOOKUP($A107,[1]!Table,MATCH(J$5,[1]!Curves,0))</f>
        <v>0.01</v>
      </c>
      <c r="L107" s="0" t="n">
        <f aca="false">L106</f>
        <v>0.03</v>
      </c>
      <c r="M107" s="0" t="n">
        <f aca="false">M106</f>
        <v>0.03</v>
      </c>
      <c r="N107" s="0" t="n">
        <f aca="false">N106</f>
        <v>0.03</v>
      </c>
      <c r="O107" s="0" t="n">
        <f aca="false">O106</f>
        <v>0.02</v>
      </c>
      <c r="P107" s="0" t="n">
        <f aca="false">P106</f>
        <v>0.0225</v>
      </c>
      <c r="Q107" s="0" t="n">
        <f aca="false">Q106</f>
        <v>0.025</v>
      </c>
    </row>
    <row r="108" customFormat="false" ht="12.75" hidden="false" customHeight="false" outlineLevel="0" collapsed="false">
      <c r="A108" s="31" t="n">
        <f aca="false">EDATE(A107,1)</f>
        <v>39934</v>
      </c>
      <c r="B108" s="32" t="n">
        <f aca="false">VLOOKUP($A108,[1]!Table,MATCH(B$5,[1]!Curves,0))</f>
        <v>3.02</v>
      </c>
      <c r="C108" s="32" t="n">
        <f aca="false">VLOOKUP($A108,[1]!Table,MATCH(C$5,[1]!Curves,0))</f>
        <v>0.17</v>
      </c>
      <c r="D108" s="32" t="n">
        <f aca="false">VLOOKUP($A108,[1]!Table,MATCH(D$5,[1]!Curves,0))</f>
        <v>0.5</v>
      </c>
      <c r="E108" s="32" t="n">
        <f aca="false">VLOOKUP($A108,[1]!Table,MATCH(E$5,[1]!Curves,0))</f>
        <v>0.070587725851755</v>
      </c>
      <c r="F108" s="32" t="n">
        <f aca="false">VLOOKUP($A108,[1]!Table,MATCH(F$5,[1]!Curves,0))</f>
        <v>0.028</v>
      </c>
      <c r="G108" s="32" t="n">
        <f aca="false">VLOOKUP($A108,[1]!Table,MATCH(G$5,[1]!Curves,0))</f>
        <v>-0.01225</v>
      </c>
      <c r="H108" s="32" t="n">
        <f aca="false">VLOOKUP($A108,[1]!Table,MATCH(H$5,[1]!Curves,0))</f>
        <v>0.0125</v>
      </c>
      <c r="I108" s="32" t="n">
        <f aca="false">VLOOKUP($A108,[1]!Table,MATCH(I$5,[1]!Curves,0))</f>
        <v>0.009</v>
      </c>
      <c r="J108" s="32" t="n">
        <f aca="false">VLOOKUP($A108,[1]!Table,MATCH(J$5,[1]!Curves,0))</f>
        <v>0.01</v>
      </c>
      <c r="L108" s="0" t="n">
        <f aca="false">L107</f>
        <v>0.03</v>
      </c>
      <c r="M108" s="0" t="n">
        <f aca="false">M107</f>
        <v>0.03</v>
      </c>
      <c r="N108" s="0" t="n">
        <f aca="false">N107</f>
        <v>0.03</v>
      </c>
      <c r="O108" s="0" t="n">
        <f aca="false">O107</f>
        <v>0.02</v>
      </c>
      <c r="P108" s="0" t="n">
        <f aca="false">P107</f>
        <v>0.0225</v>
      </c>
      <c r="Q108" s="0" t="n">
        <f aca="false">Q107</f>
        <v>0.025</v>
      </c>
    </row>
    <row r="109" customFormat="false" ht="12.75" hidden="false" customHeight="false" outlineLevel="0" collapsed="false">
      <c r="A109" s="31" t="n">
        <f aca="false">EDATE(A108,1)</f>
        <v>39965</v>
      </c>
      <c r="B109" s="32" t="n">
        <f aca="false">VLOOKUP($A109,[1]!Table,MATCH(B$5,[1]!Curves,0))</f>
        <v>3.058</v>
      </c>
      <c r="C109" s="32" t="n">
        <f aca="false">VLOOKUP($A109,[1]!Table,MATCH(C$5,[1]!Curves,0))</f>
        <v>0.17</v>
      </c>
      <c r="D109" s="32" t="n">
        <f aca="false">VLOOKUP($A109,[1]!Table,MATCH(D$5,[1]!Curves,0))</f>
        <v>0.5</v>
      </c>
      <c r="E109" s="32" t="n">
        <f aca="false">VLOOKUP($A109,[1]!Table,MATCH(E$5,[1]!Curves,0))</f>
        <v>0.070586024238568</v>
      </c>
      <c r="F109" s="32" t="n">
        <f aca="false">VLOOKUP($A109,[1]!Table,MATCH(F$5,[1]!Curves,0))</f>
        <v>0.028</v>
      </c>
      <c r="G109" s="32" t="n">
        <f aca="false">VLOOKUP($A109,[1]!Table,MATCH(G$5,[1]!Curves,0))</f>
        <v>-0.01225</v>
      </c>
      <c r="H109" s="32" t="n">
        <f aca="false">VLOOKUP($A109,[1]!Table,MATCH(H$5,[1]!Curves,0))</f>
        <v>0.0125</v>
      </c>
      <c r="I109" s="32" t="n">
        <f aca="false">VLOOKUP($A109,[1]!Table,MATCH(I$5,[1]!Curves,0))</f>
        <v>0.009</v>
      </c>
      <c r="J109" s="32" t="n">
        <f aca="false">VLOOKUP($A109,[1]!Table,MATCH(J$5,[1]!Curves,0))</f>
        <v>0.01</v>
      </c>
      <c r="L109" s="0" t="n">
        <f aca="false">L108</f>
        <v>0.03</v>
      </c>
      <c r="M109" s="0" t="n">
        <f aca="false">M108</f>
        <v>0.03</v>
      </c>
      <c r="N109" s="0" t="n">
        <f aca="false">N108</f>
        <v>0.03</v>
      </c>
      <c r="O109" s="0" t="n">
        <f aca="false">O108</f>
        <v>0.02</v>
      </c>
      <c r="P109" s="0" t="n">
        <f aca="false">P108</f>
        <v>0.0225</v>
      </c>
      <c r="Q109" s="0" t="n">
        <f aca="false">Q108</f>
        <v>0.025</v>
      </c>
    </row>
    <row r="110" customFormat="false" ht="12.75" hidden="false" customHeight="false" outlineLevel="0" collapsed="false">
      <c r="A110" s="31" t="n">
        <f aca="false">EDATE(A109,1)</f>
        <v>39995</v>
      </c>
      <c r="B110" s="32" t="n">
        <f aca="false">VLOOKUP($A110,[1]!Table,MATCH(B$5,[1]!Curves,0))</f>
        <v>3.07</v>
      </c>
      <c r="C110" s="32" t="n">
        <f aca="false">VLOOKUP($A110,[1]!Table,MATCH(C$5,[1]!Curves,0))</f>
        <v>0.17</v>
      </c>
      <c r="D110" s="32" t="n">
        <f aca="false">VLOOKUP($A110,[1]!Table,MATCH(D$5,[1]!Curves,0))</f>
        <v>0.5</v>
      </c>
      <c r="E110" s="32" t="n">
        <f aca="false">VLOOKUP($A110,[1]!Table,MATCH(E$5,[1]!Curves,0))</f>
        <v>0.070584377516129</v>
      </c>
      <c r="F110" s="32" t="n">
        <f aca="false">VLOOKUP($A110,[1]!Table,MATCH(F$5,[1]!Curves,0))</f>
        <v>0.028</v>
      </c>
      <c r="G110" s="32" t="n">
        <f aca="false">VLOOKUP($A110,[1]!Table,MATCH(G$5,[1]!Curves,0))</f>
        <v>-0.01225</v>
      </c>
      <c r="H110" s="32" t="n">
        <f aca="false">VLOOKUP($A110,[1]!Table,MATCH(H$5,[1]!Curves,0))</f>
        <v>0.0125</v>
      </c>
      <c r="I110" s="32" t="n">
        <f aca="false">VLOOKUP($A110,[1]!Table,MATCH(I$5,[1]!Curves,0))</f>
        <v>0.009</v>
      </c>
      <c r="J110" s="32" t="n">
        <f aca="false">VLOOKUP($A110,[1]!Table,MATCH(J$5,[1]!Curves,0))</f>
        <v>0.01</v>
      </c>
      <c r="L110" s="0" t="n">
        <f aca="false">L109</f>
        <v>0.03</v>
      </c>
      <c r="M110" s="0" t="n">
        <f aca="false">M109</f>
        <v>0.03</v>
      </c>
      <c r="N110" s="0" t="n">
        <f aca="false">N109</f>
        <v>0.03</v>
      </c>
      <c r="O110" s="0" t="n">
        <f aca="false">O109</f>
        <v>0.02</v>
      </c>
      <c r="P110" s="0" t="n">
        <f aca="false">P109</f>
        <v>0.0225</v>
      </c>
      <c r="Q110" s="0" t="n">
        <f aca="false">Q109</f>
        <v>0.025</v>
      </c>
    </row>
    <row r="111" customFormat="false" ht="12.75" hidden="false" customHeight="false" outlineLevel="0" collapsed="false">
      <c r="A111" s="31" t="n">
        <f aca="false">EDATE(A110,1)</f>
        <v>40026</v>
      </c>
      <c r="B111" s="32" t="n">
        <f aca="false">VLOOKUP($A111,[1]!Table,MATCH(B$5,[1]!Curves,0))</f>
        <v>3.091</v>
      </c>
      <c r="C111" s="32" t="n">
        <f aca="false">VLOOKUP($A111,[1]!Table,MATCH(C$5,[1]!Curves,0))</f>
        <v>0.17</v>
      </c>
      <c r="D111" s="32" t="n">
        <f aca="false">VLOOKUP($A111,[1]!Table,MATCH(D$5,[1]!Curves,0))</f>
        <v>0.55</v>
      </c>
      <c r="E111" s="32" t="n">
        <f aca="false">VLOOKUP($A111,[1]!Table,MATCH(E$5,[1]!Curves,0))</f>
        <v>0.070582675902944</v>
      </c>
      <c r="F111" s="32" t="n">
        <f aca="false">VLOOKUP($A111,[1]!Table,MATCH(F$5,[1]!Curves,0))</f>
        <v>0.028</v>
      </c>
      <c r="G111" s="32" t="n">
        <f aca="false">VLOOKUP($A111,[1]!Table,MATCH(G$5,[1]!Curves,0))</f>
        <v>-0.01475</v>
      </c>
      <c r="H111" s="32" t="n">
        <f aca="false">VLOOKUP($A111,[1]!Table,MATCH(H$5,[1]!Curves,0))</f>
        <v>0.0125</v>
      </c>
      <c r="I111" s="32" t="n">
        <f aca="false">VLOOKUP($A111,[1]!Table,MATCH(I$5,[1]!Curves,0))</f>
        <v>0.009</v>
      </c>
      <c r="J111" s="32" t="n">
        <f aca="false">VLOOKUP($A111,[1]!Table,MATCH(J$5,[1]!Curves,0))</f>
        <v>0.01</v>
      </c>
      <c r="L111" s="0" t="n">
        <f aca="false">L110</f>
        <v>0.03</v>
      </c>
      <c r="M111" s="0" t="n">
        <f aca="false">M110</f>
        <v>0.03</v>
      </c>
      <c r="N111" s="0" t="n">
        <f aca="false">N110</f>
        <v>0.03</v>
      </c>
      <c r="O111" s="0" t="n">
        <f aca="false">O110</f>
        <v>0.02</v>
      </c>
      <c r="P111" s="0" t="n">
        <f aca="false">P110</f>
        <v>0.0225</v>
      </c>
      <c r="Q111" s="0" t="n">
        <f aca="false">Q110</f>
        <v>0.025</v>
      </c>
    </row>
    <row r="112" customFormat="false" ht="12.75" hidden="false" customHeight="false" outlineLevel="0" collapsed="false">
      <c r="A112" s="31" t="n">
        <f aca="false">EDATE(A111,1)</f>
        <v>40057</v>
      </c>
      <c r="B112" s="32" t="n">
        <f aca="false">VLOOKUP($A112,[1]!Table,MATCH(B$5,[1]!Curves,0))</f>
        <v>3.112</v>
      </c>
      <c r="C112" s="32" t="n">
        <f aca="false">VLOOKUP($A112,[1]!Table,MATCH(C$5,[1]!Curves,0))</f>
        <v>0.17</v>
      </c>
      <c r="D112" s="32" t="n">
        <f aca="false">VLOOKUP($A112,[1]!Table,MATCH(D$5,[1]!Curves,0))</f>
        <v>0.55</v>
      </c>
      <c r="E112" s="32" t="n">
        <f aca="false">VLOOKUP($A112,[1]!Table,MATCH(E$5,[1]!Curves,0))</f>
        <v>0.070580974289759</v>
      </c>
      <c r="F112" s="32" t="n">
        <f aca="false">VLOOKUP($A112,[1]!Table,MATCH(F$5,[1]!Curves,0))</f>
        <v>0.028</v>
      </c>
      <c r="G112" s="32" t="n">
        <f aca="false">VLOOKUP($A112,[1]!Table,MATCH(G$5,[1]!Curves,0))</f>
        <v>-0.01475</v>
      </c>
      <c r="H112" s="32" t="n">
        <f aca="false">VLOOKUP($A112,[1]!Table,MATCH(H$5,[1]!Curves,0))</f>
        <v>0.0125</v>
      </c>
      <c r="I112" s="32" t="n">
        <f aca="false">VLOOKUP($A112,[1]!Table,MATCH(I$5,[1]!Curves,0))</f>
        <v>0.009</v>
      </c>
      <c r="J112" s="32" t="n">
        <f aca="false">VLOOKUP($A112,[1]!Table,MATCH(J$5,[1]!Curves,0))</f>
        <v>0.01</v>
      </c>
      <c r="L112" s="0" t="n">
        <f aca="false">L111</f>
        <v>0.03</v>
      </c>
      <c r="M112" s="0" t="n">
        <f aca="false">M111</f>
        <v>0.03</v>
      </c>
      <c r="N112" s="0" t="n">
        <f aca="false">N111</f>
        <v>0.03</v>
      </c>
      <c r="O112" s="0" t="n">
        <f aca="false">O111</f>
        <v>0.02</v>
      </c>
      <c r="P112" s="0" t="n">
        <f aca="false">P111</f>
        <v>0.0225</v>
      </c>
      <c r="Q112" s="0" t="n">
        <f aca="false">Q111</f>
        <v>0.025</v>
      </c>
    </row>
    <row r="113" customFormat="false" ht="12.75" hidden="false" customHeight="false" outlineLevel="0" collapsed="false">
      <c r="A113" s="31" t="n">
        <f aca="false">EDATE(A112,1)</f>
        <v>40087</v>
      </c>
      <c r="B113" s="32" t="n">
        <f aca="false">VLOOKUP($A113,[1]!Table,MATCH(B$5,[1]!Curves,0))</f>
        <v>3.121</v>
      </c>
      <c r="C113" s="32" t="n">
        <f aca="false">VLOOKUP($A113,[1]!Table,MATCH(C$5,[1]!Curves,0))</f>
        <v>0.17</v>
      </c>
      <c r="D113" s="32" t="n">
        <f aca="false">VLOOKUP($A113,[1]!Table,MATCH(D$5,[1]!Curves,0))</f>
        <v>0.6</v>
      </c>
      <c r="E113" s="32" t="n">
        <f aca="false">VLOOKUP($A113,[1]!Table,MATCH(E$5,[1]!Curves,0))</f>
        <v>0.070579327567323</v>
      </c>
      <c r="F113" s="32" t="n">
        <f aca="false">VLOOKUP($A113,[1]!Table,MATCH(F$5,[1]!Curves,0))</f>
        <v>0.028</v>
      </c>
      <c r="G113" s="32" t="n">
        <f aca="false">VLOOKUP($A113,[1]!Table,MATCH(G$5,[1]!Curves,0))</f>
        <v>-0.0305</v>
      </c>
      <c r="H113" s="32" t="n">
        <f aca="false">VLOOKUP($A113,[1]!Table,MATCH(H$5,[1]!Curves,0))</f>
        <v>0.0125</v>
      </c>
      <c r="I113" s="32" t="n">
        <f aca="false">VLOOKUP($A113,[1]!Table,MATCH(I$5,[1]!Curves,0))</f>
        <v>0.009</v>
      </c>
      <c r="J113" s="32" t="n">
        <f aca="false">VLOOKUP($A113,[1]!Table,MATCH(J$5,[1]!Curves,0))</f>
        <v>0.01</v>
      </c>
      <c r="L113" s="0" t="n">
        <f aca="false">L112</f>
        <v>0.03</v>
      </c>
      <c r="M113" s="0" t="n">
        <f aca="false">M112</f>
        <v>0.03</v>
      </c>
      <c r="N113" s="0" t="n">
        <f aca="false">N112</f>
        <v>0.03</v>
      </c>
      <c r="O113" s="0" t="n">
        <f aca="false">O112</f>
        <v>0.02</v>
      </c>
      <c r="P113" s="0" t="n">
        <f aca="false">P112</f>
        <v>0.0225</v>
      </c>
      <c r="Q113" s="0" t="n">
        <f aca="false">Q112</f>
        <v>0.025</v>
      </c>
    </row>
    <row r="114" customFormat="false" ht="12.75" hidden="false" customHeight="false" outlineLevel="0" collapsed="false">
      <c r="A114" s="31" t="n">
        <f aca="false">EDATE(A113,1)</f>
        <v>40118</v>
      </c>
      <c r="B114" s="32" t="n">
        <f aca="false">VLOOKUP($A114,[1]!Table,MATCH(B$5,[1]!Curves,0))</f>
        <v>3.183</v>
      </c>
      <c r="C114" s="32" t="n">
        <f aca="false">VLOOKUP($A114,[1]!Table,MATCH(C$5,[1]!Curves,0))</f>
        <v>0.17</v>
      </c>
      <c r="D114" s="32" t="n">
        <f aca="false">VLOOKUP($A114,[1]!Table,MATCH(D$5,[1]!Curves,0))</f>
        <v>0.85</v>
      </c>
      <c r="E114" s="32" t="n">
        <f aca="false">VLOOKUP($A114,[1]!Table,MATCH(E$5,[1]!Curves,0))</f>
        <v>0.070577625954141</v>
      </c>
      <c r="F114" s="32" t="n">
        <f aca="false">VLOOKUP($A114,[1]!Table,MATCH(F$5,[1]!Curves,0))</f>
        <v>0.0435</v>
      </c>
      <c r="G114" s="32" t="n">
        <f aca="false">VLOOKUP($A114,[1]!Table,MATCH(G$5,[1]!Curves,0))</f>
        <v>-0.027</v>
      </c>
      <c r="H114" s="32" t="n">
        <f aca="false">VLOOKUP($A114,[1]!Table,MATCH(H$5,[1]!Curves,0))</f>
        <v>0.01</v>
      </c>
      <c r="I114" s="32" t="n">
        <f aca="false">VLOOKUP($A114,[1]!Table,MATCH(I$5,[1]!Curves,0))</f>
        <v>-0.0015</v>
      </c>
      <c r="J114" s="32" t="n">
        <f aca="false">VLOOKUP($A114,[1]!Table,MATCH(J$5,[1]!Curves,0))</f>
        <v>0.01</v>
      </c>
      <c r="L114" s="0" t="n">
        <f aca="false">L113</f>
        <v>0.03</v>
      </c>
      <c r="M114" s="0" t="n">
        <f aca="false">M113</f>
        <v>0.03</v>
      </c>
      <c r="N114" s="0" t="n">
        <f aca="false">N113</f>
        <v>0.03</v>
      </c>
      <c r="O114" s="0" t="n">
        <f aca="false">O113</f>
        <v>0.02</v>
      </c>
      <c r="P114" s="0" t="n">
        <f aca="false">P113</f>
        <v>0.0225</v>
      </c>
      <c r="Q114" s="0" t="n">
        <f aca="false">Q113</f>
        <v>0.025</v>
      </c>
    </row>
    <row r="115" customFormat="false" ht="12.75" hidden="false" customHeight="false" outlineLevel="0" collapsed="false">
      <c r="A115" s="31" t="n">
        <f aca="false">EDATE(A114,1)</f>
        <v>40148</v>
      </c>
      <c r="B115" s="32" t="n">
        <f aca="false">VLOOKUP($A115,[1]!Table,MATCH(B$5,[1]!Curves,0))</f>
        <v>3.251</v>
      </c>
      <c r="C115" s="32" t="n">
        <f aca="false">VLOOKUP($A115,[1]!Table,MATCH(C$5,[1]!Curves,0))</f>
        <v>0.17</v>
      </c>
      <c r="D115" s="32" t="n">
        <f aca="false">VLOOKUP($A115,[1]!Table,MATCH(D$5,[1]!Curves,0))</f>
        <v>1.05</v>
      </c>
      <c r="E115" s="32" t="n">
        <f aca="false">VLOOKUP($A115,[1]!Table,MATCH(E$5,[1]!Curves,0))</f>
        <v>0.070575979231707</v>
      </c>
      <c r="F115" s="32" t="n">
        <f aca="false">VLOOKUP($A115,[1]!Table,MATCH(F$5,[1]!Curves,0))</f>
        <v>0.0435</v>
      </c>
      <c r="G115" s="32" t="n">
        <f aca="false">VLOOKUP($A115,[1]!Table,MATCH(G$5,[1]!Curves,0))</f>
        <v>-0.027</v>
      </c>
      <c r="H115" s="32" t="n">
        <f aca="false">VLOOKUP($A115,[1]!Table,MATCH(H$5,[1]!Curves,0))</f>
        <v>0.01</v>
      </c>
      <c r="I115" s="32" t="n">
        <f aca="false">VLOOKUP($A115,[1]!Table,MATCH(I$5,[1]!Curves,0))</f>
        <v>-0.0015</v>
      </c>
      <c r="J115" s="32" t="n">
        <f aca="false">VLOOKUP($A115,[1]!Table,MATCH(J$5,[1]!Curves,0))</f>
        <v>0.01</v>
      </c>
      <c r="L115" s="0" t="n">
        <f aca="false">L114</f>
        <v>0.03</v>
      </c>
      <c r="M115" s="0" t="n">
        <f aca="false">M114</f>
        <v>0.03</v>
      </c>
      <c r="N115" s="0" t="n">
        <f aca="false">N114</f>
        <v>0.03</v>
      </c>
      <c r="O115" s="0" t="n">
        <f aca="false">O114</f>
        <v>0.02</v>
      </c>
      <c r="P115" s="0" t="n">
        <f aca="false">P114</f>
        <v>0.0225</v>
      </c>
      <c r="Q115" s="0" t="n">
        <f aca="false">Q114</f>
        <v>0.025</v>
      </c>
    </row>
    <row r="116" customFormat="false" ht="12.75" hidden="false" customHeight="false" outlineLevel="0" collapsed="false">
      <c r="A116" s="31" t="n">
        <f aca="false">EDATE(A115,1)</f>
        <v>40179</v>
      </c>
      <c r="B116" s="32" t="n">
        <f aca="false">VLOOKUP($A116,[1]!Table,MATCH(B$5,[1]!Curves,0))</f>
        <v>3.436</v>
      </c>
      <c r="C116" s="32" t="n">
        <f aca="false">VLOOKUP($A116,[1]!Table,MATCH(C$5,[1]!Curves,0))</f>
        <v>0.17</v>
      </c>
      <c r="D116" s="32" t="n">
        <f aca="false">VLOOKUP($A116,[1]!Table,MATCH(D$5,[1]!Curves,0))</f>
        <v>1.05</v>
      </c>
      <c r="E116" s="32" t="n">
        <f aca="false">VLOOKUP($A116,[1]!Table,MATCH(E$5,[1]!Curves,0))</f>
        <v>0.070574277618526</v>
      </c>
      <c r="F116" s="32" t="n">
        <f aca="false">VLOOKUP($A116,[1]!Table,MATCH(F$5,[1]!Curves,0))</f>
        <v>0.046</v>
      </c>
      <c r="G116" s="32" t="n">
        <f aca="false">VLOOKUP($A116,[1]!Table,MATCH(G$5,[1]!Curves,0))</f>
        <v>-0.027</v>
      </c>
      <c r="H116" s="32" t="n">
        <f aca="false">VLOOKUP($A116,[1]!Table,MATCH(H$5,[1]!Curves,0))</f>
        <v>0.01</v>
      </c>
      <c r="I116" s="32" t="n">
        <f aca="false">VLOOKUP($A116,[1]!Table,MATCH(I$5,[1]!Curves,0))</f>
        <v>-0.0015</v>
      </c>
      <c r="J116" s="32" t="n">
        <f aca="false">VLOOKUP($A116,[1]!Table,MATCH(J$5,[1]!Curves,0))</f>
        <v>0.01</v>
      </c>
      <c r="L116" s="0" t="n">
        <f aca="false">L115</f>
        <v>0.03</v>
      </c>
      <c r="M116" s="0" t="n">
        <f aca="false">M115</f>
        <v>0.03</v>
      </c>
      <c r="N116" s="0" t="n">
        <f aca="false">N115</f>
        <v>0.03</v>
      </c>
      <c r="O116" s="0" t="n">
        <f aca="false">O115</f>
        <v>0.02</v>
      </c>
      <c r="P116" s="0" t="n">
        <f aca="false">P115</f>
        <v>0.0225</v>
      </c>
      <c r="Q116" s="0" t="n">
        <f aca="false">Q115</f>
        <v>0.025</v>
      </c>
    </row>
    <row r="117" customFormat="false" ht="12.75" hidden="false" customHeight="false" outlineLevel="0" collapsed="false">
      <c r="A117" s="31" t="n">
        <f aca="false">EDATE(A116,1)</f>
        <v>40210</v>
      </c>
      <c r="B117" s="32" t="n">
        <f aca="false">VLOOKUP($A117,[1]!Table,MATCH(B$5,[1]!Curves,0))</f>
        <v>3.334</v>
      </c>
      <c r="C117" s="32" t="n">
        <f aca="false">VLOOKUP($A117,[1]!Table,MATCH(C$5,[1]!Curves,0))</f>
        <v>0.17</v>
      </c>
      <c r="D117" s="32" t="n">
        <f aca="false">VLOOKUP($A117,[1]!Table,MATCH(D$5,[1]!Curves,0))</f>
        <v>1.05</v>
      </c>
      <c r="E117" s="32" t="n">
        <f aca="false">VLOOKUP($A117,[1]!Table,MATCH(E$5,[1]!Curves,0))</f>
        <v>0.070572576005346</v>
      </c>
      <c r="F117" s="32" t="n">
        <f aca="false">VLOOKUP($A117,[1]!Table,MATCH(F$5,[1]!Curves,0))</f>
        <v>0.046</v>
      </c>
      <c r="G117" s="32" t="n">
        <f aca="false">VLOOKUP($A117,[1]!Table,MATCH(G$5,[1]!Curves,0))</f>
        <v>-0.027</v>
      </c>
      <c r="H117" s="32" t="n">
        <f aca="false">VLOOKUP($A117,[1]!Table,MATCH(H$5,[1]!Curves,0))</f>
        <v>0.01</v>
      </c>
      <c r="I117" s="32" t="n">
        <f aca="false">VLOOKUP($A117,[1]!Table,MATCH(I$5,[1]!Curves,0))</f>
        <v>-0.0015</v>
      </c>
      <c r="J117" s="32" t="n">
        <f aca="false">VLOOKUP($A117,[1]!Table,MATCH(J$5,[1]!Curves,0))</f>
        <v>0.01</v>
      </c>
      <c r="L117" s="0" t="n">
        <f aca="false">L116</f>
        <v>0.03</v>
      </c>
      <c r="M117" s="0" t="n">
        <f aca="false">M116</f>
        <v>0.03</v>
      </c>
      <c r="N117" s="0" t="n">
        <f aca="false">N116</f>
        <v>0.03</v>
      </c>
      <c r="O117" s="0" t="n">
        <f aca="false">O116</f>
        <v>0.02</v>
      </c>
      <c r="P117" s="0" t="n">
        <f aca="false">P116</f>
        <v>0.0225</v>
      </c>
      <c r="Q117" s="0" t="n">
        <f aca="false">Q116</f>
        <v>0.025</v>
      </c>
    </row>
    <row r="118" customFormat="false" ht="12.75" hidden="false" customHeight="false" outlineLevel="0" collapsed="false">
      <c r="A118" s="31" t="n">
        <f aca="false">EDATE(A117,1)</f>
        <v>40238</v>
      </c>
      <c r="B118" s="32" t="n">
        <f aca="false">VLOOKUP($A118,[1]!Table,MATCH(B$5,[1]!Curves,0))</f>
        <v>3.215</v>
      </c>
      <c r="C118" s="32" t="n">
        <f aca="false">VLOOKUP($A118,[1]!Table,MATCH(C$5,[1]!Curves,0))</f>
        <v>0.16</v>
      </c>
      <c r="D118" s="32" t="n">
        <f aca="false">VLOOKUP($A118,[1]!Table,MATCH(D$5,[1]!Curves,0))</f>
        <v>0.8</v>
      </c>
      <c r="E118" s="32" t="n">
        <f aca="false">VLOOKUP($A118,[1]!Table,MATCH(E$5,[1]!Curves,0))</f>
        <v>0.070571039064411</v>
      </c>
      <c r="F118" s="32" t="n">
        <f aca="false">VLOOKUP($A118,[1]!Table,MATCH(F$5,[1]!Curves,0))</f>
        <v>0.046</v>
      </c>
      <c r="G118" s="32" t="n">
        <f aca="false">VLOOKUP($A118,[1]!Table,MATCH(G$5,[1]!Curves,0))</f>
        <v>-0.0085</v>
      </c>
      <c r="H118" s="32" t="n">
        <f aca="false">VLOOKUP($A118,[1]!Table,MATCH(H$5,[1]!Curves,0))</f>
        <v>0.01</v>
      </c>
      <c r="I118" s="32" t="n">
        <f aca="false">VLOOKUP($A118,[1]!Table,MATCH(I$5,[1]!Curves,0))</f>
        <v>-0.0015</v>
      </c>
      <c r="J118" s="32" t="n">
        <f aca="false">VLOOKUP($A118,[1]!Table,MATCH(J$5,[1]!Curves,0))</f>
        <v>0.01</v>
      </c>
      <c r="L118" s="0" t="n">
        <f aca="false">L117</f>
        <v>0.03</v>
      </c>
      <c r="M118" s="0" t="n">
        <f aca="false">M117</f>
        <v>0.03</v>
      </c>
      <c r="N118" s="0" t="n">
        <f aca="false">N117</f>
        <v>0.03</v>
      </c>
      <c r="O118" s="0" t="n">
        <f aca="false">O117</f>
        <v>0.02</v>
      </c>
      <c r="P118" s="0" t="n">
        <f aca="false">P117</f>
        <v>0.0225</v>
      </c>
      <c r="Q118" s="0" t="n">
        <f aca="false">Q117</f>
        <v>0.025</v>
      </c>
    </row>
    <row r="119" customFormat="false" ht="12.75" hidden="false" customHeight="false" outlineLevel="0" collapsed="false">
      <c r="A119" s="31" t="n">
        <f aca="false">EDATE(A118,1)</f>
        <v>40269</v>
      </c>
      <c r="B119" s="32" t="n">
        <f aca="false">VLOOKUP($A119,[1]!Table,MATCH(B$5,[1]!Curves,0))</f>
        <v>3.096</v>
      </c>
      <c r="C119" s="32" t="n">
        <f aca="false">VLOOKUP($A119,[1]!Table,MATCH(C$5,[1]!Curves,0))</f>
        <v>0.16</v>
      </c>
      <c r="D119" s="32" t="n">
        <f aca="false">VLOOKUP($A119,[1]!Table,MATCH(D$5,[1]!Curves,0))</f>
        <v>0.45</v>
      </c>
      <c r="E119" s="32" t="n">
        <f aca="false">VLOOKUP($A119,[1]!Table,MATCH(E$5,[1]!Curves,0))</f>
        <v>0.070569337451233</v>
      </c>
      <c r="F119" s="32" t="n">
        <f aca="false">VLOOKUP($A119,[1]!Table,MATCH(F$5,[1]!Curves,0))</f>
        <v>0.028</v>
      </c>
      <c r="G119" s="32" t="n">
        <f aca="false">VLOOKUP($A119,[1]!Table,MATCH(G$5,[1]!Curves,0))</f>
        <v>-0.0085</v>
      </c>
      <c r="H119" s="32" t="n">
        <f aca="false">VLOOKUP($A119,[1]!Table,MATCH(H$5,[1]!Curves,0))</f>
        <v>0.0125</v>
      </c>
      <c r="I119" s="32" t="n">
        <f aca="false">VLOOKUP($A119,[1]!Table,MATCH(I$5,[1]!Curves,0))</f>
        <v>0.011</v>
      </c>
      <c r="J119" s="32" t="n">
        <f aca="false">VLOOKUP($A119,[1]!Table,MATCH(J$5,[1]!Curves,0))</f>
        <v>0.01</v>
      </c>
      <c r="L119" s="0" t="n">
        <f aca="false">L118</f>
        <v>0.03</v>
      </c>
      <c r="M119" s="0" t="n">
        <f aca="false">M118</f>
        <v>0.03</v>
      </c>
      <c r="N119" s="0" t="n">
        <f aca="false">N118</f>
        <v>0.03</v>
      </c>
      <c r="O119" s="0" t="n">
        <f aca="false">O118</f>
        <v>0.02</v>
      </c>
      <c r="P119" s="0" t="n">
        <f aca="false">P118</f>
        <v>0.0225</v>
      </c>
      <c r="Q119" s="0" t="n">
        <f aca="false">Q118</f>
        <v>0.025</v>
      </c>
    </row>
    <row r="120" customFormat="false" ht="12.75" hidden="false" customHeight="false" outlineLevel="0" collapsed="false">
      <c r="A120" s="31" t="n">
        <f aca="false">EDATE(A119,1)</f>
        <v>40299</v>
      </c>
      <c r="B120" s="32" t="n">
        <f aca="false">VLOOKUP($A120,[1]!Table,MATCH(B$5,[1]!Curves,0))</f>
        <v>3.088</v>
      </c>
      <c r="C120" s="32" t="n">
        <f aca="false">VLOOKUP($A120,[1]!Table,MATCH(C$5,[1]!Curves,0))</f>
        <v>0.16</v>
      </c>
      <c r="D120" s="32" t="n">
        <f aca="false">VLOOKUP($A120,[1]!Table,MATCH(D$5,[1]!Curves,0))</f>
        <v>0.5</v>
      </c>
      <c r="E120" s="32" t="n">
        <f aca="false">VLOOKUP($A120,[1]!Table,MATCH(E$5,[1]!Curves,0))</f>
        <v>0.070567690728804</v>
      </c>
      <c r="F120" s="32" t="n">
        <f aca="false">VLOOKUP($A120,[1]!Table,MATCH(F$5,[1]!Curves,0))</f>
        <v>0.028</v>
      </c>
      <c r="G120" s="32" t="n">
        <f aca="false">VLOOKUP($A120,[1]!Table,MATCH(G$5,[1]!Curves,0))</f>
        <v>-0.00875</v>
      </c>
      <c r="H120" s="32" t="n">
        <f aca="false">VLOOKUP($A120,[1]!Table,MATCH(H$5,[1]!Curves,0))</f>
        <v>0.0125</v>
      </c>
      <c r="I120" s="32" t="n">
        <f aca="false">VLOOKUP($A120,[1]!Table,MATCH(I$5,[1]!Curves,0))</f>
        <v>0.011</v>
      </c>
      <c r="J120" s="32" t="n">
        <f aca="false">VLOOKUP($A120,[1]!Table,MATCH(J$5,[1]!Curves,0))</f>
        <v>0.01</v>
      </c>
      <c r="L120" s="0" t="n">
        <f aca="false">L119</f>
        <v>0.03</v>
      </c>
      <c r="M120" s="0" t="n">
        <f aca="false">M119</f>
        <v>0.03</v>
      </c>
      <c r="N120" s="0" t="n">
        <f aca="false">N119</f>
        <v>0.03</v>
      </c>
      <c r="O120" s="0" t="n">
        <f aca="false">O119</f>
        <v>0.02</v>
      </c>
      <c r="P120" s="0" t="n">
        <f aca="false">P119</f>
        <v>0.0225</v>
      </c>
      <c r="Q120" s="0" t="n">
        <f aca="false">Q119</f>
        <v>0.025</v>
      </c>
    </row>
    <row r="121" customFormat="false" ht="12.75" hidden="false" customHeight="false" outlineLevel="0" collapsed="false">
      <c r="A121" s="31" t="n">
        <f aca="false">EDATE(A120,1)</f>
        <v>40330</v>
      </c>
      <c r="B121" s="32" t="n">
        <f aca="false">VLOOKUP($A121,[1]!Table,MATCH(B$5,[1]!Curves,0))</f>
        <v>3.127</v>
      </c>
      <c r="C121" s="32" t="n">
        <f aca="false">VLOOKUP($A121,[1]!Table,MATCH(C$5,[1]!Curves,0))</f>
        <v>0.16</v>
      </c>
      <c r="D121" s="32" t="n">
        <f aca="false">VLOOKUP($A121,[1]!Table,MATCH(D$5,[1]!Curves,0))</f>
        <v>0.5</v>
      </c>
      <c r="E121" s="32" t="n">
        <f aca="false">VLOOKUP($A121,[1]!Table,MATCH(E$5,[1]!Curves,0))</f>
        <v>0.070565989115627</v>
      </c>
      <c r="F121" s="32" t="n">
        <f aca="false">VLOOKUP($A121,[1]!Table,MATCH(F$5,[1]!Curves,0))</f>
        <v>0.028</v>
      </c>
      <c r="G121" s="32" t="n">
        <f aca="false">VLOOKUP($A121,[1]!Table,MATCH(G$5,[1]!Curves,0))</f>
        <v>-0.00875</v>
      </c>
      <c r="H121" s="32" t="n">
        <f aca="false">VLOOKUP($A121,[1]!Table,MATCH(H$5,[1]!Curves,0))</f>
        <v>0.0125</v>
      </c>
      <c r="I121" s="32" t="n">
        <f aca="false">VLOOKUP($A121,[1]!Table,MATCH(I$5,[1]!Curves,0))</f>
        <v>0.011</v>
      </c>
      <c r="J121" s="32" t="n">
        <f aca="false">VLOOKUP($A121,[1]!Table,MATCH(J$5,[1]!Curves,0))</f>
        <v>0.01</v>
      </c>
      <c r="L121" s="0" t="n">
        <f aca="false">L120</f>
        <v>0.03</v>
      </c>
      <c r="M121" s="0" t="n">
        <f aca="false">M120</f>
        <v>0.03</v>
      </c>
      <c r="N121" s="0" t="n">
        <f aca="false">N120</f>
        <v>0.03</v>
      </c>
      <c r="O121" s="0" t="n">
        <f aca="false">O120</f>
        <v>0.02</v>
      </c>
      <c r="P121" s="0" t="n">
        <f aca="false">P120</f>
        <v>0.0225</v>
      </c>
      <c r="Q121" s="0" t="n">
        <f aca="false">Q120</f>
        <v>0.025</v>
      </c>
    </row>
    <row r="122" customFormat="false" ht="12.75" hidden="false" customHeight="false" outlineLevel="0" collapsed="false">
      <c r="A122" s="31" t="n">
        <f aca="false">EDATE(A121,1)</f>
        <v>40360</v>
      </c>
      <c r="B122" s="32" t="n">
        <f aca="false">VLOOKUP($A122,[1]!Table,MATCH(B$5,[1]!Curves,0))</f>
        <v>3.139</v>
      </c>
      <c r="C122" s="32" t="n">
        <f aca="false">VLOOKUP($A122,[1]!Table,MATCH(C$5,[1]!Curves,0))</f>
        <v>0.16</v>
      </c>
      <c r="D122" s="32" t="n">
        <f aca="false">VLOOKUP($A122,[1]!Table,MATCH(D$5,[1]!Curves,0))</f>
        <v>0.5</v>
      </c>
      <c r="E122" s="32" t="n">
        <f aca="false">VLOOKUP($A122,[1]!Table,MATCH(E$5,[1]!Curves,0))</f>
        <v>0.0705643423932</v>
      </c>
      <c r="F122" s="32" t="n">
        <f aca="false">VLOOKUP($A122,[1]!Table,MATCH(F$5,[1]!Curves,0))</f>
        <v>0.028</v>
      </c>
      <c r="G122" s="32" t="n">
        <f aca="false">VLOOKUP($A122,[1]!Table,MATCH(G$5,[1]!Curves,0))</f>
        <v>-0.00875</v>
      </c>
      <c r="H122" s="32" t="n">
        <f aca="false">VLOOKUP($A122,[1]!Table,MATCH(H$5,[1]!Curves,0))</f>
        <v>0.0125</v>
      </c>
      <c r="I122" s="32" t="n">
        <f aca="false">VLOOKUP($A122,[1]!Table,MATCH(I$5,[1]!Curves,0))</f>
        <v>0.011</v>
      </c>
      <c r="J122" s="32" t="n">
        <f aca="false">VLOOKUP($A122,[1]!Table,MATCH(J$5,[1]!Curves,0))</f>
        <v>0.01</v>
      </c>
      <c r="L122" s="0" t="n">
        <f aca="false">L121</f>
        <v>0.03</v>
      </c>
      <c r="M122" s="0" t="n">
        <f aca="false">M121</f>
        <v>0.03</v>
      </c>
      <c r="N122" s="0" t="n">
        <f aca="false">N121</f>
        <v>0.03</v>
      </c>
      <c r="O122" s="0" t="n">
        <f aca="false">O121</f>
        <v>0.02</v>
      </c>
      <c r="P122" s="0" t="n">
        <f aca="false">P121</f>
        <v>0.0225</v>
      </c>
      <c r="Q122" s="0" t="n">
        <f aca="false">Q121</f>
        <v>0.025</v>
      </c>
    </row>
    <row r="123" customFormat="false" ht="12.75" hidden="false" customHeight="false" outlineLevel="0" collapsed="false">
      <c r="A123" s="31" t="n">
        <f aca="false">EDATE(A122,1)</f>
        <v>40391</v>
      </c>
      <c r="B123" s="32" t="n">
        <f aca="false">VLOOKUP($A123,[1]!Table,MATCH(B$5,[1]!Curves,0))</f>
        <v>3.16</v>
      </c>
      <c r="C123" s="32" t="n">
        <f aca="false">VLOOKUP($A123,[1]!Table,MATCH(C$5,[1]!Curves,0))</f>
        <v>0.16</v>
      </c>
      <c r="D123" s="32" t="n">
        <f aca="false">VLOOKUP($A123,[1]!Table,MATCH(D$5,[1]!Curves,0))</f>
        <v>0.55</v>
      </c>
      <c r="E123" s="32" t="n">
        <f aca="false">VLOOKUP($A123,[1]!Table,MATCH(E$5,[1]!Curves,0))</f>
        <v>0.070562640780025</v>
      </c>
      <c r="F123" s="32" t="n">
        <f aca="false">VLOOKUP($A123,[1]!Table,MATCH(F$5,[1]!Curves,0))</f>
        <v>0.028</v>
      </c>
      <c r="G123" s="32" t="n">
        <f aca="false">VLOOKUP($A123,[1]!Table,MATCH(G$5,[1]!Curves,0))</f>
        <v>-0.01125</v>
      </c>
      <c r="H123" s="32" t="n">
        <f aca="false">VLOOKUP($A123,[1]!Table,MATCH(H$5,[1]!Curves,0))</f>
        <v>0.0125</v>
      </c>
      <c r="I123" s="32" t="n">
        <f aca="false">VLOOKUP($A123,[1]!Table,MATCH(I$5,[1]!Curves,0))</f>
        <v>0.011</v>
      </c>
      <c r="J123" s="32" t="n">
        <f aca="false">VLOOKUP($A123,[1]!Table,MATCH(J$5,[1]!Curves,0))</f>
        <v>0.01</v>
      </c>
      <c r="L123" s="0" t="n">
        <f aca="false">L122</f>
        <v>0.03</v>
      </c>
      <c r="M123" s="0" t="n">
        <f aca="false">M122</f>
        <v>0.03</v>
      </c>
      <c r="N123" s="0" t="n">
        <f aca="false">N122</f>
        <v>0.03</v>
      </c>
      <c r="O123" s="0" t="n">
        <f aca="false">O122</f>
        <v>0.02</v>
      </c>
      <c r="P123" s="0" t="n">
        <f aca="false">P122</f>
        <v>0.0225</v>
      </c>
      <c r="Q123" s="0" t="n">
        <f aca="false">Q122</f>
        <v>0.025</v>
      </c>
    </row>
    <row r="124" customFormat="false" ht="12.75" hidden="false" customHeight="false" outlineLevel="0" collapsed="false">
      <c r="A124" s="31" t="n">
        <f aca="false">EDATE(A123,1)</f>
        <v>40422</v>
      </c>
      <c r="B124" s="32" t="n">
        <f aca="false">VLOOKUP($A124,[1]!Table,MATCH(B$5,[1]!Curves,0))</f>
        <v>3.18</v>
      </c>
      <c r="C124" s="32" t="n">
        <f aca="false">VLOOKUP($A124,[1]!Table,MATCH(C$5,[1]!Curves,0))</f>
        <v>0.16</v>
      </c>
      <c r="D124" s="32" t="n">
        <f aca="false">VLOOKUP($A124,[1]!Table,MATCH(D$5,[1]!Curves,0))</f>
        <v>0.55</v>
      </c>
      <c r="E124" s="32" t="n">
        <f aca="false">VLOOKUP($A124,[1]!Table,MATCH(E$5,[1]!Curves,0))</f>
        <v>0.070563676911364</v>
      </c>
      <c r="F124" s="32" t="n">
        <f aca="false">VLOOKUP($A124,[1]!Table,MATCH(F$5,[1]!Curves,0))</f>
        <v>0.028</v>
      </c>
      <c r="G124" s="32" t="n">
        <f aca="false">VLOOKUP($A124,[1]!Table,MATCH(G$5,[1]!Curves,0))</f>
        <v>-0.01125</v>
      </c>
      <c r="H124" s="32" t="n">
        <f aca="false">VLOOKUP($A124,[1]!Table,MATCH(H$5,[1]!Curves,0))</f>
        <v>0.0125</v>
      </c>
      <c r="I124" s="32" t="n">
        <f aca="false">VLOOKUP($A124,[1]!Table,MATCH(I$5,[1]!Curves,0))</f>
        <v>0.011</v>
      </c>
      <c r="J124" s="32" t="n">
        <f aca="false">VLOOKUP($A124,[1]!Table,MATCH(J$5,[1]!Curves,0))</f>
        <v>0.01</v>
      </c>
      <c r="L124" s="0" t="n">
        <f aca="false">L123</f>
        <v>0.03</v>
      </c>
      <c r="M124" s="0" t="n">
        <f aca="false">M123</f>
        <v>0.03</v>
      </c>
      <c r="N124" s="0" t="n">
        <f aca="false">N123</f>
        <v>0.03</v>
      </c>
      <c r="O124" s="0" t="n">
        <f aca="false">O123</f>
        <v>0.02</v>
      </c>
      <c r="P124" s="0" t="n">
        <f aca="false">P123</f>
        <v>0.0225</v>
      </c>
      <c r="Q124" s="0" t="n">
        <f aca="false">Q123</f>
        <v>0.025</v>
      </c>
    </row>
    <row r="125" customFormat="false" ht="12.75" hidden="false" customHeight="false" outlineLevel="0" collapsed="false">
      <c r="A125" s="31" t="n">
        <f aca="false">EDATE(A124,1)</f>
        <v>40452</v>
      </c>
      <c r="B125" s="32" t="n">
        <f aca="false">VLOOKUP($A125,[1]!Table,MATCH(B$5,[1]!Curves,0))</f>
        <v>3.188</v>
      </c>
      <c r="C125" s="32" t="n">
        <f aca="false">VLOOKUP($A125,[1]!Table,MATCH(C$5,[1]!Curves,0))</f>
        <v>0.16</v>
      </c>
      <c r="D125" s="32" t="n">
        <f aca="false">VLOOKUP($A125,[1]!Table,MATCH(D$5,[1]!Curves,0))</f>
        <v>0.6</v>
      </c>
      <c r="E125" s="32" t="n">
        <f aca="false">VLOOKUP($A125,[1]!Table,MATCH(E$5,[1]!Curves,0))</f>
        <v>0.070567505677966</v>
      </c>
      <c r="F125" s="32" t="n">
        <f aca="false">VLOOKUP($A125,[1]!Table,MATCH(F$5,[1]!Curves,0))</f>
        <v>0.028</v>
      </c>
      <c r="G125" s="32" t="n">
        <f aca="false">VLOOKUP($A125,[1]!Table,MATCH(G$5,[1]!Curves,0))</f>
        <v>-0.027</v>
      </c>
      <c r="H125" s="32" t="n">
        <f aca="false">VLOOKUP($A125,[1]!Table,MATCH(H$5,[1]!Curves,0))</f>
        <v>0.0125</v>
      </c>
      <c r="I125" s="32" t="n">
        <f aca="false">VLOOKUP($A125,[1]!Table,MATCH(I$5,[1]!Curves,0))</f>
        <v>0.011</v>
      </c>
      <c r="J125" s="32" t="n">
        <f aca="false">VLOOKUP($A125,[1]!Table,MATCH(J$5,[1]!Curves,0))</f>
        <v>0.01</v>
      </c>
      <c r="L125" s="0" t="n">
        <f aca="false">L124</f>
        <v>0.03</v>
      </c>
      <c r="M125" s="0" t="n">
        <f aca="false">M124</f>
        <v>0.03</v>
      </c>
      <c r="N125" s="0" t="n">
        <f aca="false">N124</f>
        <v>0.03</v>
      </c>
      <c r="O125" s="0" t="n">
        <f aca="false">O124</f>
        <v>0.02</v>
      </c>
      <c r="P125" s="0" t="n">
        <f aca="false">P124</f>
        <v>0.0225</v>
      </c>
      <c r="Q125" s="0" t="n">
        <f aca="false">Q124</f>
        <v>0.025</v>
      </c>
    </row>
    <row r="126" customFormat="false" ht="12.75" hidden="false" customHeight="false" outlineLevel="0" collapsed="false">
      <c r="A126" s="31" t="n">
        <f aca="false">EDATE(A125,1)</f>
        <v>40483</v>
      </c>
      <c r="B126" s="32" t="n">
        <f aca="false">VLOOKUP($A126,[1]!Table,MATCH(B$5,[1]!Curves,0))</f>
        <v>3.245</v>
      </c>
      <c r="C126" s="32" t="n">
        <f aca="false">VLOOKUP($A126,[1]!Table,MATCH(C$5,[1]!Curves,0))</f>
        <v>0.16</v>
      </c>
      <c r="D126" s="32" t="n">
        <f aca="false">VLOOKUP($A126,[1]!Table,MATCH(D$5,[1]!Curves,0))</f>
        <v>0.85</v>
      </c>
      <c r="E126" s="32" t="n">
        <f aca="false">VLOOKUP($A126,[1]!Table,MATCH(E$5,[1]!Curves,0))</f>
        <v>0.070571462070126</v>
      </c>
      <c r="F126" s="32" t="n">
        <f aca="false">VLOOKUP($A126,[1]!Table,MATCH(F$5,[1]!Curves,0))</f>
        <v>0.0455</v>
      </c>
      <c r="G126" s="32" t="n">
        <f aca="false">VLOOKUP($A126,[1]!Table,MATCH(G$5,[1]!Curves,0))</f>
        <v>-0.026</v>
      </c>
      <c r="H126" s="32" t="n">
        <f aca="false">VLOOKUP($A126,[1]!Table,MATCH(H$5,[1]!Curves,0))</f>
        <v>0.01</v>
      </c>
      <c r="I126" s="32" t="n">
        <f aca="false">VLOOKUP($A126,[1]!Table,MATCH(I$5,[1]!Curves,0))</f>
        <v>0.000499999999999999</v>
      </c>
      <c r="J126" s="32" t="n">
        <f aca="false">VLOOKUP($A126,[1]!Table,MATCH(J$5,[1]!Curves,0))</f>
        <v>0.01</v>
      </c>
      <c r="L126" s="0" t="n">
        <f aca="false">L125</f>
        <v>0.03</v>
      </c>
      <c r="M126" s="0" t="n">
        <f aca="false">M125</f>
        <v>0.03</v>
      </c>
      <c r="N126" s="0" t="n">
        <f aca="false">N125</f>
        <v>0.03</v>
      </c>
      <c r="O126" s="0" t="n">
        <f aca="false">O125</f>
        <v>0.02</v>
      </c>
      <c r="P126" s="0" t="n">
        <f aca="false">P125</f>
        <v>0.0225</v>
      </c>
      <c r="Q126" s="0" t="n">
        <f aca="false">Q125</f>
        <v>0.025</v>
      </c>
    </row>
    <row r="127" customFormat="false" ht="12.75" hidden="false" customHeight="false" outlineLevel="0" collapsed="false">
      <c r="A127" s="31" t="n">
        <f aca="false">EDATE(A126,1)</f>
        <v>40513</v>
      </c>
      <c r="B127" s="32" t="n">
        <f aca="false">VLOOKUP($A127,[1]!Table,MATCH(B$5,[1]!Curves,0))</f>
        <v>3.31</v>
      </c>
      <c r="C127" s="32" t="n">
        <f aca="false">VLOOKUP($A127,[1]!Table,MATCH(C$5,[1]!Curves,0))</f>
        <v>0.16</v>
      </c>
      <c r="D127" s="32" t="n">
        <f aca="false">VLOOKUP($A127,[1]!Table,MATCH(D$5,[1]!Curves,0))</f>
        <v>1.05</v>
      </c>
      <c r="E127" s="32" t="n">
        <f aca="false">VLOOKUP($A127,[1]!Table,MATCH(E$5,[1]!Curves,0))</f>
        <v>0.070575290836738</v>
      </c>
      <c r="F127" s="32" t="n">
        <f aca="false">VLOOKUP($A127,[1]!Table,MATCH(F$5,[1]!Curves,0))</f>
        <v>0.0455</v>
      </c>
      <c r="G127" s="32" t="n">
        <f aca="false">VLOOKUP($A127,[1]!Table,MATCH(G$5,[1]!Curves,0))</f>
        <v>-0.026</v>
      </c>
      <c r="H127" s="32" t="n">
        <f aca="false">VLOOKUP($A127,[1]!Table,MATCH(H$5,[1]!Curves,0))</f>
        <v>0.01</v>
      </c>
      <c r="I127" s="32" t="n">
        <f aca="false">VLOOKUP($A127,[1]!Table,MATCH(I$5,[1]!Curves,0))</f>
        <v>0.000499999999999999</v>
      </c>
      <c r="J127" s="32" t="n">
        <f aca="false">VLOOKUP($A127,[1]!Table,MATCH(J$5,[1]!Curves,0))</f>
        <v>0.01</v>
      </c>
      <c r="L127" s="0" t="n">
        <f aca="false">L126</f>
        <v>0.03</v>
      </c>
      <c r="M127" s="0" t="n">
        <f aca="false">M126</f>
        <v>0.03</v>
      </c>
      <c r="N127" s="0" t="n">
        <f aca="false">N126</f>
        <v>0.03</v>
      </c>
      <c r="O127" s="0" t="n">
        <f aca="false">O126</f>
        <v>0.02</v>
      </c>
      <c r="P127" s="0" t="n">
        <f aca="false">P126</f>
        <v>0.0225</v>
      </c>
      <c r="Q127" s="0" t="n">
        <f aca="false">Q126</f>
        <v>0.025</v>
      </c>
    </row>
    <row r="128" customFormat="false" ht="12.75" hidden="false" customHeight="false" outlineLevel="0" collapsed="false">
      <c r="A128" s="31" t="n">
        <f aca="false">EDATE(A127,1)</f>
        <v>40544</v>
      </c>
      <c r="B128" s="32" t="n">
        <f aca="false">VLOOKUP($A128,[1]!Table,MATCH(B$5,[1]!Curves,0))</f>
        <v>3.503</v>
      </c>
      <c r="C128" s="32" t="n">
        <f aca="false">VLOOKUP($A128,[1]!Table,MATCH(C$5,[1]!Curves,0))</f>
        <v>0.16</v>
      </c>
      <c r="D128" s="32" t="n">
        <f aca="false">VLOOKUP($A128,[1]!Table,MATCH(D$5,[1]!Curves,0))</f>
        <v>1.05</v>
      </c>
      <c r="E128" s="32" t="n">
        <f aca="false">VLOOKUP($A128,[1]!Table,MATCH(E$5,[1]!Curves,0))</f>
        <v>0.070579247228908</v>
      </c>
      <c r="F128" s="32" t="n">
        <f aca="false">VLOOKUP($A128,[1]!Table,MATCH(F$5,[1]!Curves,0))</f>
        <v>0.048</v>
      </c>
      <c r="G128" s="32" t="n">
        <f aca="false">VLOOKUP($A128,[1]!Table,MATCH(G$5,[1]!Curves,0))</f>
        <v>-0.0235</v>
      </c>
      <c r="H128" s="32" t="n">
        <f aca="false">VLOOKUP($A128,[1]!Table,MATCH(H$5,[1]!Curves,0))</f>
        <v>0.01</v>
      </c>
      <c r="I128" s="32" t="n">
        <f aca="false">VLOOKUP($A128,[1]!Table,MATCH(I$5,[1]!Curves,0))</f>
        <v>0.000499999999999999</v>
      </c>
      <c r="J128" s="32" t="n">
        <f aca="false">VLOOKUP($A128,[1]!Table,MATCH(J$5,[1]!Curves,0))</f>
        <v>0.01</v>
      </c>
      <c r="L128" s="0" t="n">
        <f aca="false">L127</f>
        <v>0.03</v>
      </c>
      <c r="M128" s="0" t="n">
        <f aca="false">M127</f>
        <v>0.03</v>
      </c>
      <c r="N128" s="0" t="n">
        <f aca="false">N127</f>
        <v>0.03</v>
      </c>
      <c r="O128" s="0" t="n">
        <f aca="false">O127</f>
        <v>0.02</v>
      </c>
      <c r="P128" s="0" t="n">
        <f aca="false">P127</f>
        <v>0.0225</v>
      </c>
      <c r="Q128" s="0" t="n">
        <f aca="false">Q127</f>
        <v>0.025</v>
      </c>
    </row>
    <row r="129" customFormat="false" ht="12.75" hidden="false" customHeight="false" outlineLevel="0" collapsed="false">
      <c r="A129" s="31" t="n">
        <f aca="false">EDATE(A128,1)</f>
        <v>40575</v>
      </c>
      <c r="B129" s="32" t="n">
        <f aca="false">VLOOKUP($A129,[1]!Table,MATCH(B$5,[1]!Curves,0))</f>
        <v>3.405</v>
      </c>
      <c r="C129" s="32" t="n">
        <f aca="false">VLOOKUP($A129,[1]!Table,MATCH(C$5,[1]!Curves,0))</f>
        <v>0.16</v>
      </c>
      <c r="D129" s="32" t="n">
        <f aca="false">VLOOKUP($A129,[1]!Table,MATCH(D$5,[1]!Curves,0))</f>
        <v>1.05</v>
      </c>
      <c r="E129" s="32" t="n">
        <f aca="false">VLOOKUP($A129,[1]!Table,MATCH(E$5,[1]!Curves,0))</f>
        <v>0.070583203621084</v>
      </c>
      <c r="F129" s="32" t="n">
        <f aca="false">VLOOKUP($A129,[1]!Table,MATCH(F$5,[1]!Curves,0))</f>
        <v>0.048</v>
      </c>
      <c r="G129" s="32" t="n">
        <f aca="false">VLOOKUP($A129,[1]!Table,MATCH(G$5,[1]!Curves,0))</f>
        <v>-0.0235</v>
      </c>
      <c r="H129" s="32" t="n">
        <f aca="false">VLOOKUP($A129,[1]!Table,MATCH(H$5,[1]!Curves,0))</f>
        <v>0.01</v>
      </c>
      <c r="I129" s="32" t="n">
        <f aca="false">VLOOKUP($A129,[1]!Table,MATCH(I$5,[1]!Curves,0))</f>
        <v>0.000499999999999999</v>
      </c>
      <c r="J129" s="32" t="n">
        <f aca="false">VLOOKUP($A129,[1]!Table,MATCH(J$5,[1]!Curves,0))</f>
        <v>0.01</v>
      </c>
      <c r="L129" s="0" t="n">
        <f aca="false">L128</f>
        <v>0.03</v>
      </c>
      <c r="M129" s="0" t="n">
        <f aca="false">M128</f>
        <v>0.03</v>
      </c>
      <c r="N129" s="0" t="n">
        <f aca="false">N128</f>
        <v>0.03</v>
      </c>
      <c r="O129" s="0" t="n">
        <f aca="false">O128</f>
        <v>0.02</v>
      </c>
      <c r="P129" s="0" t="n">
        <f aca="false">P128</f>
        <v>0.0225</v>
      </c>
      <c r="Q129" s="0" t="n">
        <f aca="false">Q128</f>
        <v>0.025</v>
      </c>
    </row>
    <row r="130" customFormat="false" ht="12.75" hidden="false" customHeight="false" outlineLevel="0" collapsed="false">
      <c r="A130" s="31" t="n">
        <f aca="false">EDATE(A129,1)</f>
        <v>40603</v>
      </c>
      <c r="B130" s="32" t="n">
        <f aca="false">VLOOKUP($A130,[1]!Table,MATCH(B$5,[1]!Curves,0))</f>
        <v>3.289</v>
      </c>
      <c r="C130" s="32" t="n">
        <f aca="false">VLOOKUP($A130,[1]!Table,MATCH(C$5,[1]!Curves,0))</f>
        <v>0.155</v>
      </c>
      <c r="D130" s="32" t="n">
        <f aca="false">VLOOKUP($A130,[1]!Table,MATCH(D$5,[1]!Curves,0))</f>
        <v>0.8</v>
      </c>
      <c r="E130" s="32" t="n">
        <f aca="false">VLOOKUP($A130,[1]!Table,MATCH(E$5,[1]!Curves,0))</f>
        <v>0.070586777136602</v>
      </c>
      <c r="F130" s="32" t="n">
        <f aca="false">VLOOKUP($A130,[1]!Table,MATCH(F$5,[1]!Curves,0))</f>
        <v>0.048</v>
      </c>
      <c r="G130" s="32" t="n">
        <f aca="false">VLOOKUP($A130,[1]!Table,MATCH(G$5,[1]!Curves,0))</f>
        <v>-0.005</v>
      </c>
      <c r="H130" s="32" t="n">
        <f aca="false">VLOOKUP($A130,[1]!Table,MATCH(H$5,[1]!Curves,0))</f>
        <v>0.01</v>
      </c>
      <c r="I130" s="32" t="n">
        <f aca="false">VLOOKUP($A130,[1]!Table,MATCH(I$5,[1]!Curves,0))</f>
        <v>0.000499999999999999</v>
      </c>
      <c r="J130" s="32" t="n">
        <f aca="false">VLOOKUP($A130,[1]!Table,MATCH(J$5,[1]!Curves,0))</f>
        <v>0.01</v>
      </c>
      <c r="L130" s="0" t="n">
        <f aca="false">L129</f>
        <v>0.03</v>
      </c>
      <c r="M130" s="0" t="n">
        <f aca="false">M129</f>
        <v>0.03</v>
      </c>
      <c r="N130" s="0" t="n">
        <f aca="false">N129</f>
        <v>0.03</v>
      </c>
      <c r="O130" s="0" t="n">
        <f aca="false">O129</f>
        <v>0.02</v>
      </c>
      <c r="P130" s="0" t="n">
        <f aca="false">P129</f>
        <v>0.0225</v>
      </c>
      <c r="Q130" s="0" t="n">
        <f aca="false">Q129</f>
        <v>0.025</v>
      </c>
    </row>
    <row r="131" customFormat="false" ht="12.75" hidden="false" customHeight="false" outlineLevel="0" collapsed="false">
      <c r="A131" s="31" t="n">
        <f aca="false">EDATE(A130,1)</f>
        <v>40634</v>
      </c>
      <c r="B131" s="32" t="n">
        <f aca="false">VLOOKUP($A131,[1]!Table,MATCH(B$5,[1]!Curves,0))</f>
        <v>3.173</v>
      </c>
      <c r="C131" s="32" t="n">
        <f aca="false">VLOOKUP($A131,[1]!Table,MATCH(C$5,[1]!Curves,0))</f>
        <v>0.155</v>
      </c>
      <c r="D131" s="32" t="n">
        <f aca="false">VLOOKUP($A131,[1]!Table,MATCH(D$5,[1]!Curves,0))</f>
        <v>0.45</v>
      </c>
      <c r="E131" s="32" t="n">
        <f aca="false">VLOOKUP($A131,[1]!Table,MATCH(E$5,[1]!Curves,0))</f>
        <v>0.070590733528787</v>
      </c>
      <c r="F131" s="32" t="n">
        <f aca="false">VLOOKUP($A131,[1]!Table,MATCH(F$5,[1]!Curves,0))</f>
        <v>0.028</v>
      </c>
      <c r="G131" s="32" t="n">
        <f aca="false">VLOOKUP($A131,[1]!Table,MATCH(G$5,[1]!Curves,0))</f>
        <v>-0.005</v>
      </c>
      <c r="H131" s="32" t="n">
        <f aca="false">VLOOKUP($A131,[1]!Table,MATCH(H$5,[1]!Curves,0))</f>
        <v>0.0125</v>
      </c>
      <c r="I131" s="32" t="n">
        <f aca="false">VLOOKUP($A131,[1]!Table,MATCH(I$5,[1]!Curves,0))</f>
        <v>0.013</v>
      </c>
      <c r="J131" s="32" t="n">
        <f aca="false">VLOOKUP($A131,[1]!Table,MATCH(J$5,[1]!Curves,0))</f>
        <v>0.01</v>
      </c>
      <c r="L131" s="0" t="n">
        <f aca="false">L130</f>
        <v>0.03</v>
      </c>
      <c r="M131" s="0" t="n">
        <f aca="false">M130</f>
        <v>0.03</v>
      </c>
      <c r="N131" s="0" t="n">
        <f aca="false">N130</f>
        <v>0.03</v>
      </c>
      <c r="O131" s="0" t="n">
        <f aca="false">O130</f>
        <v>0.02</v>
      </c>
      <c r="P131" s="0" t="n">
        <f aca="false">P130</f>
        <v>0.0225</v>
      </c>
      <c r="Q131" s="0" t="n">
        <f aca="false">Q130</f>
        <v>0.025</v>
      </c>
    </row>
    <row r="132" customFormat="false" ht="12.75" hidden="false" customHeight="false" outlineLevel="0" collapsed="false">
      <c r="A132" s="31" t="n">
        <f aca="false">EDATE(A131,1)</f>
        <v>40664</v>
      </c>
      <c r="B132" s="32" t="n">
        <f aca="false">VLOOKUP($A132,[1]!Table,MATCH(B$5,[1]!Curves,0))</f>
        <v>3.166</v>
      </c>
      <c r="C132" s="32" t="n">
        <f aca="false">VLOOKUP($A132,[1]!Table,MATCH(C$5,[1]!Curves,0))</f>
        <v>0.155</v>
      </c>
      <c r="D132" s="32" t="n">
        <f aca="false">VLOOKUP($A132,[1]!Table,MATCH(D$5,[1]!Curves,0))</f>
        <v>0.5</v>
      </c>
      <c r="E132" s="32" t="n">
        <f aca="false">VLOOKUP($A132,[1]!Table,MATCH(E$5,[1]!Curves,0))</f>
        <v>0.070594562295423</v>
      </c>
      <c r="F132" s="32" t="n">
        <f aca="false">VLOOKUP($A132,[1]!Table,MATCH(F$5,[1]!Curves,0))</f>
        <v>0.028</v>
      </c>
      <c r="G132" s="32" t="n">
        <f aca="false">VLOOKUP($A132,[1]!Table,MATCH(G$5,[1]!Curves,0))</f>
        <v>-0.00525</v>
      </c>
      <c r="H132" s="32" t="n">
        <f aca="false">VLOOKUP($A132,[1]!Table,MATCH(H$5,[1]!Curves,0))</f>
        <v>0.0125</v>
      </c>
      <c r="I132" s="32" t="n">
        <f aca="false">VLOOKUP($A132,[1]!Table,MATCH(I$5,[1]!Curves,0))</f>
        <v>0.013</v>
      </c>
      <c r="J132" s="32" t="n">
        <f aca="false">VLOOKUP($A132,[1]!Table,MATCH(J$5,[1]!Curves,0))</f>
        <v>0.01</v>
      </c>
      <c r="L132" s="0" t="n">
        <f aca="false">L131</f>
        <v>0.03</v>
      </c>
      <c r="M132" s="0" t="n">
        <f aca="false">M131</f>
        <v>0.03</v>
      </c>
      <c r="N132" s="0" t="n">
        <f aca="false">N131</f>
        <v>0.03</v>
      </c>
      <c r="O132" s="0" t="n">
        <f aca="false">O131</f>
        <v>0.02</v>
      </c>
      <c r="P132" s="0" t="n">
        <f aca="false">P131</f>
        <v>0.0225</v>
      </c>
      <c r="Q132" s="0" t="n">
        <f aca="false">Q131</f>
        <v>0.025</v>
      </c>
    </row>
    <row r="133" customFormat="false" ht="12.75" hidden="false" customHeight="false" outlineLevel="0" collapsed="false">
      <c r="A133" s="31" t="n">
        <f aca="false">EDATE(A132,1)</f>
        <v>40695</v>
      </c>
      <c r="B133" s="32" t="n">
        <f aca="false">VLOOKUP($A133,[1]!Table,MATCH(B$5,[1]!Curves,0))</f>
        <v>3.206</v>
      </c>
      <c r="C133" s="32" t="n">
        <f aca="false">VLOOKUP($A133,[1]!Table,MATCH(C$5,[1]!Curves,0))</f>
        <v>0.155</v>
      </c>
      <c r="D133" s="32" t="n">
        <f aca="false">VLOOKUP($A133,[1]!Table,MATCH(D$5,[1]!Curves,0))</f>
        <v>0.5</v>
      </c>
      <c r="E133" s="32" t="n">
        <f aca="false">VLOOKUP($A133,[1]!Table,MATCH(E$5,[1]!Curves,0))</f>
        <v>0.070598518687618</v>
      </c>
      <c r="F133" s="32" t="n">
        <f aca="false">VLOOKUP($A133,[1]!Table,MATCH(F$5,[1]!Curves,0))</f>
        <v>0.028</v>
      </c>
      <c r="G133" s="32" t="n">
        <f aca="false">VLOOKUP($A133,[1]!Table,MATCH(G$5,[1]!Curves,0))</f>
        <v>-0.00525</v>
      </c>
      <c r="H133" s="32" t="n">
        <f aca="false">VLOOKUP($A133,[1]!Table,MATCH(H$5,[1]!Curves,0))</f>
        <v>0.0125</v>
      </c>
      <c r="I133" s="32" t="n">
        <f aca="false">VLOOKUP($A133,[1]!Table,MATCH(I$5,[1]!Curves,0))</f>
        <v>0.013</v>
      </c>
      <c r="J133" s="32" t="n">
        <f aca="false">VLOOKUP($A133,[1]!Table,MATCH(J$5,[1]!Curves,0))</f>
        <v>0.01</v>
      </c>
      <c r="L133" s="0" t="n">
        <f aca="false">L132</f>
        <v>0.03</v>
      </c>
      <c r="M133" s="0" t="n">
        <f aca="false">M132</f>
        <v>0.03</v>
      </c>
      <c r="N133" s="0" t="n">
        <f aca="false">N132</f>
        <v>0.03</v>
      </c>
      <c r="O133" s="0" t="n">
        <f aca="false">O132</f>
        <v>0.02</v>
      </c>
      <c r="P133" s="0" t="n">
        <f aca="false">P132</f>
        <v>0.0225</v>
      </c>
      <c r="Q133" s="0" t="n">
        <f aca="false">Q132</f>
        <v>0.025</v>
      </c>
    </row>
    <row r="134" customFormat="false" ht="12.75" hidden="false" customHeight="false" outlineLevel="0" collapsed="false">
      <c r="A134" s="31" t="n">
        <f aca="false">EDATE(A133,1)</f>
        <v>40725</v>
      </c>
      <c r="B134" s="32" t="n">
        <f aca="false">VLOOKUP($A134,[1]!Table,MATCH(B$5,[1]!Curves,0))</f>
        <v>3.218</v>
      </c>
      <c r="C134" s="32" t="n">
        <f aca="false">VLOOKUP($A134,[1]!Table,MATCH(C$5,[1]!Curves,0))</f>
        <v>0.155</v>
      </c>
      <c r="D134" s="32" t="n">
        <f aca="false">VLOOKUP($A134,[1]!Table,MATCH(D$5,[1]!Curves,0))</f>
        <v>0.5</v>
      </c>
      <c r="E134" s="32" t="n">
        <f aca="false">VLOOKUP($A134,[1]!Table,MATCH(E$5,[1]!Curves,0))</f>
        <v>0.070602347454264</v>
      </c>
      <c r="F134" s="32" t="n">
        <f aca="false">VLOOKUP($A134,[1]!Table,MATCH(F$5,[1]!Curves,0))</f>
        <v>0.028</v>
      </c>
      <c r="G134" s="32" t="n">
        <f aca="false">VLOOKUP($A134,[1]!Table,MATCH(G$5,[1]!Curves,0))</f>
        <v>-0.00525</v>
      </c>
      <c r="H134" s="32" t="n">
        <f aca="false">VLOOKUP($A134,[1]!Table,MATCH(H$5,[1]!Curves,0))</f>
        <v>0.0125</v>
      </c>
      <c r="I134" s="32" t="n">
        <f aca="false">VLOOKUP($A134,[1]!Table,MATCH(I$5,[1]!Curves,0))</f>
        <v>0.013</v>
      </c>
      <c r="J134" s="32" t="n">
        <f aca="false">VLOOKUP($A134,[1]!Table,MATCH(J$5,[1]!Curves,0))</f>
        <v>0.01</v>
      </c>
      <c r="L134" s="0" t="n">
        <f aca="false">L133</f>
        <v>0.03</v>
      </c>
      <c r="M134" s="0" t="n">
        <f aca="false">M133</f>
        <v>0.03</v>
      </c>
      <c r="N134" s="0" t="n">
        <f aca="false">N133</f>
        <v>0.03</v>
      </c>
      <c r="O134" s="0" t="n">
        <f aca="false">O133</f>
        <v>0.02</v>
      </c>
      <c r="P134" s="0" t="n">
        <f aca="false">P133</f>
        <v>0.0225</v>
      </c>
      <c r="Q134" s="0" t="n">
        <f aca="false">Q133</f>
        <v>0.025</v>
      </c>
    </row>
    <row r="135" customFormat="false" ht="12.75" hidden="false" customHeight="false" outlineLevel="0" collapsed="false">
      <c r="A135" s="31" t="n">
        <f aca="false">EDATE(A134,1)</f>
        <v>40756</v>
      </c>
      <c r="B135" s="32" t="n">
        <f aca="false">VLOOKUP($A135,[1]!Table,MATCH(B$5,[1]!Curves,0))</f>
        <v>3.239</v>
      </c>
      <c r="C135" s="32" t="n">
        <f aca="false">VLOOKUP($A135,[1]!Table,MATCH(C$5,[1]!Curves,0))</f>
        <v>0.155</v>
      </c>
      <c r="D135" s="32" t="n">
        <f aca="false">VLOOKUP($A135,[1]!Table,MATCH(D$5,[1]!Curves,0))</f>
        <v>0.55</v>
      </c>
      <c r="E135" s="32" t="n">
        <f aca="false">VLOOKUP($A135,[1]!Table,MATCH(E$5,[1]!Curves,0))</f>
        <v>0.07060630384647</v>
      </c>
      <c r="F135" s="32" t="n">
        <f aca="false">VLOOKUP($A135,[1]!Table,MATCH(F$5,[1]!Curves,0))</f>
        <v>0.028</v>
      </c>
      <c r="G135" s="32" t="n">
        <f aca="false">VLOOKUP($A135,[1]!Table,MATCH(G$5,[1]!Curves,0))</f>
        <v>-0.00775</v>
      </c>
      <c r="H135" s="32" t="n">
        <f aca="false">VLOOKUP($A135,[1]!Table,MATCH(H$5,[1]!Curves,0))</f>
        <v>0.0125</v>
      </c>
      <c r="I135" s="32" t="n">
        <f aca="false">VLOOKUP($A135,[1]!Table,MATCH(I$5,[1]!Curves,0))</f>
        <v>0.013</v>
      </c>
      <c r="J135" s="32" t="n">
        <f aca="false">VLOOKUP($A135,[1]!Table,MATCH(J$5,[1]!Curves,0))</f>
        <v>0.01</v>
      </c>
      <c r="L135" s="0" t="n">
        <f aca="false">L134</f>
        <v>0.03</v>
      </c>
      <c r="M135" s="0" t="n">
        <f aca="false">M134</f>
        <v>0.03</v>
      </c>
      <c r="N135" s="0" t="n">
        <f aca="false">N134</f>
        <v>0.03</v>
      </c>
      <c r="O135" s="0" t="n">
        <f aca="false">O134</f>
        <v>0.02</v>
      </c>
      <c r="P135" s="0" t="n">
        <f aca="false">P134</f>
        <v>0.0225</v>
      </c>
      <c r="Q135" s="0" t="n">
        <f aca="false">Q134</f>
        <v>0.025</v>
      </c>
    </row>
    <row r="136" customFormat="false" ht="12.75" hidden="false" customHeight="false" outlineLevel="0" collapsed="false">
      <c r="A136" s="31" t="n">
        <f aca="false">EDATE(A135,1)</f>
        <v>40787</v>
      </c>
      <c r="B136" s="32" t="n">
        <f aca="false">VLOOKUP($A136,[1]!Table,MATCH(B$5,[1]!Curves,0))</f>
        <v>3.258</v>
      </c>
      <c r="C136" s="32" t="n">
        <f aca="false">VLOOKUP($A136,[1]!Table,MATCH(C$5,[1]!Curves,0))</f>
        <v>0.155</v>
      </c>
      <c r="D136" s="32" t="n">
        <f aca="false">VLOOKUP($A136,[1]!Table,MATCH(D$5,[1]!Curves,0))</f>
        <v>0.55</v>
      </c>
      <c r="E136" s="32" t="n">
        <f aca="false">VLOOKUP($A136,[1]!Table,MATCH(E$5,[1]!Curves,0))</f>
        <v>0.070610260238681</v>
      </c>
      <c r="F136" s="32" t="n">
        <f aca="false">VLOOKUP($A136,[1]!Table,MATCH(F$5,[1]!Curves,0))</f>
        <v>0.028</v>
      </c>
      <c r="G136" s="32" t="n">
        <f aca="false">VLOOKUP($A136,[1]!Table,MATCH(G$5,[1]!Curves,0))</f>
        <v>-0.00775</v>
      </c>
      <c r="H136" s="32" t="n">
        <f aca="false">VLOOKUP($A136,[1]!Table,MATCH(H$5,[1]!Curves,0))</f>
        <v>0.0125</v>
      </c>
      <c r="I136" s="32" t="n">
        <f aca="false">VLOOKUP($A136,[1]!Table,MATCH(I$5,[1]!Curves,0))</f>
        <v>0.013</v>
      </c>
      <c r="J136" s="32" t="n">
        <f aca="false">VLOOKUP($A136,[1]!Table,MATCH(J$5,[1]!Curves,0))</f>
        <v>0.01</v>
      </c>
      <c r="L136" s="0" t="n">
        <f aca="false">L135</f>
        <v>0.03</v>
      </c>
      <c r="M136" s="0" t="n">
        <f aca="false">M135</f>
        <v>0.03</v>
      </c>
      <c r="N136" s="0" t="n">
        <f aca="false">N135</f>
        <v>0.03</v>
      </c>
      <c r="O136" s="0" t="n">
        <f aca="false">O135</f>
        <v>0.02</v>
      </c>
      <c r="P136" s="0" t="n">
        <f aca="false">P135</f>
        <v>0.0225</v>
      </c>
      <c r="Q136" s="0" t="n">
        <f aca="false">Q135</f>
        <v>0.025</v>
      </c>
    </row>
    <row r="137" customFormat="false" ht="12.75" hidden="false" customHeight="false" outlineLevel="0" collapsed="false">
      <c r="A137" s="31" t="n">
        <f aca="false">EDATE(A136,1)</f>
        <v>40817</v>
      </c>
      <c r="B137" s="32" t="n">
        <f aca="false">VLOOKUP($A137,[1]!Table,MATCH(B$5,[1]!Curves,0))</f>
        <v>3.265</v>
      </c>
      <c r="C137" s="32" t="n">
        <f aca="false">VLOOKUP($A137,[1]!Table,MATCH(C$5,[1]!Curves,0))</f>
        <v>0.155</v>
      </c>
      <c r="D137" s="32" t="n">
        <f aca="false">VLOOKUP($A137,[1]!Table,MATCH(D$5,[1]!Curves,0))</f>
        <v>0.6</v>
      </c>
      <c r="E137" s="32" t="n">
        <f aca="false">VLOOKUP($A137,[1]!Table,MATCH(E$5,[1]!Curves,0))</f>
        <v>0.070614089005342</v>
      </c>
      <c r="F137" s="32" t="n">
        <f aca="false">VLOOKUP($A137,[1]!Table,MATCH(F$5,[1]!Curves,0))</f>
        <v>0.028</v>
      </c>
      <c r="G137" s="32" t="n">
        <f aca="false">VLOOKUP($A137,[1]!Table,MATCH(G$5,[1]!Curves,0))</f>
        <v>-0.0235</v>
      </c>
      <c r="H137" s="32" t="n">
        <f aca="false">VLOOKUP($A137,[1]!Table,MATCH(H$5,[1]!Curves,0))</f>
        <v>0.0125</v>
      </c>
      <c r="I137" s="32" t="n">
        <f aca="false">VLOOKUP($A137,[1]!Table,MATCH(I$5,[1]!Curves,0))</f>
        <v>0.013</v>
      </c>
      <c r="J137" s="32" t="n">
        <f aca="false">VLOOKUP($A137,[1]!Table,MATCH(J$5,[1]!Curves,0))</f>
        <v>0.01</v>
      </c>
      <c r="L137" s="0" t="n">
        <f aca="false">L136</f>
        <v>0.03</v>
      </c>
      <c r="M137" s="0" t="n">
        <f aca="false">M136</f>
        <v>0.03</v>
      </c>
      <c r="N137" s="0" t="n">
        <f aca="false">N136</f>
        <v>0.03</v>
      </c>
      <c r="O137" s="0" t="n">
        <f aca="false">O136</f>
        <v>0.02</v>
      </c>
      <c r="P137" s="0" t="n">
        <f aca="false">P136</f>
        <v>0.0225</v>
      </c>
      <c r="Q137" s="0" t="n">
        <f aca="false">Q136</f>
        <v>0.025</v>
      </c>
    </row>
    <row r="138" customFormat="false" ht="12.75" hidden="false" customHeight="false" outlineLevel="0" collapsed="false">
      <c r="A138" s="31" t="n">
        <f aca="false">EDATE(A137,1)</f>
        <v>40848</v>
      </c>
      <c r="B138" s="32" t="n">
        <f aca="false">VLOOKUP($A138,[1]!Table,MATCH(B$5,[1]!Curves,0))</f>
        <v>3.317</v>
      </c>
      <c r="C138" s="32" t="n">
        <f aca="false">VLOOKUP($A138,[1]!Table,MATCH(C$5,[1]!Curves,0))</f>
        <v>0.155</v>
      </c>
      <c r="D138" s="32" t="n">
        <f aca="false">VLOOKUP($A138,[1]!Table,MATCH(D$5,[1]!Curves,0))</f>
        <v>0.85</v>
      </c>
      <c r="E138" s="32" t="n">
        <f aca="false">VLOOKUP($A138,[1]!Table,MATCH(E$5,[1]!Curves,0))</f>
        <v>0.070618045397563</v>
      </c>
      <c r="F138" s="32" t="n">
        <f aca="false">VLOOKUP($A138,[1]!Table,MATCH(F$5,[1]!Curves,0))</f>
        <v>0.0475</v>
      </c>
      <c r="G138" s="32" t="n">
        <f aca="false">VLOOKUP($A138,[1]!Table,MATCH(G$5,[1]!Curves,0))</f>
        <v>-0.0225</v>
      </c>
      <c r="H138" s="32" t="n">
        <f aca="false">VLOOKUP($A138,[1]!Table,MATCH(H$5,[1]!Curves,0))</f>
        <v>0.01</v>
      </c>
      <c r="I138" s="32" t="n">
        <f aca="false">VLOOKUP($A138,[1]!Table,MATCH(I$5,[1]!Curves,0))</f>
        <v>0.0025</v>
      </c>
      <c r="J138" s="32" t="n">
        <f aca="false">VLOOKUP($A138,[1]!Table,MATCH(J$5,[1]!Curves,0))</f>
        <v>0.01</v>
      </c>
      <c r="L138" s="0" t="n">
        <f aca="false">L137</f>
        <v>0.03</v>
      </c>
      <c r="M138" s="0" t="n">
        <f aca="false">M137</f>
        <v>0.03</v>
      </c>
      <c r="N138" s="0" t="n">
        <f aca="false">N137</f>
        <v>0.03</v>
      </c>
      <c r="O138" s="0" t="n">
        <f aca="false">O137</f>
        <v>0.02</v>
      </c>
      <c r="P138" s="0" t="n">
        <f aca="false">P137</f>
        <v>0.0225</v>
      </c>
      <c r="Q138" s="0" t="n">
        <f aca="false">Q137</f>
        <v>0.025</v>
      </c>
    </row>
    <row r="139" customFormat="false" ht="12.75" hidden="false" customHeight="false" outlineLevel="0" collapsed="false">
      <c r="A139" s="31" t="n">
        <f aca="false">EDATE(A138,1)</f>
        <v>40878</v>
      </c>
      <c r="B139" s="32" t="n">
        <f aca="false">VLOOKUP($A139,[1]!Table,MATCH(B$5,[1]!Curves,0))</f>
        <v>3.379</v>
      </c>
      <c r="C139" s="32" t="n">
        <f aca="false">VLOOKUP($A139,[1]!Table,MATCH(C$5,[1]!Curves,0))</f>
        <v>0.155</v>
      </c>
      <c r="D139" s="32" t="n">
        <f aca="false">VLOOKUP($A139,[1]!Table,MATCH(D$5,[1]!Curves,0))</f>
        <v>1.05</v>
      </c>
      <c r="E139" s="32" t="n">
        <f aca="false">VLOOKUP($A139,[1]!Table,MATCH(E$5,[1]!Curves,0))</f>
        <v>0.070621874164233</v>
      </c>
      <c r="F139" s="32" t="n">
        <f aca="false">VLOOKUP($A139,[1]!Table,MATCH(F$5,[1]!Curves,0))</f>
        <v>0.0475</v>
      </c>
      <c r="G139" s="32" t="n">
        <f aca="false">VLOOKUP($A139,[1]!Table,MATCH(G$5,[1]!Curves,0))</f>
        <v>-0.0225</v>
      </c>
      <c r="H139" s="32" t="n">
        <f aca="false">VLOOKUP($A139,[1]!Table,MATCH(H$5,[1]!Curves,0))</f>
        <v>0.01</v>
      </c>
      <c r="I139" s="32" t="n">
        <f aca="false">VLOOKUP($A139,[1]!Table,MATCH(I$5,[1]!Curves,0))</f>
        <v>0.0025</v>
      </c>
      <c r="J139" s="32" t="n">
        <f aca="false">VLOOKUP($A139,[1]!Table,MATCH(J$5,[1]!Curves,0))</f>
        <v>0.01</v>
      </c>
      <c r="L139" s="0" t="n">
        <f aca="false">L138</f>
        <v>0.03</v>
      </c>
      <c r="M139" s="0" t="n">
        <f aca="false">M138</f>
        <v>0.03</v>
      </c>
      <c r="N139" s="0" t="n">
        <f aca="false">N138</f>
        <v>0.03</v>
      </c>
      <c r="O139" s="0" t="n">
        <f aca="false">O138</f>
        <v>0.02</v>
      </c>
      <c r="P139" s="0" t="n">
        <f aca="false">P138</f>
        <v>0.0225</v>
      </c>
      <c r="Q139" s="0" t="n">
        <f aca="false">Q138</f>
        <v>0.025</v>
      </c>
    </row>
    <row r="140" customFormat="false" ht="12.75" hidden="false" customHeight="false" outlineLevel="0" collapsed="false">
      <c r="A140" s="31" t="n">
        <f aca="false">EDATE(A139,1)</f>
        <v>40909</v>
      </c>
      <c r="B140" s="32" t="n">
        <f aca="false">VLOOKUP($A140,[1]!Table,MATCH(B$5,[1]!Curves,0))</f>
        <v>3.58</v>
      </c>
      <c r="C140" s="32" t="n">
        <f aca="false">VLOOKUP($A140,[1]!Table,MATCH(C$5,[1]!Curves,0))</f>
        <v>0.155</v>
      </c>
      <c r="D140" s="32" t="n">
        <f aca="false">VLOOKUP($A140,[1]!Table,MATCH(D$5,[1]!Curves,0))</f>
        <v>1.05</v>
      </c>
      <c r="E140" s="32" t="n">
        <f aca="false">VLOOKUP($A140,[1]!Table,MATCH(E$5,[1]!Curves,0))</f>
        <v>0.070625830556465</v>
      </c>
      <c r="F140" s="32" t="n">
        <f aca="false">VLOOKUP($A140,[1]!Table,MATCH(F$5,[1]!Curves,0))</f>
        <v>0.05</v>
      </c>
      <c r="G140" s="32" t="n">
        <f aca="false">VLOOKUP($A140,[1]!Table,MATCH(G$5,[1]!Curves,0))</f>
        <v>-0.0225</v>
      </c>
      <c r="H140" s="32" t="n">
        <f aca="false">VLOOKUP($A140,[1]!Table,MATCH(H$5,[1]!Curves,0))</f>
        <v>0.01</v>
      </c>
      <c r="I140" s="32" t="n">
        <f aca="false">VLOOKUP($A140,[1]!Table,MATCH(I$5,[1]!Curves,0))</f>
        <v>0.0025</v>
      </c>
      <c r="J140" s="32" t="n">
        <f aca="false">VLOOKUP($A140,[1]!Table,MATCH(J$5,[1]!Curves,0))</f>
        <v>0.01</v>
      </c>
      <c r="L140" s="0" t="n">
        <f aca="false">L139</f>
        <v>0.03</v>
      </c>
      <c r="M140" s="0" t="n">
        <f aca="false">M139</f>
        <v>0.03</v>
      </c>
      <c r="N140" s="0" t="n">
        <f aca="false">N139</f>
        <v>0.03</v>
      </c>
      <c r="O140" s="0" t="n">
        <f aca="false">O139</f>
        <v>0.02</v>
      </c>
      <c r="P140" s="0" t="n">
        <f aca="false">P139</f>
        <v>0.0225</v>
      </c>
      <c r="Q140" s="0" t="n">
        <f aca="false">Q139</f>
        <v>0.025</v>
      </c>
    </row>
    <row r="141" customFormat="false" ht="12.75" hidden="false" customHeight="false" outlineLevel="0" collapsed="false">
      <c r="A141" s="31" t="n">
        <f aca="false">EDATE(A140,1)</f>
        <v>40940</v>
      </c>
      <c r="B141" s="32" t="n">
        <f aca="false">VLOOKUP($A141,[1]!Table,MATCH(B$5,[1]!Curves,0))</f>
        <v>3.486</v>
      </c>
      <c r="C141" s="32" t="n">
        <f aca="false">VLOOKUP($A141,[1]!Table,MATCH(C$5,[1]!Curves,0))</f>
        <v>0.155</v>
      </c>
      <c r="D141" s="32" t="n">
        <f aca="false">VLOOKUP($A141,[1]!Table,MATCH(D$5,[1]!Curves,0))</f>
        <v>1.05</v>
      </c>
      <c r="E141" s="32" t="n">
        <f aca="false">VLOOKUP($A141,[1]!Table,MATCH(E$5,[1]!Curves,0))</f>
        <v>0.070629786948701</v>
      </c>
      <c r="F141" s="32" t="n">
        <f aca="false">VLOOKUP($A141,[1]!Table,MATCH(F$5,[1]!Curves,0))</f>
        <v>0.05</v>
      </c>
      <c r="G141" s="32" t="n">
        <f aca="false">VLOOKUP($A141,[1]!Table,MATCH(G$5,[1]!Curves,0))</f>
        <v>-0.0225</v>
      </c>
      <c r="H141" s="32" t="n">
        <f aca="false">VLOOKUP($A141,[1]!Table,MATCH(H$5,[1]!Curves,0))</f>
        <v>0.01</v>
      </c>
      <c r="I141" s="32" t="n">
        <f aca="false">VLOOKUP($A141,[1]!Table,MATCH(I$5,[1]!Curves,0))</f>
        <v>0.0025</v>
      </c>
      <c r="J141" s="32" t="n">
        <f aca="false">VLOOKUP($A141,[1]!Table,MATCH(J$5,[1]!Curves,0))</f>
        <v>0.01</v>
      </c>
      <c r="L141" s="0" t="n">
        <f aca="false">L140</f>
        <v>0.03</v>
      </c>
      <c r="M141" s="0" t="n">
        <f aca="false">M140</f>
        <v>0.03</v>
      </c>
      <c r="N141" s="0" t="n">
        <f aca="false">N140</f>
        <v>0.03</v>
      </c>
      <c r="O141" s="0" t="n">
        <f aca="false">O140</f>
        <v>0.02</v>
      </c>
      <c r="P141" s="0" t="n">
        <f aca="false">P140</f>
        <v>0.0225</v>
      </c>
      <c r="Q141" s="0" t="n">
        <f aca="false">Q140</f>
        <v>0.025</v>
      </c>
    </row>
    <row r="142" customFormat="false" ht="12.75" hidden="false" customHeight="false" outlineLevel="0" collapsed="false">
      <c r="A142" s="31" t="n">
        <f aca="false">EDATE(A141,1)</f>
        <v>40969</v>
      </c>
      <c r="B142" s="32" t="n">
        <f aca="false">VLOOKUP($A142,[1]!Table,MATCH(B$5,[1]!Curves,0))</f>
        <v>3.373</v>
      </c>
      <c r="C142" s="32" t="n">
        <f aca="false">VLOOKUP($A142,[1]!Table,MATCH(C$5,[1]!Curves,0))</f>
        <v>0.15</v>
      </c>
      <c r="D142" s="32" t="n">
        <f aca="false">VLOOKUP($A142,[1]!Table,MATCH(D$5,[1]!Curves,0))</f>
        <v>0.8</v>
      </c>
      <c r="E142" s="32" t="n">
        <f aca="false">VLOOKUP($A142,[1]!Table,MATCH(E$5,[1]!Curves,0))</f>
        <v>0.07063348808983</v>
      </c>
      <c r="F142" s="32" t="n">
        <f aca="false">VLOOKUP($A142,[1]!Table,MATCH(F$5,[1]!Curves,0))</f>
        <v>0.05</v>
      </c>
      <c r="G142" s="32" t="n">
        <f aca="false">VLOOKUP($A142,[1]!Table,MATCH(G$5,[1]!Curves,0))</f>
        <v>-0.004</v>
      </c>
      <c r="H142" s="32" t="n">
        <f aca="false">VLOOKUP($A142,[1]!Table,MATCH(H$5,[1]!Curves,0))</f>
        <v>0.01</v>
      </c>
      <c r="I142" s="32" t="n">
        <f aca="false">VLOOKUP($A142,[1]!Table,MATCH(I$5,[1]!Curves,0))</f>
        <v>0.0025</v>
      </c>
      <c r="J142" s="32" t="n">
        <f aca="false">VLOOKUP($A142,[1]!Table,MATCH(J$5,[1]!Curves,0))</f>
        <v>0.01</v>
      </c>
      <c r="L142" s="0" t="n">
        <f aca="false">L141</f>
        <v>0.03</v>
      </c>
      <c r="M142" s="0" t="n">
        <f aca="false">M141</f>
        <v>0.03</v>
      </c>
      <c r="N142" s="0" t="n">
        <f aca="false">N141</f>
        <v>0.03</v>
      </c>
      <c r="O142" s="0" t="n">
        <f aca="false">O141</f>
        <v>0.02</v>
      </c>
      <c r="P142" s="0" t="n">
        <f aca="false">P141</f>
        <v>0.0225</v>
      </c>
      <c r="Q142" s="0" t="n">
        <f aca="false">Q141</f>
        <v>0.025</v>
      </c>
    </row>
    <row r="143" customFormat="false" ht="12.75" hidden="false" customHeight="false" outlineLevel="0" collapsed="false">
      <c r="A143" s="31" t="n">
        <f aca="false">EDATE(A142,1)</f>
        <v>41000</v>
      </c>
      <c r="B143" s="32" t="n">
        <f aca="false">VLOOKUP($A143,[1]!Table,MATCH(B$5,[1]!Curves,0))</f>
        <v>3.26</v>
      </c>
      <c r="C143" s="32" t="n">
        <f aca="false">VLOOKUP($A143,[1]!Table,MATCH(C$5,[1]!Curves,0))</f>
        <v>0.15</v>
      </c>
      <c r="D143" s="32" t="n">
        <f aca="false">VLOOKUP($A143,[1]!Table,MATCH(D$5,[1]!Curves,0))</f>
        <v>0.45</v>
      </c>
      <c r="E143" s="32" t="n">
        <f aca="false">VLOOKUP($A143,[1]!Table,MATCH(E$5,[1]!Curves,0))</f>
        <v>0.070637444482077</v>
      </c>
      <c r="F143" s="32" t="n">
        <f aca="false">VLOOKUP($A143,[1]!Table,MATCH(F$5,[1]!Curves,0))</f>
        <v>0.028</v>
      </c>
      <c r="G143" s="32" t="n">
        <f aca="false">VLOOKUP($A143,[1]!Table,MATCH(G$5,[1]!Curves,0))</f>
        <v>-0.004</v>
      </c>
      <c r="H143" s="32" t="n">
        <f aca="false">VLOOKUP($A143,[1]!Table,MATCH(H$5,[1]!Curves,0))</f>
        <v>0.0125</v>
      </c>
      <c r="I143" s="32" t="n">
        <f aca="false">VLOOKUP($A143,[1]!Table,MATCH(I$5,[1]!Curves,0))</f>
        <v>0.015</v>
      </c>
      <c r="J143" s="32" t="n">
        <f aca="false">VLOOKUP($A143,[1]!Table,MATCH(J$5,[1]!Curves,0))</f>
        <v>0.01</v>
      </c>
      <c r="L143" s="0" t="n">
        <f aca="false">L142</f>
        <v>0.03</v>
      </c>
      <c r="M143" s="0" t="n">
        <f aca="false">M142</f>
        <v>0.03</v>
      </c>
      <c r="N143" s="0" t="n">
        <f aca="false">N142</f>
        <v>0.03</v>
      </c>
      <c r="O143" s="0" t="n">
        <f aca="false">O142</f>
        <v>0.02</v>
      </c>
      <c r="P143" s="0" t="n">
        <f aca="false">P142</f>
        <v>0.0225</v>
      </c>
      <c r="Q143" s="0" t="n">
        <f aca="false">Q142</f>
        <v>0.025</v>
      </c>
    </row>
    <row r="144" customFormat="false" ht="12.75" hidden="false" customHeight="false" outlineLevel="0" collapsed="false">
      <c r="A144" s="31" t="n">
        <f aca="false">EDATE(A143,1)</f>
        <v>41030</v>
      </c>
      <c r="B144" s="32" t="n">
        <f aca="false">VLOOKUP($A144,[1]!Table,MATCH(B$5,[1]!Curves,0))</f>
        <v>3.254</v>
      </c>
      <c r="C144" s="32" t="n">
        <f aca="false">VLOOKUP($A144,[1]!Table,MATCH(C$5,[1]!Curves,0))</f>
        <v>0.15</v>
      </c>
      <c r="D144" s="32" t="n">
        <f aca="false">VLOOKUP($A144,[1]!Table,MATCH(D$5,[1]!Curves,0))</f>
        <v>0.5</v>
      </c>
      <c r="E144" s="32" t="n">
        <f aca="false">VLOOKUP($A144,[1]!Table,MATCH(E$5,[1]!Curves,0))</f>
        <v>0.070641273248772</v>
      </c>
      <c r="F144" s="32" t="n">
        <f aca="false">VLOOKUP($A144,[1]!Table,MATCH(F$5,[1]!Curves,0))</f>
        <v>0.028</v>
      </c>
      <c r="G144" s="32" t="n">
        <f aca="false">VLOOKUP($A144,[1]!Table,MATCH(G$5,[1]!Curves,0))</f>
        <v>-0.00425</v>
      </c>
      <c r="H144" s="32" t="n">
        <f aca="false">VLOOKUP($A144,[1]!Table,MATCH(H$5,[1]!Curves,0))</f>
        <v>0.0125</v>
      </c>
      <c r="I144" s="32" t="n">
        <f aca="false">VLOOKUP($A144,[1]!Table,MATCH(I$5,[1]!Curves,0))</f>
        <v>0.015</v>
      </c>
      <c r="J144" s="32" t="n">
        <f aca="false">VLOOKUP($A144,[1]!Table,MATCH(J$5,[1]!Curves,0))</f>
        <v>0.01</v>
      </c>
      <c r="L144" s="0" t="n">
        <f aca="false">L143</f>
        <v>0.03</v>
      </c>
      <c r="M144" s="0" t="n">
        <f aca="false">M143</f>
        <v>0.03</v>
      </c>
      <c r="N144" s="0" t="n">
        <f aca="false">N143</f>
        <v>0.03</v>
      </c>
      <c r="O144" s="0" t="n">
        <f aca="false">O143</f>
        <v>0.02</v>
      </c>
      <c r="P144" s="0" t="n">
        <f aca="false">P143</f>
        <v>0.0225</v>
      </c>
      <c r="Q144" s="0" t="n">
        <f aca="false">Q143</f>
        <v>0.025</v>
      </c>
    </row>
    <row r="145" customFormat="false" ht="12.75" hidden="false" customHeight="false" outlineLevel="0" collapsed="false">
      <c r="A145" s="31" t="n">
        <f aca="false">EDATE(A144,1)</f>
        <v>41061</v>
      </c>
      <c r="B145" s="32" t="n">
        <f aca="false">VLOOKUP($A145,[1]!Table,MATCH(B$5,[1]!Curves,0))</f>
        <v>3.295</v>
      </c>
      <c r="C145" s="32" t="n">
        <f aca="false">VLOOKUP($A145,[1]!Table,MATCH(C$5,[1]!Curves,0))</f>
        <v>0.15</v>
      </c>
      <c r="D145" s="32" t="n">
        <f aca="false">VLOOKUP($A145,[1]!Table,MATCH(D$5,[1]!Curves,0))</f>
        <v>0.5</v>
      </c>
      <c r="E145" s="32" t="n">
        <f aca="false">VLOOKUP($A145,[1]!Table,MATCH(E$5,[1]!Curves,0))</f>
        <v>0.070645229641029</v>
      </c>
      <c r="F145" s="32" t="n">
        <f aca="false">VLOOKUP($A145,[1]!Table,MATCH(F$5,[1]!Curves,0))</f>
        <v>0.028</v>
      </c>
      <c r="G145" s="32" t="n">
        <f aca="false">VLOOKUP($A145,[1]!Table,MATCH(G$5,[1]!Curves,0))</f>
        <v>-0.00425</v>
      </c>
      <c r="H145" s="32" t="n">
        <f aca="false">VLOOKUP($A145,[1]!Table,MATCH(H$5,[1]!Curves,0))</f>
        <v>0.0125</v>
      </c>
      <c r="I145" s="32" t="n">
        <f aca="false">VLOOKUP($A145,[1]!Table,MATCH(I$5,[1]!Curves,0))</f>
        <v>0.015</v>
      </c>
      <c r="J145" s="32" t="n">
        <f aca="false">VLOOKUP($A145,[1]!Table,MATCH(J$5,[1]!Curves,0))</f>
        <v>0.01</v>
      </c>
      <c r="L145" s="0" t="n">
        <f aca="false">L144</f>
        <v>0.03</v>
      </c>
      <c r="M145" s="0" t="n">
        <f aca="false">M144</f>
        <v>0.03</v>
      </c>
      <c r="N145" s="0" t="n">
        <f aca="false">N144</f>
        <v>0.03</v>
      </c>
      <c r="O145" s="0" t="n">
        <f aca="false">O144</f>
        <v>0.02</v>
      </c>
      <c r="P145" s="0" t="n">
        <f aca="false">P144</f>
        <v>0.0225</v>
      </c>
      <c r="Q145" s="0" t="n">
        <f aca="false">Q144</f>
        <v>0.025</v>
      </c>
    </row>
    <row r="146" customFormat="false" ht="12.75" hidden="false" customHeight="false" outlineLevel="0" collapsed="false">
      <c r="A146" s="31" t="n">
        <f aca="false">EDATE(A145,1)</f>
        <v>41091</v>
      </c>
      <c r="B146" s="32" t="n">
        <f aca="false">VLOOKUP($A146,[1]!Table,MATCH(B$5,[1]!Curves,0))</f>
        <v>3.307</v>
      </c>
      <c r="C146" s="32" t="n">
        <f aca="false">VLOOKUP($A146,[1]!Table,MATCH(C$5,[1]!Curves,0))</f>
        <v>0.15</v>
      </c>
      <c r="D146" s="32" t="n">
        <f aca="false">VLOOKUP($A146,[1]!Table,MATCH(D$5,[1]!Curves,0))</f>
        <v>0.5</v>
      </c>
      <c r="E146" s="32" t="n">
        <f aca="false">VLOOKUP($A146,[1]!Table,MATCH(E$5,[1]!Curves,0))</f>
        <v>0.070649058407734</v>
      </c>
      <c r="F146" s="32" t="n">
        <f aca="false">VLOOKUP($A146,[1]!Table,MATCH(F$5,[1]!Curves,0))</f>
        <v>0.028</v>
      </c>
      <c r="G146" s="32" t="n">
        <f aca="false">VLOOKUP($A146,[1]!Table,MATCH(G$5,[1]!Curves,0))</f>
        <v>-0.00425</v>
      </c>
      <c r="H146" s="32" t="n">
        <f aca="false">VLOOKUP($A146,[1]!Table,MATCH(H$5,[1]!Curves,0))</f>
        <v>0.0125</v>
      </c>
      <c r="I146" s="32" t="n">
        <f aca="false">VLOOKUP($A146,[1]!Table,MATCH(I$5,[1]!Curves,0))</f>
        <v>0.015</v>
      </c>
      <c r="J146" s="32" t="n">
        <f aca="false">VLOOKUP($A146,[1]!Table,MATCH(J$5,[1]!Curves,0))</f>
        <v>0.01</v>
      </c>
      <c r="L146" s="0" t="n">
        <f aca="false">L145</f>
        <v>0.03</v>
      </c>
      <c r="M146" s="0" t="n">
        <f aca="false">M145</f>
        <v>0.03</v>
      </c>
      <c r="N146" s="0" t="n">
        <f aca="false">N145</f>
        <v>0.03</v>
      </c>
      <c r="O146" s="0" t="n">
        <f aca="false">O145</f>
        <v>0.02</v>
      </c>
      <c r="P146" s="0" t="n">
        <f aca="false">P145</f>
        <v>0.0225</v>
      </c>
      <c r="Q146" s="0" t="n">
        <f aca="false">Q145</f>
        <v>0.025</v>
      </c>
    </row>
    <row r="147" customFormat="false" ht="12.75" hidden="false" customHeight="false" outlineLevel="0" collapsed="false">
      <c r="A147" s="31" t="n">
        <f aca="false">EDATE(A146,1)</f>
        <v>41122</v>
      </c>
      <c r="B147" s="32" t="n">
        <f aca="false">VLOOKUP($A147,[1]!Table,MATCH(B$5,[1]!Curves,0))</f>
        <v>3.328</v>
      </c>
      <c r="C147" s="32" t="n">
        <f aca="false">VLOOKUP($A147,[1]!Table,MATCH(C$5,[1]!Curves,0))</f>
        <v>0.15</v>
      </c>
      <c r="D147" s="32" t="n">
        <f aca="false">VLOOKUP($A147,[1]!Table,MATCH(D$5,[1]!Curves,0))</f>
        <v>0.55</v>
      </c>
      <c r="E147" s="32" t="n">
        <f aca="false">VLOOKUP($A147,[1]!Table,MATCH(E$5,[1]!Curves,0))</f>
        <v>0.0706530148</v>
      </c>
      <c r="F147" s="32" t="n">
        <f aca="false">VLOOKUP($A147,[1]!Table,MATCH(F$5,[1]!Curves,0))</f>
        <v>0.028</v>
      </c>
      <c r="G147" s="32" t="n">
        <f aca="false">VLOOKUP($A147,[1]!Table,MATCH(G$5,[1]!Curves,0))</f>
        <v>-0.00675</v>
      </c>
      <c r="H147" s="32" t="n">
        <f aca="false">VLOOKUP($A147,[1]!Table,MATCH(H$5,[1]!Curves,0))</f>
        <v>0.0125</v>
      </c>
      <c r="I147" s="32" t="n">
        <f aca="false">VLOOKUP($A147,[1]!Table,MATCH(I$5,[1]!Curves,0))</f>
        <v>0.015</v>
      </c>
      <c r="J147" s="32" t="n">
        <f aca="false">VLOOKUP($A147,[1]!Table,MATCH(J$5,[1]!Curves,0))</f>
        <v>0.01</v>
      </c>
      <c r="L147" s="0" t="n">
        <f aca="false">L146</f>
        <v>0.03</v>
      </c>
      <c r="M147" s="0" t="n">
        <f aca="false">M146</f>
        <v>0.03</v>
      </c>
      <c r="N147" s="0" t="n">
        <f aca="false">N146</f>
        <v>0.03</v>
      </c>
      <c r="O147" s="0" t="n">
        <f aca="false">O146</f>
        <v>0.02</v>
      </c>
      <c r="P147" s="0" t="n">
        <f aca="false">P146</f>
        <v>0.0225</v>
      </c>
      <c r="Q147" s="0" t="n">
        <f aca="false">Q146</f>
        <v>0.025</v>
      </c>
    </row>
    <row r="148" customFormat="false" ht="12.75" hidden="false" customHeight="false" outlineLevel="0" collapsed="false">
      <c r="A148" s="31" t="n">
        <f aca="false">EDATE(A147,1)</f>
        <v>41153</v>
      </c>
      <c r="B148" s="32" t="n">
        <f aca="false">VLOOKUP($A148,[1]!Table,MATCH(B$5,[1]!Curves,0))</f>
        <v>3.346</v>
      </c>
      <c r="C148" s="32" t="n">
        <f aca="false">VLOOKUP($A148,[1]!Table,MATCH(C$5,[1]!Curves,0))</f>
        <v>0.15</v>
      </c>
      <c r="D148" s="32" t="n">
        <f aca="false">VLOOKUP($A148,[1]!Table,MATCH(D$5,[1]!Curves,0))</f>
        <v>0.55</v>
      </c>
      <c r="E148" s="32" t="n">
        <f aca="false">VLOOKUP($A148,[1]!Table,MATCH(E$5,[1]!Curves,0))</f>
        <v>0.070656971192272</v>
      </c>
      <c r="F148" s="32" t="n">
        <f aca="false">VLOOKUP($A148,[1]!Table,MATCH(F$5,[1]!Curves,0))</f>
        <v>0.028</v>
      </c>
      <c r="G148" s="32" t="n">
        <f aca="false">VLOOKUP($A148,[1]!Table,MATCH(G$5,[1]!Curves,0))</f>
        <v>-0.00675</v>
      </c>
      <c r="H148" s="32" t="n">
        <f aca="false">VLOOKUP($A148,[1]!Table,MATCH(H$5,[1]!Curves,0))</f>
        <v>0.0125</v>
      </c>
      <c r="I148" s="32" t="n">
        <f aca="false">VLOOKUP($A148,[1]!Table,MATCH(I$5,[1]!Curves,0))</f>
        <v>0.015</v>
      </c>
      <c r="J148" s="32" t="n">
        <f aca="false">VLOOKUP($A148,[1]!Table,MATCH(J$5,[1]!Curves,0))</f>
        <v>0.01</v>
      </c>
      <c r="L148" s="0" t="n">
        <f aca="false">L147</f>
        <v>0.03</v>
      </c>
      <c r="M148" s="0" t="n">
        <f aca="false">M147</f>
        <v>0.03</v>
      </c>
      <c r="N148" s="0" t="n">
        <f aca="false">N147</f>
        <v>0.03</v>
      </c>
      <c r="O148" s="0" t="n">
        <f aca="false">O147</f>
        <v>0.02</v>
      </c>
      <c r="P148" s="0" t="n">
        <f aca="false">P147</f>
        <v>0.0225</v>
      </c>
      <c r="Q148" s="0" t="n">
        <f aca="false">Q147</f>
        <v>0.025</v>
      </c>
    </row>
    <row r="149" customFormat="false" ht="12.75" hidden="false" customHeight="false" outlineLevel="0" collapsed="false">
      <c r="A149" s="31" t="n">
        <f aca="false">EDATE(A148,1)</f>
        <v>41183</v>
      </c>
      <c r="B149" s="32" t="n">
        <f aca="false">VLOOKUP($A149,[1]!Table,MATCH(B$5,[1]!Curves,0))</f>
        <v>3.352</v>
      </c>
      <c r="C149" s="32" t="n">
        <f aca="false">VLOOKUP($A149,[1]!Table,MATCH(C$5,[1]!Curves,0))</f>
        <v>0.15</v>
      </c>
      <c r="D149" s="32" t="n">
        <f aca="false">VLOOKUP($A149,[1]!Table,MATCH(D$5,[1]!Curves,0))</f>
        <v>0.6</v>
      </c>
      <c r="E149" s="32" t="n">
        <f aca="false">VLOOKUP($A149,[1]!Table,MATCH(E$5,[1]!Curves,0))</f>
        <v>0.070660799959</v>
      </c>
      <c r="F149" s="32" t="n">
        <f aca="false">VLOOKUP($A149,[1]!Table,MATCH(F$5,[1]!Curves,0))</f>
        <v>0.028</v>
      </c>
      <c r="G149" s="32" t="n">
        <f aca="false">VLOOKUP($A149,[1]!Table,MATCH(G$5,[1]!Curves,0))</f>
        <v>-0.0225</v>
      </c>
      <c r="H149" s="32" t="n">
        <f aca="false">VLOOKUP($A149,[1]!Table,MATCH(H$5,[1]!Curves,0))</f>
        <v>0.0125</v>
      </c>
      <c r="I149" s="32" t="n">
        <f aca="false">VLOOKUP($A149,[1]!Table,MATCH(I$5,[1]!Curves,0))</f>
        <v>0.015</v>
      </c>
      <c r="J149" s="32" t="n">
        <f aca="false">VLOOKUP($A149,[1]!Table,MATCH(J$5,[1]!Curves,0))</f>
        <v>0.01</v>
      </c>
      <c r="L149" s="0" t="n">
        <f aca="false">L148</f>
        <v>0.03</v>
      </c>
      <c r="M149" s="0" t="n">
        <f aca="false">M148</f>
        <v>0.03</v>
      </c>
      <c r="N149" s="0" t="n">
        <f aca="false">N148</f>
        <v>0.03</v>
      </c>
      <c r="O149" s="0" t="n">
        <f aca="false">O148</f>
        <v>0.02</v>
      </c>
      <c r="P149" s="0" t="n">
        <f aca="false">P148</f>
        <v>0.0225</v>
      </c>
      <c r="Q149" s="0" t="n">
        <f aca="false">Q148</f>
        <v>0.025</v>
      </c>
    </row>
    <row r="150" customFormat="false" ht="12.75" hidden="false" customHeight="false" outlineLevel="0" collapsed="false">
      <c r="A150" s="31" t="n">
        <f aca="false">EDATE(A149,1)</f>
        <v>41214</v>
      </c>
      <c r="B150" s="32" t="n">
        <f aca="false">VLOOKUP($A150,[1]!Table,MATCH(B$5,[1]!Curves,0))</f>
        <v>3.399</v>
      </c>
      <c r="C150" s="32" t="n">
        <f aca="false">VLOOKUP($A150,[1]!Table,MATCH(C$5,[1]!Curves,0))</f>
        <v>0.15</v>
      </c>
      <c r="D150" s="32" t="n">
        <f aca="false">VLOOKUP($A150,[1]!Table,MATCH(D$5,[1]!Curves,0))</f>
        <v>0.85</v>
      </c>
      <c r="E150" s="32" t="n">
        <f aca="false">VLOOKUP($A150,[1]!Table,MATCH(E$5,[1]!Curves,0))</f>
        <v>0.070664756351275</v>
      </c>
      <c r="F150" s="32" t="n">
        <f aca="false">VLOOKUP($A150,[1]!Table,MATCH(F$5,[1]!Curves,0))</f>
        <v>0.0495</v>
      </c>
      <c r="G150" s="32" t="n">
        <f aca="false">VLOOKUP($A150,[1]!Table,MATCH(G$5,[1]!Curves,0))</f>
        <v>-0.0215</v>
      </c>
      <c r="H150" s="32" t="n">
        <f aca="false">VLOOKUP($A150,[1]!Table,MATCH(H$5,[1]!Curves,0))</f>
        <v>0.01</v>
      </c>
      <c r="I150" s="32" t="n">
        <f aca="false">VLOOKUP($A150,[1]!Table,MATCH(I$5,[1]!Curves,0))</f>
        <v>0.0045</v>
      </c>
      <c r="J150" s="32" t="n">
        <f aca="false">VLOOKUP($A150,[1]!Table,MATCH(J$5,[1]!Curves,0))</f>
        <v>0.01</v>
      </c>
      <c r="L150" s="0" t="n">
        <f aca="false">L149</f>
        <v>0.03</v>
      </c>
      <c r="M150" s="0" t="n">
        <f aca="false">M149</f>
        <v>0.03</v>
      </c>
      <c r="N150" s="0" t="n">
        <f aca="false">N149</f>
        <v>0.03</v>
      </c>
      <c r="O150" s="0" t="n">
        <f aca="false">O149</f>
        <v>0.02</v>
      </c>
      <c r="P150" s="0" t="n">
        <f aca="false">P149</f>
        <v>0.0225</v>
      </c>
      <c r="Q150" s="0" t="n">
        <f aca="false">Q149</f>
        <v>0.025</v>
      </c>
    </row>
    <row r="151" customFormat="false" ht="12.75" hidden="false" customHeight="false" outlineLevel="0" collapsed="false">
      <c r="A151" s="31" t="n">
        <f aca="false">EDATE(A150,1)</f>
        <v>41244</v>
      </c>
      <c r="B151" s="32" t="n">
        <f aca="false">VLOOKUP($A151,[1]!Table,MATCH(B$5,[1]!Curves,0))</f>
        <v>3.458</v>
      </c>
      <c r="C151" s="32" t="n">
        <f aca="false">VLOOKUP($A151,[1]!Table,MATCH(C$5,[1]!Curves,0))</f>
        <v>0.15</v>
      </c>
      <c r="D151" s="32" t="n">
        <f aca="false">VLOOKUP($A151,[1]!Table,MATCH(D$5,[1]!Curves,0))</f>
        <v>1.05</v>
      </c>
      <c r="E151" s="32" t="n">
        <f aca="false">VLOOKUP($A151,[1]!Table,MATCH(E$5,[1]!Curves,0))</f>
        <v>0.070668585118004</v>
      </c>
      <c r="F151" s="32" t="n">
        <f aca="false">VLOOKUP($A151,[1]!Table,MATCH(F$5,[1]!Curves,0))</f>
        <v>0.0495</v>
      </c>
      <c r="G151" s="32" t="n">
        <f aca="false">VLOOKUP($A151,[1]!Table,MATCH(G$5,[1]!Curves,0))</f>
        <v>-0.0215</v>
      </c>
      <c r="H151" s="32" t="n">
        <f aca="false">VLOOKUP($A151,[1]!Table,MATCH(H$5,[1]!Curves,0))</f>
        <v>0.01</v>
      </c>
      <c r="I151" s="32" t="n">
        <f aca="false">VLOOKUP($A151,[1]!Table,MATCH(I$5,[1]!Curves,0))</f>
        <v>0.0045</v>
      </c>
      <c r="J151" s="32" t="n">
        <f aca="false">VLOOKUP($A151,[1]!Table,MATCH(J$5,[1]!Curves,0))</f>
        <v>0.01</v>
      </c>
      <c r="L151" s="0" t="n">
        <f aca="false">L150</f>
        <v>0.03</v>
      </c>
      <c r="M151" s="0" t="n">
        <f aca="false">M150</f>
        <v>0.03</v>
      </c>
      <c r="N151" s="0" t="n">
        <f aca="false">N150</f>
        <v>0.03</v>
      </c>
      <c r="O151" s="0" t="n">
        <f aca="false">O150</f>
        <v>0.02</v>
      </c>
      <c r="P151" s="0" t="n">
        <f aca="false">P150</f>
        <v>0.0225</v>
      </c>
      <c r="Q151" s="0" t="n">
        <f aca="false">Q150</f>
        <v>0.025</v>
      </c>
    </row>
    <row r="152" customFormat="false" ht="12.75" hidden="false" customHeight="false" outlineLevel="0" collapsed="false">
      <c r="A152" s="31" t="n">
        <f aca="false">EDATE(A151,1)</f>
        <v>41275</v>
      </c>
      <c r="B152" s="32" t="n">
        <f aca="false">VLOOKUP($A152,[1]!Table,MATCH(B$5,[1]!Curves,0))</f>
        <v>3.662</v>
      </c>
      <c r="C152" s="32" t="n">
        <f aca="false">VLOOKUP($A152,[1]!Table,MATCH(C$5,[1]!Curves,0))</f>
        <v>0.15</v>
      </c>
      <c r="D152" s="32" t="n">
        <f aca="false">VLOOKUP($A152,[1]!Table,MATCH(D$5,[1]!Curves,0))</f>
        <v>1.05</v>
      </c>
      <c r="E152" s="32" t="n">
        <f aca="false">VLOOKUP($A152,[1]!Table,MATCH(E$5,[1]!Curves,0))</f>
        <v>0.070672541510297</v>
      </c>
      <c r="F152" s="32" t="n">
        <f aca="false">VLOOKUP($A152,[1]!Table,MATCH(F$5,[1]!Curves,0))</f>
        <v>0.052</v>
      </c>
      <c r="G152" s="32" t="n">
        <f aca="false">VLOOKUP($A152,[1]!Table,MATCH(G$5,[1]!Curves,0))</f>
        <v>-0.0215</v>
      </c>
      <c r="H152" s="32" t="n">
        <f aca="false">VLOOKUP($A152,[1]!Table,MATCH(H$5,[1]!Curves,0))</f>
        <v>0.01</v>
      </c>
      <c r="I152" s="32" t="n">
        <f aca="false">VLOOKUP($A152,[1]!Table,MATCH(I$5,[1]!Curves,0))</f>
        <v>0.0045</v>
      </c>
      <c r="J152" s="32" t="n">
        <f aca="false">VLOOKUP($A152,[1]!Table,MATCH(J$5,[1]!Curves,0))</f>
        <v>0.01</v>
      </c>
      <c r="L152" s="0" t="n">
        <f aca="false">L151</f>
        <v>0.03</v>
      </c>
      <c r="M152" s="0" t="n">
        <f aca="false">M151</f>
        <v>0.03</v>
      </c>
      <c r="N152" s="0" t="n">
        <f aca="false">N151</f>
        <v>0.03</v>
      </c>
      <c r="O152" s="0" t="n">
        <f aca="false">O151</f>
        <v>0.02</v>
      </c>
      <c r="P152" s="0" t="n">
        <f aca="false">P151</f>
        <v>0.0225</v>
      </c>
      <c r="Q152" s="0" t="n">
        <f aca="false">Q151</f>
        <v>0.025</v>
      </c>
    </row>
    <row r="153" customFormat="false" ht="12.75" hidden="false" customHeight="false" outlineLevel="0" collapsed="false">
      <c r="A153" s="31" t="n">
        <f aca="false">EDATE(A152,1)</f>
        <v>41306</v>
      </c>
      <c r="B153" s="32" t="n">
        <f aca="false">VLOOKUP($A153,[1]!Table,MATCH(B$5,[1]!Curves,0))</f>
        <v>3.572</v>
      </c>
      <c r="C153" s="32" t="n">
        <f aca="false">VLOOKUP($A153,[1]!Table,MATCH(C$5,[1]!Curves,0))</f>
        <v>0.15</v>
      </c>
      <c r="D153" s="32" t="n">
        <f aca="false">VLOOKUP($A153,[1]!Table,MATCH(D$5,[1]!Curves,0))</f>
        <v>1.05</v>
      </c>
      <c r="E153" s="32" t="n">
        <f aca="false">VLOOKUP($A153,[1]!Table,MATCH(E$5,[1]!Curves,0))</f>
        <v>0.070676497902594</v>
      </c>
      <c r="F153" s="32" t="n">
        <f aca="false">VLOOKUP($A153,[1]!Table,MATCH(F$5,[1]!Curves,0))</f>
        <v>0.052</v>
      </c>
      <c r="G153" s="32" t="n">
        <f aca="false">VLOOKUP($A153,[1]!Table,MATCH(G$5,[1]!Curves,0))</f>
        <v>-0.0215</v>
      </c>
      <c r="H153" s="32" t="n">
        <f aca="false">VLOOKUP($A153,[1]!Table,MATCH(H$5,[1]!Curves,0))</f>
        <v>0.01</v>
      </c>
      <c r="I153" s="32" t="n">
        <f aca="false">VLOOKUP($A153,[1]!Table,MATCH(I$5,[1]!Curves,0))</f>
        <v>0.0045</v>
      </c>
      <c r="J153" s="32" t="n">
        <f aca="false">VLOOKUP($A153,[1]!Table,MATCH(J$5,[1]!Curves,0))</f>
        <v>0.01</v>
      </c>
      <c r="L153" s="0" t="n">
        <f aca="false">L152</f>
        <v>0.03</v>
      </c>
      <c r="M153" s="0" t="n">
        <f aca="false">M152</f>
        <v>0.03</v>
      </c>
      <c r="N153" s="0" t="n">
        <f aca="false">N152</f>
        <v>0.03</v>
      </c>
      <c r="O153" s="0" t="n">
        <f aca="false">O152</f>
        <v>0.02</v>
      </c>
      <c r="P153" s="0" t="n">
        <f aca="false">P152</f>
        <v>0.0225</v>
      </c>
      <c r="Q153" s="0" t="n">
        <f aca="false">Q152</f>
        <v>0.025</v>
      </c>
    </row>
    <row r="154" customFormat="false" ht="12.75" hidden="false" customHeight="false" outlineLevel="0" collapsed="false">
      <c r="A154" s="31" t="n">
        <f aca="false">EDATE(A153,1)</f>
        <v>41334</v>
      </c>
      <c r="B154" s="32" t="n">
        <f aca="false">VLOOKUP($A154,[1]!Table,MATCH(B$5,[1]!Curves,0))</f>
        <v>3.462</v>
      </c>
      <c r="C154" s="32" t="n">
        <f aca="false">VLOOKUP($A154,[1]!Table,MATCH(C$5,[1]!Curves,0))</f>
        <v>0.15</v>
      </c>
      <c r="D154" s="32" t="n">
        <f aca="false">VLOOKUP($A154,[1]!Table,MATCH(D$5,[1]!Curves,0))</f>
        <v>0.8</v>
      </c>
      <c r="E154" s="32" t="n">
        <f aca="false">VLOOKUP($A154,[1]!Table,MATCH(E$5,[1]!Curves,0))</f>
        <v>0.070680071418222</v>
      </c>
      <c r="F154" s="32" t="n">
        <f aca="false">VLOOKUP($A154,[1]!Table,MATCH(F$5,[1]!Curves,0))</f>
        <v>0.052</v>
      </c>
      <c r="G154" s="32" t="n">
        <f aca="false">VLOOKUP($A154,[1]!Table,MATCH(G$5,[1]!Curves,0))</f>
        <v>-0.003</v>
      </c>
      <c r="H154" s="32" t="n">
        <f aca="false">VLOOKUP($A154,[1]!Table,MATCH(H$5,[1]!Curves,0))</f>
        <v>0.01</v>
      </c>
      <c r="I154" s="32" t="n">
        <f aca="false">VLOOKUP($A154,[1]!Table,MATCH(I$5,[1]!Curves,0))</f>
        <v>0.0045</v>
      </c>
      <c r="J154" s="32" t="n">
        <f aca="false">VLOOKUP($A154,[1]!Table,MATCH(J$5,[1]!Curves,0))</f>
        <v>0.01</v>
      </c>
      <c r="L154" s="0" t="n">
        <f aca="false">L153</f>
        <v>0.03</v>
      </c>
      <c r="M154" s="0" t="n">
        <f aca="false">M153</f>
        <v>0.03</v>
      </c>
      <c r="N154" s="0" t="n">
        <f aca="false">N153</f>
        <v>0.03</v>
      </c>
      <c r="O154" s="0" t="n">
        <f aca="false">O153</f>
        <v>0.02</v>
      </c>
      <c r="P154" s="0" t="n">
        <f aca="false">P153</f>
        <v>0.0225</v>
      </c>
      <c r="Q154" s="0" t="n">
        <f aca="false">Q153</f>
        <v>0.025</v>
      </c>
    </row>
    <row r="155" customFormat="false" ht="12.75" hidden="false" customHeight="false" outlineLevel="0" collapsed="false">
      <c r="A155" s="31" t="n">
        <f aca="false">EDATE(A154,1)</f>
        <v>41365</v>
      </c>
      <c r="B155" s="32" t="n">
        <f aca="false">VLOOKUP($A155,[1]!Table,MATCH(B$5,[1]!Curves,0))</f>
        <v>3.352</v>
      </c>
      <c r="C155" s="32" t="n">
        <f aca="false">VLOOKUP($A155,[1]!Table,MATCH(C$5,[1]!Curves,0))</f>
        <v>0.15</v>
      </c>
      <c r="D155" s="32" t="n">
        <f aca="false">VLOOKUP($A155,[1]!Table,MATCH(D$5,[1]!Curves,0))</f>
        <v>0.45</v>
      </c>
      <c r="E155" s="32" t="n">
        <f aca="false">VLOOKUP($A155,[1]!Table,MATCH(E$5,[1]!Curves,0))</f>
        <v>0.070684027810529</v>
      </c>
      <c r="F155" s="32" t="n">
        <f aca="false">VLOOKUP($A155,[1]!Table,MATCH(F$5,[1]!Curves,0))</f>
        <v>0.028</v>
      </c>
      <c r="G155" s="32" t="n">
        <f aca="false">VLOOKUP($A155,[1]!Table,MATCH(G$5,[1]!Curves,0))</f>
        <v>-0.003</v>
      </c>
      <c r="H155" s="32" t="n">
        <f aca="false">VLOOKUP($A155,[1]!Table,MATCH(H$5,[1]!Curves,0))</f>
        <v>0.0125</v>
      </c>
      <c r="I155" s="32" t="n">
        <f aca="false">VLOOKUP($A155,[1]!Table,MATCH(I$5,[1]!Curves,0))</f>
        <v>0.017</v>
      </c>
      <c r="J155" s="32" t="n">
        <f aca="false">VLOOKUP($A155,[1]!Table,MATCH(J$5,[1]!Curves,0))</f>
        <v>0.01</v>
      </c>
      <c r="L155" s="0" t="n">
        <f aca="false">L154</f>
        <v>0.03</v>
      </c>
      <c r="M155" s="0" t="n">
        <f aca="false">M154</f>
        <v>0.03</v>
      </c>
      <c r="N155" s="0" t="n">
        <f aca="false">N154</f>
        <v>0.03</v>
      </c>
      <c r="O155" s="0" t="n">
        <f aca="false">O154</f>
        <v>0.02</v>
      </c>
      <c r="P155" s="0" t="n">
        <f aca="false">P154</f>
        <v>0.0225</v>
      </c>
      <c r="Q155" s="0" t="n">
        <f aca="false">Q154</f>
        <v>0.025</v>
      </c>
    </row>
    <row r="156" customFormat="false" ht="12.75" hidden="false" customHeight="false" outlineLevel="0" collapsed="false">
      <c r="A156" s="31" t="n">
        <f aca="false">EDATE(A155,1)</f>
        <v>41395</v>
      </c>
      <c r="B156" s="32" t="n">
        <f aca="false">VLOOKUP($A156,[1]!Table,MATCH(B$5,[1]!Curves,0))</f>
        <v>3.347</v>
      </c>
      <c r="C156" s="32" t="n">
        <f aca="false">VLOOKUP($A156,[1]!Table,MATCH(C$5,[1]!Curves,0))</f>
        <v>0.15</v>
      </c>
      <c r="D156" s="32" t="n">
        <f aca="false">VLOOKUP($A156,[1]!Table,MATCH(D$5,[1]!Curves,0))</f>
        <v>0.5</v>
      </c>
      <c r="E156" s="32" t="n">
        <f aca="false">VLOOKUP($A156,[1]!Table,MATCH(E$5,[1]!Curves,0))</f>
        <v>0.070687856577284</v>
      </c>
      <c r="F156" s="32" t="n">
        <f aca="false">VLOOKUP($A156,[1]!Table,MATCH(F$5,[1]!Curves,0))</f>
        <v>0.028</v>
      </c>
      <c r="G156" s="32" t="n">
        <f aca="false">VLOOKUP($A156,[1]!Table,MATCH(G$5,[1]!Curves,0))</f>
        <v>-0.00325</v>
      </c>
      <c r="H156" s="32" t="n">
        <f aca="false">VLOOKUP($A156,[1]!Table,MATCH(H$5,[1]!Curves,0))</f>
        <v>0.0125</v>
      </c>
      <c r="I156" s="32" t="n">
        <f aca="false">VLOOKUP($A156,[1]!Table,MATCH(I$5,[1]!Curves,0))</f>
        <v>0.017</v>
      </c>
      <c r="J156" s="32" t="n">
        <f aca="false">VLOOKUP($A156,[1]!Table,MATCH(J$5,[1]!Curves,0))</f>
        <v>0.01</v>
      </c>
      <c r="L156" s="0" t="n">
        <f aca="false">L155</f>
        <v>0.03</v>
      </c>
      <c r="M156" s="0" t="n">
        <f aca="false">M155</f>
        <v>0.03</v>
      </c>
      <c r="N156" s="0" t="n">
        <f aca="false">N155</f>
        <v>0.03</v>
      </c>
      <c r="O156" s="0" t="n">
        <f aca="false">O155</f>
        <v>0.02</v>
      </c>
      <c r="P156" s="0" t="n">
        <f aca="false">P155</f>
        <v>0.0225</v>
      </c>
      <c r="Q156" s="0" t="n">
        <f aca="false">Q155</f>
        <v>0.025</v>
      </c>
    </row>
    <row r="157" customFormat="false" ht="12.75" hidden="false" customHeight="false" outlineLevel="0" collapsed="false">
      <c r="A157" s="31" t="n">
        <f aca="false">EDATE(A156,1)</f>
        <v>41426</v>
      </c>
      <c r="B157" s="32" t="n">
        <f aca="false">VLOOKUP($A157,[1]!Table,MATCH(B$5,[1]!Curves,0))</f>
        <v>3.389</v>
      </c>
      <c r="C157" s="32" t="n">
        <f aca="false">VLOOKUP($A157,[1]!Table,MATCH(C$5,[1]!Curves,0))</f>
        <v>0.15</v>
      </c>
      <c r="D157" s="32" t="n">
        <f aca="false">VLOOKUP($A157,[1]!Table,MATCH(D$5,[1]!Curves,0))</f>
        <v>0.5</v>
      </c>
      <c r="E157" s="32" t="n">
        <f aca="false">VLOOKUP($A157,[1]!Table,MATCH(E$5,[1]!Curves,0))</f>
        <v>0.070691812969601</v>
      </c>
      <c r="F157" s="32" t="n">
        <f aca="false">VLOOKUP($A157,[1]!Table,MATCH(F$5,[1]!Curves,0))</f>
        <v>0.028</v>
      </c>
      <c r="G157" s="32" t="n">
        <f aca="false">VLOOKUP($A157,[1]!Table,MATCH(G$5,[1]!Curves,0))</f>
        <v>-0.00325</v>
      </c>
      <c r="H157" s="32" t="n">
        <f aca="false">VLOOKUP($A157,[1]!Table,MATCH(H$5,[1]!Curves,0))</f>
        <v>0.0125</v>
      </c>
      <c r="I157" s="32" t="n">
        <f aca="false">VLOOKUP($A157,[1]!Table,MATCH(I$5,[1]!Curves,0))</f>
        <v>0.017</v>
      </c>
      <c r="J157" s="32" t="n">
        <f aca="false">VLOOKUP($A157,[1]!Table,MATCH(J$5,[1]!Curves,0))</f>
        <v>0.01</v>
      </c>
      <c r="L157" s="0" t="n">
        <f aca="false">L156</f>
        <v>0.03</v>
      </c>
      <c r="M157" s="0" t="n">
        <f aca="false">M156</f>
        <v>0.03</v>
      </c>
      <c r="N157" s="0" t="n">
        <f aca="false">N156</f>
        <v>0.03</v>
      </c>
      <c r="O157" s="0" t="n">
        <f aca="false">O156</f>
        <v>0.02</v>
      </c>
      <c r="P157" s="0" t="n">
        <f aca="false">P156</f>
        <v>0.0225</v>
      </c>
      <c r="Q157" s="0" t="n">
        <f aca="false">Q156</f>
        <v>0.025</v>
      </c>
    </row>
    <row r="158" customFormat="false" ht="12.75" hidden="false" customHeight="false" outlineLevel="0" collapsed="false">
      <c r="A158" s="31" t="n">
        <f aca="false">EDATE(A157,1)</f>
        <v>41456</v>
      </c>
      <c r="B158" s="32" t="n">
        <f aca="false">VLOOKUP($A158,[1]!Table,MATCH(B$5,[1]!Curves,0))</f>
        <v>3.401</v>
      </c>
      <c r="C158" s="32" t="n">
        <f aca="false">VLOOKUP($A158,[1]!Table,MATCH(C$5,[1]!Curves,0))</f>
        <v>0.15</v>
      </c>
      <c r="D158" s="32" t="n">
        <f aca="false">VLOOKUP($A158,[1]!Table,MATCH(D$5,[1]!Curves,0))</f>
        <v>0.5</v>
      </c>
      <c r="E158" s="32" t="n">
        <f aca="false">VLOOKUP($A158,[1]!Table,MATCH(E$5,[1]!Curves,0))</f>
        <v>0.070695641736365</v>
      </c>
      <c r="F158" s="32" t="n">
        <f aca="false">VLOOKUP($A158,[1]!Table,MATCH(F$5,[1]!Curves,0))</f>
        <v>0.028</v>
      </c>
      <c r="G158" s="32" t="n">
        <f aca="false">VLOOKUP($A158,[1]!Table,MATCH(G$5,[1]!Curves,0))</f>
        <v>-0.00325</v>
      </c>
      <c r="H158" s="32" t="n">
        <f aca="false">VLOOKUP($A158,[1]!Table,MATCH(H$5,[1]!Curves,0))</f>
        <v>0.0125</v>
      </c>
      <c r="I158" s="32" t="n">
        <f aca="false">VLOOKUP($A158,[1]!Table,MATCH(I$5,[1]!Curves,0))</f>
        <v>0.017</v>
      </c>
      <c r="J158" s="32" t="n">
        <f aca="false">VLOOKUP($A158,[1]!Table,MATCH(J$5,[1]!Curves,0))</f>
        <v>0.01</v>
      </c>
      <c r="L158" s="0" t="n">
        <f aca="false">L157</f>
        <v>0.03</v>
      </c>
      <c r="M158" s="0" t="n">
        <f aca="false">M157</f>
        <v>0.03</v>
      </c>
      <c r="N158" s="0" t="n">
        <f aca="false">N157</f>
        <v>0.03</v>
      </c>
      <c r="O158" s="0" t="n">
        <f aca="false">O157</f>
        <v>0.02</v>
      </c>
      <c r="P158" s="0" t="n">
        <f aca="false">P157</f>
        <v>0.0225</v>
      </c>
      <c r="Q158" s="0" t="n">
        <f aca="false">Q157</f>
        <v>0.025</v>
      </c>
    </row>
    <row r="159" customFormat="false" ht="12.75" hidden="false" customHeight="false" outlineLevel="0" collapsed="false">
      <c r="A159" s="31" t="n">
        <f aca="false">EDATE(A158,1)</f>
        <v>41487</v>
      </c>
      <c r="B159" s="32" t="n">
        <f aca="false">VLOOKUP($A159,[1]!Table,MATCH(B$5,[1]!Curves,0))</f>
        <v>3.422</v>
      </c>
      <c r="C159" s="32" t="n">
        <f aca="false">VLOOKUP($A159,[1]!Table,MATCH(C$5,[1]!Curves,0))</f>
        <v>0.15</v>
      </c>
      <c r="D159" s="32" t="n">
        <f aca="false">VLOOKUP($A159,[1]!Table,MATCH(D$5,[1]!Curves,0))</f>
        <v>0.55</v>
      </c>
      <c r="E159" s="32" t="n">
        <f aca="false">VLOOKUP($A159,[1]!Table,MATCH(E$5,[1]!Curves,0))</f>
        <v>0.070699598128693</v>
      </c>
      <c r="F159" s="32" t="n">
        <f aca="false">VLOOKUP($A159,[1]!Table,MATCH(F$5,[1]!Curves,0))</f>
        <v>0.028</v>
      </c>
      <c r="G159" s="32" t="n">
        <f aca="false">VLOOKUP($A159,[1]!Table,MATCH(G$5,[1]!Curves,0))</f>
        <v>-0.00575</v>
      </c>
      <c r="H159" s="32" t="n">
        <f aca="false">VLOOKUP($A159,[1]!Table,MATCH(H$5,[1]!Curves,0))</f>
        <v>0.0125</v>
      </c>
      <c r="I159" s="32" t="n">
        <f aca="false">VLOOKUP($A159,[1]!Table,MATCH(I$5,[1]!Curves,0))</f>
        <v>0.017</v>
      </c>
      <c r="J159" s="32" t="n">
        <f aca="false">VLOOKUP($A159,[1]!Table,MATCH(J$5,[1]!Curves,0))</f>
        <v>0.01</v>
      </c>
      <c r="L159" s="0" t="n">
        <f aca="false">L158</f>
        <v>0.03</v>
      </c>
      <c r="M159" s="0" t="n">
        <f aca="false">M158</f>
        <v>0.03</v>
      </c>
      <c r="N159" s="0" t="n">
        <f aca="false">N158</f>
        <v>0.03</v>
      </c>
      <c r="O159" s="0" t="n">
        <f aca="false">O158</f>
        <v>0.02</v>
      </c>
      <c r="P159" s="0" t="n">
        <f aca="false">P158</f>
        <v>0.0225</v>
      </c>
      <c r="Q159" s="0" t="n">
        <f aca="false">Q158</f>
        <v>0.025</v>
      </c>
    </row>
    <row r="160" customFormat="false" ht="12.75" hidden="false" customHeight="false" outlineLevel="0" collapsed="false">
      <c r="A160" s="31" t="n">
        <f aca="false">EDATE(A159,1)</f>
        <v>41518</v>
      </c>
      <c r="B160" s="32" t="n">
        <f aca="false">VLOOKUP($A160,[1]!Table,MATCH(B$5,[1]!Curves,0))</f>
        <v>3.439</v>
      </c>
      <c r="C160" s="32" t="n">
        <f aca="false">VLOOKUP($A160,[1]!Table,MATCH(C$5,[1]!Curves,0))</f>
        <v>0.15</v>
      </c>
      <c r="D160" s="32" t="n">
        <f aca="false">VLOOKUP($A160,[1]!Table,MATCH(D$5,[1]!Curves,0))</f>
        <v>0.55</v>
      </c>
      <c r="E160" s="32" t="n">
        <f aca="false">VLOOKUP($A160,[1]!Table,MATCH(E$5,[1]!Curves,0))</f>
        <v>0.070703554521026</v>
      </c>
      <c r="F160" s="32" t="n">
        <f aca="false">VLOOKUP($A160,[1]!Table,MATCH(F$5,[1]!Curves,0))</f>
        <v>0.028</v>
      </c>
      <c r="G160" s="32" t="n">
        <f aca="false">VLOOKUP($A160,[1]!Table,MATCH(G$5,[1]!Curves,0))</f>
        <v>-0.00575</v>
      </c>
      <c r="H160" s="32" t="n">
        <f aca="false">VLOOKUP($A160,[1]!Table,MATCH(H$5,[1]!Curves,0))</f>
        <v>0.0125</v>
      </c>
      <c r="I160" s="32" t="n">
        <f aca="false">VLOOKUP($A160,[1]!Table,MATCH(I$5,[1]!Curves,0))</f>
        <v>0.017</v>
      </c>
      <c r="J160" s="32" t="n">
        <f aca="false">VLOOKUP($A160,[1]!Table,MATCH(J$5,[1]!Curves,0))</f>
        <v>0.01</v>
      </c>
      <c r="L160" s="0" t="n">
        <f aca="false">L159</f>
        <v>0.03</v>
      </c>
      <c r="M160" s="0" t="n">
        <f aca="false">M159</f>
        <v>0.03</v>
      </c>
      <c r="N160" s="0" t="n">
        <f aca="false">N159</f>
        <v>0.03</v>
      </c>
      <c r="O160" s="0" t="n">
        <f aca="false">O159</f>
        <v>0.02</v>
      </c>
      <c r="P160" s="0" t="n">
        <f aca="false">P159</f>
        <v>0.0225</v>
      </c>
      <c r="Q160" s="0" t="n">
        <f aca="false">Q159</f>
        <v>0.025</v>
      </c>
    </row>
    <row r="161" customFormat="false" ht="12.75" hidden="false" customHeight="false" outlineLevel="0" collapsed="false">
      <c r="A161" s="31" t="n">
        <f aca="false">EDATE(A160,1)</f>
        <v>41548</v>
      </c>
      <c r="B161" s="32" t="n">
        <f aca="false">VLOOKUP($A161,[1]!Table,MATCH(B$5,[1]!Curves,0))</f>
        <v>3.444</v>
      </c>
      <c r="C161" s="32" t="n">
        <f aca="false">VLOOKUP($A161,[1]!Table,MATCH(C$5,[1]!Curves,0))</f>
        <v>0.15</v>
      </c>
      <c r="D161" s="32" t="n">
        <f aca="false">VLOOKUP($A161,[1]!Table,MATCH(D$5,[1]!Curves,0))</f>
        <v>0.6</v>
      </c>
      <c r="E161" s="32" t="n">
        <f aca="false">VLOOKUP($A161,[1]!Table,MATCH(E$5,[1]!Curves,0))</f>
        <v>0.070707383287805</v>
      </c>
      <c r="F161" s="32" t="n">
        <f aca="false">VLOOKUP($A161,[1]!Table,MATCH(F$5,[1]!Curves,0))</f>
        <v>0.028</v>
      </c>
      <c r="G161" s="32" t="n">
        <f aca="false">VLOOKUP($A161,[1]!Table,MATCH(G$5,[1]!Curves,0))</f>
        <v>-0.0215</v>
      </c>
      <c r="H161" s="32" t="n">
        <f aca="false">VLOOKUP($A161,[1]!Table,MATCH(H$5,[1]!Curves,0))</f>
        <v>0.0125</v>
      </c>
      <c r="I161" s="32" t="n">
        <f aca="false">VLOOKUP($A161,[1]!Table,MATCH(I$5,[1]!Curves,0))</f>
        <v>0.017</v>
      </c>
      <c r="J161" s="32" t="n">
        <f aca="false">VLOOKUP($A161,[1]!Table,MATCH(J$5,[1]!Curves,0))</f>
        <v>0.01</v>
      </c>
      <c r="L161" s="0" t="n">
        <f aca="false">L160</f>
        <v>0.03</v>
      </c>
      <c r="M161" s="0" t="n">
        <f aca="false">M160</f>
        <v>0.03</v>
      </c>
      <c r="N161" s="0" t="n">
        <f aca="false">N160</f>
        <v>0.03</v>
      </c>
      <c r="O161" s="0" t="n">
        <f aca="false">O160</f>
        <v>0.02</v>
      </c>
      <c r="P161" s="0" t="n">
        <f aca="false">P160</f>
        <v>0.0225</v>
      </c>
      <c r="Q161" s="0" t="n">
        <f aca="false">Q160</f>
        <v>0.025</v>
      </c>
    </row>
    <row r="162" customFormat="false" ht="12.75" hidden="false" customHeight="false" outlineLevel="0" collapsed="false">
      <c r="A162" s="31" t="n">
        <f aca="false">EDATE(A161,1)</f>
        <v>41579</v>
      </c>
      <c r="B162" s="32" t="n">
        <f aca="false">VLOOKUP($A162,[1]!Table,MATCH(B$5,[1]!Curves,0))</f>
        <v>3.486</v>
      </c>
      <c r="C162" s="32" t="n">
        <f aca="false">VLOOKUP($A162,[1]!Table,MATCH(C$5,[1]!Curves,0))</f>
        <v>0.15</v>
      </c>
      <c r="D162" s="32" t="n">
        <f aca="false">VLOOKUP($A162,[1]!Table,MATCH(D$5,[1]!Curves,0))</f>
        <v>0.85</v>
      </c>
      <c r="E162" s="32" t="n">
        <f aca="false">VLOOKUP($A162,[1]!Table,MATCH(E$5,[1]!Curves,0))</f>
        <v>0.070711339680148</v>
      </c>
      <c r="F162" s="32" t="n">
        <f aca="false">VLOOKUP($A162,[1]!Table,MATCH(F$5,[1]!Curves,0))</f>
        <v>0.0515</v>
      </c>
      <c r="G162" s="32" t="n">
        <f aca="false">VLOOKUP($A162,[1]!Table,MATCH(G$5,[1]!Curves,0))</f>
        <v>-0.0205</v>
      </c>
      <c r="H162" s="32" t="n">
        <f aca="false">VLOOKUP($A162,[1]!Table,MATCH(H$5,[1]!Curves,0))</f>
        <v>0.01</v>
      </c>
      <c r="I162" s="32" t="n">
        <f aca="false">VLOOKUP($A162,[1]!Table,MATCH(I$5,[1]!Curves,0))</f>
        <v>0.0065</v>
      </c>
      <c r="J162" s="32" t="n">
        <f aca="false">VLOOKUP($A162,[1]!Table,MATCH(J$5,[1]!Curves,0))</f>
        <v>0.01</v>
      </c>
      <c r="L162" s="0" t="n">
        <f aca="false">L161</f>
        <v>0.03</v>
      </c>
      <c r="M162" s="0" t="n">
        <f aca="false">M161</f>
        <v>0.03</v>
      </c>
      <c r="N162" s="0" t="n">
        <f aca="false">N161</f>
        <v>0.03</v>
      </c>
      <c r="O162" s="0" t="n">
        <f aca="false">O161</f>
        <v>0.02</v>
      </c>
      <c r="P162" s="0" t="n">
        <f aca="false">P161</f>
        <v>0.0225</v>
      </c>
      <c r="Q162" s="0" t="n">
        <f aca="false">Q161</f>
        <v>0.025</v>
      </c>
    </row>
    <row r="163" customFormat="false" ht="12.75" hidden="false" customHeight="false" outlineLevel="0" collapsed="false">
      <c r="A163" s="31" t="n">
        <f aca="false">EDATE(A162,1)</f>
        <v>41609</v>
      </c>
      <c r="B163" s="32" t="n">
        <f aca="false">VLOOKUP($A163,[1]!Table,MATCH(B$5,[1]!Curves,0))</f>
        <v>3.542</v>
      </c>
      <c r="C163" s="32" t="n">
        <f aca="false">VLOOKUP($A163,[1]!Table,MATCH(C$5,[1]!Curves,0))</f>
        <v>0.15</v>
      </c>
      <c r="D163" s="32" t="n">
        <f aca="false">VLOOKUP($A163,[1]!Table,MATCH(D$5,[1]!Curves,0))</f>
        <v>1.05</v>
      </c>
      <c r="E163" s="32" t="n">
        <f aca="false">VLOOKUP($A163,[1]!Table,MATCH(E$5,[1]!Curves,0))</f>
        <v>0.070715168446937</v>
      </c>
      <c r="F163" s="32" t="n">
        <f aca="false">VLOOKUP($A163,[1]!Table,MATCH(F$5,[1]!Curves,0))</f>
        <v>0.0515</v>
      </c>
      <c r="G163" s="32" t="n">
        <f aca="false">VLOOKUP($A163,[1]!Table,MATCH(G$5,[1]!Curves,0))</f>
        <v>-0.0205</v>
      </c>
      <c r="H163" s="32" t="n">
        <f aca="false">VLOOKUP($A163,[1]!Table,MATCH(H$5,[1]!Curves,0))</f>
        <v>0.01</v>
      </c>
      <c r="I163" s="32" t="n">
        <f aca="false">VLOOKUP($A163,[1]!Table,MATCH(I$5,[1]!Curves,0))</f>
        <v>0.0065</v>
      </c>
      <c r="J163" s="32" t="n">
        <f aca="false">VLOOKUP($A163,[1]!Table,MATCH(J$5,[1]!Curves,0))</f>
        <v>0.01</v>
      </c>
      <c r="L163" s="0" t="n">
        <f aca="false">L162</f>
        <v>0.03</v>
      </c>
      <c r="M163" s="0" t="n">
        <f aca="false">M162</f>
        <v>0.03</v>
      </c>
      <c r="N163" s="0" t="n">
        <f aca="false">N162</f>
        <v>0.03</v>
      </c>
      <c r="O163" s="0" t="n">
        <f aca="false">O162</f>
        <v>0.02</v>
      </c>
      <c r="P163" s="0" t="n">
        <f aca="false">P162</f>
        <v>0.0225</v>
      </c>
      <c r="Q163" s="0" t="n">
        <f aca="false">Q162</f>
        <v>0.025</v>
      </c>
    </row>
    <row r="164" customFormat="false" ht="12.75" hidden="false" customHeight="false" outlineLevel="0" collapsed="false">
      <c r="A164" s="31" t="n">
        <f aca="false">EDATE(A163,1)</f>
        <v>41640</v>
      </c>
      <c r="B164" s="32" t="n">
        <f aca="false">VLOOKUP($A164,[1]!Table,MATCH(B$5,[1]!Curves,0))</f>
        <v>3.749</v>
      </c>
      <c r="C164" s="32" t="n">
        <f aca="false">VLOOKUP($A164,[1]!Table,MATCH(C$5,[1]!Curves,0))</f>
        <v>0.15</v>
      </c>
      <c r="D164" s="32" t="n">
        <f aca="false">VLOOKUP($A164,[1]!Table,MATCH(D$5,[1]!Curves,0))</f>
        <v>1.05</v>
      </c>
      <c r="E164" s="32" t="n">
        <f aca="false">VLOOKUP($A164,[1]!Table,MATCH(E$5,[1]!Curves,0))</f>
        <v>0.07071912483929</v>
      </c>
      <c r="F164" s="32" t="n">
        <f aca="false">VLOOKUP($A164,[1]!Table,MATCH(F$5,[1]!Curves,0))</f>
        <v>0.054</v>
      </c>
      <c r="G164" s="32" t="n">
        <f aca="false">VLOOKUP($A164,[1]!Table,MATCH(G$5,[1]!Curves,0))</f>
        <v>-0.0205</v>
      </c>
      <c r="H164" s="32" t="n">
        <f aca="false">VLOOKUP($A164,[1]!Table,MATCH(H$5,[1]!Curves,0))</f>
        <v>0.01</v>
      </c>
      <c r="I164" s="32" t="n">
        <f aca="false">VLOOKUP($A164,[1]!Table,MATCH(I$5,[1]!Curves,0))</f>
        <v>0.0065</v>
      </c>
      <c r="J164" s="32" t="n">
        <f aca="false">VLOOKUP($A164,[1]!Table,MATCH(J$5,[1]!Curves,0))</f>
        <v>0.01</v>
      </c>
      <c r="L164" s="0" t="n">
        <f aca="false">L163</f>
        <v>0.03</v>
      </c>
      <c r="M164" s="0" t="n">
        <f aca="false">M163</f>
        <v>0.03</v>
      </c>
      <c r="N164" s="0" t="n">
        <f aca="false">N163</f>
        <v>0.03</v>
      </c>
      <c r="O164" s="0" t="n">
        <f aca="false">O163</f>
        <v>0.02</v>
      </c>
      <c r="P164" s="0" t="n">
        <f aca="false">P163</f>
        <v>0.0225</v>
      </c>
      <c r="Q164" s="0" t="n">
        <f aca="false">Q163</f>
        <v>0.025</v>
      </c>
    </row>
    <row r="165" customFormat="false" ht="12.75" hidden="false" customHeight="false" outlineLevel="0" collapsed="false">
      <c r="A165" s="31" t="n">
        <f aca="false">EDATE(A164,1)</f>
        <v>41671</v>
      </c>
      <c r="B165" s="32" t="n">
        <f aca="false">VLOOKUP($A165,[1]!Table,MATCH(B$5,[1]!Curves,0))</f>
        <v>3.663</v>
      </c>
      <c r="C165" s="32" t="n">
        <f aca="false">VLOOKUP($A165,[1]!Table,MATCH(C$5,[1]!Curves,0))</f>
        <v>0.15</v>
      </c>
      <c r="D165" s="32" t="n">
        <f aca="false">VLOOKUP($A165,[1]!Table,MATCH(D$5,[1]!Curves,0))</f>
        <v>1.05</v>
      </c>
      <c r="E165" s="32" t="n">
        <f aca="false">VLOOKUP($A165,[1]!Table,MATCH(E$5,[1]!Curves,0))</f>
        <v>0.070723081231648</v>
      </c>
      <c r="F165" s="32" t="n">
        <f aca="false">VLOOKUP($A165,[1]!Table,MATCH(F$5,[1]!Curves,0))</f>
        <v>0.054</v>
      </c>
      <c r="G165" s="32" t="n">
        <f aca="false">VLOOKUP($A165,[1]!Table,MATCH(G$5,[1]!Curves,0))</f>
        <v>-0.0205</v>
      </c>
      <c r="H165" s="32" t="n">
        <f aca="false">VLOOKUP($A165,[1]!Table,MATCH(H$5,[1]!Curves,0))</f>
        <v>0.01</v>
      </c>
      <c r="I165" s="32" t="n">
        <f aca="false">VLOOKUP($A165,[1]!Table,MATCH(I$5,[1]!Curves,0))</f>
        <v>0.0065</v>
      </c>
      <c r="J165" s="32" t="n">
        <f aca="false">VLOOKUP($A165,[1]!Table,MATCH(J$5,[1]!Curves,0))</f>
        <v>0.01</v>
      </c>
      <c r="L165" s="0" t="n">
        <f aca="false">L164</f>
        <v>0.03</v>
      </c>
      <c r="M165" s="0" t="n">
        <f aca="false">M164</f>
        <v>0.03</v>
      </c>
      <c r="N165" s="0" t="n">
        <f aca="false">N164</f>
        <v>0.03</v>
      </c>
      <c r="O165" s="0" t="n">
        <f aca="false">O164</f>
        <v>0.02</v>
      </c>
      <c r="P165" s="0" t="n">
        <f aca="false">P164</f>
        <v>0.0225</v>
      </c>
      <c r="Q165" s="0" t="n">
        <f aca="false">Q164</f>
        <v>0.025</v>
      </c>
    </row>
    <row r="166" customFormat="false" ht="12.75" hidden="false" customHeight="false" outlineLevel="0" collapsed="false">
      <c r="A166" s="31" t="n">
        <f aca="false">EDATE(A165,1)</f>
        <v>41699</v>
      </c>
      <c r="B166" s="32" t="n">
        <f aca="false">VLOOKUP($A166,[1]!Table,MATCH(B$5,[1]!Curves,0))</f>
        <v>3.556</v>
      </c>
      <c r="C166" s="32" t="n">
        <f aca="false">VLOOKUP($A166,[1]!Table,MATCH(C$5,[1]!Curves,0))</f>
        <v>0.15</v>
      </c>
      <c r="D166" s="32" t="n">
        <f aca="false">VLOOKUP($A166,[1]!Table,MATCH(D$5,[1]!Curves,0))</f>
        <v>0.8</v>
      </c>
      <c r="E166" s="32" t="n">
        <f aca="false">VLOOKUP($A166,[1]!Table,MATCH(E$5,[1]!Curves,0))</f>
        <v>0.070726654747332</v>
      </c>
      <c r="F166" s="32" t="n">
        <f aca="false">VLOOKUP($A166,[1]!Table,MATCH(F$5,[1]!Curves,0))</f>
        <v>0.054</v>
      </c>
      <c r="G166" s="32" t="n">
        <f aca="false">VLOOKUP($A166,[1]!Table,MATCH(G$5,[1]!Curves,0))</f>
        <v>-0.001999999</v>
      </c>
      <c r="H166" s="32" t="n">
        <f aca="false">VLOOKUP($A166,[1]!Table,MATCH(H$5,[1]!Curves,0))</f>
        <v>0.01</v>
      </c>
      <c r="I166" s="32" t="n">
        <f aca="false">VLOOKUP($A166,[1]!Table,MATCH(I$5,[1]!Curves,0))</f>
        <v>0.0065</v>
      </c>
      <c r="J166" s="32" t="n">
        <f aca="false">VLOOKUP($A166,[1]!Table,MATCH(J$5,[1]!Curves,0))</f>
        <v>0.01</v>
      </c>
      <c r="L166" s="0" t="n">
        <f aca="false">L165</f>
        <v>0.03</v>
      </c>
      <c r="M166" s="0" t="n">
        <f aca="false">M165</f>
        <v>0.03</v>
      </c>
      <c r="N166" s="0" t="n">
        <f aca="false">N165</f>
        <v>0.03</v>
      </c>
      <c r="O166" s="0" t="n">
        <f aca="false">O165</f>
        <v>0.02</v>
      </c>
      <c r="P166" s="0" t="n">
        <f aca="false">P165</f>
        <v>0.0225</v>
      </c>
      <c r="Q166" s="0" t="n">
        <f aca="false">Q165</f>
        <v>0.025</v>
      </c>
    </row>
    <row r="167" customFormat="false" ht="12.75" hidden="false" customHeight="false" outlineLevel="0" collapsed="false">
      <c r="A167" s="31" t="n">
        <f aca="false">EDATE(A166,1)</f>
        <v>41730</v>
      </c>
      <c r="B167" s="32" t="n">
        <f aca="false">VLOOKUP($A167,[1]!Table,MATCH(B$5,[1]!Curves,0))</f>
        <v>3.449</v>
      </c>
      <c r="C167" s="32" t="n">
        <f aca="false">VLOOKUP($A167,[1]!Table,MATCH(C$5,[1]!Curves,0))</f>
        <v>0.15</v>
      </c>
      <c r="D167" s="32" t="n">
        <f aca="false">VLOOKUP($A167,[1]!Table,MATCH(D$5,[1]!Curves,0))</f>
        <v>0.45</v>
      </c>
      <c r="E167" s="32" t="n">
        <f aca="false">VLOOKUP($A167,[1]!Table,MATCH(E$5,[1]!Curves,0))</f>
        <v>0.070730611139699</v>
      </c>
      <c r="F167" s="32" t="n">
        <f aca="false">VLOOKUP($A167,[1]!Table,MATCH(F$5,[1]!Curves,0))</f>
        <v>0.028</v>
      </c>
      <c r="G167" s="32" t="n">
        <f aca="false">VLOOKUP($A167,[1]!Table,MATCH(G$5,[1]!Curves,0))</f>
        <v>-0.001999999</v>
      </c>
      <c r="H167" s="32" t="n">
        <f aca="false">VLOOKUP($A167,[1]!Table,MATCH(H$5,[1]!Curves,0))</f>
        <v>0.0125</v>
      </c>
      <c r="I167" s="32" t="n">
        <f aca="false">VLOOKUP($A167,[1]!Table,MATCH(I$5,[1]!Curves,0))</f>
        <v>0.019</v>
      </c>
      <c r="J167" s="32" t="n">
        <f aca="false">VLOOKUP($A167,[1]!Table,MATCH(J$5,[1]!Curves,0))</f>
        <v>0.01</v>
      </c>
      <c r="L167" s="0" t="n">
        <f aca="false">L166</f>
        <v>0.03</v>
      </c>
      <c r="M167" s="0" t="n">
        <f aca="false">M166</f>
        <v>0.03</v>
      </c>
      <c r="N167" s="0" t="n">
        <f aca="false">N166</f>
        <v>0.03</v>
      </c>
      <c r="O167" s="0" t="n">
        <f aca="false">O166</f>
        <v>0.02</v>
      </c>
      <c r="P167" s="0" t="n">
        <f aca="false">P166</f>
        <v>0.0225</v>
      </c>
      <c r="Q167" s="0" t="n">
        <f aca="false">Q166</f>
        <v>0.025</v>
      </c>
    </row>
    <row r="168" customFormat="false" ht="12.75" hidden="false" customHeight="false" outlineLevel="0" collapsed="false">
      <c r="A168" s="31" t="n">
        <f aca="false">EDATE(A167,1)</f>
        <v>41760</v>
      </c>
      <c r="B168" s="32" t="n">
        <f aca="false">VLOOKUP($A168,[1]!Table,MATCH(B$5,[1]!Curves,0))</f>
        <v>3.445</v>
      </c>
      <c r="C168" s="32" t="n">
        <f aca="false">VLOOKUP($A168,[1]!Table,MATCH(C$5,[1]!Curves,0))</f>
        <v>0.15</v>
      </c>
      <c r="D168" s="32" t="n">
        <f aca="false">VLOOKUP($A168,[1]!Table,MATCH(D$5,[1]!Curves,0))</f>
        <v>0.5</v>
      </c>
      <c r="E168" s="32" t="n">
        <f aca="false">VLOOKUP($A168,[1]!Table,MATCH(E$5,[1]!Curves,0))</f>
        <v>0.070734439906513</v>
      </c>
      <c r="F168" s="32" t="n">
        <f aca="false">VLOOKUP($A168,[1]!Table,MATCH(F$5,[1]!Curves,0))</f>
        <v>0.028</v>
      </c>
      <c r="G168" s="32" t="n">
        <f aca="false">VLOOKUP($A168,[1]!Table,MATCH(G$5,[1]!Curves,0))</f>
        <v>-0.00225</v>
      </c>
      <c r="H168" s="32" t="n">
        <f aca="false">VLOOKUP($A168,[1]!Table,MATCH(H$5,[1]!Curves,0))</f>
        <v>0.0125</v>
      </c>
      <c r="I168" s="32" t="n">
        <f aca="false">VLOOKUP($A168,[1]!Table,MATCH(I$5,[1]!Curves,0))</f>
        <v>0.019</v>
      </c>
      <c r="J168" s="32" t="n">
        <f aca="false">VLOOKUP($A168,[1]!Table,MATCH(J$5,[1]!Curves,0))</f>
        <v>0.01</v>
      </c>
      <c r="L168" s="0" t="n">
        <f aca="false">L167</f>
        <v>0.03</v>
      </c>
      <c r="M168" s="0" t="n">
        <f aca="false">M167</f>
        <v>0.03</v>
      </c>
      <c r="N168" s="0" t="n">
        <f aca="false">N167</f>
        <v>0.03</v>
      </c>
      <c r="O168" s="0" t="n">
        <f aca="false">O167</f>
        <v>0.02</v>
      </c>
      <c r="P168" s="0" t="n">
        <f aca="false">P167</f>
        <v>0.0225</v>
      </c>
      <c r="Q168" s="0" t="n">
        <f aca="false">Q167</f>
        <v>0.025</v>
      </c>
    </row>
    <row r="169" customFormat="false" ht="12.75" hidden="false" customHeight="false" outlineLevel="0" collapsed="false">
      <c r="A169" s="31" t="n">
        <f aca="false">EDATE(A168,1)</f>
        <v>41791</v>
      </c>
      <c r="B169" s="32" t="n">
        <f aca="false">VLOOKUP($A169,[1]!Table,MATCH(B$5,[1]!Curves,0))</f>
        <v>3.488</v>
      </c>
      <c r="C169" s="32" t="n">
        <f aca="false">VLOOKUP($A169,[1]!Table,MATCH(C$5,[1]!Curves,0))</f>
        <v>0.15</v>
      </c>
      <c r="D169" s="32" t="n">
        <f aca="false">VLOOKUP($A169,[1]!Table,MATCH(D$5,[1]!Curves,0))</f>
        <v>0.5</v>
      </c>
      <c r="E169" s="32" t="n">
        <f aca="false">VLOOKUP($A169,[1]!Table,MATCH(E$5,[1]!Curves,0))</f>
        <v>0.070738396298891</v>
      </c>
      <c r="F169" s="32" t="n">
        <f aca="false">VLOOKUP($A169,[1]!Table,MATCH(F$5,[1]!Curves,0))</f>
        <v>0.028</v>
      </c>
      <c r="G169" s="32" t="n">
        <f aca="false">VLOOKUP($A169,[1]!Table,MATCH(G$5,[1]!Curves,0))</f>
        <v>-0.00225</v>
      </c>
      <c r="H169" s="32" t="n">
        <f aca="false">VLOOKUP($A169,[1]!Table,MATCH(H$5,[1]!Curves,0))</f>
        <v>0.0125</v>
      </c>
      <c r="I169" s="32" t="n">
        <f aca="false">VLOOKUP($A169,[1]!Table,MATCH(I$5,[1]!Curves,0))</f>
        <v>0.019</v>
      </c>
      <c r="J169" s="32" t="n">
        <f aca="false">VLOOKUP($A169,[1]!Table,MATCH(J$5,[1]!Curves,0))</f>
        <v>0.01</v>
      </c>
      <c r="L169" s="0" t="n">
        <f aca="false">L168</f>
        <v>0.03</v>
      </c>
      <c r="M169" s="0" t="n">
        <f aca="false">M168</f>
        <v>0.03</v>
      </c>
      <c r="N169" s="0" t="n">
        <f aca="false">N168</f>
        <v>0.03</v>
      </c>
      <c r="O169" s="0" t="n">
        <f aca="false">O168</f>
        <v>0.02</v>
      </c>
      <c r="P169" s="0" t="n">
        <f aca="false">P168</f>
        <v>0.0225</v>
      </c>
      <c r="Q169" s="0" t="n">
        <f aca="false">Q168</f>
        <v>0.025</v>
      </c>
    </row>
    <row r="170" customFormat="false" ht="12.75" hidden="false" customHeight="false" outlineLevel="0" collapsed="false">
      <c r="A170" s="31" t="n">
        <f aca="false">EDATE(A169,1)</f>
        <v>41821</v>
      </c>
      <c r="B170" s="32" t="n">
        <f aca="false">VLOOKUP($A170,[1]!Table,MATCH(B$5,[1]!Curves,0))</f>
        <v>3.5</v>
      </c>
      <c r="C170" s="32" t="n">
        <f aca="false">VLOOKUP($A170,[1]!Table,MATCH(C$5,[1]!Curves,0))</f>
        <v>0.15</v>
      </c>
      <c r="D170" s="32" t="n">
        <f aca="false">VLOOKUP($A170,[1]!Table,MATCH(D$5,[1]!Curves,0))</f>
        <v>0.5</v>
      </c>
      <c r="E170" s="32" t="n">
        <f aca="false">VLOOKUP($A170,[1]!Table,MATCH(E$5,[1]!Curves,0))</f>
        <v>0.070742225065714</v>
      </c>
      <c r="F170" s="32" t="n">
        <f aca="false">VLOOKUP($A170,[1]!Table,MATCH(F$5,[1]!Curves,0))</f>
        <v>0.028</v>
      </c>
      <c r="G170" s="32" t="n">
        <f aca="false">VLOOKUP($A170,[1]!Table,MATCH(G$5,[1]!Curves,0))</f>
        <v>-0.00225</v>
      </c>
      <c r="H170" s="32" t="n">
        <f aca="false">VLOOKUP($A170,[1]!Table,MATCH(H$5,[1]!Curves,0))</f>
        <v>0.0125</v>
      </c>
      <c r="I170" s="32" t="n">
        <f aca="false">VLOOKUP($A170,[1]!Table,MATCH(I$5,[1]!Curves,0))</f>
        <v>0.019</v>
      </c>
      <c r="J170" s="32" t="n">
        <f aca="false">VLOOKUP($A170,[1]!Table,MATCH(J$5,[1]!Curves,0))</f>
        <v>0.01</v>
      </c>
      <c r="L170" s="0" t="n">
        <f aca="false">L169</f>
        <v>0.03</v>
      </c>
      <c r="M170" s="0" t="n">
        <f aca="false">M169</f>
        <v>0.03</v>
      </c>
      <c r="N170" s="0" t="n">
        <f aca="false">N169</f>
        <v>0.03</v>
      </c>
      <c r="O170" s="0" t="n">
        <f aca="false">O169</f>
        <v>0.02</v>
      </c>
      <c r="P170" s="0" t="n">
        <f aca="false">P169</f>
        <v>0.0225</v>
      </c>
      <c r="Q170" s="0" t="n">
        <f aca="false">Q169</f>
        <v>0.025</v>
      </c>
    </row>
    <row r="171" customFormat="false" ht="12.75" hidden="false" customHeight="false" outlineLevel="0" collapsed="false">
      <c r="A171" s="31" t="n">
        <f aca="false">EDATE(A170,1)</f>
        <v>41852</v>
      </c>
      <c r="B171" s="32" t="n">
        <f aca="false">VLOOKUP($A171,[1]!Table,MATCH(B$5,[1]!Curves,0))</f>
        <v>3.521</v>
      </c>
      <c r="C171" s="32" t="n">
        <f aca="false">VLOOKUP($A171,[1]!Table,MATCH(C$5,[1]!Curves,0))</f>
        <v>0.15</v>
      </c>
      <c r="D171" s="32" t="n">
        <f aca="false">VLOOKUP($A171,[1]!Table,MATCH(D$5,[1]!Curves,0))</f>
        <v>0.55</v>
      </c>
      <c r="E171" s="32" t="n">
        <f aca="false">VLOOKUP($A171,[1]!Table,MATCH(E$5,[1]!Curves,0))</f>
        <v>0.070746181458103</v>
      </c>
      <c r="F171" s="32" t="n">
        <f aca="false">VLOOKUP($A171,[1]!Table,MATCH(F$5,[1]!Curves,0))</f>
        <v>0.028</v>
      </c>
      <c r="G171" s="32" t="n">
        <f aca="false">VLOOKUP($A171,[1]!Table,MATCH(G$5,[1]!Curves,0))</f>
        <v>-0.00475</v>
      </c>
      <c r="H171" s="32" t="n">
        <f aca="false">VLOOKUP($A171,[1]!Table,MATCH(H$5,[1]!Curves,0))</f>
        <v>0.0125</v>
      </c>
      <c r="I171" s="32" t="n">
        <f aca="false">VLOOKUP($A171,[1]!Table,MATCH(I$5,[1]!Curves,0))</f>
        <v>0.019</v>
      </c>
      <c r="J171" s="32" t="n">
        <f aca="false">VLOOKUP($A171,[1]!Table,MATCH(J$5,[1]!Curves,0))</f>
        <v>0.01</v>
      </c>
      <c r="L171" s="0" t="n">
        <f aca="false">L170</f>
        <v>0.03</v>
      </c>
      <c r="M171" s="0" t="n">
        <f aca="false">M170</f>
        <v>0.03</v>
      </c>
      <c r="N171" s="0" t="n">
        <f aca="false">N170</f>
        <v>0.03</v>
      </c>
      <c r="O171" s="0" t="n">
        <f aca="false">O170</f>
        <v>0.02</v>
      </c>
      <c r="P171" s="0" t="n">
        <f aca="false">P170</f>
        <v>0.0225</v>
      </c>
      <c r="Q171" s="0" t="n">
        <f aca="false">Q170</f>
        <v>0.025</v>
      </c>
    </row>
    <row r="172" customFormat="false" ht="12.75" hidden="false" customHeight="false" outlineLevel="0" collapsed="false">
      <c r="A172" s="31" t="n">
        <f aca="false">EDATE(A171,1)</f>
        <v>41883</v>
      </c>
      <c r="B172" s="32" t="n">
        <f aca="false">VLOOKUP($A172,[1]!Table,MATCH(B$5,[1]!Curves,0))</f>
        <v>3.537</v>
      </c>
      <c r="C172" s="32" t="n">
        <f aca="false">VLOOKUP($A172,[1]!Table,MATCH(C$5,[1]!Curves,0))</f>
        <v>0.15</v>
      </c>
      <c r="D172" s="32" t="n">
        <f aca="false">VLOOKUP($A172,[1]!Table,MATCH(D$5,[1]!Curves,0))</f>
        <v>0.55</v>
      </c>
      <c r="E172" s="32" t="n">
        <f aca="false">VLOOKUP($A172,[1]!Table,MATCH(E$5,[1]!Curves,0))</f>
        <v>0.070750137850497</v>
      </c>
      <c r="F172" s="32" t="n">
        <f aca="false">VLOOKUP($A172,[1]!Table,MATCH(F$5,[1]!Curves,0))</f>
        <v>0.028</v>
      </c>
      <c r="G172" s="32" t="n">
        <f aca="false">VLOOKUP($A172,[1]!Table,MATCH(G$5,[1]!Curves,0))</f>
        <v>-0.00475</v>
      </c>
      <c r="H172" s="32" t="n">
        <f aca="false">VLOOKUP($A172,[1]!Table,MATCH(H$5,[1]!Curves,0))</f>
        <v>0.0125</v>
      </c>
      <c r="I172" s="32" t="n">
        <f aca="false">VLOOKUP($A172,[1]!Table,MATCH(I$5,[1]!Curves,0))</f>
        <v>0.019</v>
      </c>
      <c r="J172" s="32" t="n">
        <f aca="false">VLOOKUP($A172,[1]!Table,MATCH(J$5,[1]!Curves,0))</f>
        <v>0.01</v>
      </c>
      <c r="L172" s="0" t="n">
        <f aca="false">L171</f>
        <v>0.03</v>
      </c>
      <c r="M172" s="0" t="n">
        <f aca="false">M171</f>
        <v>0.03</v>
      </c>
      <c r="N172" s="0" t="n">
        <f aca="false">N171</f>
        <v>0.03</v>
      </c>
      <c r="O172" s="0" t="n">
        <f aca="false">O171</f>
        <v>0.02</v>
      </c>
      <c r="P172" s="0" t="n">
        <f aca="false">P171</f>
        <v>0.0225</v>
      </c>
      <c r="Q172" s="0" t="n">
        <f aca="false">Q171</f>
        <v>0.025</v>
      </c>
    </row>
    <row r="173" customFormat="false" ht="12.75" hidden="false" customHeight="false" outlineLevel="0" collapsed="false">
      <c r="A173" s="31" t="n">
        <f aca="false">EDATE(A172,1)</f>
        <v>41913</v>
      </c>
      <c r="B173" s="32" t="n">
        <f aca="false">VLOOKUP($A173,[1]!Table,MATCH(B$5,[1]!Curves,0))</f>
        <v>3.541</v>
      </c>
      <c r="C173" s="32" t="n">
        <f aca="false">VLOOKUP($A173,[1]!Table,MATCH(C$5,[1]!Curves,0))</f>
        <v>0.15</v>
      </c>
      <c r="D173" s="32" t="n">
        <f aca="false">VLOOKUP($A173,[1]!Table,MATCH(D$5,[1]!Curves,0))</f>
        <v>0.6</v>
      </c>
      <c r="E173" s="32" t="n">
        <f aca="false">VLOOKUP($A173,[1]!Table,MATCH(E$5,[1]!Curves,0))</f>
        <v>0.070753966617334</v>
      </c>
      <c r="F173" s="32" t="n">
        <f aca="false">VLOOKUP($A173,[1]!Table,MATCH(F$5,[1]!Curves,0))</f>
        <v>0.028</v>
      </c>
      <c r="G173" s="32" t="n">
        <f aca="false">VLOOKUP($A173,[1]!Table,MATCH(G$5,[1]!Curves,0))</f>
        <v>-0.0205</v>
      </c>
      <c r="H173" s="32" t="n">
        <f aca="false">VLOOKUP($A173,[1]!Table,MATCH(H$5,[1]!Curves,0))</f>
        <v>0.0125</v>
      </c>
      <c r="I173" s="32" t="n">
        <f aca="false">VLOOKUP($A173,[1]!Table,MATCH(I$5,[1]!Curves,0))</f>
        <v>0.019</v>
      </c>
      <c r="J173" s="32" t="n">
        <f aca="false">VLOOKUP($A173,[1]!Table,MATCH(J$5,[1]!Curves,0))</f>
        <v>0.01</v>
      </c>
      <c r="L173" s="0" t="n">
        <f aca="false">L172</f>
        <v>0.03</v>
      </c>
      <c r="M173" s="0" t="n">
        <f aca="false">M172</f>
        <v>0.03</v>
      </c>
      <c r="N173" s="0" t="n">
        <f aca="false">N172</f>
        <v>0.03</v>
      </c>
      <c r="O173" s="0" t="n">
        <f aca="false">O172</f>
        <v>0.02</v>
      </c>
      <c r="P173" s="0" t="n">
        <f aca="false">P172</f>
        <v>0.0225</v>
      </c>
      <c r="Q173" s="0" t="n">
        <f aca="false">Q172</f>
        <v>0.025</v>
      </c>
    </row>
    <row r="174" customFormat="false" ht="12.75" hidden="false" customHeight="false" outlineLevel="0" collapsed="false">
      <c r="A174" s="31" t="n">
        <f aca="false">EDATE(A173,1)</f>
        <v>41944</v>
      </c>
      <c r="B174" s="32" t="n">
        <f aca="false">VLOOKUP($A174,[1]!Table,MATCH(B$5,[1]!Curves,0))</f>
        <v>3.578</v>
      </c>
      <c r="C174" s="32" t="n">
        <f aca="false">VLOOKUP($A174,[1]!Table,MATCH(C$5,[1]!Curves,0))</f>
        <v>0.15</v>
      </c>
      <c r="D174" s="32" t="n">
        <f aca="false">VLOOKUP($A174,[1]!Table,MATCH(D$5,[1]!Curves,0))</f>
        <v>0.85</v>
      </c>
      <c r="E174" s="32" t="n">
        <f aca="false">VLOOKUP($A174,[1]!Table,MATCH(E$5,[1]!Curves,0))</f>
        <v>0.070757923009738</v>
      </c>
      <c r="F174" s="32" t="n">
        <f aca="false">VLOOKUP($A174,[1]!Table,MATCH(F$5,[1]!Curves,0))</f>
        <v>0.0535</v>
      </c>
      <c r="G174" s="32" t="n">
        <f aca="false">VLOOKUP($A174,[1]!Table,MATCH(G$5,[1]!Curves,0))</f>
        <v>-0.0195</v>
      </c>
      <c r="H174" s="32" t="n">
        <f aca="false">VLOOKUP($A174,[1]!Table,MATCH(H$5,[1]!Curves,0))</f>
        <v>0.01</v>
      </c>
      <c r="I174" s="32" t="n">
        <f aca="false">VLOOKUP($A174,[1]!Table,MATCH(I$5,[1]!Curves,0))</f>
        <v>0.0085</v>
      </c>
      <c r="J174" s="32" t="n">
        <f aca="false">VLOOKUP($A174,[1]!Table,MATCH(J$5,[1]!Curves,0))</f>
        <v>0.01</v>
      </c>
      <c r="L174" s="0" t="n">
        <f aca="false">L173</f>
        <v>0.03</v>
      </c>
      <c r="M174" s="0" t="n">
        <f aca="false">M173</f>
        <v>0.03</v>
      </c>
      <c r="N174" s="0" t="n">
        <f aca="false">N173</f>
        <v>0.03</v>
      </c>
      <c r="O174" s="0" t="n">
        <f aca="false">O173</f>
        <v>0.02</v>
      </c>
      <c r="P174" s="0" t="n">
        <f aca="false">P173</f>
        <v>0.0225</v>
      </c>
      <c r="Q174" s="0" t="n">
        <f aca="false">Q173</f>
        <v>0.025</v>
      </c>
    </row>
    <row r="175" customFormat="false" ht="12.75" hidden="false" customHeight="false" outlineLevel="0" collapsed="false">
      <c r="A175" s="31" t="n">
        <f aca="false">EDATE(A174,1)</f>
        <v>41974</v>
      </c>
      <c r="B175" s="32" t="n">
        <f aca="false">VLOOKUP($A175,[1]!Table,MATCH(B$5,[1]!Curves,0))</f>
        <v>3.631</v>
      </c>
      <c r="C175" s="32" t="n">
        <f aca="false">VLOOKUP($A175,[1]!Table,MATCH(C$5,[1]!Curves,0))</f>
        <v>0.15</v>
      </c>
      <c r="D175" s="32" t="n">
        <f aca="false">VLOOKUP($A175,[1]!Table,MATCH(D$5,[1]!Curves,0))</f>
        <v>1.05</v>
      </c>
      <c r="E175" s="32" t="n">
        <f aca="false">VLOOKUP($A175,[1]!Table,MATCH(E$5,[1]!Curves,0))</f>
        <v>0.070761751776586</v>
      </c>
      <c r="F175" s="32" t="n">
        <f aca="false">VLOOKUP($A175,[1]!Table,MATCH(F$5,[1]!Curves,0))</f>
        <v>0.0535</v>
      </c>
      <c r="G175" s="32" t="n">
        <f aca="false">VLOOKUP($A175,[1]!Table,MATCH(G$5,[1]!Curves,0))</f>
        <v>-0.0195</v>
      </c>
      <c r="H175" s="32" t="n">
        <f aca="false">VLOOKUP($A175,[1]!Table,MATCH(H$5,[1]!Curves,0))</f>
        <v>0.01</v>
      </c>
      <c r="I175" s="32" t="n">
        <f aca="false">VLOOKUP($A175,[1]!Table,MATCH(I$5,[1]!Curves,0))</f>
        <v>0.0085</v>
      </c>
      <c r="J175" s="32" t="n">
        <f aca="false">VLOOKUP($A175,[1]!Table,MATCH(J$5,[1]!Curves,0))</f>
        <v>0.01</v>
      </c>
      <c r="L175" s="0" t="n">
        <f aca="false">L174</f>
        <v>0.03</v>
      </c>
      <c r="M175" s="0" t="n">
        <f aca="false">M174</f>
        <v>0.03</v>
      </c>
      <c r="N175" s="0" t="n">
        <f aca="false">N174</f>
        <v>0.03</v>
      </c>
      <c r="O175" s="0" t="n">
        <f aca="false">O174</f>
        <v>0.02</v>
      </c>
      <c r="P175" s="0" t="n">
        <f aca="false">P174</f>
        <v>0.0225</v>
      </c>
      <c r="Q175" s="0" t="n">
        <f aca="false">Q174</f>
        <v>0.025</v>
      </c>
    </row>
    <row r="176" customFormat="false" ht="12.75" hidden="false" customHeight="false" outlineLevel="0" collapsed="false">
      <c r="A176" s="31" t="n">
        <f aca="false">EDATE(A175,1)</f>
        <v>42005</v>
      </c>
      <c r="B176" s="32" t="n">
        <f aca="false">VLOOKUP($A176,[1]!Table,MATCH(B$5,[1]!Curves,0))</f>
        <v>3.841</v>
      </c>
      <c r="C176" s="32" t="n">
        <f aca="false">VLOOKUP($A176,[1]!Table,MATCH(C$5,[1]!Curves,0))</f>
        <v>0.15</v>
      </c>
      <c r="D176" s="32" t="n">
        <f aca="false">VLOOKUP($A176,[1]!Table,MATCH(D$5,[1]!Curves,0))</f>
        <v>1.05</v>
      </c>
      <c r="E176" s="32" t="n">
        <f aca="false">VLOOKUP($A176,[1]!Table,MATCH(E$5,[1]!Curves,0))</f>
        <v>0.070765708169001</v>
      </c>
      <c r="F176" s="32" t="n">
        <f aca="false">VLOOKUP($A176,[1]!Table,MATCH(F$5,[1]!Curves,0))</f>
        <v>0.056</v>
      </c>
      <c r="G176" s="32" t="n">
        <f aca="false">VLOOKUP($A176,[1]!Table,MATCH(G$5,[1]!Curves,0))</f>
        <v>-0.0195</v>
      </c>
      <c r="H176" s="32" t="n">
        <f aca="false">VLOOKUP($A176,[1]!Table,MATCH(H$5,[1]!Curves,0))</f>
        <v>0.01</v>
      </c>
      <c r="I176" s="32" t="n">
        <f aca="false">VLOOKUP($A176,[1]!Table,MATCH(I$5,[1]!Curves,0))</f>
        <v>0.0085</v>
      </c>
      <c r="J176" s="32" t="n">
        <f aca="false">VLOOKUP($A176,[1]!Table,MATCH(J$5,[1]!Curves,0))</f>
        <v>0.01</v>
      </c>
      <c r="L176" s="0" t="n">
        <f aca="false">L175</f>
        <v>0.03</v>
      </c>
      <c r="M176" s="0" t="n">
        <f aca="false">M175</f>
        <v>0.03</v>
      </c>
      <c r="N176" s="0" t="n">
        <f aca="false">N175</f>
        <v>0.03</v>
      </c>
      <c r="O176" s="0" t="n">
        <f aca="false">O175</f>
        <v>0.02</v>
      </c>
      <c r="P176" s="0" t="n">
        <f aca="false">P175</f>
        <v>0.0225</v>
      </c>
      <c r="Q176" s="0" t="n">
        <f aca="false">Q175</f>
        <v>0.025</v>
      </c>
    </row>
    <row r="177" customFormat="false" ht="12.75" hidden="false" customHeight="false" outlineLevel="0" collapsed="false">
      <c r="A177" s="31" t="n">
        <f aca="false">EDATE(A176,1)</f>
        <v>42036</v>
      </c>
      <c r="B177" s="32" t="n">
        <f aca="false">VLOOKUP($A177,[1]!Table,MATCH(B$5,[1]!Curves,0))</f>
        <v>3.759</v>
      </c>
      <c r="C177" s="32" t="n">
        <f aca="false">VLOOKUP($A177,[1]!Table,MATCH(C$5,[1]!Curves,0))</f>
        <v>0.15</v>
      </c>
      <c r="D177" s="32" t="n">
        <f aca="false">VLOOKUP($A177,[1]!Table,MATCH(D$5,[1]!Curves,0))</f>
        <v>1.05</v>
      </c>
      <c r="E177" s="32" t="n">
        <f aca="false">VLOOKUP($A177,[1]!Table,MATCH(E$5,[1]!Curves,0))</f>
        <v>0.07076966456142</v>
      </c>
      <c r="F177" s="32" t="n">
        <f aca="false">VLOOKUP($A177,[1]!Table,MATCH(F$5,[1]!Curves,0))</f>
        <v>0.056</v>
      </c>
      <c r="G177" s="32" t="n">
        <f aca="false">VLOOKUP($A177,[1]!Table,MATCH(G$5,[1]!Curves,0))</f>
        <v>-0.0195</v>
      </c>
      <c r="H177" s="32" t="n">
        <f aca="false">VLOOKUP($A177,[1]!Table,MATCH(H$5,[1]!Curves,0))</f>
        <v>0.01</v>
      </c>
      <c r="I177" s="32" t="n">
        <f aca="false">VLOOKUP($A177,[1]!Table,MATCH(I$5,[1]!Curves,0))</f>
        <v>0.0085</v>
      </c>
      <c r="J177" s="32" t="n">
        <f aca="false">VLOOKUP($A177,[1]!Table,MATCH(J$5,[1]!Curves,0))</f>
        <v>0.01</v>
      </c>
      <c r="L177" s="0" t="n">
        <f aca="false">L176</f>
        <v>0.03</v>
      </c>
      <c r="M177" s="0" t="n">
        <f aca="false">M176</f>
        <v>0.03</v>
      </c>
      <c r="N177" s="0" t="n">
        <f aca="false">N176</f>
        <v>0.03</v>
      </c>
      <c r="O177" s="0" t="n">
        <f aca="false">O176</f>
        <v>0.02</v>
      </c>
      <c r="P177" s="0" t="n">
        <f aca="false">P176</f>
        <v>0.0225</v>
      </c>
      <c r="Q177" s="0" t="n">
        <f aca="false">Q176</f>
        <v>0.025</v>
      </c>
    </row>
    <row r="178" customFormat="false" ht="12.75" hidden="false" customHeight="false" outlineLevel="0" collapsed="false">
      <c r="A178" s="31" t="n">
        <f aca="false">EDATE(A177,1)</f>
        <v>42064</v>
      </c>
      <c r="B178" s="32" t="n">
        <f aca="false">VLOOKUP($A178,[1]!Table,MATCH(B$5,[1]!Curves,0))</f>
        <v>3.655</v>
      </c>
      <c r="C178" s="32" t="n">
        <f aca="false">VLOOKUP($A178,[1]!Table,MATCH(C$5,[1]!Curves,0))</f>
        <v>0.15</v>
      </c>
      <c r="D178" s="32" t="n">
        <f aca="false">VLOOKUP($A178,[1]!Table,MATCH(D$5,[1]!Curves,0))</f>
        <v>0.8</v>
      </c>
      <c r="E178" s="32" t="n">
        <f aca="false">VLOOKUP($A178,[1]!Table,MATCH(E$5,[1]!Curves,0))</f>
        <v>0.070773238077158</v>
      </c>
      <c r="F178" s="32" t="n">
        <f aca="false">VLOOKUP($A178,[1]!Table,MATCH(F$5,[1]!Curves,0))</f>
        <v>0.056</v>
      </c>
      <c r="G178" s="32" t="n">
        <f aca="false">VLOOKUP($A178,[1]!Table,MATCH(G$5,[1]!Curves,0))</f>
        <v>0.000999999999999994</v>
      </c>
      <c r="H178" s="32" t="n">
        <f aca="false">VLOOKUP($A178,[1]!Table,MATCH(H$5,[1]!Curves,0))</f>
        <v>0.01</v>
      </c>
      <c r="I178" s="32" t="n">
        <f aca="false">VLOOKUP($A178,[1]!Table,MATCH(I$5,[1]!Curves,0))</f>
        <v>0.0085</v>
      </c>
      <c r="J178" s="32" t="n">
        <f aca="false">VLOOKUP($A178,[1]!Table,MATCH(J$5,[1]!Curves,0))</f>
        <v>0.01</v>
      </c>
      <c r="L178" s="0" t="n">
        <f aca="false">L177</f>
        <v>0.03</v>
      </c>
      <c r="M178" s="0" t="n">
        <f aca="false">M177</f>
        <v>0.03</v>
      </c>
      <c r="N178" s="0" t="n">
        <f aca="false">N177</f>
        <v>0.03</v>
      </c>
      <c r="O178" s="0" t="n">
        <f aca="false">O177</f>
        <v>0.02</v>
      </c>
      <c r="P178" s="0" t="n">
        <f aca="false">P177</f>
        <v>0.0225</v>
      </c>
      <c r="Q178" s="0" t="n">
        <f aca="false">Q177</f>
        <v>0.025</v>
      </c>
    </row>
    <row r="179" customFormat="false" ht="12.75" hidden="false" customHeight="false" outlineLevel="0" collapsed="false">
      <c r="A179" s="31" t="n">
        <f aca="false">EDATE(A178,1)</f>
        <v>42095</v>
      </c>
      <c r="B179" s="32" t="n">
        <f aca="false">VLOOKUP($A179,[1]!Table,MATCH(B$5,[1]!Curves,0))</f>
        <v>3.551</v>
      </c>
      <c r="C179" s="32" t="n">
        <f aca="false">VLOOKUP($A179,[1]!Table,MATCH(C$5,[1]!Curves,0))</f>
        <v>0.15</v>
      </c>
      <c r="D179" s="32" t="n">
        <f aca="false">VLOOKUP($A179,[1]!Table,MATCH(D$5,[1]!Curves,0))</f>
        <v>0.45</v>
      </c>
      <c r="E179" s="32" t="n">
        <f aca="false">VLOOKUP($A179,[1]!Table,MATCH(E$5,[1]!Curves,0))</f>
        <v>0.070777194469587</v>
      </c>
      <c r="F179" s="32" t="n">
        <f aca="false">VLOOKUP($A179,[1]!Table,MATCH(F$5,[1]!Curves,0))</f>
        <v>0.028</v>
      </c>
      <c r="G179" s="32" t="n">
        <f aca="false">VLOOKUP($A179,[1]!Table,MATCH(G$5,[1]!Curves,0))</f>
        <v>0.000999999999999994</v>
      </c>
      <c r="H179" s="32" t="n">
        <f aca="false">VLOOKUP($A179,[1]!Table,MATCH(H$5,[1]!Curves,0))</f>
        <v>0.0125</v>
      </c>
      <c r="I179" s="32" t="n">
        <f aca="false">VLOOKUP($A179,[1]!Table,MATCH(I$5,[1]!Curves,0))</f>
        <v>0.021</v>
      </c>
      <c r="J179" s="32" t="n">
        <f aca="false">VLOOKUP($A179,[1]!Table,MATCH(J$5,[1]!Curves,0))</f>
        <v>0.01</v>
      </c>
      <c r="L179" s="0" t="n">
        <f aca="false">L178</f>
        <v>0.03</v>
      </c>
      <c r="M179" s="0" t="n">
        <f aca="false">M178</f>
        <v>0.03</v>
      </c>
      <c r="N179" s="0" t="n">
        <f aca="false">N178</f>
        <v>0.03</v>
      </c>
      <c r="O179" s="0" t="n">
        <f aca="false">O178</f>
        <v>0.02</v>
      </c>
      <c r="P179" s="0" t="n">
        <f aca="false">P178</f>
        <v>0.0225</v>
      </c>
      <c r="Q179" s="0" t="n">
        <f aca="false">Q178</f>
        <v>0.025</v>
      </c>
    </row>
    <row r="180" customFormat="false" ht="12.75" hidden="false" customHeight="false" outlineLevel="0" collapsed="false">
      <c r="A180" s="31" t="n">
        <f aca="false">EDATE(A179,1)</f>
        <v>42125</v>
      </c>
      <c r="B180" s="32" t="n">
        <f aca="false">VLOOKUP($A180,[1]!Table,MATCH(B$5,[1]!Curves,0))</f>
        <v>3.548</v>
      </c>
      <c r="C180" s="32" t="n">
        <f aca="false">VLOOKUP($A180,[1]!Table,MATCH(C$5,[1]!Curves,0))</f>
        <v>0.15</v>
      </c>
      <c r="D180" s="32" t="n">
        <f aca="false">VLOOKUP($A180,[1]!Table,MATCH(D$5,[1]!Curves,0))</f>
        <v>0.5</v>
      </c>
      <c r="E180" s="32" t="n">
        <f aca="false">VLOOKUP($A180,[1]!Table,MATCH(E$5,[1]!Curves,0))</f>
        <v>0.070781023236459</v>
      </c>
      <c r="F180" s="32" t="n">
        <f aca="false">VLOOKUP($A180,[1]!Table,MATCH(F$5,[1]!Curves,0))</f>
        <v>0.028</v>
      </c>
      <c r="G180" s="32" t="n">
        <f aca="false">VLOOKUP($A180,[1]!Table,MATCH(G$5,[1]!Curves,0))</f>
        <v>-0.001249999</v>
      </c>
      <c r="H180" s="32" t="n">
        <f aca="false">VLOOKUP($A180,[1]!Table,MATCH(H$5,[1]!Curves,0))</f>
        <v>0.0125</v>
      </c>
      <c r="I180" s="32" t="n">
        <f aca="false">VLOOKUP($A180,[1]!Table,MATCH(I$5,[1]!Curves,0))</f>
        <v>0.021</v>
      </c>
      <c r="J180" s="32" t="n">
        <f aca="false">VLOOKUP($A180,[1]!Table,MATCH(J$5,[1]!Curves,0))</f>
        <v>0.01</v>
      </c>
      <c r="L180" s="0" t="n">
        <f aca="false">L179</f>
        <v>0.03</v>
      </c>
      <c r="M180" s="0" t="n">
        <f aca="false">M179</f>
        <v>0.03</v>
      </c>
      <c r="N180" s="0" t="n">
        <f aca="false">N179</f>
        <v>0.03</v>
      </c>
      <c r="O180" s="0" t="n">
        <f aca="false">O179</f>
        <v>0.02</v>
      </c>
      <c r="P180" s="0" t="n">
        <f aca="false">P179</f>
        <v>0.0225</v>
      </c>
      <c r="Q180" s="0" t="n">
        <f aca="false">Q179</f>
        <v>0.025</v>
      </c>
    </row>
    <row r="181" customFormat="false" ht="12.75" hidden="false" customHeight="false" outlineLevel="0" collapsed="false">
      <c r="A181" s="31" t="n">
        <f aca="false">EDATE(A180,1)</f>
        <v>42156</v>
      </c>
      <c r="B181" s="32" t="n">
        <f aca="false">VLOOKUP($A181,[1]!Table,MATCH(B$5,[1]!Curves,0))</f>
        <v>3.592</v>
      </c>
      <c r="C181" s="32" t="n">
        <f aca="false">VLOOKUP($A181,[1]!Table,MATCH(C$5,[1]!Curves,0))</f>
        <v>0.15</v>
      </c>
      <c r="D181" s="32" t="n">
        <f aca="false">VLOOKUP($A181,[1]!Table,MATCH(D$5,[1]!Curves,0))</f>
        <v>0.5</v>
      </c>
      <c r="E181" s="32" t="n">
        <f aca="false">VLOOKUP($A181,[1]!Table,MATCH(E$5,[1]!Curves,0))</f>
        <v>0.070784979628898</v>
      </c>
      <c r="F181" s="32" t="n">
        <f aca="false">VLOOKUP($A181,[1]!Table,MATCH(F$5,[1]!Curves,0))</f>
        <v>0.028</v>
      </c>
      <c r="G181" s="32" t="n">
        <f aca="false">VLOOKUP($A181,[1]!Table,MATCH(G$5,[1]!Curves,0))</f>
        <v>-0.001249999</v>
      </c>
      <c r="H181" s="32" t="n">
        <f aca="false">VLOOKUP($A181,[1]!Table,MATCH(H$5,[1]!Curves,0))</f>
        <v>0.0125</v>
      </c>
      <c r="I181" s="32" t="n">
        <f aca="false">VLOOKUP($A181,[1]!Table,MATCH(I$5,[1]!Curves,0))</f>
        <v>0.021</v>
      </c>
      <c r="J181" s="32" t="n">
        <f aca="false">VLOOKUP($A181,[1]!Table,MATCH(J$5,[1]!Curves,0))</f>
        <v>0.01</v>
      </c>
      <c r="L181" s="0" t="n">
        <f aca="false">L180</f>
        <v>0.03</v>
      </c>
      <c r="M181" s="0" t="n">
        <f aca="false">M180</f>
        <v>0.03</v>
      </c>
      <c r="N181" s="0" t="n">
        <f aca="false">N180</f>
        <v>0.03</v>
      </c>
      <c r="O181" s="0" t="n">
        <f aca="false">O180</f>
        <v>0.02</v>
      </c>
      <c r="P181" s="0" t="n">
        <f aca="false">P180</f>
        <v>0.0225</v>
      </c>
      <c r="Q181" s="0" t="n">
        <f aca="false">Q180</f>
        <v>0.025</v>
      </c>
    </row>
    <row r="182" customFormat="false" ht="12.75" hidden="false" customHeight="false" outlineLevel="0" collapsed="false">
      <c r="A182" s="31" t="n">
        <f aca="false">EDATE(A181,1)</f>
        <v>42186</v>
      </c>
      <c r="B182" s="32" t="n">
        <f aca="false">VLOOKUP($A182,[1]!Table,MATCH(B$5,[1]!Curves,0))</f>
        <v>3.604</v>
      </c>
      <c r="C182" s="32" t="n">
        <f aca="false">VLOOKUP($A182,[1]!Table,MATCH(C$5,[1]!Curves,0))</f>
        <v>0.15</v>
      </c>
      <c r="D182" s="32" t="n">
        <f aca="false">VLOOKUP($A182,[1]!Table,MATCH(D$5,[1]!Curves,0))</f>
        <v>0.5</v>
      </c>
      <c r="E182" s="32" t="n">
        <f aca="false">VLOOKUP($A182,[1]!Table,MATCH(E$5,[1]!Curves,0))</f>
        <v>0.07078880839578</v>
      </c>
      <c r="F182" s="32" t="n">
        <f aca="false">VLOOKUP($A182,[1]!Table,MATCH(F$5,[1]!Curves,0))</f>
        <v>0.028</v>
      </c>
      <c r="G182" s="32" t="n">
        <f aca="false">VLOOKUP($A182,[1]!Table,MATCH(G$5,[1]!Curves,0))</f>
        <v>-0.001249999</v>
      </c>
      <c r="H182" s="32" t="n">
        <f aca="false">VLOOKUP($A182,[1]!Table,MATCH(H$5,[1]!Curves,0))</f>
        <v>0.0125</v>
      </c>
      <c r="I182" s="32" t="n">
        <f aca="false">VLOOKUP($A182,[1]!Table,MATCH(I$5,[1]!Curves,0))</f>
        <v>0.021</v>
      </c>
      <c r="J182" s="32" t="n">
        <f aca="false">VLOOKUP($A182,[1]!Table,MATCH(J$5,[1]!Curves,0))</f>
        <v>0.01</v>
      </c>
      <c r="L182" s="0" t="n">
        <f aca="false">L181</f>
        <v>0.03</v>
      </c>
      <c r="M182" s="0" t="n">
        <f aca="false">M181</f>
        <v>0.03</v>
      </c>
      <c r="N182" s="0" t="n">
        <f aca="false">N181</f>
        <v>0.03</v>
      </c>
      <c r="O182" s="0" t="n">
        <f aca="false">O181</f>
        <v>0.02</v>
      </c>
      <c r="P182" s="0" t="n">
        <f aca="false">P181</f>
        <v>0.0225</v>
      </c>
      <c r="Q182" s="0" t="n">
        <f aca="false">Q181</f>
        <v>0.025</v>
      </c>
    </row>
    <row r="183" customFormat="false" ht="12.75" hidden="false" customHeight="false" outlineLevel="0" collapsed="false">
      <c r="A183" s="31" t="n">
        <f aca="false">EDATE(A182,1)</f>
        <v>42217</v>
      </c>
      <c r="B183" s="32" t="n">
        <f aca="false">VLOOKUP($A183,[1]!Table,MATCH(B$5,[1]!Curves,0))</f>
        <v>3.625</v>
      </c>
      <c r="C183" s="32" t="n">
        <f aca="false">VLOOKUP($A183,[1]!Table,MATCH(C$5,[1]!Curves,0))</f>
        <v>0.15</v>
      </c>
      <c r="D183" s="32" t="n">
        <f aca="false">VLOOKUP($A183,[1]!Table,MATCH(D$5,[1]!Curves,0))</f>
        <v>0.55</v>
      </c>
      <c r="E183" s="32" t="n">
        <f aca="false">VLOOKUP($A183,[1]!Table,MATCH(E$5,[1]!Curves,0))</f>
        <v>0.07079276478823</v>
      </c>
      <c r="F183" s="32" t="n">
        <f aca="false">VLOOKUP($A183,[1]!Table,MATCH(F$5,[1]!Curves,0))</f>
        <v>0.028</v>
      </c>
      <c r="G183" s="32" t="n">
        <f aca="false">VLOOKUP($A183,[1]!Table,MATCH(G$5,[1]!Curves,0))</f>
        <v>-0.00375</v>
      </c>
      <c r="H183" s="32" t="n">
        <f aca="false">VLOOKUP($A183,[1]!Table,MATCH(H$5,[1]!Curves,0))</f>
        <v>0.0125</v>
      </c>
      <c r="I183" s="32" t="n">
        <f aca="false">VLOOKUP($A183,[1]!Table,MATCH(I$5,[1]!Curves,0))</f>
        <v>0.021</v>
      </c>
      <c r="J183" s="32" t="n">
        <f aca="false">VLOOKUP($A183,[1]!Table,MATCH(J$5,[1]!Curves,0))</f>
        <v>0.01</v>
      </c>
      <c r="L183" s="0" t="n">
        <f aca="false">L182</f>
        <v>0.03</v>
      </c>
      <c r="M183" s="0" t="n">
        <f aca="false">M182</f>
        <v>0.03</v>
      </c>
      <c r="N183" s="0" t="n">
        <f aca="false">N182</f>
        <v>0.03</v>
      </c>
      <c r="O183" s="0" t="n">
        <f aca="false">O182</f>
        <v>0.02</v>
      </c>
      <c r="P183" s="0" t="n">
        <f aca="false">P182</f>
        <v>0.0225</v>
      </c>
      <c r="Q183" s="0" t="n">
        <f aca="false">Q182</f>
        <v>0.025</v>
      </c>
    </row>
    <row r="184" customFormat="false" ht="12.75" hidden="false" customHeight="false" outlineLevel="0" collapsed="false">
      <c r="A184" s="31" t="n">
        <f aca="false">EDATE(A183,1)</f>
        <v>42248</v>
      </c>
      <c r="B184" s="32" t="n">
        <f aca="false">VLOOKUP($A184,[1]!Table,MATCH(B$5,[1]!Curves,0))</f>
        <v>3.64</v>
      </c>
      <c r="C184" s="32" t="n">
        <f aca="false">VLOOKUP($A184,[1]!Table,MATCH(C$5,[1]!Curves,0))</f>
        <v>0.15</v>
      </c>
      <c r="D184" s="32" t="n">
        <f aca="false">VLOOKUP($A184,[1]!Table,MATCH(D$5,[1]!Curves,0))</f>
        <v>0.55</v>
      </c>
      <c r="E184" s="32" t="n">
        <f aca="false">VLOOKUP($A184,[1]!Table,MATCH(E$5,[1]!Curves,0))</f>
        <v>0.070796721180685</v>
      </c>
      <c r="F184" s="32" t="n">
        <f aca="false">VLOOKUP($A184,[1]!Table,MATCH(F$5,[1]!Curves,0))</f>
        <v>0.028</v>
      </c>
      <c r="G184" s="32" t="n">
        <f aca="false">VLOOKUP($A184,[1]!Table,MATCH(G$5,[1]!Curves,0))</f>
        <v>-0.00375</v>
      </c>
      <c r="H184" s="32" t="n">
        <f aca="false">VLOOKUP($A184,[1]!Table,MATCH(H$5,[1]!Curves,0))</f>
        <v>0.0125</v>
      </c>
      <c r="I184" s="32" t="n">
        <f aca="false">VLOOKUP($A184,[1]!Table,MATCH(I$5,[1]!Curves,0))</f>
        <v>0.021</v>
      </c>
      <c r="J184" s="32" t="n">
        <f aca="false">VLOOKUP($A184,[1]!Table,MATCH(J$5,[1]!Curves,0))</f>
        <v>0.01</v>
      </c>
      <c r="L184" s="0" t="n">
        <f aca="false">L183</f>
        <v>0.03</v>
      </c>
      <c r="M184" s="0" t="n">
        <f aca="false">M183</f>
        <v>0.03</v>
      </c>
      <c r="N184" s="0" t="n">
        <f aca="false">N183</f>
        <v>0.03</v>
      </c>
      <c r="O184" s="0" t="n">
        <f aca="false">O183</f>
        <v>0.02</v>
      </c>
      <c r="P184" s="0" t="n">
        <f aca="false">P183</f>
        <v>0.0225</v>
      </c>
      <c r="Q184" s="0" t="n">
        <f aca="false">Q183</f>
        <v>0.025</v>
      </c>
    </row>
    <row r="185" customFormat="false" ht="12.75" hidden="false" customHeight="false" outlineLevel="0" collapsed="false">
      <c r="A185" s="31" t="n">
        <f aca="false">EDATE(A184,1)</f>
        <v>42278</v>
      </c>
      <c r="B185" s="32" t="n">
        <f aca="false">VLOOKUP($A185,[1]!Table,MATCH(B$5,[1]!Curves,0))</f>
        <v>3.643</v>
      </c>
      <c r="C185" s="32" t="n">
        <f aca="false">VLOOKUP($A185,[1]!Table,MATCH(C$5,[1]!Curves,0))</f>
        <v>0.15</v>
      </c>
      <c r="D185" s="32" t="n">
        <f aca="false">VLOOKUP($A185,[1]!Table,MATCH(D$5,[1]!Curves,0))</f>
        <v>0.6</v>
      </c>
      <c r="E185" s="32" t="n">
        <f aca="false">VLOOKUP($A185,[1]!Table,MATCH(E$5,[1]!Curves,0))</f>
        <v>0.070800549947581</v>
      </c>
      <c r="F185" s="32" t="n">
        <f aca="false">VLOOKUP($A185,[1]!Table,MATCH(F$5,[1]!Curves,0))</f>
        <v>0.028</v>
      </c>
      <c r="G185" s="32" t="n">
        <f aca="false">VLOOKUP($A185,[1]!Table,MATCH(G$5,[1]!Curves,0))</f>
        <v>-0.0195</v>
      </c>
      <c r="H185" s="32" t="n">
        <f aca="false">VLOOKUP($A185,[1]!Table,MATCH(H$5,[1]!Curves,0))</f>
        <v>0.0125</v>
      </c>
      <c r="I185" s="32" t="n">
        <f aca="false">VLOOKUP($A185,[1]!Table,MATCH(I$5,[1]!Curves,0))</f>
        <v>0.021</v>
      </c>
      <c r="J185" s="32" t="n">
        <f aca="false">VLOOKUP($A185,[1]!Table,MATCH(J$5,[1]!Curves,0))</f>
        <v>0.01</v>
      </c>
      <c r="L185" s="0" t="n">
        <f aca="false">L184</f>
        <v>0.03</v>
      </c>
      <c r="M185" s="0" t="n">
        <f aca="false">M184</f>
        <v>0.03</v>
      </c>
      <c r="N185" s="0" t="n">
        <f aca="false">N184</f>
        <v>0.03</v>
      </c>
      <c r="O185" s="0" t="n">
        <f aca="false">O184</f>
        <v>0.02</v>
      </c>
      <c r="P185" s="0" t="n">
        <f aca="false">P184</f>
        <v>0.0225</v>
      </c>
      <c r="Q185" s="0" t="n">
        <f aca="false">Q184</f>
        <v>0.025</v>
      </c>
    </row>
    <row r="186" customFormat="false" ht="12.75" hidden="false" customHeight="false" outlineLevel="0" collapsed="false">
      <c r="A186" s="31" t="n">
        <f aca="false">EDATE(A185,1)</f>
        <v>42309</v>
      </c>
      <c r="B186" s="32" t="n">
        <f aca="false">VLOOKUP($A186,[1]!Table,MATCH(B$5,[1]!Curves,0))</f>
        <v>3.675</v>
      </c>
      <c r="C186" s="32" t="n">
        <f aca="false">VLOOKUP($A186,[1]!Table,MATCH(C$5,[1]!Curves,0))</f>
        <v>0.15</v>
      </c>
      <c r="D186" s="32" t="n">
        <f aca="false">VLOOKUP($A186,[1]!Table,MATCH(D$5,[1]!Curves,0))</f>
        <v>0.85</v>
      </c>
      <c r="E186" s="32" t="n">
        <f aca="false">VLOOKUP($A186,[1]!Table,MATCH(E$5,[1]!Curves,0))</f>
        <v>0.070804506340046</v>
      </c>
      <c r="F186" s="32" t="n">
        <f aca="false">VLOOKUP($A186,[1]!Table,MATCH(F$5,[1]!Curves,0))</f>
        <v>0.0555</v>
      </c>
      <c r="G186" s="32" t="n">
        <f aca="false">VLOOKUP($A186,[1]!Table,MATCH(G$5,[1]!Curves,0))</f>
        <v>-0.0185</v>
      </c>
      <c r="H186" s="32" t="n">
        <f aca="false">VLOOKUP($A186,[1]!Table,MATCH(H$5,[1]!Curves,0))</f>
        <v>0.01</v>
      </c>
      <c r="I186" s="32" t="n">
        <f aca="false">VLOOKUP($A186,[1]!Table,MATCH(I$5,[1]!Curves,0))</f>
        <v>0.0105</v>
      </c>
      <c r="J186" s="32" t="n">
        <f aca="false">VLOOKUP($A186,[1]!Table,MATCH(J$5,[1]!Curves,0))</f>
        <v>0.01</v>
      </c>
      <c r="L186" s="0" t="n">
        <f aca="false">L185</f>
        <v>0.03</v>
      </c>
      <c r="M186" s="0" t="n">
        <f aca="false">M185</f>
        <v>0.03</v>
      </c>
      <c r="N186" s="0" t="n">
        <f aca="false">N185</f>
        <v>0.03</v>
      </c>
      <c r="O186" s="0" t="n">
        <f aca="false">O185</f>
        <v>0.02</v>
      </c>
      <c r="P186" s="0" t="n">
        <f aca="false">P185</f>
        <v>0.0225</v>
      </c>
      <c r="Q186" s="0" t="n">
        <f aca="false">Q185</f>
        <v>0.025</v>
      </c>
    </row>
    <row r="187" customFormat="false" ht="12.75" hidden="false" customHeight="false" outlineLevel="0" collapsed="false">
      <c r="A187" s="31" t="n">
        <f aca="false">EDATE(A186,1)</f>
        <v>42339</v>
      </c>
      <c r="B187" s="32" t="n">
        <f aca="false">VLOOKUP($A187,[1]!Table,MATCH(B$5,[1]!Curves,0))</f>
        <v>3.725</v>
      </c>
      <c r="C187" s="32" t="n">
        <f aca="false">VLOOKUP($A187,[1]!Table,MATCH(C$5,[1]!Curves,0))</f>
        <v>0.15</v>
      </c>
      <c r="D187" s="32" t="n">
        <f aca="false">VLOOKUP($A187,[1]!Table,MATCH(D$5,[1]!Curves,0))</f>
        <v>1.05</v>
      </c>
      <c r="E187" s="32" t="n">
        <f aca="false">VLOOKUP($A187,[1]!Table,MATCH(E$5,[1]!Curves,0))</f>
        <v>0.070808335106953</v>
      </c>
      <c r="F187" s="32" t="n">
        <f aca="false">VLOOKUP($A187,[1]!Table,MATCH(F$5,[1]!Curves,0))</f>
        <v>0.0555</v>
      </c>
      <c r="G187" s="32" t="n">
        <f aca="false">VLOOKUP($A187,[1]!Table,MATCH(G$5,[1]!Curves,0))</f>
        <v>-0.0185</v>
      </c>
      <c r="H187" s="32" t="n">
        <f aca="false">VLOOKUP($A187,[1]!Table,MATCH(H$5,[1]!Curves,0))</f>
        <v>0.01</v>
      </c>
      <c r="I187" s="32" t="n">
        <f aca="false">VLOOKUP($A187,[1]!Table,MATCH(I$5,[1]!Curves,0))</f>
        <v>0.0105</v>
      </c>
      <c r="J187" s="32" t="n">
        <f aca="false">VLOOKUP($A187,[1]!Table,MATCH(J$5,[1]!Curves,0))</f>
        <v>0.01</v>
      </c>
      <c r="L187" s="0" t="n">
        <f aca="false">L186</f>
        <v>0.03</v>
      </c>
      <c r="M187" s="0" t="n">
        <f aca="false">M186</f>
        <v>0.03</v>
      </c>
      <c r="N187" s="0" t="n">
        <f aca="false">N186</f>
        <v>0.03</v>
      </c>
      <c r="O187" s="0" t="n">
        <f aca="false">O186</f>
        <v>0.02</v>
      </c>
      <c r="P187" s="0" t="n">
        <f aca="false">P186</f>
        <v>0.0225</v>
      </c>
      <c r="Q187" s="0" t="n">
        <f aca="false">Q186</f>
        <v>0.025</v>
      </c>
    </row>
    <row r="188" customFormat="false" ht="12.75" hidden="false" customHeight="false" outlineLevel="0" collapsed="false">
      <c r="A188" s="31" t="n">
        <f aca="false">EDATE(A187,1)</f>
        <v>42370</v>
      </c>
      <c r="B188" s="32" t="n">
        <f aca="false">VLOOKUP($A188,[1]!Table,MATCH(B$5,[1]!Curves,0))</f>
        <v>3.938</v>
      </c>
      <c r="C188" s="32" t="n">
        <f aca="false">VLOOKUP($A188,[1]!Table,MATCH(C$5,[1]!Curves,0))</f>
        <v>0.15</v>
      </c>
      <c r="D188" s="32" t="n">
        <f aca="false">VLOOKUP($A188,[1]!Table,MATCH(D$5,[1]!Curves,0))</f>
        <v>1.05</v>
      </c>
      <c r="E188" s="32" t="n">
        <f aca="false">VLOOKUP($A188,[1]!Table,MATCH(E$5,[1]!Curves,0))</f>
        <v>0.070812291499428</v>
      </c>
      <c r="F188" s="32" t="n">
        <f aca="false">VLOOKUP($A188,[1]!Table,MATCH(F$5,[1]!Curves,0))</f>
        <v>0.058</v>
      </c>
      <c r="G188" s="32" t="n">
        <f aca="false">VLOOKUP($A188,[1]!Table,MATCH(G$5,[1]!Curves,0))</f>
        <v>-0.0185</v>
      </c>
      <c r="H188" s="32" t="n">
        <f aca="false">VLOOKUP($A188,[1]!Table,MATCH(H$5,[1]!Curves,0))</f>
        <v>0.01</v>
      </c>
      <c r="I188" s="32" t="n">
        <f aca="false">VLOOKUP($A188,[1]!Table,MATCH(I$5,[1]!Curves,0))</f>
        <v>0.0105</v>
      </c>
      <c r="J188" s="32" t="n">
        <f aca="false">VLOOKUP($A188,[1]!Table,MATCH(J$5,[1]!Curves,0))</f>
        <v>0.01</v>
      </c>
      <c r="L188" s="0" t="n">
        <f aca="false">L187</f>
        <v>0.03</v>
      </c>
      <c r="M188" s="0" t="n">
        <f aca="false">M187</f>
        <v>0.03</v>
      </c>
      <c r="N188" s="0" t="n">
        <f aca="false">N187</f>
        <v>0.03</v>
      </c>
      <c r="O188" s="0" t="n">
        <f aca="false">O187</f>
        <v>0.02</v>
      </c>
      <c r="P188" s="0" t="n">
        <f aca="false">P187</f>
        <v>0.0225</v>
      </c>
      <c r="Q188" s="0" t="n">
        <f aca="false">Q187</f>
        <v>0.025</v>
      </c>
    </row>
    <row r="189" customFormat="false" ht="12.75" hidden="false" customHeight="false" outlineLevel="0" collapsed="false">
      <c r="A189" s="31" t="n">
        <f aca="false">EDATE(A188,1)</f>
        <v>42401</v>
      </c>
      <c r="B189" s="32" t="n">
        <f aca="false">VLOOKUP($A189,[1]!Table,MATCH(B$5,[1]!Curves,0))</f>
        <v>3.86</v>
      </c>
      <c r="C189" s="32" t="n">
        <f aca="false">VLOOKUP($A189,[1]!Table,MATCH(C$5,[1]!Curves,0))</f>
        <v>0.15</v>
      </c>
      <c r="D189" s="32" t="n">
        <f aca="false">VLOOKUP($A189,[1]!Table,MATCH(D$5,[1]!Curves,0))</f>
        <v>1.05</v>
      </c>
      <c r="E189" s="32" t="n">
        <f aca="false">VLOOKUP($A189,[1]!Table,MATCH(E$5,[1]!Curves,0))</f>
        <v>0.070816247891909</v>
      </c>
      <c r="F189" s="32" t="n">
        <f aca="false">VLOOKUP($A189,[1]!Table,MATCH(F$5,[1]!Curves,0))</f>
        <v>0.058</v>
      </c>
      <c r="G189" s="32" t="n">
        <f aca="false">VLOOKUP($A189,[1]!Table,MATCH(G$5,[1]!Curves,0))</f>
        <v>-0.0185</v>
      </c>
      <c r="H189" s="32" t="n">
        <f aca="false">VLOOKUP($A189,[1]!Table,MATCH(H$5,[1]!Curves,0))</f>
        <v>0.01</v>
      </c>
      <c r="I189" s="32" t="n">
        <f aca="false">VLOOKUP($A189,[1]!Table,MATCH(I$5,[1]!Curves,0))</f>
        <v>0.0105</v>
      </c>
      <c r="J189" s="32" t="n">
        <f aca="false">VLOOKUP($A189,[1]!Table,MATCH(J$5,[1]!Curves,0))</f>
        <v>0.01</v>
      </c>
      <c r="L189" s="0" t="n">
        <f aca="false">L188</f>
        <v>0.03</v>
      </c>
      <c r="M189" s="0" t="n">
        <f aca="false">M188</f>
        <v>0.03</v>
      </c>
      <c r="N189" s="0" t="n">
        <f aca="false">N188</f>
        <v>0.03</v>
      </c>
      <c r="O189" s="0" t="n">
        <f aca="false">O188</f>
        <v>0.02</v>
      </c>
      <c r="P189" s="0" t="n">
        <f aca="false">P188</f>
        <v>0.0225</v>
      </c>
      <c r="Q189" s="0" t="n">
        <f aca="false">Q188</f>
        <v>0.025</v>
      </c>
    </row>
    <row r="190" customFormat="false" ht="12.75" hidden="false" customHeight="false" outlineLevel="0" collapsed="false">
      <c r="A190" s="31" t="n">
        <f aca="false">EDATE(A189,1)</f>
        <v>42430</v>
      </c>
      <c r="B190" s="32" t="n">
        <f aca="false">VLOOKUP($A190,[1]!Table,MATCH(B$5,[1]!Curves,0))</f>
        <v>3.759</v>
      </c>
      <c r="C190" s="32" t="n">
        <f aca="false">VLOOKUP($A190,[1]!Table,MATCH(C$5,[1]!Curves,0))</f>
        <v>0.15</v>
      </c>
      <c r="D190" s="32" t="n">
        <f aca="false">VLOOKUP($A190,[1]!Table,MATCH(D$5,[1]!Curves,0))</f>
        <v>0.8</v>
      </c>
      <c r="E190" s="32" t="n">
        <f aca="false">VLOOKUP($A190,[1]!Table,MATCH(E$5,[1]!Curves,0))</f>
        <v>0.070819949033266</v>
      </c>
      <c r="F190" s="32" t="n">
        <f aca="false">VLOOKUP($A190,[1]!Table,MATCH(F$5,[1]!Curves,0))</f>
        <v>0.058</v>
      </c>
      <c r="G190" s="32" t="n">
        <f aca="false">VLOOKUP($A190,[1]!Table,MATCH(G$5,[1]!Curves,0))</f>
        <v>0</v>
      </c>
      <c r="H190" s="32" t="n">
        <f aca="false">VLOOKUP($A190,[1]!Table,MATCH(H$5,[1]!Curves,0))</f>
        <v>0.01</v>
      </c>
      <c r="I190" s="32" t="n">
        <f aca="false">VLOOKUP($A190,[1]!Table,MATCH(I$5,[1]!Curves,0))</f>
        <v>0</v>
      </c>
      <c r="J190" s="32" t="n">
        <f aca="false">VLOOKUP($A190,[1]!Table,MATCH(J$5,[1]!Curves,0))</f>
        <v>0</v>
      </c>
      <c r="L190" s="0" t="n">
        <f aca="false">L189</f>
        <v>0.03</v>
      </c>
      <c r="M190" s="0" t="n">
        <f aca="false">M189</f>
        <v>0.03</v>
      </c>
      <c r="N190" s="0" t="n">
        <f aca="false">N189</f>
        <v>0.03</v>
      </c>
      <c r="O190" s="0" t="n">
        <f aca="false">O189</f>
        <v>0.02</v>
      </c>
      <c r="P190" s="0" t="n">
        <f aca="false">P189</f>
        <v>0.0225</v>
      </c>
      <c r="Q190" s="0" t="n">
        <f aca="false">Q189</f>
        <v>0.025</v>
      </c>
    </row>
    <row r="191" customFormat="false" ht="12.75" hidden="false" customHeight="false" outlineLevel="0" collapsed="false">
      <c r="A191" s="31" t="n">
        <f aca="false">EDATE(A190,1)</f>
        <v>42461</v>
      </c>
      <c r="B191" s="32" t="n">
        <f aca="false">VLOOKUP($A191,[1]!Table,MATCH(B$5,[1]!Curves,0))</f>
        <v>3.658</v>
      </c>
      <c r="C191" s="32" t="n">
        <f aca="false">VLOOKUP($A191,[1]!Table,MATCH(C$5,[1]!Curves,0))</f>
        <v>0.15</v>
      </c>
      <c r="D191" s="32" t="n">
        <f aca="false">VLOOKUP($A191,[1]!Table,MATCH(D$5,[1]!Curves,0))</f>
        <v>0.45</v>
      </c>
      <c r="E191" s="32" t="n">
        <f aca="false">VLOOKUP($A191,[1]!Table,MATCH(E$5,[1]!Curves,0))</f>
        <v>0.070823905425756</v>
      </c>
      <c r="F191" s="32" t="n">
        <f aca="false">VLOOKUP($A191,[1]!Table,MATCH(F$5,[1]!Curves,0))</f>
        <v>0.028</v>
      </c>
      <c r="G191" s="32" t="n">
        <f aca="false">VLOOKUP($A191,[1]!Table,MATCH(G$5,[1]!Curves,0))</f>
        <v>0</v>
      </c>
      <c r="H191" s="32" t="n">
        <f aca="false">VLOOKUP($A191,[1]!Table,MATCH(H$5,[1]!Curves,0))</f>
        <v>0.0125</v>
      </c>
      <c r="I191" s="32" t="n">
        <f aca="false">VLOOKUP($A191,[1]!Table,MATCH(I$5,[1]!Curves,0))</f>
        <v>0</v>
      </c>
      <c r="J191" s="32" t="n">
        <f aca="false">VLOOKUP($A191,[1]!Table,MATCH(J$5,[1]!Curves,0))</f>
        <v>0</v>
      </c>
      <c r="L191" s="0" t="n">
        <f aca="false">L190</f>
        <v>0.03</v>
      </c>
      <c r="M191" s="0" t="n">
        <f aca="false">M190</f>
        <v>0.03</v>
      </c>
      <c r="N191" s="0" t="n">
        <f aca="false">N190</f>
        <v>0.03</v>
      </c>
      <c r="O191" s="0" t="n">
        <f aca="false">O190</f>
        <v>0.02</v>
      </c>
      <c r="P191" s="0" t="n">
        <f aca="false">P190</f>
        <v>0.0225</v>
      </c>
      <c r="Q191" s="0" t="n">
        <f aca="false">Q190</f>
        <v>0.025</v>
      </c>
    </row>
    <row r="192" customFormat="false" ht="12.75" hidden="false" customHeight="false" outlineLevel="0" collapsed="false">
      <c r="A192" s="31" t="n">
        <f aca="false">EDATE(A191,1)</f>
        <v>42491</v>
      </c>
      <c r="B192" s="32" t="n">
        <f aca="false">VLOOKUP($A192,[1]!Table,MATCH(B$5,[1]!Curves,0))</f>
        <v>3.656</v>
      </c>
      <c r="C192" s="32" t="n">
        <f aca="false">VLOOKUP($A192,[1]!Table,MATCH(C$5,[1]!Curves,0))</f>
        <v>0.15</v>
      </c>
      <c r="D192" s="32" t="n">
        <f aca="false">VLOOKUP($A192,[1]!Table,MATCH(D$5,[1]!Curves,0))</f>
        <v>0.5</v>
      </c>
      <c r="E192" s="32" t="n">
        <f aca="false">VLOOKUP($A192,[1]!Table,MATCH(E$5,[1]!Curves,0))</f>
        <v>0.070827734192687</v>
      </c>
      <c r="F192" s="32" t="n">
        <f aca="false">VLOOKUP($A192,[1]!Table,MATCH(F$5,[1]!Curves,0))</f>
        <v>0.028</v>
      </c>
      <c r="G192" s="32" t="n">
        <f aca="false">VLOOKUP($A192,[1]!Table,MATCH(G$5,[1]!Curves,0))</f>
        <v>0.000249999999999993</v>
      </c>
      <c r="H192" s="32" t="n">
        <f aca="false">VLOOKUP($A192,[1]!Table,MATCH(H$5,[1]!Curves,0))</f>
        <v>0.0125</v>
      </c>
      <c r="I192" s="32" t="n">
        <f aca="false">VLOOKUP($A192,[1]!Table,MATCH(I$5,[1]!Curves,0))</f>
        <v>0</v>
      </c>
      <c r="J192" s="32" t="n">
        <f aca="false">VLOOKUP($A192,[1]!Table,MATCH(J$5,[1]!Curves,0))</f>
        <v>0</v>
      </c>
      <c r="L192" s="0" t="n">
        <f aca="false">L191</f>
        <v>0.03</v>
      </c>
      <c r="M192" s="0" t="n">
        <f aca="false">M191</f>
        <v>0.03</v>
      </c>
      <c r="N192" s="0" t="n">
        <f aca="false">N191</f>
        <v>0.03</v>
      </c>
      <c r="O192" s="0" t="n">
        <f aca="false">O191</f>
        <v>0.02</v>
      </c>
      <c r="P192" s="0" t="n">
        <f aca="false">P191</f>
        <v>0.0225</v>
      </c>
      <c r="Q192" s="0" t="n">
        <f aca="false">Q191</f>
        <v>0.025</v>
      </c>
    </row>
    <row r="193" customFormat="false" ht="12.75" hidden="false" customHeight="false" outlineLevel="0" collapsed="false">
      <c r="A193" s="31" t="n">
        <f aca="false">EDATE(A192,1)</f>
        <v>42522</v>
      </c>
      <c r="B193" s="32" t="n">
        <f aca="false">VLOOKUP($A193,[1]!Table,MATCH(B$5,[1]!Curves,0))</f>
        <v>3.701</v>
      </c>
      <c r="C193" s="32" t="n">
        <f aca="false">VLOOKUP($A193,[1]!Table,MATCH(C$5,[1]!Curves,0))</f>
        <v>0.15</v>
      </c>
      <c r="D193" s="32" t="n">
        <f aca="false">VLOOKUP($A193,[1]!Table,MATCH(D$5,[1]!Curves,0))</f>
        <v>0.5</v>
      </c>
      <c r="E193" s="32" t="n">
        <f aca="false">VLOOKUP($A193,[1]!Table,MATCH(E$5,[1]!Curves,0))</f>
        <v>0.070831690585188</v>
      </c>
      <c r="F193" s="32" t="n">
        <f aca="false">VLOOKUP($A193,[1]!Table,MATCH(F$5,[1]!Curves,0))</f>
        <v>0.028</v>
      </c>
      <c r="G193" s="32" t="n">
        <f aca="false">VLOOKUP($A193,[1]!Table,MATCH(G$5,[1]!Curves,0))</f>
        <v>0.000249999999999993</v>
      </c>
      <c r="H193" s="32" t="n">
        <f aca="false">VLOOKUP($A193,[1]!Table,MATCH(H$5,[1]!Curves,0))</f>
        <v>0.0125</v>
      </c>
      <c r="I193" s="32" t="n">
        <f aca="false">VLOOKUP($A193,[1]!Table,MATCH(I$5,[1]!Curves,0))</f>
        <v>0</v>
      </c>
      <c r="J193" s="32" t="n">
        <f aca="false">VLOOKUP($A193,[1]!Table,MATCH(J$5,[1]!Curves,0))</f>
        <v>0</v>
      </c>
      <c r="L193" s="0" t="n">
        <f aca="false">L192</f>
        <v>0.03</v>
      </c>
      <c r="M193" s="0" t="n">
        <f aca="false">M192</f>
        <v>0.03</v>
      </c>
      <c r="N193" s="0" t="n">
        <f aca="false">N192</f>
        <v>0.03</v>
      </c>
      <c r="O193" s="0" t="n">
        <f aca="false">O192</f>
        <v>0.02</v>
      </c>
      <c r="P193" s="0" t="n">
        <f aca="false">P192</f>
        <v>0.0225</v>
      </c>
      <c r="Q193" s="0" t="n">
        <f aca="false">Q192</f>
        <v>0.025</v>
      </c>
    </row>
    <row r="194" customFormat="false" ht="12.75" hidden="false" customHeight="false" outlineLevel="0" collapsed="false">
      <c r="A194" s="31" t="n">
        <f aca="false">EDATE(A193,1)</f>
        <v>42552</v>
      </c>
      <c r="B194" s="32" t="n">
        <f aca="false">VLOOKUP($A194,[1]!Table,MATCH(B$5,[1]!Curves,0))</f>
        <v>3.713</v>
      </c>
      <c r="C194" s="32" t="n">
        <f aca="false">VLOOKUP($A194,[1]!Table,MATCH(C$5,[1]!Curves,0))</f>
        <v>0.15</v>
      </c>
      <c r="D194" s="32" t="n">
        <f aca="false">VLOOKUP($A194,[1]!Table,MATCH(D$5,[1]!Curves,0))</f>
        <v>0.5</v>
      </c>
      <c r="E194" s="32" t="n">
        <f aca="false">VLOOKUP($A194,[1]!Table,MATCH(E$5,[1]!Curves,0))</f>
        <v>0.070835519352128</v>
      </c>
      <c r="F194" s="32" t="n">
        <f aca="false">VLOOKUP($A194,[1]!Table,MATCH(F$5,[1]!Curves,0))</f>
        <v>0.028</v>
      </c>
      <c r="G194" s="32" t="n">
        <f aca="false">VLOOKUP($A194,[1]!Table,MATCH(G$5,[1]!Curves,0))</f>
        <v>0.000249999999999993</v>
      </c>
      <c r="H194" s="32" t="n">
        <f aca="false">VLOOKUP($A194,[1]!Table,MATCH(H$5,[1]!Curves,0))</f>
        <v>0.0125</v>
      </c>
      <c r="I194" s="32" t="n">
        <f aca="false">VLOOKUP($A194,[1]!Table,MATCH(I$5,[1]!Curves,0))</f>
        <v>0</v>
      </c>
      <c r="J194" s="32" t="n">
        <f aca="false">VLOOKUP($A194,[1]!Table,MATCH(J$5,[1]!Curves,0))</f>
        <v>0</v>
      </c>
      <c r="L194" s="0" t="n">
        <f aca="false">L193</f>
        <v>0.03</v>
      </c>
      <c r="M194" s="0" t="n">
        <f aca="false">M193</f>
        <v>0.03</v>
      </c>
      <c r="N194" s="0" t="n">
        <f aca="false">N193</f>
        <v>0.03</v>
      </c>
      <c r="O194" s="0" t="n">
        <f aca="false">O193</f>
        <v>0.02</v>
      </c>
      <c r="P194" s="0" t="n">
        <f aca="false">P193</f>
        <v>0.0225</v>
      </c>
      <c r="Q194" s="0" t="n">
        <f aca="false">Q193</f>
        <v>0.025</v>
      </c>
    </row>
    <row r="195" customFormat="false" ht="12.75" hidden="false" customHeight="false" outlineLevel="0" collapsed="false">
      <c r="A195" s="31" t="n">
        <f aca="false">EDATE(A194,1)</f>
        <v>42583</v>
      </c>
      <c r="B195" s="32" t="n">
        <f aca="false">VLOOKUP($A195,[1]!Table,MATCH(B$5,[1]!Curves,0))</f>
        <v>3.734</v>
      </c>
      <c r="C195" s="32" t="n">
        <f aca="false">VLOOKUP($A195,[1]!Table,MATCH(C$5,[1]!Curves,0))</f>
        <v>0.15</v>
      </c>
      <c r="D195" s="32" t="n">
        <f aca="false">VLOOKUP($A195,[1]!Table,MATCH(D$5,[1]!Curves,0))</f>
        <v>0.55</v>
      </c>
      <c r="E195" s="32" t="n">
        <f aca="false">VLOOKUP($A195,[1]!Table,MATCH(E$5,[1]!Curves,0))</f>
        <v>0.070839475744639</v>
      </c>
      <c r="F195" s="32" t="n">
        <f aca="false">VLOOKUP($A195,[1]!Table,MATCH(F$5,[1]!Curves,0))</f>
        <v>0.028</v>
      </c>
      <c r="G195" s="32" t="n">
        <f aca="false">VLOOKUP($A195,[1]!Table,MATCH(G$5,[1]!Curves,0))</f>
        <v>-0.00275</v>
      </c>
      <c r="H195" s="32" t="n">
        <f aca="false">VLOOKUP($A195,[1]!Table,MATCH(H$5,[1]!Curves,0))</f>
        <v>0.0125</v>
      </c>
      <c r="I195" s="32" t="n">
        <f aca="false">VLOOKUP($A195,[1]!Table,MATCH(I$5,[1]!Curves,0))</f>
        <v>0</v>
      </c>
      <c r="J195" s="32" t="n">
        <f aca="false">VLOOKUP($A195,[1]!Table,MATCH(J$5,[1]!Curves,0))</f>
        <v>0</v>
      </c>
      <c r="L195" s="0" t="n">
        <f aca="false">L194</f>
        <v>0.03</v>
      </c>
      <c r="M195" s="0" t="n">
        <f aca="false">M194</f>
        <v>0.03</v>
      </c>
      <c r="N195" s="0" t="n">
        <f aca="false">N194</f>
        <v>0.03</v>
      </c>
      <c r="O195" s="0" t="n">
        <f aca="false">O194</f>
        <v>0.02</v>
      </c>
      <c r="P195" s="0" t="n">
        <f aca="false">P194</f>
        <v>0.0225</v>
      </c>
      <c r="Q195" s="0" t="n">
        <f aca="false">Q194</f>
        <v>0.025</v>
      </c>
    </row>
    <row r="196" customFormat="false" ht="12.75" hidden="false" customHeight="false" outlineLevel="0" collapsed="false">
      <c r="A196" s="31" t="n">
        <f aca="false">EDATE(A195,1)</f>
        <v>42614</v>
      </c>
      <c r="B196" s="32" t="n">
        <f aca="false">VLOOKUP($A196,[1]!Table,MATCH(B$5,[1]!Curves,0))</f>
        <v>3.748</v>
      </c>
      <c r="C196" s="32" t="n">
        <f aca="false">VLOOKUP($A196,[1]!Table,MATCH(C$5,[1]!Curves,0))</f>
        <v>0.15</v>
      </c>
      <c r="D196" s="32" t="n">
        <f aca="false">VLOOKUP($A196,[1]!Table,MATCH(D$5,[1]!Curves,0))</f>
        <v>0.55</v>
      </c>
      <c r="E196" s="32" t="n">
        <f aca="false">VLOOKUP($A196,[1]!Table,MATCH(E$5,[1]!Curves,0))</f>
        <v>0.070843432137155</v>
      </c>
      <c r="F196" s="32" t="n">
        <f aca="false">VLOOKUP($A196,[1]!Table,MATCH(F$5,[1]!Curves,0))</f>
        <v>0.028</v>
      </c>
      <c r="G196" s="32" t="n">
        <f aca="false">VLOOKUP($A196,[1]!Table,MATCH(G$5,[1]!Curves,0))</f>
        <v>-0.00275</v>
      </c>
      <c r="H196" s="32" t="n">
        <f aca="false">VLOOKUP($A196,[1]!Table,MATCH(H$5,[1]!Curves,0))</f>
        <v>0.0125</v>
      </c>
      <c r="I196" s="32" t="n">
        <f aca="false">VLOOKUP($A196,[1]!Table,MATCH(I$5,[1]!Curves,0))</f>
        <v>0</v>
      </c>
      <c r="J196" s="32" t="n">
        <f aca="false">VLOOKUP($A196,[1]!Table,MATCH(J$5,[1]!Curves,0))</f>
        <v>0</v>
      </c>
      <c r="L196" s="0" t="n">
        <f aca="false">L195</f>
        <v>0.03</v>
      </c>
      <c r="M196" s="0" t="n">
        <f aca="false">M195</f>
        <v>0.03</v>
      </c>
      <c r="N196" s="0" t="n">
        <f aca="false">N195</f>
        <v>0.03</v>
      </c>
      <c r="O196" s="0" t="n">
        <f aca="false">O195</f>
        <v>0.02</v>
      </c>
      <c r="P196" s="0" t="n">
        <f aca="false">P195</f>
        <v>0.0225</v>
      </c>
      <c r="Q196" s="0" t="n">
        <f aca="false">Q195</f>
        <v>0.025</v>
      </c>
    </row>
    <row r="197" customFormat="false" ht="12.75" hidden="false" customHeight="false" outlineLevel="0" collapsed="false">
      <c r="A197" s="31" t="n">
        <f aca="false">EDATE(A196,1)</f>
        <v>42644</v>
      </c>
      <c r="B197" s="32" t="n">
        <f aca="false">VLOOKUP($A197,[1]!Table,MATCH(B$5,[1]!Curves,0))</f>
        <v>3.75</v>
      </c>
      <c r="C197" s="32" t="n">
        <f aca="false">VLOOKUP($A197,[1]!Table,MATCH(C$5,[1]!Curves,0))</f>
        <v>0.15</v>
      </c>
      <c r="D197" s="32" t="n">
        <f aca="false">VLOOKUP($A197,[1]!Table,MATCH(D$5,[1]!Curves,0))</f>
        <v>0.6</v>
      </c>
      <c r="E197" s="32" t="n">
        <f aca="false">VLOOKUP($A197,[1]!Table,MATCH(E$5,[1]!Curves,0))</f>
        <v>0.070847260904111</v>
      </c>
      <c r="F197" s="32" t="n">
        <f aca="false">VLOOKUP($A197,[1]!Table,MATCH(F$5,[1]!Curves,0))</f>
        <v>0.028</v>
      </c>
      <c r="G197" s="32" t="n">
        <f aca="false">VLOOKUP($A197,[1]!Table,MATCH(G$5,[1]!Curves,0))</f>
        <v>-0.0185</v>
      </c>
      <c r="H197" s="32" t="n">
        <f aca="false">VLOOKUP($A197,[1]!Table,MATCH(H$5,[1]!Curves,0))</f>
        <v>0.0125</v>
      </c>
      <c r="I197" s="32" t="n">
        <f aca="false">VLOOKUP($A197,[1]!Table,MATCH(I$5,[1]!Curves,0))</f>
        <v>0</v>
      </c>
      <c r="J197" s="32" t="n">
        <f aca="false">VLOOKUP($A197,[1]!Table,MATCH(J$5,[1]!Curves,0))</f>
        <v>0</v>
      </c>
      <c r="L197" s="0" t="n">
        <f aca="false">L196</f>
        <v>0.03</v>
      </c>
      <c r="M197" s="0" t="n">
        <f aca="false">M196</f>
        <v>0.03</v>
      </c>
      <c r="N197" s="0" t="n">
        <f aca="false">N196</f>
        <v>0.03</v>
      </c>
      <c r="O197" s="0" t="n">
        <f aca="false">O196</f>
        <v>0.02</v>
      </c>
      <c r="P197" s="0" t="n">
        <f aca="false">P196</f>
        <v>0.0225</v>
      </c>
      <c r="Q197" s="0" t="n">
        <f aca="false">Q196</f>
        <v>0.025</v>
      </c>
    </row>
    <row r="198" customFormat="false" ht="12.75" hidden="false" customHeight="false" outlineLevel="0" collapsed="false">
      <c r="A198" s="31" t="n">
        <f aca="false">EDATE(A197,1)</f>
        <v>42675</v>
      </c>
      <c r="B198" s="32" t="n">
        <f aca="false">VLOOKUP($A198,[1]!Table,MATCH(B$5,[1]!Curves,0))</f>
        <v>3.777</v>
      </c>
      <c r="C198" s="32" t="n">
        <f aca="false">VLOOKUP($A198,[1]!Table,MATCH(C$5,[1]!Curves,0))</f>
        <v>0.15</v>
      </c>
      <c r="D198" s="32" t="n">
        <f aca="false">VLOOKUP($A198,[1]!Table,MATCH(D$5,[1]!Curves,0))</f>
        <v>0.85</v>
      </c>
      <c r="E198" s="32" t="n">
        <f aca="false">VLOOKUP($A198,[1]!Table,MATCH(E$5,[1]!Curves,0))</f>
        <v>0.070851217296637</v>
      </c>
      <c r="F198" s="32" t="n">
        <f aca="false">VLOOKUP($A198,[1]!Table,MATCH(F$5,[1]!Curves,0))</f>
        <v>0.0575</v>
      </c>
      <c r="G198" s="32" t="n">
        <f aca="false">VLOOKUP($A198,[1]!Table,MATCH(G$5,[1]!Curves,0))</f>
        <v>-0.0175</v>
      </c>
      <c r="H198" s="32" t="n">
        <f aca="false">VLOOKUP($A198,[1]!Table,MATCH(H$5,[1]!Curves,0))</f>
        <v>0.01</v>
      </c>
      <c r="I198" s="32" t="n">
        <f aca="false">VLOOKUP($A198,[1]!Table,MATCH(I$5,[1]!Curves,0))</f>
        <v>0</v>
      </c>
      <c r="J198" s="32" t="n">
        <f aca="false">VLOOKUP($A198,[1]!Table,MATCH(J$5,[1]!Curves,0))</f>
        <v>0</v>
      </c>
      <c r="L198" s="0" t="n">
        <f aca="false">L197</f>
        <v>0.03</v>
      </c>
      <c r="M198" s="0" t="n">
        <f aca="false">M197</f>
        <v>0.03</v>
      </c>
      <c r="N198" s="0" t="n">
        <f aca="false">N197</f>
        <v>0.03</v>
      </c>
      <c r="O198" s="0" t="n">
        <f aca="false">O197</f>
        <v>0.02</v>
      </c>
      <c r="P198" s="0" t="n">
        <f aca="false">P197</f>
        <v>0.0225</v>
      </c>
      <c r="Q198" s="0" t="n">
        <f aca="false">Q197</f>
        <v>0.025</v>
      </c>
    </row>
    <row r="199" customFormat="false" ht="12.75" hidden="false" customHeight="false" outlineLevel="0" collapsed="false">
      <c r="A199" s="31" t="n">
        <f aca="false">EDATE(A198,1)</f>
        <v>42705</v>
      </c>
      <c r="B199" s="32" t="n">
        <f aca="false">VLOOKUP($A199,[1]!Table,MATCH(B$5,[1]!Curves,0))</f>
        <v>3.824</v>
      </c>
      <c r="C199" s="32" t="n">
        <f aca="false">VLOOKUP($A199,[1]!Table,MATCH(C$5,[1]!Curves,0))</f>
        <v>0.15</v>
      </c>
      <c r="D199" s="32" t="n">
        <f aca="false">VLOOKUP($A199,[1]!Table,MATCH(D$5,[1]!Curves,0))</f>
        <v>1.05</v>
      </c>
      <c r="E199" s="32" t="n">
        <f aca="false">VLOOKUP($A199,[1]!Table,MATCH(E$5,[1]!Curves,0))</f>
        <v>0.070855046063603</v>
      </c>
      <c r="F199" s="32" t="n">
        <f aca="false">VLOOKUP($A199,[1]!Table,MATCH(F$5,[1]!Curves,0))</f>
        <v>0.0575</v>
      </c>
      <c r="G199" s="32" t="n">
        <f aca="false">VLOOKUP($A199,[1]!Table,MATCH(G$5,[1]!Curves,0))</f>
        <v>-0.0175</v>
      </c>
      <c r="H199" s="32" t="n">
        <f aca="false">VLOOKUP($A199,[1]!Table,MATCH(H$5,[1]!Curves,0))</f>
        <v>0.01</v>
      </c>
      <c r="I199" s="32" t="n">
        <f aca="false">VLOOKUP($A199,[1]!Table,MATCH(I$5,[1]!Curves,0))</f>
        <v>0</v>
      </c>
      <c r="J199" s="32" t="n">
        <f aca="false">VLOOKUP($A199,[1]!Table,MATCH(J$5,[1]!Curves,0))</f>
        <v>0</v>
      </c>
      <c r="L199" s="0" t="n">
        <f aca="false">L198</f>
        <v>0.03</v>
      </c>
      <c r="M199" s="0" t="n">
        <f aca="false">M198</f>
        <v>0.03</v>
      </c>
      <c r="N199" s="0" t="n">
        <f aca="false">N198</f>
        <v>0.03</v>
      </c>
      <c r="O199" s="0" t="n">
        <f aca="false">O198</f>
        <v>0.02</v>
      </c>
      <c r="P199" s="0" t="n">
        <f aca="false">P198</f>
        <v>0.0225</v>
      </c>
      <c r="Q199" s="0" t="n">
        <f aca="false">Q198</f>
        <v>0.025</v>
      </c>
    </row>
    <row r="200" customFormat="false" ht="12.75" hidden="false" customHeight="false" outlineLevel="0" collapsed="false">
      <c r="A200" s="31" t="n">
        <f aca="false">EDATE(A199,1)</f>
        <v>42736</v>
      </c>
      <c r="B200" s="32" t="n">
        <f aca="false">VLOOKUP($A200,[1]!Table,MATCH(B$5,[1]!Curves,0))</f>
        <v>4.0375</v>
      </c>
      <c r="C200" s="32" t="n">
        <f aca="false">VLOOKUP($A200,[1]!Table,MATCH(C$5,[1]!Curves,0))</f>
        <v>0.15</v>
      </c>
      <c r="D200" s="32" t="n">
        <f aca="false">VLOOKUP($A200,[1]!Table,MATCH(D$5,[1]!Curves,0))</f>
        <v>1.05</v>
      </c>
      <c r="E200" s="32" t="n">
        <f aca="false">VLOOKUP($A200,[1]!Table,MATCH(E$5,[1]!Curves,0))</f>
        <v>0.070859002456139</v>
      </c>
      <c r="F200" s="32" t="n">
        <f aca="false">VLOOKUP($A200,[1]!Table,MATCH(F$5,[1]!Curves,0))</f>
        <v>0.06</v>
      </c>
      <c r="G200" s="32" t="n">
        <f aca="false">VLOOKUP($A200,[1]!Table,MATCH(G$5,[1]!Curves,0))</f>
        <v>-0.0175</v>
      </c>
      <c r="H200" s="32" t="n">
        <f aca="false">VLOOKUP($A200,[1]!Table,MATCH(H$5,[1]!Curves,0))</f>
        <v>0.01</v>
      </c>
      <c r="I200" s="32" t="n">
        <f aca="false">VLOOKUP($A200,[1]!Table,MATCH(I$5,[1]!Curves,0))</f>
        <v>0</v>
      </c>
      <c r="J200" s="32" t="n">
        <f aca="false">VLOOKUP($A200,[1]!Table,MATCH(J$5,[1]!Curves,0))</f>
        <v>0</v>
      </c>
      <c r="L200" s="0" t="n">
        <f aca="false">L199</f>
        <v>0.03</v>
      </c>
      <c r="M200" s="0" t="n">
        <f aca="false">M199</f>
        <v>0.03</v>
      </c>
      <c r="N200" s="0" t="n">
        <f aca="false">N199</f>
        <v>0.03</v>
      </c>
      <c r="O200" s="0" t="n">
        <f aca="false">O199</f>
        <v>0.02</v>
      </c>
      <c r="P200" s="0" t="n">
        <f aca="false">P199</f>
        <v>0.0225</v>
      </c>
      <c r="Q200" s="0" t="n">
        <f aca="false">Q199</f>
        <v>0.025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4" width="14.14"/>
    <col collapsed="false" customWidth="true" hidden="false" outlineLevel="0" max="2" min="2" style="34" width="14.56"/>
    <col collapsed="false" customWidth="true" hidden="false" outlineLevel="0" max="4" min="3" style="34" width="16.42"/>
    <col collapsed="false" customWidth="true" hidden="false" outlineLevel="0" max="5" min="5" style="34" width="14.85"/>
    <col collapsed="false" customWidth="true" hidden="false" outlineLevel="0" max="6" min="6" style="34" width="13.85"/>
    <col collapsed="false" customWidth="true" hidden="false" outlineLevel="0" max="7" min="7" style="34" width="10.71"/>
    <col collapsed="false" customWidth="true" hidden="false" outlineLevel="0" max="9" min="8" style="34" width="18.14"/>
    <col collapsed="false" customWidth="true" hidden="false" outlineLevel="0" max="10" min="10" style="34" width="22.56"/>
    <col collapsed="false" customWidth="true" hidden="false" outlineLevel="0" max="12" min="11" style="34" width="15.99"/>
    <col collapsed="false" customWidth="true" hidden="false" outlineLevel="0" max="13" min="13" style="34" width="24.99"/>
    <col collapsed="false" customWidth="true" hidden="false" outlineLevel="0" max="14" min="14" style="34" width="14.56"/>
    <col collapsed="false" customWidth="true" hidden="false" outlineLevel="0" max="15" min="15" style="34" width="15.41"/>
    <col collapsed="false" customWidth="true" hidden="false" outlineLevel="0" max="16" min="16" style="34" width="3.14"/>
    <col collapsed="false" customWidth="true" hidden="false" outlineLevel="0" max="17" min="17" style="34" width="15.41"/>
    <col collapsed="false" customWidth="true" hidden="false" outlineLevel="0" max="18" min="18" style="34" width="3.14"/>
    <col collapsed="false" customWidth="true" hidden="false" outlineLevel="0" max="25" min="19" style="35" width="10.71"/>
    <col collapsed="false" customWidth="true" hidden="false" outlineLevel="0" max="26" min="26" style="34" width="4.28"/>
    <col collapsed="false" customWidth="true" hidden="false" outlineLevel="0" max="27" min="27" style="34" width="12.28"/>
    <col collapsed="false" customWidth="true" hidden="false" outlineLevel="0" max="28" min="28" style="34" width="18.85"/>
    <col collapsed="false" customWidth="true" hidden="false" outlineLevel="0" max="29" min="29" style="34" width="15.85"/>
    <col collapsed="false" customWidth="true" hidden="false" outlineLevel="0" max="30" min="30" style="34" width="17.14"/>
    <col collapsed="false" customWidth="true" hidden="false" outlineLevel="0" max="31" min="31" style="34" width="20.56"/>
    <col collapsed="false" customWidth="true" hidden="false" outlineLevel="0" max="32" min="32" style="34" width="20.7"/>
    <col collapsed="false" customWidth="true" hidden="false" outlineLevel="0" max="33" min="33" style="34" width="14.28"/>
    <col collapsed="false" customWidth="true" hidden="false" outlineLevel="0" max="34" min="34" style="34" width="16.42"/>
    <col collapsed="false" customWidth="true" hidden="false" outlineLevel="0" max="35" min="35" style="34" width="15.13"/>
    <col collapsed="false" customWidth="true" hidden="false" outlineLevel="0" max="36" min="36" style="36" width="6.56"/>
    <col collapsed="false" customWidth="true" hidden="false" outlineLevel="0" max="38" min="37" style="34" width="15.13"/>
    <col collapsed="false" customWidth="true" hidden="false" outlineLevel="0" max="39" min="39" style="34" width="16.84"/>
    <col collapsed="false" customWidth="true" hidden="false" outlineLevel="0" max="40" min="40" style="34" width="15.99"/>
    <col collapsed="false" customWidth="true" hidden="false" outlineLevel="0" max="41" min="41" style="0" width="5.85"/>
    <col collapsed="false" customWidth="true" hidden="false" outlineLevel="0" max="43" min="42" style="34" width="15.13"/>
    <col collapsed="false" customWidth="true" hidden="false" outlineLevel="0" max="44" min="44" style="34" width="16.84"/>
    <col collapsed="false" customWidth="true" hidden="false" outlineLevel="0" max="45" min="45" style="34" width="15.99"/>
    <col collapsed="false" customWidth="true" hidden="false" outlineLevel="0" max="46" min="46" style="34" width="6.28"/>
    <col collapsed="false" customWidth="true" hidden="false" outlineLevel="0" max="47" min="47" style="34" width="18.41"/>
    <col collapsed="false" customWidth="true" hidden="false" outlineLevel="0" max="48" min="48" style="34" width="3.85"/>
    <col collapsed="false" customWidth="true" hidden="false" outlineLevel="0" max="49" min="49" style="34" width="18.41"/>
    <col collapsed="false" customWidth="false" hidden="false" outlineLevel="0" max="257" min="50" style="34" width="9.14"/>
  </cols>
  <sheetData>
    <row r="1" customFormat="false" ht="13.5" hidden="false" customHeight="false" outlineLevel="0" collapsed="false">
      <c r="A1" s="37"/>
      <c r="B1" s="38" t="s">
        <v>54</v>
      </c>
      <c r="C1" s="39"/>
      <c r="D1" s="39"/>
      <c r="E1" s="0"/>
      <c r="H1" s="40" t="s">
        <v>55</v>
      </c>
      <c r="I1" s="40" t="s">
        <v>56</v>
      </c>
      <c r="J1" s="41" t="s">
        <v>13</v>
      </c>
      <c r="K1" s="41" t="s">
        <v>57</v>
      </c>
      <c r="L1" s="42" t="s">
        <v>58</v>
      </c>
      <c r="M1" s="43"/>
      <c r="AA1" s="44"/>
      <c r="AB1" s="45"/>
      <c r="AC1" s="44"/>
      <c r="AD1" s="44"/>
      <c r="AE1" s="45"/>
      <c r="AF1" s="44"/>
      <c r="AG1" s="46"/>
    </row>
    <row r="2" customFormat="false" ht="12.75" hidden="false" customHeight="false" outlineLevel="0" collapsed="false">
      <c r="A2" s="40" t="s">
        <v>59</v>
      </c>
      <c r="B2" s="47" t="s">
        <v>60</v>
      </c>
      <c r="C2" s="47" t="s">
        <v>61</v>
      </c>
      <c r="D2" s="48" t="s">
        <v>62</v>
      </c>
      <c r="E2" s="47" t="s">
        <v>15</v>
      </c>
      <c r="F2" s="47" t="s">
        <v>63</v>
      </c>
      <c r="G2" s="47" t="s">
        <v>64</v>
      </c>
      <c r="H2" s="49" t="s">
        <v>65</v>
      </c>
      <c r="I2" s="50" t="s">
        <v>66</v>
      </c>
      <c r="J2" s="51" t="s">
        <v>66</v>
      </c>
      <c r="K2" s="51" t="s">
        <v>67</v>
      </c>
      <c r="L2" s="52"/>
      <c r="AA2" s="44"/>
      <c r="AB2" s="44"/>
      <c r="AC2" s="44"/>
      <c r="AD2" s="44"/>
      <c r="AE2" s="44"/>
      <c r="AF2" s="44"/>
      <c r="AG2" s="44"/>
      <c r="AN2" s="16" t="s">
        <v>68</v>
      </c>
      <c r="AS2" s="16" t="s">
        <v>69</v>
      </c>
    </row>
    <row r="3" customFormat="false" ht="13.5" hidden="false" customHeight="false" outlineLevel="0" collapsed="false">
      <c r="A3" s="53" t="n">
        <f aca="false">Summary!B10</f>
        <v>36831</v>
      </c>
      <c r="B3" s="54" t="n">
        <f aca="false">Summary!C10</f>
        <v>37530</v>
      </c>
      <c r="C3" s="55" t="n">
        <f aca="false">Summary!C4</f>
        <v>36774</v>
      </c>
      <c r="D3" s="55" t="n">
        <f aca="true">IF(WEEKDAY(TODAY())=2,TODAY()-3,TODAY()-1)</f>
        <v>45925</v>
      </c>
      <c r="E3" s="56" t="str">
        <f aca="false">CONCATENATE(INT(X8/12)," Y - ",X8-INT(X8/12)*12," M")</f>
        <v>2 Y - 0 M</v>
      </c>
      <c r="F3" s="57" t="n">
        <v>1</v>
      </c>
      <c r="G3" s="57" t="n">
        <v>2</v>
      </c>
      <c r="H3" s="58" t="n">
        <v>1</v>
      </c>
      <c r="I3" s="59" t="s">
        <v>70</v>
      </c>
      <c r="J3" s="59" t="s">
        <v>70</v>
      </c>
      <c r="K3" s="59" t="n">
        <v>0</v>
      </c>
      <c r="L3" s="60"/>
      <c r="AA3" s="44"/>
      <c r="AD3" s="44"/>
    </row>
    <row r="4" customFormat="false" ht="12.75" hidden="false" customHeight="false" outlineLevel="0" collapsed="false">
      <c r="A4" s="61"/>
      <c r="B4" s="61"/>
      <c r="C4" s="61"/>
      <c r="D4" s="61" t="s">
        <v>71</v>
      </c>
      <c r="E4" s="61" t="s">
        <v>72</v>
      </c>
      <c r="F4" s="61" t="s">
        <v>73</v>
      </c>
      <c r="G4" s="62" t="s">
        <v>39</v>
      </c>
      <c r="H4" s="63"/>
      <c r="I4" s="63"/>
      <c r="J4" s="62" t="str">
        <f aca="false">CONCATENATE(I3,"-","D")</f>
        <v>IF-FGT/Z3-D</v>
      </c>
      <c r="K4" s="63" t="str">
        <f aca="false">I3</f>
        <v>IF-FGT/Z3</v>
      </c>
      <c r="L4" s="63" t="str">
        <f aca="false">I3</f>
        <v>IF-FGT/Z3</v>
      </c>
      <c r="M4" s="62" t="str">
        <f aca="false">CONCATENATE(J3,"-","I")</f>
        <v>IF-FGT/Z3-I</v>
      </c>
      <c r="N4" s="63" t="s">
        <v>48</v>
      </c>
      <c r="O4" s="63" t="str">
        <f aca="false">J3</f>
        <v>IF-FGT/Z3</v>
      </c>
      <c r="Q4" s="63" t="str">
        <f aca="false">K4</f>
        <v>IF-FGT/Z3</v>
      </c>
      <c r="S4" s="64"/>
      <c r="T4" s="64"/>
      <c r="U4" s="64" t="s">
        <v>74</v>
      </c>
      <c r="V4" s="62" t="s">
        <v>42</v>
      </c>
      <c r="W4" s="64"/>
      <c r="X4" s="64"/>
      <c r="Y4" s="64"/>
      <c r="AA4" s="65"/>
      <c r="AB4" s="65"/>
      <c r="AC4" s="65"/>
      <c r="AD4" s="65" t="str">
        <f aca="false">K4</f>
        <v>IF-FGT/Z3</v>
      </c>
      <c r="AE4" s="65" t="str">
        <f aca="false">AD4</f>
        <v>IF-FGT/Z3</v>
      </c>
      <c r="AF4" s="65" t="str">
        <f aca="false">AE4</f>
        <v>IF-FGT/Z3</v>
      </c>
      <c r="AG4" s="65" t="str">
        <f aca="false">AF4</f>
        <v>IF-FGT/Z3</v>
      </c>
      <c r="AH4" s="65" t="str">
        <f aca="false">AG4</f>
        <v>IF-FGT/Z3</v>
      </c>
      <c r="AI4" s="65" t="str">
        <f aca="false">AH4</f>
        <v>IF-FGT/Z3</v>
      </c>
      <c r="AJ4" s="66"/>
      <c r="AK4" s="67" t="s">
        <v>75</v>
      </c>
      <c r="AL4" s="67" t="s">
        <v>76</v>
      </c>
      <c r="AM4" s="67" t="s">
        <v>77</v>
      </c>
      <c r="AN4" s="67" t="s">
        <v>71</v>
      </c>
      <c r="AP4" s="67" t="s">
        <v>75</v>
      </c>
      <c r="AQ4" s="67" t="s">
        <v>56</v>
      </c>
      <c r="AR4" s="67" t="s">
        <v>77</v>
      </c>
      <c r="AS4" s="67" t="s">
        <v>71</v>
      </c>
      <c r="AT4" s="68"/>
      <c r="AU4" s="69"/>
      <c r="AW4" s="69"/>
    </row>
    <row r="5" customFormat="false" ht="12.75" hidden="false" customHeight="false" outlineLevel="0" collapsed="false">
      <c r="A5" s="61" t="s">
        <v>78</v>
      </c>
      <c r="B5" s="61" t="s">
        <v>79</v>
      </c>
      <c r="C5" s="61"/>
      <c r="D5" s="61" t="s">
        <v>79</v>
      </c>
      <c r="E5" s="61" t="s">
        <v>79</v>
      </c>
      <c r="F5" s="61" t="s">
        <v>79</v>
      </c>
      <c r="G5" s="61" t="s">
        <v>80</v>
      </c>
      <c r="H5" s="61" t="s">
        <v>80</v>
      </c>
      <c r="I5" s="61" t="s">
        <v>80</v>
      </c>
      <c r="J5" s="61" t="s">
        <v>56</v>
      </c>
      <c r="K5" s="61" t="s">
        <v>56</v>
      </c>
      <c r="L5" s="61" t="s">
        <v>56</v>
      </c>
      <c r="M5" s="61" t="s">
        <v>13</v>
      </c>
      <c r="N5" s="61" t="s">
        <v>13</v>
      </c>
      <c r="O5" s="61" t="s">
        <v>13</v>
      </c>
      <c r="Q5" s="61" t="s">
        <v>81</v>
      </c>
      <c r="S5" s="70" t="s">
        <v>82</v>
      </c>
      <c r="T5" s="70" t="s">
        <v>83</v>
      </c>
      <c r="U5" s="70" t="s">
        <v>83</v>
      </c>
      <c r="V5" s="71" t="s">
        <v>84</v>
      </c>
      <c r="W5" s="70" t="s">
        <v>83</v>
      </c>
      <c r="X5" s="70" t="s">
        <v>85</v>
      </c>
      <c r="Y5" s="70" t="s">
        <v>85</v>
      </c>
      <c r="AA5" s="72" t="str">
        <f aca="false">G5</f>
        <v>Nymex</v>
      </c>
      <c r="AB5" s="72" t="str">
        <f aca="false">H5</f>
        <v>Nymex</v>
      </c>
      <c r="AC5" s="72" t="str">
        <f aca="false">I5</f>
        <v>Nymex</v>
      </c>
      <c r="AD5" s="72" t="str">
        <f aca="false">J5</f>
        <v>Basis</v>
      </c>
      <c r="AE5" s="72" t="str">
        <f aca="false">K5</f>
        <v>Basis</v>
      </c>
      <c r="AF5" s="72" t="str">
        <f aca="false">L5</f>
        <v>Basis</v>
      </c>
      <c r="AG5" s="72" t="str">
        <f aca="false">M5</f>
        <v>Index</v>
      </c>
      <c r="AH5" s="72" t="str">
        <f aca="false">N5</f>
        <v>Index</v>
      </c>
      <c r="AI5" s="72" t="str">
        <f aca="false">O5</f>
        <v>Index</v>
      </c>
      <c r="AJ5" s="66"/>
      <c r="AK5" s="73" t="str">
        <f aca="false">CHOOSE(G3,"Bid-Contract","Contract-Offer")</f>
        <v>Contract-Offer</v>
      </c>
      <c r="AL5" s="73" t="str">
        <f aca="false">AK5</f>
        <v>Contract-Offer</v>
      </c>
      <c r="AM5" s="73" t="str">
        <f aca="false">AK5</f>
        <v>Contract-Offer</v>
      </c>
      <c r="AN5" s="73" t="str">
        <f aca="false">AK5</f>
        <v>Contract-Offer</v>
      </c>
      <c r="AP5" s="73" t="str">
        <f aca="false">CHOOSE(G3,"Mid-Bid","Offer-Mid")</f>
        <v>Offer-Mid</v>
      </c>
      <c r="AQ5" s="73" t="str">
        <f aca="false">AP5</f>
        <v>Offer-Mid</v>
      </c>
      <c r="AR5" s="73" t="str">
        <f aca="false">AP5</f>
        <v>Offer-Mid</v>
      </c>
      <c r="AS5" s="73" t="str">
        <f aca="false">AP5</f>
        <v>Offer-Mid</v>
      </c>
      <c r="AT5" s="68"/>
      <c r="AU5" s="74" t="s">
        <v>71</v>
      </c>
      <c r="AW5" s="74" t="s">
        <v>71</v>
      </c>
    </row>
    <row r="6" customFormat="false" ht="12.75" hidden="false" customHeight="false" outlineLevel="0" collapsed="false">
      <c r="A6" s="75" t="s">
        <v>35</v>
      </c>
      <c r="B6" s="75" t="s">
        <v>86</v>
      </c>
      <c r="C6" s="75"/>
      <c r="D6" s="75" t="s">
        <v>86</v>
      </c>
      <c r="E6" s="75" t="s">
        <v>16</v>
      </c>
      <c r="F6" s="75" t="s">
        <v>16</v>
      </c>
      <c r="G6" s="75" t="s">
        <v>87</v>
      </c>
      <c r="H6" s="75" t="str">
        <f aca="false">CHOOSE(G3,"Bid","Offer")</f>
        <v>Offer</v>
      </c>
      <c r="I6" s="75" t="s">
        <v>88</v>
      </c>
      <c r="J6" s="75" t="s">
        <v>87</v>
      </c>
      <c r="K6" s="75" t="str">
        <f aca="false">H6</f>
        <v>Offer</v>
      </c>
      <c r="L6" s="75" t="s">
        <v>88</v>
      </c>
      <c r="M6" s="75" t="s">
        <v>87</v>
      </c>
      <c r="N6" s="75" t="str">
        <f aca="false">K6</f>
        <v>Offer</v>
      </c>
      <c r="O6" s="75" t="s">
        <v>88</v>
      </c>
      <c r="Q6" s="75" t="s">
        <v>88</v>
      </c>
      <c r="S6" s="76" t="s">
        <v>89</v>
      </c>
      <c r="T6" s="76" t="s">
        <v>14</v>
      </c>
      <c r="U6" s="76" t="s">
        <v>89</v>
      </c>
      <c r="V6" s="77" t="s">
        <v>90</v>
      </c>
      <c r="W6" s="76" t="s">
        <v>91</v>
      </c>
      <c r="X6" s="76" t="s">
        <v>92</v>
      </c>
      <c r="Y6" s="76" t="s">
        <v>89</v>
      </c>
      <c r="AA6" s="78" t="str">
        <f aca="false">G6</f>
        <v>Mid</v>
      </c>
      <c r="AB6" s="78" t="str">
        <f aca="false">H6</f>
        <v>Offer</v>
      </c>
      <c r="AC6" s="78" t="str">
        <f aca="false">I6</f>
        <v>Contract</v>
      </c>
      <c r="AD6" s="78" t="str">
        <f aca="false">J6</f>
        <v>Mid</v>
      </c>
      <c r="AE6" s="78" t="str">
        <f aca="false">K6</f>
        <v>Offer</v>
      </c>
      <c r="AF6" s="78" t="str">
        <f aca="false">L6</f>
        <v>Contract</v>
      </c>
      <c r="AG6" s="78" t="str">
        <f aca="false">M6</f>
        <v>Mid</v>
      </c>
      <c r="AH6" s="78" t="str">
        <f aca="false">N6</f>
        <v>Offer</v>
      </c>
      <c r="AI6" s="78" t="str">
        <f aca="false">O6</f>
        <v>Contract</v>
      </c>
      <c r="AJ6" s="66"/>
      <c r="AK6" s="79" t="s">
        <v>93</v>
      </c>
      <c r="AL6" s="79" t="s">
        <v>93</v>
      </c>
      <c r="AM6" s="79" t="s">
        <v>93</v>
      </c>
      <c r="AN6" s="79" t="s">
        <v>93</v>
      </c>
      <c r="AP6" s="79" t="s">
        <v>93</v>
      </c>
      <c r="AQ6" s="79" t="s">
        <v>93</v>
      </c>
      <c r="AR6" s="79" t="s">
        <v>93</v>
      </c>
      <c r="AS6" s="79" t="s">
        <v>93</v>
      </c>
      <c r="AT6" s="68"/>
      <c r="AU6" s="74" t="s">
        <v>94</v>
      </c>
      <c r="AW6" s="74" t="s">
        <v>88</v>
      </c>
    </row>
    <row r="7" customFormat="false" ht="13.5" hidden="false" customHeight="false" outlineLevel="0" collapsed="false">
      <c r="A7" s="80"/>
      <c r="B7" s="80"/>
      <c r="C7" s="80"/>
      <c r="D7" s="80"/>
      <c r="U7" s="81"/>
      <c r="AU7" s="82"/>
      <c r="AW7" s="82"/>
    </row>
    <row r="8" customFormat="false" ht="13.5" hidden="false" customHeight="false" outlineLevel="0" collapsed="false">
      <c r="A8" s="83" t="s">
        <v>95</v>
      </c>
      <c r="B8" s="84"/>
      <c r="C8" s="84"/>
      <c r="D8" s="84" t="n">
        <f aca="false">SUM(D10:D370)</f>
        <v>6900000</v>
      </c>
      <c r="E8" s="84" t="n">
        <f aca="false">SUM(E10:E370)</f>
        <v>14040000</v>
      </c>
      <c r="F8" s="84" t="n">
        <f aca="false">SUM(F10:F370)</f>
        <v>12799949.4259137</v>
      </c>
      <c r="G8" s="85" t="n">
        <f aca="false">AA8/$F$8</f>
        <v>3.48362410942861</v>
      </c>
      <c r="H8" s="85" t="n">
        <f aca="false">AB8/$F$8</f>
        <v>3.48362410942861</v>
      </c>
      <c r="I8" s="85" t="n">
        <f aca="false">AC8/$F$8</f>
        <v>3.48362410942861</v>
      </c>
      <c r="J8" s="85" t="n">
        <f aca="false">AD8/$F$8</f>
        <v>-0.0256610325416125</v>
      </c>
      <c r="K8" s="85" t="n">
        <f aca="false">AE8/$F$8</f>
        <v>-0.0256610325416125</v>
      </c>
      <c r="L8" s="85" t="n">
        <f aca="false">AF8/$F$8</f>
        <v>-0.0256610325416125</v>
      </c>
      <c r="M8" s="86" t="n">
        <f aca="false">AG8/$F$8</f>
        <v>0.01</v>
      </c>
      <c r="N8" s="85" t="n">
        <f aca="false">AH8/$F$8</f>
        <v>0.03</v>
      </c>
      <c r="O8" s="85" t="n">
        <f aca="false">AI8/$F$8</f>
        <v>0.03</v>
      </c>
      <c r="Q8" s="85" t="n">
        <f aca="false">AW8/$F$8</f>
        <v>3.487963076887</v>
      </c>
      <c r="V8" s="87"/>
      <c r="X8" s="88" t="n">
        <f aca="false">SUM(X10:X370)</f>
        <v>24</v>
      </c>
      <c r="Y8" s="88" t="n">
        <f aca="false">SUM(Y10:Y370)</f>
        <v>730</v>
      </c>
      <c r="AA8" s="89" t="n">
        <f aca="false">SUM(AA10:AA370)</f>
        <v>44590212.41958</v>
      </c>
      <c r="AB8" s="89" t="n">
        <f aca="false">SUM(AB10:AB370)</f>
        <v>44590212.41958</v>
      </c>
      <c r="AC8" s="89" t="n">
        <f aca="false">SUM(AC10:AC370)</f>
        <v>44590212.41958</v>
      </c>
      <c r="AD8" s="89" t="n">
        <f aca="false">SUM(AD10:AD370)</f>
        <v>-328459.918749366</v>
      </c>
      <c r="AE8" s="89" t="n">
        <f aca="false">SUM(AE10:AE370)</f>
        <v>-328459.918749366</v>
      </c>
      <c r="AF8" s="89" t="n">
        <f aca="false">SUM(AF10:AF370)</f>
        <v>-328459.918749366</v>
      </c>
      <c r="AG8" s="89" t="n">
        <f aca="false">SUM(AG10:AG370)</f>
        <v>127999.494259137</v>
      </c>
      <c r="AH8" s="89" t="n">
        <f aca="false">SUM(AH10:AH370)</f>
        <v>383998.482777412</v>
      </c>
      <c r="AI8" s="89" t="n">
        <f aca="false">SUM(AI10:AI370)</f>
        <v>383998.482777412</v>
      </c>
      <c r="AJ8" s="89"/>
      <c r="AK8" s="89" t="n">
        <f aca="false">SUM(AK10:AK370)</f>
        <v>0</v>
      </c>
      <c r="AL8" s="89" t="n">
        <f aca="false">SUM(AL10:AL370)</f>
        <v>0</v>
      </c>
      <c r="AM8" s="89" t="n">
        <f aca="false">SUM(AM10:AM370)</f>
        <v>0</v>
      </c>
      <c r="AN8" s="89" t="n">
        <f aca="false">SUM(AN10:AN370)</f>
        <v>0</v>
      </c>
      <c r="AP8" s="89" t="n">
        <f aca="false">SUM(AP10:AP370)</f>
        <v>0</v>
      </c>
      <c r="AQ8" s="89" t="n">
        <f aca="false">SUM(AQ10:AQ370)</f>
        <v>0</v>
      </c>
      <c r="AR8" s="89" t="n">
        <f aca="false">SUM(AR10:AR370)</f>
        <v>255998.988518275</v>
      </c>
      <c r="AS8" s="89" t="n">
        <f aca="false">SUM(AS10:AS370)</f>
        <v>255998.988518275</v>
      </c>
      <c r="AT8" s="89"/>
      <c r="AU8" s="90" t="n">
        <f aca="false">SUM(AU10:AU370)</f>
        <v>255998.988518275</v>
      </c>
      <c r="AW8" s="90" t="n">
        <f aca="false">SUM(AW10:AW370)</f>
        <v>44645750.983608</v>
      </c>
    </row>
    <row r="9" customFormat="false" ht="12.75" hidden="false" customHeight="false" outlineLevel="0" collapsed="false">
      <c r="B9" s="91"/>
      <c r="C9" s="91"/>
      <c r="D9" s="91"/>
      <c r="E9" s="91"/>
      <c r="F9" s="91"/>
      <c r="G9" s="92"/>
      <c r="H9" s="92"/>
      <c r="I9" s="92"/>
      <c r="J9" s="92"/>
      <c r="K9" s="92"/>
      <c r="L9" s="92"/>
      <c r="M9" s="92"/>
      <c r="N9" s="92"/>
      <c r="O9" s="92"/>
      <c r="Q9" s="92"/>
      <c r="AA9" s="89"/>
      <c r="AB9" s="89"/>
      <c r="AC9" s="89"/>
      <c r="AD9" s="89"/>
      <c r="AE9" s="89"/>
      <c r="AF9" s="89"/>
      <c r="AG9" s="89"/>
      <c r="AH9" s="89"/>
      <c r="AI9" s="89"/>
      <c r="AJ9" s="93"/>
      <c r="AU9" s="82"/>
      <c r="AW9" s="82"/>
    </row>
    <row r="10" customFormat="false" ht="12.75" hidden="false" customHeight="false" outlineLevel="0" collapsed="false">
      <c r="A10" s="94" t="n">
        <f aca="false">A3</f>
        <v>36831</v>
      </c>
      <c r="B10" s="95" t="n">
        <f aca="false">VLOOKUP(MONTH(A10),Volumes,4)</f>
        <v>10000</v>
      </c>
      <c r="C10" s="96"/>
      <c r="D10" s="97" t="n">
        <f aca="false">B10+C10</f>
        <v>10000</v>
      </c>
      <c r="E10" s="84" t="n">
        <f aca="false">IF(X10=0,0,IF(AND(X10=1,$H$3=1),D10*S10,IF($H$3=2,D10,"N/A")))</f>
        <v>300000</v>
      </c>
      <c r="F10" s="84" t="n">
        <f aca="false">E10*W10</f>
        <v>293924.745326633</v>
      </c>
      <c r="G10" s="32" t="n">
        <f aca="false">VLOOKUP($A10,Table,MATCH(G$4,Curves,0))</f>
        <v>4.299</v>
      </c>
      <c r="H10" s="98" t="n">
        <f aca="false">G10</f>
        <v>4.299</v>
      </c>
      <c r="I10" s="99" t="n">
        <f aca="false">H10</f>
        <v>4.299</v>
      </c>
      <c r="J10" s="32" t="n">
        <f aca="false">VLOOKUP($A10,Table,MATCH(J$4,Curves,0))</f>
        <v>-0.04</v>
      </c>
      <c r="K10" s="98" t="n">
        <f aca="false">J10</f>
        <v>-0.04</v>
      </c>
      <c r="L10" s="99" t="n">
        <f aca="false">K10</f>
        <v>-0.04</v>
      </c>
      <c r="M10" s="32" t="n">
        <f aca="false">VLOOKUP($A10,Table,MATCH(M$4,Curves,0))</f>
        <v>0.01</v>
      </c>
      <c r="N10" s="98" t="n">
        <f aca="false">VLOOKUP($A10,Table,MATCH(N$4,Curves,0))</f>
        <v>0.03</v>
      </c>
      <c r="O10" s="99" t="n">
        <f aca="false">N10</f>
        <v>0.03</v>
      </c>
      <c r="P10" s="100"/>
      <c r="Q10" s="99" t="n">
        <f aca="false">O10+L10+I10</f>
        <v>4.289</v>
      </c>
      <c r="R10" s="100"/>
      <c r="S10" s="35" t="n">
        <f aca="false">A11-A10</f>
        <v>30</v>
      </c>
      <c r="T10" s="101" t="n">
        <f aca="false">CHOOSE(F$3,A11+24,A10)</f>
        <v>36885</v>
      </c>
      <c r="U10" s="35" t="n">
        <f aca="false">T10-C$3</f>
        <v>111</v>
      </c>
      <c r="V10" s="32" t="n">
        <f aca="false">VLOOKUP($A10,Table,MATCH(V$4,Curves,0))</f>
        <v>0.068255998633162</v>
      </c>
      <c r="W10" s="102" t="n">
        <f aca="false">1/(1+CHOOSE(F$3,(V11+($K$3/10000))/2,(V10+($K$3/10000))/2))^(2*U10/365.25)</f>
        <v>0.979749151088776</v>
      </c>
      <c r="X10" s="35" t="n">
        <f aca="false">IF(AND(mthbeg&lt;=A10,mthend&gt;=A10),1,0)</f>
        <v>1</v>
      </c>
      <c r="Y10" s="35" t="n">
        <f aca="false">S10*X10</f>
        <v>30</v>
      </c>
      <c r="AA10" s="89" t="n">
        <f aca="false">F10*G10</f>
        <v>1263582.48015919</v>
      </c>
      <c r="AB10" s="89" t="n">
        <f aca="false">$F10*H10</f>
        <v>1263582.48015919</v>
      </c>
      <c r="AC10" s="89" t="n">
        <f aca="false">$F10*I10</f>
        <v>1263582.48015919</v>
      </c>
      <c r="AD10" s="89" t="n">
        <f aca="false">$F10*J10</f>
        <v>-11756.9898130653</v>
      </c>
      <c r="AE10" s="89" t="n">
        <f aca="false">$F10*K10</f>
        <v>-11756.9898130653</v>
      </c>
      <c r="AF10" s="89" t="n">
        <f aca="false">$F10*L10</f>
        <v>-11756.9898130653</v>
      </c>
      <c r="AG10" s="89" t="n">
        <f aca="false">$F10*M10</f>
        <v>2939.24745326633</v>
      </c>
      <c r="AH10" s="89" t="n">
        <f aca="false">$F10*N10</f>
        <v>8817.74235979898</v>
      </c>
      <c r="AI10" s="89" t="n">
        <f aca="false">F10*O10</f>
        <v>8817.74235979898</v>
      </c>
      <c r="AJ10" s="93"/>
      <c r="AK10" s="89" t="n">
        <f aca="false">CHOOSE($G$3,AB10-AC10,AC10-AB10)</f>
        <v>0</v>
      </c>
      <c r="AL10" s="89" t="n">
        <f aca="false">CHOOSE($G$3,AE10-AF10,AF10-AE10)</f>
        <v>0</v>
      </c>
      <c r="AM10" s="89" t="n">
        <f aca="false">CHOOSE($G$3,AH10-AI10,AI10-AH10)</f>
        <v>0</v>
      </c>
      <c r="AN10" s="103" t="n">
        <f aca="false">SUM(AK10:AM10)</f>
        <v>0</v>
      </c>
      <c r="AP10" s="89" t="n">
        <f aca="false">CHOOSE($G$3,AA10-AB10,AB10-AA10)</f>
        <v>0</v>
      </c>
      <c r="AQ10" s="89" t="n">
        <f aca="false">CHOOSE($G$3,AD10-AE10,AE10-AD10)</f>
        <v>0</v>
      </c>
      <c r="AR10" s="89" t="n">
        <f aca="false">CHOOSE($G$3,AG10-AH10,AH10-AG10)</f>
        <v>5878.49490653266</v>
      </c>
      <c r="AS10" s="103" t="n">
        <f aca="false">AP10+AQ10+AR10</f>
        <v>5878.49490653266</v>
      </c>
      <c r="AT10" s="103"/>
      <c r="AU10" s="90" t="n">
        <f aca="false">AS10+AN10</f>
        <v>5878.49490653266</v>
      </c>
      <c r="AW10" s="90" t="n">
        <f aca="false">AI10+AF10+AC10</f>
        <v>1260643.23270593</v>
      </c>
      <c r="AX10" s="104"/>
      <c r="BA10" s="105"/>
    </row>
    <row r="11" customFormat="false" ht="12.75" hidden="false" customHeight="false" outlineLevel="0" collapsed="false">
      <c r="A11" s="94" t="n">
        <f aca="false">EDATE(A10,1)</f>
        <v>36861</v>
      </c>
      <c r="B11" s="95" t="n">
        <f aca="false">VLOOKUP(MONTH(A11),Volumes,4)</f>
        <v>10000</v>
      </c>
      <c r="C11" s="96"/>
      <c r="D11" s="97" t="n">
        <f aca="false">B11+C11</f>
        <v>10000</v>
      </c>
      <c r="E11" s="84" t="n">
        <f aca="false">IF(X11=0,0,IF(AND(X11=1,$H$3=1),D11*S11,IF($H$3=2,D11,"N/A")))</f>
        <v>310000</v>
      </c>
      <c r="F11" s="84" t="n">
        <f aca="false">E11*W11</f>
        <v>301972.692091163</v>
      </c>
      <c r="G11" s="32" t="n">
        <f aca="false">VLOOKUP($A11,Table,MATCH(G$4,Curves,0))</f>
        <v>4.373</v>
      </c>
      <c r="H11" s="98" t="n">
        <f aca="false">G11</f>
        <v>4.373</v>
      </c>
      <c r="I11" s="99" t="n">
        <f aca="false">H11</f>
        <v>4.373</v>
      </c>
      <c r="J11" s="32" t="n">
        <f aca="false">VLOOKUP($A11,Table,MATCH(J$4,Curves,0))</f>
        <v>-0.04</v>
      </c>
      <c r="K11" s="98" t="n">
        <f aca="false">J11</f>
        <v>-0.04</v>
      </c>
      <c r="L11" s="99" t="n">
        <f aca="false">K11</f>
        <v>-0.04</v>
      </c>
      <c r="M11" s="32" t="n">
        <f aca="false">VLOOKUP($A11,Table,MATCH(M$4,Curves,0))</f>
        <v>0.01</v>
      </c>
      <c r="N11" s="98" t="n">
        <f aca="false">VLOOKUP($A11,Table,MATCH(N$4,Curves,0))</f>
        <v>0.03</v>
      </c>
      <c r="O11" s="99" t="n">
        <f aca="false">N11</f>
        <v>0.03</v>
      </c>
      <c r="P11" s="100"/>
      <c r="Q11" s="99" t="n">
        <f aca="false">O11+L11+I11</f>
        <v>4.363</v>
      </c>
      <c r="R11" s="100"/>
      <c r="S11" s="35" t="n">
        <f aca="false">A12-A11</f>
        <v>31</v>
      </c>
      <c r="T11" s="101" t="n">
        <f aca="false">CHOOSE(F$3,A12+24,A11)</f>
        <v>36916</v>
      </c>
      <c r="U11" s="35" t="n">
        <f aca="false">T11-C$3</f>
        <v>142</v>
      </c>
      <c r="V11" s="32" t="n">
        <f aca="false">VLOOKUP($A11,Table,MATCH(V$4,Curves,0))</f>
        <v>0.068466031936695</v>
      </c>
      <c r="W11" s="102" t="n">
        <f aca="false">1/(1+CHOOSE(F$3,(V12+($K$3/10000))/2,(V11+($K$3/10000))/2))^(2*U11/365.25)</f>
        <v>0.974105458358589</v>
      </c>
      <c r="X11" s="35" t="n">
        <f aca="false">IF(AND(mthbeg&lt;=A11,mthend&gt;=A11),1,0)</f>
        <v>1</v>
      </c>
      <c r="Y11" s="35" t="n">
        <f aca="false">S11*X11</f>
        <v>31</v>
      </c>
      <c r="AA11" s="89" t="n">
        <f aca="false">F11*G11</f>
        <v>1320526.58251465</v>
      </c>
      <c r="AB11" s="89" t="n">
        <f aca="false">$F11*H11</f>
        <v>1320526.58251465</v>
      </c>
      <c r="AC11" s="89" t="n">
        <f aca="false">$F11*I11</f>
        <v>1320526.58251465</v>
      </c>
      <c r="AD11" s="89" t="n">
        <f aca="false">$F11*J11</f>
        <v>-12078.9076836465</v>
      </c>
      <c r="AE11" s="89" t="n">
        <f aca="false">$F11*K11</f>
        <v>-12078.9076836465</v>
      </c>
      <c r="AF11" s="89" t="n">
        <f aca="false">$F11*L11</f>
        <v>-12078.9076836465</v>
      </c>
      <c r="AG11" s="89" t="n">
        <f aca="false">$F11*M11</f>
        <v>3019.72692091163</v>
      </c>
      <c r="AH11" s="89" t="n">
        <f aca="false">$F11*N11</f>
        <v>9059.18076273488</v>
      </c>
      <c r="AI11" s="89" t="n">
        <f aca="false">F11*O11</f>
        <v>9059.18076273488</v>
      </c>
      <c r="AJ11" s="93"/>
      <c r="AK11" s="89" t="n">
        <f aca="false">CHOOSE($G$3,AB11-AC11,AC11-AB11)</f>
        <v>0</v>
      </c>
      <c r="AL11" s="89" t="n">
        <f aca="false">CHOOSE($G$3,AE11-AF11,AF11-AE11)</f>
        <v>0</v>
      </c>
      <c r="AM11" s="89" t="n">
        <f aca="false">CHOOSE($G$3,AH11-AI11,AI11-AH11)</f>
        <v>0</v>
      </c>
      <c r="AN11" s="103" t="n">
        <f aca="false">SUM(AK11:AM11)</f>
        <v>0</v>
      </c>
      <c r="AP11" s="89" t="n">
        <f aca="false">CHOOSE($G$3,AA11-AB11,AB11-AA11)</f>
        <v>0</v>
      </c>
      <c r="AQ11" s="89" t="n">
        <f aca="false">CHOOSE($G$3,AD11-AE11,AE11-AD11)</f>
        <v>0</v>
      </c>
      <c r="AR11" s="89" t="n">
        <f aca="false">CHOOSE($G$3,AG11-AH11,AH11-AG11)</f>
        <v>6039.45384182325</v>
      </c>
      <c r="AS11" s="103" t="n">
        <f aca="false">AP11+AQ11+AR11</f>
        <v>6039.45384182325</v>
      </c>
      <c r="AT11" s="103"/>
      <c r="AU11" s="90" t="n">
        <f aca="false">AS11+AN11</f>
        <v>6039.45384182325</v>
      </c>
      <c r="AW11" s="90" t="n">
        <f aca="false">AI11+AF11+AC11</f>
        <v>1317506.85559374</v>
      </c>
      <c r="AX11" s="104"/>
    </row>
    <row r="12" customFormat="false" ht="12.75" hidden="false" customHeight="false" outlineLevel="0" collapsed="false">
      <c r="A12" s="94" t="n">
        <f aca="false">EDATE(A11,1)</f>
        <v>36892</v>
      </c>
      <c r="B12" s="95" t="n">
        <f aca="false">VLOOKUP(MONTH(A12),Volumes,4)</f>
        <v>10000</v>
      </c>
      <c r="C12" s="96"/>
      <c r="D12" s="97" t="n">
        <f aca="false">B12+C12</f>
        <v>10000</v>
      </c>
      <c r="E12" s="84" t="n">
        <f aca="false">IF(X12=0,0,IF(AND(X12=1,$H$3=1),D12*S12,IF($H$3=2,D12,"N/A")))</f>
        <v>310000</v>
      </c>
      <c r="F12" s="84" t="n">
        <f aca="false">E12*W12</f>
        <v>300211.805473316</v>
      </c>
      <c r="G12" s="32" t="n">
        <f aca="false">VLOOKUP($A12,Table,MATCH(G$4,Curves,0))</f>
        <v>4.353</v>
      </c>
      <c r="H12" s="98" t="n">
        <f aca="false">G12</f>
        <v>4.353</v>
      </c>
      <c r="I12" s="99" t="n">
        <f aca="false">H12</f>
        <v>4.353</v>
      </c>
      <c r="J12" s="32" t="n">
        <f aca="false">VLOOKUP($A12,Table,MATCH(J$4,Curves,0))</f>
        <v>-0.04</v>
      </c>
      <c r="K12" s="98" t="n">
        <f aca="false">J12</f>
        <v>-0.04</v>
      </c>
      <c r="L12" s="99" t="n">
        <f aca="false">K12</f>
        <v>-0.04</v>
      </c>
      <c r="M12" s="32" t="n">
        <f aca="false">VLOOKUP($A12,Table,MATCH(M$4,Curves,0))</f>
        <v>0.01</v>
      </c>
      <c r="N12" s="98" t="n">
        <f aca="false">VLOOKUP($A12,Table,MATCH(N$4,Curves,0))</f>
        <v>0.03</v>
      </c>
      <c r="O12" s="99" t="n">
        <f aca="false">N12</f>
        <v>0.03</v>
      </c>
      <c r="P12" s="100"/>
      <c r="Q12" s="99" t="n">
        <f aca="false">O12+L12+I12</f>
        <v>4.343</v>
      </c>
      <c r="R12" s="100"/>
      <c r="S12" s="35" t="n">
        <f aca="false">A13-A12</f>
        <v>31</v>
      </c>
      <c r="T12" s="101" t="n">
        <f aca="false">CHOOSE(F$3,A13+24,A12)</f>
        <v>36947</v>
      </c>
      <c r="U12" s="35" t="n">
        <f aca="false">T12-C$3</f>
        <v>173</v>
      </c>
      <c r="V12" s="32" t="n">
        <f aca="false">VLOOKUP($A12,Table,MATCH(V$4,Curves,0))</f>
        <v>0.068634447859866</v>
      </c>
      <c r="W12" s="102" t="n">
        <f aca="false">1/(1+CHOOSE(F$3,(V13+($K$3/10000))/2,(V12+($K$3/10000))/2))^(2*U12/365.25)</f>
        <v>0.96842517894618</v>
      </c>
      <c r="X12" s="35" t="n">
        <f aca="false">IF(AND(mthbeg&lt;=A12,mthend&gt;=A12),1,0)</f>
        <v>1</v>
      </c>
      <c r="Y12" s="35" t="n">
        <f aca="false">S12*X12</f>
        <v>31</v>
      </c>
      <c r="AA12" s="89" t="n">
        <f aca="false">F12*G12</f>
        <v>1306821.98922534</v>
      </c>
      <c r="AB12" s="89" t="n">
        <f aca="false">$F12*H12</f>
        <v>1306821.98922534</v>
      </c>
      <c r="AC12" s="89" t="n">
        <f aca="false">$F12*I12</f>
        <v>1306821.98922534</v>
      </c>
      <c r="AD12" s="89" t="n">
        <f aca="false">$F12*J12</f>
        <v>-12008.4722189326</v>
      </c>
      <c r="AE12" s="89" t="n">
        <f aca="false">$F12*K12</f>
        <v>-12008.4722189326</v>
      </c>
      <c r="AF12" s="89" t="n">
        <f aca="false">$F12*L12</f>
        <v>-12008.4722189326</v>
      </c>
      <c r="AG12" s="89" t="n">
        <f aca="false">$F12*M12</f>
        <v>3002.11805473316</v>
      </c>
      <c r="AH12" s="89" t="n">
        <f aca="false">$F12*N12</f>
        <v>9006.35416419947</v>
      </c>
      <c r="AI12" s="89" t="n">
        <f aca="false">F12*O12</f>
        <v>9006.35416419947</v>
      </c>
      <c r="AJ12" s="93"/>
      <c r="AK12" s="89" t="n">
        <f aca="false">CHOOSE($G$3,AB12-AC12,AC12-AB12)</f>
        <v>0</v>
      </c>
      <c r="AL12" s="89" t="n">
        <f aca="false">CHOOSE($G$3,AE12-AF12,AF12-AE12)</f>
        <v>0</v>
      </c>
      <c r="AM12" s="89" t="n">
        <f aca="false">CHOOSE($G$3,AH12-AI12,AI12-AH12)</f>
        <v>0</v>
      </c>
      <c r="AN12" s="103" t="n">
        <f aca="false">SUM(AK12:AM12)</f>
        <v>0</v>
      </c>
      <c r="AP12" s="89" t="n">
        <f aca="false">CHOOSE($G$3,AA12-AB12,AB12-AA12)</f>
        <v>0</v>
      </c>
      <c r="AQ12" s="89" t="n">
        <f aca="false">CHOOSE($G$3,AD12-AE12,AE12-AD12)</f>
        <v>0</v>
      </c>
      <c r="AR12" s="89" t="n">
        <f aca="false">CHOOSE($G$3,AG12-AH12,AH12-AG12)</f>
        <v>6004.23610946631</v>
      </c>
      <c r="AS12" s="103" t="n">
        <f aca="false">AP12+AQ12+AR12</f>
        <v>6004.23610946631</v>
      </c>
      <c r="AT12" s="103"/>
      <c r="AU12" s="90" t="n">
        <f aca="false">AS12+AN12</f>
        <v>6004.23610946631</v>
      </c>
      <c r="AW12" s="90" t="n">
        <f aca="false">AI12+AF12+AC12</f>
        <v>1303819.87117061</v>
      </c>
      <c r="AX12" s="104"/>
    </row>
    <row r="13" customFormat="false" ht="12.75" hidden="false" customHeight="false" outlineLevel="0" collapsed="false">
      <c r="A13" s="94" t="n">
        <f aca="false">EDATE(A12,1)</f>
        <v>36923</v>
      </c>
      <c r="B13" s="95" t="n">
        <f aca="false">VLOOKUP(MONTH(A13),Volumes,4)</f>
        <v>10000</v>
      </c>
      <c r="C13" s="96"/>
      <c r="D13" s="97" t="n">
        <f aca="false">B13+C13</f>
        <v>10000</v>
      </c>
      <c r="E13" s="84" t="n">
        <f aca="false">IF(X13=0,0,IF(AND(X13=1,$H$3=1),D13*S13,IF($H$3=2,D13,"N/A")))</f>
        <v>280000</v>
      </c>
      <c r="F13" s="84" t="n">
        <f aca="false">E13*W13</f>
        <v>269720.427028872</v>
      </c>
      <c r="G13" s="32" t="n">
        <f aca="false">VLOOKUP($A13,Table,MATCH(G$4,Curves,0))</f>
        <v>4.12</v>
      </c>
      <c r="H13" s="98" t="n">
        <f aca="false">G13</f>
        <v>4.12</v>
      </c>
      <c r="I13" s="99" t="n">
        <f aca="false">H13</f>
        <v>4.12</v>
      </c>
      <c r="J13" s="32" t="n">
        <f aca="false">VLOOKUP($A13,Table,MATCH(J$4,Curves,0))</f>
        <v>-0.04</v>
      </c>
      <c r="K13" s="98" t="n">
        <f aca="false">J13</f>
        <v>-0.04</v>
      </c>
      <c r="L13" s="99" t="n">
        <f aca="false">K13</f>
        <v>-0.04</v>
      </c>
      <c r="M13" s="32" t="n">
        <f aca="false">VLOOKUP($A13,Table,MATCH(M$4,Curves,0))</f>
        <v>0.01</v>
      </c>
      <c r="N13" s="98" t="n">
        <f aca="false">VLOOKUP($A13,Table,MATCH(N$4,Curves,0))</f>
        <v>0.03</v>
      </c>
      <c r="O13" s="99" t="n">
        <f aca="false">N13</f>
        <v>0.03</v>
      </c>
      <c r="P13" s="100"/>
      <c r="Q13" s="99" t="n">
        <f aca="false">O13+L13+I13</f>
        <v>4.11</v>
      </c>
      <c r="R13" s="100"/>
      <c r="S13" s="35" t="n">
        <f aca="false">A14-A13</f>
        <v>28</v>
      </c>
      <c r="T13" s="101" t="n">
        <f aca="false">CHOOSE(F$3,A14+24,A13)</f>
        <v>36975</v>
      </c>
      <c r="U13" s="35" t="n">
        <f aca="false">T13-C$3</f>
        <v>201</v>
      </c>
      <c r="V13" s="32" t="n">
        <f aca="false">VLOOKUP($A13,Table,MATCH(V$4,Curves,0))</f>
        <v>0.068898329163349</v>
      </c>
      <c r="W13" s="102" t="n">
        <f aca="false">1/(1+CHOOSE(F$3,(V14+($K$3/10000))/2,(V13+($K$3/10000))/2))^(2*U13/365.25)</f>
        <v>0.963287239388828</v>
      </c>
      <c r="X13" s="35" t="n">
        <f aca="false">IF(AND(mthbeg&lt;=A13,mthend&gt;=A13),1,0)</f>
        <v>1</v>
      </c>
      <c r="Y13" s="35" t="n">
        <f aca="false">S13*X13</f>
        <v>28</v>
      </c>
      <c r="AA13" s="89" t="n">
        <f aca="false">F13*G13</f>
        <v>1111248.15935895</v>
      </c>
      <c r="AB13" s="89" t="n">
        <f aca="false">$F13*H13</f>
        <v>1111248.15935895</v>
      </c>
      <c r="AC13" s="89" t="n">
        <f aca="false">$F13*I13</f>
        <v>1111248.15935895</v>
      </c>
      <c r="AD13" s="89" t="n">
        <f aca="false">$F13*J13</f>
        <v>-10788.8170811549</v>
      </c>
      <c r="AE13" s="89" t="n">
        <f aca="false">$F13*K13</f>
        <v>-10788.8170811549</v>
      </c>
      <c r="AF13" s="89" t="n">
        <f aca="false">$F13*L13</f>
        <v>-10788.8170811549</v>
      </c>
      <c r="AG13" s="89" t="n">
        <f aca="false">$F13*M13</f>
        <v>2697.20427028872</v>
      </c>
      <c r="AH13" s="89" t="n">
        <f aca="false">$F13*N13</f>
        <v>8091.61281086616</v>
      </c>
      <c r="AI13" s="89" t="n">
        <f aca="false">F13*O13</f>
        <v>8091.61281086616</v>
      </c>
      <c r="AJ13" s="93"/>
      <c r="AK13" s="89" t="n">
        <f aca="false">CHOOSE($G$3,AB13-AC13,AC13-AB13)</f>
        <v>0</v>
      </c>
      <c r="AL13" s="89" t="n">
        <f aca="false">CHOOSE($G$3,AE13-AF13,AF13-AE13)</f>
        <v>0</v>
      </c>
      <c r="AM13" s="89" t="n">
        <f aca="false">CHOOSE($G$3,AH13-AI13,AI13-AH13)</f>
        <v>0</v>
      </c>
      <c r="AN13" s="103" t="n">
        <f aca="false">SUM(AK13:AM13)</f>
        <v>0</v>
      </c>
      <c r="AP13" s="89" t="n">
        <f aca="false">CHOOSE($G$3,AA13-AB13,AB13-AA13)</f>
        <v>0</v>
      </c>
      <c r="AQ13" s="89" t="n">
        <f aca="false">CHOOSE($G$3,AD13-AE13,AE13-AD13)</f>
        <v>0</v>
      </c>
      <c r="AR13" s="89" t="n">
        <f aca="false">CHOOSE($G$3,AG13-AH13,AH13-AG13)</f>
        <v>5394.40854057744</v>
      </c>
      <c r="AS13" s="103" t="n">
        <f aca="false">AP13+AQ13+AR13</f>
        <v>5394.40854057744</v>
      </c>
      <c r="AT13" s="103"/>
      <c r="AU13" s="90" t="n">
        <f aca="false">AS13+AN13</f>
        <v>5394.40854057744</v>
      </c>
      <c r="AW13" s="90" t="n">
        <f aca="false">AI13+AF13+AC13</f>
        <v>1108550.95508866</v>
      </c>
      <c r="AX13" s="104"/>
    </row>
    <row r="14" customFormat="false" ht="12.75" hidden="false" customHeight="false" outlineLevel="0" collapsed="false">
      <c r="A14" s="94" t="n">
        <f aca="false">EDATE(A13,1)</f>
        <v>36951</v>
      </c>
      <c r="B14" s="95" t="n">
        <f aca="false">VLOOKUP(MONTH(A14),Volumes,4)</f>
        <v>10000</v>
      </c>
      <c r="C14" s="96"/>
      <c r="D14" s="97" t="n">
        <f aca="false">B14+C14</f>
        <v>10000</v>
      </c>
      <c r="E14" s="84" t="n">
        <f aca="false">IF(X14=0,0,IF(AND(X14=1,$H$3=1),D14*S14,IF($H$3=2,D14,"N/A")))</f>
        <v>310000</v>
      </c>
      <c r="F14" s="84" t="n">
        <f aca="false">E14*W14</f>
        <v>296868.49827241</v>
      </c>
      <c r="G14" s="32" t="n">
        <f aca="false">VLOOKUP($A14,Table,MATCH(G$4,Curves,0))</f>
        <v>3.895</v>
      </c>
      <c r="H14" s="98" t="n">
        <f aca="false">G14</f>
        <v>3.895</v>
      </c>
      <c r="I14" s="99" t="n">
        <f aca="false">H14</f>
        <v>3.895</v>
      </c>
      <c r="J14" s="32" t="n">
        <f aca="false">VLOOKUP($A14,Table,MATCH(J$4,Curves,0))</f>
        <v>-0.04</v>
      </c>
      <c r="K14" s="98" t="n">
        <f aca="false">J14</f>
        <v>-0.04</v>
      </c>
      <c r="L14" s="99" t="n">
        <f aca="false">K14</f>
        <v>-0.04</v>
      </c>
      <c r="M14" s="32" t="n">
        <f aca="false">VLOOKUP($A14,Table,MATCH(M$4,Curves,0))</f>
        <v>0.01</v>
      </c>
      <c r="N14" s="98" t="n">
        <f aca="false">VLOOKUP($A14,Table,MATCH(N$4,Curves,0))</f>
        <v>0.03</v>
      </c>
      <c r="O14" s="99" t="n">
        <f aca="false">N14</f>
        <v>0.03</v>
      </c>
      <c r="P14" s="100"/>
      <c r="Q14" s="99" t="n">
        <f aca="false">O14+L14+I14</f>
        <v>3.885</v>
      </c>
      <c r="R14" s="100"/>
      <c r="S14" s="35" t="n">
        <f aca="false">A15-A14</f>
        <v>31</v>
      </c>
      <c r="T14" s="101" t="n">
        <f aca="false">CHOOSE(F$3,A15+24,A14)</f>
        <v>37006</v>
      </c>
      <c r="U14" s="35" t="n">
        <f aca="false">T14-C$3</f>
        <v>232</v>
      </c>
      <c r="V14" s="32" t="n">
        <f aca="false">VLOOKUP($A14,Table,MATCH(V$4,Curves,0))</f>
        <v>0.069136673586296</v>
      </c>
      <c r="W14" s="102" t="n">
        <f aca="false">1/(1+CHOOSE(F$3,(V15+($K$3/10000))/2,(V14+($K$3/10000))/2))^(2*U14/365.25)</f>
        <v>0.957640317007774</v>
      </c>
      <c r="X14" s="35" t="n">
        <f aca="false">IF(AND(mthbeg&lt;=A14,mthend&gt;=A14),1,0)</f>
        <v>1</v>
      </c>
      <c r="Y14" s="35" t="n">
        <f aca="false">S14*X14</f>
        <v>31</v>
      </c>
      <c r="AA14" s="89" t="n">
        <f aca="false">F14*G14</f>
        <v>1156302.80077104</v>
      </c>
      <c r="AB14" s="89" t="n">
        <f aca="false">$F14*H14</f>
        <v>1156302.80077104</v>
      </c>
      <c r="AC14" s="89" t="n">
        <f aca="false">$F14*I14</f>
        <v>1156302.80077104</v>
      </c>
      <c r="AD14" s="89" t="n">
        <f aca="false">$F14*J14</f>
        <v>-11874.7399308964</v>
      </c>
      <c r="AE14" s="89" t="n">
        <f aca="false">$F14*K14</f>
        <v>-11874.7399308964</v>
      </c>
      <c r="AF14" s="89" t="n">
        <f aca="false">$F14*L14</f>
        <v>-11874.7399308964</v>
      </c>
      <c r="AG14" s="89" t="n">
        <f aca="false">$F14*M14</f>
        <v>2968.6849827241</v>
      </c>
      <c r="AH14" s="89" t="n">
        <f aca="false">$F14*N14</f>
        <v>8906.0549481723</v>
      </c>
      <c r="AI14" s="89" t="n">
        <f aca="false">F14*O14</f>
        <v>8906.0549481723</v>
      </c>
      <c r="AJ14" s="93"/>
      <c r="AK14" s="89" t="n">
        <f aca="false">CHOOSE($G$3,AB14-AC14,AC14-AB14)</f>
        <v>0</v>
      </c>
      <c r="AL14" s="89" t="n">
        <f aca="false">CHOOSE($G$3,AE14-AF14,AF14-AE14)</f>
        <v>0</v>
      </c>
      <c r="AM14" s="89" t="n">
        <f aca="false">CHOOSE($G$3,AH14-AI14,AI14-AH14)</f>
        <v>0</v>
      </c>
      <c r="AN14" s="103" t="n">
        <f aca="false">SUM(AK14:AM14)</f>
        <v>0</v>
      </c>
      <c r="AP14" s="89" t="n">
        <f aca="false">CHOOSE($G$3,AA14-AB14,AB14-AA14)</f>
        <v>0</v>
      </c>
      <c r="AQ14" s="89" t="n">
        <f aca="false">CHOOSE($G$3,AD14-AE14,AE14-AD14)</f>
        <v>0</v>
      </c>
      <c r="AR14" s="89" t="n">
        <f aca="false">CHOOSE($G$3,AG14-AH14,AH14-AG14)</f>
        <v>5937.3699654482</v>
      </c>
      <c r="AS14" s="103" t="n">
        <f aca="false">AP14+AQ14+AR14</f>
        <v>5937.3699654482</v>
      </c>
      <c r="AT14" s="103"/>
      <c r="AU14" s="90" t="n">
        <f aca="false">AS14+AN14</f>
        <v>5937.3699654482</v>
      </c>
      <c r="AW14" s="90" t="n">
        <f aca="false">AI14+AF14+AC14</f>
        <v>1153334.11578831</v>
      </c>
      <c r="AX14" s="104"/>
    </row>
    <row r="15" customFormat="false" ht="12.75" hidden="false" customHeight="false" outlineLevel="0" collapsed="false">
      <c r="A15" s="94" t="n">
        <f aca="false">EDATE(A14,1)</f>
        <v>36982</v>
      </c>
      <c r="B15" s="95" t="n">
        <f aca="false">VLOOKUP(MONTH(A15),Volumes,4)</f>
        <v>10000</v>
      </c>
      <c r="C15" s="96"/>
      <c r="D15" s="97" t="n">
        <f aca="false">B15+C15</f>
        <v>10000</v>
      </c>
      <c r="E15" s="84" t="n">
        <f aca="false">IF(X15=0,0,IF(AND(X15=1,$H$3=1),D15*S15,IF($H$3=2,D15,"N/A")))</f>
        <v>300000</v>
      </c>
      <c r="F15" s="84" t="n">
        <f aca="false">E15*W15</f>
        <v>285681.094631547</v>
      </c>
      <c r="G15" s="32" t="n">
        <f aca="false">VLOOKUP($A15,Table,MATCH(G$4,Curves,0))</f>
        <v>3.665</v>
      </c>
      <c r="H15" s="98" t="n">
        <f aca="false">G15</f>
        <v>3.665</v>
      </c>
      <c r="I15" s="99" t="n">
        <f aca="false">H15</f>
        <v>3.665</v>
      </c>
      <c r="J15" s="32" t="n">
        <f aca="false">VLOOKUP($A15,Table,MATCH(J$4,Curves,0))</f>
        <v>-0.0225</v>
      </c>
      <c r="K15" s="98" t="n">
        <f aca="false">J15</f>
        <v>-0.0225</v>
      </c>
      <c r="L15" s="99" t="n">
        <f aca="false">K15</f>
        <v>-0.0225</v>
      </c>
      <c r="M15" s="32" t="n">
        <f aca="false">VLOOKUP($A15,Table,MATCH(M$4,Curves,0))</f>
        <v>0.01</v>
      </c>
      <c r="N15" s="98" t="n">
        <f aca="false">VLOOKUP($A15,Table,MATCH(N$4,Curves,0))</f>
        <v>0.03</v>
      </c>
      <c r="O15" s="99" t="n">
        <f aca="false">N15</f>
        <v>0.03</v>
      </c>
      <c r="P15" s="100"/>
      <c r="Q15" s="99" t="n">
        <f aca="false">O15+L15+I15</f>
        <v>3.6725</v>
      </c>
      <c r="R15" s="100"/>
      <c r="S15" s="35" t="n">
        <f aca="false">A16-A15</f>
        <v>30</v>
      </c>
      <c r="T15" s="101" t="n">
        <f aca="false">CHOOSE(F$3,A16+24,A15)</f>
        <v>37036</v>
      </c>
      <c r="U15" s="35" t="n">
        <f aca="false">T15-C$3</f>
        <v>262</v>
      </c>
      <c r="V15" s="32" t="n">
        <f aca="false">VLOOKUP($A15,Table,MATCH(V$4,Curves,0))</f>
        <v>0.069316933902243</v>
      </c>
      <c r="W15" s="102" t="n">
        <f aca="false">1/(1+CHOOSE(F$3,(V16+($K$3/10000))/2,(V15+($K$3/10000))/2))^(2*U15/365.25)</f>
        <v>0.952270315438489</v>
      </c>
      <c r="X15" s="35" t="n">
        <f aca="false">IF(AND(mthbeg&lt;=A15,mthend&gt;=A15),1,0)</f>
        <v>1</v>
      </c>
      <c r="Y15" s="35" t="n">
        <f aca="false">S15*X15</f>
        <v>30</v>
      </c>
      <c r="AA15" s="89" t="n">
        <f aca="false">F15*G15</f>
        <v>1047021.21182462</v>
      </c>
      <c r="AB15" s="89" t="n">
        <f aca="false">$F15*H15</f>
        <v>1047021.21182462</v>
      </c>
      <c r="AC15" s="89" t="n">
        <f aca="false">$F15*I15</f>
        <v>1047021.21182462</v>
      </c>
      <c r="AD15" s="89" t="n">
        <f aca="false">$F15*J15</f>
        <v>-6427.8246292098</v>
      </c>
      <c r="AE15" s="89" t="n">
        <f aca="false">$F15*K15</f>
        <v>-6427.8246292098</v>
      </c>
      <c r="AF15" s="89" t="n">
        <f aca="false">$F15*L15</f>
        <v>-6427.8246292098</v>
      </c>
      <c r="AG15" s="89" t="n">
        <f aca="false">$F15*M15</f>
        <v>2856.81094631547</v>
      </c>
      <c r="AH15" s="89" t="n">
        <f aca="false">$F15*N15</f>
        <v>8570.4328389464</v>
      </c>
      <c r="AI15" s="89" t="n">
        <f aca="false">F15*O15</f>
        <v>8570.4328389464</v>
      </c>
      <c r="AJ15" s="93"/>
      <c r="AK15" s="89" t="n">
        <f aca="false">CHOOSE($G$3,AB15-AC15,AC15-AB15)</f>
        <v>0</v>
      </c>
      <c r="AL15" s="89" t="n">
        <f aca="false">CHOOSE($G$3,AE15-AF15,AF15-AE15)</f>
        <v>0</v>
      </c>
      <c r="AM15" s="89" t="n">
        <f aca="false">CHOOSE($G$3,AH15-AI15,AI15-AH15)</f>
        <v>0</v>
      </c>
      <c r="AN15" s="103" t="n">
        <f aca="false">SUM(AK15:AM15)</f>
        <v>0</v>
      </c>
      <c r="AP15" s="89" t="n">
        <f aca="false">CHOOSE($G$3,AA15-AB15,AB15-AA15)</f>
        <v>0</v>
      </c>
      <c r="AQ15" s="89" t="n">
        <f aca="false">CHOOSE($G$3,AD15-AE15,AE15-AD15)</f>
        <v>0</v>
      </c>
      <c r="AR15" s="89" t="n">
        <f aca="false">CHOOSE($G$3,AG15-AH15,AH15-AG15)</f>
        <v>5713.62189263093</v>
      </c>
      <c r="AS15" s="103" t="n">
        <f aca="false">AP15+AQ15+AR15</f>
        <v>5713.62189263093</v>
      </c>
      <c r="AT15" s="103"/>
      <c r="AU15" s="90" t="n">
        <f aca="false">AS15+AN15</f>
        <v>5713.62189263093</v>
      </c>
      <c r="AW15" s="90" t="n">
        <f aca="false">AI15+AF15+AC15</f>
        <v>1049163.82003436</v>
      </c>
      <c r="AX15" s="104"/>
    </row>
    <row r="16" customFormat="false" ht="12.75" hidden="false" customHeight="false" outlineLevel="0" collapsed="false">
      <c r="A16" s="94" t="n">
        <f aca="false">EDATE(A15,1)</f>
        <v>37012</v>
      </c>
      <c r="B16" s="95" t="n">
        <f aca="false">VLOOKUP(MONTH(A16),Volumes,4)</f>
        <v>20000</v>
      </c>
      <c r="C16" s="96"/>
      <c r="D16" s="97" t="n">
        <f aca="false">B16+C16</f>
        <v>20000</v>
      </c>
      <c r="E16" s="84" t="n">
        <f aca="false">IF(X16=0,0,IF(AND(X16=1,$H$3=1),D16*S16,IF($H$3=2,D16,"N/A")))</f>
        <v>620000</v>
      </c>
      <c r="F16" s="84" t="n">
        <f aca="false">E16*W16</f>
        <v>586983.102800368</v>
      </c>
      <c r="G16" s="32" t="n">
        <f aca="false">VLOOKUP($A16,Table,MATCH(G$4,Curves,0))</f>
        <v>3.589</v>
      </c>
      <c r="H16" s="98" t="n">
        <f aca="false">G16</f>
        <v>3.589</v>
      </c>
      <c r="I16" s="99" t="n">
        <f aca="false">H16</f>
        <v>3.589</v>
      </c>
      <c r="J16" s="32" t="n">
        <f aca="false">VLOOKUP($A16,Table,MATCH(J$4,Curves,0))</f>
        <v>-0.02275</v>
      </c>
      <c r="K16" s="98" t="n">
        <f aca="false">J16</f>
        <v>-0.02275</v>
      </c>
      <c r="L16" s="99" t="n">
        <f aca="false">K16</f>
        <v>-0.02275</v>
      </c>
      <c r="M16" s="32" t="n">
        <f aca="false">VLOOKUP($A16,Table,MATCH(M$4,Curves,0))</f>
        <v>0.01</v>
      </c>
      <c r="N16" s="98" t="n">
        <f aca="false">VLOOKUP($A16,Table,MATCH(N$4,Curves,0))</f>
        <v>0.03</v>
      </c>
      <c r="O16" s="99" t="n">
        <f aca="false">N16</f>
        <v>0.03</v>
      </c>
      <c r="P16" s="100"/>
      <c r="Q16" s="99" t="n">
        <f aca="false">O16+L16+I16</f>
        <v>3.59625</v>
      </c>
      <c r="R16" s="100"/>
      <c r="S16" s="35" t="n">
        <f aca="false">A17-A16</f>
        <v>31</v>
      </c>
      <c r="T16" s="101" t="n">
        <f aca="false">CHOOSE(F$3,A17+24,A16)</f>
        <v>37067</v>
      </c>
      <c r="U16" s="35" t="n">
        <f aca="false">T16-C$3</f>
        <v>293</v>
      </c>
      <c r="V16" s="32" t="n">
        <f aca="false">VLOOKUP($A16,Table,MATCH(V$4,Curves,0))</f>
        <v>0.069354975450426</v>
      </c>
      <c r="W16" s="102" t="n">
        <f aca="false">1/(1+CHOOSE(F$3,(V17+($K$3/10000))/2,(V16+($K$3/10000))/2))^(2*U16/365.25)</f>
        <v>0.946746940000593</v>
      </c>
      <c r="X16" s="35" t="n">
        <f aca="false">IF(AND(mthbeg&lt;=A16,mthend&gt;=A16),1,0)</f>
        <v>1</v>
      </c>
      <c r="Y16" s="35" t="n">
        <f aca="false">S16*X16</f>
        <v>31</v>
      </c>
      <c r="AA16" s="89" t="n">
        <f aca="false">F16*G16</f>
        <v>2106682.35595052</v>
      </c>
      <c r="AB16" s="89" t="n">
        <f aca="false">$F16*H16</f>
        <v>2106682.35595052</v>
      </c>
      <c r="AC16" s="89" t="n">
        <f aca="false">$F16*I16</f>
        <v>2106682.35595052</v>
      </c>
      <c r="AD16" s="89" t="n">
        <f aca="false">$F16*J16</f>
        <v>-13353.8655887084</v>
      </c>
      <c r="AE16" s="89" t="n">
        <f aca="false">$F16*K16</f>
        <v>-13353.8655887084</v>
      </c>
      <c r="AF16" s="89" t="n">
        <f aca="false">$F16*L16</f>
        <v>-13353.8655887084</v>
      </c>
      <c r="AG16" s="89" t="n">
        <f aca="false">$F16*M16</f>
        <v>5869.83102800368</v>
      </c>
      <c r="AH16" s="89" t="n">
        <f aca="false">$F16*N16</f>
        <v>17609.493084011</v>
      </c>
      <c r="AI16" s="89" t="n">
        <f aca="false">F16*O16</f>
        <v>17609.493084011</v>
      </c>
      <c r="AJ16" s="93"/>
      <c r="AK16" s="89" t="n">
        <f aca="false">CHOOSE($G$3,AB16-AC16,AC16-AB16)</f>
        <v>0</v>
      </c>
      <c r="AL16" s="89" t="n">
        <f aca="false">CHOOSE($G$3,AE16-AF16,AF16-AE16)</f>
        <v>0</v>
      </c>
      <c r="AM16" s="89" t="n">
        <f aca="false">CHOOSE($G$3,AH16-AI16,AI16-AH16)</f>
        <v>0</v>
      </c>
      <c r="AN16" s="103" t="n">
        <f aca="false">SUM(AK16:AM16)</f>
        <v>0</v>
      </c>
      <c r="AP16" s="89" t="n">
        <f aca="false">CHOOSE($G$3,AA16-AB16,AB16-AA16)</f>
        <v>0</v>
      </c>
      <c r="AQ16" s="89" t="n">
        <f aca="false">CHOOSE($G$3,AD16-AE16,AE16-AD16)</f>
        <v>0</v>
      </c>
      <c r="AR16" s="89" t="n">
        <f aca="false">CHOOSE($G$3,AG16-AH16,AH16-AG16)</f>
        <v>11739.6620560074</v>
      </c>
      <c r="AS16" s="103" t="n">
        <f aca="false">AP16+AQ16+AR16</f>
        <v>11739.6620560074</v>
      </c>
      <c r="AT16" s="103"/>
      <c r="AU16" s="90" t="n">
        <f aca="false">AS16+AN16</f>
        <v>11739.6620560074</v>
      </c>
      <c r="AW16" s="90" t="n">
        <f aca="false">AI16+AF16+AC16</f>
        <v>2110937.98344582</v>
      </c>
      <c r="AX16" s="104"/>
    </row>
    <row r="17" customFormat="false" ht="12.75" hidden="false" customHeight="false" outlineLevel="0" collapsed="false">
      <c r="A17" s="94" t="n">
        <f aca="false">EDATE(A16,1)</f>
        <v>37043</v>
      </c>
      <c r="B17" s="95" t="n">
        <f aca="false">VLOOKUP(MONTH(A17),Volumes,4)</f>
        <v>40000</v>
      </c>
      <c r="C17" s="96"/>
      <c r="D17" s="97" t="n">
        <f aca="false">B17+C17</f>
        <v>40000</v>
      </c>
      <c r="E17" s="84" t="n">
        <f aca="false">IF(X17=0,0,IF(AND(X17=1,$H$3=1),D17*S17,IF($H$3=2,D17,"N/A")))</f>
        <v>1200000</v>
      </c>
      <c r="F17" s="84" t="n">
        <f aca="false">E17*W17</f>
        <v>1129713.96882988</v>
      </c>
      <c r="G17" s="32" t="n">
        <f aca="false">VLOOKUP($A17,Table,MATCH(G$4,Curves,0))</f>
        <v>3.57</v>
      </c>
      <c r="H17" s="98" t="n">
        <f aca="false">G17</f>
        <v>3.57</v>
      </c>
      <c r="I17" s="99" t="n">
        <f aca="false">H17</f>
        <v>3.57</v>
      </c>
      <c r="J17" s="32" t="n">
        <f aca="false">VLOOKUP($A17,Table,MATCH(J$4,Curves,0))</f>
        <v>-0.02275</v>
      </c>
      <c r="K17" s="98" t="n">
        <f aca="false">J17</f>
        <v>-0.02275</v>
      </c>
      <c r="L17" s="99" t="n">
        <f aca="false">K17</f>
        <v>-0.02275</v>
      </c>
      <c r="M17" s="32" t="n">
        <f aca="false">VLOOKUP($A17,Table,MATCH(M$4,Curves,0))</f>
        <v>0.01</v>
      </c>
      <c r="N17" s="98" t="n">
        <f aca="false">VLOOKUP($A17,Table,MATCH(N$4,Curves,0))</f>
        <v>0.03</v>
      </c>
      <c r="O17" s="99" t="n">
        <f aca="false">N17</f>
        <v>0.03</v>
      </c>
      <c r="P17" s="100"/>
      <c r="Q17" s="99" t="n">
        <f aca="false">O17+L17+I17</f>
        <v>3.57725</v>
      </c>
      <c r="R17" s="100"/>
      <c r="S17" s="35" t="n">
        <f aca="false">A18-A17</f>
        <v>30</v>
      </c>
      <c r="T17" s="101" t="n">
        <f aca="false">CHOOSE(F$3,A18+24,A17)</f>
        <v>37097</v>
      </c>
      <c r="U17" s="35" t="n">
        <f aca="false">T17-C$3</f>
        <v>323</v>
      </c>
      <c r="V17" s="32" t="n">
        <f aca="false">VLOOKUP($A17,Table,MATCH(V$4,Curves,0))</f>
        <v>0.069394285050718</v>
      </c>
      <c r="W17" s="102" t="n">
        <f aca="false">1/(1+CHOOSE(F$3,(V18+($K$3/10000))/2,(V17+($K$3/10000))/2))^(2*U17/365.25)</f>
        <v>0.941428307358231</v>
      </c>
      <c r="X17" s="35" t="n">
        <f aca="false">IF(AND(mthbeg&lt;=A17,mthend&gt;=A17),1,0)</f>
        <v>1</v>
      </c>
      <c r="Y17" s="35" t="n">
        <f aca="false">S17*X17</f>
        <v>30</v>
      </c>
      <c r="AA17" s="89" t="n">
        <f aca="false">F17*G17</f>
        <v>4033078.86872266</v>
      </c>
      <c r="AB17" s="89" t="n">
        <f aca="false">$F17*H17</f>
        <v>4033078.86872266</v>
      </c>
      <c r="AC17" s="89" t="n">
        <f aca="false">$F17*I17</f>
        <v>4033078.86872266</v>
      </c>
      <c r="AD17" s="89" t="n">
        <f aca="false">$F17*J17</f>
        <v>-25700.9927908797</v>
      </c>
      <c r="AE17" s="89" t="n">
        <f aca="false">$F17*K17</f>
        <v>-25700.9927908797</v>
      </c>
      <c r="AF17" s="89" t="n">
        <f aca="false">$F17*L17</f>
        <v>-25700.9927908797</v>
      </c>
      <c r="AG17" s="89" t="n">
        <f aca="false">$F17*M17</f>
        <v>11297.1396882988</v>
      </c>
      <c r="AH17" s="89" t="n">
        <f aca="false">$F17*N17</f>
        <v>33891.4190648963</v>
      </c>
      <c r="AI17" s="89" t="n">
        <f aca="false">F17*O17</f>
        <v>33891.4190648963</v>
      </c>
      <c r="AJ17" s="93"/>
      <c r="AK17" s="89" t="n">
        <f aca="false">CHOOSE($G$3,AB17-AC17,AC17-AB17)</f>
        <v>0</v>
      </c>
      <c r="AL17" s="89" t="n">
        <f aca="false">CHOOSE($G$3,AE17-AF17,AF17-AE17)</f>
        <v>0</v>
      </c>
      <c r="AM17" s="89" t="n">
        <f aca="false">CHOOSE($G$3,AH17-AI17,AI17-AH17)</f>
        <v>0</v>
      </c>
      <c r="AN17" s="103" t="n">
        <f aca="false">SUM(AK17:AM17)</f>
        <v>0</v>
      </c>
      <c r="AP17" s="89" t="n">
        <f aca="false">CHOOSE($G$3,AA17-AB17,AB17-AA17)</f>
        <v>0</v>
      </c>
      <c r="AQ17" s="89" t="n">
        <f aca="false">CHOOSE($G$3,AD17-AE17,AE17-AD17)</f>
        <v>0</v>
      </c>
      <c r="AR17" s="89" t="n">
        <f aca="false">CHOOSE($G$3,AG17-AH17,AH17-AG17)</f>
        <v>22594.2793765975</v>
      </c>
      <c r="AS17" s="103" t="n">
        <f aca="false">AP17+AQ17+AR17</f>
        <v>22594.2793765975</v>
      </c>
      <c r="AT17" s="103"/>
      <c r="AU17" s="90" t="n">
        <f aca="false">AS17+AN17</f>
        <v>22594.2793765975</v>
      </c>
      <c r="AW17" s="90" t="n">
        <f aca="false">AI17+AF17+AC17</f>
        <v>4041269.29499668</v>
      </c>
      <c r="AX17" s="104"/>
    </row>
    <row r="18" customFormat="false" ht="12.75" hidden="false" customHeight="false" outlineLevel="0" collapsed="false">
      <c r="A18" s="94" t="n">
        <f aca="false">EDATE(A17,1)</f>
        <v>37073</v>
      </c>
      <c r="B18" s="95" t="n">
        <f aca="false">VLOOKUP(MONTH(A18),Volumes,4)</f>
        <v>40000</v>
      </c>
      <c r="C18" s="96"/>
      <c r="D18" s="97" t="n">
        <f aca="false">B18+C18</f>
        <v>40000</v>
      </c>
      <c r="E18" s="84" t="n">
        <f aca="false">IF(X18=0,0,IF(AND(X18=1,$H$3=1),D18*S18,IF($H$3=2,D18,"N/A")))</f>
        <v>1240000</v>
      </c>
      <c r="F18" s="84" t="n">
        <f aca="false">E18*W18</f>
        <v>1160592.83647168</v>
      </c>
      <c r="G18" s="32" t="n">
        <f aca="false">VLOOKUP($A18,Table,MATCH(G$4,Curves,0))</f>
        <v>3.55</v>
      </c>
      <c r="H18" s="98" t="n">
        <f aca="false">G18</f>
        <v>3.55</v>
      </c>
      <c r="I18" s="99" t="n">
        <f aca="false">H18</f>
        <v>3.55</v>
      </c>
      <c r="J18" s="32" t="n">
        <f aca="false">VLOOKUP($A18,Table,MATCH(J$4,Curves,0))</f>
        <v>-0.02275</v>
      </c>
      <c r="K18" s="98" t="n">
        <f aca="false">J18</f>
        <v>-0.02275</v>
      </c>
      <c r="L18" s="99" t="n">
        <f aca="false">K18</f>
        <v>-0.02275</v>
      </c>
      <c r="M18" s="32" t="n">
        <f aca="false">VLOOKUP($A18,Table,MATCH(M$4,Curves,0))</f>
        <v>0.01</v>
      </c>
      <c r="N18" s="98" t="n">
        <f aca="false">VLOOKUP($A18,Table,MATCH(N$4,Curves,0))</f>
        <v>0.03</v>
      </c>
      <c r="O18" s="99" t="n">
        <f aca="false">N18</f>
        <v>0.03</v>
      </c>
      <c r="P18" s="100"/>
      <c r="Q18" s="99" t="n">
        <f aca="false">O18+L18+I18</f>
        <v>3.55725</v>
      </c>
      <c r="R18" s="100"/>
      <c r="S18" s="35" t="n">
        <f aca="false">A19-A18</f>
        <v>31</v>
      </c>
      <c r="T18" s="101" t="n">
        <f aca="false">CHOOSE(F$3,A19+24,A18)</f>
        <v>37128</v>
      </c>
      <c r="U18" s="35" t="n">
        <f aca="false">T18-C$3</f>
        <v>354</v>
      </c>
      <c r="V18" s="32" t="n">
        <f aca="false">VLOOKUP($A18,Table,MATCH(V$4,Curves,0))</f>
        <v>0.069430034419207</v>
      </c>
      <c r="W18" s="102" t="n">
        <f aca="false">1/(1+CHOOSE(F$3,(V19+($K$3/10000))/2,(V18+($K$3/10000))/2))^(2*U18/365.25)</f>
        <v>0.935961964896514</v>
      </c>
      <c r="X18" s="35" t="n">
        <f aca="false">IF(AND(mthbeg&lt;=A18,mthend&gt;=A18),1,0)</f>
        <v>1</v>
      </c>
      <c r="Y18" s="35" t="n">
        <f aca="false">S18*X18</f>
        <v>31</v>
      </c>
      <c r="AA18" s="89" t="n">
        <f aca="false">F18*G18</f>
        <v>4120104.56947445</v>
      </c>
      <c r="AB18" s="89" t="n">
        <f aca="false">$F18*H18</f>
        <v>4120104.56947445</v>
      </c>
      <c r="AC18" s="89" t="n">
        <f aca="false">$F18*I18</f>
        <v>4120104.56947445</v>
      </c>
      <c r="AD18" s="89" t="n">
        <f aca="false">$F18*J18</f>
        <v>-26403.4870297307</v>
      </c>
      <c r="AE18" s="89" t="n">
        <f aca="false">$F18*K18</f>
        <v>-26403.4870297307</v>
      </c>
      <c r="AF18" s="89" t="n">
        <f aca="false">$F18*L18</f>
        <v>-26403.4870297307</v>
      </c>
      <c r="AG18" s="89" t="n">
        <f aca="false">$F18*M18</f>
        <v>11605.9283647168</v>
      </c>
      <c r="AH18" s="89" t="n">
        <f aca="false">$F18*N18</f>
        <v>34817.7850941503</v>
      </c>
      <c r="AI18" s="89" t="n">
        <f aca="false">F18*O18</f>
        <v>34817.7850941503</v>
      </c>
      <c r="AJ18" s="93"/>
      <c r="AK18" s="89" t="n">
        <f aca="false">CHOOSE($G$3,AB18-AC18,AC18-AB18)</f>
        <v>0</v>
      </c>
      <c r="AL18" s="89" t="n">
        <f aca="false">CHOOSE($G$3,AE18-AF18,AF18-AE18)</f>
        <v>0</v>
      </c>
      <c r="AM18" s="89" t="n">
        <f aca="false">CHOOSE($G$3,AH18-AI18,AI18-AH18)</f>
        <v>0</v>
      </c>
      <c r="AN18" s="103" t="n">
        <f aca="false">SUM(AK18:AM18)</f>
        <v>0</v>
      </c>
      <c r="AP18" s="89" t="n">
        <f aca="false">CHOOSE($G$3,AA18-AB18,AB18-AA18)</f>
        <v>0</v>
      </c>
      <c r="AQ18" s="89" t="n">
        <f aca="false">CHOOSE($G$3,AD18-AE18,AE18-AD18)</f>
        <v>0</v>
      </c>
      <c r="AR18" s="89" t="n">
        <f aca="false">CHOOSE($G$3,AG18-AH18,AH18-AG18)</f>
        <v>23211.8567294335</v>
      </c>
      <c r="AS18" s="103" t="n">
        <f aca="false">AP18+AQ18+AR18</f>
        <v>23211.8567294335</v>
      </c>
      <c r="AT18" s="103"/>
      <c r="AU18" s="90" t="n">
        <f aca="false">AS18+AN18</f>
        <v>23211.8567294335</v>
      </c>
      <c r="AW18" s="90" t="n">
        <f aca="false">AI18+AF18+AC18</f>
        <v>4128518.86753887</v>
      </c>
      <c r="AX18" s="104"/>
    </row>
    <row r="19" customFormat="false" ht="12.75" hidden="false" customHeight="false" outlineLevel="0" collapsed="false">
      <c r="A19" s="94" t="n">
        <f aca="false">EDATE(A18,1)</f>
        <v>37104</v>
      </c>
      <c r="B19" s="95" t="n">
        <f aca="false">VLOOKUP(MONTH(A19),Volumes,4)</f>
        <v>40000</v>
      </c>
      <c r="C19" s="96"/>
      <c r="D19" s="97" t="n">
        <f aca="false">B19+C19</f>
        <v>40000</v>
      </c>
      <c r="E19" s="84" t="n">
        <f aca="false">IF(X19=0,0,IF(AND(X19=1,$H$3=1),D19*S19,IF($H$3=2,D19,"N/A")))</f>
        <v>1240000</v>
      </c>
      <c r="F19" s="84" t="n">
        <f aca="false">E19*W19</f>
        <v>1153847.75153272</v>
      </c>
      <c r="G19" s="32" t="n">
        <f aca="false">VLOOKUP($A19,Table,MATCH(G$4,Curves,0))</f>
        <v>3.55</v>
      </c>
      <c r="H19" s="98" t="n">
        <f aca="false">G19</f>
        <v>3.55</v>
      </c>
      <c r="I19" s="99" t="n">
        <f aca="false">H19</f>
        <v>3.55</v>
      </c>
      <c r="J19" s="32" t="n">
        <f aca="false">VLOOKUP($A19,Table,MATCH(J$4,Curves,0))</f>
        <v>-0.02275</v>
      </c>
      <c r="K19" s="98" t="n">
        <f aca="false">J19</f>
        <v>-0.02275</v>
      </c>
      <c r="L19" s="99" t="n">
        <f aca="false">K19</f>
        <v>-0.02275</v>
      </c>
      <c r="M19" s="32" t="n">
        <f aca="false">VLOOKUP($A19,Table,MATCH(M$4,Curves,0))</f>
        <v>0.01</v>
      </c>
      <c r="N19" s="98" t="n">
        <f aca="false">VLOOKUP($A19,Table,MATCH(N$4,Curves,0))</f>
        <v>0.03</v>
      </c>
      <c r="O19" s="99" t="n">
        <f aca="false">N19</f>
        <v>0.03</v>
      </c>
      <c r="P19" s="100"/>
      <c r="Q19" s="99" t="n">
        <f aca="false">O19+L19+I19</f>
        <v>3.55725</v>
      </c>
      <c r="R19" s="100"/>
      <c r="S19" s="35" t="n">
        <f aca="false">A20-A19</f>
        <v>31</v>
      </c>
      <c r="T19" s="101" t="n">
        <f aca="false">CHOOSE(F$3,A20+24,A19)</f>
        <v>37159</v>
      </c>
      <c r="U19" s="35" t="n">
        <f aca="false">T19-C$3</f>
        <v>385</v>
      </c>
      <c r="V19" s="32" t="n">
        <f aca="false">VLOOKUP($A19,Table,MATCH(V$4,Curves,0))</f>
        <v>0.069462674578446</v>
      </c>
      <c r="W19" s="102" t="n">
        <f aca="false">1/(1+CHOOSE(F$3,(V20+($K$3/10000))/2,(V19+($K$3/10000))/2))^(2*U19/365.25)</f>
        <v>0.930522380268321</v>
      </c>
      <c r="X19" s="35" t="n">
        <f aca="false">IF(AND(mthbeg&lt;=A19,mthend&gt;=A19),1,0)</f>
        <v>1</v>
      </c>
      <c r="Y19" s="35" t="n">
        <f aca="false">S19*X19</f>
        <v>31</v>
      </c>
      <c r="AA19" s="89" t="n">
        <f aca="false">F19*G19</f>
        <v>4096159.51794115</v>
      </c>
      <c r="AB19" s="89" t="n">
        <f aca="false">$F19*H19</f>
        <v>4096159.51794115</v>
      </c>
      <c r="AC19" s="89" t="n">
        <f aca="false">$F19*I19</f>
        <v>4096159.51794115</v>
      </c>
      <c r="AD19" s="89" t="n">
        <f aca="false">$F19*J19</f>
        <v>-26250.0363473693</v>
      </c>
      <c r="AE19" s="89" t="n">
        <f aca="false">$F19*K19</f>
        <v>-26250.0363473693</v>
      </c>
      <c r="AF19" s="89" t="n">
        <f aca="false">$F19*L19</f>
        <v>-26250.0363473693</v>
      </c>
      <c r="AG19" s="89" t="n">
        <f aca="false">$F19*M19</f>
        <v>11538.4775153272</v>
      </c>
      <c r="AH19" s="89" t="n">
        <f aca="false">$F19*N19</f>
        <v>34615.4325459815</v>
      </c>
      <c r="AI19" s="89" t="n">
        <f aca="false">F19*O19</f>
        <v>34615.4325459815</v>
      </c>
      <c r="AJ19" s="93"/>
      <c r="AK19" s="89" t="n">
        <f aca="false">CHOOSE($G$3,AB19-AC19,AC19-AB19)</f>
        <v>0</v>
      </c>
      <c r="AL19" s="89" t="n">
        <f aca="false">CHOOSE($G$3,AE19-AF19,AF19-AE19)</f>
        <v>0</v>
      </c>
      <c r="AM19" s="89" t="n">
        <f aca="false">CHOOSE($G$3,AH19-AI19,AI19-AH19)</f>
        <v>0</v>
      </c>
      <c r="AN19" s="103" t="n">
        <f aca="false">SUM(AK19:AM19)</f>
        <v>0</v>
      </c>
      <c r="AP19" s="89" t="n">
        <f aca="false">CHOOSE($G$3,AA19-AB19,AB19-AA19)</f>
        <v>0</v>
      </c>
      <c r="AQ19" s="89" t="n">
        <f aca="false">CHOOSE($G$3,AD19-AE19,AE19-AD19)</f>
        <v>0</v>
      </c>
      <c r="AR19" s="89" t="n">
        <f aca="false">CHOOSE($G$3,AG19-AH19,AH19-AG19)</f>
        <v>23076.9550306543</v>
      </c>
      <c r="AS19" s="103" t="n">
        <f aca="false">AP19+AQ19+AR19</f>
        <v>23076.9550306543</v>
      </c>
      <c r="AT19" s="103"/>
      <c r="AU19" s="90" t="n">
        <f aca="false">AS19+AN19</f>
        <v>23076.9550306543</v>
      </c>
      <c r="AW19" s="90" t="n">
        <f aca="false">AI19+AF19+AC19</f>
        <v>4104524.91413976</v>
      </c>
      <c r="AX19" s="104"/>
    </row>
    <row r="20" customFormat="false" ht="12.75" hidden="false" customHeight="false" outlineLevel="0" collapsed="false">
      <c r="A20" s="94" t="n">
        <f aca="false">EDATE(A19,1)</f>
        <v>37135</v>
      </c>
      <c r="B20" s="95" t="n">
        <f aca="false">VLOOKUP(MONTH(A20),Volumes,4)</f>
        <v>20000</v>
      </c>
      <c r="C20" s="96"/>
      <c r="D20" s="97" t="n">
        <f aca="false">B20+C20</f>
        <v>20000</v>
      </c>
      <c r="E20" s="84" t="n">
        <f aca="false">IF(X20=0,0,IF(AND(X20=1,$H$3=1),D20*S20,IF($H$3=2,D20,"N/A")))</f>
        <v>600000</v>
      </c>
      <c r="F20" s="84" t="n">
        <f aca="false">E20*W20</f>
        <v>555172.414276362</v>
      </c>
      <c r="G20" s="32" t="n">
        <f aca="false">VLOOKUP($A20,Table,MATCH(G$4,Curves,0))</f>
        <v>3.53</v>
      </c>
      <c r="H20" s="98" t="n">
        <f aca="false">G20</f>
        <v>3.53</v>
      </c>
      <c r="I20" s="99" t="n">
        <f aca="false">H20</f>
        <v>3.53</v>
      </c>
      <c r="J20" s="32" t="n">
        <f aca="false">VLOOKUP($A20,Table,MATCH(J$4,Curves,0))</f>
        <v>-0.02525</v>
      </c>
      <c r="K20" s="98" t="n">
        <f aca="false">J20</f>
        <v>-0.02525</v>
      </c>
      <c r="L20" s="99" t="n">
        <f aca="false">K20</f>
        <v>-0.02525</v>
      </c>
      <c r="M20" s="32" t="n">
        <f aca="false">VLOOKUP($A20,Table,MATCH(M$4,Curves,0))</f>
        <v>0.01</v>
      </c>
      <c r="N20" s="98" t="n">
        <f aca="false">VLOOKUP($A20,Table,MATCH(N$4,Curves,0))</f>
        <v>0.03</v>
      </c>
      <c r="O20" s="99" t="n">
        <f aca="false">N20</f>
        <v>0.03</v>
      </c>
      <c r="P20" s="100"/>
      <c r="Q20" s="99" t="n">
        <f aca="false">O20+L20+I20</f>
        <v>3.53475</v>
      </c>
      <c r="R20" s="100"/>
      <c r="S20" s="35" t="n">
        <f aca="false">A21-A20</f>
        <v>30</v>
      </c>
      <c r="T20" s="101" t="n">
        <f aca="false">CHOOSE(F$3,A21+24,A20)</f>
        <v>37189</v>
      </c>
      <c r="U20" s="35" t="n">
        <f aca="false">T20-C$3</f>
        <v>415</v>
      </c>
      <c r="V20" s="32" t="n">
        <f aca="false">VLOOKUP($A20,Table,MATCH(V$4,Curves,0))</f>
        <v>0.069495314738039</v>
      </c>
      <c r="W20" s="102" t="n">
        <f aca="false">1/(1+CHOOSE(F$3,(V21+($K$3/10000))/2,(V20+($K$3/10000))/2))^(2*U20/365.25)</f>
        <v>0.92528735712727</v>
      </c>
      <c r="X20" s="35" t="n">
        <f aca="false">IF(AND(mthbeg&lt;=A20,mthend&gt;=A20),1,0)</f>
        <v>1</v>
      </c>
      <c r="Y20" s="35" t="n">
        <f aca="false">S20*X20</f>
        <v>30</v>
      </c>
      <c r="AA20" s="89" t="n">
        <f aca="false">F20*G20</f>
        <v>1959758.62239556</v>
      </c>
      <c r="AB20" s="89" t="n">
        <f aca="false">$F20*H20</f>
        <v>1959758.62239556</v>
      </c>
      <c r="AC20" s="89" t="n">
        <f aca="false">$F20*I20</f>
        <v>1959758.62239556</v>
      </c>
      <c r="AD20" s="89" t="n">
        <f aca="false">$F20*J20</f>
        <v>-14018.1034604781</v>
      </c>
      <c r="AE20" s="89" t="n">
        <f aca="false">$F20*K20</f>
        <v>-14018.1034604781</v>
      </c>
      <c r="AF20" s="89" t="n">
        <f aca="false">$F20*L20</f>
        <v>-14018.1034604781</v>
      </c>
      <c r="AG20" s="89" t="n">
        <f aca="false">$F20*M20</f>
        <v>5551.72414276362</v>
      </c>
      <c r="AH20" s="89" t="n">
        <f aca="false">$F20*N20</f>
        <v>16655.1724282909</v>
      </c>
      <c r="AI20" s="89" t="n">
        <f aca="false">F20*O20</f>
        <v>16655.1724282909</v>
      </c>
      <c r="AJ20" s="93"/>
      <c r="AK20" s="89" t="n">
        <f aca="false">CHOOSE($G$3,AB20-AC20,AC20-AB20)</f>
        <v>0</v>
      </c>
      <c r="AL20" s="89" t="n">
        <f aca="false">CHOOSE($G$3,AE20-AF20,AF20-AE20)</f>
        <v>0</v>
      </c>
      <c r="AM20" s="89" t="n">
        <f aca="false">CHOOSE($G$3,AH20-AI20,AI20-AH20)</f>
        <v>0</v>
      </c>
      <c r="AN20" s="103" t="n">
        <f aca="false">SUM(AK20:AM20)</f>
        <v>0</v>
      </c>
      <c r="AP20" s="89" t="n">
        <f aca="false">CHOOSE($G$3,AA20-AB20,AB20-AA20)</f>
        <v>0</v>
      </c>
      <c r="AQ20" s="89" t="n">
        <f aca="false">CHOOSE($G$3,AD20-AE20,AE20-AD20)</f>
        <v>0</v>
      </c>
      <c r="AR20" s="89" t="n">
        <f aca="false">CHOOSE($G$3,AG20-AH20,AH20-AG20)</f>
        <v>11103.4482855272</v>
      </c>
      <c r="AS20" s="103" t="n">
        <f aca="false">AP20+AQ20+AR20</f>
        <v>11103.4482855272</v>
      </c>
      <c r="AT20" s="103"/>
      <c r="AU20" s="90" t="n">
        <f aca="false">AS20+AN20</f>
        <v>11103.4482855272</v>
      </c>
      <c r="AW20" s="90" t="n">
        <f aca="false">AI20+AF20+AC20</f>
        <v>1962395.69136337</v>
      </c>
      <c r="AX20" s="104"/>
    </row>
    <row r="21" customFormat="false" ht="12.75" hidden="false" customHeight="false" outlineLevel="0" collapsed="false">
      <c r="A21" s="94" t="n">
        <f aca="false">EDATE(A20,1)</f>
        <v>37165</v>
      </c>
      <c r="B21" s="95" t="n">
        <f aca="false">VLOOKUP(MONTH(A21),Volumes,4)</f>
        <v>10000</v>
      </c>
      <c r="C21" s="96"/>
      <c r="D21" s="97" t="n">
        <f aca="false">B21+C21</f>
        <v>10000</v>
      </c>
      <c r="E21" s="84" t="n">
        <f aca="false">IF(X21=0,0,IF(AND(X21=1,$H$3=1),D21*S21,IF($H$3=2,D21,"N/A")))</f>
        <v>310000</v>
      </c>
      <c r="F21" s="84" t="n">
        <f aca="false">E21*W21</f>
        <v>285172.398686465</v>
      </c>
      <c r="G21" s="32" t="n">
        <f aca="false">VLOOKUP($A21,Table,MATCH(G$4,Curves,0))</f>
        <v>3.52</v>
      </c>
      <c r="H21" s="98" t="n">
        <f aca="false">G21</f>
        <v>3.52</v>
      </c>
      <c r="I21" s="99" t="n">
        <f aca="false">H21</f>
        <v>3.52</v>
      </c>
      <c r="J21" s="32" t="n">
        <f aca="false">VLOOKUP($A21,Table,MATCH(J$4,Curves,0))</f>
        <v>-0.02525</v>
      </c>
      <c r="K21" s="98" t="n">
        <f aca="false">J21</f>
        <v>-0.02525</v>
      </c>
      <c r="L21" s="99" t="n">
        <f aca="false">K21</f>
        <v>-0.02525</v>
      </c>
      <c r="M21" s="32" t="n">
        <f aca="false">VLOOKUP($A21,Table,MATCH(M$4,Curves,0))</f>
        <v>0.01</v>
      </c>
      <c r="N21" s="98" t="n">
        <f aca="false">VLOOKUP($A21,Table,MATCH(N$4,Curves,0))</f>
        <v>0.03</v>
      </c>
      <c r="O21" s="99" t="n">
        <f aca="false">N21</f>
        <v>0.03</v>
      </c>
      <c r="P21" s="100"/>
      <c r="Q21" s="99" t="n">
        <f aca="false">O21+L21+I21</f>
        <v>3.52475</v>
      </c>
      <c r="R21" s="100"/>
      <c r="S21" s="35" t="n">
        <f aca="false">A22-A21</f>
        <v>31</v>
      </c>
      <c r="T21" s="101" t="n">
        <f aca="false">CHOOSE(F$3,A22+24,A21)</f>
        <v>37220</v>
      </c>
      <c r="U21" s="35" t="n">
        <f aca="false">T21-C$3</f>
        <v>446</v>
      </c>
      <c r="V21" s="32" t="n">
        <f aca="false">VLOOKUP($A21,Table,MATCH(V$4,Curves,0))</f>
        <v>0.069523254685335</v>
      </c>
      <c r="W21" s="102" t="n">
        <f aca="false">1/(1+CHOOSE(F$3,(V22+($K$3/10000))/2,(V21+($K$3/10000))/2))^(2*U21/365.25)</f>
        <v>0.919910963504725</v>
      </c>
      <c r="X21" s="35" t="n">
        <f aca="false">IF(AND(mthbeg&lt;=A21,mthend&gt;=A21),1,0)</f>
        <v>1</v>
      </c>
      <c r="Y21" s="35" t="n">
        <f aca="false">S21*X21</f>
        <v>31</v>
      </c>
      <c r="AA21" s="89" t="n">
        <f aca="false">F21*G21</f>
        <v>1003806.84337636</v>
      </c>
      <c r="AB21" s="89" t="n">
        <f aca="false">$F21*H21</f>
        <v>1003806.84337636</v>
      </c>
      <c r="AC21" s="89" t="n">
        <f aca="false">$F21*I21</f>
        <v>1003806.84337636</v>
      </c>
      <c r="AD21" s="89" t="n">
        <f aca="false">$F21*J21</f>
        <v>-7200.60306683323</v>
      </c>
      <c r="AE21" s="89" t="n">
        <f aca="false">$F21*K21</f>
        <v>-7200.60306683323</v>
      </c>
      <c r="AF21" s="89" t="n">
        <f aca="false">$F21*L21</f>
        <v>-7200.60306683323</v>
      </c>
      <c r="AG21" s="89" t="n">
        <f aca="false">$F21*M21</f>
        <v>2851.72398686465</v>
      </c>
      <c r="AH21" s="89" t="n">
        <f aca="false">$F21*N21</f>
        <v>8555.17196059394</v>
      </c>
      <c r="AI21" s="89" t="n">
        <f aca="false">F21*O21</f>
        <v>8555.17196059394</v>
      </c>
      <c r="AJ21" s="93"/>
      <c r="AK21" s="89" t="n">
        <f aca="false">CHOOSE($G$3,AB21-AC21,AC21-AB21)</f>
        <v>0</v>
      </c>
      <c r="AL21" s="89" t="n">
        <f aca="false">CHOOSE($G$3,AE21-AF21,AF21-AE21)</f>
        <v>0</v>
      </c>
      <c r="AM21" s="89" t="n">
        <f aca="false">CHOOSE($G$3,AH21-AI21,AI21-AH21)</f>
        <v>0</v>
      </c>
      <c r="AN21" s="103" t="n">
        <f aca="false">SUM(AK21:AM21)</f>
        <v>0</v>
      </c>
      <c r="AP21" s="89" t="n">
        <f aca="false">CHOOSE($G$3,AA21-AB21,AB21-AA21)</f>
        <v>0</v>
      </c>
      <c r="AQ21" s="89" t="n">
        <f aca="false">CHOOSE($G$3,AD21-AE21,AE21-AD21)</f>
        <v>0</v>
      </c>
      <c r="AR21" s="89" t="n">
        <f aca="false">CHOOSE($G$3,AG21-AH21,AH21-AG21)</f>
        <v>5703.44797372929</v>
      </c>
      <c r="AS21" s="103" t="n">
        <f aca="false">AP21+AQ21+AR21</f>
        <v>5703.44797372929</v>
      </c>
      <c r="AT21" s="103"/>
      <c r="AU21" s="90" t="n">
        <f aca="false">AS21+AN21</f>
        <v>5703.44797372929</v>
      </c>
      <c r="AW21" s="90" t="n">
        <f aca="false">AI21+AF21+AC21</f>
        <v>1005161.41227012</v>
      </c>
      <c r="AX21" s="104"/>
    </row>
    <row r="22" customFormat="false" ht="12.75" hidden="false" customHeight="false" outlineLevel="0" collapsed="false">
      <c r="A22" s="94" t="n">
        <f aca="false">EDATE(A21,1)</f>
        <v>37196</v>
      </c>
      <c r="B22" s="95" t="n">
        <f aca="false">VLOOKUP(MONTH(A22),Volumes,4)</f>
        <v>10000</v>
      </c>
      <c r="C22" s="96"/>
      <c r="D22" s="97" t="n">
        <f aca="false">B22+C22</f>
        <v>10000</v>
      </c>
      <c r="E22" s="84" t="n">
        <f aca="false">IF(X22=0,0,IF(AND(X22=1,$H$3=1),D22*S22,IF($H$3=2,D22,"N/A")))</f>
        <v>300000</v>
      </c>
      <c r="F22" s="84" t="n">
        <f aca="false">E22*W22</f>
        <v>274420.342789132</v>
      </c>
      <c r="G22" s="32" t="n">
        <f aca="false">VLOOKUP($A22,Table,MATCH(G$4,Curves,0))</f>
        <v>3.617</v>
      </c>
      <c r="H22" s="98" t="n">
        <f aca="false">G22</f>
        <v>3.617</v>
      </c>
      <c r="I22" s="99" t="n">
        <f aca="false">H22</f>
        <v>3.617</v>
      </c>
      <c r="J22" s="32" t="n">
        <f aca="false">VLOOKUP($A22,Table,MATCH(J$4,Curves,0))</f>
        <v>-0.0375</v>
      </c>
      <c r="K22" s="98" t="n">
        <f aca="false">J22</f>
        <v>-0.0375</v>
      </c>
      <c r="L22" s="99" t="n">
        <f aca="false">K22</f>
        <v>-0.0375</v>
      </c>
      <c r="M22" s="32" t="n">
        <f aca="false">VLOOKUP($A22,Table,MATCH(M$4,Curves,0))</f>
        <v>0.01</v>
      </c>
      <c r="N22" s="98" t="n">
        <f aca="false">VLOOKUP($A22,Table,MATCH(N$4,Curves,0))</f>
        <v>0.03</v>
      </c>
      <c r="O22" s="99" t="n">
        <f aca="false">N22</f>
        <v>0.03</v>
      </c>
      <c r="P22" s="100"/>
      <c r="Q22" s="99" t="n">
        <f aca="false">O22+L22+I22</f>
        <v>3.6095</v>
      </c>
      <c r="R22" s="100"/>
      <c r="S22" s="35" t="n">
        <f aca="false">A23-A22</f>
        <v>30</v>
      </c>
      <c r="T22" s="101" t="n">
        <f aca="false">CHOOSE(F$3,A23+24,A22)</f>
        <v>37250</v>
      </c>
      <c r="U22" s="35" t="n">
        <f aca="false">T22-C$3</f>
        <v>476</v>
      </c>
      <c r="V22" s="32" t="n">
        <f aca="false">VLOOKUP($A22,Table,MATCH(V$4,Curves,0))</f>
        <v>0.069546158631486</v>
      </c>
      <c r="W22" s="102" t="n">
        <f aca="false">1/(1+CHOOSE(F$3,(V23+($K$3/10000))/2,(V22+($K$3/10000))/2))^(2*U22/365.25)</f>
        <v>0.914734475963774</v>
      </c>
      <c r="X22" s="35" t="n">
        <f aca="false">IF(AND(mthbeg&lt;=A22,mthend&gt;=A22),1,0)</f>
        <v>1</v>
      </c>
      <c r="Y22" s="35" t="n">
        <f aca="false">S22*X22</f>
        <v>30</v>
      </c>
      <c r="AA22" s="89" t="n">
        <f aca="false">F22*G22</f>
        <v>992578.379868291</v>
      </c>
      <c r="AB22" s="89" t="n">
        <f aca="false">$F22*H22</f>
        <v>992578.379868291</v>
      </c>
      <c r="AC22" s="89" t="n">
        <f aca="false">$F22*I22</f>
        <v>992578.379868291</v>
      </c>
      <c r="AD22" s="89" t="n">
        <f aca="false">$F22*J22</f>
        <v>-10290.7628545925</v>
      </c>
      <c r="AE22" s="89" t="n">
        <f aca="false">$F22*K22</f>
        <v>-10290.7628545925</v>
      </c>
      <c r="AF22" s="89" t="n">
        <f aca="false">$F22*L22</f>
        <v>-10290.7628545925</v>
      </c>
      <c r="AG22" s="89" t="n">
        <f aca="false">$F22*M22</f>
        <v>2744.20342789132</v>
      </c>
      <c r="AH22" s="89" t="n">
        <f aca="false">$F22*N22</f>
        <v>8232.61028367397</v>
      </c>
      <c r="AI22" s="89" t="n">
        <f aca="false">F22*O22</f>
        <v>8232.61028367397</v>
      </c>
      <c r="AJ22" s="93"/>
      <c r="AK22" s="89" t="n">
        <f aca="false">CHOOSE($G$3,AB22-AC22,AC22-AB22)</f>
        <v>0</v>
      </c>
      <c r="AL22" s="89" t="n">
        <f aca="false">CHOOSE($G$3,AE22-AF22,AF22-AE22)</f>
        <v>0</v>
      </c>
      <c r="AM22" s="89" t="n">
        <f aca="false">CHOOSE($G$3,AH22-AI22,AI22-AH22)</f>
        <v>0</v>
      </c>
      <c r="AN22" s="103" t="n">
        <f aca="false">SUM(AK22:AM22)</f>
        <v>0</v>
      </c>
      <c r="AP22" s="89" t="n">
        <f aca="false">CHOOSE($G$3,AA22-AB22,AB22-AA22)</f>
        <v>0</v>
      </c>
      <c r="AQ22" s="89" t="n">
        <f aca="false">CHOOSE($G$3,AD22-AE22,AE22-AD22)</f>
        <v>0</v>
      </c>
      <c r="AR22" s="89" t="n">
        <f aca="false">CHOOSE($G$3,AG22-AH22,AH22-AG22)</f>
        <v>5488.40685578265</v>
      </c>
      <c r="AS22" s="103" t="n">
        <f aca="false">AP22+AQ22+AR22</f>
        <v>5488.40685578265</v>
      </c>
      <c r="AT22" s="103"/>
      <c r="AU22" s="90" t="n">
        <f aca="false">AS22+AN22</f>
        <v>5488.40685578265</v>
      </c>
      <c r="AW22" s="90" t="n">
        <f aca="false">AI22+AF22+AC22</f>
        <v>990520.227297373</v>
      </c>
      <c r="AX22" s="104"/>
    </row>
    <row r="23" customFormat="false" ht="12.75" hidden="false" customHeight="false" outlineLevel="0" collapsed="false">
      <c r="A23" s="94" t="n">
        <f aca="false">EDATE(A22,1)</f>
        <v>37226</v>
      </c>
      <c r="B23" s="95" t="n">
        <f aca="false">VLOOKUP(MONTH(A23),Volumes,4)</f>
        <v>10000</v>
      </c>
      <c r="C23" s="96"/>
      <c r="D23" s="97" t="n">
        <f aca="false">B23+C23</f>
        <v>10000</v>
      </c>
      <c r="E23" s="84" t="n">
        <f aca="false">IF(X23=0,0,IF(AND(X23=1,$H$3=1),D23*S23,IF($H$3=2,D23,"N/A")))</f>
        <v>310000</v>
      </c>
      <c r="F23" s="84" t="n">
        <f aca="false">E23*W23</f>
        <v>281914.022075156</v>
      </c>
      <c r="G23" s="32" t="n">
        <f aca="false">VLOOKUP($A23,Table,MATCH(G$4,Curves,0))</f>
        <v>3.697</v>
      </c>
      <c r="H23" s="98" t="n">
        <f aca="false">G23</f>
        <v>3.697</v>
      </c>
      <c r="I23" s="99" t="n">
        <f aca="false">H23</f>
        <v>3.697</v>
      </c>
      <c r="J23" s="32" t="n">
        <f aca="false">VLOOKUP($A23,Table,MATCH(J$4,Curves,0))</f>
        <v>-0.0375</v>
      </c>
      <c r="K23" s="98" t="n">
        <f aca="false">J23</f>
        <v>-0.0375</v>
      </c>
      <c r="L23" s="99" t="n">
        <f aca="false">K23</f>
        <v>-0.0375</v>
      </c>
      <c r="M23" s="32" t="n">
        <f aca="false">VLOOKUP($A23,Table,MATCH(M$4,Curves,0))</f>
        <v>0.01</v>
      </c>
      <c r="N23" s="98" t="n">
        <f aca="false">VLOOKUP($A23,Table,MATCH(N$4,Curves,0))</f>
        <v>0.03</v>
      </c>
      <c r="O23" s="99" t="n">
        <f aca="false">N23</f>
        <v>0.03</v>
      </c>
      <c r="P23" s="100"/>
      <c r="Q23" s="99" t="n">
        <f aca="false">O23+L23+I23</f>
        <v>3.6895</v>
      </c>
      <c r="R23" s="100"/>
      <c r="S23" s="35" t="n">
        <f aca="false">A24-A23</f>
        <v>31</v>
      </c>
      <c r="T23" s="101" t="n">
        <f aca="false">CHOOSE(F$3,A24+24,A23)</f>
        <v>37281</v>
      </c>
      <c r="U23" s="35" t="n">
        <f aca="false">T23-C$3</f>
        <v>507</v>
      </c>
      <c r="V23" s="32" t="n">
        <f aca="false">VLOOKUP($A23,Table,MATCH(V$4,Curves,0))</f>
        <v>0.069568323740829</v>
      </c>
      <c r="W23" s="102" t="n">
        <f aca="false">1/(1+CHOOSE(F$3,(V24+($K$3/10000))/2,(V23+($K$3/10000))/2))^(2*U23/365.25)</f>
        <v>0.909400071210182</v>
      </c>
      <c r="X23" s="35" t="n">
        <f aca="false">IF(AND(mthbeg&lt;=A23,mthend&gt;=A23),1,0)</f>
        <v>1</v>
      </c>
      <c r="Y23" s="35" t="n">
        <f aca="false">S23*X23</f>
        <v>31</v>
      </c>
      <c r="AA23" s="89" t="n">
        <f aca="false">F23*G23</f>
        <v>1042236.13961185</v>
      </c>
      <c r="AB23" s="89" t="n">
        <f aca="false">$F23*H23</f>
        <v>1042236.13961185</v>
      </c>
      <c r="AC23" s="89" t="n">
        <f aca="false">$F23*I23</f>
        <v>1042236.13961185</v>
      </c>
      <c r="AD23" s="89" t="n">
        <f aca="false">$F23*J23</f>
        <v>-10571.7758278184</v>
      </c>
      <c r="AE23" s="89" t="n">
        <f aca="false">$F23*K23</f>
        <v>-10571.7758278184</v>
      </c>
      <c r="AF23" s="89" t="n">
        <f aca="false">$F23*L23</f>
        <v>-10571.7758278184</v>
      </c>
      <c r="AG23" s="89" t="n">
        <f aca="false">$F23*M23</f>
        <v>2819.14022075156</v>
      </c>
      <c r="AH23" s="89" t="n">
        <f aca="false">$F23*N23</f>
        <v>8457.42066225469</v>
      </c>
      <c r="AI23" s="89" t="n">
        <f aca="false">F23*O23</f>
        <v>8457.42066225469</v>
      </c>
      <c r="AJ23" s="93"/>
      <c r="AK23" s="89" t="n">
        <f aca="false">CHOOSE($G$3,AB23-AC23,AC23-AB23)</f>
        <v>0</v>
      </c>
      <c r="AL23" s="89" t="n">
        <f aca="false">CHOOSE($G$3,AE23-AF23,AF23-AE23)</f>
        <v>0</v>
      </c>
      <c r="AM23" s="89" t="n">
        <f aca="false">CHOOSE($G$3,AH23-AI23,AI23-AH23)</f>
        <v>0</v>
      </c>
      <c r="AN23" s="103" t="n">
        <f aca="false">SUM(AK23:AM23)</f>
        <v>0</v>
      </c>
      <c r="AP23" s="89" t="n">
        <f aca="false">CHOOSE($G$3,AA23-AB23,AB23-AA23)</f>
        <v>0</v>
      </c>
      <c r="AQ23" s="89" t="n">
        <f aca="false">CHOOSE($G$3,AD23-AE23,AE23-AD23)</f>
        <v>0</v>
      </c>
      <c r="AR23" s="89" t="n">
        <f aca="false">CHOOSE($G$3,AG23-AH23,AH23-AG23)</f>
        <v>5638.28044150313</v>
      </c>
      <c r="AS23" s="103" t="n">
        <f aca="false">AP23+AQ23+AR23</f>
        <v>5638.28044150313</v>
      </c>
      <c r="AT23" s="103"/>
      <c r="AU23" s="90" t="n">
        <f aca="false">AS23+AN23</f>
        <v>5638.28044150313</v>
      </c>
      <c r="AW23" s="90" t="n">
        <f aca="false">AI23+AF23+AC23</f>
        <v>1040121.78444629</v>
      </c>
      <c r="AX23" s="104"/>
    </row>
    <row r="24" customFormat="false" ht="12.75" hidden="false" customHeight="false" outlineLevel="0" collapsed="false">
      <c r="A24" s="94" t="n">
        <f aca="false">EDATE(A23,1)</f>
        <v>37257</v>
      </c>
      <c r="B24" s="95" t="n">
        <f aca="false">VLOOKUP(MONTH(A24),Volumes,4)</f>
        <v>10000</v>
      </c>
      <c r="C24" s="96"/>
      <c r="D24" s="97" t="n">
        <f aca="false">B24+C24</f>
        <v>10000</v>
      </c>
      <c r="E24" s="84" t="n">
        <f aca="false">IF(X24=0,0,IF(AND(X24=1,$H$3=1),D24*S24,IF($H$3=2,D24,"N/A")))</f>
        <v>310000</v>
      </c>
      <c r="F24" s="84" t="n">
        <f aca="false">E24*W24</f>
        <v>280262.764384565</v>
      </c>
      <c r="G24" s="32" t="n">
        <f aca="false">VLOOKUP($A24,Table,MATCH(G$4,Curves,0))</f>
        <v>3.692</v>
      </c>
      <c r="H24" s="98" t="n">
        <f aca="false">G24</f>
        <v>3.692</v>
      </c>
      <c r="I24" s="99" t="n">
        <f aca="false">H24</f>
        <v>3.692</v>
      </c>
      <c r="J24" s="32" t="n">
        <f aca="false">VLOOKUP($A24,Table,MATCH(J$4,Curves,0))</f>
        <v>-0.0375</v>
      </c>
      <c r="K24" s="98" t="n">
        <f aca="false">J24</f>
        <v>-0.0375</v>
      </c>
      <c r="L24" s="99" t="n">
        <f aca="false">K24</f>
        <v>-0.0375</v>
      </c>
      <c r="M24" s="32" t="n">
        <f aca="false">VLOOKUP($A24,Table,MATCH(M$4,Curves,0))</f>
        <v>0.01</v>
      </c>
      <c r="N24" s="98" t="n">
        <f aca="false">VLOOKUP($A24,Table,MATCH(N$4,Curves,0))</f>
        <v>0.03</v>
      </c>
      <c r="O24" s="99" t="n">
        <f aca="false">N24</f>
        <v>0.03</v>
      </c>
      <c r="P24" s="100"/>
      <c r="Q24" s="99" t="n">
        <f aca="false">O24+L24+I24</f>
        <v>3.6845</v>
      </c>
      <c r="R24" s="100"/>
      <c r="S24" s="35" t="n">
        <f aca="false">A25-A24</f>
        <v>31</v>
      </c>
      <c r="T24" s="101" t="n">
        <f aca="false">CHOOSE(F$3,A25+24,A24)</f>
        <v>37312</v>
      </c>
      <c r="U24" s="35" t="n">
        <f aca="false">T24-C$3</f>
        <v>538</v>
      </c>
      <c r="V24" s="32" t="n">
        <f aca="false">VLOOKUP($A24,Table,MATCH(V$4,Curves,0))</f>
        <v>0.069601561285392</v>
      </c>
      <c r="W24" s="102" t="n">
        <f aca="false">1/(1+CHOOSE(F$3,(V25+($K$3/10000))/2,(V24+($K$3/10000))/2))^(2*U24/365.25)</f>
        <v>0.904073433498597</v>
      </c>
      <c r="X24" s="35" t="n">
        <f aca="false">IF(AND(mthbeg&lt;=A24,mthend&gt;=A24),1,0)</f>
        <v>1</v>
      </c>
      <c r="Y24" s="35" t="n">
        <f aca="false">S24*X24</f>
        <v>31</v>
      </c>
      <c r="AA24" s="89" t="n">
        <f aca="false">F24*G24</f>
        <v>1034730.12610781</v>
      </c>
      <c r="AB24" s="89" t="n">
        <f aca="false">$F24*H24</f>
        <v>1034730.12610781</v>
      </c>
      <c r="AC24" s="89" t="n">
        <f aca="false">$F24*I24</f>
        <v>1034730.12610781</v>
      </c>
      <c r="AD24" s="89" t="n">
        <f aca="false">$F24*J24</f>
        <v>-10509.8536644212</v>
      </c>
      <c r="AE24" s="89" t="n">
        <f aca="false">$F24*K24</f>
        <v>-10509.8536644212</v>
      </c>
      <c r="AF24" s="89" t="n">
        <f aca="false">$F24*L24</f>
        <v>-10509.8536644212</v>
      </c>
      <c r="AG24" s="89" t="n">
        <f aca="false">$F24*M24</f>
        <v>2802.62764384565</v>
      </c>
      <c r="AH24" s="89" t="n">
        <f aca="false">$F24*N24</f>
        <v>8407.88293153695</v>
      </c>
      <c r="AI24" s="89" t="n">
        <f aca="false">F24*O24</f>
        <v>8407.88293153695</v>
      </c>
      <c r="AJ24" s="93"/>
      <c r="AK24" s="89" t="n">
        <f aca="false">CHOOSE($G$3,AB24-AC24,AC24-AB24)</f>
        <v>0</v>
      </c>
      <c r="AL24" s="89" t="n">
        <f aca="false">CHOOSE($G$3,AE24-AF24,AF24-AE24)</f>
        <v>0</v>
      </c>
      <c r="AM24" s="89" t="n">
        <f aca="false">CHOOSE($G$3,AH24-AI24,AI24-AH24)</f>
        <v>0</v>
      </c>
      <c r="AN24" s="103" t="n">
        <f aca="false">SUM(AK24:AM24)</f>
        <v>0</v>
      </c>
      <c r="AP24" s="89" t="n">
        <f aca="false">CHOOSE($G$3,AA24-AB24,AB24-AA24)</f>
        <v>0</v>
      </c>
      <c r="AQ24" s="89" t="n">
        <f aca="false">CHOOSE($G$3,AD24-AE24,AE24-AD24)</f>
        <v>0</v>
      </c>
      <c r="AR24" s="89" t="n">
        <f aca="false">CHOOSE($G$3,AG24-AH24,AH24-AG24)</f>
        <v>5605.2552876913</v>
      </c>
      <c r="AS24" s="103" t="n">
        <f aca="false">AP24+AQ24+AR24</f>
        <v>5605.2552876913</v>
      </c>
      <c r="AT24" s="103"/>
      <c r="AU24" s="90" t="n">
        <f aca="false">AS24+AN24</f>
        <v>5605.2552876913</v>
      </c>
      <c r="AW24" s="90" t="n">
        <f aca="false">AI24+AF24+AC24</f>
        <v>1032628.15537493</v>
      </c>
      <c r="AX24" s="104"/>
    </row>
    <row r="25" customFormat="false" ht="12.75" hidden="false" customHeight="false" outlineLevel="0" collapsed="false">
      <c r="A25" s="94" t="n">
        <f aca="false">EDATE(A24,1)</f>
        <v>37288</v>
      </c>
      <c r="B25" s="95" t="n">
        <f aca="false">VLOOKUP(MONTH(A25),Volumes,4)</f>
        <v>10000</v>
      </c>
      <c r="C25" s="96"/>
      <c r="D25" s="97" t="n">
        <f aca="false">B25+C25</f>
        <v>10000</v>
      </c>
      <c r="E25" s="84" t="n">
        <f aca="false">IF(X25=0,0,IF(AND(X25=1,$H$3=1),D25*S25,IF($H$3=2,D25,"N/A")))</f>
        <v>280000</v>
      </c>
      <c r="F25" s="84" t="n">
        <f aca="false">E25*W25</f>
        <v>251799.260054444</v>
      </c>
      <c r="G25" s="32" t="n">
        <f aca="false">VLOOKUP($A25,Table,MATCH(G$4,Curves,0))</f>
        <v>3.532</v>
      </c>
      <c r="H25" s="98" t="n">
        <f aca="false">G25</f>
        <v>3.532</v>
      </c>
      <c r="I25" s="99" t="n">
        <f aca="false">H25</f>
        <v>3.532</v>
      </c>
      <c r="J25" s="32" t="n">
        <f aca="false">VLOOKUP($A25,Table,MATCH(J$4,Curves,0))</f>
        <v>-0.0375</v>
      </c>
      <c r="K25" s="98" t="n">
        <f aca="false">J25</f>
        <v>-0.0375</v>
      </c>
      <c r="L25" s="99" t="n">
        <f aca="false">K25</f>
        <v>-0.0375</v>
      </c>
      <c r="M25" s="32" t="n">
        <f aca="false">VLOOKUP($A25,Table,MATCH(M$4,Curves,0))</f>
        <v>0.01</v>
      </c>
      <c r="N25" s="98" t="n">
        <f aca="false">VLOOKUP($A25,Table,MATCH(N$4,Curves,0))</f>
        <v>0.03</v>
      </c>
      <c r="O25" s="99" t="n">
        <f aca="false">N25</f>
        <v>0.03</v>
      </c>
      <c r="P25" s="100"/>
      <c r="Q25" s="99" t="n">
        <f aca="false">O25+L25+I25</f>
        <v>3.5245</v>
      </c>
      <c r="R25" s="100"/>
      <c r="S25" s="35" t="n">
        <f aca="false">A26-A25</f>
        <v>28</v>
      </c>
      <c r="T25" s="101" t="n">
        <f aca="false">CHOOSE(F$3,A26+24,A25)</f>
        <v>37340</v>
      </c>
      <c r="U25" s="35" t="n">
        <f aca="false">T25-C$3</f>
        <v>566</v>
      </c>
      <c r="V25" s="32" t="n">
        <f aca="false">VLOOKUP($A25,Table,MATCH(V$4,Curves,0))</f>
        <v>0.069649106889406</v>
      </c>
      <c r="W25" s="102" t="n">
        <f aca="false">1/(1+CHOOSE(F$3,(V26+($K$3/10000))/2,(V25+($K$3/10000))/2))^(2*U25/365.25)</f>
        <v>0.899283071623013</v>
      </c>
      <c r="X25" s="35" t="n">
        <f aca="false">IF(AND(mthbeg&lt;=A25,mthend&gt;=A25),1,0)</f>
        <v>1</v>
      </c>
      <c r="Y25" s="35" t="n">
        <f aca="false">S25*X25</f>
        <v>28</v>
      </c>
      <c r="AA25" s="89" t="n">
        <f aca="false">F25*G25</f>
        <v>889354.986512295</v>
      </c>
      <c r="AB25" s="89" t="n">
        <f aca="false">$F25*H25</f>
        <v>889354.986512295</v>
      </c>
      <c r="AC25" s="89" t="n">
        <f aca="false">$F25*I25</f>
        <v>889354.986512295</v>
      </c>
      <c r="AD25" s="89" t="n">
        <f aca="false">$F25*J25</f>
        <v>-9442.47225204164</v>
      </c>
      <c r="AE25" s="89" t="n">
        <f aca="false">$F25*K25</f>
        <v>-9442.47225204164</v>
      </c>
      <c r="AF25" s="89" t="n">
        <f aca="false">$F25*L25</f>
        <v>-9442.47225204164</v>
      </c>
      <c r="AG25" s="89" t="n">
        <f aca="false">$F25*M25</f>
        <v>2517.99260054444</v>
      </c>
      <c r="AH25" s="89" t="n">
        <f aca="false">$F25*N25</f>
        <v>7553.97780163331</v>
      </c>
      <c r="AI25" s="89" t="n">
        <f aca="false">F25*O25</f>
        <v>7553.97780163331</v>
      </c>
      <c r="AJ25" s="93"/>
      <c r="AK25" s="89" t="n">
        <f aca="false">CHOOSE($G$3,AB25-AC25,AC25-AB25)</f>
        <v>0</v>
      </c>
      <c r="AL25" s="89" t="n">
        <f aca="false">CHOOSE($G$3,AE25-AF25,AF25-AE25)</f>
        <v>0</v>
      </c>
      <c r="AM25" s="89" t="n">
        <f aca="false">CHOOSE($G$3,AH25-AI25,AI25-AH25)</f>
        <v>0</v>
      </c>
      <c r="AN25" s="103" t="n">
        <f aca="false">SUM(AK25:AM25)</f>
        <v>0</v>
      </c>
      <c r="AP25" s="89" t="n">
        <f aca="false">CHOOSE($G$3,AA25-AB25,AB25-AA25)</f>
        <v>0</v>
      </c>
      <c r="AQ25" s="89" t="n">
        <f aca="false">CHOOSE($G$3,AD25-AE25,AE25-AD25)</f>
        <v>0</v>
      </c>
      <c r="AR25" s="89" t="n">
        <f aca="false">CHOOSE($G$3,AG25-AH25,AH25-AG25)</f>
        <v>5035.98520108887</v>
      </c>
      <c r="AS25" s="103" t="n">
        <f aca="false">AP25+AQ25+AR25</f>
        <v>5035.98520108887</v>
      </c>
      <c r="AT25" s="103"/>
      <c r="AU25" s="90" t="n">
        <f aca="false">AS25+AN25</f>
        <v>5035.98520108887</v>
      </c>
      <c r="AW25" s="90" t="n">
        <f aca="false">AI25+AF25+AC25</f>
        <v>887466.492061887</v>
      </c>
      <c r="AX25" s="104"/>
    </row>
    <row r="26" customFormat="false" ht="12.75" hidden="false" customHeight="false" outlineLevel="0" collapsed="false">
      <c r="A26" s="94" t="n">
        <f aca="false">EDATE(A25,1)</f>
        <v>37316</v>
      </c>
      <c r="B26" s="95" t="n">
        <f aca="false">VLOOKUP(MONTH(A26),Volumes,4)</f>
        <v>10000</v>
      </c>
      <c r="C26" s="96"/>
      <c r="D26" s="97" t="n">
        <f aca="false">B26+C26</f>
        <v>10000</v>
      </c>
      <c r="E26" s="84" t="n">
        <f aca="false">IF(X26=0,0,IF(AND(X26=1,$H$3=1),D26*S26,IF($H$3=2,D26,"N/A")))</f>
        <v>310000</v>
      </c>
      <c r="F26" s="84" t="n">
        <f aca="false">E26*W26</f>
        <v>277148.355234476</v>
      </c>
      <c r="G26" s="32" t="n">
        <f aca="false">VLOOKUP($A26,Table,MATCH(G$4,Curves,0))</f>
        <v>3.377</v>
      </c>
      <c r="H26" s="98" t="n">
        <f aca="false">G26</f>
        <v>3.377</v>
      </c>
      <c r="I26" s="99" t="n">
        <f aca="false">H26</f>
        <v>3.377</v>
      </c>
      <c r="J26" s="32" t="n">
        <f aca="false">VLOOKUP($A26,Table,MATCH(J$4,Curves,0))</f>
        <v>-0.0375</v>
      </c>
      <c r="K26" s="98" t="n">
        <f aca="false">J26</f>
        <v>-0.0375</v>
      </c>
      <c r="L26" s="99" t="n">
        <f aca="false">K26</f>
        <v>-0.0375</v>
      </c>
      <c r="M26" s="32" t="n">
        <f aca="false">VLOOKUP($A26,Table,MATCH(M$4,Curves,0))</f>
        <v>0.01</v>
      </c>
      <c r="N26" s="98" t="n">
        <f aca="false">VLOOKUP($A26,Table,MATCH(N$4,Curves,0))</f>
        <v>0.03</v>
      </c>
      <c r="O26" s="99" t="n">
        <f aca="false">N26</f>
        <v>0.03</v>
      </c>
      <c r="P26" s="100"/>
      <c r="Q26" s="99" t="n">
        <f aca="false">O26+L26+I26</f>
        <v>3.3695</v>
      </c>
      <c r="R26" s="100"/>
      <c r="S26" s="35" t="n">
        <f aca="false">A27-A26</f>
        <v>31</v>
      </c>
      <c r="T26" s="101" t="n">
        <f aca="false">CHOOSE(F$3,A27+24,A26)</f>
        <v>37371</v>
      </c>
      <c r="U26" s="35" t="n">
        <f aca="false">T26-C$3</f>
        <v>597</v>
      </c>
      <c r="V26" s="32" t="n">
        <f aca="false">VLOOKUP($A26,Table,MATCH(V$4,Curves,0))</f>
        <v>0.069692051306576</v>
      </c>
      <c r="W26" s="102" t="n">
        <f aca="false">1/(1+CHOOSE(F$3,(V27+($K$3/10000))/2,(V26+($K$3/10000))/2))^(2*U26/365.25)</f>
        <v>0.894026952369277</v>
      </c>
      <c r="X26" s="35" t="n">
        <f aca="false">IF(AND(mthbeg&lt;=A26,mthend&gt;=A26),1,0)</f>
        <v>1</v>
      </c>
      <c r="Y26" s="35" t="n">
        <f aca="false">S26*X26</f>
        <v>31</v>
      </c>
      <c r="AA26" s="89" t="n">
        <f aca="false">F26*G26</f>
        <v>935929.995626825</v>
      </c>
      <c r="AB26" s="89" t="n">
        <f aca="false">$F26*H26</f>
        <v>935929.995626825</v>
      </c>
      <c r="AC26" s="89" t="n">
        <f aca="false">$F26*I26</f>
        <v>935929.995626825</v>
      </c>
      <c r="AD26" s="89" t="n">
        <f aca="false">$F26*J26</f>
        <v>-10393.0633212929</v>
      </c>
      <c r="AE26" s="89" t="n">
        <f aca="false">$F26*K26</f>
        <v>-10393.0633212929</v>
      </c>
      <c r="AF26" s="89" t="n">
        <f aca="false">$F26*L26</f>
        <v>-10393.0633212929</v>
      </c>
      <c r="AG26" s="89" t="n">
        <f aca="false">$F26*M26</f>
        <v>2771.48355234476</v>
      </c>
      <c r="AH26" s="89" t="n">
        <f aca="false">$F26*N26</f>
        <v>8314.45065703428</v>
      </c>
      <c r="AI26" s="89" t="n">
        <f aca="false">F26*O26</f>
        <v>8314.45065703428</v>
      </c>
      <c r="AJ26" s="93"/>
      <c r="AK26" s="89" t="n">
        <f aca="false">CHOOSE($G$3,AB26-AC26,AC26-AB26)</f>
        <v>0</v>
      </c>
      <c r="AL26" s="89" t="n">
        <f aca="false">CHOOSE($G$3,AE26-AF26,AF26-AE26)</f>
        <v>0</v>
      </c>
      <c r="AM26" s="89" t="n">
        <f aca="false">CHOOSE($G$3,AH26-AI26,AI26-AH26)</f>
        <v>0</v>
      </c>
      <c r="AN26" s="103" t="n">
        <f aca="false">SUM(AK26:AM26)</f>
        <v>0</v>
      </c>
      <c r="AP26" s="89" t="n">
        <f aca="false">CHOOSE($G$3,AA26-AB26,AB26-AA26)</f>
        <v>0</v>
      </c>
      <c r="AQ26" s="89" t="n">
        <f aca="false">CHOOSE($G$3,AD26-AE26,AE26-AD26)</f>
        <v>0</v>
      </c>
      <c r="AR26" s="89" t="n">
        <f aca="false">CHOOSE($G$3,AG26-AH26,AH26-AG26)</f>
        <v>5542.96710468952</v>
      </c>
      <c r="AS26" s="103" t="n">
        <f aca="false">AP26+AQ26+AR26</f>
        <v>5542.96710468952</v>
      </c>
      <c r="AT26" s="103"/>
      <c r="AU26" s="90" t="n">
        <f aca="false">AS26+AN26</f>
        <v>5542.96710468952</v>
      </c>
      <c r="AW26" s="90" t="n">
        <f aca="false">AI26+AF26+AC26</f>
        <v>933851.382962567</v>
      </c>
      <c r="AX26" s="104"/>
    </row>
    <row r="27" customFormat="false" ht="12.75" hidden="false" customHeight="false" outlineLevel="0" collapsed="false">
      <c r="A27" s="94" t="n">
        <f aca="false">EDATE(A26,1)</f>
        <v>37347</v>
      </c>
      <c r="B27" s="95" t="n">
        <f aca="false">VLOOKUP(MONTH(A27),Volumes,4)</f>
        <v>10000</v>
      </c>
      <c r="C27" s="96"/>
      <c r="D27" s="97" t="n">
        <f aca="false">B27+C27</f>
        <v>10000</v>
      </c>
      <c r="E27" s="84" t="n">
        <f aca="false">IF(X27=0,0,IF(AND(X27=1,$H$3=1),D27*S27,IF($H$3=2,D27,"N/A")))</f>
        <v>300000</v>
      </c>
      <c r="F27" s="84" t="n">
        <f aca="false">E27*W27</f>
        <v>266701.010682206</v>
      </c>
      <c r="G27" s="32" t="n">
        <f aca="false">VLOOKUP($A27,Table,MATCH(G$4,Curves,0))</f>
        <v>3.227</v>
      </c>
      <c r="H27" s="98" t="n">
        <f aca="false">G27</f>
        <v>3.227</v>
      </c>
      <c r="I27" s="99" t="n">
        <f aca="false">H27</f>
        <v>3.227</v>
      </c>
      <c r="J27" s="32" t="n">
        <f aca="false">VLOOKUP($A27,Table,MATCH(J$4,Curves,0))</f>
        <v>-0.02</v>
      </c>
      <c r="K27" s="98" t="n">
        <f aca="false">J27</f>
        <v>-0.02</v>
      </c>
      <c r="L27" s="99" t="n">
        <f aca="false">K27</f>
        <v>-0.02</v>
      </c>
      <c r="M27" s="32" t="n">
        <f aca="false">VLOOKUP($A27,Table,MATCH(M$4,Curves,0))</f>
        <v>0.01</v>
      </c>
      <c r="N27" s="98" t="n">
        <f aca="false">VLOOKUP($A27,Table,MATCH(N$4,Curves,0))</f>
        <v>0.03</v>
      </c>
      <c r="O27" s="99" t="n">
        <f aca="false">N27</f>
        <v>0.03</v>
      </c>
      <c r="P27" s="100"/>
      <c r="Q27" s="99" t="n">
        <f aca="false">O27+L27+I27</f>
        <v>3.237</v>
      </c>
      <c r="R27" s="100"/>
      <c r="S27" s="35" t="n">
        <f aca="false">A28-A27</f>
        <v>30</v>
      </c>
      <c r="T27" s="101" t="n">
        <f aca="false">CHOOSE(F$3,A28+24,A27)</f>
        <v>37401</v>
      </c>
      <c r="U27" s="35" t="n">
        <f aca="false">T27-C$3</f>
        <v>627</v>
      </c>
      <c r="V27" s="32" t="n">
        <f aca="false">VLOOKUP($A27,Table,MATCH(V$4,Curves,0))</f>
        <v>0.069722226634656</v>
      </c>
      <c r="W27" s="102" t="n">
        <f aca="false">1/(1+CHOOSE(F$3,(V28+($K$3/10000))/2,(V27+($K$3/10000))/2))^(2*U27/365.25)</f>
        <v>0.889003368940686</v>
      </c>
      <c r="X27" s="35" t="n">
        <f aca="false">IF(AND(mthbeg&lt;=A27,mthend&gt;=A27),1,0)</f>
        <v>1</v>
      </c>
      <c r="Y27" s="35" t="n">
        <f aca="false">S27*X27</f>
        <v>30</v>
      </c>
      <c r="AA27" s="89" t="n">
        <f aca="false">F27*G27</f>
        <v>860644.161471478</v>
      </c>
      <c r="AB27" s="89" t="n">
        <f aca="false">$F27*H27</f>
        <v>860644.161471478</v>
      </c>
      <c r="AC27" s="89" t="n">
        <f aca="false">$F27*I27</f>
        <v>860644.161471478</v>
      </c>
      <c r="AD27" s="89" t="n">
        <f aca="false">$F27*J27</f>
        <v>-5334.02021364412</v>
      </c>
      <c r="AE27" s="89" t="n">
        <f aca="false">$F27*K27</f>
        <v>-5334.02021364412</v>
      </c>
      <c r="AF27" s="89" t="n">
        <f aca="false">$F27*L27</f>
        <v>-5334.02021364412</v>
      </c>
      <c r="AG27" s="89" t="n">
        <f aca="false">$F27*M27</f>
        <v>2667.01010682206</v>
      </c>
      <c r="AH27" s="89" t="n">
        <f aca="false">$F27*N27</f>
        <v>8001.03032046617</v>
      </c>
      <c r="AI27" s="89" t="n">
        <f aca="false">F27*O27</f>
        <v>8001.03032046617</v>
      </c>
      <c r="AJ27" s="93"/>
      <c r="AK27" s="89" t="n">
        <f aca="false">CHOOSE($G$3,AB27-AC27,AC27-AB27)</f>
        <v>0</v>
      </c>
      <c r="AL27" s="89" t="n">
        <f aca="false">CHOOSE($G$3,AE27-AF27,AF27-AE27)</f>
        <v>0</v>
      </c>
      <c r="AM27" s="89" t="n">
        <f aca="false">CHOOSE($G$3,AH27-AI27,AI27-AH27)</f>
        <v>0</v>
      </c>
      <c r="AN27" s="103" t="n">
        <f aca="false">SUM(AK27:AM27)</f>
        <v>0</v>
      </c>
      <c r="AP27" s="89" t="n">
        <f aca="false">CHOOSE($G$3,AA27-AB27,AB27-AA27)</f>
        <v>0</v>
      </c>
      <c r="AQ27" s="89" t="n">
        <f aca="false">CHOOSE($G$3,AD27-AE27,AE27-AD27)</f>
        <v>0</v>
      </c>
      <c r="AR27" s="89" t="n">
        <f aca="false">CHOOSE($G$3,AG27-AH27,AH27-AG27)</f>
        <v>5334.02021364411</v>
      </c>
      <c r="AS27" s="103" t="n">
        <f aca="false">AP27+AQ27+AR27</f>
        <v>5334.02021364411</v>
      </c>
      <c r="AT27" s="103"/>
      <c r="AU27" s="90" t="n">
        <f aca="false">AS27+AN27</f>
        <v>5334.02021364411</v>
      </c>
      <c r="AW27" s="90" t="n">
        <f aca="false">AI27+AF27+AC27</f>
        <v>863311.1715783</v>
      </c>
      <c r="AX27" s="104"/>
    </row>
    <row r="28" customFormat="false" ht="12.75" hidden="false" customHeight="false" outlineLevel="0" collapsed="false">
      <c r="A28" s="94" t="n">
        <f aca="false">EDATE(A27,1)</f>
        <v>37377</v>
      </c>
      <c r="B28" s="95" t="n">
        <f aca="false">VLOOKUP(MONTH(A28),Volumes,4)</f>
        <v>20000</v>
      </c>
      <c r="C28" s="96"/>
      <c r="D28" s="97" t="n">
        <f aca="false">B28+C28</f>
        <v>20000</v>
      </c>
      <c r="E28" s="84" t="n">
        <f aca="false">IF(X28=0,0,IF(AND(X28=1,$H$3=1),D28*S28,IF($H$3=2,D28,"N/A")))</f>
        <v>620000</v>
      </c>
      <c r="F28" s="84" t="n">
        <f aca="false">E28*W28</f>
        <v>547981.712498185</v>
      </c>
      <c r="G28" s="32" t="n">
        <f aca="false">VLOOKUP($A28,Table,MATCH(G$4,Curves,0))</f>
        <v>3.173</v>
      </c>
      <c r="H28" s="98" t="n">
        <f aca="false">G28</f>
        <v>3.173</v>
      </c>
      <c r="I28" s="99" t="n">
        <f aca="false">H28</f>
        <v>3.173</v>
      </c>
      <c r="J28" s="32" t="n">
        <f aca="false">VLOOKUP($A28,Table,MATCH(J$4,Curves,0))</f>
        <v>-0.02025</v>
      </c>
      <c r="K28" s="98" t="n">
        <f aca="false">J28</f>
        <v>-0.02025</v>
      </c>
      <c r="L28" s="99" t="n">
        <f aca="false">K28</f>
        <v>-0.02025</v>
      </c>
      <c r="M28" s="32" t="n">
        <f aca="false">VLOOKUP($A28,Table,MATCH(M$4,Curves,0))</f>
        <v>0.01</v>
      </c>
      <c r="N28" s="98" t="n">
        <f aca="false">VLOOKUP($A28,Table,MATCH(N$4,Curves,0))</f>
        <v>0.03</v>
      </c>
      <c r="O28" s="99" t="n">
        <f aca="false">N28</f>
        <v>0.03</v>
      </c>
      <c r="P28" s="100"/>
      <c r="Q28" s="99" t="n">
        <f aca="false">O28+L28+I28</f>
        <v>3.18275</v>
      </c>
      <c r="R28" s="100"/>
      <c r="S28" s="35" t="n">
        <f aca="false">A29-A28</f>
        <v>31</v>
      </c>
      <c r="T28" s="101" t="n">
        <f aca="false">CHOOSE(F$3,A29+24,A28)</f>
        <v>37432</v>
      </c>
      <c r="U28" s="35" t="n">
        <f aca="false">T28-C$3</f>
        <v>658</v>
      </c>
      <c r="V28" s="32" t="n">
        <f aca="false">VLOOKUP($A28,Table,MATCH(V$4,Curves,0))</f>
        <v>0.069725713675655</v>
      </c>
      <c r="W28" s="102" t="n">
        <f aca="false">1/(1+CHOOSE(F$3,(V29+($K$3/10000))/2,(V28+($K$3/10000))/2))^(2*U28/365.25)</f>
        <v>0.883841471771266</v>
      </c>
      <c r="X28" s="35" t="n">
        <f aca="false">IF(AND(mthbeg&lt;=A28,mthend&gt;=A28),1,0)</f>
        <v>1</v>
      </c>
      <c r="Y28" s="35" t="n">
        <f aca="false">S28*X28</f>
        <v>31</v>
      </c>
      <c r="AA28" s="89" t="n">
        <f aca="false">F28*G28</f>
        <v>1738745.97375674</v>
      </c>
      <c r="AB28" s="89" t="n">
        <f aca="false">$F28*H28</f>
        <v>1738745.97375674</v>
      </c>
      <c r="AC28" s="89" t="n">
        <f aca="false">$F28*I28</f>
        <v>1738745.97375674</v>
      </c>
      <c r="AD28" s="89" t="n">
        <f aca="false">$F28*J28</f>
        <v>-11096.6296780882</v>
      </c>
      <c r="AE28" s="89" t="n">
        <f aca="false">$F28*K28</f>
        <v>-11096.6296780882</v>
      </c>
      <c r="AF28" s="89" t="n">
        <f aca="false">$F28*L28</f>
        <v>-11096.6296780882</v>
      </c>
      <c r="AG28" s="89" t="n">
        <f aca="false">$F28*M28</f>
        <v>5479.81712498185</v>
      </c>
      <c r="AH28" s="89" t="n">
        <f aca="false">$F28*N28</f>
        <v>16439.4513749455</v>
      </c>
      <c r="AI28" s="89" t="n">
        <f aca="false">F28*O28</f>
        <v>16439.4513749455</v>
      </c>
      <c r="AJ28" s="93"/>
      <c r="AK28" s="89" t="n">
        <f aca="false">CHOOSE($G$3,AB28-AC28,AC28-AB28)</f>
        <v>0</v>
      </c>
      <c r="AL28" s="89" t="n">
        <f aca="false">CHOOSE($G$3,AE28-AF28,AF28-AE28)</f>
        <v>0</v>
      </c>
      <c r="AM28" s="89" t="n">
        <f aca="false">CHOOSE($G$3,AH28-AI28,AI28-AH28)</f>
        <v>0</v>
      </c>
      <c r="AN28" s="103" t="n">
        <f aca="false">SUM(AK28:AM28)</f>
        <v>0</v>
      </c>
      <c r="AP28" s="89" t="n">
        <f aca="false">CHOOSE($G$3,AA28-AB28,AB28-AA28)</f>
        <v>0</v>
      </c>
      <c r="AQ28" s="89" t="n">
        <f aca="false">CHOOSE($G$3,AD28-AE28,AE28-AD28)</f>
        <v>0</v>
      </c>
      <c r="AR28" s="89" t="n">
        <f aca="false">CHOOSE($G$3,AG28-AH28,AH28-AG28)</f>
        <v>10959.6342499637</v>
      </c>
      <c r="AS28" s="103" t="n">
        <f aca="false">AP28+AQ28+AR28</f>
        <v>10959.6342499637</v>
      </c>
      <c r="AT28" s="103"/>
      <c r="AU28" s="90" t="n">
        <f aca="false">AS28+AN28</f>
        <v>10959.6342499637</v>
      </c>
      <c r="AW28" s="90" t="n">
        <f aca="false">AI28+AF28+AC28</f>
        <v>1744088.7954536</v>
      </c>
      <c r="AX28" s="104"/>
    </row>
    <row r="29" customFormat="false" ht="12.75" hidden="false" customHeight="false" outlineLevel="0" collapsed="false">
      <c r="A29" s="94" t="n">
        <f aca="false">EDATE(A28,1)</f>
        <v>37408</v>
      </c>
      <c r="B29" s="95" t="n">
        <f aca="false">VLOOKUP(MONTH(A29),Volumes,4)</f>
        <v>40000</v>
      </c>
      <c r="C29" s="96"/>
      <c r="D29" s="97" t="n">
        <f aca="false">B29+C29</f>
        <v>40000</v>
      </c>
      <c r="E29" s="84" t="n">
        <f aca="false">IF(X29=0,0,IF(AND(X29=1,$H$3=1),D29*S29,IF($H$3=2,D29,"N/A")))</f>
        <v>1200000</v>
      </c>
      <c r="F29" s="84" t="n">
        <f aca="false">E29*W29</f>
        <v>1054650.77345881</v>
      </c>
      <c r="G29" s="32" t="n">
        <f aca="false">VLOOKUP($A29,Table,MATCH(G$4,Curves,0))</f>
        <v>3.149</v>
      </c>
      <c r="H29" s="98" t="n">
        <f aca="false">G29</f>
        <v>3.149</v>
      </c>
      <c r="I29" s="99" t="n">
        <f aca="false">H29</f>
        <v>3.149</v>
      </c>
      <c r="J29" s="32" t="n">
        <f aca="false">VLOOKUP($A29,Table,MATCH(J$4,Curves,0))</f>
        <v>-0.02025</v>
      </c>
      <c r="K29" s="98" t="n">
        <f aca="false">J29</f>
        <v>-0.02025</v>
      </c>
      <c r="L29" s="99" t="n">
        <f aca="false">K29</f>
        <v>-0.02025</v>
      </c>
      <c r="M29" s="32" t="n">
        <f aca="false">VLOOKUP($A29,Table,MATCH(M$4,Curves,0))</f>
        <v>0.01</v>
      </c>
      <c r="N29" s="98" t="n">
        <f aca="false">VLOOKUP($A29,Table,MATCH(N$4,Curves,0))</f>
        <v>0.03</v>
      </c>
      <c r="O29" s="99" t="n">
        <f aca="false">N29</f>
        <v>0.03</v>
      </c>
      <c r="P29" s="100"/>
      <c r="Q29" s="99" t="n">
        <f aca="false">O29+L29+I29</f>
        <v>3.15875</v>
      </c>
      <c r="R29" s="100"/>
      <c r="S29" s="35" t="n">
        <f aca="false">A30-A29</f>
        <v>30</v>
      </c>
      <c r="T29" s="101" t="n">
        <f aca="false">CHOOSE(F$3,A30+24,A29)</f>
        <v>37462</v>
      </c>
      <c r="U29" s="35" t="n">
        <f aca="false">T29-C$3</f>
        <v>688</v>
      </c>
      <c r="V29" s="32" t="n">
        <f aca="false">VLOOKUP($A29,Table,MATCH(V$4,Curves,0))</f>
        <v>0.069729316951359</v>
      </c>
      <c r="W29" s="102" t="n">
        <f aca="false">1/(1+CHOOSE(F$3,(V30+($K$3/10000))/2,(V29+($K$3/10000))/2))^(2*U29/365.25)</f>
        <v>0.878875644549011</v>
      </c>
      <c r="X29" s="35" t="n">
        <f aca="false">IF(AND(mthbeg&lt;=A29,mthend&gt;=A29),1,0)</f>
        <v>1</v>
      </c>
      <c r="Y29" s="35" t="n">
        <f aca="false">S29*X29</f>
        <v>30</v>
      </c>
      <c r="AA29" s="89" t="n">
        <f aca="false">F29*G29</f>
        <v>3321095.2856218</v>
      </c>
      <c r="AB29" s="89" t="n">
        <f aca="false">$F29*H29</f>
        <v>3321095.2856218</v>
      </c>
      <c r="AC29" s="89" t="n">
        <f aca="false">$F29*I29</f>
        <v>3321095.2856218</v>
      </c>
      <c r="AD29" s="89" t="n">
        <f aca="false">$F29*J29</f>
        <v>-21356.678162541</v>
      </c>
      <c r="AE29" s="89" t="n">
        <f aca="false">$F29*K29</f>
        <v>-21356.678162541</v>
      </c>
      <c r="AF29" s="89" t="n">
        <f aca="false">$F29*L29</f>
        <v>-21356.678162541</v>
      </c>
      <c r="AG29" s="89" t="n">
        <f aca="false">$F29*M29</f>
        <v>10546.5077345881</v>
      </c>
      <c r="AH29" s="89" t="n">
        <f aca="false">$F29*N29</f>
        <v>31639.5232037644</v>
      </c>
      <c r="AI29" s="89" t="n">
        <f aca="false">F29*O29</f>
        <v>31639.5232037644</v>
      </c>
      <c r="AJ29" s="93"/>
      <c r="AK29" s="89" t="n">
        <f aca="false">CHOOSE($G$3,AB29-AC29,AC29-AB29)</f>
        <v>0</v>
      </c>
      <c r="AL29" s="89" t="n">
        <f aca="false">CHOOSE($G$3,AE29-AF29,AF29-AE29)</f>
        <v>0</v>
      </c>
      <c r="AM29" s="89" t="n">
        <f aca="false">CHOOSE($G$3,AH29-AI29,AI29-AH29)</f>
        <v>0</v>
      </c>
      <c r="AN29" s="103" t="n">
        <f aca="false">SUM(AK29:AM29)</f>
        <v>0</v>
      </c>
      <c r="AP29" s="89" t="n">
        <f aca="false">CHOOSE($G$3,AA29-AB29,AB29-AA29)</f>
        <v>0</v>
      </c>
      <c r="AQ29" s="89" t="n">
        <f aca="false">CHOOSE($G$3,AD29-AE29,AE29-AD29)</f>
        <v>0</v>
      </c>
      <c r="AR29" s="89" t="n">
        <f aca="false">CHOOSE($G$3,AG29-AH29,AH29-AG29)</f>
        <v>21093.0154691763</v>
      </c>
      <c r="AS29" s="103" t="n">
        <f aca="false">AP29+AQ29+AR29</f>
        <v>21093.0154691763</v>
      </c>
      <c r="AT29" s="103"/>
      <c r="AU29" s="90" t="n">
        <f aca="false">AS29+AN29</f>
        <v>21093.0154691763</v>
      </c>
      <c r="AW29" s="90" t="n">
        <f aca="false">AI29+AF29+AC29</f>
        <v>3331378.13066303</v>
      </c>
      <c r="AX29" s="104"/>
    </row>
    <row r="30" customFormat="false" ht="12.75" hidden="false" customHeight="false" outlineLevel="0" collapsed="false">
      <c r="A30" s="94" t="n">
        <f aca="false">EDATE(A29,1)</f>
        <v>37438</v>
      </c>
      <c r="B30" s="95" t="n">
        <f aca="false">VLOOKUP(MONTH(A30),Volumes,4)</f>
        <v>40000</v>
      </c>
      <c r="C30" s="96"/>
      <c r="D30" s="97" t="n">
        <f aca="false">B30+C30</f>
        <v>40000</v>
      </c>
      <c r="E30" s="84" t="n">
        <f aca="false">IF(X30=0,0,IF(AND(X30=1,$H$3=1),D30*S30,IF($H$3=2,D30,"N/A")))</f>
        <v>1240000</v>
      </c>
      <c r="F30" s="84" t="n">
        <f aca="false">E30*W30</f>
        <v>1083482.00954757</v>
      </c>
      <c r="G30" s="32" t="n">
        <f aca="false">VLOOKUP($A30,Table,MATCH(G$4,Curves,0))</f>
        <v>3.143</v>
      </c>
      <c r="H30" s="98" t="n">
        <f aca="false">G30</f>
        <v>3.143</v>
      </c>
      <c r="I30" s="99" t="n">
        <f aca="false">H30</f>
        <v>3.143</v>
      </c>
      <c r="J30" s="32" t="n">
        <f aca="false">VLOOKUP($A30,Table,MATCH(J$4,Curves,0))</f>
        <v>-0.02025</v>
      </c>
      <c r="K30" s="98" t="n">
        <f aca="false">J30</f>
        <v>-0.02025</v>
      </c>
      <c r="L30" s="99" t="n">
        <f aca="false">K30</f>
        <v>-0.02025</v>
      </c>
      <c r="M30" s="32" t="n">
        <f aca="false">VLOOKUP($A30,Table,MATCH(M$4,Curves,0))</f>
        <v>0.01</v>
      </c>
      <c r="N30" s="98" t="n">
        <f aca="false">VLOOKUP($A30,Table,MATCH(N$4,Curves,0))</f>
        <v>0.03</v>
      </c>
      <c r="O30" s="99" t="n">
        <f aca="false">N30</f>
        <v>0.03</v>
      </c>
      <c r="P30" s="100"/>
      <c r="Q30" s="99" t="n">
        <f aca="false">O30+L30+I30</f>
        <v>3.15275</v>
      </c>
      <c r="R30" s="100"/>
      <c r="S30" s="35" t="n">
        <f aca="false">A31-A30</f>
        <v>31</v>
      </c>
      <c r="T30" s="101" t="n">
        <f aca="false">CHOOSE(F$3,A31+24,A30)</f>
        <v>37493</v>
      </c>
      <c r="U30" s="35" t="n">
        <f aca="false">T30-C$3</f>
        <v>719</v>
      </c>
      <c r="V30" s="32" t="n">
        <f aca="false">VLOOKUP($A30,Table,MATCH(V$4,Curves,0))</f>
        <v>0.069731858434381</v>
      </c>
      <c r="W30" s="102" t="n">
        <f aca="false">1/(1+CHOOSE(F$3,(V31+($K$3/10000))/2,(V30+($K$3/10000))/2))^(2*U30/365.25)</f>
        <v>0.873775814151268</v>
      </c>
      <c r="X30" s="35" t="n">
        <f aca="false">IF(AND(mthbeg&lt;=A30,mthend&gt;=A30),1,0)</f>
        <v>1</v>
      </c>
      <c r="Y30" s="35" t="n">
        <f aca="false">S30*X30</f>
        <v>31</v>
      </c>
      <c r="AA30" s="89" t="n">
        <f aca="false">F30*G30</f>
        <v>3405383.95600802</v>
      </c>
      <c r="AB30" s="89" t="n">
        <f aca="false">$F30*H30</f>
        <v>3405383.95600802</v>
      </c>
      <c r="AC30" s="89" t="n">
        <f aca="false">$F30*I30</f>
        <v>3405383.95600802</v>
      </c>
      <c r="AD30" s="89" t="n">
        <f aca="false">$F30*J30</f>
        <v>-21940.5106933383</v>
      </c>
      <c r="AE30" s="89" t="n">
        <f aca="false">$F30*K30</f>
        <v>-21940.5106933383</v>
      </c>
      <c r="AF30" s="89" t="n">
        <f aca="false">$F30*L30</f>
        <v>-21940.5106933383</v>
      </c>
      <c r="AG30" s="89" t="n">
        <f aca="false">$F30*M30</f>
        <v>10834.8200954757</v>
      </c>
      <c r="AH30" s="89" t="n">
        <f aca="false">$F30*N30</f>
        <v>32504.4602864272</v>
      </c>
      <c r="AI30" s="89" t="n">
        <f aca="false">F30*O30</f>
        <v>32504.4602864272</v>
      </c>
      <c r="AJ30" s="93"/>
      <c r="AK30" s="89" t="n">
        <f aca="false">CHOOSE($G$3,AB30-AC30,AC30-AB30)</f>
        <v>0</v>
      </c>
      <c r="AL30" s="89" t="n">
        <f aca="false">CHOOSE($G$3,AE30-AF30,AF30-AE30)</f>
        <v>0</v>
      </c>
      <c r="AM30" s="89" t="n">
        <f aca="false">CHOOSE($G$3,AH30-AI30,AI30-AH30)</f>
        <v>0</v>
      </c>
      <c r="AN30" s="103" t="n">
        <f aca="false">SUM(AK30:AM30)</f>
        <v>0</v>
      </c>
      <c r="AP30" s="89" t="n">
        <f aca="false">CHOOSE($G$3,AA30-AB30,AB30-AA30)</f>
        <v>0</v>
      </c>
      <c r="AQ30" s="89" t="n">
        <f aca="false">CHOOSE($G$3,AD30-AE30,AE30-AD30)</f>
        <v>0</v>
      </c>
      <c r="AR30" s="89" t="n">
        <f aca="false">CHOOSE($G$3,AG30-AH30,AH30-AG30)</f>
        <v>21669.6401909514</v>
      </c>
      <c r="AS30" s="103" t="n">
        <f aca="false">AP30+AQ30+AR30</f>
        <v>21669.6401909514</v>
      </c>
      <c r="AT30" s="103"/>
      <c r="AU30" s="90" t="n">
        <f aca="false">AS30+AN30</f>
        <v>21669.6401909514</v>
      </c>
      <c r="AW30" s="90" t="n">
        <f aca="false">AI30+AF30+AC30</f>
        <v>3415947.90560111</v>
      </c>
      <c r="AX30" s="104"/>
    </row>
    <row r="31" customFormat="false" ht="12.75" hidden="false" customHeight="false" outlineLevel="0" collapsed="false">
      <c r="A31" s="94" t="n">
        <f aca="false">EDATE(A30,1)</f>
        <v>37469</v>
      </c>
      <c r="B31" s="95" t="n">
        <f aca="false">VLOOKUP(MONTH(A31),Volumes,4)</f>
        <v>40000</v>
      </c>
      <c r="C31" s="96"/>
      <c r="D31" s="97" t="n">
        <f aca="false">B31+C31</f>
        <v>40000</v>
      </c>
      <c r="E31" s="84" t="n">
        <f aca="false">IF(X31=0,0,IF(AND(X31=1,$H$3=1),D31*S31,IF($H$3=2,D31,"N/A")))</f>
        <v>1240000</v>
      </c>
      <c r="F31" s="84" t="n">
        <f aca="false">E31*W31</f>
        <v>1077194.72561357</v>
      </c>
      <c r="G31" s="32" t="n">
        <f aca="false">VLOOKUP($A31,Table,MATCH(G$4,Curves,0))</f>
        <v>3.143</v>
      </c>
      <c r="H31" s="98" t="n">
        <f aca="false">G31</f>
        <v>3.143</v>
      </c>
      <c r="I31" s="99" t="n">
        <f aca="false">H31</f>
        <v>3.143</v>
      </c>
      <c r="J31" s="32" t="n">
        <f aca="false">VLOOKUP($A31,Table,MATCH(J$4,Curves,0))</f>
        <v>-0.02025</v>
      </c>
      <c r="K31" s="98" t="n">
        <f aca="false">J31</f>
        <v>-0.02025</v>
      </c>
      <c r="L31" s="99" t="n">
        <f aca="false">K31</f>
        <v>-0.02025</v>
      </c>
      <c r="M31" s="32" t="n">
        <f aca="false">VLOOKUP($A31,Table,MATCH(M$4,Curves,0))</f>
        <v>0.01</v>
      </c>
      <c r="N31" s="98" t="n">
        <f aca="false">VLOOKUP($A31,Table,MATCH(N$4,Curves,0))</f>
        <v>0.03</v>
      </c>
      <c r="O31" s="99" t="n">
        <f aca="false">N31</f>
        <v>0.03</v>
      </c>
      <c r="P31" s="100"/>
      <c r="Q31" s="99" t="n">
        <f aca="false">O31+L31+I31</f>
        <v>3.15275</v>
      </c>
      <c r="R31" s="100"/>
      <c r="S31" s="35" t="n">
        <f aca="false">A32-A31</f>
        <v>31</v>
      </c>
      <c r="T31" s="101" t="n">
        <f aca="false">CHOOSE(F$3,A32+24,A31)</f>
        <v>37524</v>
      </c>
      <c r="U31" s="35" t="n">
        <f aca="false">T31-C$3</f>
        <v>750</v>
      </c>
      <c r="V31" s="32" t="n">
        <f aca="false">VLOOKUP($A31,Table,MATCH(V$4,Curves,0))</f>
        <v>0.069732928915693</v>
      </c>
      <c r="W31" s="102" t="n">
        <f aca="false">1/(1+CHOOSE(F$3,(V32+($K$3/10000))/2,(V31+($K$3/10000))/2))^(2*U31/365.25)</f>
        <v>0.868705423881908</v>
      </c>
      <c r="X31" s="35" t="n">
        <f aca="false">IF(AND(mthbeg&lt;=A31,mthend&gt;=A31),1,0)</f>
        <v>1</v>
      </c>
      <c r="Y31" s="35" t="n">
        <f aca="false">S31*X31</f>
        <v>31</v>
      </c>
      <c r="AA31" s="89" t="n">
        <f aca="false">F31*G31</f>
        <v>3385623.02260344</v>
      </c>
      <c r="AB31" s="89" t="n">
        <f aca="false">$F31*H31</f>
        <v>3385623.02260344</v>
      </c>
      <c r="AC31" s="89" t="n">
        <f aca="false">$F31*I31</f>
        <v>3385623.02260344</v>
      </c>
      <c r="AD31" s="89" t="n">
        <f aca="false">$F31*J31</f>
        <v>-21813.1931936747</v>
      </c>
      <c r="AE31" s="89" t="n">
        <f aca="false">$F31*K31</f>
        <v>-21813.1931936747</v>
      </c>
      <c r="AF31" s="89" t="n">
        <f aca="false">$F31*L31</f>
        <v>-21813.1931936747</v>
      </c>
      <c r="AG31" s="89" t="n">
        <f aca="false">$F31*M31</f>
        <v>10771.9472561357</v>
      </c>
      <c r="AH31" s="89" t="n">
        <f aca="false">$F31*N31</f>
        <v>32315.841768407</v>
      </c>
      <c r="AI31" s="89" t="n">
        <f aca="false">F31*O31</f>
        <v>32315.841768407</v>
      </c>
      <c r="AJ31" s="93"/>
      <c r="AK31" s="89" t="n">
        <f aca="false">CHOOSE($G$3,AB31-AC31,AC31-AB31)</f>
        <v>0</v>
      </c>
      <c r="AL31" s="89" t="n">
        <f aca="false">CHOOSE($G$3,AE31-AF31,AF31-AE31)</f>
        <v>0</v>
      </c>
      <c r="AM31" s="89" t="n">
        <f aca="false">CHOOSE($G$3,AH31-AI31,AI31-AH31)</f>
        <v>0</v>
      </c>
      <c r="AN31" s="103" t="n">
        <f aca="false">SUM(AK31:AM31)</f>
        <v>0</v>
      </c>
      <c r="AP31" s="89" t="n">
        <f aca="false">CHOOSE($G$3,AA31-AB31,AB31-AA31)</f>
        <v>0</v>
      </c>
      <c r="AQ31" s="89" t="n">
        <f aca="false">CHOOSE($G$3,AD31-AE31,AE31-AD31)</f>
        <v>0</v>
      </c>
      <c r="AR31" s="89" t="n">
        <f aca="false">CHOOSE($G$3,AG31-AH31,AH31-AG31)</f>
        <v>21543.8945122713</v>
      </c>
      <c r="AS31" s="103" t="n">
        <f aca="false">AP31+AQ31+AR31</f>
        <v>21543.8945122713</v>
      </c>
      <c r="AT31" s="103"/>
      <c r="AU31" s="90" t="n">
        <f aca="false">AS31+AN31</f>
        <v>21543.8945122713</v>
      </c>
      <c r="AW31" s="90" t="n">
        <f aca="false">AI31+AF31+AC31</f>
        <v>3396125.67117817</v>
      </c>
      <c r="AX31" s="104"/>
    </row>
    <row r="32" customFormat="false" ht="12.75" hidden="false" customHeight="false" outlineLevel="0" collapsed="false">
      <c r="A32" s="94" t="n">
        <f aca="false">EDATE(A31,1)</f>
        <v>37500</v>
      </c>
      <c r="B32" s="95" t="n">
        <f aca="false">VLOOKUP(MONTH(A32),Volumes,4)</f>
        <v>20000</v>
      </c>
      <c r="C32" s="96"/>
      <c r="D32" s="97" t="n">
        <f aca="false">B32+C32</f>
        <v>20000</v>
      </c>
      <c r="E32" s="84" t="n">
        <f aca="false">IF(X32=0,0,IF(AND(X32=1,$H$3=1),D32*S32,IF($H$3=2,D32,"N/A")))</f>
        <v>600000</v>
      </c>
      <c r="F32" s="84" t="n">
        <f aca="false">E32*W32</f>
        <v>518297.5082629</v>
      </c>
      <c r="G32" s="32" t="n">
        <f aca="false">VLOOKUP($A32,Table,MATCH(G$4,Curves,0))</f>
        <v>3.129</v>
      </c>
      <c r="H32" s="98" t="n">
        <f aca="false">G32</f>
        <v>3.129</v>
      </c>
      <c r="I32" s="99" t="n">
        <f aca="false">H32</f>
        <v>3.129</v>
      </c>
      <c r="J32" s="32" t="n">
        <f aca="false">VLOOKUP($A32,Table,MATCH(J$4,Curves,0))</f>
        <v>-0.02275</v>
      </c>
      <c r="K32" s="98" t="n">
        <f aca="false">J32</f>
        <v>-0.02275</v>
      </c>
      <c r="L32" s="99" t="n">
        <f aca="false">K32</f>
        <v>-0.02275</v>
      </c>
      <c r="M32" s="32" t="n">
        <f aca="false">VLOOKUP($A32,Table,MATCH(M$4,Curves,0))</f>
        <v>0.01</v>
      </c>
      <c r="N32" s="98" t="n">
        <f aca="false">VLOOKUP($A32,Table,MATCH(N$4,Curves,0))</f>
        <v>0.03</v>
      </c>
      <c r="O32" s="99" t="n">
        <f aca="false">N32</f>
        <v>0.03</v>
      </c>
      <c r="P32" s="100"/>
      <c r="Q32" s="99" t="n">
        <f aca="false">O32+L32+I32</f>
        <v>3.13625</v>
      </c>
      <c r="R32" s="100"/>
      <c r="S32" s="35" t="n">
        <f aca="false">A33-A32</f>
        <v>30</v>
      </c>
      <c r="T32" s="101" t="n">
        <f aca="false">CHOOSE(F$3,A33+24,A32)</f>
        <v>37554</v>
      </c>
      <c r="U32" s="35" t="n">
        <f aca="false">T32-C$3</f>
        <v>780</v>
      </c>
      <c r="V32" s="32" t="n">
        <f aca="false">VLOOKUP($A32,Table,MATCH(V$4,Curves,0))</f>
        <v>0.069733999397005</v>
      </c>
      <c r="W32" s="102" t="n">
        <f aca="false">1/(1+CHOOSE(F$3,(V33+($K$3/10000))/2,(V32+($K$3/10000))/2))^(2*U32/365.25)</f>
        <v>0.863829180438167</v>
      </c>
      <c r="X32" s="35" t="n">
        <f aca="false">IF(AND(mthbeg&lt;=A32,mthend&gt;=A32),1,0)</f>
        <v>1</v>
      </c>
      <c r="Y32" s="35" t="n">
        <f aca="false">S32*X32</f>
        <v>30</v>
      </c>
      <c r="AA32" s="89" t="n">
        <f aca="false">F32*G32</f>
        <v>1621752.90335462</v>
      </c>
      <c r="AB32" s="89" t="n">
        <f aca="false">$F32*H32</f>
        <v>1621752.90335462</v>
      </c>
      <c r="AC32" s="89" t="n">
        <f aca="false">$F32*I32</f>
        <v>1621752.90335462</v>
      </c>
      <c r="AD32" s="89" t="n">
        <f aca="false">$F32*J32</f>
        <v>-11791.268312981</v>
      </c>
      <c r="AE32" s="89" t="n">
        <f aca="false">$F32*K32</f>
        <v>-11791.268312981</v>
      </c>
      <c r="AF32" s="89" t="n">
        <f aca="false">$F32*L32</f>
        <v>-11791.268312981</v>
      </c>
      <c r="AG32" s="89" t="n">
        <f aca="false">$F32*M32</f>
        <v>5182.975082629</v>
      </c>
      <c r="AH32" s="89" t="n">
        <f aca="false">$F32*N32</f>
        <v>15548.925247887</v>
      </c>
      <c r="AI32" s="89" t="n">
        <f aca="false">F32*O32</f>
        <v>15548.925247887</v>
      </c>
      <c r="AJ32" s="93"/>
      <c r="AK32" s="89" t="n">
        <f aca="false">CHOOSE($G$3,AB32-AC32,AC32-AB32)</f>
        <v>0</v>
      </c>
      <c r="AL32" s="89" t="n">
        <f aca="false">CHOOSE($G$3,AE32-AF32,AF32-AE32)</f>
        <v>0</v>
      </c>
      <c r="AM32" s="89" t="n">
        <f aca="false">CHOOSE($G$3,AH32-AI32,AI32-AH32)</f>
        <v>0</v>
      </c>
      <c r="AN32" s="103" t="n">
        <f aca="false">SUM(AK32:AM32)</f>
        <v>0</v>
      </c>
      <c r="AP32" s="89" t="n">
        <f aca="false">CHOOSE($G$3,AA32-AB32,AB32-AA32)</f>
        <v>0</v>
      </c>
      <c r="AQ32" s="89" t="n">
        <f aca="false">CHOOSE($G$3,AD32-AE32,AE32-AD32)</f>
        <v>0</v>
      </c>
      <c r="AR32" s="89" t="n">
        <f aca="false">CHOOSE($G$3,AG32-AH32,AH32-AG32)</f>
        <v>10365.950165258</v>
      </c>
      <c r="AS32" s="103" t="n">
        <f aca="false">AP32+AQ32+AR32</f>
        <v>10365.950165258</v>
      </c>
      <c r="AT32" s="103"/>
      <c r="AU32" s="90" t="n">
        <f aca="false">AS32+AN32</f>
        <v>10365.950165258</v>
      </c>
      <c r="AW32" s="90" t="n">
        <f aca="false">AI32+AF32+AC32</f>
        <v>1625510.56028952</v>
      </c>
      <c r="AX32" s="104"/>
    </row>
    <row r="33" customFormat="false" ht="12.75" hidden="false" customHeight="false" outlineLevel="0" collapsed="false">
      <c r="A33" s="94" t="n">
        <f aca="false">EDATE(A32,1)</f>
        <v>37530</v>
      </c>
      <c r="B33" s="95" t="n">
        <f aca="false">VLOOKUP(MONTH(A33),Volumes,4)</f>
        <v>10000</v>
      </c>
      <c r="C33" s="96"/>
      <c r="D33" s="97" t="n">
        <f aca="false">B33+C33</f>
        <v>10000</v>
      </c>
      <c r="E33" s="84" t="n">
        <f aca="false">IF(X33=0,0,IF(AND(X33=1,$H$3=1),D33*S33,IF($H$3=2,D33,"N/A")))</f>
        <v>310000</v>
      </c>
      <c r="F33" s="84" t="n">
        <f aca="false">E33*W33</f>
        <v>266235.20589132</v>
      </c>
      <c r="G33" s="32" t="n">
        <f aca="false">VLOOKUP($A33,Table,MATCH(G$4,Curves,0))</f>
        <v>3.144</v>
      </c>
      <c r="H33" s="98" t="n">
        <f aca="false">G33</f>
        <v>3.144</v>
      </c>
      <c r="I33" s="99" t="n">
        <f aca="false">H33</f>
        <v>3.144</v>
      </c>
      <c r="J33" s="32" t="n">
        <f aca="false">VLOOKUP($A33,Table,MATCH(J$4,Curves,0))</f>
        <v>-0.02275</v>
      </c>
      <c r="K33" s="98" t="n">
        <f aca="false">J33</f>
        <v>-0.02275</v>
      </c>
      <c r="L33" s="99" t="n">
        <f aca="false">K33</f>
        <v>-0.02275</v>
      </c>
      <c r="M33" s="32" t="n">
        <f aca="false">VLOOKUP($A33,Table,MATCH(M$4,Curves,0))</f>
        <v>0.01</v>
      </c>
      <c r="N33" s="98" t="n">
        <f aca="false">VLOOKUP($A33,Table,MATCH(N$4,Curves,0))</f>
        <v>0.03</v>
      </c>
      <c r="O33" s="99" t="n">
        <f aca="false">N33</f>
        <v>0.03</v>
      </c>
      <c r="P33" s="100"/>
      <c r="Q33" s="99" t="n">
        <f aca="false">O33+L33+I33</f>
        <v>3.15125</v>
      </c>
      <c r="R33" s="100"/>
      <c r="S33" s="35" t="n">
        <f aca="false">A34-A33</f>
        <v>31</v>
      </c>
      <c r="T33" s="101" t="n">
        <f aca="false">CHOOSE(F$3,A34+24,A33)</f>
        <v>37585</v>
      </c>
      <c r="U33" s="35" t="n">
        <f aca="false">T33-C$3</f>
        <v>811</v>
      </c>
      <c r="V33" s="32" t="n">
        <f aca="false">VLOOKUP($A33,Table,MATCH(V$4,Curves,0))</f>
        <v>0.069733512731258</v>
      </c>
      <c r="W33" s="102" t="n">
        <f aca="false">1/(1+CHOOSE(F$3,(V34+($K$3/10000))/2,(V33+($K$3/10000))/2))^(2*U33/365.25)</f>
        <v>0.85882324481071</v>
      </c>
      <c r="X33" s="35" t="n">
        <f aca="false">IF(AND(mthbeg&lt;=A33,mthend&gt;=A33),1,0)</f>
        <v>1</v>
      </c>
      <c r="Y33" s="35" t="n">
        <f aca="false">S33*X33</f>
        <v>31</v>
      </c>
      <c r="AA33" s="89" t="n">
        <f aca="false">F33*G33</f>
        <v>837043.48732231</v>
      </c>
      <c r="AB33" s="89" t="n">
        <f aca="false">$F33*H33</f>
        <v>837043.48732231</v>
      </c>
      <c r="AC33" s="89" t="n">
        <f aca="false">$F33*I33</f>
        <v>837043.48732231</v>
      </c>
      <c r="AD33" s="89" t="n">
        <f aca="false">$F33*J33</f>
        <v>-6056.85093402753</v>
      </c>
      <c r="AE33" s="89" t="n">
        <f aca="false">$F33*K33</f>
        <v>-6056.85093402753</v>
      </c>
      <c r="AF33" s="89" t="n">
        <f aca="false">$F33*L33</f>
        <v>-6056.85093402753</v>
      </c>
      <c r="AG33" s="89" t="n">
        <f aca="false">$F33*M33</f>
        <v>2662.3520589132</v>
      </c>
      <c r="AH33" s="89" t="n">
        <f aca="false">$F33*N33</f>
        <v>7987.0561767396</v>
      </c>
      <c r="AI33" s="89" t="n">
        <f aca="false">F33*O33</f>
        <v>7987.0561767396</v>
      </c>
      <c r="AJ33" s="93"/>
      <c r="AK33" s="89" t="n">
        <f aca="false">CHOOSE($G$3,AB33-AC33,AC33-AB33)</f>
        <v>0</v>
      </c>
      <c r="AL33" s="89" t="n">
        <f aca="false">CHOOSE($G$3,AE33-AF33,AF33-AE33)</f>
        <v>0</v>
      </c>
      <c r="AM33" s="89" t="n">
        <f aca="false">CHOOSE($G$3,AH33-AI33,AI33-AH33)</f>
        <v>0</v>
      </c>
      <c r="AN33" s="103" t="n">
        <f aca="false">SUM(AK33:AM33)</f>
        <v>0</v>
      </c>
      <c r="AP33" s="89" t="n">
        <f aca="false">CHOOSE($G$3,AA33-AB33,AB33-AA33)</f>
        <v>0</v>
      </c>
      <c r="AQ33" s="89" t="n">
        <f aca="false">CHOOSE($G$3,AD33-AE33,AE33-AD33)</f>
        <v>0</v>
      </c>
      <c r="AR33" s="89" t="n">
        <f aca="false">CHOOSE($G$3,AG33-AH33,AH33-AG33)</f>
        <v>5324.7041178264</v>
      </c>
      <c r="AS33" s="103" t="n">
        <f aca="false">AP33+AQ33+AR33</f>
        <v>5324.7041178264</v>
      </c>
      <c r="AT33" s="103"/>
      <c r="AU33" s="90" t="n">
        <f aca="false">AS33+AN33</f>
        <v>5324.7041178264</v>
      </c>
      <c r="AW33" s="90" t="n">
        <f aca="false">AI33+AF33+AC33</f>
        <v>838973.692565022</v>
      </c>
      <c r="AX33" s="104"/>
    </row>
    <row r="34" customFormat="false" ht="12.75" hidden="false" customHeight="false" outlineLevel="0" collapsed="false">
      <c r="A34" s="94" t="n">
        <f aca="false">EDATE(A33,1)</f>
        <v>37561</v>
      </c>
      <c r="B34" s="95" t="n">
        <f aca="false">VLOOKUP(MONTH(A34),Volumes,4)</f>
        <v>10000</v>
      </c>
      <c r="C34" s="96"/>
      <c r="D34" s="97" t="n">
        <f aca="false">B34+C34</f>
        <v>10000</v>
      </c>
      <c r="E34" s="84" t="n">
        <f aca="false">IF(X34=0,0,IF(AND(X34=1,$H$3=1),D34*S34,IF($H$3=2,D34,"N/A")))</f>
        <v>0</v>
      </c>
      <c r="F34" s="84" t="n">
        <f aca="false">E34*W34</f>
        <v>0</v>
      </c>
      <c r="G34" s="32" t="n">
        <f aca="false">VLOOKUP($A34,Table,MATCH(G$4,Curves,0))</f>
        <v>3.236</v>
      </c>
      <c r="H34" s="98" t="n">
        <f aca="false">G34</f>
        <v>3.236</v>
      </c>
      <c r="I34" s="99" t="n">
        <f aca="false">H34</f>
        <v>3.236</v>
      </c>
      <c r="J34" s="32" t="n">
        <f aca="false">VLOOKUP($A34,Table,MATCH(J$4,Curves,0))</f>
        <v>-0.04</v>
      </c>
      <c r="K34" s="98" t="n">
        <f aca="false">J34</f>
        <v>-0.04</v>
      </c>
      <c r="L34" s="99" t="n">
        <f aca="false">K34</f>
        <v>-0.04</v>
      </c>
      <c r="M34" s="32" t="n">
        <f aca="false">VLOOKUP($A34,Table,MATCH(M$4,Curves,0))</f>
        <v>0.01</v>
      </c>
      <c r="N34" s="98" t="n">
        <f aca="false">VLOOKUP($A34,Table,MATCH(N$4,Curves,0))</f>
        <v>0.03</v>
      </c>
      <c r="O34" s="99" t="n">
        <f aca="false">N34</f>
        <v>0.03</v>
      </c>
      <c r="P34" s="100"/>
      <c r="Q34" s="99" t="n">
        <f aca="false">O34+L34+I34</f>
        <v>3.226</v>
      </c>
      <c r="R34" s="100"/>
      <c r="S34" s="35" t="n">
        <f aca="false">A35-A34</f>
        <v>30</v>
      </c>
      <c r="T34" s="101" t="n">
        <f aca="false">CHOOSE(F$3,A35+24,A34)</f>
        <v>37615</v>
      </c>
      <c r="U34" s="35" t="n">
        <f aca="false">T34-C$3</f>
        <v>841</v>
      </c>
      <c r="V34" s="32" t="n">
        <f aca="false">VLOOKUP($A34,Table,MATCH(V$4,Curves,0))</f>
        <v>0.069730824922526</v>
      </c>
      <c r="W34" s="102" t="n">
        <f aca="false">1/(1+CHOOSE(F$3,(V35+($K$3/10000))/2,(V34+($K$3/10000))/2))^(2*U34/365.25)</f>
        <v>0.854006772256699</v>
      </c>
      <c r="X34" s="35" t="n">
        <f aca="false">IF(AND(mthbeg&lt;=A34,mthend&gt;=A34),1,0)</f>
        <v>0</v>
      </c>
      <c r="Y34" s="35" t="n">
        <f aca="false">S34*X34</f>
        <v>0</v>
      </c>
      <c r="AA34" s="89" t="n">
        <f aca="false">F34*G34</f>
        <v>0</v>
      </c>
      <c r="AB34" s="89" t="n">
        <f aca="false">$F34*H34</f>
        <v>0</v>
      </c>
      <c r="AC34" s="89" t="n">
        <f aca="false">$F34*I34</f>
        <v>0</v>
      </c>
      <c r="AD34" s="89" t="n">
        <f aca="false">$F34*J34</f>
        <v>-0</v>
      </c>
      <c r="AE34" s="89" t="n">
        <f aca="false">$F34*K34</f>
        <v>-0</v>
      </c>
      <c r="AF34" s="89" t="n">
        <f aca="false">$F34*L34</f>
        <v>-0</v>
      </c>
      <c r="AG34" s="89" t="n">
        <f aca="false">$F34*M34</f>
        <v>0</v>
      </c>
      <c r="AH34" s="89" t="n">
        <f aca="false">$F34*N34</f>
        <v>0</v>
      </c>
      <c r="AI34" s="89" t="n">
        <f aca="false">F34*O34</f>
        <v>0</v>
      </c>
      <c r="AJ34" s="93"/>
      <c r="AK34" s="89" t="n">
        <f aca="false">CHOOSE($G$3,AB34-AC34,AC34-AB34)</f>
        <v>0</v>
      </c>
      <c r="AL34" s="89" t="n">
        <f aca="false">CHOOSE($G$3,AE34-AF34,AF34-AE34)</f>
        <v>0</v>
      </c>
      <c r="AM34" s="89" t="n">
        <f aca="false">CHOOSE($G$3,AH34-AI34,AI34-AH34)</f>
        <v>0</v>
      </c>
      <c r="AN34" s="103" t="n">
        <f aca="false">SUM(AK34:AM34)</f>
        <v>0</v>
      </c>
      <c r="AP34" s="89" t="n">
        <f aca="false">CHOOSE($G$3,AA34-AB34,AB34-AA34)</f>
        <v>0</v>
      </c>
      <c r="AQ34" s="89" t="n">
        <f aca="false">CHOOSE($G$3,AD34-AE34,AE34-AD34)</f>
        <v>0</v>
      </c>
      <c r="AR34" s="89" t="n">
        <f aca="false">CHOOSE($G$3,AG34-AH34,AH34-AG34)</f>
        <v>0</v>
      </c>
      <c r="AS34" s="103" t="n">
        <f aca="false">AP34+AQ34+AR34</f>
        <v>0</v>
      </c>
      <c r="AT34" s="103"/>
      <c r="AU34" s="90" t="n">
        <f aca="false">AS34+AN34</f>
        <v>0</v>
      </c>
      <c r="AW34" s="90" t="n">
        <f aca="false">AI34+AF34+AC34</f>
        <v>0</v>
      </c>
      <c r="AX34" s="104"/>
    </row>
    <row r="35" customFormat="false" ht="12.75" hidden="false" customHeight="false" outlineLevel="0" collapsed="false">
      <c r="A35" s="94" t="n">
        <f aca="false">EDATE(A34,1)</f>
        <v>37591</v>
      </c>
      <c r="B35" s="95" t="n">
        <f aca="false">VLOOKUP(MONTH(A35),Volumes,4)</f>
        <v>10000</v>
      </c>
      <c r="C35" s="96"/>
      <c r="D35" s="97" t="n">
        <f aca="false">B35+C35</f>
        <v>10000</v>
      </c>
      <c r="E35" s="84" t="n">
        <f aca="false">IF(X35=0,0,IF(AND(X35=1,$H$3=1),D35*S35,IF($H$3=2,D35,"N/A")))</f>
        <v>0</v>
      </c>
      <c r="F35" s="84" t="n">
        <f aca="false">E35*W35</f>
        <v>0</v>
      </c>
      <c r="G35" s="32" t="n">
        <f aca="false">VLOOKUP($A35,Table,MATCH(G$4,Curves,0))</f>
        <v>3.322</v>
      </c>
      <c r="H35" s="98" t="n">
        <f aca="false">G35</f>
        <v>3.322</v>
      </c>
      <c r="I35" s="99" t="n">
        <f aca="false">H35</f>
        <v>3.322</v>
      </c>
      <c r="J35" s="32" t="n">
        <f aca="false">VLOOKUP($A35,Table,MATCH(J$4,Curves,0))</f>
        <v>-0.04</v>
      </c>
      <c r="K35" s="98" t="n">
        <f aca="false">J35</f>
        <v>-0.04</v>
      </c>
      <c r="L35" s="99" t="n">
        <f aca="false">K35</f>
        <v>-0.04</v>
      </c>
      <c r="M35" s="32" t="n">
        <f aca="false">VLOOKUP($A35,Table,MATCH(M$4,Curves,0))</f>
        <v>0.01</v>
      </c>
      <c r="N35" s="98" t="n">
        <f aca="false">VLOOKUP($A35,Table,MATCH(N$4,Curves,0))</f>
        <v>0.03</v>
      </c>
      <c r="O35" s="99" t="n">
        <f aca="false">N35</f>
        <v>0.03</v>
      </c>
      <c r="P35" s="100"/>
      <c r="Q35" s="99" t="n">
        <f aca="false">O35+L35+I35</f>
        <v>3.312</v>
      </c>
      <c r="R35" s="100"/>
      <c r="S35" s="35" t="n">
        <f aca="false">A36-A35</f>
        <v>31</v>
      </c>
      <c r="T35" s="101" t="n">
        <f aca="false">CHOOSE(F$3,A36+24,A35)</f>
        <v>37646</v>
      </c>
      <c r="U35" s="35" t="n">
        <f aca="false">T35-C$3</f>
        <v>872</v>
      </c>
      <c r="V35" s="32" t="n">
        <f aca="false">VLOOKUP($A35,Table,MATCH(V$4,Curves,0))</f>
        <v>0.069728223817303</v>
      </c>
      <c r="W35" s="102" t="n">
        <f aca="false">1/(1+CHOOSE(F$3,(V36+($K$3/10000))/2,(V35+($K$3/10000))/2))^(2*U35/365.25)</f>
        <v>0.849043155754504</v>
      </c>
      <c r="X35" s="35" t="n">
        <f aca="false">IF(AND(mthbeg&lt;=A35,mthend&gt;=A35),1,0)</f>
        <v>0</v>
      </c>
      <c r="Y35" s="35" t="n">
        <f aca="false">S35*X35</f>
        <v>0</v>
      </c>
      <c r="AA35" s="89" t="n">
        <f aca="false">F35*G35</f>
        <v>0</v>
      </c>
      <c r="AB35" s="89" t="n">
        <f aca="false">$F35*H35</f>
        <v>0</v>
      </c>
      <c r="AC35" s="89" t="n">
        <f aca="false">$F35*I35</f>
        <v>0</v>
      </c>
      <c r="AD35" s="89" t="n">
        <f aca="false">$F35*J35</f>
        <v>-0</v>
      </c>
      <c r="AE35" s="89" t="n">
        <f aca="false">$F35*K35</f>
        <v>-0</v>
      </c>
      <c r="AF35" s="89" t="n">
        <f aca="false">$F35*L35</f>
        <v>-0</v>
      </c>
      <c r="AG35" s="89" t="n">
        <f aca="false">$F35*M35</f>
        <v>0</v>
      </c>
      <c r="AH35" s="89" t="n">
        <f aca="false">$F35*N35</f>
        <v>0</v>
      </c>
      <c r="AI35" s="89" t="n">
        <f aca="false">F35*O35</f>
        <v>0</v>
      </c>
      <c r="AJ35" s="93"/>
      <c r="AK35" s="89" t="n">
        <f aca="false">CHOOSE($G$3,AB35-AC35,AC35-AB35)</f>
        <v>0</v>
      </c>
      <c r="AL35" s="89" t="n">
        <f aca="false">CHOOSE($G$3,AE35-AF35,AF35-AE35)</f>
        <v>0</v>
      </c>
      <c r="AM35" s="89" t="n">
        <f aca="false">CHOOSE($G$3,AH35-AI35,AI35-AH35)</f>
        <v>0</v>
      </c>
      <c r="AN35" s="103" t="n">
        <f aca="false">SUM(AK35:AM35)</f>
        <v>0</v>
      </c>
      <c r="AP35" s="89" t="n">
        <f aca="false">CHOOSE($G$3,AA35-AB35,AB35-AA35)</f>
        <v>0</v>
      </c>
      <c r="AQ35" s="89" t="n">
        <f aca="false">CHOOSE($G$3,AD35-AE35,AE35-AD35)</f>
        <v>0</v>
      </c>
      <c r="AR35" s="89" t="n">
        <f aca="false">CHOOSE($G$3,AG35-AH35,AH35-AG35)</f>
        <v>0</v>
      </c>
      <c r="AS35" s="103" t="n">
        <f aca="false">AP35+AQ35+AR35</f>
        <v>0</v>
      </c>
      <c r="AT35" s="103"/>
      <c r="AU35" s="90" t="n">
        <f aca="false">AS35+AN35</f>
        <v>0</v>
      </c>
      <c r="AW35" s="90" t="n">
        <f aca="false">AI35+AF35+AC35</f>
        <v>0</v>
      </c>
      <c r="AX35" s="104"/>
    </row>
    <row r="36" customFormat="false" ht="12.75" hidden="false" customHeight="false" outlineLevel="0" collapsed="false">
      <c r="A36" s="94" t="n">
        <f aca="false">EDATE(A35,1)</f>
        <v>37622</v>
      </c>
      <c r="B36" s="95" t="n">
        <f aca="false">VLOOKUP(MONTH(A36),Volumes,4)</f>
        <v>10000</v>
      </c>
      <c r="C36" s="96"/>
      <c r="D36" s="97" t="n">
        <f aca="false">B36+C36</f>
        <v>10000</v>
      </c>
      <c r="E36" s="84" t="n">
        <f aca="false">IF(X36=0,0,IF(AND(X36=1,$H$3=1),D36*S36,IF($H$3=2,D36,"N/A")))</f>
        <v>0</v>
      </c>
      <c r="F36" s="84" t="n">
        <f aca="false">E36*W36</f>
        <v>0</v>
      </c>
      <c r="G36" s="32" t="n">
        <f aca="false">VLOOKUP($A36,Table,MATCH(G$4,Curves,0))</f>
        <v>3.332</v>
      </c>
      <c r="H36" s="98" t="n">
        <f aca="false">G36</f>
        <v>3.332</v>
      </c>
      <c r="I36" s="99" t="n">
        <f aca="false">H36</f>
        <v>3.332</v>
      </c>
      <c r="J36" s="32" t="n">
        <f aca="false">VLOOKUP($A36,Table,MATCH(J$4,Curves,0))</f>
        <v>-0.04</v>
      </c>
      <c r="K36" s="98" t="n">
        <f aca="false">J36</f>
        <v>-0.04</v>
      </c>
      <c r="L36" s="99" t="n">
        <f aca="false">K36</f>
        <v>-0.04</v>
      </c>
      <c r="M36" s="32" t="n">
        <f aca="false">VLOOKUP($A36,Table,MATCH(M$4,Curves,0))</f>
        <v>0.01</v>
      </c>
      <c r="N36" s="98" t="n">
        <f aca="false">VLOOKUP($A36,Table,MATCH(N$4,Curves,0))</f>
        <v>0.03</v>
      </c>
      <c r="O36" s="99" t="n">
        <f aca="false">N36</f>
        <v>0.03</v>
      </c>
      <c r="P36" s="100"/>
      <c r="Q36" s="99" t="n">
        <f aca="false">O36+L36+I36</f>
        <v>3.322</v>
      </c>
      <c r="R36" s="100"/>
      <c r="S36" s="35" t="n">
        <f aca="false">A37-A36</f>
        <v>31</v>
      </c>
      <c r="T36" s="101" t="n">
        <f aca="false">CHOOSE(F$3,A37+24,A36)</f>
        <v>37677</v>
      </c>
      <c r="U36" s="35" t="n">
        <f aca="false">T36-C$3</f>
        <v>903</v>
      </c>
      <c r="V36" s="32" t="n">
        <f aca="false">VLOOKUP($A36,Table,MATCH(V$4,Curves,0))</f>
        <v>0.069733366991158</v>
      </c>
      <c r="W36" s="102" t="n">
        <f aca="false">1/(1+CHOOSE(F$3,(V37+($K$3/10000))/2,(V36+($K$3/10000))/2))^(2*U36/365.25)</f>
        <v>0.844088501205033</v>
      </c>
      <c r="X36" s="35" t="n">
        <f aca="false">IF(AND(mthbeg&lt;=A36,mthend&gt;=A36),1,0)</f>
        <v>0</v>
      </c>
      <c r="Y36" s="35" t="n">
        <f aca="false">S36*X36</f>
        <v>0</v>
      </c>
      <c r="AA36" s="89" t="n">
        <f aca="false">F36*G36</f>
        <v>0</v>
      </c>
      <c r="AB36" s="89" t="n">
        <f aca="false">$F36*H36</f>
        <v>0</v>
      </c>
      <c r="AC36" s="89" t="n">
        <f aca="false">$F36*I36</f>
        <v>0</v>
      </c>
      <c r="AD36" s="89" t="n">
        <f aca="false">$F36*J36</f>
        <v>-0</v>
      </c>
      <c r="AE36" s="89" t="n">
        <f aca="false">$F36*K36</f>
        <v>-0</v>
      </c>
      <c r="AF36" s="89" t="n">
        <f aca="false">$F36*L36</f>
        <v>-0</v>
      </c>
      <c r="AG36" s="89" t="n">
        <f aca="false">$F36*M36</f>
        <v>0</v>
      </c>
      <c r="AH36" s="89" t="n">
        <f aca="false">$F36*N36</f>
        <v>0</v>
      </c>
      <c r="AI36" s="89" t="n">
        <f aca="false">F36*O36</f>
        <v>0</v>
      </c>
      <c r="AJ36" s="93"/>
      <c r="AK36" s="89" t="n">
        <f aca="false">CHOOSE($G$3,AB36-AC36,AC36-AB36)</f>
        <v>0</v>
      </c>
      <c r="AL36" s="89" t="n">
        <f aca="false">CHOOSE($G$3,AE36-AF36,AF36-AE36)</f>
        <v>0</v>
      </c>
      <c r="AM36" s="89" t="n">
        <f aca="false">CHOOSE($G$3,AH36-AI36,AI36-AH36)</f>
        <v>0</v>
      </c>
      <c r="AN36" s="103" t="n">
        <f aca="false">SUM(AK36:AM36)</f>
        <v>0</v>
      </c>
      <c r="AP36" s="89" t="n">
        <f aca="false">CHOOSE($G$3,AA36-AB36,AB36-AA36)</f>
        <v>0</v>
      </c>
      <c r="AQ36" s="89" t="n">
        <f aca="false">CHOOSE($G$3,AD36-AE36,AE36-AD36)</f>
        <v>0</v>
      </c>
      <c r="AR36" s="89" t="n">
        <f aca="false">CHOOSE($G$3,AG36-AH36,AH36-AG36)</f>
        <v>0</v>
      </c>
      <c r="AS36" s="103" t="n">
        <f aca="false">AP36+AQ36+AR36</f>
        <v>0</v>
      </c>
      <c r="AT36" s="103"/>
      <c r="AU36" s="90" t="n">
        <f aca="false">AS36+AN36</f>
        <v>0</v>
      </c>
      <c r="AW36" s="90" t="n">
        <f aca="false">AI36+AF36+AC36</f>
        <v>0</v>
      </c>
      <c r="AX36" s="104"/>
    </row>
    <row r="37" customFormat="false" ht="12.75" hidden="false" customHeight="false" outlineLevel="0" collapsed="false">
      <c r="A37" s="94" t="n">
        <f aca="false">EDATE(A36,1)</f>
        <v>37653</v>
      </c>
      <c r="B37" s="95" t="n">
        <f aca="false">VLOOKUP(MONTH(A37),Volumes,4)</f>
        <v>10000</v>
      </c>
      <c r="C37" s="96"/>
      <c r="D37" s="97" t="n">
        <f aca="false">B37+C37</f>
        <v>10000</v>
      </c>
      <c r="E37" s="84" t="n">
        <f aca="false">IF(X37=0,0,IF(AND(X37=1,$H$3=1),D37*S37,IF($H$3=2,D37,"N/A")))</f>
        <v>0</v>
      </c>
      <c r="F37" s="84" t="n">
        <f aca="false">E37*W37</f>
        <v>0</v>
      </c>
      <c r="G37" s="32" t="n">
        <f aca="false">VLOOKUP($A37,Table,MATCH(G$4,Curves,0))</f>
        <v>3.202</v>
      </c>
      <c r="H37" s="98" t="n">
        <f aca="false">G37</f>
        <v>3.202</v>
      </c>
      <c r="I37" s="99" t="n">
        <f aca="false">H37</f>
        <v>3.202</v>
      </c>
      <c r="J37" s="32" t="n">
        <f aca="false">VLOOKUP($A37,Table,MATCH(J$4,Curves,0))</f>
        <v>-0.04</v>
      </c>
      <c r="K37" s="98" t="n">
        <f aca="false">J37</f>
        <v>-0.04</v>
      </c>
      <c r="L37" s="99" t="n">
        <f aca="false">K37</f>
        <v>-0.04</v>
      </c>
      <c r="M37" s="32" t="n">
        <f aca="false">VLOOKUP($A37,Table,MATCH(M$4,Curves,0))</f>
        <v>0.01</v>
      </c>
      <c r="N37" s="98" t="n">
        <f aca="false">VLOOKUP($A37,Table,MATCH(N$4,Curves,0))</f>
        <v>0.03</v>
      </c>
      <c r="O37" s="99" t="n">
        <f aca="false">N37</f>
        <v>0.03</v>
      </c>
      <c r="P37" s="100"/>
      <c r="Q37" s="99" t="n">
        <f aca="false">O37+L37+I37</f>
        <v>3.192</v>
      </c>
      <c r="R37" s="100"/>
      <c r="S37" s="35" t="n">
        <f aca="false">A38-A37</f>
        <v>28</v>
      </c>
      <c r="T37" s="101" t="n">
        <f aca="false">CHOOSE(F$3,A38+24,A37)</f>
        <v>37705</v>
      </c>
      <c r="U37" s="35" t="n">
        <f aca="false">T37-C$3</f>
        <v>931</v>
      </c>
      <c r="V37" s="32" t="n">
        <f aca="false">VLOOKUP($A37,Table,MATCH(V$4,Curves,0))</f>
        <v>0.069748019215343</v>
      </c>
      <c r="W37" s="102" t="n">
        <f aca="false">1/(1+CHOOSE(F$3,(V38+($K$3/10000))/2,(V37+($K$3/10000))/2))^(2*U37/365.25)</f>
        <v>0.839636451311004</v>
      </c>
      <c r="X37" s="35" t="n">
        <f aca="false">IF(AND(mthbeg&lt;=A37,mthend&gt;=A37),1,0)</f>
        <v>0</v>
      </c>
      <c r="Y37" s="35" t="n">
        <f aca="false">S37*X37</f>
        <v>0</v>
      </c>
      <c r="AA37" s="89" t="n">
        <f aca="false">F37*G37</f>
        <v>0</v>
      </c>
      <c r="AB37" s="89" t="n">
        <f aca="false">$F37*H37</f>
        <v>0</v>
      </c>
      <c r="AC37" s="89" t="n">
        <f aca="false">$F37*I37</f>
        <v>0</v>
      </c>
      <c r="AD37" s="89" t="n">
        <f aca="false">$F37*J37</f>
        <v>-0</v>
      </c>
      <c r="AE37" s="89" t="n">
        <f aca="false">$F37*K37</f>
        <v>-0</v>
      </c>
      <c r="AF37" s="89" t="n">
        <f aca="false">$F37*L37</f>
        <v>-0</v>
      </c>
      <c r="AG37" s="89" t="n">
        <f aca="false">$F37*M37</f>
        <v>0</v>
      </c>
      <c r="AH37" s="89" t="n">
        <f aca="false">$F37*N37</f>
        <v>0</v>
      </c>
      <c r="AI37" s="89" t="n">
        <f aca="false">F37*O37</f>
        <v>0</v>
      </c>
      <c r="AJ37" s="93"/>
      <c r="AK37" s="89" t="n">
        <f aca="false">CHOOSE($G$3,AB37-AC37,AC37-AB37)</f>
        <v>0</v>
      </c>
      <c r="AL37" s="89" t="n">
        <f aca="false">CHOOSE($G$3,AE37-AF37,AF37-AE37)</f>
        <v>0</v>
      </c>
      <c r="AM37" s="89" t="n">
        <f aca="false">CHOOSE($G$3,AH37-AI37,AI37-AH37)</f>
        <v>0</v>
      </c>
      <c r="AN37" s="103" t="n">
        <f aca="false">SUM(AK37:AM37)</f>
        <v>0</v>
      </c>
      <c r="AP37" s="89" t="n">
        <f aca="false">CHOOSE($G$3,AA37-AB37,AB37-AA37)</f>
        <v>0</v>
      </c>
      <c r="AQ37" s="89" t="n">
        <f aca="false">CHOOSE($G$3,AD37-AE37,AE37-AD37)</f>
        <v>0</v>
      </c>
      <c r="AR37" s="89" t="n">
        <f aca="false">CHOOSE($G$3,AG37-AH37,AH37-AG37)</f>
        <v>0</v>
      </c>
      <c r="AS37" s="103" t="n">
        <f aca="false">AP37+AQ37+AR37</f>
        <v>0</v>
      </c>
      <c r="AT37" s="103"/>
      <c r="AU37" s="90" t="n">
        <f aca="false">AS37+AN37</f>
        <v>0</v>
      </c>
      <c r="AW37" s="90" t="n">
        <f aca="false">AI37+AF37+AC37</f>
        <v>0</v>
      </c>
      <c r="AX37" s="104"/>
    </row>
    <row r="38" customFormat="false" ht="12.75" hidden="false" customHeight="false" outlineLevel="0" collapsed="false">
      <c r="A38" s="94" t="n">
        <f aca="false">EDATE(A37,1)</f>
        <v>37681</v>
      </c>
      <c r="B38" s="95" t="n">
        <f aca="false">VLOOKUP(MONTH(A38),Volumes,4)</f>
        <v>10000</v>
      </c>
      <c r="C38" s="96"/>
      <c r="D38" s="97" t="n">
        <f aca="false">B38+C38</f>
        <v>10000</v>
      </c>
      <c r="E38" s="84" t="n">
        <f aca="false">IF(X38=0,0,IF(AND(X38=1,$H$3=1),D38*S38,IF($H$3=2,D38,"N/A")))</f>
        <v>0</v>
      </c>
      <c r="F38" s="84" t="n">
        <f aca="false">E38*W38</f>
        <v>0</v>
      </c>
      <c r="G38" s="32" t="n">
        <f aca="false">VLOOKUP($A38,Table,MATCH(G$4,Curves,0))</f>
        <v>3.062</v>
      </c>
      <c r="H38" s="98" t="n">
        <f aca="false">G38</f>
        <v>3.062</v>
      </c>
      <c r="I38" s="99" t="n">
        <f aca="false">H38</f>
        <v>3.062</v>
      </c>
      <c r="J38" s="32" t="n">
        <f aca="false">VLOOKUP($A38,Table,MATCH(J$4,Curves,0))</f>
        <v>-0.04</v>
      </c>
      <c r="K38" s="98" t="n">
        <f aca="false">J38</f>
        <v>-0.04</v>
      </c>
      <c r="L38" s="99" t="n">
        <f aca="false">K38</f>
        <v>-0.04</v>
      </c>
      <c r="M38" s="32" t="n">
        <f aca="false">VLOOKUP($A38,Table,MATCH(M$4,Curves,0))</f>
        <v>0.01</v>
      </c>
      <c r="N38" s="98" t="n">
        <f aca="false">VLOOKUP($A38,Table,MATCH(N$4,Curves,0))</f>
        <v>0.03</v>
      </c>
      <c r="O38" s="99" t="n">
        <f aca="false">N38</f>
        <v>0.03</v>
      </c>
      <c r="P38" s="100"/>
      <c r="Q38" s="99" t="n">
        <f aca="false">O38+L38+I38</f>
        <v>3.052</v>
      </c>
      <c r="R38" s="100"/>
      <c r="S38" s="35" t="n">
        <f aca="false">A39-A38</f>
        <v>31</v>
      </c>
      <c r="T38" s="101" t="n">
        <f aca="false">CHOOSE(F$3,A39+24,A38)</f>
        <v>37736</v>
      </c>
      <c r="U38" s="35" t="n">
        <f aca="false">T38-C$3</f>
        <v>962</v>
      </c>
      <c r="V38" s="32" t="n">
        <f aca="false">VLOOKUP($A38,Table,MATCH(V$4,Curves,0))</f>
        <v>0.06976125348241</v>
      </c>
      <c r="W38" s="102" t="n">
        <f aca="false">1/(1+CHOOSE(F$3,(V39+($K$3/10000))/2,(V38+($K$3/10000))/2))^(2*U38/365.25)</f>
        <v>0.834752204164191</v>
      </c>
      <c r="X38" s="35" t="n">
        <f aca="false">IF(AND(mthbeg&lt;=A38,mthend&gt;=A38),1,0)</f>
        <v>0</v>
      </c>
      <c r="Y38" s="35" t="n">
        <f aca="false">S38*X38</f>
        <v>0</v>
      </c>
      <c r="AA38" s="89" t="n">
        <f aca="false">F38*G38</f>
        <v>0</v>
      </c>
      <c r="AB38" s="89" t="n">
        <f aca="false">$F38*H38</f>
        <v>0</v>
      </c>
      <c r="AC38" s="89" t="n">
        <f aca="false">$F38*I38</f>
        <v>0</v>
      </c>
      <c r="AD38" s="89" t="n">
        <f aca="false">$F38*J38</f>
        <v>-0</v>
      </c>
      <c r="AE38" s="89" t="n">
        <f aca="false">$F38*K38</f>
        <v>-0</v>
      </c>
      <c r="AF38" s="89" t="n">
        <f aca="false">$F38*L38</f>
        <v>-0</v>
      </c>
      <c r="AG38" s="89" t="n">
        <f aca="false">$F38*M38</f>
        <v>0</v>
      </c>
      <c r="AH38" s="89" t="n">
        <f aca="false">$F38*N38</f>
        <v>0</v>
      </c>
      <c r="AI38" s="89" t="n">
        <f aca="false">F38*O38</f>
        <v>0</v>
      </c>
      <c r="AJ38" s="93"/>
      <c r="AK38" s="89" t="n">
        <f aca="false">CHOOSE($G$3,AB38-AC38,AC38-AB38)</f>
        <v>0</v>
      </c>
      <c r="AL38" s="89" t="n">
        <f aca="false">CHOOSE($G$3,AE38-AF38,AF38-AE38)</f>
        <v>0</v>
      </c>
      <c r="AM38" s="89" t="n">
        <f aca="false">CHOOSE($G$3,AH38-AI38,AI38-AH38)</f>
        <v>0</v>
      </c>
      <c r="AN38" s="103" t="n">
        <f aca="false">SUM(AK38:AM38)</f>
        <v>0</v>
      </c>
      <c r="AP38" s="89" t="n">
        <f aca="false">CHOOSE($G$3,AA38-AB38,AB38-AA38)</f>
        <v>0</v>
      </c>
      <c r="AQ38" s="89" t="n">
        <f aca="false">CHOOSE($G$3,AD38-AE38,AE38-AD38)</f>
        <v>0</v>
      </c>
      <c r="AR38" s="89" t="n">
        <f aca="false">CHOOSE($G$3,AG38-AH38,AH38-AG38)</f>
        <v>0</v>
      </c>
      <c r="AS38" s="103" t="n">
        <f aca="false">AP38+AQ38+AR38</f>
        <v>0</v>
      </c>
      <c r="AT38" s="103"/>
      <c r="AU38" s="90" t="n">
        <f aca="false">AS38+AN38</f>
        <v>0</v>
      </c>
      <c r="AW38" s="90" t="n">
        <f aca="false">AI38+AF38+AC38</f>
        <v>0</v>
      </c>
      <c r="AX38" s="104"/>
    </row>
    <row r="39" customFormat="false" ht="12.75" hidden="false" customHeight="false" outlineLevel="0" collapsed="false">
      <c r="A39" s="94" t="n">
        <f aca="false">EDATE(A38,1)</f>
        <v>37712</v>
      </c>
      <c r="B39" s="95" t="n">
        <f aca="false">VLOOKUP(MONTH(A39),Volumes,4)</f>
        <v>10000</v>
      </c>
      <c r="C39" s="96"/>
      <c r="D39" s="97" t="n">
        <f aca="false">B39+C39</f>
        <v>10000</v>
      </c>
      <c r="E39" s="84" t="n">
        <f aca="false">IF(X39=0,0,IF(AND(X39=1,$H$3=1),D39*S39,IF($H$3=2,D39,"N/A")))</f>
        <v>0</v>
      </c>
      <c r="F39" s="84" t="n">
        <f aca="false">E39*W39</f>
        <v>0</v>
      </c>
      <c r="G39" s="32" t="n">
        <f aca="false">VLOOKUP($A39,Table,MATCH(G$4,Curves,0))</f>
        <v>2.922</v>
      </c>
      <c r="H39" s="98" t="n">
        <f aca="false">G39</f>
        <v>2.922</v>
      </c>
      <c r="I39" s="99" t="n">
        <f aca="false">H39</f>
        <v>2.922</v>
      </c>
      <c r="J39" s="32" t="n">
        <f aca="false">VLOOKUP($A39,Table,MATCH(J$4,Curves,0))</f>
        <v>-0.02</v>
      </c>
      <c r="K39" s="98" t="n">
        <f aca="false">J39</f>
        <v>-0.02</v>
      </c>
      <c r="L39" s="99" t="n">
        <f aca="false">K39</f>
        <v>-0.02</v>
      </c>
      <c r="M39" s="32" t="n">
        <f aca="false">VLOOKUP($A39,Table,MATCH(M$4,Curves,0))</f>
        <v>0.01</v>
      </c>
      <c r="N39" s="98" t="n">
        <f aca="false">VLOOKUP($A39,Table,MATCH(N$4,Curves,0))</f>
        <v>0.03</v>
      </c>
      <c r="O39" s="99" t="n">
        <f aca="false">N39</f>
        <v>0.03</v>
      </c>
      <c r="P39" s="100"/>
      <c r="Q39" s="99" t="n">
        <f aca="false">O39+L39+I39</f>
        <v>2.932</v>
      </c>
      <c r="R39" s="100"/>
      <c r="S39" s="35" t="n">
        <f aca="false">A40-A39</f>
        <v>30</v>
      </c>
      <c r="T39" s="101" t="n">
        <f aca="false">CHOOSE(F$3,A40+24,A39)</f>
        <v>37766</v>
      </c>
      <c r="U39" s="35" t="n">
        <f aca="false">T39-C$3</f>
        <v>992</v>
      </c>
      <c r="V39" s="32" t="n">
        <f aca="false">VLOOKUP($A39,Table,MATCH(V$4,Curves,0))</f>
        <v>0.069766806074718</v>
      </c>
      <c r="W39" s="102" t="n">
        <f aca="false">1/(1+CHOOSE(F$3,(V40+($K$3/10000))/2,(V39+($K$3/10000))/2))^(2*U39/365.25)</f>
        <v>0.830078000626919</v>
      </c>
      <c r="X39" s="35" t="n">
        <f aca="false">IF(AND(mthbeg&lt;=A39,mthend&gt;=A39),1,0)</f>
        <v>0</v>
      </c>
      <c r="Y39" s="35" t="n">
        <f aca="false">S39*X39</f>
        <v>0</v>
      </c>
      <c r="AA39" s="89" t="n">
        <f aca="false">F39*G39</f>
        <v>0</v>
      </c>
      <c r="AB39" s="89" t="n">
        <f aca="false">$F39*H39</f>
        <v>0</v>
      </c>
      <c r="AC39" s="89" t="n">
        <f aca="false">$F39*I39</f>
        <v>0</v>
      </c>
      <c r="AD39" s="89" t="n">
        <f aca="false">$F39*J39</f>
        <v>-0</v>
      </c>
      <c r="AE39" s="89" t="n">
        <f aca="false">$F39*K39</f>
        <v>-0</v>
      </c>
      <c r="AF39" s="89" t="n">
        <f aca="false">$F39*L39</f>
        <v>-0</v>
      </c>
      <c r="AG39" s="89" t="n">
        <f aca="false">$F39*M39</f>
        <v>0</v>
      </c>
      <c r="AH39" s="89" t="n">
        <f aca="false">$F39*N39</f>
        <v>0</v>
      </c>
      <c r="AI39" s="89" t="n">
        <f aca="false">F39*O39</f>
        <v>0</v>
      </c>
      <c r="AJ39" s="93"/>
      <c r="AK39" s="89" t="n">
        <f aca="false">CHOOSE($G$3,AB39-AC39,AC39-AB39)</f>
        <v>0</v>
      </c>
      <c r="AL39" s="89" t="n">
        <f aca="false">CHOOSE($G$3,AE39-AF39,AF39-AE39)</f>
        <v>0</v>
      </c>
      <c r="AM39" s="89" t="n">
        <f aca="false">CHOOSE($G$3,AH39-AI39,AI39-AH39)</f>
        <v>0</v>
      </c>
      <c r="AN39" s="103" t="n">
        <f aca="false">SUM(AK39:AM39)</f>
        <v>0</v>
      </c>
      <c r="AP39" s="89" t="n">
        <f aca="false">CHOOSE($G$3,AA39-AB39,AB39-AA39)</f>
        <v>0</v>
      </c>
      <c r="AQ39" s="89" t="n">
        <f aca="false">CHOOSE($G$3,AD39-AE39,AE39-AD39)</f>
        <v>0</v>
      </c>
      <c r="AR39" s="89" t="n">
        <f aca="false">CHOOSE($G$3,AG39-AH39,AH39-AG39)</f>
        <v>0</v>
      </c>
      <c r="AS39" s="103" t="n">
        <f aca="false">AP39+AQ39+AR39</f>
        <v>0</v>
      </c>
      <c r="AT39" s="103"/>
      <c r="AU39" s="90" t="n">
        <f aca="false">AS39+AN39</f>
        <v>0</v>
      </c>
      <c r="AW39" s="90" t="n">
        <f aca="false">AI39+AF39+AC39</f>
        <v>0</v>
      </c>
      <c r="AX39" s="104"/>
    </row>
    <row r="40" customFormat="false" ht="12.75" hidden="false" customHeight="false" outlineLevel="0" collapsed="false">
      <c r="A40" s="94" t="n">
        <f aca="false">EDATE(A39,1)</f>
        <v>37742</v>
      </c>
      <c r="B40" s="95" t="n">
        <f aca="false">VLOOKUP(MONTH(A40),Volumes,4)</f>
        <v>20000</v>
      </c>
      <c r="C40" s="96"/>
      <c r="D40" s="97" t="n">
        <f aca="false">B40+C40</f>
        <v>20000</v>
      </c>
      <c r="E40" s="84" t="n">
        <f aca="false">IF(X40=0,0,IF(AND(X40=1,$H$3=1),D40*S40,IF($H$3=2,D40,"N/A")))</f>
        <v>0</v>
      </c>
      <c r="F40" s="84" t="n">
        <f aca="false">E40*W40</f>
        <v>0</v>
      </c>
      <c r="G40" s="32" t="n">
        <f aca="false">VLOOKUP($A40,Table,MATCH(G$4,Curves,0))</f>
        <v>2.907</v>
      </c>
      <c r="H40" s="98" t="n">
        <f aca="false">G40</f>
        <v>2.907</v>
      </c>
      <c r="I40" s="99" t="n">
        <f aca="false">H40</f>
        <v>2.907</v>
      </c>
      <c r="J40" s="32" t="n">
        <f aca="false">VLOOKUP($A40,Table,MATCH(J$4,Curves,0))</f>
        <v>-0.02025</v>
      </c>
      <c r="K40" s="98" t="n">
        <f aca="false">J40</f>
        <v>-0.02025</v>
      </c>
      <c r="L40" s="99" t="n">
        <f aca="false">K40</f>
        <v>-0.02025</v>
      </c>
      <c r="M40" s="32" t="n">
        <f aca="false">VLOOKUP($A40,Table,MATCH(M$4,Curves,0))</f>
        <v>0.01</v>
      </c>
      <c r="N40" s="98" t="n">
        <f aca="false">VLOOKUP($A40,Table,MATCH(N$4,Curves,0))</f>
        <v>0.03</v>
      </c>
      <c r="O40" s="99" t="n">
        <f aca="false">N40</f>
        <v>0.03</v>
      </c>
      <c r="P40" s="100"/>
      <c r="Q40" s="99" t="n">
        <f aca="false">O40+L40+I40</f>
        <v>2.91675</v>
      </c>
      <c r="R40" s="100"/>
      <c r="S40" s="35" t="n">
        <f aca="false">A41-A40</f>
        <v>31</v>
      </c>
      <c r="T40" s="101" t="n">
        <f aca="false">CHOOSE(F$3,A41+24,A40)</f>
        <v>37797</v>
      </c>
      <c r="U40" s="35" t="n">
        <f aca="false">T40-C$3</f>
        <v>1023</v>
      </c>
      <c r="V40" s="32" t="n">
        <f aca="false">VLOOKUP($A40,Table,MATCH(V$4,Curves,0))</f>
        <v>0.069760173996408</v>
      </c>
      <c r="W40" s="102" t="n">
        <f aca="false">1/(1+CHOOSE(F$3,(V41+($K$3/10000))/2,(V40+($K$3/10000))/2))^(2*U40/365.25)</f>
        <v>0.825276397817</v>
      </c>
      <c r="X40" s="35" t="n">
        <f aca="false">IF(AND(mthbeg&lt;=A40,mthend&gt;=A40),1,0)</f>
        <v>0</v>
      </c>
      <c r="Y40" s="35" t="n">
        <f aca="false">S40*X40</f>
        <v>0</v>
      </c>
      <c r="AA40" s="89" t="n">
        <f aca="false">F40*G40</f>
        <v>0</v>
      </c>
      <c r="AB40" s="89" t="n">
        <f aca="false">$F40*H40</f>
        <v>0</v>
      </c>
      <c r="AC40" s="89" t="n">
        <f aca="false">$F40*I40</f>
        <v>0</v>
      </c>
      <c r="AD40" s="89" t="n">
        <f aca="false">$F40*J40</f>
        <v>-0</v>
      </c>
      <c r="AE40" s="89" t="n">
        <f aca="false">$F40*K40</f>
        <v>-0</v>
      </c>
      <c r="AF40" s="89" t="n">
        <f aca="false">$F40*L40</f>
        <v>-0</v>
      </c>
      <c r="AG40" s="89" t="n">
        <f aca="false">$F40*M40</f>
        <v>0</v>
      </c>
      <c r="AH40" s="89" t="n">
        <f aca="false">$F40*N40</f>
        <v>0</v>
      </c>
      <c r="AI40" s="89" t="n">
        <f aca="false">F40*O40</f>
        <v>0</v>
      </c>
      <c r="AJ40" s="93"/>
      <c r="AK40" s="89" t="n">
        <f aca="false">CHOOSE($G$3,AB40-AC40,AC40-AB40)</f>
        <v>0</v>
      </c>
      <c r="AL40" s="89" t="n">
        <f aca="false">CHOOSE($G$3,AE40-AF40,AF40-AE40)</f>
        <v>0</v>
      </c>
      <c r="AM40" s="89" t="n">
        <f aca="false">CHOOSE($G$3,AH40-AI40,AI40-AH40)</f>
        <v>0</v>
      </c>
      <c r="AN40" s="103" t="n">
        <f aca="false">SUM(AK40:AM40)</f>
        <v>0</v>
      </c>
      <c r="AP40" s="89" t="n">
        <f aca="false">CHOOSE($G$3,AA40-AB40,AB40-AA40)</f>
        <v>0</v>
      </c>
      <c r="AQ40" s="89" t="n">
        <f aca="false">CHOOSE($G$3,AD40-AE40,AE40-AD40)</f>
        <v>0</v>
      </c>
      <c r="AR40" s="89" t="n">
        <f aca="false">CHOOSE($G$3,AG40-AH40,AH40-AG40)</f>
        <v>0</v>
      </c>
      <c r="AS40" s="103" t="n">
        <f aca="false">AP40+AQ40+AR40</f>
        <v>0</v>
      </c>
      <c r="AT40" s="103"/>
      <c r="AU40" s="90" t="n">
        <f aca="false">AS40+AN40</f>
        <v>0</v>
      </c>
      <c r="AW40" s="90" t="n">
        <f aca="false">AI40+AF40+AC40</f>
        <v>0</v>
      </c>
      <c r="AX40" s="104"/>
    </row>
    <row r="41" customFormat="false" ht="12.75" hidden="false" customHeight="false" outlineLevel="0" collapsed="false">
      <c r="A41" s="94" t="n">
        <f aca="false">EDATE(A40,1)</f>
        <v>37773</v>
      </c>
      <c r="B41" s="95" t="n">
        <f aca="false">VLOOKUP(MONTH(A41),Volumes,4)</f>
        <v>40000</v>
      </c>
      <c r="C41" s="96"/>
      <c r="D41" s="97" t="n">
        <f aca="false">B41+C41</f>
        <v>40000</v>
      </c>
      <c r="E41" s="84" t="n">
        <f aca="false">IF(X41=0,0,IF(AND(X41=1,$H$3=1),D41*S41,IF($H$3=2,D41,"N/A")))</f>
        <v>0</v>
      </c>
      <c r="F41" s="84" t="n">
        <f aca="false">E41*W41</f>
        <v>0</v>
      </c>
      <c r="G41" s="32" t="n">
        <f aca="false">VLOOKUP($A41,Table,MATCH(G$4,Curves,0))</f>
        <v>2.939</v>
      </c>
      <c r="H41" s="98" t="n">
        <f aca="false">G41</f>
        <v>2.939</v>
      </c>
      <c r="I41" s="99" t="n">
        <f aca="false">H41</f>
        <v>2.939</v>
      </c>
      <c r="J41" s="32" t="n">
        <f aca="false">VLOOKUP($A41,Table,MATCH(J$4,Curves,0))</f>
        <v>-0.02025</v>
      </c>
      <c r="K41" s="98" t="n">
        <f aca="false">J41</f>
        <v>-0.02025</v>
      </c>
      <c r="L41" s="99" t="n">
        <f aca="false">K41</f>
        <v>-0.02025</v>
      </c>
      <c r="M41" s="32" t="n">
        <f aca="false">VLOOKUP($A41,Table,MATCH(M$4,Curves,0))</f>
        <v>0.01</v>
      </c>
      <c r="N41" s="98" t="n">
        <f aca="false">VLOOKUP($A41,Table,MATCH(N$4,Curves,0))</f>
        <v>0.03</v>
      </c>
      <c r="O41" s="99" t="n">
        <f aca="false">N41</f>
        <v>0.03</v>
      </c>
      <c r="P41" s="100"/>
      <c r="Q41" s="99" t="n">
        <f aca="false">O41+L41+I41</f>
        <v>2.94875</v>
      </c>
      <c r="R41" s="100"/>
      <c r="S41" s="35" t="n">
        <f aca="false">A42-A41</f>
        <v>30</v>
      </c>
      <c r="T41" s="101" t="n">
        <f aca="false">CHOOSE(F$3,A42+24,A41)</f>
        <v>37827</v>
      </c>
      <c r="U41" s="35" t="n">
        <f aca="false">T41-C$3</f>
        <v>1053</v>
      </c>
      <c r="V41" s="32" t="n">
        <f aca="false">VLOOKUP($A41,Table,MATCH(V$4,Curves,0))</f>
        <v>0.069753320848835</v>
      </c>
      <c r="W41" s="102" t="n">
        <f aca="false">1/(1+CHOOSE(F$3,(V42+($K$3/10000))/2,(V41+($K$3/10000))/2))^(2*U41/365.25)</f>
        <v>0.820654131763062</v>
      </c>
      <c r="X41" s="35" t="n">
        <f aca="false">IF(AND(mthbeg&lt;=A41,mthend&gt;=A41),1,0)</f>
        <v>0</v>
      </c>
      <c r="Y41" s="35" t="n">
        <f aca="false">S41*X41</f>
        <v>0</v>
      </c>
      <c r="AA41" s="89" t="n">
        <f aca="false">F41*G41</f>
        <v>0</v>
      </c>
      <c r="AB41" s="89" t="n">
        <f aca="false">$F41*H41</f>
        <v>0</v>
      </c>
      <c r="AC41" s="89" t="n">
        <f aca="false">$F41*I41</f>
        <v>0</v>
      </c>
      <c r="AD41" s="89" t="n">
        <f aca="false">$F41*J41</f>
        <v>-0</v>
      </c>
      <c r="AE41" s="89" t="n">
        <f aca="false">$F41*K41</f>
        <v>-0</v>
      </c>
      <c r="AF41" s="89" t="n">
        <f aca="false">$F41*L41</f>
        <v>-0</v>
      </c>
      <c r="AG41" s="89" t="n">
        <f aca="false">$F41*M41</f>
        <v>0</v>
      </c>
      <c r="AH41" s="89" t="n">
        <f aca="false">$F41*N41</f>
        <v>0</v>
      </c>
      <c r="AI41" s="89" t="n">
        <f aca="false">F41*O41</f>
        <v>0</v>
      </c>
      <c r="AJ41" s="93"/>
      <c r="AK41" s="89" t="n">
        <f aca="false">CHOOSE($G$3,AB41-AC41,AC41-AB41)</f>
        <v>0</v>
      </c>
      <c r="AL41" s="89" t="n">
        <f aca="false">CHOOSE($G$3,AE41-AF41,AF41-AE41)</f>
        <v>0</v>
      </c>
      <c r="AM41" s="89" t="n">
        <f aca="false">CHOOSE($G$3,AH41-AI41,AI41-AH41)</f>
        <v>0</v>
      </c>
      <c r="AN41" s="103" t="n">
        <f aca="false">SUM(AK41:AM41)</f>
        <v>0</v>
      </c>
      <c r="AP41" s="89" t="n">
        <f aca="false">CHOOSE($G$3,AA41-AB41,AB41-AA41)</f>
        <v>0</v>
      </c>
      <c r="AQ41" s="89" t="n">
        <f aca="false">CHOOSE($G$3,AD41-AE41,AE41-AD41)</f>
        <v>0</v>
      </c>
      <c r="AR41" s="89" t="n">
        <f aca="false">CHOOSE($G$3,AG41-AH41,AH41-AG41)</f>
        <v>0</v>
      </c>
      <c r="AS41" s="103" t="n">
        <f aca="false">AP41+AQ41+AR41</f>
        <v>0</v>
      </c>
      <c r="AT41" s="103"/>
      <c r="AU41" s="90" t="n">
        <f aca="false">AS41+AN41</f>
        <v>0</v>
      </c>
      <c r="AW41" s="90" t="n">
        <f aca="false">AI41+AF41+AC41</f>
        <v>0</v>
      </c>
      <c r="AX41" s="104"/>
    </row>
    <row r="42" customFormat="false" ht="12.75" hidden="false" customHeight="false" outlineLevel="0" collapsed="false">
      <c r="A42" s="94" t="n">
        <f aca="false">EDATE(A41,1)</f>
        <v>37803</v>
      </c>
      <c r="B42" s="95" t="n">
        <f aca="false">VLOOKUP(MONTH(A42),Volumes,4)</f>
        <v>40000</v>
      </c>
      <c r="C42" s="96"/>
      <c r="D42" s="97" t="n">
        <f aca="false">B42+C42</f>
        <v>40000</v>
      </c>
      <c r="E42" s="84" t="n">
        <f aca="false">IF(X42=0,0,IF(AND(X42=1,$H$3=1),D42*S42,IF($H$3=2,D42,"N/A")))</f>
        <v>0</v>
      </c>
      <c r="F42" s="84" t="n">
        <f aca="false">E42*W42</f>
        <v>0</v>
      </c>
      <c r="G42" s="32" t="n">
        <f aca="false">VLOOKUP($A42,Table,MATCH(G$4,Curves,0))</f>
        <v>2.951</v>
      </c>
      <c r="H42" s="98" t="n">
        <f aca="false">G42</f>
        <v>2.951</v>
      </c>
      <c r="I42" s="99" t="n">
        <f aca="false">H42</f>
        <v>2.951</v>
      </c>
      <c r="J42" s="32" t="n">
        <f aca="false">VLOOKUP($A42,Table,MATCH(J$4,Curves,0))</f>
        <v>-0.02025</v>
      </c>
      <c r="K42" s="98" t="n">
        <f aca="false">J42</f>
        <v>-0.02025</v>
      </c>
      <c r="L42" s="99" t="n">
        <f aca="false">K42</f>
        <v>-0.02025</v>
      </c>
      <c r="M42" s="32" t="n">
        <f aca="false">VLOOKUP($A42,Table,MATCH(M$4,Curves,0))</f>
        <v>0.01</v>
      </c>
      <c r="N42" s="98" t="n">
        <f aca="false">VLOOKUP($A42,Table,MATCH(N$4,Curves,0))</f>
        <v>0.03</v>
      </c>
      <c r="O42" s="99" t="n">
        <f aca="false">N42</f>
        <v>0.03</v>
      </c>
      <c r="P42" s="100"/>
      <c r="Q42" s="99" t="n">
        <f aca="false">O42+L42+I42</f>
        <v>2.96075</v>
      </c>
      <c r="R42" s="100"/>
      <c r="S42" s="35" t="n">
        <f aca="false">A43-A42</f>
        <v>31</v>
      </c>
      <c r="T42" s="101" t="n">
        <f aca="false">CHOOSE(F$3,A43+24,A42)</f>
        <v>37858</v>
      </c>
      <c r="U42" s="35" t="n">
        <f aca="false">T42-C$3</f>
        <v>1084</v>
      </c>
      <c r="V42" s="32" t="n">
        <f aca="false">VLOOKUP($A42,Table,MATCH(V$4,Curves,0))</f>
        <v>0.069747948142637</v>
      </c>
      <c r="W42" s="102" t="n">
        <f aca="false">1/(1+CHOOSE(F$3,(V43+($K$3/10000))/2,(V42+($K$3/10000))/2))^(2*U42/365.25)</f>
        <v>0.815901480673814</v>
      </c>
      <c r="X42" s="35" t="n">
        <f aca="false">IF(AND(mthbeg&lt;=A42,mthend&gt;=A42),1,0)</f>
        <v>0</v>
      </c>
      <c r="Y42" s="35" t="n">
        <f aca="false">S42*X42</f>
        <v>0</v>
      </c>
      <c r="AA42" s="89" t="n">
        <f aca="false">F42*G42</f>
        <v>0</v>
      </c>
      <c r="AB42" s="89" t="n">
        <f aca="false">$F42*H42</f>
        <v>0</v>
      </c>
      <c r="AC42" s="89" t="n">
        <f aca="false">$F42*I42</f>
        <v>0</v>
      </c>
      <c r="AD42" s="89" t="n">
        <f aca="false">$F42*J42</f>
        <v>-0</v>
      </c>
      <c r="AE42" s="89" t="n">
        <f aca="false">$F42*K42</f>
        <v>-0</v>
      </c>
      <c r="AF42" s="89" t="n">
        <f aca="false">$F42*L42</f>
        <v>-0</v>
      </c>
      <c r="AG42" s="89" t="n">
        <f aca="false">$F42*M42</f>
        <v>0</v>
      </c>
      <c r="AH42" s="89" t="n">
        <f aca="false">$F42*N42</f>
        <v>0</v>
      </c>
      <c r="AI42" s="89" t="n">
        <f aca="false">F42*O42</f>
        <v>0</v>
      </c>
      <c r="AJ42" s="93"/>
      <c r="AK42" s="89" t="n">
        <f aca="false">CHOOSE($G$3,AB42-AC42,AC42-AB42)</f>
        <v>0</v>
      </c>
      <c r="AL42" s="89" t="n">
        <f aca="false">CHOOSE($G$3,AE42-AF42,AF42-AE42)</f>
        <v>0</v>
      </c>
      <c r="AM42" s="89" t="n">
        <f aca="false">CHOOSE($G$3,AH42-AI42,AI42-AH42)</f>
        <v>0</v>
      </c>
      <c r="AN42" s="103" t="n">
        <f aca="false">SUM(AK42:AM42)</f>
        <v>0</v>
      </c>
      <c r="AP42" s="89" t="n">
        <f aca="false">CHOOSE($G$3,AA42-AB42,AB42-AA42)</f>
        <v>0</v>
      </c>
      <c r="AQ42" s="89" t="n">
        <f aca="false">CHOOSE($G$3,AD42-AE42,AE42-AD42)</f>
        <v>0</v>
      </c>
      <c r="AR42" s="89" t="n">
        <f aca="false">CHOOSE($G$3,AG42-AH42,AH42-AG42)</f>
        <v>0</v>
      </c>
      <c r="AS42" s="103" t="n">
        <f aca="false">AP42+AQ42+AR42</f>
        <v>0</v>
      </c>
      <c r="AT42" s="103"/>
      <c r="AU42" s="90" t="n">
        <f aca="false">AS42+AN42</f>
        <v>0</v>
      </c>
      <c r="AW42" s="90" t="n">
        <f aca="false">AI42+AF42+AC42</f>
        <v>0</v>
      </c>
      <c r="AX42" s="104"/>
    </row>
    <row r="43" customFormat="false" ht="12.75" hidden="false" customHeight="false" outlineLevel="0" collapsed="false">
      <c r="A43" s="94" t="n">
        <f aca="false">EDATE(A42,1)</f>
        <v>37834</v>
      </c>
      <c r="B43" s="95" t="n">
        <f aca="false">VLOOKUP(MONTH(A43),Volumes,4)</f>
        <v>40000</v>
      </c>
      <c r="C43" s="96"/>
      <c r="D43" s="97" t="n">
        <f aca="false">B43+C43</f>
        <v>40000</v>
      </c>
      <c r="E43" s="84" t="n">
        <f aca="false">IF(X43=0,0,IF(AND(X43=1,$H$3=1),D43*S43,IF($H$3=2,D43,"N/A")))</f>
        <v>0</v>
      </c>
      <c r="F43" s="84" t="n">
        <f aca="false">E43*W43</f>
        <v>0</v>
      </c>
      <c r="G43" s="32" t="n">
        <f aca="false">VLOOKUP($A43,Table,MATCH(G$4,Curves,0))</f>
        <v>2.972</v>
      </c>
      <c r="H43" s="98" t="n">
        <f aca="false">G43</f>
        <v>2.972</v>
      </c>
      <c r="I43" s="99" t="n">
        <f aca="false">H43</f>
        <v>2.972</v>
      </c>
      <c r="J43" s="32" t="n">
        <f aca="false">VLOOKUP($A43,Table,MATCH(J$4,Curves,0))</f>
        <v>-0.02025</v>
      </c>
      <c r="K43" s="98" t="n">
        <f aca="false">J43</f>
        <v>-0.02025</v>
      </c>
      <c r="L43" s="99" t="n">
        <f aca="false">K43</f>
        <v>-0.02025</v>
      </c>
      <c r="M43" s="32" t="n">
        <f aca="false">VLOOKUP($A43,Table,MATCH(M$4,Curves,0))</f>
        <v>0.01</v>
      </c>
      <c r="N43" s="98" t="n">
        <f aca="false">VLOOKUP($A43,Table,MATCH(N$4,Curves,0))</f>
        <v>0.03</v>
      </c>
      <c r="O43" s="99" t="n">
        <f aca="false">N43</f>
        <v>0.03</v>
      </c>
      <c r="P43" s="100"/>
      <c r="Q43" s="99" t="n">
        <f aca="false">O43+L43+I43</f>
        <v>2.98175</v>
      </c>
      <c r="R43" s="100"/>
      <c r="S43" s="35" t="n">
        <f aca="false">A44-A43</f>
        <v>31</v>
      </c>
      <c r="T43" s="101" t="n">
        <f aca="false">CHOOSE(F$3,A44+24,A43)</f>
        <v>37889</v>
      </c>
      <c r="U43" s="35" t="n">
        <f aca="false">T43-C$3</f>
        <v>1115</v>
      </c>
      <c r="V43" s="32" t="n">
        <f aca="false">VLOOKUP($A43,Table,MATCH(V$4,Curves,0))</f>
        <v>0.069744206868253</v>
      </c>
      <c r="W43" s="102" t="n">
        <f aca="false">1/(1+CHOOSE(F$3,(V44+($K$3/10000))/2,(V43+($K$3/10000))/2))^(2*U43/365.25)</f>
        <v>0.81117685140422</v>
      </c>
      <c r="X43" s="35" t="n">
        <f aca="false">IF(AND(mthbeg&lt;=A43,mthend&gt;=A43),1,0)</f>
        <v>0</v>
      </c>
      <c r="Y43" s="35" t="n">
        <f aca="false">S43*X43</f>
        <v>0</v>
      </c>
      <c r="AA43" s="89" t="n">
        <f aca="false">F43*G43</f>
        <v>0</v>
      </c>
      <c r="AB43" s="89" t="n">
        <f aca="false">$F43*H43</f>
        <v>0</v>
      </c>
      <c r="AC43" s="89" t="n">
        <f aca="false">$F43*I43</f>
        <v>0</v>
      </c>
      <c r="AD43" s="89" t="n">
        <f aca="false">$F43*J43</f>
        <v>-0</v>
      </c>
      <c r="AE43" s="89" t="n">
        <f aca="false">$F43*K43</f>
        <v>-0</v>
      </c>
      <c r="AF43" s="89" t="n">
        <f aca="false">$F43*L43</f>
        <v>-0</v>
      </c>
      <c r="AG43" s="89" t="n">
        <f aca="false">$F43*M43</f>
        <v>0</v>
      </c>
      <c r="AH43" s="89" t="n">
        <f aca="false">$F43*N43</f>
        <v>0</v>
      </c>
      <c r="AI43" s="89" t="n">
        <f aca="false">F43*O43</f>
        <v>0</v>
      </c>
      <c r="AJ43" s="93"/>
      <c r="AK43" s="89" t="n">
        <f aca="false">CHOOSE($G$3,AB43-AC43,AC43-AB43)</f>
        <v>0</v>
      </c>
      <c r="AL43" s="89" t="n">
        <f aca="false">CHOOSE($G$3,AE43-AF43,AF43-AE43)</f>
        <v>0</v>
      </c>
      <c r="AM43" s="89" t="n">
        <f aca="false">CHOOSE($G$3,AH43-AI43,AI43-AH43)</f>
        <v>0</v>
      </c>
      <c r="AN43" s="103" t="n">
        <f aca="false">SUM(AK43:AM43)</f>
        <v>0</v>
      </c>
      <c r="AP43" s="89" t="n">
        <f aca="false">CHOOSE($G$3,AA43-AB43,AB43-AA43)</f>
        <v>0</v>
      </c>
      <c r="AQ43" s="89" t="n">
        <f aca="false">CHOOSE($G$3,AD43-AE43,AE43-AD43)</f>
        <v>0</v>
      </c>
      <c r="AR43" s="89" t="n">
        <f aca="false">CHOOSE($G$3,AG43-AH43,AH43-AG43)</f>
        <v>0</v>
      </c>
      <c r="AS43" s="103" t="n">
        <f aca="false">AP43+AQ43+AR43</f>
        <v>0</v>
      </c>
      <c r="AT43" s="103"/>
      <c r="AU43" s="90" t="n">
        <f aca="false">AS43+AN43</f>
        <v>0</v>
      </c>
      <c r="AW43" s="90" t="n">
        <f aca="false">AI43+AF43+AC43</f>
        <v>0</v>
      </c>
      <c r="AX43" s="104"/>
    </row>
    <row r="44" customFormat="false" ht="12.75" hidden="false" customHeight="false" outlineLevel="0" collapsed="false">
      <c r="A44" s="94" t="n">
        <f aca="false">EDATE(A43,1)</f>
        <v>37865</v>
      </c>
      <c r="B44" s="95" t="n">
        <f aca="false">VLOOKUP(MONTH(A44),Volumes,4)</f>
        <v>20000</v>
      </c>
      <c r="C44" s="96"/>
      <c r="D44" s="97" t="n">
        <f aca="false">B44+C44</f>
        <v>20000</v>
      </c>
      <c r="E44" s="84" t="n">
        <f aca="false">IF(X44=0,0,IF(AND(X44=1,$H$3=1),D44*S44,IF($H$3=2,D44,"N/A")))</f>
        <v>0</v>
      </c>
      <c r="F44" s="84" t="n">
        <f aca="false">E44*W44</f>
        <v>0</v>
      </c>
      <c r="G44" s="32" t="n">
        <f aca="false">VLOOKUP($A44,Table,MATCH(G$4,Curves,0))</f>
        <v>2.999</v>
      </c>
      <c r="H44" s="98" t="n">
        <f aca="false">G44</f>
        <v>2.999</v>
      </c>
      <c r="I44" s="99" t="n">
        <f aca="false">H44</f>
        <v>2.999</v>
      </c>
      <c r="J44" s="32" t="n">
        <f aca="false">VLOOKUP($A44,Table,MATCH(J$4,Curves,0))</f>
        <v>-0.02275</v>
      </c>
      <c r="K44" s="98" t="n">
        <f aca="false">J44</f>
        <v>-0.02275</v>
      </c>
      <c r="L44" s="99" t="n">
        <f aca="false">K44</f>
        <v>-0.02275</v>
      </c>
      <c r="M44" s="32" t="n">
        <f aca="false">VLOOKUP($A44,Table,MATCH(M$4,Curves,0))</f>
        <v>0.01</v>
      </c>
      <c r="N44" s="98" t="n">
        <f aca="false">VLOOKUP($A44,Table,MATCH(N$4,Curves,0))</f>
        <v>0.03</v>
      </c>
      <c r="O44" s="99" t="n">
        <f aca="false">N44</f>
        <v>0.03</v>
      </c>
      <c r="P44" s="100"/>
      <c r="Q44" s="99" t="n">
        <f aca="false">O44+L44+I44</f>
        <v>3.00625</v>
      </c>
      <c r="R44" s="100"/>
      <c r="S44" s="35" t="n">
        <f aca="false">A45-A44</f>
        <v>30</v>
      </c>
      <c r="T44" s="101" t="n">
        <f aca="false">CHOOSE(F$3,A45+24,A44)</f>
        <v>37919</v>
      </c>
      <c r="U44" s="35" t="n">
        <f aca="false">T44-C$3</f>
        <v>1145</v>
      </c>
      <c r="V44" s="32" t="n">
        <f aca="false">VLOOKUP($A44,Table,MATCH(V$4,Curves,0))</f>
        <v>0.069740465593873</v>
      </c>
      <c r="W44" s="102" t="n">
        <f aca="false">1/(1+CHOOSE(F$3,(V45+($K$3/10000))/2,(V44+($K$3/10000))/2))^(2*U44/365.25)</f>
        <v>0.806629536388631</v>
      </c>
      <c r="X44" s="35" t="n">
        <f aca="false">IF(AND(mthbeg&lt;=A44,mthend&gt;=A44),1,0)</f>
        <v>0</v>
      </c>
      <c r="Y44" s="35" t="n">
        <f aca="false">S44*X44</f>
        <v>0</v>
      </c>
      <c r="AA44" s="89" t="n">
        <f aca="false">F44*G44</f>
        <v>0</v>
      </c>
      <c r="AB44" s="89" t="n">
        <f aca="false">$F44*H44</f>
        <v>0</v>
      </c>
      <c r="AC44" s="89" t="n">
        <f aca="false">$F44*I44</f>
        <v>0</v>
      </c>
      <c r="AD44" s="89" t="n">
        <f aca="false">$F44*J44</f>
        <v>-0</v>
      </c>
      <c r="AE44" s="89" t="n">
        <f aca="false">$F44*K44</f>
        <v>-0</v>
      </c>
      <c r="AF44" s="89" t="n">
        <f aca="false">$F44*L44</f>
        <v>-0</v>
      </c>
      <c r="AG44" s="89" t="n">
        <f aca="false">$F44*M44</f>
        <v>0</v>
      </c>
      <c r="AH44" s="89" t="n">
        <f aca="false">$F44*N44</f>
        <v>0</v>
      </c>
      <c r="AI44" s="89" t="n">
        <f aca="false">F44*O44</f>
        <v>0</v>
      </c>
      <c r="AJ44" s="93"/>
      <c r="AK44" s="89" t="n">
        <f aca="false">CHOOSE($G$3,AB44-AC44,AC44-AB44)</f>
        <v>0</v>
      </c>
      <c r="AL44" s="89" t="n">
        <f aca="false">CHOOSE($G$3,AE44-AF44,AF44-AE44)</f>
        <v>0</v>
      </c>
      <c r="AM44" s="89" t="n">
        <f aca="false">CHOOSE($G$3,AH44-AI44,AI44-AH44)</f>
        <v>0</v>
      </c>
      <c r="AN44" s="103" t="n">
        <f aca="false">SUM(AK44:AM44)</f>
        <v>0</v>
      </c>
      <c r="AP44" s="89" t="n">
        <f aca="false">CHOOSE($G$3,AA44-AB44,AB44-AA44)</f>
        <v>0</v>
      </c>
      <c r="AQ44" s="89" t="n">
        <f aca="false">CHOOSE($G$3,AD44-AE44,AE44-AD44)</f>
        <v>0</v>
      </c>
      <c r="AR44" s="89" t="n">
        <f aca="false">CHOOSE($G$3,AG44-AH44,AH44-AG44)</f>
        <v>0</v>
      </c>
      <c r="AS44" s="103" t="n">
        <f aca="false">AP44+AQ44+AR44</f>
        <v>0</v>
      </c>
      <c r="AT44" s="103"/>
      <c r="AU44" s="90" t="n">
        <f aca="false">AS44+AN44</f>
        <v>0</v>
      </c>
      <c r="AW44" s="90" t="n">
        <f aca="false">AI44+AF44+AC44</f>
        <v>0</v>
      </c>
      <c r="AX44" s="104"/>
    </row>
    <row r="45" customFormat="false" ht="12.75" hidden="false" customHeight="false" outlineLevel="0" collapsed="false">
      <c r="A45" s="94" t="n">
        <f aca="false">EDATE(A44,1)</f>
        <v>37895</v>
      </c>
      <c r="B45" s="95" t="n">
        <f aca="false">VLOOKUP(MONTH(A45),Volumes,4)</f>
        <v>10000</v>
      </c>
      <c r="C45" s="96"/>
      <c r="D45" s="97" t="n">
        <f aca="false">B45+C45</f>
        <v>10000</v>
      </c>
      <c r="E45" s="84" t="n">
        <f aca="false">IF(X45=0,0,IF(AND(X45=1,$H$3=1),D45*S45,IF($H$3=2,D45,"N/A")))</f>
        <v>0</v>
      </c>
      <c r="F45" s="84" t="n">
        <f aca="false">E45*W45</f>
        <v>0</v>
      </c>
      <c r="G45" s="32" t="n">
        <f aca="false">VLOOKUP($A45,Table,MATCH(G$4,Curves,0))</f>
        <v>3.014</v>
      </c>
      <c r="H45" s="98" t="n">
        <f aca="false">G45</f>
        <v>3.014</v>
      </c>
      <c r="I45" s="99" t="n">
        <f aca="false">H45</f>
        <v>3.014</v>
      </c>
      <c r="J45" s="32" t="n">
        <f aca="false">VLOOKUP($A45,Table,MATCH(J$4,Curves,0))</f>
        <v>-0.02275</v>
      </c>
      <c r="K45" s="98" t="n">
        <f aca="false">J45</f>
        <v>-0.02275</v>
      </c>
      <c r="L45" s="99" t="n">
        <f aca="false">K45</f>
        <v>-0.02275</v>
      </c>
      <c r="M45" s="32" t="n">
        <f aca="false">VLOOKUP($A45,Table,MATCH(M$4,Curves,0))</f>
        <v>0.01</v>
      </c>
      <c r="N45" s="98" t="n">
        <f aca="false">VLOOKUP($A45,Table,MATCH(N$4,Curves,0))</f>
        <v>0.03</v>
      </c>
      <c r="O45" s="99" t="n">
        <f aca="false">N45</f>
        <v>0.03</v>
      </c>
      <c r="P45" s="100"/>
      <c r="Q45" s="99" t="n">
        <f aca="false">O45+L45+I45</f>
        <v>3.02125</v>
      </c>
      <c r="R45" s="100"/>
      <c r="S45" s="35" t="n">
        <f aca="false">A46-A45</f>
        <v>31</v>
      </c>
      <c r="T45" s="101" t="n">
        <f aca="false">CHOOSE(F$3,A46+24,A45)</f>
        <v>37950</v>
      </c>
      <c r="U45" s="35" t="n">
        <f aca="false">T45-C$3</f>
        <v>1176</v>
      </c>
      <c r="V45" s="32" t="n">
        <f aca="false">VLOOKUP($A45,Table,MATCH(V$4,Curves,0))</f>
        <v>0.069737506100666</v>
      </c>
      <c r="W45" s="102" t="n">
        <f aca="false">1/(1+CHOOSE(F$3,(V46+($K$3/10000))/2,(V45+($K$3/10000))/2))^(2*U45/365.25)</f>
        <v>0.801955746503931</v>
      </c>
      <c r="X45" s="35" t="n">
        <f aca="false">IF(AND(mthbeg&lt;=A45,mthend&gt;=A45),1,0)</f>
        <v>0</v>
      </c>
      <c r="Y45" s="35" t="n">
        <f aca="false">S45*X45</f>
        <v>0</v>
      </c>
      <c r="AA45" s="89" t="n">
        <f aca="false">F45*G45</f>
        <v>0</v>
      </c>
      <c r="AB45" s="89" t="n">
        <f aca="false">$F45*H45</f>
        <v>0</v>
      </c>
      <c r="AC45" s="89" t="n">
        <f aca="false">$F45*I45</f>
        <v>0</v>
      </c>
      <c r="AD45" s="89" t="n">
        <f aca="false">$F45*J45</f>
        <v>-0</v>
      </c>
      <c r="AE45" s="89" t="n">
        <f aca="false">$F45*K45</f>
        <v>-0</v>
      </c>
      <c r="AF45" s="89" t="n">
        <f aca="false">$F45*L45</f>
        <v>-0</v>
      </c>
      <c r="AG45" s="89" t="n">
        <f aca="false">$F45*M45</f>
        <v>0</v>
      </c>
      <c r="AH45" s="89" t="n">
        <f aca="false">$F45*N45</f>
        <v>0</v>
      </c>
      <c r="AI45" s="89" t="n">
        <f aca="false">F45*O45</f>
        <v>0</v>
      </c>
      <c r="AJ45" s="93"/>
      <c r="AK45" s="89" t="n">
        <f aca="false">CHOOSE($G$3,AB45-AC45,AC45-AB45)</f>
        <v>0</v>
      </c>
      <c r="AL45" s="89" t="n">
        <f aca="false">CHOOSE($G$3,AE45-AF45,AF45-AE45)</f>
        <v>0</v>
      </c>
      <c r="AM45" s="89" t="n">
        <f aca="false">CHOOSE($G$3,AH45-AI45,AI45-AH45)</f>
        <v>0</v>
      </c>
      <c r="AN45" s="103" t="n">
        <f aca="false">SUM(AK45:AM45)</f>
        <v>0</v>
      </c>
      <c r="AP45" s="89" t="n">
        <f aca="false">CHOOSE($G$3,AA45-AB45,AB45-AA45)</f>
        <v>0</v>
      </c>
      <c r="AQ45" s="89" t="n">
        <f aca="false">CHOOSE($G$3,AD45-AE45,AE45-AD45)</f>
        <v>0</v>
      </c>
      <c r="AR45" s="89" t="n">
        <f aca="false">CHOOSE($G$3,AG45-AH45,AH45-AG45)</f>
        <v>0</v>
      </c>
      <c r="AS45" s="103" t="n">
        <f aca="false">AP45+AQ45+AR45</f>
        <v>0</v>
      </c>
      <c r="AT45" s="103"/>
      <c r="AU45" s="90" t="n">
        <f aca="false">AS45+AN45</f>
        <v>0</v>
      </c>
      <c r="AW45" s="90" t="n">
        <f aca="false">AI45+AF45+AC45</f>
        <v>0</v>
      </c>
      <c r="AX45" s="104"/>
    </row>
    <row r="46" customFormat="false" ht="12.75" hidden="false" customHeight="false" outlineLevel="0" collapsed="false">
      <c r="A46" s="94" t="n">
        <f aca="false">EDATE(A45,1)</f>
        <v>37926</v>
      </c>
      <c r="B46" s="95" t="n">
        <f aca="false">VLOOKUP(MONTH(A46),Volumes,4)</f>
        <v>10000</v>
      </c>
      <c r="C46" s="96"/>
      <c r="D46" s="97" t="n">
        <f aca="false">B46+C46</f>
        <v>10000</v>
      </c>
      <c r="E46" s="84" t="n">
        <f aca="false">IF(X46=0,0,IF(AND(X46=1,$H$3=1),D46*S46,IF($H$3=2,D46,"N/A")))</f>
        <v>0</v>
      </c>
      <c r="F46" s="84" t="n">
        <f aca="false">E46*W46</f>
        <v>0</v>
      </c>
      <c r="G46" s="32" t="n">
        <f aca="false">VLOOKUP($A46,Table,MATCH(G$4,Curves,0))</f>
        <v>3.106</v>
      </c>
      <c r="H46" s="98" t="n">
        <f aca="false">G46</f>
        <v>3.106</v>
      </c>
      <c r="I46" s="99" t="n">
        <f aca="false">H46</f>
        <v>3.106</v>
      </c>
      <c r="J46" s="32" t="n">
        <f aca="false">VLOOKUP($A46,Table,MATCH(J$4,Curves,0))</f>
        <v>-0.0345</v>
      </c>
      <c r="K46" s="98" t="n">
        <f aca="false">J46</f>
        <v>-0.0345</v>
      </c>
      <c r="L46" s="99" t="n">
        <f aca="false">K46</f>
        <v>-0.0345</v>
      </c>
      <c r="M46" s="32" t="n">
        <f aca="false">VLOOKUP($A46,Table,MATCH(M$4,Curves,0))</f>
        <v>0.01</v>
      </c>
      <c r="N46" s="98" t="n">
        <f aca="false">VLOOKUP($A46,Table,MATCH(N$4,Curves,0))</f>
        <v>0.03</v>
      </c>
      <c r="O46" s="99" t="n">
        <f aca="false">N46</f>
        <v>0.03</v>
      </c>
      <c r="P46" s="100"/>
      <c r="Q46" s="99" t="n">
        <f aca="false">O46+L46+I46</f>
        <v>3.1015</v>
      </c>
      <c r="R46" s="100"/>
      <c r="S46" s="35" t="n">
        <f aca="false">A47-A46</f>
        <v>30</v>
      </c>
      <c r="T46" s="101" t="n">
        <f aca="false">CHOOSE(F$3,A47+24,A46)</f>
        <v>37980</v>
      </c>
      <c r="U46" s="35" t="n">
        <f aca="false">T46-C$3</f>
        <v>1206</v>
      </c>
      <c r="V46" s="32" t="n">
        <f aca="false">VLOOKUP($A46,Table,MATCH(V$4,Curves,0))</f>
        <v>0.069735278400271</v>
      </c>
      <c r="W46" s="102" t="n">
        <f aca="false">1/(1+CHOOSE(F$3,(V47+($K$3/10000))/2,(V46+($K$3/10000))/2))^(2*U46/365.25)</f>
        <v>0.797458787788326</v>
      </c>
      <c r="X46" s="35" t="n">
        <f aca="false">IF(AND(mthbeg&lt;=A46,mthend&gt;=A46),1,0)</f>
        <v>0</v>
      </c>
      <c r="Y46" s="35" t="n">
        <f aca="false">S46*X46</f>
        <v>0</v>
      </c>
      <c r="AA46" s="89" t="n">
        <f aca="false">F46*G46</f>
        <v>0</v>
      </c>
      <c r="AB46" s="89" t="n">
        <f aca="false">$F46*H46</f>
        <v>0</v>
      </c>
      <c r="AC46" s="89" t="n">
        <f aca="false">$F46*I46</f>
        <v>0</v>
      </c>
      <c r="AD46" s="89" t="n">
        <f aca="false">$F46*J46</f>
        <v>-0</v>
      </c>
      <c r="AE46" s="89" t="n">
        <f aca="false">$F46*K46</f>
        <v>-0</v>
      </c>
      <c r="AF46" s="89" t="n">
        <f aca="false">$F46*L46</f>
        <v>-0</v>
      </c>
      <c r="AG46" s="89" t="n">
        <f aca="false">$F46*M46</f>
        <v>0</v>
      </c>
      <c r="AH46" s="89" t="n">
        <f aca="false">$F46*N46</f>
        <v>0</v>
      </c>
      <c r="AI46" s="89" t="n">
        <f aca="false">F46*O46</f>
        <v>0</v>
      </c>
      <c r="AJ46" s="93"/>
      <c r="AK46" s="89" t="n">
        <f aca="false">CHOOSE($G$3,AB46-AC46,AC46-AB46)</f>
        <v>0</v>
      </c>
      <c r="AL46" s="89" t="n">
        <f aca="false">CHOOSE($G$3,AE46-AF46,AF46-AE46)</f>
        <v>0</v>
      </c>
      <c r="AM46" s="89" t="n">
        <f aca="false">CHOOSE($G$3,AH46-AI46,AI46-AH46)</f>
        <v>0</v>
      </c>
      <c r="AN46" s="103" t="n">
        <f aca="false">SUM(AK46:AM46)</f>
        <v>0</v>
      </c>
      <c r="AP46" s="89" t="n">
        <f aca="false">CHOOSE($G$3,AA46-AB46,AB46-AA46)</f>
        <v>0</v>
      </c>
      <c r="AQ46" s="89" t="n">
        <f aca="false">CHOOSE($G$3,AD46-AE46,AE46-AD46)</f>
        <v>0</v>
      </c>
      <c r="AR46" s="89" t="n">
        <f aca="false">CHOOSE($G$3,AG46-AH46,AH46-AG46)</f>
        <v>0</v>
      </c>
      <c r="AS46" s="103" t="n">
        <f aca="false">AP46+AQ46+AR46</f>
        <v>0</v>
      </c>
      <c r="AT46" s="103"/>
      <c r="AU46" s="90" t="n">
        <f aca="false">AS46+AN46</f>
        <v>0</v>
      </c>
      <c r="AW46" s="90" t="n">
        <f aca="false">AI46+AF46+AC46</f>
        <v>0</v>
      </c>
      <c r="AX46" s="104"/>
    </row>
    <row r="47" customFormat="false" ht="12.75" hidden="false" customHeight="false" outlineLevel="0" collapsed="false">
      <c r="A47" s="94" t="n">
        <f aca="false">EDATE(A46,1)</f>
        <v>37956</v>
      </c>
      <c r="B47" s="95" t="n">
        <f aca="false">VLOOKUP(MONTH(A47),Volumes,4)</f>
        <v>10000</v>
      </c>
      <c r="C47" s="96"/>
      <c r="D47" s="97" t="n">
        <f aca="false">B47+C47</f>
        <v>10000</v>
      </c>
      <c r="E47" s="84" t="n">
        <f aca="false">IF(X47=0,0,IF(AND(X47=1,$H$3=1),D47*S47,IF($H$3=2,D47,"N/A")))</f>
        <v>0</v>
      </c>
      <c r="F47" s="84" t="n">
        <f aca="false">E47*W47</f>
        <v>0</v>
      </c>
      <c r="G47" s="32" t="n">
        <f aca="false">VLOOKUP($A47,Table,MATCH(G$4,Curves,0))</f>
        <v>3.192</v>
      </c>
      <c r="H47" s="98" t="n">
        <f aca="false">G47</f>
        <v>3.192</v>
      </c>
      <c r="I47" s="99" t="n">
        <f aca="false">H47</f>
        <v>3.192</v>
      </c>
      <c r="J47" s="32" t="n">
        <f aca="false">VLOOKUP($A47,Table,MATCH(J$4,Curves,0))</f>
        <v>-0.0345</v>
      </c>
      <c r="K47" s="98" t="n">
        <f aca="false">J47</f>
        <v>-0.0345</v>
      </c>
      <c r="L47" s="99" t="n">
        <f aca="false">K47</f>
        <v>-0.0345</v>
      </c>
      <c r="M47" s="32" t="n">
        <f aca="false">VLOOKUP($A47,Table,MATCH(M$4,Curves,0))</f>
        <v>0.01</v>
      </c>
      <c r="N47" s="98" t="n">
        <f aca="false">VLOOKUP($A47,Table,MATCH(N$4,Curves,0))</f>
        <v>0.03</v>
      </c>
      <c r="O47" s="99" t="n">
        <f aca="false">N47</f>
        <v>0.03</v>
      </c>
      <c r="P47" s="100"/>
      <c r="Q47" s="99" t="n">
        <f aca="false">O47+L47+I47</f>
        <v>3.1875</v>
      </c>
      <c r="R47" s="100"/>
      <c r="S47" s="35" t="n">
        <f aca="false">A48-A47</f>
        <v>31</v>
      </c>
      <c r="T47" s="101" t="n">
        <f aca="false">CHOOSE(F$3,A48+24,A47)</f>
        <v>38011</v>
      </c>
      <c r="U47" s="35" t="n">
        <f aca="false">T47-C$3</f>
        <v>1237</v>
      </c>
      <c r="V47" s="32" t="n">
        <f aca="false">VLOOKUP($A47,Table,MATCH(V$4,Curves,0))</f>
        <v>0.069733122561181</v>
      </c>
      <c r="W47" s="102" t="n">
        <f aca="false">1/(1+CHOOSE(F$3,(V48+($K$3/10000))/2,(V47+($K$3/10000))/2))^(2*U47/365.25)</f>
        <v>0.792822379568132</v>
      </c>
      <c r="X47" s="35" t="n">
        <f aca="false">IF(AND(mthbeg&lt;=A47,mthend&gt;=A47),1,0)</f>
        <v>0</v>
      </c>
      <c r="Y47" s="35" t="n">
        <f aca="false">S47*X47</f>
        <v>0</v>
      </c>
      <c r="AA47" s="89" t="n">
        <f aca="false">F47*G47</f>
        <v>0</v>
      </c>
      <c r="AB47" s="89" t="n">
        <f aca="false">$F47*H47</f>
        <v>0</v>
      </c>
      <c r="AC47" s="89" t="n">
        <f aca="false">$F47*I47</f>
        <v>0</v>
      </c>
      <c r="AD47" s="89" t="n">
        <f aca="false">$F47*J47</f>
        <v>-0</v>
      </c>
      <c r="AE47" s="89" t="n">
        <f aca="false">$F47*K47</f>
        <v>-0</v>
      </c>
      <c r="AF47" s="89" t="n">
        <f aca="false">$F47*L47</f>
        <v>-0</v>
      </c>
      <c r="AG47" s="89" t="n">
        <f aca="false">$F47*M47</f>
        <v>0</v>
      </c>
      <c r="AH47" s="89" t="n">
        <f aca="false">$F47*N47</f>
        <v>0</v>
      </c>
      <c r="AI47" s="89" t="n">
        <f aca="false">F47*O47</f>
        <v>0</v>
      </c>
      <c r="AJ47" s="93"/>
      <c r="AK47" s="89" t="n">
        <f aca="false">CHOOSE($G$3,AB47-AC47,AC47-AB47)</f>
        <v>0</v>
      </c>
      <c r="AL47" s="89" t="n">
        <f aca="false">CHOOSE($G$3,AE47-AF47,AF47-AE47)</f>
        <v>0</v>
      </c>
      <c r="AM47" s="89" t="n">
        <f aca="false">CHOOSE($G$3,AH47-AI47,AI47-AH47)</f>
        <v>0</v>
      </c>
      <c r="AN47" s="103" t="n">
        <f aca="false">SUM(AK47:AM47)</f>
        <v>0</v>
      </c>
      <c r="AP47" s="89" t="n">
        <f aca="false">CHOOSE($G$3,AA47-AB47,AB47-AA47)</f>
        <v>0</v>
      </c>
      <c r="AQ47" s="89" t="n">
        <f aca="false">CHOOSE($G$3,AD47-AE47,AE47-AD47)</f>
        <v>0</v>
      </c>
      <c r="AR47" s="89" t="n">
        <f aca="false">CHOOSE($G$3,AG47-AH47,AH47-AG47)</f>
        <v>0</v>
      </c>
      <c r="AS47" s="103" t="n">
        <f aca="false">AP47+AQ47+AR47</f>
        <v>0</v>
      </c>
      <c r="AT47" s="103"/>
      <c r="AU47" s="90" t="n">
        <f aca="false">AS47+AN47</f>
        <v>0</v>
      </c>
      <c r="AW47" s="90" t="n">
        <f aca="false">AI47+AF47+AC47</f>
        <v>0</v>
      </c>
      <c r="AX47" s="104"/>
    </row>
    <row r="48" customFormat="false" ht="12.75" hidden="false" customHeight="false" outlineLevel="0" collapsed="false">
      <c r="A48" s="94" t="n">
        <f aca="false">EDATE(A47,1)</f>
        <v>37987</v>
      </c>
      <c r="B48" s="95" t="n">
        <f aca="false">VLOOKUP(MONTH(A48),Volumes,4)</f>
        <v>10000</v>
      </c>
      <c r="C48" s="96"/>
      <c r="D48" s="97" t="n">
        <f aca="false">B48+C48</f>
        <v>10000</v>
      </c>
      <c r="E48" s="84" t="n">
        <f aca="false">IF(X48=0,0,IF(AND(X48=1,$H$3=1),D48*S48,IF($H$3=2,D48,"N/A")))</f>
        <v>0</v>
      </c>
      <c r="F48" s="84" t="n">
        <f aca="false">E48*W48</f>
        <v>0</v>
      </c>
      <c r="G48" s="32" t="n">
        <f aca="false">VLOOKUP($A48,Table,MATCH(G$4,Curves,0))</f>
        <v>3.289</v>
      </c>
      <c r="H48" s="98" t="n">
        <f aca="false">G48</f>
        <v>3.289</v>
      </c>
      <c r="I48" s="99" t="n">
        <f aca="false">H48</f>
        <v>3.289</v>
      </c>
      <c r="J48" s="32" t="n">
        <f aca="false">VLOOKUP($A48,Table,MATCH(J$4,Curves,0))</f>
        <v>-0.0345</v>
      </c>
      <c r="K48" s="98" t="n">
        <f aca="false">J48</f>
        <v>-0.0345</v>
      </c>
      <c r="L48" s="99" t="n">
        <f aca="false">K48</f>
        <v>-0.0345</v>
      </c>
      <c r="M48" s="32" t="n">
        <f aca="false">VLOOKUP($A48,Table,MATCH(M$4,Curves,0))</f>
        <v>0.01</v>
      </c>
      <c r="N48" s="98" t="n">
        <f aca="false">VLOOKUP($A48,Table,MATCH(N$4,Curves,0))</f>
        <v>0.03</v>
      </c>
      <c r="O48" s="99" t="n">
        <f aca="false">N48</f>
        <v>0.03</v>
      </c>
      <c r="P48" s="100"/>
      <c r="Q48" s="99" t="n">
        <f aca="false">O48+L48+I48</f>
        <v>3.2845</v>
      </c>
      <c r="R48" s="100"/>
      <c r="S48" s="35" t="n">
        <f aca="false">A49-A48</f>
        <v>31</v>
      </c>
      <c r="T48" s="101" t="n">
        <f aca="false">CHOOSE(F$3,A49+24,A48)</f>
        <v>38042</v>
      </c>
      <c r="U48" s="35" t="n">
        <f aca="false">T48-C$3</f>
        <v>1268</v>
      </c>
      <c r="V48" s="32" t="n">
        <f aca="false">VLOOKUP($A48,Table,MATCH(V$4,Curves,0))</f>
        <v>0.06973718699694</v>
      </c>
      <c r="W48" s="102" t="n">
        <f aca="false">1/(1+CHOOSE(F$3,(V49+($K$3/10000))/2,(V48+($K$3/10000))/2))^(2*U48/365.25)</f>
        <v>0.788194655575548</v>
      </c>
      <c r="X48" s="35" t="n">
        <f aca="false">IF(AND(mthbeg&lt;=A48,mthend&gt;=A48),1,0)</f>
        <v>0</v>
      </c>
      <c r="Y48" s="35" t="n">
        <f aca="false">S48*X48</f>
        <v>0</v>
      </c>
      <c r="AA48" s="89" t="n">
        <f aca="false">F48*G48</f>
        <v>0</v>
      </c>
      <c r="AB48" s="89" t="n">
        <f aca="false">$F48*H48</f>
        <v>0</v>
      </c>
      <c r="AC48" s="89" t="n">
        <f aca="false">$F48*I48</f>
        <v>0</v>
      </c>
      <c r="AD48" s="89" t="n">
        <f aca="false">$F48*J48</f>
        <v>-0</v>
      </c>
      <c r="AE48" s="89" t="n">
        <f aca="false">$F48*K48</f>
        <v>-0</v>
      </c>
      <c r="AF48" s="89" t="n">
        <f aca="false">$F48*L48</f>
        <v>-0</v>
      </c>
      <c r="AG48" s="89" t="n">
        <f aca="false">$F48*M48</f>
        <v>0</v>
      </c>
      <c r="AH48" s="89" t="n">
        <f aca="false">$F48*N48</f>
        <v>0</v>
      </c>
      <c r="AI48" s="89" t="n">
        <f aca="false">F48*O48</f>
        <v>0</v>
      </c>
      <c r="AJ48" s="93"/>
      <c r="AK48" s="89" t="n">
        <f aca="false">CHOOSE($G$3,AB48-AC48,AC48-AB48)</f>
        <v>0</v>
      </c>
      <c r="AL48" s="89" t="n">
        <f aca="false">CHOOSE($G$3,AE48-AF48,AF48-AE48)</f>
        <v>0</v>
      </c>
      <c r="AM48" s="89" t="n">
        <f aca="false">CHOOSE($G$3,AH48-AI48,AI48-AH48)</f>
        <v>0</v>
      </c>
      <c r="AN48" s="103" t="n">
        <f aca="false">SUM(AK48:AM48)</f>
        <v>0</v>
      </c>
      <c r="AP48" s="89" t="n">
        <f aca="false">CHOOSE($G$3,AA48-AB48,AB48-AA48)</f>
        <v>0</v>
      </c>
      <c r="AQ48" s="89" t="n">
        <f aca="false">CHOOSE($G$3,AD48-AE48,AE48-AD48)</f>
        <v>0</v>
      </c>
      <c r="AR48" s="89" t="n">
        <f aca="false">CHOOSE($G$3,AG48-AH48,AH48-AG48)</f>
        <v>0</v>
      </c>
      <c r="AS48" s="103" t="n">
        <f aca="false">AP48+AQ48+AR48</f>
        <v>0</v>
      </c>
      <c r="AT48" s="103"/>
      <c r="AU48" s="90" t="n">
        <f aca="false">AS48+AN48</f>
        <v>0</v>
      </c>
      <c r="AW48" s="90" t="n">
        <f aca="false">AI48+AF48+AC48</f>
        <v>0</v>
      </c>
      <c r="AX48" s="104"/>
    </row>
    <row r="49" customFormat="false" ht="12.75" hidden="false" customHeight="false" outlineLevel="0" collapsed="false">
      <c r="A49" s="94" t="n">
        <f aca="false">EDATE(A48,1)</f>
        <v>38018</v>
      </c>
      <c r="B49" s="95" t="n">
        <f aca="false">VLOOKUP(MONTH(A49),Volumes,4)</f>
        <v>10000</v>
      </c>
      <c r="C49" s="96"/>
      <c r="D49" s="97" t="n">
        <f aca="false">B49+C49</f>
        <v>10000</v>
      </c>
      <c r="E49" s="84" t="n">
        <f aca="false">IF(X49=0,0,IF(AND(X49=1,$H$3=1),D49*S49,IF($H$3=2,D49,"N/A")))</f>
        <v>0</v>
      </c>
      <c r="F49" s="84" t="n">
        <f aca="false">E49*W49</f>
        <v>0</v>
      </c>
      <c r="G49" s="32" t="n">
        <f aca="false">VLOOKUP($A49,Table,MATCH(G$4,Curves,0))</f>
        <v>3.163</v>
      </c>
      <c r="H49" s="98" t="n">
        <f aca="false">G49</f>
        <v>3.163</v>
      </c>
      <c r="I49" s="99" t="n">
        <f aca="false">H49</f>
        <v>3.163</v>
      </c>
      <c r="J49" s="32" t="n">
        <f aca="false">VLOOKUP($A49,Table,MATCH(J$4,Curves,0))</f>
        <v>-0.0345</v>
      </c>
      <c r="K49" s="98" t="n">
        <f aca="false">J49</f>
        <v>-0.0345</v>
      </c>
      <c r="L49" s="99" t="n">
        <f aca="false">K49</f>
        <v>-0.0345</v>
      </c>
      <c r="M49" s="32" t="n">
        <f aca="false">VLOOKUP($A49,Table,MATCH(M$4,Curves,0))</f>
        <v>0.01</v>
      </c>
      <c r="N49" s="98" t="n">
        <f aca="false">VLOOKUP($A49,Table,MATCH(N$4,Curves,0))</f>
        <v>0.03</v>
      </c>
      <c r="O49" s="99" t="n">
        <f aca="false">N49</f>
        <v>0.03</v>
      </c>
      <c r="P49" s="100"/>
      <c r="Q49" s="99" t="n">
        <f aca="false">O49+L49+I49</f>
        <v>3.1585</v>
      </c>
      <c r="R49" s="100"/>
      <c r="S49" s="35" t="n">
        <f aca="false">A50-A49</f>
        <v>29</v>
      </c>
      <c r="T49" s="101" t="n">
        <f aca="false">CHOOSE(F$3,A50+24,A49)</f>
        <v>38071</v>
      </c>
      <c r="U49" s="35" t="n">
        <f aca="false">T49-C$3</f>
        <v>1297</v>
      </c>
      <c r="V49" s="32" t="n">
        <f aca="false">VLOOKUP($A49,Table,MATCH(V$4,Curves,0))</f>
        <v>0.069747963044622</v>
      </c>
      <c r="W49" s="102" t="n">
        <f aca="false">1/(1+CHOOSE(F$3,(V50+($K$3/10000))/2,(V49+($K$3/10000))/2))^(2*U49/365.25)</f>
        <v>0.783888697542315</v>
      </c>
      <c r="X49" s="35" t="n">
        <f aca="false">IF(AND(mthbeg&lt;=A49,mthend&gt;=A49),1,0)</f>
        <v>0</v>
      </c>
      <c r="Y49" s="35" t="n">
        <f aca="false">S49*X49</f>
        <v>0</v>
      </c>
      <c r="AA49" s="89" t="n">
        <f aca="false">F49*G49</f>
        <v>0</v>
      </c>
      <c r="AB49" s="89" t="n">
        <f aca="false">$F49*H49</f>
        <v>0</v>
      </c>
      <c r="AC49" s="89" t="n">
        <f aca="false">$F49*I49</f>
        <v>0</v>
      </c>
      <c r="AD49" s="89" t="n">
        <f aca="false">$F49*J49</f>
        <v>-0</v>
      </c>
      <c r="AE49" s="89" t="n">
        <f aca="false">$F49*K49</f>
        <v>-0</v>
      </c>
      <c r="AF49" s="89" t="n">
        <f aca="false">$F49*L49</f>
        <v>-0</v>
      </c>
      <c r="AG49" s="89" t="n">
        <f aca="false">$F49*M49</f>
        <v>0</v>
      </c>
      <c r="AH49" s="89" t="n">
        <f aca="false">$F49*N49</f>
        <v>0</v>
      </c>
      <c r="AI49" s="89" t="n">
        <f aca="false">F49*O49</f>
        <v>0</v>
      </c>
      <c r="AJ49" s="93"/>
      <c r="AK49" s="89" t="n">
        <f aca="false">CHOOSE($G$3,AB49-AC49,AC49-AB49)</f>
        <v>0</v>
      </c>
      <c r="AL49" s="89" t="n">
        <f aca="false">CHOOSE($G$3,AE49-AF49,AF49-AE49)</f>
        <v>0</v>
      </c>
      <c r="AM49" s="89" t="n">
        <f aca="false">CHOOSE($G$3,AH49-AI49,AI49-AH49)</f>
        <v>0</v>
      </c>
      <c r="AN49" s="103" t="n">
        <f aca="false">SUM(AK49:AM49)</f>
        <v>0</v>
      </c>
      <c r="AP49" s="89" t="n">
        <f aca="false">CHOOSE($G$3,AA49-AB49,AB49-AA49)</f>
        <v>0</v>
      </c>
      <c r="AQ49" s="89" t="n">
        <f aca="false">CHOOSE($G$3,AD49-AE49,AE49-AD49)</f>
        <v>0</v>
      </c>
      <c r="AR49" s="89" t="n">
        <f aca="false">CHOOSE($G$3,AG49-AH49,AH49-AG49)</f>
        <v>0</v>
      </c>
      <c r="AS49" s="103" t="n">
        <f aca="false">AP49+AQ49+AR49</f>
        <v>0</v>
      </c>
      <c r="AT49" s="103"/>
      <c r="AU49" s="90" t="n">
        <f aca="false">AS49+AN49</f>
        <v>0</v>
      </c>
      <c r="AW49" s="90" t="n">
        <f aca="false">AI49+AF49+AC49</f>
        <v>0</v>
      </c>
      <c r="AX49" s="104"/>
    </row>
    <row r="50" customFormat="false" ht="12.75" hidden="false" customHeight="false" outlineLevel="0" collapsed="false">
      <c r="A50" s="94" t="n">
        <f aca="false">EDATE(A49,1)</f>
        <v>38047</v>
      </c>
      <c r="B50" s="95" t="n">
        <f aca="false">VLOOKUP(MONTH(A50),Volumes,4)</f>
        <v>10000</v>
      </c>
      <c r="C50" s="96"/>
      <c r="D50" s="97" t="n">
        <f aca="false">B50+C50</f>
        <v>10000</v>
      </c>
      <c r="E50" s="84" t="n">
        <f aca="false">IF(X50=0,0,IF(AND(X50=1,$H$3=1),D50*S50,IF($H$3=2,D50,"N/A")))</f>
        <v>0</v>
      </c>
      <c r="F50" s="84" t="n">
        <f aca="false">E50*W50</f>
        <v>0</v>
      </c>
      <c r="G50" s="32" t="n">
        <f aca="false">VLOOKUP($A50,Table,MATCH(G$4,Curves,0))</f>
        <v>3.026</v>
      </c>
      <c r="H50" s="98" t="n">
        <f aca="false">G50</f>
        <v>3.026</v>
      </c>
      <c r="I50" s="99" t="n">
        <f aca="false">H50</f>
        <v>3.026</v>
      </c>
      <c r="J50" s="32" t="n">
        <f aca="false">VLOOKUP($A50,Table,MATCH(J$4,Curves,0))</f>
        <v>-0.0345</v>
      </c>
      <c r="K50" s="98" t="n">
        <f aca="false">J50</f>
        <v>-0.0345</v>
      </c>
      <c r="L50" s="99" t="n">
        <f aca="false">K50</f>
        <v>-0.0345</v>
      </c>
      <c r="M50" s="32" t="n">
        <f aca="false">VLOOKUP($A50,Table,MATCH(M$4,Curves,0))</f>
        <v>0.01</v>
      </c>
      <c r="N50" s="98" t="n">
        <f aca="false">VLOOKUP($A50,Table,MATCH(N$4,Curves,0))</f>
        <v>0.03</v>
      </c>
      <c r="O50" s="99" t="n">
        <f aca="false">N50</f>
        <v>0.03</v>
      </c>
      <c r="P50" s="100"/>
      <c r="Q50" s="99" t="n">
        <f aca="false">O50+L50+I50</f>
        <v>3.0215</v>
      </c>
      <c r="R50" s="100"/>
      <c r="S50" s="35" t="n">
        <f aca="false">A51-A50</f>
        <v>31</v>
      </c>
      <c r="T50" s="101" t="n">
        <f aca="false">CHOOSE(F$3,A51+24,A50)</f>
        <v>38102</v>
      </c>
      <c r="U50" s="35" t="n">
        <f aca="false">T50-C$3</f>
        <v>1328</v>
      </c>
      <c r="V50" s="32" t="n">
        <f aca="false">VLOOKUP($A50,Table,MATCH(V$4,Curves,0))</f>
        <v>0.069758043863456</v>
      </c>
      <c r="W50" s="102" t="n">
        <f aca="false">1/(1+CHOOSE(F$3,(V51+($K$3/10000))/2,(V50+($K$3/10000))/2))^(2*U50/365.25)</f>
        <v>0.779328535464668</v>
      </c>
      <c r="X50" s="35" t="n">
        <f aca="false">IF(AND(mthbeg&lt;=A50,mthend&gt;=A50),1,0)</f>
        <v>0</v>
      </c>
      <c r="Y50" s="35" t="n">
        <f aca="false">S50*X50</f>
        <v>0</v>
      </c>
      <c r="AA50" s="89" t="n">
        <f aca="false">F50*G50</f>
        <v>0</v>
      </c>
      <c r="AB50" s="89" t="n">
        <f aca="false">$F50*H50</f>
        <v>0</v>
      </c>
      <c r="AC50" s="89" t="n">
        <f aca="false">$F50*I50</f>
        <v>0</v>
      </c>
      <c r="AD50" s="89" t="n">
        <f aca="false">$F50*J50</f>
        <v>-0</v>
      </c>
      <c r="AE50" s="89" t="n">
        <f aca="false">$F50*K50</f>
        <v>-0</v>
      </c>
      <c r="AF50" s="89" t="n">
        <f aca="false">$F50*L50</f>
        <v>-0</v>
      </c>
      <c r="AG50" s="89" t="n">
        <f aca="false">$F50*M50</f>
        <v>0</v>
      </c>
      <c r="AH50" s="89" t="n">
        <f aca="false">$F50*N50</f>
        <v>0</v>
      </c>
      <c r="AI50" s="89" t="n">
        <f aca="false">F50*O50</f>
        <v>0</v>
      </c>
      <c r="AJ50" s="93"/>
      <c r="AK50" s="89" t="n">
        <f aca="false">CHOOSE($G$3,AB50-AC50,AC50-AB50)</f>
        <v>0</v>
      </c>
      <c r="AL50" s="89" t="n">
        <f aca="false">CHOOSE($G$3,AE50-AF50,AF50-AE50)</f>
        <v>0</v>
      </c>
      <c r="AM50" s="89" t="n">
        <f aca="false">CHOOSE($G$3,AH50-AI50,AI50-AH50)</f>
        <v>0</v>
      </c>
      <c r="AN50" s="103" t="n">
        <f aca="false">SUM(AK50:AM50)</f>
        <v>0</v>
      </c>
      <c r="AP50" s="89" t="n">
        <f aca="false">CHOOSE($G$3,AA50-AB50,AB50-AA50)</f>
        <v>0</v>
      </c>
      <c r="AQ50" s="89" t="n">
        <f aca="false">CHOOSE($G$3,AD50-AE50,AE50-AD50)</f>
        <v>0</v>
      </c>
      <c r="AR50" s="89" t="n">
        <f aca="false">CHOOSE($G$3,AG50-AH50,AH50-AG50)</f>
        <v>0</v>
      </c>
      <c r="AS50" s="103" t="n">
        <f aca="false">AP50+AQ50+AR50</f>
        <v>0</v>
      </c>
      <c r="AT50" s="103"/>
      <c r="AU50" s="90" t="n">
        <f aca="false">AS50+AN50</f>
        <v>0</v>
      </c>
      <c r="AW50" s="90" t="n">
        <f aca="false">AI50+AF50+AC50</f>
        <v>0</v>
      </c>
      <c r="AX50" s="104"/>
    </row>
    <row r="51" customFormat="false" ht="12.75" hidden="false" customHeight="false" outlineLevel="0" collapsed="false">
      <c r="A51" s="94" t="n">
        <f aca="false">EDATE(A50,1)</f>
        <v>38078</v>
      </c>
      <c r="B51" s="95" t="n">
        <f aca="false">VLOOKUP(MONTH(A51),Volumes,4)</f>
        <v>10000</v>
      </c>
      <c r="C51" s="96"/>
      <c r="D51" s="97" t="n">
        <f aca="false">B51+C51</f>
        <v>10000</v>
      </c>
      <c r="E51" s="84" t="n">
        <f aca="false">IF(X51=0,0,IF(AND(X51=1,$H$3=1),D51*S51,IF($H$3=2,D51,"N/A")))</f>
        <v>0</v>
      </c>
      <c r="F51" s="84" t="n">
        <f aca="false">E51*W51</f>
        <v>0</v>
      </c>
      <c r="G51" s="32" t="n">
        <f aca="false">VLOOKUP($A51,Table,MATCH(G$4,Curves,0))</f>
        <v>2.889</v>
      </c>
      <c r="H51" s="98" t="n">
        <f aca="false">G51</f>
        <v>2.889</v>
      </c>
      <c r="I51" s="99" t="n">
        <f aca="false">H51</f>
        <v>2.889</v>
      </c>
      <c r="J51" s="32" t="n">
        <f aca="false">VLOOKUP($A51,Table,MATCH(J$4,Curves,0))</f>
        <v>-0.0135</v>
      </c>
      <c r="K51" s="98" t="n">
        <f aca="false">J51</f>
        <v>-0.0135</v>
      </c>
      <c r="L51" s="99" t="n">
        <f aca="false">K51</f>
        <v>-0.0135</v>
      </c>
      <c r="M51" s="32" t="n">
        <f aca="false">VLOOKUP($A51,Table,MATCH(M$4,Curves,0))</f>
        <v>0.0125</v>
      </c>
      <c r="N51" s="98" t="n">
        <f aca="false">VLOOKUP($A51,Table,MATCH(N$4,Curves,0))</f>
        <v>0.03</v>
      </c>
      <c r="O51" s="99" t="n">
        <f aca="false">N51</f>
        <v>0.03</v>
      </c>
      <c r="P51" s="100"/>
      <c r="Q51" s="99" t="n">
        <f aca="false">O51+L51+I51</f>
        <v>2.9055</v>
      </c>
      <c r="R51" s="100"/>
      <c r="S51" s="35" t="n">
        <f aca="false">A52-A51</f>
        <v>30</v>
      </c>
      <c r="T51" s="101" t="n">
        <f aca="false">CHOOSE(F$3,A52+24,A51)</f>
        <v>38132</v>
      </c>
      <c r="U51" s="35" t="n">
        <f aca="false">T51-C$3</f>
        <v>1358</v>
      </c>
      <c r="V51" s="32" t="n">
        <f aca="false">VLOOKUP($A51,Table,MATCH(V$4,Curves,0))</f>
        <v>0.069762215954341</v>
      </c>
      <c r="W51" s="102" t="n">
        <f aca="false">1/(1+CHOOSE(F$3,(V52+($K$3/10000))/2,(V51+($K$3/10000))/2))^(2*U51/365.25)</f>
        <v>0.774959209859002</v>
      </c>
      <c r="X51" s="35" t="n">
        <f aca="false">IF(AND(mthbeg&lt;=A51,mthend&gt;=A51),1,0)</f>
        <v>0</v>
      </c>
      <c r="Y51" s="35" t="n">
        <f aca="false">S51*X51</f>
        <v>0</v>
      </c>
      <c r="AA51" s="89" t="n">
        <f aca="false">F51*G51</f>
        <v>0</v>
      </c>
      <c r="AB51" s="89" t="n">
        <f aca="false">$F51*H51</f>
        <v>0</v>
      </c>
      <c r="AC51" s="89" t="n">
        <f aca="false">$F51*I51</f>
        <v>0</v>
      </c>
      <c r="AD51" s="89" t="n">
        <f aca="false">$F51*J51</f>
        <v>-0</v>
      </c>
      <c r="AE51" s="89" t="n">
        <f aca="false">$F51*K51</f>
        <v>-0</v>
      </c>
      <c r="AF51" s="89" t="n">
        <f aca="false">$F51*L51</f>
        <v>-0</v>
      </c>
      <c r="AG51" s="89" t="n">
        <f aca="false">$F51*M51</f>
        <v>0</v>
      </c>
      <c r="AH51" s="89" t="n">
        <f aca="false">$F51*N51</f>
        <v>0</v>
      </c>
      <c r="AI51" s="89" t="n">
        <f aca="false">F51*O51</f>
        <v>0</v>
      </c>
      <c r="AJ51" s="93"/>
      <c r="AK51" s="89" t="n">
        <f aca="false">CHOOSE($G$3,AB51-AC51,AC51-AB51)</f>
        <v>0</v>
      </c>
      <c r="AL51" s="89" t="n">
        <f aca="false">CHOOSE($G$3,AE51-AF51,AF51-AE51)</f>
        <v>0</v>
      </c>
      <c r="AM51" s="89" t="n">
        <f aca="false">CHOOSE($G$3,AH51-AI51,AI51-AH51)</f>
        <v>0</v>
      </c>
      <c r="AN51" s="103" t="n">
        <f aca="false">SUM(AK51:AM51)</f>
        <v>0</v>
      </c>
      <c r="AP51" s="89" t="n">
        <f aca="false">CHOOSE($G$3,AA51-AB51,AB51-AA51)</f>
        <v>0</v>
      </c>
      <c r="AQ51" s="89" t="n">
        <f aca="false">CHOOSE($G$3,AD51-AE51,AE51-AD51)</f>
        <v>0</v>
      </c>
      <c r="AR51" s="89" t="n">
        <f aca="false">CHOOSE($G$3,AG51-AH51,AH51-AG51)</f>
        <v>0</v>
      </c>
      <c r="AS51" s="103" t="n">
        <f aca="false">AP51+AQ51+AR51</f>
        <v>0</v>
      </c>
      <c r="AT51" s="103"/>
      <c r="AU51" s="90" t="n">
        <f aca="false">AS51+AN51</f>
        <v>0</v>
      </c>
      <c r="AW51" s="90" t="n">
        <f aca="false">AI51+AF51+AC51</f>
        <v>0</v>
      </c>
      <c r="AX51" s="104"/>
    </row>
    <row r="52" customFormat="false" ht="12.75" hidden="false" customHeight="false" outlineLevel="0" collapsed="false">
      <c r="A52" s="94" t="n">
        <f aca="false">EDATE(A51,1)</f>
        <v>38108</v>
      </c>
      <c r="B52" s="95" t="n">
        <f aca="false">VLOOKUP(MONTH(A52),Volumes,4)</f>
        <v>20000</v>
      </c>
      <c r="C52" s="96"/>
      <c r="D52" s="97" t="n">
        <f aca="false">B52+C52</f>
        <v>20000</v>
      </c>
      <c r="E52" s="84" t="n">
        <f aca="false">IF(X52=0,0,IF(AND(X52=1,$H$3=1),D52*S52,IF($H$3=2,D52,"N/A")))</f>
        <v>0</v>
      </c>
      <c r="F52" s="84" t="n">
        <f aca="false">E52*W52</f>
        <v>0</v>
      </c>
      <c r="G52" s="32" t="n">
        <f aca="false">VLOOKUP($A52,Table,MATCH(G$4,Curves,0))</f>
        <v>2.875</v>
      </c>
      <c r="H52" s="98" t="n">
        <f aca="false">G52</f>
        <v>2.875</v>
      </c>
      <c r="I52" s="99" t="n">
        <f aca="false">H52</f>
        <v>2.875</v>
      </c>
      <c r="J52" s="32" t="n">
        <f aca="false">VLOOKUP($A52,Table,MATCH(J$4,Curves,0))</f>
        <v>-0.01375</v>
      </c>
      <c r="K52" s="98" t="n">
        <f aca="false">J52</f>
        <v>-0.01375</v>
      </c>
      <c r="L52" s="99" t="n">
        <f aca="false">K52</f>
        <v>-0.01375</v>
      </c>
      <c r="M52" s="32" t="n">
        <f aca="false">VLOOKUP($A52,Table,MATCH(M$4,Curves,0))</f>
        <v>0.0125</v>
      </c>
      <c r="N52" s="98" t="n">
        <f aca="false">VLOOKUP($A52,Table,MATCH(N$4,Curves,0))</f>
        <v>0.03</v>
      </c>
      <c r="O52" s="99" t="n">
        <f aca="false">N52</f>
        <v>0.03</v>
      </c>
      <c r="P52" s="100"/>
      <c r="Q52" s="99" t="n">
        <f aca="false">O52+L52+I52</f>
        <v>2.89125</v>
      </c>
      <c r="R52" s="100"/>
      <c r="S52" s="35" t="n">
        <f aca="false">A53-A52</f>
        <v>31</v>
      </c>
      <c r="T52" s="101" t="n">
        <f aca="false">CHOOSE(F$3,A53+24,A52)</f>
        <v>38163</v>
      </c>
      <c r="U52" s="35" t="n">
        <f aca="false">T52-C$3</f>
        <v>1389</v>
      </c>
      <c r="V52" s="32" t="n">
        <f aca="false">VLOOKUP($A52,Table,MATCH(V$4,Curves,0))</f>
        <v>0.069759436473925</v>
      </c>
      <c r="W52" s="102" t="n">
        <f aca="false">1/(1+CHOOSE(F$3,(V53+($K$3/10000))/2,(V52+($K$3/10000))/2))^(2*U52/365.25)</f>
        <v>0.770470330771492</v>
      </c>
      <c r="X52" s="35" t="n">
        <f aca="false">IF(AND(mthbeg&lt;=A52,mthend&gt;=A52),1,0)</f>
        <v>0</v>
      </c>
      <c r="Y52" s="35" t="n">
        <f aca="false">S52*X52</f>
        <v>0</v>
      </c>
      <c r="AA52" s="89" t="n">
        <f aca="false">F52*G52</f>
        <v>0</v>
      </c>
      <c r="AB52" s="89" t="n">
        <f aca="false">$F52*H52</f>
        <v>0</v>
      </c>
      <c r="AC52" s="89" t="n">
        <f aca="false">$F52*I52</f>
        <v>0</v>
      </c>
      <c r="AD52" s="89" t="n">
        <f aca="false">$F52*J52</f>
        <v>-0</v>
      </c>
      <c r="AE52" s="89" t="n">
        <f aca="false">$F52*K52</f>
        <v>-0</v>
      </c>
      <c r="AF52" s="89" t="n">
        <f aca="false">$F52*L52</f>
        <v>-0</v>
      </c>
      <c r="AG52" s="89" t="n">
        <f aca="false">$F52*M52</f>
        <v>0</v>
      </c>
      <c r="AH52" s="89" t="n">
        <f aca="false">$F52*N52</f>
        <v>0</v>
      </c>
      <c r="AI52" s="89" t="n">
        <f aca="false">F52*O52</f>
        <v>0</v>
      </c>
      <c r="AJ52" s="93"/>
      <c r="AK52" s="89" t="n">
        <f aca="false">CHOOSE($G$3,AB52-AC52,AC52-AB52)</f>
        <v>0</v>
      </c>
      <c r="AL52" s="89" t="n">
        <f aca="false">CHOOSE($G$3,AE52-AF52,AF52-AE52)</f>
        <v>0</v>
      </c>
      <c r="AM52" s="89" t="n">
        <f aca="false">CHOOSE($G$3,AH52-AI52,AI52-AH52)</f>
        <v>0</v>
      </c>
      <c r="AN52" s="103" t="n">
        <f aca="false">SUM(AK52:AM52)</f>
        <v>0</v>
      </c>
      <c r="AP52" s="89" t="n">
        <f aca="false">CHOOSE($G$3,AA52-AB52,AB52-AA52)</f>
        <v>0</v>
      </c>
      <c r="AQ52" s="89" t="n">
        <f aca="false">CHOOSE($G$3,AD52-AE52,AE52-AD52)</f>
        <v>0</v>
      </c>
      <c r="AR52" s="89" t="n">
        <f aca="false">CHOOSE($G$3,AG52-AH52,AH52-AG52)</f>
        <v>0</v>
      </c>
      <c r="AS52" s="103" t="n">
        <f aca="false">AP52+AQ52+AR52</f>
        <v>0</v>
      </c>
      <c r="AT52" s="103"/>
      <c r="AU52" s="90" t="n">
        <f aca="false">AS52+AN52</f>
        <v>0</v>
      </c>
      <c r="AW52" s="90" t="n">
        <f aca="false">AI52+AF52+AC52</f>
        <v>0</v>
      </c>
      <c r="AX52" s="104"/>
    </row>
    <row r="53" customFormat="false" ht="12.75" hidden="false" customHeight="false" outlineLevel="0" collapsed="false">
      <c r="A53" s="94" t="n">
        <f aca="false">EDATE(A52,1)</f>
        <v>38139</v>
      </c>
      <c r="B53" s="95" t="n">
        <f aca="false">VLOOKUP(MONTH(A53),Volumes,4)</f>
        <v>40000</v>
      </c>
      <c r="C53" s="96"/>
      <c r="D53" s="97" t="n">
        <f aca="false">B53+C53</f>
        <v>40000</v>
      </c>
      <c r="E53" s="84" t="n">
        <f aca="false">IF(X53=0,0,IF(AND(X53=1,$H$3=1),D53*S53,IF($H$3=2,D53,"N/A")))</f>
        <v>0</v>
      </c>
      <c r="F53" s="84" t="n">
        <f aca="false">E53*W53</f>
        <v>0</v>
      </c>
      <c r="G53" s="32" t="n">
        <f aca="false">VLOOKUP($A53,Table,MATCH(G$4,Curves,0))</f>
        <v>2.908</v>
      </c>
      <c r="H53" s="98" t="n">
        <f aca="false">G53</f>
        <v>2.908</v>
      </c>
      <c r="I53" s="99" t="n">
        <f aca="false">H53</f>
        <v>2.908</v>
      </c>
      <c r="J53" s="32" t="n">
        <f aca="false">VLOOKUP($A53,Table,MATCH(J$4,Curves,0))</f>
        <v>-0.01375</v>
      </c>
      <c r="K53" s="98" t="n">
        <f aca="false">J53</f>
        <v>-0.01375</v>
      </c>
      <c r="L53" s="99" t="n">
        <f aca="false">K53</f>
        <v>-0.01375</v>
      </c>
      <c r="M53" s="32" t="n">
        <f aca="false">VLOOKUP($A53,Table,MATCH(M$4,Curves,0))</f>
        <v>0.0125</v>
      </c>
      <c r="N53" s="98" t="n">
        <f aca="false">VLOOKUP($A53,Table,MATCH(N$4,Curves,0))</f>
        <v>0.03</v>
      </c>
      <c r="O53" s="99" t="n">
        <f aca="false">N53</f>
        <v>0.03</v>
      </c>
      <c r="P53" s="100"/>
      <c r="Q53" s="99" t="n">
        <f aca="false">O53+L53+I53</f>
        <v>2.92425</v>
      </c>
      <c r="R53" s="100"/>
      <c r="S53" s="35" t="n">
        <f aca="false">A54-A53</f>
        <v>30</v>
      </c>
      <c r="T53" s="101" t="n">
        <f aca="false">CHOOSE(F$3,A54+24,A53)</f>
        <v>38193</v>
      </c>
      <c r="U53" s="35" t="n">
        <f aca="false">T53-C$3</f>
        <v>1419</v>
      </c>
      <c r="V53" s="32" t="n">
        <f aca="false">VLOOKUP($A53,Table,MATCH(V$4,Curves,0))</f>
        <v>0.069756564344165</v>
      </c>
      <c r="W53" s="102" t="n">
        <f aca="false">1/(1+CHOOSE(F$3,(V54+($K$3/10000))/2,(V53+($K$3/10000))/2))^(2*U53/365.25)</f>
        <v>0.766111233540673</v>
      </c>
      <c r="X53" s="35" t="n">
        <f aca="false">IF(AND(mthbeg&lt;=A53,mthend&gt;=A53),1,0)</f>
        <v>0</v>
      </c>
      <c r="Y53" s="35" t="n">
        <f aca="false">S53*X53</f>
        <v>0</v>
      </c>
      <c r="AA53" s="89" t="n">
        <f aca="false">F53*G53</f>
        <v>0</v>
      </c>
      <c r="AB53" s="89" t="n">
        <f aca="false">$F53*H53</f>
        <v>0</v>
      </c>
      <c r="AC53" s="89" t="n">
        <f aca="false">$F53*I53</f>
        <v>0</v>
      </c>
      <c r="AD53" s="89" t="n">
        <f aca="false">$F53*J53</f>
        <v>-0</v>
      </c>
      <c r="AE53" s="89" t="n">
        <f aca="false">$F53*K53</f>
        <v>-0</v>
      </c>
      <c r="AF53" s="89" t="n">
        <f aca="false">$F53*L53</f>
        <v>-0</v>
      </c>
      <c r="AG53" s="89" t="n">
        <f aca="false">$F53*M53</f>
        <v>0</v>
      </c>
      <c r="AH53" s="89" t="n">
        <f aca="false">$F53*N53</f>
        <v>0</v>
      </c>
      <c r="AI53" s="89" t="n">
        <f aca="false">F53*O53</f>
        <v>0</v>
      </c>
      <c r="AJ53" s="93"/>
      <c r="AK53" s="89" t="n">
        <f aca="false">CHOOSE($G$3,AB53-AC53,AC53-AB53)</f>
        <v>0</v>
      </c>
      <c r="AL53" s="89" t="n">
        <f aca="false">CHOOSE($G$3,AE53-AF53,AF53-AE53)</f>
        <v>0</v>
      </c>
      <c r="AM53" s="89" t="n">
        <f aca="false">CHOOSE($G$3,AH53-AI53,AI53-AH53)</f>
        <v>0</v>
      </c>
      <c r="AN53" s="103" t="n">
        <f aca="false">SUM(AK53:AM53)</f>
        <v>0</v>
      </c>
      <c r="AP53" s="89" t="n">
        <f aca="false">CHOOSE($G$3,AA53-AB53,AB53-AA53)</f>
        <v>0</v>
      </c>
      <c r="AQ53" s="89" t="n">
        <f aca="false">CHOOSE($G$3,AD53-AE53,AE53-AD53)</f>
        <v>0</v>
      </c>
      <c r="AR53" s="89" t="n">
        <f aca="false">CHOOSE($G$3,AG53-AH53,AH53-AG53)</f>
        <v>0</v>
      </c>
      <c r="AS53" s="103" t="n">
        <f aca="false">AP53+AQ53+AR53</f>
        <v>0</v>
      </c>
      <c r="AT53" s="103"/>
      <c r="AU53" s="90" t="n">
        <f aca="false">AS53+AN53</f>
        <v>0</v>
      </c>
      <c r="AW53" s="90" t="n">
        <f aca="false">AI53+AF53+AC53</f>
        <v>0</v>
      </c>
      <c r="AX53" s="104"/>
    </row>
    <row r="54" customFormat="false" ht="12.75" hidden="false" customHeight="false" outlineLevel="0" collapsed="false">
      <c r="A54" s="94" t="n">
        <f aca="false">EDATE(A53,1)</f>
        <v>38169</v>
      </c>
      <c r="B54" s="95" t="n">
        <f aca="false">VLOOKUP(MONTH(A54),Volumes,4)</f>
        <v>40000</v>
      </c>
      <c r="C54" s="96"/>
      <c r="D54" s="97" t="n">
        <f aca="false">B54+C54</f>
        <v>40000</v>
      </c>
      <c r="E54" s="84" t="n">
        <f aca="false">IF(X54=0,0,IF(AND(X54=1,$H$3=1),D54*S54,IF($H$3=2,D54,"N/A")))</f>
        <v>0</v>
      </c>
      <c r="F54" s="84" t="n">
        <f aca="false">E54*W54</f>
        <v>0</v>
      </c>
      <c r="G54" s="32" t="n">
        <f aca="false">VLOOKUP($A54,Table,MATCH(G$4,Curves,0))</f>
        <v>2.92</v>
      </c>
      <c r="H54" s="98" t="n">
        <f aca="false">G54</f>
        <v>2.92</v>
      </c>
      <c r="I54" s="99" t="n">
        <f aca="false">H54</f>
        <v>2.92</v>
      </c>
      <c r="J54" s="32" t="n">
        <f aca="false">VLOOKUP($A54,Table,MATCH(J$4,Curves,0))</f>
        <v>-0.01375</v>
      </c>
      <c r="K54" s="98" t="n">
        <f aca="false">J54</f>
        <v>-0.01375</v>
      </c>
      <c r="L54" s="99" t="n">
        <f aca="false">K54</f>
        <v>-0.01375</v>
      </c>
      <c r="M54" s="32" t="n">
        <f aca="false">VLOOKUP($A54,Table,MATCH(M$4,Curves,0))</f>
        <v>0.0125</v>
      </c>
      <c r="N54" s="98" t="n">
        <f aca="false">VLOOKUP($A54,Table,MATCH(N$4,Curves,0))</f>
        <v>0.03</v>
      </c>
      <c r="O54" s="99" t="n">
        <f aca="false">N54</f>
        <v>0.03</v>
      </c>
      <c r="P54" s="100"/>
      <c r="Q54" s="99" t="n">
        <f aca="false">O54+L54+I54</f>
        <v>2.93625</v>
      </c>
      <c r="R54" s="100"/>
      <c r="S54" s="35" t="n">
        <f aca="false">A55-A54</f>
        <v>31</v>
      </c>
      <c r="T54" s="101" t="n">
        <f aca="false">CHOOSE(F$3,A55+24,A54)</f>
        <v>38224</v>
      </c>
      <c r="U54" s="35" t="n">
        <f aca="false">T54-C$3</f>
        <v>1450</v>
      </c>
      <c r="V54" s="32" t="n">
        <f aca="false">VLOOKUP($A54,Table,MATCH(V$4,Curves,0))</f>
        <v>0.069767735214672</v>
      </c>
      <c r="W54" s="102" t="n">
        <f aca="false">1/(1+CHOOSE(F$3,(V55+($K$3/10000))/2,(V54+($K$3/10000))/2))^(2*U54/365.25)</f>
        <v>0.76158319051871</v>
      </c>
      <c r="X54" s="35" t="n">
        <f aca="false">IF(AND(mthbeg&lt;=A54,mthend&gt;=A54),1,0)</f>
        <v>0</v>
      </c>
      <c r="Y54" s="35" t="n">
        <f aca="false">S54*X54</f>
        <v>0</v>
      </c>
      <c r="AA54" s="89" t="n">
        <f aca="false">F54*G54</f>
        <v>0</v>
      </c>
      <c r="AB54" s="89" t="n">
        <f aca="false">$F54*H54</f>
        <v>0</v>
      </c>
      <c r="AC54" s="89" t="n">
        <f aca="false">$F54*I54</f>
        <v>0</v>
      </c>
      <c r="AD54" s="89" t="n">
        <f aca="false">$F54*J54</f>
        <v>-0</v>
      </c>
      <c r="AE54" s="89" t="n">
        <f aca="false">$F54*K54</f>
        <v>-0</v>
      </c>
      <c r="AF54" s="89" t="n">
        <f aca="false">$F54*L54</f>
        <v>-0</v>
      </c>
      <c r="AG54" s="89" t="n">
        <f aca="false">$F54*M54</f>
        <v>0</v>
      </c>
      <c r="AH54" s="89" t="n">
        <f aca="false">$F54*N54</f>
        <v>0</v>
      </c>
      <c r="AI54" s="89" t="n">
        <f aca="false">F54*O54</f>
        <v>0</v>
      </c>
      <c r="AJ54" s="93"/>
      <c r="AK54" s="89" t="n">
        <f aca="false">CHOOSE($G$3,AB54-AC54,AC54-AB54)</f>
        <v>0</v>
      </c>
      <c r="AL54" s="89" t="n">
        <f aca="false">CHOOSE($G$3,AE54-AF54,AF54-AE54)</f>
        <v>0</v>
      </c>
      <c r="AM54" s="89" t="n">
        <f aca="false">CHOOSE($G$3,AH54-AI54,AI54-AH54)</f>
        <v>0</v>
      </c>
      <c r="AN54" s="103" t="n">
        <f aca="false">SUM(AK54:AM54)</f>
        <v>0</v>
      </c>
      <c r="AP54" s="89" t="n">
        <f aca="false">CHOOSE($G$3,AA54-AB54,AB54-AA54)</f>
        <v>0</v>
      </c>
      <c r="AQ54" s="89" t="n">
        <f aca="false">CHOOSE($G$3,AD54-AE54,AE54-AD54)</f>
        <v>0</v>
      </c>
      <c r="AR54" s="89" t="n">
        <f aca="false">CHOOSE($G$3,AG54-AH54,AH54-AG54)</f>
        <v>0</v>
      </c>
      <c r="AS54" s="103" t="n">
        <f aca="false">AP54+AQ54+AR54</f>
        <v>0</v>
      </c>
      <c r="AT54" s="103"/>
      <c r="AU54" s="90" t="n">
        <f aca="false">AS54+AN54</f>
        <v>0</v>
      </c>
      <c r="AW54" s="90" t="n">
        <f aca="false">AI54+AF54+AC54</f>
        <v>0</v>
      </c>
      <c r="AX54" s="104"/>
    </row>
    <row r="55" customFormat="false" ht="12.75" hidden="false" customHeight="false" outlineLevel="0" collapsed="false">
      <c r="A55" s="94" t="n">
        <f aca="false">EDATE(A54,1)</f>
        <v>38200</v>
      </c>
      <c r="B55" s="95" t="n">
        <f aca="false">VLOOKUP(MONTH(A55),Volumes,4)</f>
        <v>40000</v>
      </c>
      <c r="C55" s="96"/>
      <c r="D55" s="97" t="n">
        <f aca="false">B55+C55</f>
        <v>40000</v>
      </c>
      <c r="E55" s="84" t="n">
        <f aca="false">IF(X55=0,0,IF(AND(X55=1,$H$3=1),D55*S55,IF($H$3=2,D55,"N/A")))</f>
        <v>0</v>
      </c>
      <c r="F55" s="84" t="n">
        <f aca="false">E55*W55</f>
        <v>0</v>
      </c>
      <c r="G55" s="32" t="n">
        <f aca="false">VLOOKUP($A55,Table,MATCH(G$4,Curves,0))</f>
        <v>2.941</v>
      </c>
      <c r="H55" s="98" t="n">
        <f aca="false">G55</f>
        <v>2.941</v>
      </c>
      <c r="I55" s="99" t="n">
        <f aca="false">H55</f>
        <v>2.941</v>
      </c>
      <c r="J55" s="32" t="n">
        <f aca="false">VLOOKUP($A55,Table,MATCH(J$4,Curves,0))</f>
        <v>-0.01375</v>
      </c>
      <c r="K55" s="98" t="n">
        <f aca="false">J55</f>
        <v>-0.01375</v>
      </c>
      <c r="L55" s="99" t="n">
        <f aca="false">K55</f>
        <v>-0.01375</v>
      </c>
      <c r="M55" s="32" t="n">
        <f aca="false">VLOOKUP($A55,Table,MATCH(M$4,Curves,0))</f>
        <v>0.0125</v>
      </c>
      <c r="N55" s="98" t="n">
        <f aca="false">VLOOKUP($A55,Table,MATCH(N$4,Curves,0))</f>
        <v>0.03</v>
      </c>
      <c r="O55" s="99" t="n">
        <f aca="false">N55</f>
        <v>0.03</v>
      </c>
      <c r="P55" s="100"/>
      <c r="Q55" s="99" t="n">
        <f aca="false">O55+L55+I55</f>
        <v>2.95725</v>
      </c>
      <c r="R55" s="100"/>
      <c r="S55" s="35" t="n">
        <f aca="false">A56-A55</f>
        <v>31</v>
      </c>
      <c r="T55" s="101" t="n">
        <f aca="false">CHOOSE(F$3,A56+24,A55)</f>
        <v>38255</v>
      </c>
      <c r="U55" s="35" t="n">
        <f aca="false">T55-C$3</f>
        <v>1481</v>
      </c>
      <c r="V55" s="32" t="n">
        <f aca="false">VLOOKUP($A55,Table,MATCH(V$4,Curves,0))</f>
        <v>0.069795753147851</v>
      </c>
      <c r="W55" s="102" t="n">
        <f aca="false">1/(1+CHOOSE(F$3,(V56+($K$3/10000))/2,(V55+($K$3/10000))/2))^(2*U55/365.25)</f>
        <v>0.757078432035954</v>
      </c>
      <c r="X55" s="35" t="n">
        <f aca="false">IF(AND(mthbeg&lt;=A55,mthend&gt;=A55),1,0)</f>
        <v>0</v>
      </c>
      <c r="Y55" s="35" t="n">
        <f aca="false">S55*X55</f>
        <v>0</v>
      </c>
      <c r="AA55" s="89" t="n">
        <f aca="false">F55*G55</f>
        <v>0</v>
      </c>
      <c r="AB55" s="89" t="n">
        <f aca="false">$F55*H55</f>
        <v>0</v>
      </c>
      <c r="AC55" s="89" t="n">
        <f aca="false">$F55*I55</f>
        <v>0</v>
      </c>
      <c r="AD55" s="89" t="n">
        <f aca="false">$F55*J55</f>
        <v>-0</v>
      </c>
      <c r="AE55" s="89" t="n">
        <f aca="false">$F55*K55</f>
        <v>-0</v>
      </c>
      <c r="AF55" s="89" t="n">
        <f aca="false">$F55*L55</f>
        <v>-0</v>
      </c>
      <c r="AG55" s="89" t="n">
        <f aca="false">$F55*M55</f>
        <v>0</v>
      </c>
      <c r="AH55" s="89" t="n">
        <f aca="false">$F55*N55</f>
        <v>0</v>
      </c>
      <c r="AI55" s="89" t="n">
        <f aca="false">F55*O55</f>
        <v>0</v>
      </c>
      <c r="AJ55" s="93"/>
      <c r="AK55" s="89" t="n">
        <f aca="false">CHOOSE($G$3,AB55-AC55,AC55-AB55)</f>
        <v>0</v>
      </c>
      <c r="AL55" s="89" t="n">
        <f aca="false">CHOOSE($G$3,AE55-AF55,AF55-AE55)</f>
        <v>0</v>
      </c>
      <c r="AM55" s="89" t="n">
        <f aca="false">CHOOSE($G$3,AH55-AI55,AI55-AH55)</f>
        <v>0</v>
      </c>
      <c r="AN55" s="103" t="n">
        <f aca="false">SUM(AK55:AM55)</f>
        <v>0</v>
      </c>
      <c r="AP55" s="89" t="n">
        <f aca="false">CHOOSE($G$3,AA55-AB55,AB55-AA55)</f>
        <v>0</v>
      </c>
      <c r="AQ55" s="89" t="n">
        <f aca="false">CHOOSE($G$3,AD55-AE55,AE55-AD55)</f>
        <v>0</v>
      </c>
      <c r="AR55" s="89" t="n">
        <f aca="false">CHOOSE($G$3,AG55-AH55,AH55-AG55)</f>
        <v>0</v>
      </c>
      <c r="AS55" s="103" t="n">
        <f aca="false">AP55+AQ55+AR55</f>
        <v>0</v>
      </c>
      <c r="AT55" s="103"/>
      <c r="AU55" s="90" t="n">
        <f aca="false">AS55+AN55</f>
        <v>0</v>
      </c>
      <c r="AW55" s="90" t="n">
        <f aca="false">AI55+AF55+AC55</f>
        <v>0</v>
      </c>
      <c r="AX55" s="104"/>
    </row>
    <row r="56" customFormat="false" ht="12.75" hidden="false" customHeight="false" outlineLevel="0" collapsed="false">
      <c r="A56" s="94" t="n">
        <f aca="false">EDATE(A55,1)</f>
        <v>38231</v>
      </c>
      <c r="B56" s="95" t="n">
        <f aca="false">VLOOKUP(MONTH(A56),Volumes,4)</f>
        <v>20000</v>
      </c>
      <c r="C56" s="96"/>
      <c r="D56" s="97" t="n">
        <f aca="false">B56+C56</f>
        <v>20000</v>
      </c>
      <c r="E56" s="84" t="n">
        <f aca="false">IF(X56=0,0,IF(AND(X56=1,$H$3=1),D56*S56,IF($H$3=2,D56,"N/A")))</f>
        <v>0</v>
      </c>
      <c r="F56" s="84" t="n">
        <f aca="false">E56*W56</f>
        <v>0</v>
      </c>
      <c r="G56" s="32" t="n">
        <f aca="false">VLOOKUP($A56,Table,MATCH(G$4,Curves,0))</f>
        <v>2.967</v>
      </c>
      <c r="H56" s="98" t="n">
        <f aca="false">G56</f>
        <v>2.967</v>
      </c>
      <c r="I56" s="99" t="n">
        <f aca="false">H56</f>
        <v>2.967</v>
      </c>
      <c r="J56" s="32" t="n">
        <f aca="false">VLOOKUP($A56,Table,MATCH(J$4,Curves,0))</f>
        <v>-0.01625</v>
      </c>
      <c r="K56" s="98" t="n">
        <f aca="false">J56</f>
        <v>-0.01625</v>
      </c>
      <c r="L56" s="99" t="n">
        <f aca="false">K56</f>
        <v>-0.01625</v>
      </c>
      <c r="M56" s="32" t="n">
        <f aca="false">VLOOKUP($A56,Table,MATCH(M$4,Curves,0))</f>
        <v>0.0125</v>
      </c>
      <c r="N56" s="98" t="n">
        <f aca="false">VLOOKUP($A56,Table,MATCH(N$4,Curves,0))</f>
        <v>0.03</v>
      </c>
      <c r="O56" s="99" t="n">
        <f aca="false">N56</f>
        <v>0.03</v>
      </c>
      <c r="P56" s="100"/>
      <c r="Q56" s="99" t="n">
        <f aca="false">O56+L56+I56</f>
        <v>2.98075</v>
      </c>
      <c r="R56" s="100"/>
      <c r="S56" s="35" t="n">
        <f aca="false">A57-A56</f>
        <v>30</v>
      </c>
      <c r="T56" s="101" t="n">
        <f aca="false">CHOOSE(F$3,A57+24,A56)</f>
        <v>38285</v>
      </c>
      <c r="U56" s="35" t="n">
        <f aca="false">T56-C$3</f>
        <v>1511</v>
      </c>
      <c r="V56" s="32" t="n">
        <f aca="false">VLOOKUP($A56,Table,MATCH(V$4,Curves,0))</f>
        <v>0.06982377108129</v>
      </c>
      <c r="W56" s="102" t="n">
        <f aca="false">1/(1+CHOOSE(F$3,(V57+($K$3/10000))/2,(V56+($K$3/10000))/2))^(2*U56/365.25)</f>
        <v>0.75274106753506</v>
      </c>
      <c r="X56" s="35" t="n">
        <f aca="false">IF(AND(mthbeg&lt;=A56,mthend&gt;=A56),1,0)</f>
        <v>0</v>
      </c>
      <c r="Y56" s="35" t="n">
        <f aca="false">S56*X56</f>
        <v>0</v>
      </c>
      <c r="AA56" s="89" t="n">
        <f aca="false">F56*G56</f>
        <v>0</v>
      </c>
      <c r="AB56" s="89" t="n">
        <f aca="false">$F56*H56</f>
        <v>0</v>
      </c>
      <c r="AC56" s="89" t="n">
        <f aca="false">$F56*I56</f>
        <v>0</v>
      </c>
      <c r="AD56" s="89" t="n">
        <f aca="false">$F56*J56</f>
        <v>-0</v>
      </c>
      <c r="AE56" s="89" t="n">
        <f aca="false">$F56*K56</f>
        <v>-0</v>
      </c>
      <c r="AF56" s="89" t="n">
        <f aca="false">$F56*L56</f>
        <v>-0</v>
      </c>
      <c r="AG56" s="89" t="n">
        <f aca="false">$F56*M56</f>
        <v>0</v>
      </c>
      <c r="AH56" s="89" t="n">
        <f aca="false">$F56*N56</f>
        <v>0</v>
      </c>
      <c r="AI56" s="89" t="n">
        <f aca="false">F56*O56</f>
        <v>0</v>
      </c>
      <c r="AJ56" s="93"/>
      <c r="AK56" s="89" t="n">
        <f aca="false">CHOOSE($G$3,AB56-AC56,AC56-AB56)</f>
        <v>0</v>
      </c>
      <c r="AL56" s="89" t="n">
        <f aca="false">CHOOSE($G$3,AE56-AF56,AF56-AE56)</f>
        <v>0</v>
      </c>
      <c r="AM56" s="89" t="n">
        <f aca="false">CHOOSE($G$3,AH56-AI56,AI56-AH56)</f>
        <v>0</v>
      </c>
      <c r="AN56" s="103" t="n">
        <f aca="false">SUM(AK56:AM56)</f>
        <v>0</v>
      </c>
      <c r="AP56" s="89" t="n">
        <f aca="false">CHOOSE($G$3,AA56-AB56,AB56-AA56)</f>
        <v>0</v>
      </c>
      <c r="AQ56" s="89" t="n">
        <f aca="false">CHOOSE($G$3,AD56-AE56,AE56-AD56)</f>
        <v>0</v>
      </c>
      <c r="AR56" s="89" t="n">
        <f aca="false">CHOOSE($G$3,AG56-AH56,AH56-AG56)</f>
        <v>0</v>
      </c>
      <c r="AS56" s="103" t="n">
        <f aca="false">AP56+AQ56+AR56</f>
        <v>0</v>
      </c>
      <c r="AT56" s="103"/>
      <c r="AU56" s="90" t="n">
        <f aca="false">AS56+AN56</f>
        <v>0</v>
      </c>
      <c r="AW56" s="90" t="n">
        <f aca="false">AI56+AF56+AC56</f>
        <v>0</v>
      </c>
      <c r="AX56" s="104"/>
    </row>
    <row r="57" customFormat="false" ht="12.75" hidden="false" customHeight="false" outlineLevel="0" collapsed="false">
      <c r="A57" s="94" t="n">
        <f aca="false">EDATE(A56,1)</f>
        <v>38261</v>
      </c>
      <c r="B57" s="95" t="n">
        <f aca="false">VLOOKUP(MONTH(A57),Volumes,4)</f>
        <v>10000</v>
      </c>
      <c r="C57" s="96"/>
      <c r="D57" s="97" t="n">
        <f aca="false">B57+C57</f>
        <v>10000</v>
      </c>
      <c r="E57" s="84" t="n">
        <f aca="false">IF(X57=0,0,IF(AND(X57=1,$H$3=1),D57*S57,IF($H$3=2,D57,"N/A")))</f>
        <v>0</v>
      </c>
      <c r="F57" s="84" t="n">
        <f aca="false">E57*W57</f>
        <v>0</v>
      </c>
      <c r="G57" s="32" t="n">
        <f aca="false">VLOOKUP($A57,Table,MATCH(G$4,Curves,0))</f>
        <v>2.981</v>
      </c>
      <c r="H57" s="98" t="n">
        <f aca="false">G57</f>
        <v>2.981</v>
      </c>
      <c r="I57" s="99" t="n">
        <f aca="false">H57</f>
        <v>2.981</v>
      </c>
      <c r="J57" s="32" t="n">
        <f aca="false">VLOOKUP($A57,Table,MATCH(J$4,Curves,0))</f>
        <v>-0.01625</v>
      </c>
      <c r="K57" s="98" t="n">
        <f aca="false">J57</f>
        <v>-0.01625</v>
      </c>
      <c r="L57" s="99" t="n">
        <f aca="false">K57</f>
        <v>-0.01625</v>
      </c>
      <c r="M57" s="32" t="n">
        <f aca="false">VLOOKUP($A57,Table,MATCH(M$4,Curves,0))</f>
        <v>0.0125</v>
      </c>
      <c r="N57" s="98" t="n">
        <f aca="false">VLOOKUP($A57,Table,MATCH(N$4,Curves,0))</f>
        <v>0.03</v>
      </c>
      <c r="O57" s="99" t="n">
        <f aca="false">N57</f>
        <v>0.03</v>
      </c>
      <c r="P57" s="100"/>
      <c r="Q57" s="99" t="n">
        <f aca="false">O57+L57+I57</f>
        <v>2.99475</v>
      </c>
      <c r="R57" s="100"/>
      <c r="S57" s="35" t="n">
        <f aca="false">A58-A57</f>
        <v>31</v>
      </c>
      <c r="T57" s="101" t="n">
        <f aca="false">CHOOSE(F$3,A58+24,A57)</f>
        <v>38316</v>
      </c>
      <c r="U57" s="35" t="n">
        <f aca="false">T57-C$3</f>
        <v>1542</v>
      </c>
      <c r="V57" s="32" t="n">
        <f aca="false">VLOOKUP($A57,Table,MATCH(V$4,Curves,0))</f>
        <v>0.069850885210671</v>
      </c>
      <c r="W57" s="102" t="n">
        <f aca="false">1/(1+CHOOSE(F$3,(V58+($K$3/10000))/2,(V57+($K$3/10000))/2))^(2*U57/365.25)</f>
        <v>0.748281845807484</v>
      </c>
      <c r="X57" s="35" t="n">
        <f aca="false">IF(AND(mthbeg&lt;=A57,mthend&gt;=A57),1,0)</f>
        <v>0</v>
      </c>
      <c r="Y57" s="35" t="n">
        <f aca="false">S57*X57</f>
        <v>0</v>
      </c>
      <c r="AA57" s="89" t="n">
        <f aca="false">F57*G57</f>
        <v>0</v>
      </c>
      <c r="AB57" s="89" t="n">
        <f aca="false">$F57*H57</f>
        <v>0</v>
      </c>
      <c r="AC57" s="89" t="n">
        <f aca="false">$F57*I57</f>
        <v>0</v>
      </c>
      <c r="AD57" s="89" t="n">
        <f aca="false">$F57*J57</f>
        <v>-0</v>
      </c>
      <c r="AE57" s="89" t="n">
        <f aca="false">$F57*K57</f>
        <v>-0</v>
      </c>
      <c r="AF57" s="89" t="n">
        <f aca="false">$F57*L57</f>
        <v>-0</v>
      </c>
      <c r="AG57" s="89" t="n">
        <f aca="false">$F57*M57</f>
        <v>0</v>
      </c>
      <c r="AH57" s="89" t="n">
        <f aca="false">$F57*N57</f>
        <v>0</v>
      </c>
      <c r="AI57" s="89" t="n">
        <f aca="false">F57*O57</f>
        <v>0</v>
      </c>
      <c r="AJ57" s="93"/>
      <c r="AK57" s="89" t="n">
        <f aca="false">CHOOSE($G$3,AB57-AC57,AC57-AB57)</f>
        <v>0</v>
      </c>
      <c r="AL57" s="89" t="n">
        <f aca="false">CHOOSE($G$3,AE57-AF57,AF57-AE57)</f>
        <v>0</v>
      </c>
      <c r="AM57" s="89" t="n">
        <f aca="false">CHOOSE($G$3,AH57-AI57,AI57-AH57)</f>
        <v>0</v>
      </c>
      <c r="AN57" s="103" t="n">
        <f aca="false">SUM(AK57:AM57)</f>
        <v>0</v>
      </c>
      <c r="AP57" s="89" t="n">
        <f aca="false">CHOOSE($G$3,AA57-AB57,AB57-AA57)</f>
        <v>0</v>
      </c>
      <c r="AQ57" s="89" t="n">
        <f aca="false">CHOOSE($G$3,AD57-AE57,AE57-AD57)</f>
        <v>0</v>
      </c>
      <c r="AR57" s="89" t="n">
        <f aca="false">CHOOSE($G$3,AG57-AH57,AH57-AG57)</f>
        <v>0</v>
      </c>
      <c r="AS57" s="103" t="n">
        <f aca="false">AP57+AQ57+AR57</f>
        <v>0</v>
      </c>
      <c r="AT57" s="103"/>
      <c r="AU57" s="90" t="n">
        <f aca="false">AS57+AN57</f>
        <v>0</v>
      </c>
      <c r="AW57" s="90" t="n">
        <f aca="false">AI57+AF57+AC57</f>
        <v>0</v>
      </c>
      <c r="AX57" s="104"/>
    </row>
    <row r="58" customFormat="false" ht="12.75" hidden="false" customHeight="false" outlineLevel="0" collapsed="false">
      <c r="A58" s="94" t="n">
        <f aca="false">EDATE(A57,1)</f>
        <v>38292</v>
      </c>
      <c r="B58" s="95" t="n">
        <f aca="false">VLOOKUP(MONTH(A58),Volumes,4)</f>
        <v>10000</v>
      </c>
      <c r="C58" s="96"/>
      <c r="D58" s="97" t="n">
        <f aca="false">B58+C58</f>
        <v>10000</v>
      </c>
      <c r="E58" s="84" t="n">
        <f aca="false">IF(X58=0,0,IF(AND(X58=1,$H$3=1),D58*S58,IF($H$3=2,D58,"N/A")))</f>
        <v>0</v>
      </c>
      <c r="F58" s="84" t="n">
        <f aca="false">E58*W58</f>
        <v>0</v>
      </c>
      <c r="G58" s="32" t="n">
        <f aca="false">VLOOKUP($A58,Table,MATCH(G$4,Curves,0))</f>
        <v>3.068</v>
      </c>
      <c r="H58" s="98" t="n">
        <f aca="false">G58</f>
        <v>3.068</v>
      </c>
      <c r="I58" s="99" t="n">
        <f aca="false">H58</f>
        <v>3.068</v>
      </c>
      <c r="J58" s="32" t="n">
        <f aca="false">VLOOKUP($A58,Table,MATCH(J$4,Curves,0))</f>
        <v>-0.031</v>
      </c>
      <c r="K58" s="98" t="n">
        <f aca="false">J58</f>
        <v>-0.031</v>
      </c>
      <c r="L58" s="99" t="n">
        <f aca="false">K58</f>
        <v>-0.031</v>
      </c>
      <c r="M58" s="32" t="n">
        <f aca="false">VLOOKUP($A58,Table,MATCH(M$4,Curves,0))</f>
        <v>0.01</v>
      </c>
      <c r="N58" s="98" t="n">
        <f aca="false">VLOOKUP($A58,Table,MATCH(N$4,Curves,0))</f>
        <v>0.03</v>
      </c>
      <c r="O58" s="99" t="n">
        <f aca="false">N58</f>
        <v>0.03</v>
      </c>
      <c r="P58" s="100"/>
      <c r="Q58" s="99" t="n">
        <f aca="false">O58+L58+I58</f>
        <v>3.067</v>
      </c>
      <c r="R58" s="100"/>
      <c r="S58" s="35" t="n">
        <f aca="false">A59-A58</f>
        <v>30</v>
      </c>
      <c r="T58" s="101" t="n">
        <f aca="false">CHOOSE(F$3,A59+24,A58)</f>
        <v>38346</v>
      </c>
      <c r="U58" s="35" t="n">
        <f aca="false">T58-C$3</f>
        <v>1572</v>
      </c>
      <c r="V58" s="32" t="n">
        <f aca="false">VLOOKUP($A58,Table,MATCH(V$4,Curves,0))</f>
        <v>0.069878903144621</v>
      </c>
      <c r="W58" s="102" t="n">
        <f aca="false">1/(1+CHOOSE(F$3,(V59+($K$3/10000))/2,(V58+($K$3/10000))/2))^(2*U58/365.25)</f>
        <v>0.743988369235158</v>
      </c>
      <c r="X58" s="35" t="n">
        <f aca="false">IF(AND(mthbeg&lt;=A58,mthend&gt;=A58),1,0)</f>
        <v>0</v>
      </c>
      <c r="Y58" s="35" t="n">
        <f aca="false">S58*X58</f>
        <v>0</v>
      </c>
      <c r="AA58" s="89" t="n">
        <f aca="false">F58*G58</f>
        <v>0</v>
      </c>
      <c r="AB58" s="89" t="n">
        <f aca="false">$F58*H58</f>
        <v>0</v>
      </c>
      <c r="AC58" s="89" t="n">
        <f aca="false">$F58*I58</f>
        <v>0</v>
      </c>
      <c r="AD58" s="89" t="n">
        <f aca="false">$F58*J58</f>
        <v>-0</v>
      </c>
      <c r="AE58" s="89" t="n">
        <f aca="false">$F58*K58</f>
        <v>-0</v>
      </c>
      <c r="AF58" s="89" t="n">
        <f aca="false">$F58*L58</f>
        <v>-0</v>
      </c>
      <c r="AG58" s="89" t="n">
        <f aca="false">$F58*M58</f>
        <v>0</v>
      </c>
      <c r="AH58" s="89" t="n">
        <f aca="false">$F58*N58</f>
        <v>0</v>
      </c>
      <c r="AI58" s="89" t="n">
        <f aca="false">F58*O58</f>
        <v>0</v>
      </c>
      <c r="AJ58" s="93"/>
      <c r="AK58" s="89" t="n">
        <f aca="false">CHOOSE($G$3,AB58-AC58,AC58-AB58)</f>
        <v>0</v>
      </c>
      <c r="AL58" s="89" t="n">
        <f aca="false">CHOOSE($G$3,AE58-AF58,AF58-AE58)</f>
        <v>0</v>
      </c>
      <c r="AM58" s="89" t="n">
        <f aca="false">CHOOSE($G$3,AH58-AI58,AI58-AH58)</f>
        <v>0</v>
      </c>
      <c r="AN58" s="103" t="n">
        <f aca="false">SUM(AK58:AM58)</f>
        <v>0</v>
      </c>
      <c r="AP58" s="89" t="n">
        <f aca="false">CHOOSE($G$3,AA58-AB58,AB58-AA58)</f>
        <v>0</v>
      </c>
      <c r="AQ58" s="89" t="n">
        <f aca="false">CHOOSE($G$3,AD58-AE58,AE58-AD58)</f>
        <v>0</v>
      </c>
      <c r="AR58" s="89" t="n">
        <f aca="false">CHOOSE($G$3,AG58-AH58,AH58-AG58)</f>
        <v>0</v>
      </c>
      <c r="AS58" s="103" t="n">
        <f aca="false">AP58+AQ58+AR58</f>
        <v>0</v>
      </c>
      <c r="AT58" s="103"/>
      <c r="AU58" s="90" t="n">
        <f aca="false">AS58+AN58</f>
        <v>0</v>
      </c>
      <c r="AW58" s="90" t="n">
        <f aca="false">AI58+AF58+AC58</f>
        <v>0</v>
      </c>
      <c r="AX58" s="104"/>
    </row>
    <row r="59" customFormat="false" ht="12.75" hidden="false" customHeight="false" outlineLevel="0" collapsed="false">
      <c r="A59" s="94" t="n">
        <f aca="false">EDATE(A58,1)</f>
        <v>38322</v>
      </c>
      <c r="B59" s="95" t="n">
        <f aca="false">VLOOKUP(MONTH(A59),Volumes,4)</f>
        <v>10000</v>
      </c>
      <c r="C59" s="96"/>
      <c r="D59" s="97" t="n">
        <f aca="false">B59+C59</f>
        <v>10000</v>
      </c>
      <c r="E59" s="84" t="n">
        <f aca="false">IF(X59=0,0,IF(AND(X59=1,$H$3=1),D59*S59,IF($H$3=2,D59,"N/A")))</f>
        <v>0</v>
      </c>
      <c r="F59" s="84" t="n">
        <f aca="false">E59*W59</f>
        <v>0</v>
      </c>
      <c r="G59" s="32" t="n">
        <f aca="false">VLOOKUP($A59,Table,MATCH(G$4,Curves,0))</f>
        <v>3.151</v>
      </c>
      <c r="H59" s="98" t="n">
        <f aca="false">G59</f>
        <v>3.151</v>
      </c>
      <c r="I59" s="99" t="n">
        <f aca="false">H59</f>
        <v>3.151</v>
      </c>
      <c r="J59" s="32" t="n">
        <f aca="false">VLOOKUP($A59,Table,MATCH(J$4,Curves,0))</f>
        <v>-0.031</v>
      </c>
      <c r="K59" s="98" t="n">
        <f aca="false">J59</f>
        <v>-0.031</v>
      </c>
      <c r="L59" s="99" t="n">
        <f aca="false">K59</f>
        <v>-0.031</v>
      </c>
      <c r="M59" s="32" t="n">
        <f aca="false">VLOOKUP($A59,Table,MATCH(M$4,Curves,0))</f>
        <v>0.01</v>
      </c>
      <c r="N59" s="98" t="n">
        <f aca="false">VLOOKUP($A59,Table,MATCH(N$4,Curves,0))</f>
        <v>0.03</v>
      </c>
      <c r="O59" s="99" t="n">
        <f aca="false">N59</f>
        <v>0.03</v>
      </c>
      <c r="P59" s="100"/>
      <c r="Q59" s="99" t="n">
        <f aca="false">O59+L59+I59</f>
        <v>3.15</v>
      </c>
      <c r="R59" s="100"/>
      <c r="S59" s="35" t="n">
        <f aca="false">A60-A59</f>
        <v>31</v>
      </c>
      <c r="T59" s="101" t="n">
        <f aca="false">CHOOSE(F$3,A60+24,A59)</f>
        <v>38377</v>
      </c>
      <c r="U59" s="35" t="n">
        <f aca="false">T59-C$3</f>
        <v>1603</v>
      </c>
      <c r="V59" s="32" t="n">
        <f aca="false">VLOOKUP($A59,Table,MATCH(V$4,Curves,0))</f>
        <v>0.069906017274496</v>
      </c>
      <c r="W59" s="102" t="n">
        <f aca="false">1/(1+CHOOSE(F$3,(V60+($K$3/10000))/2,(V59+($K$3/10000))/2))^(2*U59/365.25)</f>
        <v>0.739574312951959</v>
      </c>
      <c r="X59" s="35" t="n">
        <f aca="false">IF(AND(mthbeg&lt;=A59,mthend&gt;=A59),1,0)</f>
        <v>0</v>
      </c>
      <c r="Y59" s="35" t="n">
        <f aca="false">S59*X59</f>
        <v>0</v>
      </c>
      <c r="AA59" s="89" t="n">
        <f aca="false">F59*G59</f>
        <v>0</v>
      </c>
      <c r="AB59" s="89" t="n">
        <f aca="false">$F59*H59</f>
        <v>0</v>
      </c>
      <c r="AC59" s="89" t="n">
        <f aca="false">$F59*I59</f>
        <v>0</v>
      </c>
      <c r="AD59" s="89" t="n">
        <f aca="false">$F59*J59</f>
        <v>-0</v>
      </c>
      <c r="AE59" s="89" t="n">
        <f aca="false">$F59*K59</f>
        <v>-0</v>
      </c>
      <c r="AF59" s="89" t="n">
        <f aca="false">$F59*L59</f>
        <v>-0</v>
      </c>
      <c r="AG59" s="89" t="n">
        <f aca="false">$F59*M59</f>
        <v>0</v>
      </c>
      <c r="AH59" s="89" t="n">
        <f aca="false">$F59*N59</f>
        <v>0</v>
      </c>
      <c r="AI59" s="89" t="n">
        <f aca="false">F59*O59</f>
        <v>0</v>
      </c>
      <c r="AJ59" s="93"/>
      <c r="AK59" s="89" t="n">
        <f aca="false">CHOOSE($G$3,AB59-AC59,AC59-AB59)</f>
        <v>0</v>
      </c>
      <c r="AL59" s="89" t="n">
        <f aca="false">CHOOSE($G$3,AE59-AF59,AF59-AE59)</f>
        <v>0</v>
      </c>
      <c r="AM59" s="89" t="n">
        <f aca="false">CHOOSE($G$3,AH59-AI59,AI59-AH59)</f>
        <v>0</v>
      </c>
      <c r="AN59" s="103" t="n">
        <f aca="false">SUM(AK59:AM59)</f>
        <v>0</v>
      </c>
      <c r="AP59" s="89" t="n">
        <f aca="false">CHOOSE($G$3,AA59-AB59,AB59-AA59)</f>
        <v>0</v>
      </c>
      <c r="AQ59" s="89" t="n">
        <f aca="false">CHOOSE($G$3,AD59-AE59,AE59-AD59)</f>
        <v>0</v>
      </c>
      <c r="AR59" s="89" t="n">
        <f aca="false">CHOOSE($G$3,AG59-AH59,AH59-AG59)</f>
        <v>0</v>
      </c>
      <c r="AS59" s="103" t="n">
        <f aca="false">AP59+AQ59+AR59</f>
        <v>0</v>
      </c>
      <c r="AT59" s="103"/>
      <c r="AU59" s="90" t="n">
        <f aca="false">AS59+AN59</f>
        <v>0</v>
      </c>
      <c r="AW59" s="90" t="n">
        <f aca="false">AI59+AF59+AC59</f>
        <v>0</v>
      </c>
      <c r="AX59" s="104"/>
    </row>
    <row r="60" customFormat="false" ht="12.75" hidden="false" customHeight="false" outlineLevel="0" collapsed="false">
      <c r="A60" s="94" t="n">
        <f aca="false">EDATE(A59,1)</f>
        <v>38353</v>
      </c>
      <c r="B60" s="95" t="n">
        <f aca="false">VLOOKUP(MONTH(A60),Volumes,4)</f>
        <v>10000</v>
      </c>
      <c r="C60" s="96"/>
      <c r="D60" s="97" t="n">
        <f aca="false">B60+C60</f>
        <v>10000</v>
      </c>
      <c r="E60" s="84" t="n">
        <f aca="false">IF(X60=0,0,IF(AND(X60=1,$H$3=1),D60*S60,IF($H$3=2,D60,"N/A")))</f>
        <v>0</v>
      </c>
      <c r="F60" s="84" t="n">
        <f aca="false">E60*W60</f>
        <v>0</v>
      </c>
      <c r="G60" s="32" t="n">
        <f aca="false">VLOOKUP($A60,Table,MATCH(G$4,Curves,0))</f>
        <v>3.276</v>
      </c>
      <c r="H60" s="98" t="n">
        <f aca="false">G60</f>
        <v>3.276</v>
      </c>
      <c r="I60" s="99" t="n">
        <f aca="false">H60</f>
        <v>3.276</v>
      </c>
      <c r="J60" s="32" t="n">
        <f aca="false">VLOOKUP($A60,Table,MATCH(J$4,Curves,0))</f>
        <v>-0.031</v>
      </c>
      <c r="K60" s="98" t="n">
        <f aca="false">J60</f>
        <v>-0.031</v>
      </c>
      <c r="L60" s="99" t="n">
        <f aca="false">K60</f>
        <v>-0.031</v>
      </c>
      <c r="M60" s="32" t="n">
        <f aca="false">VLOOKUP($A60,Table,MATCH(M$4,Curves,0))</f>
        <v>0.01</v>
      </c>
      <c r="N60" s="98" t="n">
        <f aca="false">VLOOKUP($A60,Table,MATCH(N$4,Curves,0))</f>
        <v>0.03</v>
      </c>
      <c r="O60" s="99" t="n">
        <f aca="false">N60</f>
        <v>0.03</v>
      </c>
      <c r="P60" s="100"/>
      <c r="Q60" s="99" t="n">
        <f aca="false">O60+L60+I60</f>
        <v>3.275</v>
      </c>
      <c r="R60" s="100"/>
      <c r="S60" s="35" t="n">
        <f aca="false">A61-A60</f>
        <v>31</v>
      </c>
      <c r="T60" s="101" t="n">
        <f aca="false">CHOOSE(F$3,A61+24,A60)</f>
        <v>38408</v>
      </c>
      <c r="U60" s="35" t="n">
        <f aca="false">T60-C$3</f>
        <v>1634</v>
      </c>
      <c r="V60" s="32" t="n">
        <f aca="false">VLOOKUP($A60,Table,MATCH(V$4,Curves,0))</f>
        <v>0.069934035208956</v>
      </c>
      <c r="W60" s="102" t="n">
        <f aca="false">1/(1+CHOOSE(F$3,(V61+($K$3/10000))/2,(V60+($K$3/10000))/2))^(2*U60/365.25)</f>
        <v>0.735183067914949</v>
      </c>
      <c r="X60" s="35" t="n">
        <f aca="false">IF(AND(mthbeg&lt;=A60,mthend&gt;=A60),1,0)</f>
        <v>0</v>
      </c>
      <c r="Y60" s="35" t="n">
        <f aca="false">S60*X60</f>
        <v>0</v>
      </c>
      <c r="AA60" s="89" t="n">
        <f aca="false">F60*G60</f>
        <v>0</v>
      </c>
      <c r="AB60" s="89" t="n">
        <f aca="false">$F60*H60</f>
        <v>0</v>
      </c>
      <c r="AC60" s="89" t="n">
        <f aca="false">$F60*I60</f>
        <v>0</v>
      </c>
      <c r="AD60" s="89" t="n">
        <f aca="false">$F60*J60</f>
        <v>-0</v>
      </c>
      <c r="AE60" s="89" t="n">
        <f aca="false">$F60*K60</f>
        <v>-0</v>
      </c>
      <c r="AF60" s="89" t="n">
        <f aca="false">$F60*L60</f>
        <v>-0</v>
      </c>
      <c r="AG60" s="89" t="n">
        <f aca="false">$F60*M60</f>
        <v>0</v>
      </c>
      <c r="AH60" s="89" t="n">
        <f aca="false">$F60*N60</f>
        <v>0</v>
      </c>
      <c r="AI60" s="89" t="n">
        <f aca="false">F60*O60</f>
        <v>0</v>
      </c>
      <c r="AJ60" s="93"/>
      <c r="AK60" s="89" t="n">
        <f aca="false">CHOOSE($G$3,AB60-AC60,AC60-AB60)</f>
        <v>0</v>
      </c>
      <c r="AL60" s="89" t="n">
        <f aca="false">CHOOSE($G$3,AE60-AF60,AF60-AE60)</f>
        <v>0</v>
      </c>
      <c r="AM60" s="89" t="n">
        <f aca="false">CHOOSE($G$3,AH60-AI60,AI60-AH60)</f>
        <v>0</v>
      </c>
      <c r="AN60" s="103" t="n">
        <f aca="false">SUM(AK60:AM60)</f>
        <v>0</v>
      </c>
      <c r="AP60" s="89" t="n">
        <f aca="false">CHOOSE($G$3,AA60-AB60,AB60-AA60)</f>
        <v>0</v>
      </c>
      <c r="AQ60" s="89" t="n">
        <f aca="false">CHOOSE($G$3,AD60-AE60,AE60-AD60)</f>
        <v>0</v>
      </c>
      <c r="AR60" s="89" t="n">
        <f aca="false">CHOOSE($G$3,AG60-AH60,AH60-AG60)</f>
        <v>0</v>
      </c>
      <c r="AS60" s="103" t="n">
        <f aca="false">AP60+AQ60+AR60</f>
        <v>0</v>
      </c>
      <c r="AT60" s="103"/>
      <c r="AU60" s="90" t="n">
        <f aca="false">AS60+AN60</f>
        <v>0</v>
      </c>
      <c r="AW60" s="90" t="n">
        <f aca="false">AI60+AF60+AC60</f>
        <v>0</v>
      </c>
      <c r="AX60" s="104"/>
    </row>
    <row r="61" customFormat="false" ht="12.75" hidden="false" customHeight="false" outlineLevel="0" collapsed="false">
      <c r="A61" s="94" t="n">
        <f aca="false">EDATE(A60,1)</f>
        <v>38384</v>
      </c>
      <c r="B61" s="95" t="n">
        <f aca="false">VLOOKUP(MONTH(A61),Volumes,4)</f>
        <v>10000</v>
      </c>
      <c r="C61" s="96"/>
      <c r="D61" s="97" t="n">
        <f aca="false">B61+C61</f>
        <v>10000</v>
      </c>
      <c r="E61" s="84" t="n">
        <f aca="false">IF(X61=0,0,IF(AND(X61=1,$H$3=1),D61*S61,IF($H$3=2,D61,"N/A")))</f>
        <v>0</v>
      </c>
      <c r="F61" s="84" t="n">
        <f aca="false">E61*W61</f>
        <v>0</v>
      </c>
      <c r="G61" s="32" t="n">
        <f aca="false">VLOOKUP($A61,Table,MATCH(G$4,Curves,0))</f>
        <v>3.154</v>
      </c>
      <c r="H61" s="98" t="n">
        <f aca="false">G61</f>
        <v>3.154</v>
      </c>
      <c r="I61" s="99" t="n">
        <f aca="false">H61</f>
        <v>3.154</v>
      </c>
      <c r="J61" s="32" t="n">
        <f aca="false">VLOOKUP($A61,Table,MATCH(J$4,Curves,0))</f>
        <v>-0.031</v>
      </c>
      <c r="K61" s="98" t="n">
        <f aca="false">J61</f>
        <v>-0.031</v>
      </c>
      <c r="L61" s="99" t="n">
        <f aca="false">K61</f>
        <v>-0.031</v>
      </c>
      <c r="M61" s="32" t="n">
        <f aca="false">VLOOKUP($A61,Table,MATCH(M$4,Curves,0))</f>
        <v>0.01</v>
      </c>
      <c r="N61" s="98" t="n">
        <f aca="false">VLOOKUP($A61,Table,MATCH(N$4,Curves,0))</f>
        <v>0.03</v>
      </c>
      <c r="O61" s="99" t="n">
        <f aca="false">N61</f>
        <v>0.03</v>
      </c>
      <c r="P61" s="100"/>
      <c r="Q61" s="99" t="n">
        <f aca="false">O61+L61+I61</f>
        <v>3.153</v>
      </c>
      <c r="R61" s="100"/>
      <c r="S61" s="35" t="n">
        <f aca="false">A62-A61</f>
        <v>28</v>
      </c>
      <c r="T61" s="101" t="n">
        <f aca="false">CHOOSE(F$3,A62+24,A61)</f>
        <v>38436</v>
      </c>
      <c r="U61" s="35" t="n">
        <f aca="false">T61-C$3</f>
        <v>1662</v>
      </c>
      <c r="V61" s="32" t="n">
        <f aca="false">VLOOKUP($A61,Table,MATCH(V$4,Curves,0))</f>
        <v>0.069962053143676</v>
      </c>
      <c r="W61" s="102" t="n">
        <f aca="false">1/(1+CHOOSE(F$3,(V62+($K$3/10000))/2,(V61+($K$3/10000))/2))^(2*U61/365.25)</f>
        <v>0.731236309677079</v>
      </c>
      <c r="X61" s="35" t="n">
        <f aca="false">IF(AND(mthbeg&lt;=A61,mthend&gt;=A61),1,0)</f>
        <v>0</v>
      </c>
      <c r="Y61" s="35" t="n">
        <f aca="false">S61*X61</f>
        <v>0</v>
      </c>
      <c r="AA61" s="89" t="n">
        <f aca="false">F61*G61</f>
        <v>0</v>
      </c>
      <c r="AB61" s="89" t="n">
        <f aca="false">$F61*H61</f>
        <v>0</v>
      </c>
      <c r="AC61" s="89" t="n">
        <f aca="false">$F61*I61</f>
        <v>0</v>
      </c>
      <c r="AD61" s="89" t="n">
        <f aca="false">$F61*J61</f>
        <v>-0</v>
      </c>
      <c r="AE61" s="89" t="n">
        <f aca="false">$F61*K61</f>
        <v>-0</v>
      </c>
      <c r="AF61" s="89" t="n">
        <f aca="false">$F61*L61</f>
        <v>-0</v>
      </c>
      <c r="AG61" s="89" t="n">
        <f aca="false">$F61*M61</f>
        <v>0</v>
      </c>
      <c r="AH61" s="89" t="n">
        <f aca="false">$F61*N61</f>
        <v>0</v>
      </c>
      <c r="AI61" s="89" t="n">
        <f aca="false">F61*O61</f>
        <v>0</v>
      </c>
      <c r="AJ61" s="93"/>
      <c r="AK61" s="89" t="n">
        <f aca="false">CHOOSE($G$3,AB61-AC61,AC61-AB61)</f>
        <v>0</v>
      </c>
      <c r="AL61" s="89" t="n">
        <f aca="false">CHOOSE($G$3,AE61-AF61,AF61-AE61)</f>
        <v>0</v>
      </c>
      <c r="AM61" s="89" t="n">
        <f aca="false">CHOOSE($G$3,AH61-AI61,AI61-AH61)</f>
        <v>0</v>
      </c>
      <c r="AN61" s="103" t="n">
        <f aca="false">SUM(AK61:AM61)</f>
        <v>0</v>
      </c>
      <c r="AP61" s="89" t="n">
        <f aca="false">CHOOSE($G$3,AA61-AB61,AB61-AA61)</f>
        <v>0</v>
      </c>
      <c r="AQ61" s="89" t="n">
        <f aca="false">CHOOSE($G$3,AD61-AE61,AE61-AD61)</f>
        <v>0</v>
      </c>
      <c r="AR61" s="89" t="n">
        <f aca="false">CHOOSE($G$3,AG61-AH61,AH61-AG61)</f>
        <v>0</v>
      </c>
      <c r="AS61" s="103" t="n">
        <f aca="false">AP61+AQ61+AR61</f>
        <v>0</v>
      </c>
      <c r="AT61" s="103"/>
      <c r="AU61" s="90" t="n">
        <f aca="false">AS61+AN61</f>
        <v>0</v>
      </c>
      <c r="AW61" s="90" t="n">
        <f aca="false">AI61+AF61+AC61</f>
        <v>0</v>
      </c>
      <c r="AX61" s="104"/>
    </row>
    <row r="62" customFormat="false" ht="12.75" hidden="false" customHeight="false" outlineLevel="0" collapsed="false">
      <c r="A62" s="94" t="n">
        <f aca="false">EDATE(A61,1)</f>
        <v>38412</v>
      </c>
      <c r="B62" s="95" t="n">
        <f aca="false">VLOOKUP(MONTH(A62),Volumes,4)</f>
        <v>10000</v>
      </c>
      <c r="C62" s="96"/>
      <c r="D62" s="97" t="n">
        <f aca="false">B62+C62</f>
        <v>10000</v>
      </c>
      <c r="E62" s="84" t="n">
        <f aca="false">IF(X62=0,0,IF(AND(X62=1,$H$3=1),D62*S62,IF($H$3=2,D62,"N/A")))</f>
        <v>0</v>
      </c>
      <c r="F62" s="84" t="n">
        <f aca="false">E62*W62</f>
        <v>0</v>
      </c>
      <c r="G62" s="32" t="n">
        <f aca="false">VLOOKUP($A62,Table,MATCH(G$4,Curves,0))</f>
        <v>3.02</v>
      </c>
      <c r="H62" s="98" t="n">
        <f aca="false">G62</f>
        <v>3.02</v>
      </c>
      <c r="I62" s="99" t="n">
        <f aca="false">H62</f>
        <v>3.02</v>
      </c>
      <c r="J62" s="32" t="n">
        <f aca="false">VLOOKUP($A62,Table,MATCH(J$4,Curves,0))</f>
        <v>-0.031</v>
      </c>
      <c r="K62" s="98" t="n">
        <f aca="false">J62</f>
        <v>-0.031</v>
      </c>
      <c r="L62" s="99" t="n">
        <f aca="false">K62</f>
        <v>-0.031</v>
      </c>
      <c r="M62" s="32" t="n">
        <f aca="false">VLOOKUP($A62,Table,MATCH(M$4,Curves,0))</f>
        <v>0.01</v>
      </c>
      <c r="N62" s="98" t="n">
        <f aca="false">VLOOKUP($A62,Table,MATCH(N$4,Curves,0))</f>
        <v>0.03</v>
      </c>
      <c r="O62" s="99" t="n">
        <f aca="false">N62</f>
        <v>0.03</v>
      </c>
      <c r="P62" s="100"/>
      <c r="Q62" s="99" t="n">
        <f aca="false">O62+L62+I62</f>
        <v>3.019</v>
      </c>
      <c r="R62" s="100"/>
      <c r="S62" s="35" t="n">
        <f aca="false">A63-A62</f>
        <v>31</v>
      </c>
      <c r="T62" s="101" t="n">
        <f aca="false">CHOOSE(F$3,A63+24,A62)</f>
        <v>38467</v>
      </c>
      <c r="U62" s="35" t="n">
        <f aca="false">T62-C$3</f>
        <v>1693</v>
      </c>
      <c r="V62" s="32" t="n">
        <f aca="false">VLOOKUP($A62,Table,MATCH(V$4,Curves,0))</f>
        <v>0.069987359665582</v>
      </c>
      <c r="W62" s="102" t="n">
        <f aca="false">1/(1+CHOOSE(F$3,(V63+($K$3/10000))/2,(V62+($K$3/10000))/2))^(2*U62/365.25)</f>
        <v>0.726888216925405</v>
      </c>
      <c r="X62" s="35" t="n">
        <f aca="false">IF(AND(mthbeg&lt;=A62,mthend&gt;=A62),1,0)</f>
        <v>0</v>
      </c>
      <c r="Y62" s="35" t="n">
        <f aca="false">S62*X62</f>
        <v>0</v>
      </c>
      <c r="AA62" s="89" t="n">
        <f aca="false">F62*G62</f>
        <v>0</v>
      </c>
      <c r="AB62" s="89" t="n">
        <f aca="false">$F62*H62</f>
        <v>0</v>
      </c>
      <c r="AC62" s="89" t="n">
        <f aca="false">$F62*I62</f>
        <v>0</v>
      </c>
      <c r="AD62" s="89" t="n">
        <f aca="false">$F62*J62</f>
        <v>-0</v>
      </c>
      <c r="AE62" s="89" t="n">
        <f aca="false">$F62*K62</f>
        <v>-0</v>
      </c>
      <c r="AF62" s="89" t="n">
        <f aca="false">$F62*L62</f>
        <v>-0</v>
      </c>
      <c r="AG62" s="89" t="n">
        <f aca="false">$F62*M62</f>
        <v>0</v>
      </c>
      <c r="AH62" s="89" t="n">
        <f aca="false">$F62*N62</f>
        <v>0</v>
      </c>
      <c r="AI62" s="89" t="n">
        <f aca="false">F62*O62</f>
        <v>0</v>
      </c>
      <c r="AJ62" s="93"/>
      <c r="AK62" s="89" t="n">
        <f aca="false">CHOOSE($G$3,AB62-AC62,AC62-AB62)</f>
        <v>0</v>
      </c>
      <c r="AL62" s="89" t="n">
        <f aca="false">CHOOSE($G$3,AE62-AF62,AF62-AE62)</f>
        <v>0</v>
      </c>
      <c r="AM62" s="89" t="n">
        <f aca="false">CHOOSE($G$3,AH62-AI62,AI62-AH62)</f>
        <v>0</v>
      </c>
      <c r="AN62" s="103" t="n">
        <f aca="false">SUM(AK62:AM62)</f>
        <v>0</v>
      </c>
      <c r="AP62" s="89" t="n">
        <f aca="false">CHOOSE($G$3,AA62-AB62,AB62-AA62)</f>
        <v>0</v>
      </c>
      <c r="AQ62" s="89" t="n">
        <f aca="false">CHOOSE($G$3,AD62-AE62,AE62-AD62)</f>
        <v>0</v>
      </c>
      <c r="AR62" s="89" t="n">
        <f aca="false">CHOOSE($G$3,AG62-AH62,AH62-AG62)</f>
        <v>0</v>
      </c>
      <c r="AS62" s="103" t="n">
        <f aca="false">AP62+AQ62+AR62</f>
        <v>0</v>
      </c>
      <c r="AT62" s="103"/>
      <c r="AU62" s="90" t="n">
        <f aca="false">AS62+AN62</f>
        <v>0</v>
      </c>
      <c r="AW62" s="90" t="n">
        <f aca="false">AI62+AF62+AC62</f>
        <v>0</v>
      </c>
      <c r="AX62" s="104"/>
    </row>
    <row r="63" customFormat="false" ht="12.75" hidden="false" customHeight="false" outlineLevel="0" collapsed="false">
      <c r="A63" s="94" t="n">
        <f aca="false">EDATE(A62,1)</f>
        <v>38443</v>
      </c>
      <c r="B63" s="95" t="n">
        <f aca="false">VLOOKUP(MONTH(A63),Volumes,4)</f>
        <v>10000</v>
      </c>
      <c r="C63" s="96"/>
      <c r="D63" s="97" t="n">
        <f aca="false">B63+C63</f>
        <v>10000</v>
      </c>
      <c r="E63" s="84" t="n">
        <f aca="false">IF(X63=0,0,IF(AND(X63=1,$H$3=1),D63*S63,IF($H$3=2,D63,"N/A")))</f>
        <v>0</v>
      </c>
      <c r="F63" s="84" t="n">
        <f aca="false">E63*W63</f>
        <v>0</v>
      </c>
      <c r="G63" s="32" t="n">
        <f aca="false">VLOOKUP($A63,Table,MATCH(G$4,Curves,0))</f>
        <v>2.886</v>
      </c>
      <c r="H63" s="98" t="n">
        <f aca="false">G63</f>
        <v>2.886</v>
      </c>
      <c r="I63" s="99" t="n">
        <f aca="false">H63</f>
        <v>2.886</v>
      </c>
      <c r="J63" s="32" t="n">
        <f aca="false">VLOOKUP($A63,Table,MATCH(J$4,Curves,0))</f>
        <v>-0.0125</v>
      </c>
      <c r="K63" s="98" t="n">
        <f aca="false">J63</f>
        <v>-0.0125</v>
      </c>
      <c r="L63" s="99" t="n">
        <f aca="false">K63</f>
        <v>-0.0125</v>
      </c>
      <c r="M63" s="32" t="n">
        <f aca="false">VLOOKUP($A63,Table,MATCH(M$4,Curves,0))</f>
        <v>0.0125</v>
      </c>
      <c r="N63" s="98" t="n">
        <f aca="false">VLOOKUP($A63,Table,MATCH(N$4,Curves,0))</f>
        <v>0.03</v>
      </c>
      <c r="O63" s="99" t="n">
        <f aca="false">N63</f>
        <v>0.03</v>
      </c>
      <c r="P63" s="100"/>
      <c r="Q63" s="99" t="n">
        <f aca="false">O63+L63+I63</f>
        <v>2.9035</v>
      </c>
      <c r="R63" s="100"/>
      <c r="S63" s="35" t="n">
        <f aca="false">A64-A63</f>
        <v>30</v>
      </c>
      <c r="T63" s="101" t="n">
        <f aca="false">CHOOSE(F$3,A64+24,A63)</f>
        <v>38497</v>
      </c>
      <c r="U63" s="35" t="n">
        <f aca="false">T63-C$3</f>
        <v>1723</v>
      </c>
      <c r="V63" s="32" t="n">
        <f aca="false">VLOOKUP($A63,Table,MATCH(V$4,Curves,0))</f>
        <v>0.070015377600796</v>
      </c>
      <c r="W63" s="102" t="n">
        <f aca="false">1/(1+CHOOSE(F$3,(V64+($K$3/10000))/2,(V63+($K$3/10000))/2))^(2*U63/365.25)</f>
        <v>0.722701843184644</v>
      </c>
      <c r="X63" s="35" t="n">
        <f aca="false">IF(AND(mthbeg&lt;=A63,mthend&gt;=A63),1,0)</f>
        <v>0</v>
      </c>
      <c r="Y63" s="35" t="n">
        <f aca="false">S63*X63</f>
        <v>0</v>
      </c>
      <c r="AA63" s="89" t="n">
        <f aca="false">F63*G63</f>
        <v>0</v>
      </c>
      <c r="AB63" s="89" t="n">
        <f aca="false">$F63*H63</f>
        <v>0</v>
      </c>
      <c r="AC63" s="89" t="n">
        <f aca="false">$F63*I63</f>
        <v>0</v>
      </c>
      <c r="AD63" s="89" t="n">
        <f aca="false">$F63*J63</f>
        <v>-0</v>
      </c>
      <c r="AE63" s="89" t="n">
        <f aca="false">$F63*K63</f>
        <v>-0</v>
      </c>
      <c r="AF63" s="89" t="n">
        <f aca="false">$F63*L63</f>
        <v>-0</v>
      </c>
      <c r="AG63" s="89" t="n">
        <f aca="false">$F63*M63</f>
        <v>0</v>
      </c>
      <c r="AH63" s="89" t="n">
        <f aca="false">$F63*N63</f>
        <v>0</v>
      </c>
      <c r="AI63" s="89" t="n">
        <f aca="false">F63*O63</f>
        <v>0</v>
      </c>
      <c r="AJ63" s="93"/>
      <c r="AK63" s="89" t="n">
        <f aca="false">CHOOSE($G$3,AB63-AC63,AC63-AB63)</f>
        <v>0</v>
      </c>
      <c r="AL63" s="89" t="n">
        <f aca="false">CHOOSE($G$3,AE63-AF63,AF63-AE63)</f>
        <v>0</v>
      </c>
      <c r="AM63" s="89" t="n">
        <f aca="false">CHOOSE($G$3,AH63-AI63,AI63-AH63)</f>
        <v>0</v>
      </c>
      <c r="AN63" s="103" t="n">
        <f aca="false">SUM(AK63:AM63)</f>
        <v>0</v>
      </c>
      <c r="AP63" s="89" t="n">
        <f aca="false">CHOOSE($G$3,AA63-AB63,AB63-AA63)</f>
        <v>0</v>
      </c>
      <c r="AQ63" s="89" t="n">
        <f aca="false">CHOOSE($G$3,AD63-AE63,AE63-AD63)</f>
        <v>0</v>
      </c>
      <c r="AR63" s="89" t="n">
        <f aca="false">CHOOSE($G$3,AG63-AH63,AH63-AG63)</f>
        <v>0</v>
      </c>
      <c r="AS63" s="103" t="n">
        <f aca="false">AP63+AQ63+AR63</f>
        <v>0</v>
      </c>
      <c r="AT63" s="103"/>
      <c r="AU63" s="90" t="n">
        <f aca="false">AS63+AN63</f>
        <v>0</v>
      </c>
      <c r="AW63" s="90" t="n">
        <f aca="false">AI63+AF63+AC63</f>
        <v>0</v>
      </c>
      <c r="AX63" s="104"/>
    </row>
    <row r="64" customFormat="false" ht="12.75" hidden="false" customHeight="false" outlineLevel="0" collapsed="false">
      <c r="A64" s="94" t="n">
        <f aca="false">EDATE(A63,1)</f>
        <v>38473</v>
      </c>
      <c r="B64" s="95" t="n">
        <f aca="false">VLOOKUP(MONTH(A64),Volumes,4)</f>
        <v>20000</v>
      </c>
      <c r="C64" s="96"/>
      <c r="D64" s="97" t="n">
        <f aca="false">B64+C64</f>
        <v>20000</v>
      </c>
      <c r="E64" s="84" t="n">
        <f aca="false">IF(X64=0,0,IF(AND(X64=1,$H$3=1),D64*S64,IF($H$3=2,D64,"N/A")))</f>
        <v>0</v>
      </c>
      <c r="F64" s="84" t="n">
        <f aca="false">E64*W64</f>
        <v>0</v>
      </c>
      <c r="G64" s="32" t="n">
        <f aca="false">VLOOKUP($A64,Table,MATCH(G$4,Curves,0))</f>
        <v>2.873</v>
      </c>
      <c r="H64" s="98" t="n">
        <f aca="false">G64</f>
        <v>2.873</v>
      </c>
      <c r="I64" s="99" t="n">
        <f aca="false">H64</f>
        <v>2.873</v>
      </c>
      <c r="J64" s="32" t="n">
        <f aca="false">VLOOKUP($A64,Table,MATCH(J$4,Curves,0))</f>
        <v>-0.01275</v>
      </c>
      <c r="K64" s="98" t="n">
        <f aca="false">J64</f>
        <v>-0.01275</v>
      </c>
      <c r="L64" s="99" t="n">
        <f aca="false">K64</f>
        <v>-0.01275</v>
      </c>
      <c r="M64" s="32" t="n">
        <f aca="false">VLOOKUP($A64,Table,MATCH(M$4,Curves,0))</f>
        <v>0.0125</v>
      </c>
      <c r="N64" s="98" t="n">
        <f aca="false">VLOOKUP($A64,Table,MATCH(N$4,Curves,0))</f>
        <v>0.03</v>
      </c>
      <c r="O64" s="99" t="n">
        <f aca="false">N64</f>
        <v>0.03</v>
      </c>
      <c r="P64" s="100"/>
      <c r="Q64" s="99" t="n">
        <f aca="false">O64+L64+I64</f>
        <v>2.89025</v>
      </c>
      <c r="R64" s="100"/>
      <c r="S64" s="35" t="n">
        <f aca="false">A65-A64</f>
        <v>31</v>
      </c>
      <c r="T64" s="101" t="n">
        <f aca="false">CHOOSE(F$3,A65+24,A64)</f>
        <v>38528</v>
      </c>
      <c r="U64" s="35" t="n">
        <f aca="false">T64-C$3</f>
        <v>1754</v>
      </c>
      <c r="V64" s="32" t="n">
        <f aca="false">VLOOKUP($A64,Table,MATCH(V$4,Curves,0))</f>
        <v>0.070042491731895</v>
      </c>
      <c r="W64" s="102" t="n">
        <f aca="false">1/(1+CHOOSE(F$3,(V65+($K$3/10000))/2,(V64+($K$3/10000))/2))^(2*U64/365.25)</f>
        <v>0.718398004971289</v>
      </c>
      <c r="X64" s="35" t="n">
        <f aca="false">IF(AND(mthbeg&lt;=A64,mthend&gt;=A64),1,0)</f>
        <v>0</v>
      </c>
      <c r="Y64" s="35" t="n">
        <f aca="false">S64*X64</f>
        <v>0</v>
      </c>
      <c r="AA64" s="89" t="n">
        <f aca="false">F64*G64</f>
        <v>0</v>
      </c>
      <c r="AB64" s="89" t="n">
        <f aca="false">$F64*H64</f>
        <v>0</v>
      </c>
      <c r="AC64" s="89" t="n">
        <f aca="false">$F64*I64</f>
        <v>0</v>
      </c>
      <c r="AD64" s="89" t="n">
        <f aca="false">$F64*J64</f>
        <v>-0</v>
      </c>
      <c r="AE64" s="89" t="n">
        <f aca="false">$F64*K64</f>
        <v>-0</v>
      </c>
      <c r="AF64" s="89" t="n">
        <f aca="false">$F64*L64</f>
        <v>-0</v>
      </c>
      <c r="AG64" s="89" t="n">
        <f aca="false">$F64*M64</f>
        <v>0</v>
      </c>
      <c r="AH64" s="89" t="n">
        <f aca="false">$F64*N64</f>
        <v>0</v>
      </c>
      <c r="AI64" s="89" t="n">
        <f aca="false">F64*O64</f>
        <v>0</v>
      </c>
      <c r="AJ64" s="93"/>
      <c r="AK64" s="89" t="n">
        <f aca="false">CHOOSE($G$3,AB64-AC64,AC64-AB64)</f>
        <v>0</v>
      </c>
      <c r="AL64" s="89" t="n">
        <f aca="false">CHOOSE($G$3,AE64-AF64,AF64-AE64)</f>
        <v>0</v>
      </c>
      <c r="AM64" s="89" t="n">
        <f aca="false">CHOOSE($G$3,AH64-AI64,AI64-AH64)</f>
        <v>0</v>
      </c>
      <c r="AN64" s="103" t="n">
        <f aca="false">SUM(AK64:AM64)</f>
        <v>0</v>
      </c>
      <c r="AP64" s="89" t="n">
        <f aca="false">CHOOSE($G$3,AA64-AB64,AB64-AA64)</f>
        <v>0</v>
      </c>
      <c r="AQ64" s="89" t="n">
        <f aca="false">CHOOSE($G$3,AD64-AE64,AE64-AD64)</f>
        <v>0</v>
      </c>
      <c r="AR64" s="89" t="n">
        <f aca="false">CHOOSE($G$3,AG64-AH64,AH64-AG64)</f>
        <v>0</v>
      </c>
      <c r="AS64" s="103" t="n">
        <f aca="false">AP64+AQ64+AR64</f>
        <v>0</v>
      </c>
      <c r="AT64" s="103"/>
      <c r="AU64" s="90" t="n">
        <f aca="false">AS64+AN64</f>
        <v>0</v>
      </c>
      <c r="AW64" s="90" t="n">
        <f aca="false">AI64+AF64+AC64</f>
        <v>0</v>
      </c>
      <c r="AX64" s="104"/>
    </row>
    <row r="65" customFormat="false" ht="12.75" hidden="false" customHeight="false" outlineLevel="0" collapsed="false">
      <c r="A65" s="94" t="n">
        <f aca="false">EDATE(A64,1)</f>
        <v>38504</v>
      </c>
      <c r="B65" s="95" t="n">
        <f aca="false">VLOOKUP(MONTH(A65),Volumes,4)</f>
        <v>40000</v>
      </c>
      <c r="C65" s="96"/>
      <c r="D65" s="97" t="n">
        <f aca="false">B65+C65</f>
        <v>40000</v>
      </c>
      <c r="E65" s="84" t="n">
        <f aca="false">IF(X65=0,0,IF(AND(X65=1,$H$3=1),D65*S65,IF($H$3=2,D65,"N/A")))</f>
        <v>0</v>
      </c>
      <c r="F65" s="84" t="n">
        <f aca="false">E65*W65</f>
        <v>0</v>
      </c>
      <c r="G65" s="32" t="n">
        <f aca="false">VLOOKUP($A65,Table,MATCH(G$4,Curves,0))</f>
        <v>2.907</v>
      </c>
      <c r="H65" s="98" t="n">
        <f aca="false">G65</f>
        <v>2.907</v>
      </c>
      <c r="I65" s="99" t="n">
        <f aca="false">H65</f>
        <v>2.907</v>
      </c>
      <c r="J65" s="32" t="n">
        <f aca="false">VLOOKUP($A65,Table,MATCH(J$4,Curves,0))</f>
        <v>-0.01275</v>
      </c>
      <c r="K65" s="98" t="n">
        <f aca="false">J65</f>
        <v>-0.01275</v>
      </c>
      <c r="L65" s="99" t="n">
        <f aca="false">K65</f>
        <v>-0.01275</v>
      </c>
      <c r="M65" s="32" t="n">
        <f aca="false">VLOOKUP($A65,Table,MATCH(M$4,Curves,0))</f>
        <v>0.0125</v>
      </c>
      <c r="N65" s="98" t="n">
        <f aca="false">VLOOKUP($A65,Table,MATCH(N$4,Curves,0))</f>
        <v>0.03</v>
      </c>
      <c r="O65" s="99" t="n">
        <f aca="false">N65</f>
        <v>0.03</v>
      </c>
      <c r="P65" s="100"/>
      <c r="Q65" s="99" t="n">
        <f aca="false">O65+L65+I65</f>
        <v>2.92425</v>
      </c>
      <c r="R65" s="100"/>
      <c r="S65" s="35" t="n">
        <f aca="false">A66-A65</f>
        <v>30</v>
      </c>
      <c r="T65" s="101" t="n">
        <f aca="false">CHOOSE(F$3,A66+24,A65)</f>
        <v>38558</v>
      </c>
      <c r="U65" s="35" t="n">
        <f aca="false">T65-C$3</f>
        <v>1784</v>
      </c>
      <c r="V65" s="32" t="n">
        <f aca="false">VLOOKUP($A65,Table,MATCH(V$4,Curves,0))</f>
        <v>0.07007050966762</v>
      </c>
      <c r="W65" s="102" t="n">
        <f aca="false">1/(1+CHOOSE(F$3,(V66+($K$3/10000))/2,(V65+($K$3/10000))/2))^(2*U65/365.25)</f>
        <v>0.714254281528802</v>
      </c>
      <c r="X65" s="35" t="n">
        <f aca="false">IF(AND(mthbeg&lt;=A65,mthend&gt;=A65),1,0)</f>
        <v>0</v>
      </c>
      <c r="Y65" s="35" t="n">
        <f aca="false">S65*X65</f>
        <v>0</v>
      </c>
      <c r="AA65" s="89" t="n">
        <f aca="false">F65*G65</f>
        <v>0</v>
      </c>
      <c r="AB65" s="89" t="n">
        <f aca="false">$F65*H65</f>
        <v>0</v>
      </c>
      <c r="AC65" s="89" t="n">
        <f aca="false">$F65*I65</f>
        <v>0</v>
      </c>
      <c r="AD65" s="89" t="n">
        <f aca="false">$F65*J65</f>
        <v>-0</v>
      </c>
      <c r="AE65" s="89" t="n">
        <f aca="false">$F65*K65</f>
        <v>-0</v>
      </c>
      <c r="AF65" s="89" t="n">
        <f aca="false">$F65*L65</f>
        <v>-0</v>
      </c>
      <c r="AG65" s="89" t="n">
        <f aca="false">$F65*M65</f>
        <v>0</v>
      </c>
      <c r="AH65" s="89" t="n">
        <f aca="false">$F65*N65</f>
        <v>0</v>
      </c>
      <c r="AI65" s="89" t="n">
        <f aca="false">F65*O65</f>
        <v>0</v>
      </c>
      <c r="AJ65" s="93"/>
      <c r="AK65" s="89" t="n">
        <f aca="false">CHOOSE($G$3,AB65-AC65,AC65-AB65)</f>
        <v>0</v>
      </c>
      <c r="AL65" s="89" t="n">
        <f aca="false">CHOOSE($G$3,AE65-AF65,AF65-AE65)</f>
        <v>0</v>
      </c>
      <c r="AM65" s="89" t="n">
        <f aca="false">CHOOSE($G$3,AH65-AI65,AI65-AH65)</f>
        <v>0</v>
      </c>
      <c r="AN65" s="103" t="n">
        <f aca="false">SUM(AK65:AM65)</f>
        <v>0</v>
      </c>
      <c r="AP65" s="89" t="n">
        <f aca="false">CHOOSE($G$3,AA65-AB65,AB65-AA65)</f>
        <v>0</v>
      </c>
      <c r="AQ65" s="89" t="n">
        <f aca="false">CHOOSE($G$3,AD65-AE65,AE65-AD65)</f>
        <v>0</v>
      </c>
      <c r="AR65" s="89" t="n">
        <f aca="false">CHOOSE($G$3,AG65-AH65,AH65-AG65)</f>
        <v>0</v>
      </c>
      <c r="AS65" s="103" t="n">
        <f aca="false">AP65+AQ65+AR65</f>
        <v>0</v>
      </c>
      <c r="AT65" s="103"/>
      <c r="AU65" s="90" t="n">
        <f aca="false">AS65+AN65</f>
        <v>0</v>
      </c>
      <c r="AW65" s="90" t="n">
        <f aca="false">AI65+AF65+AC65</f>
        <v>0</v>
      </c>
      <c r="AX65" s="104"/>
    </row>
    <row r="66" customFormat="false" ht="12.75" hidden="false" customHeight="false" outlineLevel="0" collapsed="false">
      <c r="A66" s="94" t="n">
        <f aca="false">EDATE(A65,1)</f>
        <v>38534</v>
      </c>
      <c r="B66" s="95" t="n">
        <f aca="false">VLOOKUP(MONTH(A66),Volumes,4)</f>
        <v>40000</v>
      </c>
      <c r="C66" s="96"/>
      <c r="D66" s="97" t="n">
        <f aca="false">B66+C66</f>
        <v>40000</v>
      </c>
      <c r="E66" s="84" t="n">
        <f aca="false">IF(X66=0,0,IF(AND(X66=1,$H$3=1),D66*S66,IF($H$3=2,D66,"N/A")))</f>
        <v>0</v>
      </c>
      <c r="F66" s="84" t="n">
        <f aca="false">E66*W66</f>
        <v>0</v>
      </c>
      <c r="G66" s="32" t="n">
        <f aca="false">VLOOKUP($A66,Table,MATCH(G$4,Curves,0))</f>
        <v>2.919</v>
      </c>
      <c r="H66" s="98" t="n">
        <f aca="false">G66</f>
        <v>2.919</v>
      </c>
      <c r="I66" s="99" t="n">
        <f aca="false">H66</f>
        <v>2.919</v>
      </c>
      <c r="J66" s="32" t="n">
        <f aca="false">VLOOKUP($A66,Table,MATCH(J$4,Curves,0))</f>
        <v>-0.01275</v>
      </c>
      <c r="K66" s="98" t="n">
        <f aca="false">J66</f>
        <v>-0.01275</v>
      </c>
      <c r="L66" s="99" t="n">
        <f aca="false">K66</f>
        <v>-0.01275</v>
      </c>
      <c r="M66" s="32" t="n">
        <f aca="false">VLOOKUP($A66,Table,MATCH(M$4,Curves,0))</f>
        <v>0.0125</v>
      </c>
      <c r="N66" s="98" t="n">
        <f aca="false">VLOOKUP($A66,Table,MATCH(N$4,Curves,0))</f>
        <v>0.03</v>
      </c>
      <c r="O66" s="99" t="n">
        <f aca="false">N66</f>
        <v>0.03</v>
      </c>
      <c r="P66" s="100"/>
      <c r="Q66" s="99" t="n">
        <f aca="false">O66+L66+I66</f>
        <v>2.93625</v>
      </c>
      <c r="R66" s="100"/>
      <c r="S66" s="35" t="n">
        <f aca="false">A67-A66</f>
        <v>31</v>
      </c>
      <c r="T66" s="101" t="n">
        <f aca="false">CHOOSE(F$3,A67+24,A66)</f>
        <v>38589</v>
      </c>
      <c r="U66" s="35" t="n">
        <f aca="false">T66-C$3</f>
        <v>1815</v>
      </c>
      <c r="V66" s="32" t="n">
        <f aca="false">VLOOKUP($A66,Table,MATCH(V$4,Curves,0))</f>
        <v>0.070097623799213</v>
      </c>
      <c r="W66" s="102" t="n">
        <f aca="false">1/(1+CHOOSE(F$3,(V67+($K$3/10000))/2,(V66+($K$3/10000))/2))^(2*U66/365.25)</f>
        <v>0.709994333210801</v>
      </c>
      <c r="X66" s="35" t="n">
        <f aca="false">IF(AND(mthbeg&lt;=A66,mthend&gt;=A66),1,0)</f>
        <v>0</v>
      </c>
      <c r="Y66" s="35" t="n">
        <f aca="false">S66*X66</f>
        <v>0</v>
      </c>
      <c r="AA66" s="89" t="n">
        <f aca="false">F66*G66</f>
        <v>0</v>
      </c>
      <c r="AB66" s="89" t="n">
        <f aca="false">$F66*H66</f>
        <v>0</v>
      </c>
      <c r="AC66" s="89" t="n">
        <f aca="false">$F66*I66</f>
        <v>0</v>
      </c>
      <c r="AD66" s="89" t="n">
        <f aca="false">$F66*J66</f>
        <v>-0</v>
      </c>
      <c r="AE66" s="89" t="n">
        <f aca="false">$F66*K66</f>
        <v>-0</v>
      </c>
      <c r="AF66" s="89" t="n">
        <f aca="false">$F66*L66</f>
        <v>-0</v>
      </c>
      <c r="AG66" s="89" t="n">
        <f aca="false">$F66*M66</f>
        <v>0</v>
      </c>
      <c r="AH66" s="89" t="n">
        <f aca="false">$F66*N66</f>
        <v>0</v>
      </c>
      <c r="AI66" s="89" t="n">
        <f aca="false">F66*O66</f>
        <v>0</v>
      </c>
      <c r="AJ66" s="93"/>
      <c r="AK66" s="89" t="n">
        <f aca="false">CHOOSE($G$3,AB66-AC66,AC66-AB66)</f>
        <v>0</v>
      </c>
      <c r="AL66" s="89" t="n">
        <f aca="false">CHOOSE($G$3,AE66-AF66,AF66-AE66)</f>
        <v>0</v>
      </c>
      <c r="AM66" s="89" t="n">
        <f aca="false">CHOOSE($G$3,AH66-AI66,AI66-AH66)</f>
        <v>0</v>
      </c>
      <c r="AN66" s="103" t="n">
        <f aca="false">SUM(AK66:AM66)</f>
        <v>0</v>
      </c>
      <c r="AP66" s="89" t="n">
        <f aca="false">CHOOSE($G$3,AA66-AB66,AB66-AA66)</f>
        <v>0</v>
      </c>
      <c r="AQ66" s="89" t="n">
        <f aca="false">CHOOSE($G$3,AD66-AE66,AE66-AD66)</f>
        <v>0</v>
      </c>
      <c r="AR66" s="89" t="n">
        <f aca="false">CHOOSE($G$3,AG66-AH66,AH66-AG66)</f>
        <v>0</v>
      </c>
      <c r="AS66" s="103" t="n">
        <f aca="false">AP66+AQ66+AR66</f>
        <v>0</v>
      </c>
      <c r="AT66" s="103"/>
      <c r="AU66" s="90" t="n">
        <f aca="false">AS66+AN66</f>
        <v>0</v>
      </c>
      <c r="AW66" s="90" t="n">
        <f aca="false">AI66+AF66+AC66</f>
        <v>0</v>
      </c>
      <c r="AX66" s="104"/>
    </row>
    <row r="67" customFormat="false" ht="12.75" hidden="false" customHeight="false" outlineLevel="0" collapsed="false">
      <c r="A67" s="94" t="n">
        <f aca="false">EDATE(A66,1)</f>
        <v>38565</v>
      </c>
      <c r="B67" s="95" t="n">
        <f aca="false">VLOOKUP(MONTH(A67),Volumes,4)</f>
        <v>40000</v>
      </c>
      <c r="C67" s="96"/>
      <c r="D67" s="97" t="n">
        <f aca="false">B67+C67</f>
        <v>40000</v>
      </c>
      <c r="E67" s="84" t="n">
        <f aca="false">IF(X67=0,0,IF(AND(X67=1,$H$3=1),D67*S67,IF($H$3=2,D67,"N/A")))</f>
        <v>0</v>
      </c>
      <c r="F67" s="84" t="n">
        <f aca="false">E67*W67</f>
        <v>0</v>
      </c>
      <c r="G67" s="32" t="n">
        <f aca="false">VLOOKUP($A67,Table,MATCH(G$4,Curves,0))</f>
        <v>2.94</v>
      </c>
      <c r="H67" s="98" t="n">
        <f aca="false">G67</f>
        <v>2.94</v>
      </c>
      <c r="I67" s="99" t="n">
        <f aca="false">H67</f>
        <v>2.94</v>
      </c>
      <c r="J67" s="32" t="n">
        <f aca="false">VLOOKUP($A67,Table,MATCH(J$4,Curves,0))</f>
        <v>-0.01275</v>
      </c>
      <c r="K67" s="98" t="n">
        <f aca="false">J67</f>
        <v>-0.01275</v>
      </c>
      <c r="L67" s="99" t="n">
        <f aca="false">K67</f>
        <v>-0.01275</v>
      </c>
      <c r="M67" s="32" t="n">
        <f aca="false">VLOOKUP($A67,Table,MATCH(M$4,Curves,0))</f>
        <v>0.0125</v>
      </c>
      <c r="N67" s="98" t="n">
        <f aca="false">VLOOKUP($A67,Table,MATCH(N$4,Curves,0))</f>
        <v>0.03</v>
      </c>
      <c r="O67" s="99" t="n">
        <f aca="false">N67</f>
        <v>0.03</v>
      </c>
      <c r="P67" s="100"/>
      <c r="Q67" s="99" t="n">
        <f aca="false">O67+L67+I67</f>
        <v>2.95725</v>
      </c>
      <c r="R67" s="100"/>
      <c r="S67" s="35" t="n">
        <f aca="false">A68-A67</f>
        <v>31</v>
      </c>
      <c r="T67" s="101" t="n">
        <f aca="false">CHOOSE(F$3,A68+24,A67)</f>
        <v>38620</v>
      </c>
      <c r="U67" s="35" t="n">
        <f aca="false">T67-C$3</f>
        <v>1846</v>
      </c>
      <c r="V67" s="32" t="n">
        <f aca="false">VLOOKUP($A67,Table,MATCH(V$4,Curves,0))</f>
        <v>0.070125641735448</v>
      </c>
      <c r="W67" s="102" t="n">
        <f aca="false">1/(1+CHOOSE(F$3,(V68+($K$3/10000))/2,(V67+($K$3/10000))/2))^(2*U67/365.25)</f>
        <v>0.705769151663129</v>
      </c>
      <c r="X67" s="35" t="n">
        <f aca="false">IF(AND(mthbeg&lt;=A67,mthend&gt;=A67),1,0)</f>
        <v>0</v>
      </c>
      <c r="Y67" s="35" t="n">
        <f aca="false">S67*X67</f>
        <v>0</v>
      </c>
      <c r="AA67" s="89" t="n">
        <f aca="false">F67*G67</f>
        <v>0</v>
      </c>
      <c r="AB67" s="89" t="n">
        <f aca="false">$F67*H67</f>
        <v>0</v>
      </c>
      <c r="AC67" s="89" t="n">
        <f aca="false">$F67*I67</f>
        <v>0</v>
      </c>
      <c r="AD67" s="89" t="n">
        <f aca="false">$F67*J67</f>
        <v>-0</v>
      </c>
      <c r="AE67" s="89" t="n">
        <f aca="false">$F67*K67</f>
        <v>-0</v>
      </c>
      <c r="AF67" s="89" t="n">
        <f aca="false">$F67*L67</f>
        <v>-0</v>
      </c>
      <c r="AG67" s="89" t="n">
        <f aca="false">$F67*M67</f>
        <v>0</v>
      </c>
      <c r="AH67" s="89" t="n">
        <f aca="false">$F67*N67</f>
        <v>0</v>
      </c>
      <c r="AI67" s="89" t="n">
        <f aca="false">F67*O67</f>
        <v>0</v>
      </c>
      <c r="AJ67" s="93"/>
      <c r="AK67" s="89" t="n">
        <f aca="false">CHOOSE($G$3,AB67-AC67,AC67-AB67)</f>
        <v>0</v>
      </c>
      <c r="AL67" s="89" t="n">
        <f aca="false">CHOOSE($G$3,AE67-AF67,AF67-AE67)</f>
        <v>0</v>
      </c>
      <c r="AM67" s="89" t="n">
        <f aca="false">CHOOSE($G$3,AH67-AI67,AI67-AH67)</f>
        <v>0</v>
      </c>
      <c r="AN67" s="103" t="n">
        <f aca="false">SUM(AK67:AM67)</f>
        <v>0</v>
      </c>
      <c r="AP67" s="89" t="n">
        <f aca="false">CHOOSE($G$3,AA67-AB67,AB67-AA67)</f>
        <v>0</v>
      </c>
      <c r="AQ67" s="89" t="n">
        <f aca="false">CHOOSE($G$3,AD67-AE67,AE67-AD67)</f>
        <v>0</v>
      </c>
      <c r="AR67" s="89" t="n">
        <f aca="false">CHOOSE($G$3,AG67-AH67,AH67-AG67)</f>
        <v>0</v>
      </c>
      <c r="AS67" s="103" t="n">
        <f aca="false">AP67+AQ67+AR67</f>
        <v>0</v>
      </c>
      <c r="AT67" s="103"/>
      <c r="AU67" s="90" t="n">
        <f aca="false">AS67+AN67</f>
        <v>0</v>
      </c>
      <c r="AW67" s="90" t="n">
        <f aca="false">AI67+AF67+AC67</f>
        <v>0</v>
      </c>
      <c r="AX67" s="104"/>
    </row>
    <row r="68" customFormat="false" ht="12.75" hidden="false" customHeight="false" outlineLevel="0" collapsed="false">
      <c r="A68" s="94" t="n">
        <f aca="false">EDATE(A67,1)</f>
        <v>38596</v>
      </c>
      <c r="B68" s="95" t="n">
        <f aca="false">VLOOKUP(MONTH(A68),Volumes,4)</f>
        <v>20000</v>
      </c>
      <c r="C68" s="96"/>
      <c r="D68" s="97" t="n">
        <f aca="false">B68+C68</f>
        <v>20000</v>
      </c>
      <c r="E68" s="84" t="n">
        <f aca="false">IF(X68=0,0,IF(AND(X68=1,$H$3=1),D68*S68,IF($H$3=2,D68,"N/A")))</f>
        <v>0</v>
      </c>
      <c r="F68" s="84" t="n">
        <f aca="false">E68*W68</f>
        <v>0</v>
      </c>
      <c r="G68" s="32" t="n">
        <f aca="false">VLOOKUP($A68,Table,MATCH(G$4,Curves,0))</f>
        <v>2.965</v>
      </c>
      <c r="H68" s="98" t="n">
        <f aca="false">G68</f>
        <v>2.965</v>
      </c>
      <c r="I68" s="99" t="n">
        <f aca="false">H68</f>
        <v>2.965</v>
      </c>
      <c r="J68" s="32" t="n">
        <f aca="false">VLOOKUP($A68,Table,MATCH(J$4,Curves,0))</f>
        <v>-0.01525</v>
      </c>
      <c r="K68" s="98" t="n">
        <f aca="false">J68</f>
        <v>-0.01525</v>
      </c>
      <c r="L68" s="99" t="n">
        <f aca="false">K68</f>
        <v>-0.01525</v>
      </c>
      <c r="M68" s="32" t="n">
        <f aca="false">VLOOKUP($A68,Table,MATCH(M$4,Curves,0))</f>
        <v>0.0125</v>
      </c>
      <c r="N68" s="98" t="n">
        <f aca="false">VLOOKUP($A68,Table,MATCH(N$4,Curves,0))</f>
        <v>0.03</v>
      </c>
      <c r="O68" s="99" t="n">
        <f aca="false">N68</f>
        <v>0.03</v>
      </c>
      <c r="P68" s="100"/>
      <c r="Q68" s="99" t="n">
        <f aca="false">O68+L68+I68</f>
        <v>2.97975</v>
      </c>
      <c r="R68" s="100"/>
      <c r="S68" s="35" t="n">
        <f aca="false">A69-A68</f>
        <v>30</v>
      </c>
      <c r="T68" s="101" t="n">
        <f aca="false">CHOOSE(F$3,A69+24,A68)</f>
        <v>38650</v>
      </c>
      <c r="U68" s="35" t="n">
        <f aca="false">T68-C$3</f>
        <v>1876</v>
      </c>
      <c r="V68" s="32" t="n">
        <f aca="false">VLOOKUP($A68,Table,MATCH(V$4,Curves,0))</f>
        <v>0.070150003019792</v>
      </c>
      <c r="W68" s="102" t="n">
        <f aca="false">1/(1+CHOOSE(F$3,(V69+($K$3/10000))/2,(V68+($K$3/10000))/2))^(2*U68/365.25)</f>
        <v>0.701714683089432</v>
      </c>
      <c r="X68" s="35" t="n">
        <f aca="false">IF(AND(mthbeg&lt;=A68,mthend&gt;=A68),1,0)</f>
        <v>0</v>
      </c>
      <c r="Y68" s="35" t="n">
        <f aca="false">S68*X68</f>
        <v>0</v>
      </c>
      <c r="AA68" s="89" t="n">
        <f aca="false">F68*G68</f>
        <v>0</v>
      </c>
      <c r="AB68" s="89" t="n">
        <f aca="false">$F68*H68</f>
        <v>0</v>
      </c>
      <c r="AC68" s="89" t="n">
        <f aca="false">$F68*I68</f>
        <v>0</v>
      </c>
      <c r="AD68" s="89" t="n">
        <f aca="false">$F68*J68</f>
        <v>-0</v>
      </c>
      <c r="AE68" s="89" t="n">
        <f aca="false">$F68*K68</f>
        <v>-0</v>
      </c>
      <c r="AF68" s="89" t="n">
        <f aca="false">$F68*L68</f>
        <v>-0</v>
      </c>
      <c r="AG68" s="89" t="n">
        <f aca="false">$F68*M68</f>
        <v>0</v>
      </c>
      <c r="AH68" s="89" t="n">
        <f aca="false">$F68*N68</f>
        <v>0</v>
      </c>
      <c r="AI68" s="89" t="n">
        <f aca="false">F68*O68</f>
        <v>0</v>
      </c>
      <c r="AJ68" s="93"/>
      <c r="AK68" s="89" t="n">
        <f aca="false">CHOOSE($G$3,AB68-AC68,AC68-AB68)</f>
        <v>0</v>
      </c>
      <c r="AL68" s="89" t="n">
        <f aca="false">CHOOSE($G$3,AE68-AF68,AF68-AE68)</f>
        <v>0</v>
      </c>
      <c r="AM68" s="89" t="n">
        <f aca="false">CHOOSE($G$3,AH68-AI68,AI68-AH68)</f>
        <v>0</v>
      </c>
      <c r="AN68" s="103" t="n">
        <f aca="false">SUM(AK68:AM68)</f>
        <v>0</v>
      </c>
      <c r="AP68" s="89" t="n">
        <f aca="false">CHOOSE($G$3,AA68-AB68,AB68-AA68)</f>
        <v>0</v>
      </c>
      <c r="AQ68" s="89" t="n">
        <f aca="false">CHOOSE($G$3,AD68-AE68,AE68-AD68)</f>
        <v>0</v>
      </c>
      <c r="AR68" s="89" t="n">
        <f aca="false">CHOOSE($G$3,AG68-AH68,AH68-AG68)</f>
        <v>0</v>
      </c>
      <c r="AS68" s="103" t="n">
        <f aca="false">AP68+AQ68+AR68</f>
        <v>0</v>
      </c>
      <c r="AT68" s="103"/>
      <c r="AU68" s="90" t="n">
        <f aca="false">AS68+AN68</f>
        <v>0</v>
      </c>
      <c r="AW68" s="90" t="n">
        <f aca="false">AI68+AF68+AC68</f>
        <v>0</v>
      </c>
      <c r="AX68" s="104"/>
    </row>
    <row r="69" customFormat="false" ht="12.75" hidden="false" customHeight="false" outlineLevel="0" collapsed="false">
      <c r="A69" s="94" t="n">
        <f aca="false">EDATE(A68,1)</f>
        <v>38626</v>
      </c>
      <c r="B69" s="95" t="n">
        <f aca="false">VLOOKUP(MONTH(A69),Volumes,4)</f>
        <v>10000</v>
      </c>
      <c r="C69" s="96"/>
      <c r="D69" s="97" t="n">
        <f aca="false">B69+C69</f>
        <v>10000</v>
      </c>
      <c r="E69" s="84" t="n">
        <f aca="false">IF(X69=0,0,IF(AND(X69=1,$H$3=1),D69*S69,IF($H$3=2,D69,"N/A")))</f>
        <v>0</v>
      </c>
      <c r="F69" s="84" t="n">
        <f aca="false">E69*W69</f>
        <v>0</v>
      </c>
      <c r="G69" s="32" t="n">
        <f aca="false">VLOOKUP($A69,Table,MATCH(G$4,Curves,0))</f>
        <v>2.978</v>
      </c>
      <c r="H69" s="98" t="n">
        <f aca="false">G69</f>
        <v>2.978</v>
      </c>
      <c r="I69" s="99" t="n">
        <f aca="false">H69</f>
        <v>2.978</v>
      </c>
      <c r="J69" s="32" t="n">
        <f aca="false">VLOOKUP($A69,Table,MATCH(J$4,Curves,0))</f>
        <v>-0.01525</v>
      </c>
      <c r="K69" s="98" t="n">
        <f aca="false">J69</f>
        <v>-0.01525</v>
      </c>
      <c r="L69" s="99" t="n">
        <f aca="false">K69</f>
        <v>-0.01525</v>
      </c>
      <c r="M69" s="32" t="n">
        <f aca="false">VLOOKUP($A69,Table,MATCH(M$4,Curves,0))</f>
        <v>0.0125</v>
      </c>
      <c r="N69" s="98" t="n">
        <f aca="false">VLOOKUP($A69,Table,MATCH(N$4,Curves,0))</f>
        <v>0.03</v>
      </c>
      <c r="O69" s="99" t="n">
        <f aca="false">N69</f>
        <v>0.03</v>
      </c>
      <c r="P69" s="100"/>
      <c r="Q69" s="99" t="n">
        <f aca="false">O69+L69+I69</f>
        <v>2.99275</v>
      </c>
      <c r="R69" s="100"/>
      <c r="S69" s="35" t="n">
        <f aca="false">A70-A69</f>
        <v>31</v>
      </c>
      <c r="T69" s="101" t="n">
        <f aca="false">CHOOSE(F$3,A70+24,A69)</f>
        <v>38681</v>
      </c>
      <c r="U69" s="35" t="n">
        <f aca="false">T69-C$3</f>
        <v>1907</v>
      </c>
      <c r="V69" s="32" t="n">
        <f aca="false">VLOOKUP($A69,Table,MATCH(V$4,Curves,0))</f>
        <v>0.070169803847746</v>
      </c>
      <c r="W69" s="102" t="n">
        <f aca="false">1/(1+CHOOSE(F$3,(V70+($K$3/10000))/2,(V69+($K$3/10000))/2))^(2*U69/365.25)</f>
        <v>0.697547231309588</v>
      </c>
      <c r="X69" s="35" t="n">
        <f aca="false">IF(AND(mthbeg&lt;=A69,mthend&gt;=A69),1,0)</f>
        <v>0</v>
      </c>
      <c r="Y69" s="35" t="n">
        <f aca="false">S69*X69</f>
        <v>0</v>
      </c>
      <c r="AA69" s="89" t="n">
        <f aca="false">F69*G69</f>
        <v>0</v>
      </c>
      <c r="AB69" s="89" t="n">
        <f aca="false">$F69*H69</f>
        <v>0</v>
      </c>
      <c r="AC69" s="89" t="n">
        <f aca="false">$F69*I69</f>
        <v>0</v>
      </c>
      <c r="AD69" s="89" t="n">
        <f aca="false">$F69*J69</f>
        <v>-0</v>
      </c>
      <c r="AE69" s="89" t="n">
        <f aca="false">$F69*K69</f>
        <v>-0</v>
      </c>
      <c r="AF69" s="89" t="n">
        <f aca="false">$F69*L69</f>
        <v>-0</v>
      </c>
      <c r="AG69" s="89" t="n">
        <f aca="false">$F69*M69</f>
        <v>0</v>
      </c>
      <c r="AH69" s="89" t="n">
        <f aca="false">$F69*N69</f>
        <v>0</v>
      </c>
      <c r="AI69" s="89" t="n">
        <f aca="false">F69*O69</f>
        <v>0</v>
      </c>
      <c r="AJ69" s="93"/>
      <c r="AK69" s="89" t="n">
        <f aca="false">CHOOSE($G$3,AB69-AC69,AC69-AB69)</f>
        <v>0</v>
      </c>
      <c r="AL69" s="89" t="n">
        <f aca="false">CHOOSE($G$3,AE69-AF69,AF69-AE69)</f>
        <v>0</v>
      </c>
      <c r="AM69" s="89" t="n">
        <f aca="false">CHOOSE($G$3,AH69-AI69,AI69-AH69)</f>
        <v>0</v>
      </c>
      <c r="AN69" s="103" t="n">
        <f aca="false">SUM(AK69:AM69)</f>
        <v>0</v>
      </c>
      <c r="AP69" s="89" t="n">
        <f aca="false">CHOOSE($G$3,AA69-AB69,AB69-AA69)</f>
        <v>0</v>
      </c>
      <c r="AQ69" s="89" t="n">
        <f aca="false">CHOOSE($G$3,AD69-AE69,AE69-AD69)</f>
        <v>0</v>
      </c>
      <c r="AR69" s="89" t="n">
        <f aca="false">CHOOSE($G$3,AG69-AH69,AH69-AG69)</f>
        <v>0</v>
      </c>
      <c r="AS69" s="103" t="n">
        <f aca="false">AP69+AQ69+AR69</f>
        <v>0</v>
      </c>
      <c r="AT69" s="103"/>
      <c r="AU69" s="90" t="n">
        <f aca="false">AS69+AN69</f>
        <v>0</v>
      </c>
      <c r="AW69" s="90" t="n">
        <f aca="false">AI69+AF69+AC69</f>
        <v>0</v>
      </c>
      <c r="AX69" s="104"/>
    </row>
    <row r="70" customFormat="false" ht="12.75" hidden="false" customHeight="false" outlineLevel="0" collapsed="false">
      <c r="A70" s="94" t="n">
        <f aca="false">EDATE(A69,1)</f>
        <v>38657</v>
      </c>
      <c r="B70" s="95" t="n">
        <f aca="false">VLOOKUP(MONTH(A70),Volumes,4)</f>
        <v>10000</v>
      </c>
      <c r="C70" s="96"/>
      <c r="D70" s="97" t="n">
        <f aca="false">B70+C70</f>
        <v>10000</v>
      </c>
      <c r="E70" s="84" t="n">
        <f aca="false">IF(X70=0,0,IF(AND(X70=1,$H$3=1),D70*S70,IF($H$3=2,D70,"N/A")))</f>
        <v>0</v>
      </c>
      <c r="F70" s="84" t="n">
        <f aca="false">E70*W70</f>
        <v>0</v>
      </c>
      <c r="G70" s="32" t="n">
        <f aca="false">VLOOKUP($A70,Table,MATCH(G$4,Curves,0))</f>
        <v>3.06</v>
      </c>
      <c r="H70" s="98" t="n">
        <f aca="false">G70</f>
        <v>3.06</v>
      </c>
      <c r="I70" s="99" t="n">
        <f aca="false">H70</f>
        <v>3.06</v>
      </c>
      <c r="J70" s="32" t="n">
        <f aca="false">VLOOKUP($A70,Table,MATCH(J$4,Curves,0))</f>
        <v>-0.031</v>
      </c>
      <c r="K70" s="98" t="n">
        <f aca="false">J70</f>
        <v>-0.031</v>
      </c>
      <c r="L70" s="99" t="n">
        <f aca="false">K70</f>
        <v>-0.031</v>
      </c>
      <c r="M70" s="32" t="n">
        <f aca="false">VLOOKUP($A70,Table,MATCH(M$4,Curves,0))</f>
        <v>0.01</v>
      </c>
      <c r="N70" s="98" t="n">
        <f aca="false">VLOOKUP($A70,Table,MATCH(N$4,Curves,0))</f>
        <v>0.03</v>
      </c>
      <c r="O70" s="99" t="n">
        <f aca="false">N70</f>
        <v>0.03</v>
      </c>
      <c r="P70" s="100"/>
      <c r="Q70" s="99" t="n">
        <f aca="false">O70+L70+I70</f>
        <v>3.059</v>
      </c>
      <c r="R70" s="100"/>
      <c r="S70" s="35" t="n">
        <f aca="false">A71-A70</f>
        <v>30</v>
      </c>
      <c r="T70" s="101" t="n">
        <f aca="false">CHOOSE(F$3,A71+24,A70)</f>
        <v>38711</v>
      </c>
      <c r="U70" s="35" t="n">
        <f aca="false">T70-C$3</f>
        <v>1937</v>
      </c>
      <c r="V70" s="32" t="n">
        <f aca="false">VLOOKUP($A70,Table,MATCH(V$4,Curves,0))</f>
        <v>0.070190264703434</v>
      </c>
      <c r="W70" s="102" t="n">
        <f aca="false">1/(1+CHOOSE(F$3,(V71+($K$3/10000))/2,(V70+($K$3/10000))/2))^(2*U70/365.25)</f>
        <v>0.693535565521668</v>
      </c>
      <c r="X70" s="35" t="n">
        <f aca="false">IF(AND(mthbeg&lt;=A70,mthend&gt;=A70),1,0)</f>
        <v>0</v>
      </c>
      <c r="Y70" s="35" t="n">
        <f aca="false">S70*X70</f>
        <v>0</v>
      </c>
      <c r="AA70" s="89" t="n">
        <f aca="false">F70*G70</f>
        <v>0</v>
      </c>
      <c r="AB70" s="89" t="n">
        <f aca="false">$F70*H70</f>
        <v>0</v>
      </c>
      <c r="AC70" s="89" t="n">
        <f aca="false">$F70*I70</f>
        <v>0</v>
      </c>
      <c r="AD70" s="89" t="n">
        <f aca="false">$F70*J70</f>
        <v>-0</v>
      </c>
      <c r="AE70" s="89" t="n">
        <f aca="false">$F70*K70</f>
        <v>-0</v>
      </c>
      <c r="AF70" s="89" t="n">
        <f aca="false">$F70*L70</f>
        <v>-0</v>
      </c>
      <c r="AG70" s="89" t="n">
        <f aca="false">$F70*M70</f>
        <v>0</v>
      </c>
      <c r="AH70" s="89" t="n">
        <f aca="false">$F70*N70</f>
        <v>0</v>
      </c>
      <c r="AI70" s="89" t="n">
        <f aca="false">F70*O70</f>
        <v>0</v>
      </c>
      <c r="AJ70" s="93"/>
      <c r="AK70" s="89" t="n">
        <f aca="false">CHOOSE($G$3,AB70-AC70,AC70-AB70)</f>
        <v>0</v>
      </c>
      <c r="AL70" s="89" t="n">
        <f aca="false">CHOOSE($G$3,AE70-AF70,AF70-AE70)</f>
        <v>0</v>
      </c>
      <c r="AM70" s="89" t="n">
        <f aca="false">CHOOSE($G$3,AH70-AI70,AI70-AH70)</f>
        <v>0</v>
      </c>
      <c r="AN70" s="103" t="n">
        <f aca="false">SUM(AK70:AM70)</f>
        <v>0</v>
      </c>
      <c r="AP70" s="89" t="n">
        <f aca="false">CHOOSE($G$3,AA70-AB70,AB70-AA70)</f>
        <v>0</v>
      </c>
      <c r="AQ70" s="89" t="n">
        <f aca="false">CHOOSE($G$3,AD70-AE70,AE70-AD70)</f>
        <v>0</v>
      </c>
      <c r="AR70" s="89" t="n">
        <f aca="false">CHOOSE($G$3,AG70-AH70,AH70-AG70)</f>
        <v>0</v>
      </c>
      <c r="AS70" s="103" t="n">
        <f aca="false">AP70+AQ70+AR70</f>
        <v>0</v>
      </c>
      <c r="AT70" s="103"/>
      <c r="AU70" s="90" t="n">
        <f aca="false">AS70+AN70</f>
        <v>0</v>
      </c>
      <c r="AW70" s="90" t="n">
        <f aca="false">AI70+AF70+AC70</f>
        <v>0</v>
      </c>
      <c r="AX70" s="104"/>
    </row>
    <row r="71" customFormat="false" ht="12.75" hidden="false" customHeight="false" outlineLevel="0" collapsed="false">
      <c r="A71" s="94" t="n">
        <f aca="false">EDATE(A70,1)</f>
        <v>38687</v>
      </c>
      <c r="B71" s="95" t="n">
        <f aca="false">VLOOKUP(MONTH(A71),Volumes,4)</f>
        <v>10000</v>
      </c>
      <c r="C71" s="96"/>
      <c r="D71" s="97" t="n">
        <f aca="false">B71+C71</f>
        <v>10000</v>
      </c>
      <c r="E71" s="84" t="n">
        <f aca="false">IF(X71=0,0,IF(AND(X71=1,$H$3=1),D71*S71,IF($H$3=2,D71,"N/A")))</f>
        <v>0</v>
      </c>
      <c r="F71" s="84" t="n">
        <f aca="false">E71*W71</f>
        <v>0</v>
      </c>
      <c r="G71" s="32" t="n">
        <f aca="false">VLOOKUP($A71,Table,MATCH(G$4,Curves,0))</f>
        <v>3.14</v>
      </c>
      <c r="H71" s="98" t="n">
        <f aca="false">G71</f>
        <v>3.14</v>
      </c>
      <c r="I71" s="99" t="n">
        <f aca="false">H71</f>
        <v>3.14</v>
      </c>
      <c r="J71" s="32" t="n">
        <f aca="false">VLOOKUP($A71,Table,MATCH(J$4,Curves,0))</f>
        <v>-0.031</v>
      </c>
      <c r="K71" s="98" t="n">
        <f aca="false">J71</f>
        <v>-0.031</v>
      </c>
      <c r="L71" s="99" t="n">
        <f aca="false">K71</f>
        <v>-0.031</v>
      </c>
      <c r="M71" s="32" t="n">
        <f aca="false">VLOOKUP($A71,Table,MATCH(M$4,Curves,0))</f>
        <v>0.01</v>
      </c>
      <c r="N71" s="98" t="n">
        <f aca="false">VLOOKUP($A71,Table,MATCH(N$4,Curves,0))</f>
        <v>0.03</v>
      </c>
      <c r="O71" s="99" t="n">
        <f aca="false">N71</f>
        <v>0.03</v>
      </c>
      <c r="P71" s="100"/>
      <c r="Q71" s="99" t="n">
        <f aca="false">O71+L71+I71</f>
        <v>3.139</v>
      </c>
      <c r="R71" s="100"/>
      <c r="S71" s="35" t="n">
        <f aca="false">A72-A71</f>
        <v>31</v>
      </c>
      <c r="T71" s="101" t="n">
        <f aca="false">CHOOSE(F$3,A72+24,A71)</f>
        <v>38742</v>
      </c>
      <c r="U71" s="35" t="n">
        <f aca="false">T71-C$3</f>
        <v>1968</v>
      </c>
      <c r="V71" s="32" t="n">
        <f aca="false">VLOOKUP($A71,Table,MATCH(V$4,Curves,0))</f>
        <v>0.07021006553165</v>
      </c>
      <c r="W71" s="102" t="n">
        <f aca="false">1/(1+CHOOSE(F$3,(V72+($K$3/10000))/2,(V71+($K$3/10000))/2))^(2*U71/365.25)</f>
        <v>0.689412138658567</v>
      </c>
      <c r="X71" s="35" t="n">
        <f aca="false">IF(AND(mthbeg&lt;=A71,mthend&gt;=A71),1,0)</f>
        <v>0</v>
      </c>
      <c r="Y71" s="35" t="n">
        <f aca="false">S71*X71</f>
        <v>0</v>
      </c>
      <c r="AA71" s="89" t="n">
        <f aca="false">F71*G71</f>
        <v>0</v>
      </c>
      <c r="AB71" s="89" t="n">
        <f aca="false">$F71*H71</f>
        <v>0</v>
      </c>
      <c r="AC71" s="89" t="n">
        <f aca="false">$F71*I71</f>
        <v>0</v>
      </c>
      <c r="AD71" s="89" t="n">
        <f aca="false">$F71*J71</f>
        <v>-0</v>
      </c>
      <c r="AE71" s="89" t="n">
        <f aca="false">$F71*K71</f>
        <v>-0</v>
      </c>
      <c r="AF71" s="89" t="n">
        <f aca="false">$F71*L71</f>
        <v>-0</v>
      </c>
      <c r="AG71" s="89" t="n">
        <f aca="false">$F71*M71</f>
        <v>0</v>
      </c>
      <c r="AH71" s="89" t="n">
        <f aca="false">$F71*N71</f>
        <v>0</v>
      </c>
      <c r="AI71" s="89" t="n">
        <f aca="false">F71*O71</f>
        <v>0</v>
      </c>
      <c r="AJ71" s="93"/>
      <c r="AK71" s="89" t="n">
        <f aca="false">CHOOSE($G$3,AB71-AC71,AC71-AB71)</f>
        <v>0</v>
      </c>
      <c r="AL71" s="89" t="n">
        <f aca="false">CHOOSE($G$3,AE71-AF71,AF71-AE71)</f>
        <v>0</v>
      </c>
      <c r="AM71" s="89" t="n">
        <f aca="false">CHOOSE($G$3,AH71-AI71,AI71-AH71)</f>
        <v>0</v>
      </c>
      <c r="AN71" s="103" t="n">
        <f aca="false">SUM(AK71:AM71)</f>
        <v>0</v>
      </c>
      <c r="AP71" s="89" t="n">
        <f aca="false">CHOOSE($G$3,AA71-AB71,AB71-AA71)</f>
        <v>0</v>
      </c>
      <c r="AQ71" s="89" t="n">
        <f aca="false">CHOOSE($G$3,AD71-AE71,AE71-AD71)</f>
        <v>0</v>
      </c>
      <c r="AR71" s="89" t="n">
        <f aca="false">CHOOSE($G$3,AG71-AH71,AH71-AG71)</f>
        <v>0</v>
      </c>
      <c r="AS71" s="103" t="n">
        <f aca="false">AP71+AQ71+AR71</f>
        <v>0</v>
      </c>
      <c r="AT71" s="103"/>
      <c r="AU71" s="90" t="n">
        <f aca="false">AS71+AN71</f>
        <v>0</v>
      </c>
      <c r="AW71" s="90" t="n">
        <f aca="false">AI71+AF71+AC71</f>
        <v>0</v>
      </c>
      <c r="AX71" s="104"/>
    </row>
    <row r="72" customFormat="false" ht="12.75" hidden="false" customHeight="false" outlineLevel="0" collapsed="false">
      <c r="A72" s="94" t="n">
        <f aca="false">EDATE(A71,1)</f>
        <v>38718</v>
      </c>
      <c r="B72" s="95" t="n">
        <f aca="false">VLOOKUP(MONTH(A72),Volumes,4)</f>
        <v>10000</v>
      </c>
      <c r="C72" s="96"/>
      <c r="D72" s="97" t="n">
        <f aca="false">B72+C72</f>
        <v>10000</v>
      </c>
      <c r="E72" s="84" t="n">
        <f aca="false">IF(X72=0,0,IF(AND(X72=1,$H$3=1),D72*S72,IF($H$3=2,D72,"N/A")))</f>
        <v>0</v>
      </c>
      <c r="F72" s="84" t="n">
        <f aca="false">E72*W72</f>
        <v>0</v>
      </c>
      <c r="G72" s="32" t="n">
        <f aca="false">VLOOKUP($A72,Table,MATCH(G$4,Curves,0))</f>
        <v>3.278</v>
      </c>
      <c r="H72" s="98" t="n">
        <f aca="false">G72</f>
        <v>3.278</v>
      </c>
      <c r="I72" s="99" t="n">
        <f aca="false">H72</f>
        <v>3.278</v>
      </c>
      <c r="J72" s="32" t="n">
        <f aca="false">VLOOKUP($A72,Table,MATCH(J$4,Curves,0))</f>
        <v>-0.031</v>
      </c>
      <c r="K72" s="98" t="n">
        <f aca="false">J72</f>
        <v>-0.031</v>
      </c>
      <c r="L72" s="99" t="n">
        <f aca="false">K72</f>
        <v>-0.031</v>
      </c>
      <c r="M72" s="32" t="n">
        <f aca="false">VLOOKUP($A72,Table,MATCH(M$4,Curves,0))</f>
        <v>0.01</v>
      </c>
      <c r="N72" s="98" t="n">
        <f aca="false">VLOOKUP($A72,Table,MATCH(N$4,Curves,0))</f>
        <v>0.03</v>
      </c>
      <c r="O72" s="99" t="n">
        <f aca="false">N72</f>
        <v>0.03</v>
      </c>
      <c r="P72" s="100"/>
      <c r="Q72" s="99" t="n">
        <f aca="false">O72+L72+I72</f>
        <v>3.277</v>
      </c>
      <c r="R72" s="100"/>
      <c r="S72" s="35" t="n">
        <f aca="false">A73-A72</f>
        <v>31</v>
      </c>
      <c r="T72" s="101" t="n">
        <f aca="false">CHOOSE(F$3,A73+24,A72)</f>
        <v>38773</v>
      </c>
      <c r="U72" s="35" t="n">
        <f aca="false">T72-C$3</f>
        <v>1999</v>
      </c>
      <c r="V72" s="32" t="n">
        <f aca="false">VLOOKUP($A72,Table,MATCH(V$4,Curves,0))</f>
        <v>0.070230526387611</v>
      </c>
      <c r="W72" s="102" t="n">
        <f aca="false">1/(1+CHOOSE(F$3,(V73+($K$3/10000))/2,(V72+($K$3/10000))/2))^(2*U72/365.25)</f>
        <v>0.685310928961988</v>
      </c>
      <c r="X72" s="35" t="n">
        <f aca="false">IF(AND(mthbeg&lt;=A72,mthend&gt;=A72),1,0)</f>
        <v>0</v>
      </c>
      <c r="Y72" s="35" t="n">
        <f aca="false">S72*X72</f>
        <v>0</v>
      </c>
      <c r="AA72" s="89" t="n">
        <f aca="false">F72*G72</f>
        <v>0</v>
      </c>
      <c r="AB72" s="89" t="n">
        <f aca="false">$F72*H72</f>
        <v>0</v>
      </c>
      <c r="AC72" s="89" t="n">
        <f aca="false">$F72*I72</f>
        <v>0</v>
      </c>
      <c r="AD72" s="89" t="n">
        <f aca="false">$F72*J72</f>
        <v>-0</v>
      </c>
      <c r="AE72" s="89" t="n">
        <f aca="false">$F72*K72</f>
        <v>-0</v>
      </c>
      <c r="AF72" s="89" t="n">
        <f aca="false">$F72*L72</f>
        <v>-0</v>
      </c>
      <c r="AG72" s="89" t="n">
        <f aca="false">$F72*M72</f>
        <v>0</v>
      </c>
      <c r="AH72" s="89" t="n">
        <f aca="false">$F72*N72</f>
        <v>0</v>
      </c>
      <c r="AI72" s="89" t="n">
        <f aca="false">F72*O72</f>
        <v>0</v>
      </c>
      <c r="AJ72" s="93"/>
      <c r="AK72" s="89" t="n">
        <f aca="false">CHOOSE($G$3,AB72-AC72,AC72-AB72)</f>
        <v>0</v>
      </c>
      <c r="AL72" s="89" t="n">
        <f aca="false">CHOOSE($G$3,AE72-AF72,AF72-AE72)</f>
        <v>0</v>
      </c>
      <c r="AM72" s="89" t="n">
        <f aca="false">CHOOSE($G$3,AH72-AI72,AI72-AH72)</f>
        <v>0</v>
      </c>
      <c r="AN72" s="103" t="n">
        <f aca="false">SUM(AK72:AM72)</f>
        <v>0</v>
      </c>
      <c r="AP72" s="89" t="n">
        <f aca="false">CHOOSE($G$3,AA72-AB72,AB72-AA72)</f>
        <v>0</v>
      </c>
      <c r="AQ72" s="89" t="n">
        <f aca="false">CHOOSE($G$3,AD72-AE72,AE72-AD72)</f>
        <v>0</v>
      </c>
      <c r="AR72" s="89" t="n">
        <f aca="false">CHOOSE($G$3,AG72-AH72,AH72-AG72)</f>
        <v>0</v>
      </c>
      <c r="AS72" s="103" t="n">
        <f aca="false">AP72+AQ72+AR72</f>
        <v>0</v>
      </c>
      <c r="AT72" s="103"/>
      <c r="AU72" s="90" t="n">
        <f aca="false">AS72+AN72</f>
        <v>0</v>
      </c>
      <c r="AW72" s="90" t="n">
        <f aca="false">AI72+AF72+AC72</f>
        <v>0</v>
      </c>
      <c r="AX72" s="104"/>
    </row>
    <row r="73" customFormat="false" ht="12.75" hidden="false" customHeight="false" outlineLevel="0" collapsed="false">
      <c r="A73" s="94" t="n">
        <f aca="false">EDATE(A72,1)</f>
        <v>38749</v>
      </c>
      <c r="B73" s="95" t="n">
        <f aca="false">VLOOKUP(MONTH(A73),Volumes,4)</f>
        <v>10000</v>
      </c>
      <c r="C73" s="96"/>
      <c r="D73" s="97" t="n">
        <f aca="false">B73+C73</f>
        <v>10000</v>
      </c>
      <c r="E73" s="84" t="n">
        <f aca="false">IF(X73=0,0,IF(AND(X73=1,$H$3=1),D73*S73,IF($H$3=2,D73,"N/A")))</f>
        <v>0</v>
      </c>
      <c r="F73" s="84" t="n">
        <f aca="false">E73*W73</f>
        <v>0</v>
      </c>
      <c r="G73" s="32" t="n">
        <f aca="false">VLOOKUP($A73,Table,MATCH(G$4,Curves,0))</f>
        <v>3.16</v>
      </c>
      <c r="H73" s="98" t="n">
        <f aca="false">G73</f>
        <v>3.16</v>
      </c>
      <c r="I73" s="99" t="n">
        <f aca="false">H73</f>
        <v>3.16</v>
      </c>
      <c r="J73" s="32" t="n">
        <f aca="false">VLOOKUP($A73,Table,MATCH(J$4,Curves,0))</f>
        <v>-0.031</v>
      </c>
      <c r="K73" s="98" t="n">
        <f aca="false">J73</f>
        <v>-0.031</v>
      </c>
      <c r="L73" s="99" t="n">
        <f aca="false">K73</f>
        <v>-0.031</v>
      </c>
      <c r="M73" s="32" t="n">
        <f aca="false">VLOOKUP($A73,Table,MATCH(M$4,Curves,0))</f>
        <v>0.01</v>
      </c>
      <c r="N73" s="98" t="n">
        <f aca="false">VLOOKUP($A73,Table,MATCH(N$4,Curves,0))</f>
        <v>0.03</v>
      </c>
      <c r="O73" s="99" t="n">
        <f aca="false">N73</f>
        <v>0.03</v>
      </c>
      <c r="P73" s="100"/>
      <c r="Q73" s="99" t="n">
        <f aca="false">O73+L73+I73</f>
        <v>3.159</v>
      </c>
      <c r="R73" s="100"/>
      <c r="S73" s="35" t="n">
        <f aca="false">A74-A73</f>
        <v>28</v>
      </c>
      <c r="T73" s="101" t="n">
        <f aca="false">CHOOSE(F$3,A74+24,A73)</f>
        <v>38801</v>
      </c>
      <c r="U73" s="35" t="n">
        <f aca="false">T73-C$3</f>
        <v>2027</v>
      </c>
      <c r="V73" s="32" t="n">
        <f aca="false">VLOOKUP($A73,Table,MATCH(V$4,Curves,0))</f>
        <v>0.070250987243709</v>
      </c>
      <c r="W73" s="102" t="n">
        <f aca="false">1/(1+CHOOSE(F$3,(V74+($K$3/10000))/2,(V73+($K$3/10000))/2))^(2*U73/365.25)</f>
        <v>0.681625619556811</v>
      </c>
      <c r="X73" s="35" t="n">
        <f aca="false">IF(AND(mthbeg&lt;=A73,mthend&gt;=A73),1,0)</f>
        <v>0</v>
      </c>
      <c r="Y73" s="35" t="n">
        <f aca="false">S73*X73</f>
        <v>0</v>
      </c>
      <c r="AA73" s="89" t="n">
        <f aca="false">F73*G73</f>
        <v>0</v>
      </c>
      <c r="AB73" s="89" t="n">
        <f aca="false">$F73*H73</f>
        <v>0</v>
      </c>
      <c r="AC73" s="89" t="n">
        <f aca="false">$F73*I73</f>
        <v>0</v>
      </c>
      <c r="AD73" s="89" t="n">
        <f aca="false">$F73*J73</f>
        <v>-0</v>
      </c>
      <c r="AE73" s="89" t="n">
        <f aca="false">$F73*K73</f>
        <v>-0</v>
      </c>
      <c r="AF73" s="89" t="n">
        <f aca="false">$F73*L73</f>
        <v>-0</v>
      </c>
      <c r="AG73" s="89" t="n">
        <f aca="false">$F73*M73</f>
        <v>0</v>
      </c>
      <c r="AH73" s="89" t="n">
        <f aca="false">$F73*N73</f>
        <v>0</v>
      </c>
      <c r="AI73" s="89" t="n">
        <f aca="false">F73*O73</f>
        <v>0</v>
      </c>
      <c r="AJ73" s="93"/>
      <c r="AK73" s="89" t="n">
        <f aca="false">CHOOSE($G$3,AB73-AC73,AC73-AB73)</f>
        <v>0</v>
      </c>
      <c r="AL73" s="89" t="n">
        <f aca="false">CHOOSE($G$3,AE73-AF73,AF73-AE73)</f>
        <v>0</v>
      </c>
      <c r="AM73" s="89" t="n">
        <f aca="false">CHOOSE($G$3,AH73-AI73,AI73-AH73)</f>
        <v>0</v>
      </c>
      <c r="AN73" s="103" t="n">
        <f aca="false">SUM(AK73:AM73)</f>
        <v>0</v>
      </c>
      <c r="AP73" s="89" t="n">
        <f aca="false">CHOOSE($G$3,AA73-AB73,AB73-AA73)</f>
        <v>0</v>
      </c>
      <c r="AQ73" s="89" t="n">
        <f aca="false">CHOOSE($G$3,AD73-AE73,AE73-AD73)</f>
        <v>0</v>
      </c>
      <c r="AR73" s="89" t="n">
        <f aca="false">CHOOSE($G$3,AG73-AH73,AH73-AG73)</f>
        <v>0</v>
      </c>
      <c r="AS73" s="103" t="n">
        <f aca="false">AP73+AQ73+AR73</f>
        <v>0</v>
      </c>
      <c r="AT73" s="103"/>
      <c r="AU73" s="90" t="n">
        <f aca="false">AS73+AN73</f>
        <v>0</v>
      </c>
      <c r="AW73" s="90" t="n">
        <f aca="false">AI73+AF73+AC73</f>
        <v>0</v>
      </c>
      <c r="AX73" s="104"/>
    </row>
    <row r="74" customFormat="false" ht="12.75" hidden="false" customHeight="false" outlineLevel="0" collapsed="false">
      <c r="A74" s="94" t="n">
        <f aca="false">EDATE(A73,1)</f>
        <v>38777</v>
      </c>
      <c r="B74" s="95" t="n">
        <f aca="false">VLOOKUP(MONTH(A74),Volumes,4)</f>
        <v>10000</v>
      </c>
      <c r="C74" s="96"/>
      <c r="D74" s="97" t="n">
        <f aca="false">B74+C74</f>
        <v>10000</v>
      </c>
      <c r="E74" s="84" t="n">
        <f aca="false">IF(X74=0,0,IF(AND(X74=1,$H$3=1),D74*S74,IF($H$3=2,D74,"N/A")))</f>
        <v>0</v>
      </c>
      <c r="F74" s="84" t="n">
        <f aca="false">E74*W74</f>
        <v>0</v>
      </c>
      <c r="G74" s="32" t="n">
        <f aca="false">VLOOKUP($A74,Table,MATCH(G$4,Curves,0))</f>
        <v>3.029</v>
      </c>
      <c r="H74" s="98" t="n">
        <f aca="false">G74</f>
        <v>3.029</v>
      </c>
      <c r="I74" s="99" t="n">
        <f aca="false">H74</f>
        <v>3.029</v>
      </c>
      <c r="J74" s="32" t="n">
        <f aca="false">VLOOKUP($A74,Table,MATCH(J$4,Curves,0))</f>
        <v>-0.0125</v>
      </c>
      <c r="K74" s="98" t="n">
        <f aca="false">J74</f>
        <v>-0.0125</v>
      </c>
      <c r="L74" s="99" t="n">
        <f aca="false">K74</f>
        <v>-0.0125</v>
      </c>
      <c r="M74" s="32" t="n">
        <f aca="false">VLOOKUP($A74,Table,MATCH(M$4,Curves,0))</f>
        <v>0.01</v>
      </c>
      <c r="N74" s="98" t="n">
        <f aca="false">VLOOKUP($A74,Table,MATCH(N$4,Curves,0))</f>
        <v>0.03</v>
      </c>
      <c r="O74" s="99" t="n">
        <f aca="false">N74</f>
        <v>0.03</v>
      </c>
      <c r="P74" s="100"/>
      <c r="Q74" s="99" t="n">
        <f aca="false">O74+L74+I74</f>
        <v>3.0465</v>
      </c>
      <c r="R74" s="100"/>
      <c r="S74" s="35" t="n">
        <f aca="false">A75-A74</f>
        <v>31</v>
      </c>
      <c r="T74" s="101" t="n">
        <f aca="false">CHOOSE(F$3,A75+24,A74)</f>
        <v>38832</v>
      </c>
      <c r="U74" s="35" t="n">
        <f aca="false">T74-C$3</f>
        <v>2058</v>
      </c>
      <c r="V74" s="32" t="n">
        <f aca="false">VLOOKUP($A74,Table,MATCH(V$4,Curves,0))</f>
        <v>0.070269468017079</v>
      </c>
      <c r="W74" s="102" t="n">
        <f aca="false">1/(1+CHOOSE(F$3,(V75+($K$3/10000))/2,(V74+($K$3/10000))/2))^(2*U74/365.25)</f>
        <v>0.677566405214737</v>
      </c>
      <c r="X74" s="35" t="n">
        <f aca="false">IF(AND(mthbeg&lt;=A74,mthend&gt;=A74),1,0)</f>
        <v>0</v>
      </c>
      <c r="Y74" s="35" t="n">
        <f aca="false">S74*X74</f>
        <v>0</v>
      </c>
      <c r="AA74" s="89" t="n">
        <f aca="false">F74*G74</f>
        <v>0</v>
      </c>
      <c r="AB74" s="89" t="n">
        <f aca="false">$F74*H74</f>
        <v>0</v>
      </c>
      <c r="AC74" s="89" t="n">
        <f aca="false">$F74*I74</f>
        <v>0</v>
      </c>
      <c r="AD74" s="89" t="n">
        <f aca="false">$F74*J74</f>
        <v>-0</v>
      </c>
      <c r="AE74" s="89" t="n">
        <f aca="false">$F74*K74</f>
        <v>-0</v>
      </c>
      <c r="AF74" s="89" t="n">
        <f aca="false">$F74*L74</f>
        <v>-0</v>
      </c>
      <c r="AG74" s="89" t="n">
        <f aca="false">$F74*M74</f>
        <v>0</v>
      </c>
      <c r="AH74" s="89" t="n">
        <f aca="false">$F74*N74</f>
        <v>0</v>
      </c>
      <c r="AI74" s="89" t="n">
        <f aca="false">F74*O74</f>
        <v>0</v>
      </c>
      <c r="AJ74" s="93"/>
      <c r="AK74" s="89" t="n">
        <f aca="false">CHOOSE($G$3,AB74-AC74,AC74-AB74)</f>
        <v>0</v>
      </c>
      <c r="AL74" s="89" t="n">
        <f aca="false">CHOOSE($G$3,AE74-AF74,AF74-AE74)</f>
        <v>0</v>
      </c>
      <c r="AM74" s="89" t="n">
        <f aca="false">CHOOSE($G$3,AH74-AI74,AI74-AH74)</f>
        <v>0</v>
      </c>
      <c r="AN74" s="103" t="n">
        <f aca="false">SUM(AK74:AM74)</f>
        <v>0</v>
      </c>
      <c r="AP74" s="89" t="n">
        <f aca="false">CHOOSE($G$3,AA74-AB74,AB74-AA74)</f>
        <v>0</v>
      </c>
      <c r="AQ74" s="89" t="n">
        <f aca="false">CHOOSE($G$3,AD74-AE74,AE74-AD74)</f>
        <v>0</v>
      </c>
      <c r="AR74" s="89" t="n">
        <f aca="false">CHOOSE($G$3,AG74-AH74,AH74-AG74)</f>
        <v>0</v>
      </c>
      <c r="AS74" s="103" t="n">
        <f aca="false">AP74+AQ74+AR74</f>
        <v>0</v>
      </c>
      <c r="AT74" s="103"/>
      <c r="AU74" s="90" t="n">
        <f aca="false">AS74+AN74</f>
        <v>0</v>
      </c>
      <c r="AW74" s="90" t="n">
        <f aca="false">AI74+AF74+AC74</f>
        <v>0</v>
      </c>
      <c r="AX74" s="104"/>
    </row>
    <row r="75" customFormat="false" ht="12.75" hidden="false" customHeight="false" outlineLevel="0" collapsed="false">
      <c r="A75" s="94" t="n">
        <f aca="false">EDATE(A74,1)</f>
        <v>38808</v>
      </c>
      <c r="B75" s="95" t="n">
        <f aca="false">VLOOKUP(MONTH(A75),Volumes,4)</f>
        <v>10000</v>
      </c>
      <c r="C75" s="96"/>
      <c r="D75" s="97" t="n">
        <f aca="false">B75+C75</f>
        <v>10000</v>
      </c>
      <c r="E75" s="84" t="n">
        <f aca="false">IF(X75=0,0,IF(AND(X75=1,$H$3=1),D75*S75,IF($H$3=2,D75,"N/A")))</f>
        <v>0</v>
      </c>
      <c r="F75" s="84" t="n">
        <f aca="false">E75*W75</f>
        <v>0</v>
      </c>
      <c r="G75" s="32" t="n">
        <f aca="false">VLOOKUP($A75,Table,MATCH(G$4,Curves,0))</f>
        <v>2.898</v>
      </c>
      <c r="H75" s="98" t="n">
        <f aca="false">G75</f>
        <v>2.898</v>
      </c>
      <c r="I75" s="99" t="n">
        <f aca="false">H75</f>
        <v>2.898</v>
      </c>
      <c r="J75" s="32" t="n">
        <f aca="false">VLOOKUP($A75,Table,MATCH(J$4,Curves,0))</f>
        <v>-0.01275</v>
      </c>
      <c r="K75" s="98" t="n">
        <f aca="false">J75</f>
        <v>-0.01275</v>
      </c>
      <c r="L75" s="99" t="n">
        <f aca="false">K75</f>
        <v>-0.01275</v>
      </c>
      <c r="M75" s="32" t="n">
        <f aca="false">VLOOKUP($A75,Table,MATCH(M$4,Curves,0))</f>
        <v>0.0125</v>
      </c>
      <c r="N75" s="98" t="n">
        <f aca="false">VLOOKUP($A75,Table,MATCH(N$4,Curves,0))</f>
        <v>0.03</v>
      </c>
      <c r="O75" s="99" t="n">
        <f aca="false">N75</f>
        <v>0.03</v>
      </c>
      <c r="P75" s="100"/>
      <c r="Q75" s="99" t="n">
        <f aca="false">O75+L75+I75</f>
        <v>2.91525</v>
      </c>
      <c r="R75" s="100"/>
      <c r="S75" s="35" t="n">
        <f aca="false">A76-A75</f>
        <v>30</v>
      </c>
      <c r="T75" s="101" t="n">
        <f aca="false">CHOOSE(F$3,A76+24,A75)</f>
        <v>38862</v>
      </c>
      <c r="U75" s="35" t="n">
        <f aca="false">T75-C$3</f>
        <v>2088</v>
      </c>
      <c r="V75" s="32" t="n">
        <f aca="false">VLOOKUP($A75,Table,MATCH(V$4,Curves,0))</f>
        <v>0.070289928873441</v>
      </c>
      <c r="W75" s="102" t="n">
        <f aca="false">1/(1+CHOOSE(F$3,(V76+($K$3/10000))/2,(V75+($K$3/10000))/2))^(2*U75/365.25)</f>
        <v>0.673658999665032</v>
      </c>
      <c r="X75" s="35" t="n">
        <f aca="false">IF(AND(mthbeg&lt;=A75,mthend&gt;=A75),1,0)</f>
        <v>0</v>
      </c>
      <c r="Y75" s="35" t="n">
        <f aca="false">S75*X75</f>
        <v>0</v>
      </c>
      <c r="AA75" s="89" t="n">
        <f aca="false">F75*G75</f>
        <v>0</v>
      </c>
      <c r="AB75" s="89" t="n">
        <f aca="false">$F75*H75</f>
        <v>0</v>
      </c>
      <c r="AC75" s="89" t="n">
        <f aca="false">$F75*I75</f>
        <v>0</v>
      </c>
      <c r="AD75" s="89" t="n">
        <f aca="false">$F75*J75</f>
        <v>-0</v>
      </c>
      <c r="AE75" s="89" t="n">
        <f aca="false">$F75*K75</f>
        <v>-0</v>
      </c>
      <c r="AF75" s="89" t="n">
        <f aca="false">$F75*L75</f>
        <v>-0</v>
      </c>
      <c r="AG75" s="89" t="n">
        <f aca="false">$F75*M75</f>
        <v>0</v>
      </c>
      <c r="AH75" s="89" t="n">
        <f aca="false">$F75*N75</f>
        <v>0</v>
      </c>
      <c r="AI75" s="89" t="n">
        <f aca="false">F75*O75</f>
        <v>0</v>
      </c>
      <c r="AJ75" s="93"/>
      <c r="AK75" s="89" t="n">
        <f aca="false">CHOOSE($G$3,AB75-AC75,AC75-AB75)</f>
        <v>0</v>
      </c>
      <c r="AL75" s="89" t="n">
        <f aca="false">CHOOSE($G$3,AE75-AF75,AF75-AE75)</f>
        <v>0</v>
      </c>
      <c r="AM75" s="89" t="n">
        <f aca="false">CHOOSE($G$3,AH75-AI75,AI75-AH75)</f>
        <v>0</v>
      </c>
      <c r="AN75" s="103" t="n">
        <f aca="false">SUM(AK75:AM75)</f>
        <v>0</v>
      </c>
      <c r="AP75" s="89" t="n">
        <f aca="false">CHOOSE($G$3,AA75-AB75,AB75-AA75)</f>
        <v>0</v>
      </c>
      <c r="AQ75" s="89" t="n">
        <f aca="false">CHOOSE($G$3,AD75-AE75,AE75-AD75)</f>
        <v>0</v>
      </c>
      <c r="AR75" s="89" t="n">
        <f aca="false">CHOOSE($G$3,AG75-AH75,AH75-AG75)</f>
        <v>0</v>
      </c>
      <c r="AS75" s="103" t="n">
        <f aca="false">AP75+AQ75+AR75</f>
        <v>0</v>
      </c>
      <c r="AT75" s="103"/>
      <c r="AU75" s="90" t="n">
        <f aca="false">AS75+AN75</f>
        <v>0</v>
      </c>
      <c r="AW75" s="90" t="n">
        <f aca="false">AI75+AF75+AC75</f>
        <v>0</v>
      </c>
      <c r="AX75" s="104"/>
    </row>
    <row r="76" customFormat="false" ht="12.75" hidden="false" customHeight="false" outlineLevel="0" collapsed="false">
      <c r="A76" s="94" t="n">
        <f aca="false">EDATE(A75,1)</f>
        <v>38838</v>
      </c>
      <c r="B76" s="95" t="n">
        <f aca="false">VLOOKUP(MONTH(A76),Volumes,4)</f>
        <v>20000</v>
      </c>
      <c r="C76" s="96"/>
      <c r="D76" s="97" t="n">
        <f aca="false">B76+C76</f>
        <v>20000</v>
      </c>
      <c r="E76" s="84" t="n">
        <f aca="false">IF(X76=0,0,IF(AND(X76=1,$H$3=1),D76*S76,IF($H$3=2,D76,"N/A")))</f>
        <v>0</v>
      </c>
      <c r="F76" s="84" t="n">
        <f aca="false">E76*W76</f>
        <v>0</v>
      </c>
      <c r="G76" s="32" t="n">
        <f aca="false">VLOOKUP($A76,Table,MATCH(G$4,Curves,0))</f>
        <v>2.886</v>
      </c>
      <c r="H76" s="98" t="n">
        <f aca="false">G76</f>
        <v>2.886</v>
      </c>
      <c r="I76" s="99" t="n">
        <f aca="false">H76</f>
        <v>2.886</v>
      </c>
      <c r="J76" s="32" t="n">
        <f aca="false">VLOOKUP($A76,Table,MATCH(J$4,Curves,0))</f>
        <v>-0.01275</v>
      </c>
      <c r="K76" s="98" t="n">
        <f aca="false">J76</f>
        <v>-0.01275</v>
      </c>
      <c r="L76" s="99" t="n">
        <f aca="false">K76</f>
        <v>-0.01275</v>
      </c>
      <c r="M76" s="32" t="n">
        <f aca="false">VLOOKUP($A76,Table,MATCH(M$4,Curves,0))</f>
        <v>0.0125</v>
      </c>
      <c r="N76" s="98" t="n">
        <f aca="false">VLOOKUP($A76,Table,MATCH(N$4,Curves,0))</f>
        <v>0.03</v>
      </c>
      <c r="O76" s="99" t="n">
        <f aca="false">N76</f>
        <v>0.03</v>
      </c>
      <c r="P76" s="100"/>
      <c r="Q76" s="99" t="n">
        <f aca="false">O76+L76+I76</f>
        <v>2.90325</v>
      </c>
      <c r="R76" s="100"/>
      <c r="S76" s="35" t="n">
        <f aca="false">A77-A76</f>
        <v>31</v>
      </c>
      <c r="T76" s="101" t="n">
        <f aca="false">CHOOSE(F$3,A77+24,A76)</f>
        <v>38893</v>
      </c>
      <c r="U76" s="35" t="n">
        <f aca="false">T76-C$3</f>
        <v>2119</v>
      </c>
      <c r="V76" s="32" t="n">
        <f aca="false">VLOOKUP($A76,Table,MATCH(V$4,Curves,0))</f>
        <v>0.07030972970231</v>
      </c>
      <c r="W76" s="102" t="n">
        <f aca="false">1/(1+CHOOSE(F$3,(V77+($K$3/10000))/2,(V76+($K$3/10000))/2))^(2*U76/365.25)</f>
        <v>0.669642808422409</v>
      </c>
      <c r="X76" s="35" t="n">
        <f aca="false">IF(AND(mthbeg&lt;=A76,mthend&gt;=A76),1,0)</f>
        <v>0</v>
      </c>
      <c r="Y76" s="35" t="n">
        <f aca="false">S76*X76</f>
        <v>0</v>
      </c>
      <c r="AA76" s="89" t="n">
        <f aca="false">F76*G76</f>
        <v>0</v>
      </c>
      <c r="AB76" s="89" t="n">
        <f aca="false">$F76*H76</f>
        <v>0</v>
      </c>
      <c r="AC76" s="89" t="n">
        <f aca="false">$F76*I76</f>
        <v>0</v>
      </c>
      <c r="AD76" s="89" t="n">
        <f aca="false">$F76*J76</f>
        <v>-0</v>
      </c>
      <c r="AE76" s="89" t="n">
        <f aca="false">$F76*K76</f>
        <v>-0</v>
      </c>
      <c r="AF76" s="89" t="n">
        <f aca="false">$F76*L76</f>
        <v>-0</v>
      </c>
      <c r="AG76" s="89" t="n">
        <f aca="false">$F76*M76</f>
        <v>0</v>
      </c>
      <c r="AH76" s="89" t="n">
        <f aca="false">$F76*N76</f>
        <v>0</v>
      </c>
      <c r="AI76" s="89" t="n">
        <f aca="false">F76*O76</f>
        <v>0</v>
      </c>
      <c r="AJ76" s="93"/>
      <c r="AK76" s="89" t="n">
        <f aca="false">CHOOSE($G$3,AB76-AC76,AC76-AB76)</f>
        <v>0</v>
      </c>
      <c r="AL76" s="89" t="n">
        <f aca="false">CHOOSE($G$3,AE76-AF76,AF76-AE76)</f>
        <v>0</v>
      </c>
      <c r="AM76" s="89" t="n">
        <f aca="false">CHOOSE($G$3,AH76-AI76,AI76-AH76)</f>
        <v>0</v>
      </c>
      <c r="AN76" s="103" t="n">
        <f aca="false">SUM(AK76:AM76)</f>
        <v>0</v>
      </c>
      <c r="AP76" s="89" t="n">
        <f aca="false">CHOOSE($G$3,AA76-AB76,AB76-AA76)</f>
        <v>0</v>
      </c>
      <c r="AQ76" s="89" t="n">
        <f aca="false">CHOOSE($G$3,AD76-AE76,AE76-AD76)</f>
        <v>0</v>
      </c>
      <c r="AR76" s="89" t="n">
        <f aca="false">CHOOSE($G$3,AG76-AH76,AH76-AG76)</f>
        <v>0</v>
      </c>
      <c r="AS76" s="103" t="n">
        <f aca="false">AP76+AQ76+AR76</f>
        <v>0</v>
      </c>
      <c r="AT76" s="103"/>
      <c r="AU76" s="90" t="n">
        <f aca="false">AS76+AN76</f>
        <v>0</v>
      </c>
      <c r="AW76" s="90" t="n">
        <f aca="false">AI76+AF76+AC76</f>
        <v>0</v>
      </c>
      <c r="AX76" s="104"/>
    </row>
    <row r="77" customFormat="false" ht="12.75" hidden="false" customHeight="false" outlineLevel="0" collapsed="false">
      <c r="A77" s="94" t="n">
        <f aca="false">EDATE(A76,1)</f>
        <v>38869</v>
      </c>
      <c r="B77" s="95" t="n">
        <f aca="false">VLOOKUP(MONTH(A77),Volumes,4)</f>
        <v>40000</v>
      </c>
      <c r="C77" s="96"/>
      <c r="D77" s="97" t="n">
        <f aca="false">B77+C77</f>
        <v>40000</v>
      </c>
      <c r="E77" s="84" t="n">
        <f aca="false">IF(X77=0,0,IF(AND(X77=1,$H$3=1),D77*S77,IF($H$3=2,D77,"N/A")))</f>
        <v>0</v>
      </c>
      <c r="F77" s="84" t="n">
        <f aca="false">E77*W77</f>
        <v>0</v>
      </c>
      <c r="G77" s="32" t="n">
        <f aca="false">VLOOKUP($A77,Table,MATCH(G$4,Curves,0))</f>
        <v>2.921</v>
      </c>
      <c r="H77" s="98" t="n">
        <f aca="false">G77</f>
        <v>2.921</v>
      </c>
      <c r="I77" s="99" t="n">
        <f aca="false">H77</f>
        <v>2.921</v>
      </c>
      <c r="J77" s="32" t="n">
        <f aca="false">VLOOKUP($A77,Table,MATCH(J$4,Curves,0))</f>
        <v>-0.01275</v>
      </c>
      <c r="K77" s="98" t="n">
        <f aca="false">J77</f>
        <v>-0.01275</v>
      </c>
      <c r="L77" s="99" t="n">
        <f aca="false">K77</f>
        <v>-0.01275</v>
      </c>
      <c r="M77" s="32" t="n">
        <f aca="false">VLOOKUP($A77,Table,MATCH(M$4,Curves,0))</f>
        <v>0.0125</v>
      </c>
      <c r="N77" s="98" t="n">
        <f aca="false">VLOOKUP($A77,Table,MATCH(N$4,Curves,0))</f>
        <v>0.03</v>
      </c>
      <c r="O77" s="99" t="n">
        <f aca="false">N77</f>
        <v>0.03</v>
      </c>
      <c r="P77" s="100"/>
      <c r="Q77" s="99" t="n">
        <f aca="false">O77+L77+I77</f>
        <v>2.93825</v>
      </c>
      <c r="R77" s="100"/>
      <c r="S77" s="35" t="n">
        <f aca="false">A78-A77</f>
        <v>30</v>
      </c>
      <c r="T77" s="101" t="n">
        <f aca="false">CHOOSE(F$3,A78+24,A77)</f>
        <v>38923</v>
      </c>
      <c r="U77" s="35" t="n">
        <f aca="false">T77-C$3</f>
        <v>2149</v>
      </c>
      <c r="V77" s="32" t="n">
        <f aca="false">VLOOKUP($A77,Table,MATCH(V$4,Curves,0))</f>
        <v>0.070330190558945</v>
      </c>
      <c r="W77" s="102" t="n">
        <f aca="false">1/(1+CHOOSE(F$3,(V78+($K$3/10000))/2,(V77+($K$3/10000))/2))^(2*U77/365.25)</f>
        <v>0.665776844493066</v>
      </c>
      <c r="X77" s="35" t="n">
        <f aca="false">IF(AND(mthbeg&lt;=A77,mthend&gt;=A77),1,0)</f>
        <v>0</v>
      </c>
      <c r="Y77" s="35" t="n">
        <f aca="false">S77*X77</f>
        <v>0</v>
      </c>
      <c r="AA77" s="89" t="n">
        <f aca="false">F77*G77</f>
        <v>0</v>
      </c>
      <c r="AB77" s="89" t="n">
        <f aca="false">$F77*H77</f>
        <v>0</v>
      </c>
      <c r="AC77" s="89" t="n">
        <f aca="false">$F77*I77</f>
        <v>0</v>
      </c>
      <c r="AD77" s="89" t="n">
        <f aca="false">$F77*J77</f>
        <v>-0</v>
      </c>
      <c r="AE77" s="89" t="n">
        <f aca="false">$F77*K77</f>
        <v>-0</v>
      </c>
      <c r="AF77" s="89" t="n">
        <f aca="false">$F77*L77</f>
        <v>-0</v>
      </c>
      <c r="AG77" s="89" t="n">
        <f aca="false">$F77*M77</f>
        <v>0</v>
      </c>
      <c r="AH77" s="89" t="n">
        <f aca="false">$F77*N77</f>
        <v>0</v>
      </c>
      <c r="AI77" s="89" t="n">
        <f aca="false">F77*O77</f>
        <v>0</v>
      </c>
      <c r="AJ77" s="93"/>
      <c r="AK77" s="89" t="n">
        <f aca="false">CHOOSE($G$3,AB77-AC77,AC77-AB77)</f>
        <v>0</v>
      </c>
      <c r="AL77" s="89" t="n">
        <f aca="false">CHOOSE($G$3,AE77-AF77,AF77-AE77)</f>
        <v>0</v>
      </c>
      <c r="AM77" s="89" t="n">
        <f aca="false">CHOOSE($G$3,AH77-AI77,AI77-AH77)</f>
        <v>0</v>
      </c>
      <c r="AN77" s="103" t="n">
        <f aca="false">SUM(AK77:AM77)</f>
        <v>0</v>
      </c>
      <c r="AP77" s="89" t="n">
        <f aca="false">CHOOSE($G$3,AA77-AB77,AB77-AA77)</f>
        <v>0</v>
      </c>
      <c r="AQ77" s="89" t="n">
        <f aca="false">CHOOSE($G$3,AD77-AE77,AE77-AD77)</f>
        <v>0</v>
      </c>
      <c r="AR77" s="89" t="n">
        <f aca="false">CHOOSE($G$3,AG77-AH77,AH77-AG77)</f>
        <v>0</v>
      </c>
      <c r="AS77" s="103" t="n">
        <f aca="false">AP77+AQ77+AR77</f>
        <v>0</v>
      </c>
      <c r="AT77" s="103"/>
      <c r="AU77" s="90" t="n">
        <f aca="false">AS77+AN77</f>
        <v>0</v>
      </c>
      <c r="AW77" s="90" t="n">
        <f aca="false">AI77+AF77+AC77</f>
        <v>0</v>
      </c>
      <c r="AX77" s="104"/>
    </row>
    <row r="78" customFormat="false" ht="12.75" hidden="false" customHeight="false" outlineLevel="0" collapsed="false">
      <c r="A78" s="94" t="n">
        <f aca="false">EDATE(A77,1)</f>
        <v>38899</v>
      </c>
      <c r="B78" s="95" t="n">
        <f aca="false">VLOOKUP(MONTH(A78),Volumes,4)</f>
        <v>40000</v>
      </c>
      <c r="C78" s="96"/>
      <c r="D78" s="97" t="n">
        <f aca="false">B78+C78</f>
        <v>40000</v>
      </c>
      <c r="E78" s="84" t="n">
        <f aca="false">IF(X78=0,0,IF(AND(X78=1,$H$3=1),D78*S78,IF($H$3=2,D78,"N/A")))</f>
        <v>0</v>
      </c>
      <c r="F78" s="84" t="n">
        <f aca="false">E78*W78</f>
        <v>0</v>
      </c>
      <c r="G78" s="32" t="n">
        <f aca="false">VLOOKUP($A78,Table,MATCH(G$4,Curves,0))</f>
        <v>2.933</v>
      </c>
      <c r="H78" s="98" t="n">
        <f aca="false">G78</f>
        <v>2.933</v>
      </c>
      <c r="I78" s="99" t="n">
        <f aca="false">H78</f>
        <v>2.933</v>
      </c>
      <c r="J78" s="32" t="n">
        <f aca="false">VLOOKUP($A78,Table,MATCH(J$4,Curves,0))</f>
        <v>-0.01275</v>
      </c>
      <c r="K78" s="98" t="n">
        <f aca="false">J78</f>
        <v>-0.01275</v>
      </c>
      <c r="L78" s="99" t="n">
        <f aca="false">K78</f>
        <v>-0.01275</v>
      </c>
      <c r="M78" s="32" t="n">
        <f aca="false">VLOOKUP($A78,Table,MATCH(M$4,Curves,0))</f>
        <v>0.0125</v>
      </c>
      <c r="N78" s="98" t="n">
        <f aca="false">VLOOKUP($A78,Table,MATCH(N$4,Curves,0))</f>
        <v>0.03</v>
      </c>
      <c r="O78" s="99" t="n">
        <f aca="false">N78</f>
        <v>0.03</v>
      </c>
      <c r="P78" s="100"/>
      <c r="Q78" s="99" t="n">
        <f aca="false">O78+L78+I78</f>
        <v>2.95025</v>
      </c>
      <c r="R78" s="100"/>
      <c r="S78" s="35" t="n">
        <f aca="false">A79-A78</f>
        <v>31</v>
      </c>
      <c r="T78" s="101" t="n">
        <f aca="false">CHOOSE(F$3,A79+24,A78)</f>
        <v>38954</v>
      </c>
      <c r="U78" s="35" t="n">
        <f aca="false">T78-C$3</f>
        <v>2180</v>
      </c>
      <c r="V78" s="32" t="n">
        <f aca="false">VLOOKUP($A78,Table,MATCH(V$4,Curves,0))</f>
        <v>0.070349991388077</v>
      </c>
      <c r="W78" s="102" t="n">
        <f aca="false">1/(1+CHOOSE(F$3,(V79+($K$3/10000))/2,(V78+($K$3/10000))/2))^(2*U78/365.25)</f>
        <v>0.661803276927221</v>
      </c>
      <c r="X78" s="35" t="n">
        <f aca="false">IF(AND(mthbeg&lt;=A78,mthend&gt;=A78),1,0)</f>
        <v>0</v>
      </c>
      <c r="Y78" s="35" t="n">
        <f aca="false">S78*X78</f>
        <v>0</v>
      </c>
      <c r="AA78" s="89" t="n">
        <f aca="false">F78*G78</f>
        <v>0</v>
      </c>
      <c r="AB78" s="89" t="n">
        <f aca="false">$F78*H78</f>
        <v>0</v>
      </c>
      <c r="AC78" s="89" t="n">
        <f aca="false">$F78*I78</f>
        <v>0</v>
      </c>
      <c r="AD78" s="89" t="n">
        <f aca="false">$F78*J78</f>
        <v>-0</v>
      </c>
      <c r="AE78" s="89" t="n">
        <f aca="false">$F78*K78</f>
        <v>-0</v>
      </c>
      <c r="AF78" s="89" t="n">
        <f aca="false">$F78*L78</f>
        <v>-0</v>
      </c>
      <c r="AG78" s="89" t="n">
        <f aca="false">$F78*M78</f>
        <v>0</v>
      </c>
      <c r="AH78" s="89" t="n">
        <f aca="false">$F78*N78</f>
        <v>0</v>
      </c>
      <c r="AI78" s="89" t="n">
        <f aca="false">F78*O78</f>
        <v>0</v>
      </c>
      <c r="AJ78" s="93"/>
      <c r="AK78" s="89" t="n">
        <f aca="false">CHOOSE($G$3,AB78-AC78,AC78-AB78)</f>
        <v>0</v>
      </c>
      <c r="AL78" s="89" t="n">
        <f aca="false">CHOOSE($G$3,AE78-AF78,AF78-AE78)</f>
        <v>0</v>
      </c>
      <c r="AM78" s="89" t="n">
        <f aca="false">CHOOSE($G$3,AH78-AI78,AI78-AH78)</f>
        <v>0</v>
      </c>
      <c r="AN78" s="103" t="n">
        <f aca="false">SUM(AK78:AM78)</f>
        <v>0</v>
      </c>
      <c r="AP78" s="89" t="n">
        <f aca="false">CHOOSE($G$3,AA78-AB78,AB78-AA78)</f>
        <v>0</v>
      </c>
      <c r="AQ78" s="89" t="n">
        <f aca="false">CHOOSE($G$3,AD78-AE78,AE78-AD78)</f>
        <v>0</v>
      </c>
      <c r="AR78" s="89" t="n">
        <f aca="false">CHOOSE($G$3,AG78-AH78,AH78-AG78)</f>
        <v>0</v>
      </c>
      <c r="AS78" s="103" t="n">
        <f aca="false">AP78+AQ78+AR78</f>
        <v>0</v>
      </c>
      <c r="AT78" s="103"/>
      <c r="AU78" s="90" t="n">
        <f aca="false">AS78+AN78</f>
        <v>0</v>
      </c>
      <c r="AW78" s="90" t="n">
        <f aca="false">AI78+AF78+AC78</f>
        <v>0</v>
      </c>
      <c r="AX78" s="104"/>
    </row>
    <row r="79" customFormat="false" ht="12.75" hidden="false" customHeight="false" outlineLevel="0" collapsed="false">
      <c r="A79" s="94" t="n">
        <f aca="false">EDATE(A78,1)</f>
        <v>38930</v>
      </c>
      <c r="B79" s="95" t="n">
        <f aca="false">VLOOKUP(MONTH(A79),Volumes,4)</f>
        <v>40000</v>
      </c>
      <c r="C79" s="96"/>
      <c r="D79" s="97" t="n">
        <f aca="false">B79+C79</f>
        <v>40000</v>
      </c>
      <c r="E79" s="84" t="n">
        <f aca="false">IF(X79=0,0,IF(AND(X79=1,$H$3=1),D79*S79,IF($H$3=2,D79,"N/A")))</f>
        <v>0</v>
      </c>
      <c r="F79" s="84" t="n">
        <f aca="false">E79*W79</f>
        <v>0</v>
      </c>
      <c r="G79" s="32" t="n">
        <f aca="false">VLOOKUP($A79,Table,MATCH(G$4,Curves,0))</f>
        <v>2.954</v>
      </c>
      <c r="H79" s="98" t="n">
        <f aca="false">G79</f>
        <v>2.954</v>
      </c>
      <c r="I79" s="99" t="n">
        <f aca="false">H79</f>
        <v>2.954</v>
      </c>
      <c r="J79" s="32" t="n">
        <f aca="false">VLOOKUP($A79,Table,MATCH(J$4,Curves,0))</f>
        <v>-0.01525</v>
      </c>
      <c r="K79" s="98" t="n">
        <f aca="false">J79</f>
        <v>-0.01525</v>
      </c>
      <c r="L79" s="99" t="n">
        <f aca="false">K79</f>
        <v>-0.01525</v>
      </c>
      <c r="M79" s="32" t="n">
        <f aca="false">VLOOKUP($A79,Table,MATCH(M$4,Curves,0))</f>
        <v>0.0125</v>
      </c>
      <c r="N79" s="98" t="n">
        <f aca="false">VLOOKUP($A79,Table,MATCH(N$4,Curves,0))</f>
        <v>0.03</v>
      </c>
      <c r="O79" s="99" t="n">
        <f aca="false">N79</f>
        <v>0.03</v>
      </c>
      <c r="P79" s="100"/>
      <c r="Q79" s="99" t="n">
        <f aca="false">O79+L79+I79</f>
        <v>2.96875</v>
      </c>
      <c r="R79" s="100"/>
      <c r="S79" s="35" t="n">
        <f aca="false">A80-A79</f>
        <v>31</v>
      </c>
      <c r="T79" s="101" t="n">
        <f aca="false">CHOOSE(F$3,A80+24,A79)</f>
        <v>38985</v>
      </c>
      <c r="U79" s="35" t="n">
        <f aca="false">T79-C$3</f>
        <v>2211</v>
      </c>
      <c r="V79" s="32" t="n">
        <f aca="false">VLOOKUP($A79,Table,MATCH(V$4,Curves,0))</f>
        <v>0.070370452244984</v>
      </c>
      <c r="W79" s="102" t="n">
        <f aca="false">1/(1+CHOOSE(F$3,(V80+($K$3/10000))/2,(V79+($K$3/10000))/2))^(2*U79/365.25)</f>
        <v>0.657851218471285</v>
      </c>
      <c r="X79" s="35" t="n">
        <f aca="false">IF(AND(mthbeg&lt;=A79,mthend&gt;=A79),1,0)</f>
        <v>0</v>
      </c>
      <c r="Y79" s="35" t="n">
        <f aca="false">S79*X79</f>
        <v>0</v>
      </c>
      <c r="AA79" s="89" t="n">
        <f aca="false">F79*G79</f>
        <v>0</v>
      </c>
      <c r="AB79" s="89" t="n">
        <f aca="false">$F79*H79</f>
        <v>0</v>
      </c>
      <c r="AC79" s="89" t="n">
        <f aca="false">$F79*I79</f>
        <v>0</v>
      </c>
      <c r="AD79" s="89" t="n">
        <f aca="false">$F79*J79</f>
        <v>-0</v>
      </c>
      <c r="AE79" s="89" t="n">
        <f aca="false">$F79*K79</f>
        <v>-0</v>
      </c>
      <c r="AF79" s="89" t="n">
        <f aca="false">$F79*L79</f>
        <v>-0</v>
      </c>
      <c r="AG79" s="89" t="n">
        <f aca="false">$F79*M79</f>
        <v>0</v>
      </c>
      <c r="AH79" s="89" t="n">
        <f aca="false">$F79*N79</f>
        <v>0</v>
      </c>
      <c r="AI79" s="89" t="n">
        <f aca="false">F79*O79</f>
        <v>0</v>
      </c>
      <c r="AJ79" s="93"/>
      <c r="AK79" s="89" t="n">
        <f aca="false">CHOOSE($G$3,AB79-AC79,AC79-AB79)</f>
        <v>0</v>
      </c>
      <c r="AL79" s="89" t="n">
        <f aca="false">CHOOSE($G$3,AE79-AF79,AF79-AE79)</f>
        <v>0</v>
      </c>
      <c r="AM79" s="89" t="n">
        <f aca="false">CHOOSE($G$3,AH79-AI79,AI79-AH79)</f>
        <v>0</v>
      </c>
      <c r="AN79" s="103" t="n">
        <f aca="false">SUM(AK79:AM79)</f>
        <v>0</v>
      </c>
      <c r="AP79" s="89" t="n">
        <f aca="false">CHOOSE($G$3,AA79-AB79,AB79-AA79)</f>
        <v>0</v>
      </c>
      <c r="AQ79" s="89" t="n">
        <f aca="false">CHOOSE($G$3,AD79-AE79,AE79-AD79)</f>
        <v>0</v>
      </c>
      <c r="AR79" s="89" t="n">
        <f aca="false">CHOOSE($G$3,AG79-AH79,AH79-AG79)</f>
        <v>0</v>
      </c>
      <c r="AS79" s="103" t="n">
        <f aca="false">AP79+AQ79+AR79</f>
        <v>0</v>
      </c>
      <c r="AT79" s="103"/>
      <c r="AU79" s="90" t="n">
        <f aca="false">AS79+AN79</f>
        <v>0</v>
      </c>
      <c r="AW79" s="90" t="n">
        <f aca="false">AI79+AF79+AC79</f>
        <v>0</v>
      </c>
      <c r="AX79" s="104"/>
    </row>
    <row r="80" customFormat="false" ht="12.75" hidden="false" customHeight="false" outlineLevel="0" collapsed="false">
      <c r="A80" s="94" t="n">
        <f aca="false">EDATE(A79,1)</f>
        <v>38961</v>
      </c>
      <c r="B80" s="95" t="n">
        <f aca="false">VLOOKUP(MONTH(A80),Volumes,4)</f>
        <v>20000</v>
      </c>
      <c r="C80" s="96"/>
      <c r="D80" s="97" t="n">
        <f aca="false">B80+C80</f>
        <v>20000</v>
      </c>
      <c r="E80" s="84" t="n">
        <f aca="false">IF(X80=0,0,IF(AND(X80=1,$H$3=1),D80*S80,IF($H$3=2,D80,"N/A")))</f>
        <v>0</v>
      </c>
      <c r="F80" s="84" t="n">
        <f aca="false">E80*W80</f>
        <v>0</v>
      </c>
      <c r="G80" s="32" t="n">
        <f aca="false">VLOOKUP($A80,Table,MATCH(G$4,Curves,0))</f>
        <v>2.978</v>
      </c>
      <c r="H80" s="98" t="n">
        <f aca="false">G80</f>
        <v>2.978</v>
      </c>
      <c r="I80" s="99" t="n">
        <f aca="false">H80</f>
        <v>2.978</v>
      </c>
      <c r="J80" s="32" t="n">
        <f aca="false">VLOOKUP($A80,Table,MATCH(J$4,Curves,0))</f>
        <v>-0.01525</v>
      </c>
      <c r="K80" s="98" t="n">
        <f aca="false">J80</f>
        <v>-0.01525</v>
      </c>
      <c r="L80" s="99" t="n">
        <f aca="false">K80</f>
        <v>-0.01525</v>
      </c>
      <c r="M80" s="32" t="n">
        <f aca="false">VLOOKUP($A80,Table,MATCH(M$4,Curves,0))</f>
        <v>0.0125</v>
      </c>
      <c r="N80" s="98" t="n">
        <f aca="false">VLOOKUP($A80,Table,MATCH(N$4,Curves,0))</f>
        <v>0.03</v>
      </c>
      <c r="O80" s="99" t="n">
        <f aca="false">N80</f>
        <v>0.03</v>
      </c>
      <c r="P80" s="100"/>
      <c r="Q80" s="99" t="n">
        <f aca="false">O80+L80+I80</f>
        <v>2.99275</v>
      </c>
      <c r="R80" s="100"/>
      <c r="S80" s="35" t="n">
        <f aca="false">A81-A80</f>
        <v>30</v>
      </c>
      <c r="T80" s="101" t="n">
        <f aca="false">CHOOSE(F$3,A81+24,A80)</f>
        <v>39015</v>
      </c>
      <c r="U80" s="35" t="n">
        <f aca="false">T80-C$3</f>
        <v>2241</v>
      </c>
      <c r="V80" s="32" t="n">
        <f aca="false">VLOOKUP($A80,Table,MATCH(V$4,Curves,0))</f>
        <v>0.070390913102029</v>
      </c>
      <c r="W80" s="102" t="n">
        <f aca="false">1/(1+CHOOSE(F$3,(V81+($K$3/10000))/2,(V80+($K$3/10000))/2))^(2*U80/365.25)</f>
        <v>0.654047029250524</v>
      </c>
      <c r="X80" s="35" t="n">
        <f aca="false">IF(AND(mthbeg&lt;=A80,mthend&gt;=A80),1,0)</f>
        <v>0</v>
      </c>
      <c r="Y80" s="35" t="n">
        <f aca="false">S80*X80</f>
        <v>0</v>
      </c>
      <c r="AA80" s="89" t="n">
        <f aca="false">F80*G80</f>
        <v>0</v>
      </c>
      <c r="AB80" s="89" t="n">
        <f aca="false">$F80*H80</f>
        <v>0</v>
      </c>
      <c r="AC80" s="89" t="n">
        <f aca="false">$F80*I80</f>
        <v>0</v>
      </c>
      <c r="AD80" s="89" t="n">
        <f aca="false">$F80*J80</f>
        <v>-0</v>
      </c>
      <c r="AE80" s="89" t="n">
        <f aca="false">$F80*K80</f>
        <v>-0</v>
      </c>
      <c r="AF80" s="89" t="n">
        <f aca="false">$F80*L80</f>
        <v>-0</v>
      </c>
      <c r="AG80" s="89" t="n">
        <f aca="false">$F80*M80</f>
        <v>0</v>
      </c>
      <c r="AH80" s="89" t="n">
        <f aca="false">$F80*N80</f>
        <v>0</v>
      </c>
      <c r="AI80" s="89" t="n">
        <f aca="false">F80*O80</f>
        <v>0</v>
      </c>
      <c r="AJ80" s="93"/>
      <c r="AK80" s="89" t="n">
        <f aca="false">CHOOSE($G$3,AB80-AC80,AC80-AB80)</f>
        <v>0</v>
      </c>
      <c r="AL80" s="89" t="n">
        <f aca="false">CHOOSE($G$3,AE80-AF80,AF80-AE80)</f>
        <v>0</v>
      </c>
      <c r="AM80" s="89" t="n">
        <f aca="false">CHOOSE($G$3,AH80-AI80,AI80-AH80)</f>
        <v>0</v>
      </c>
      <c r="AN80" s="103" t="n">
        <f aca="false">SUM(AK80:AM80)</f>
        <v>0</v>
      </c>
      <c r="AP80" s="89" t="n">
        <f aca="false">CHOOSE($G$3,AA80-AB80,AB80-AA80)</f>
        <v>0</v>
      </c>
      <c r="AQ80" s="89" t="n">
        <f aca="false">CHOOSE($G$3,AD80-AE80,AE80-AD80)</f>
        <v>0</v>
      </c>
      <c r="AR80" s="89" t="n">
        <f aca="false">CHOOSE($G$3,AG80-AH80,AH80-AG80)</f>
        <v>0</v>
      </c>
      <c r="AS80" s="103" t="n">
        <f aca="false">AP80+AQ80+AR80</f>
        <v>0</v>
      </c>
      <c r="AT80" s="103"/>
      <c r="AU80" s="90" t="n">
        <f aca="false">AS80+AN80</f>
        <v>0</v>
      </c>
      <c r="AW80" s="90" t="n">
        <f aca="false">AI80+AF80+AC80</f>
        <v>0</v>
      </c>
      <c r="AX80" s="104"/>
    </row>
    <row r="81" customFormat="false" ht="12.75" hidden="false" customHeight="false" outlineLevel="0" collapsed="false">
      <c r="A81" s="94" t="n">
        <f aca="false">EDATE(A80,1)</f>
        <v>38991</v>
      </c>
      <c r="B81" s="95" t="n">
        <f aca="false">VLOOKUP(MONTH(A81),Volumes,4)</f>
        <v>10000</v>
      </c>
      <c r="C81" s="96"/>
      <c r="D81" s="97" t="n">
        <f aca="false">B81+C81</f>
        <v>10000</v>
      </c>
      <c r="E81" s="84" t="n">
        <f aca="false">IF(X81=0,0,IF(AND(X81=1,$H$3=1),D81*S81,IF($H$3=2,D81,"N/A")))</f>
        <v>0</v>
      </c>
      <c r="F81" s="84" t="n">
        <f aca="false">E81*W81</f>
        <v>0</v>
      </c>
      <c r="G81" s="32" t="n">
        <f aca="false">VLOOKUP($A81,Table,MATCH(G$4,Curves,0))</f>
        <v>2.99</v>
      </c>
      <c r="H81" s="98" t="n">
        <f aca="false">G81</f>
        <v>2.99</v>
      </c>
      <c r="I81" s="99" t="n">
        <f aca="false">H81</f>
        <v>2.99</v>
      </c>
      <c r="J81" s="32" t="n">
        <f aca="false">VLOOKUP($A81,Table,MATCH(J$4,Curves,0))</f>
        <v>-0.031</v>
      </c>
      <c r="K81" s="98" t="n">
        <f aca="false">J81</f>
        <v>-0.031</v>
      </c>
      <c r="L81" s="99" t="n">
        <f aca="false">K81</f>
        <v>-0.031</v>
      </c>
      <c r="M81" s="32" t="n">
        <f aca="false">VLOOKUP($A81,Table,MATCH(M$4,Curves,0))</f>
        <v>0.0125</v>
      </c>
      <c r="N81" s="98" t="n">
        <f aca="false">VLOOKUP($A81,Table,MATCH(N$4,Curves,0))</f>
        <v>0.03</v>
      </c>
      <c r="O81" s="99" t="n">
        <f aca="false">N81</f>
        <v>0.03</v>
      </c>
      <c r="P81" s="100"/>
      <c r="Q81" s="99" t="n">
        <f aca="false">O81+L81+I81</f>
        <v>2.989</v>
      </c>
      <c r="R81" s="100"/>
      <c r="S81" s="35" t="n">
        <f aca="false">A82-A81</f>
        <v>31</v>
      </c>
      <c r="T81" s="101" t="n">
        <f aca="false">CHOOSE(F$3,A82+24,A81)</f>
        <v>39046</v>
      </c>
      <c r="U81" s="35" t="n">
        <f aca="false">T81-C$3</f>
        <v>2272</v>
      </c>
      <c r="V81" s="32" t="n">
        <f aca="false">VLOOKUP($A81,Table,MATCH(V$4,Curves,0))</f>
        <v>0.07041071393156</v>
      </c>
      <c r="W81" s="102" t="n">
        <f aca="false">1/(1+CHOOSE(F$3,(V82+($K$3/10000))/2,(V81+($K$3/10000))/2))^(2*U81/365.25)</f>
        <v>0.650136997769512</v>
      </c>
      <c r="X81" s="35" t="n">
        <f aca="false">IF(AND(mthbeg&lt;=A81,mthend&gt;=A81),1,0)</f>
        <v>0</v>
      </c>
      <c r="Y81" s="35" t="n">
        <f aca="false">S81*X81</f>
        <v>0</v>
      </c>
      <c r="AA81" s="89" t="n">
        <f aca="false">F81*G81</f>
        <v>0</v>
      </c>
      <c r="AB81" s="89" t="n">
        <f aca="false">$F81*H81</f>
        <v>0</v>
      </c>
      <c r="AC81" s="89" t="n">
        <f aca="false">$F81*I81</f>
        <v>0</v>
      </c>
      <c r="AD81" s="89" t="n">
        <f aca="false">$F81*J81</f>
        <v>-0</v>
      </c>
      <c r="AE81" s="89" t="n">
        <f aca="false">$F81*K81</f>
        <v>-0</v>
      </c>
      <c r="AF81" s="89" t="n">
        <f aca="false">$F81*L81</f>
        <v>-0</v>
      </c>
      <c r="AG81" s="89" t="n">
        <f aca="false">$F81*M81</f>
        <v>0</v>
      </c>
      <c r="AH81" s="89" t="n">
        <f aca="false">$F81*N81</f>
        <v>0</v>
      </c>
      <c r="AI81" s="89" t="n">
        <f aca="false">F81*O81</f>
        <v>0</v>
      </c>
      <c r="AJ81" s="93"/>
      <c r="AK81" s="89" t="n">
        <f aca="false">CHOOSE($G$3,AB81-AC81,AC81-AB81)</f>
        <v>0</v>
      </c>
      <c r="AL81" s="89" t="n">
        <f aca="false">CHOOSE($G$3,AE81-AF81,AF81-AE81)</f>
        <v>0</v>
      </c>
      <c r="AM81" s="89" t="n">
        <f aca="false">CHOOSE($G$3,AH81-AI81,AI81-AH81)</f>
        <v>0</v>
      </c>
      <c r="AN81" s="103" t="n">
        <f aca="false">SUM(AK81:AM81)</f>
        <v>0</v>
      </c>
      <c r="AP81" s="89" t="n">
        <f aca="false">CHOOSE($G$3,AA81-AB81,AB81-AA81)</f>
        <v>0</v>
      </c>
      <c r="AQ81" s="89" t="n">
        <f aca="false">CHOOSE($G$3,AD81-AE81,AE81-AD81)</f>
        <v>0</v>
      </c>
      <c r="AR81" s="89" t="n">
        <f aca="false">CHOOSE($G$3,AG81-AH81,AH81-AG81)</f>
        <v>0</v>
      </c>
      <c r="AS81" s="103" t="n">
        <f aca="false">AP81+AQ81+AR81</f>
        <v>0</v>
      </c>
      <c r="AT81" s="103"/>
      <c r="AU81" s="90" t="n">
        <f aca="false">AS81+AN81</f>
        <v>0</v>
      </c>
      <c r="AW81" s="90" t="n">
        <f aca="false">AI81+AF81+AC81</f>
        <v>0</v>
      </c>
      <c r="AX81" s="104"/>
    </row>
    <row r="82" customFormat="false" ht="12.75" hidden="false" customHeight="false" outlineLevel="0" collapsed="false">
      <c r="A82" s="94" t="n">
        <f aca="false">EDATE(A81,1)</f>
        <v>39022</v>
      </c>
      <c r="B82" s="95" t="n">
        <f aca="false">VLOOKUP(MONTH(A82),Volumes,4)</f>
        <v>10000</v>
      </c>
      <c r="C82" s="96"/>
      <c r="D82" s="97" t="n">
        <f aca="false">B82+C82</f>
        <v>10000</v>
      </c>
      <c r="E82" s="84" t="n">
        <f aca="false">IF(X82=0,0,IF(AND(X82=1,$H$3=1),D82*S82,IF($H$3=2,D82,"N/A")))</f>
        <v>0</v>
      </c>
      <c r="F82" s="84" t="n">
        <f aca="false">E82*W82</f>
        <v>0</v>
      </c>
      <c r="G82" s="32" t="n">
        <f aca="false">VLOOKUP($A82,Table,MATCH(G$4,Curves,0))</f>
        <v>3.067</v>
      </c>
      <c r="H82" s="98" t="n">
        <f aca="false">G82</f>
        <v>3.067</v>
      </c>
      <c r="I82" s="99" t="n">
        <f aca="false">H82</f>
        <v>3.067</v>
      </c>
      <c r="J82" s="32" t="n">
        <f aca="false">VLOOKUP($A82,Table,MATCH(J$4,Curves,0))</f>
        <v>-0.03</v>
      </c>
      <c r="K82" s="98" t="n">
        <f aca="false">J82</f>
        <v>-0.03</v>
      </c>
      <c r="L82" s="99" t="n">
        <f aca="false">K82</f>
        <v>-0.03</v>
      </c>
      <c r="M82" s="32" t="n">
        <f aca="false">VLOOKUP($A82,Table,MATCH(M$4,Curves,0))</f>
        <v>0.01</v>
      </c>
      <c r="N82" s="98" t="n">
        <f aca="false">VLOOKUP($A82,Table,MATCH(N$4,Curves,0))</f>
        <v>0.03</v>
      </c>
      <c r="O82" s="99" t="n">
        <f aca="false">N82</f>
        <v>0.03</v>
      </c>
      <c r="P82" s="100"/>
      <c r="Q82" s="99" t="n">
        <f aca="false">O82+L82+I82</f>
        <v>3.067</v>
      </c>
      <c r="R82" s="100"/>
      <c r="S82" s="35" t="n">
        <f aca="false">A83-A82</f>
        <v>30</v>
      </c>
      <c r="T82" s="101" t="n">
        <f aca="false">CHOOSE(F$3,A83+24,A82)</f>
        <v>39076</v>
      </c>
      <c r="U82" s="35" t="n">
        <f aca="false">T82-C$3</f>
        <v>2302</v>
      </c>
      <c r="V82" s="32" t="n">
        <f aca="false">VLOOKUP($A82,Table,MATCH(V$4,Curves,0))</f>
        <v>0.070431174788877</v>
      </c>
      <c r="W82" s="102" t="n">
        <f aca="false">1/(1+CHOOSE(F$3,(V83+($K$3/10000))/2,(V82+($K$3/10000))/2))^(2*U82/365.25)</f>
        <v>0.646373289833009</v>
      </c>
      <c r="X82" s="35" t="n">
        <f aca="false">IF(AND(mthbeg&lt;=A82,mthend&gt;=A82),1,0)</f>
        <v>0</v>
      </c>
      <c r="Y82" s="35" t="n">
        <f aca="false">S82*X82</f>
        <v>0</v>
      </c>
      <c r="AA82" s="89" t="n">
        <f aca="false">F82*G82</f>
        <v>0</v>
      </c>
      <c r="AB82" s="89" t="n">
        <f aca="false">$F82*H82</f>
        <v>0</v>
      </c>
      <c r="AC82" s="89" t="n">
        <f aca="false">$F82*I82</f>
        <v>0</v>
      </c>
      <c r="AD82" s="89" t="n">
        <f aca="false">$F82*J82</f>
        <v>-0</v>
      </c>
      <c r="AE82" s="89" t="n">
        <f aca="false">$F82*K82</f>
        <v>-0</v>
      </c>
      <c r="AF82" s="89" t="n">
        <f aca="false">$F82*L82</f>
        <v>-0</v>
      </c>
      <c r="AG82" s="89" t="n">
        <f aca="false">$F82*M82</f>
        <v>0</v>
      </c>
      <c r="AH82" s="89" t="n">
        <f aca="false">$F82*N82</f>
        <v>0</v>
      </c>
      <c r="AI82" s="89" t="n">
        <f aca="false">F82*O82</f>
        <v>0</v>
      </c>
      <c r="AJ82" s="93"/>
      <c r="AK82" s="89" t="n">
        <f aca="false">CHOOSE($G$3,AB82-AC82,AC82-AB82)</f>
        <v>0</v>
      </c>
      <c r="AL82" s="89" t="n">
        <f aca="false">CHOOSE($G$3,AE82-AF82,AF82-AE82)</f>
        <v>0</v>
      </c>
      <c r="AM82" s="89" t="n">
        <f aca="false">CHOOSE($G$3,AH82-AI82,AI82-AH82)</f>
        <v>0</v>
      </c>
      <c r="AN82" s="103" t="n">
        <f aca="false">SUM(AK82:AM82)</f>
        <v>0</v>
      </c>
      <c r="AP82" s="89" t="n">
        <f aca="false">CHOOSE($G$3,AA82-AB82,AB82-AA82)</f>
        <v>0</v>
      </c>
      <c r="AQ82" s="89" t="n">
        <f aca="false">CHOOSE($G$3,AD82-AE82,AE82-AD82)</f>
        <v>0</v>
      </c>
      <c r="AR82" s="89" t="n">
        <f aca="false">CHOOSE($G$3,AG82-AH82,AH82-AG82)</f>
        <v>0</v>
      </c>
      <c r="AS82" s="103" t="n">
        <f aca="false">AP82+AQ82+AR82</f>
        <v>0</v>
      </c>
      <c r="AT82" s="103"/>
      <c r="AU82" s="90" t="n">
        <f aca="false">AS82+AN82</f>
        <v>0</v>
      </c>
      <c r="AW82" s="90" t="n">
        <f aca="false">AI82+AF82+AC82</f>
        <v>0</v>
      </c>
      <c r="AX82" s="104"/>
    </row>
    <row r="83" customFormat="false" ht="12.75" hidden="false" customHeight="false" outlineLevel="0" collapsed="false">
      <c r="A83" s="94" t="n">
        <f aca="false">EDATE(A82,1)</f>
        <v>39052</v>
      </c>
      <c r="B83" s="95" t="n">
        <f aca="false">VLOOKUP(MONTH(A83),Volumes,4)</f>
        <v>10000</v>
      </c>
      <c r="C83" s="96"/>
      <c r="D83" s="97" t="n">
        <f aca="false">B83+C83</f>
        <v>10000</v>
      </c>
      <c r="E83" s="84" t="n">
        <f aca="false">IF(X83=0,0,IF(AND(X83=1,$H$3=1),D83*S83,IF($H$3=2,D83,"N/A")))</f>
        <v>0</v>
      </c>
      <c r="F83" s="84" t="n">
        <f aca="false">E83*W83</f>
        <v>0</v>
      </c>
      <c r="G83" s="32" t="n">
        <f aca="false">VLOOKUP($A83,Table,MATCH(G$4,Curves,0))</f>
        <v>3.144</v>
      </c>
      <c r="H83" s="98" t="n">
        <f aca="false">G83</f>
        <v>3.144</v>
      </c>
      <c r="I83" s="99" t="n">
        <f aca="false">H83</f>
        <v>3.144</v>
      </c>
      <c r="J83" s="32" t="n">
        <f aca="false">VLOOKUP($A83,Table,MATCH(J$4,Curves,0))</f>
        <v>-0.03</v>
      </c>
      <c r="K83" s="98" t="n">
        <f aca="false">J83</f>
        <v>-0.03</v>
      </c>
      <c r="L83" s="99" t="n">
        <f aca="false">K83</f>
        <v>-0.03</v>
      </c>
      <c r="M83" s="32" t="n">
        <f aca="false">VLOOKUP($A83,Table,MATCH(M$4,Curves,0))</f>
        <v>0.01</v>
      </c>
      <c r="N83" s="98" t="n">
        <f aca="false">VLOOKUP($A83,Table,MATCH(N$4,Curves,0))</f>
        <v>0.03</v>
      </c>
      <c r="O83" s="99" t="n">
        <f aca="false">N83</f>
        <v>0.03</v>
      </c>
      <c r="P83" s="100"/>
      <c r="Q83" s="99" t="n">
        <f aca="false">O83+L83+I83</f>
        <v>3.144</v>
      </c>
      <c r="R83" s="100"/>
      <c r="S83" s="35" t="n">
        <f aca="false">A84-A83</f>
        <v>31</v>
      </c>
      <c r="T83" s="101" t="n">
        <f aca="false">CHOOSE(F$3,A84+24,A83)</f>
        <v>39107</v>
      </c>
      <c r="U83" s="35" t="n">
        <f aca="false">T83-C$3</f>
        <v>2333</v>
      </c>
      <c r="V83" s="32" t="n">
        <f aca="false">VLOOKUP($A83,Table,MATCH(V$4,Curves,0))</f>
        <v>0.070450975618671</v>
      </c>
      <c r="W83" s="102" t="n">
        <f aca="false">1/(1+CHOOSE(F$3,(V84+($K$3/10000))/2,(V83+($K$3/10000))/2))^(2*U83/365.25)</f>
        <v>0.642504893449352</v>
      </c>
      <c r="X83" s="35" t="n">
        <f aca="false">IF(AND(mthbeg&lt;=A83,mthend&gt;=A83),1,0)</f>
        <v>0</v>
      </c>
      <c r="Y83" s="35" t="n">
        <f aca="false">S83*X83</f>
        <v>0</v>
      </c>
      <c r="AA83" s="89" t="n">
        <f aca="false">F83*G83</f>
        <v>0</v>
      </c>
      <c r="AB83" s="89" t="n">
        <f aca="false">$F83*H83</f>
        <v>0</v>
      </c>
      <c r="AC83" s="89" t="n">
        <f aca="false">$F83*I83</f>
        <v>0</v>
      </c>
      <c r="AD83" s="89" t="n">
        <f aca="false">$F83*J83</f>
        <v>-0</v>
      </c>
      <c r="AE83" s="89" t="n">
        <f aca="false">$F83*K83</f>
        <v>-0</v>
      </c>
      <c r="AF83" s="89" t="n">
        <f aca="false">$F83*L83</f>
        <v>-0</v>
      </c>
      <c r="AG83" s="89" t="n">
        <f aca="false">$F83*M83</f>
        <v>0</v>
      </c>
      <c r="AH83" s="89" t="n">
        <f aca="false">$F83*N83</f>
        <v>0</v>
      </c>
      <c r="AI83" s="89" t="n">
        <f aca="false">F83*O83</f>
        <v>0</v>
      </c>
      <c r="AJ83" s="93"/>
      <c r="AK83" s="89" t="n">
        <f aca="false">CHOOSE($G$3,AB83-AC83,AC83-AB83)</f>
        <v>0</v>
      </c>
      <c r="AL83" s="89" t="n">
        <f aca="false">CHOOSE($G$3,AE83-AF83,AF83-AE83)</f>
        <v>0</v>
      </c>
      <c r="AM83" s="89" t="n">
        <f aca="false">CHOOSE($G$3,AH83-AI83,AI83-AH83)</f>
        <v>0</v>
      </c>
      <c r="AN83" s="103" t="n">
        <f aca="false">SUM(AK83:AM83)</f>
        <v>0</v>
      </c>
      <c r="AP83" s="89" t="n">
        <f aca="false">CHOOSE($G$3,AA83-AB83,AB83-AA83)</f>
        <v>0</v>
      </c>
      <c r="AQ83" s="89" t="n">
        <f aca="false">CHOOSE($G$3,AD83-AE83,AE83-AD83)</f>
        <v>0</v>
      </c>
      <c r="AR83" s="89" t="n">
        <f aca="false">CHOOSE($G$3,AG83-AH83,AH83-AG83)</f>
        <v>0</v>
      </c>
      <c r="AS83" s="103" t="n">
        <f aca="false">AP83+AQ83+AR83</f>
        <v>0</v>
      </c>
      <c r="AT83" s="103"/>
      <c r="AU83" s="90" t="n">
        <f aca="false">AS83+AN83</f>
        <v>0</v>
      </c>
      <c r="AW83" s="90" t="n">
        <f aca="false">AI83+AF83+AC83</f>
        <v>0</v>
      </c>
      <c r="AX83" s="104"/>
    </row>
    <row r="84" customFormat="false" ht="12.75" hidden="false" customHeight="false" outlineLevel="0" collapsed="false">
      <c r="A84" s="94" t="n">
        <f aca="false">EDATE(A83,1)</f>
        <v>39083</v>
      </c>
      <c r="B84" s="95" t="n">
        <f aca="false">VLOOKUP(MONTH(A84),Volumes,4)</f>
        <v>10000</v>
      </c>
      <c r="C84" s="96"/>
      <c r="D84" s="97" t="n">
        <f aca="false">B84+C84</f>
        <v>10000</v>
      </c>
      <c r="E84" s="84" t="n">
        <f aca="false">IF(X84=0,0,IF(AND(X84=1,$H$3=1),D84*S84,IF($H$3=2,D84,"N/A")))</f>
        <v>0</v>
      </c>
      <c r="F84" s="84" t="n">
        <f aca="false">E84*W84</f>
        <v>0</v>
      </c>
      <c r="G84" s="32" t="n">
        <f aca="false">VLOOKUP($A84,Table,MATCH(G$4,Curves,0))</f>
        <v>3.295</v>
      </c>
      <c r="H84" s="98" t="n">
        <f aca="false">G84</f>
        <v>3.295</v>
      </c>
      <c r="I84" s="99" t="n">
        <f aca="false">H84</f>
        <v>3.295</v>
      </c>
      <c r="J84" s="32" t="n">
        <f aca="false">VLOOKUP($A84,Table,MATCH(J$4,Curves,0))</f>
        <v>-0.03</v>
      </c>
      <c r="K84" s="98" t="n">
        <f aca="false">J84</f>
        <v>-0.03</v>
      </c>
      <c r="L84" s="99" t="n">
        <f aca="false">K84</f>
        <v>-0.03</v>
      </c>
      <c r="M84" s="32" t="n">
        <f aca="false">VLOOKUP($A84,Table,MATCH(M$4,Curves,0))</f>
        <v>0.01</v>
      </c>
      <c r="N84" s="98" t="n">
        <f aca="false">VLOOKUP($A84,Table,MATCH(N$4,Curves,0))</f>
        <v>0.03</v>
      </c>
      <c r="O84" s="99" t="n">
        <f aca="false">N84</f>
        <v>0.03</v>
      </c>
      <c r="P84" s="100"/>
      <c r="Q84" s="99" t="n">
        <f aca="false">O84+L84+I84</f>
        <v>3.295</v>
      </c>
      <c r="R84" s="100"/>
      <c r="S84" s="35" t="n">
        <f aca="false">A85-A84</f>
        <v>31</v>
      </c>
      <c r="T84" s="101" t="n">
        <f aca="false">CHOOSE(F$3,A85+24,A84)</f>
        <v>39138</v>
      </c>
      <c r="U84" s="35" t="n">
        <f aca="false">T84-C$3</f>
        <v>2364</v>
      </c>
      <c r="V84" s="32" t="n">
        <f aca="false">VLOOKUP($A84,Table,MATCH(V$4,Curves,0))</f>
        <v>0.070471436476261</v>
      </c>
      <c r="W84" s="102" t="n">
        <f aca="false">1/(1+CHOOSE(F$3,(V85+($K$3/10000))/2,(V84+($K$3/10000))/2))^(2*U84/365.25)</f>
        <v>0.6386575066624</v>
      </c>
      <c r="X84" s="35" t="n">
        <f aca="false">IF(AND(mthbeg&lt;=A84,mthend&gt;=A84),1,0)</f>
        <v>0</v>
      </c>
      <c r="Y84" s="35" t="n">
        <f aca="false">S84*X84</f>
        <v>0</v>
      </c>
      <c r="AA84" s="89" t="n">
        <f aca="false">F84*G84</f>
        <v>0</v>
      </c>
      <c r="AB84" s="89" t="n">
        <f aca="false">$F84*H84</f>
        <v>0</v>
      </c>
      <c r="AC84" s="89" t="n">
        <f aca="false">$F84*I84</f>
        <v>0</v>
      </c>
      <c r="AD84" s="89" t="n">
        <f aca="false">$F84*J84</f>
        <v>-0</v>
      </c>
      <c r="AE84" s="89" t="n">
        <f aca="false">$F84*K84</f>
        <v>-0</v>
      </c>
      <c r="AF84" s="89" t="n">
        <f aca="false">$F84*L84</f>
        <v>-0</v>
      </c>
      <c r="AG84" s="89" t="n">
        <f aca="false">$F84*M84</f>
        <v>0</v>
      </c>
      <c r="AH84" s="89" t="n">
        <f aca="false">$F84*N84</f>
        <v>0</v>
      </c>
      <c r="AI84" s="89" t="n">
        <f aca="false">F84*O84</f>
        <v>0</v>
      </c>
      <c r="AJ84" s="93"/>
      <c r="AK84" s="89" t="n">
        <f aca="false">CHOOSE($G$3,AB84-AC84,AC84-AB84)</f>
        <v>0</v>
      </c>
      <c r="AL84" s="89" t="n">
        <f aca="false">CHOOSE($G$3,AE84-AF84,AF84-AE84)</f>
        <v>0</v>
      </c>
      <c r="AM84" s="89" t="n">
        <f aca="false">CHOOSE($G$3,AH84-AI84,AI84-AH84)</f>
        <v>0</v>
      </c>
      <c r="AN84" s="103" t="n">
        <f aca="false">SUM(AK84:AM84)</f>
        <v>0</v>
      </c>
      <c r="AP84" s="89" t="n">
        <f aca="false">CHOOSE($G$3,AA84-AB84,AB84-AA84)</f>
        <v>0</v>
      </c>
      <c r="AQ84" s="89" t="n">
        <f aca="false">CHOOSE($G$3,AD84-AE84,AE84-AD84)</f>
        <v>0</v>
      </c>
      <c r="AR84" s="89" t="n">
        <f aca="false">CHOOSE($G$3,AG84-AH84,AH84-AG84)</f>
        <v>0</v>
      </c>
      <c r="AS84" s="103" t="n">
        <f aca="false">AP84+AQ84+AR84</f>
        <v>0</v>
      </c>
      <c r="AT84" s="103"/>
      <c r="AU84" s="90" t="n">
        <f aca="false">AS84+AN84</f>
        <v>0</v>
      </c>
      <c r="AW84" s="90" t="n">
        <f aca="false">AI84+AF84+AC84</f>
        <v>0</v>
      </c>
      <c r="AX84" s="104"/>
    </row>
    <row r="85" customFormat="false" ht="12.75" hidden="false" customHeight="false" outlineLevel="0" collapsed="false">
      <c r="A85" s="94" t="n">
        <f aca="false">EDATE(A84,1)</f>
        <v>39114</v>
      </c>
      <c r="B85" s="95" t="n">
        <f aca="false">VLOOKUP(MONTH(A85),Volumes,4)</f>
        <v>10000</v>
      </c>
      <c r="C85" s="96"/>
      <c r="D85" s="97" t="n">
        <f aca="false">B85+C85</f>
        <v>10000</v>
      </c>
      <c r="E85" s="84" t="n">
        <f aca="false">IF(X85=0,0,IF(AND(X85=1,$H$3=1),D85*S85,IF($H$3=2,D85,"N/A")))</f>
        <v>0</v>
      </c>
      <c r="F85" s="84" t="n">
        <f aca="false">E85*W85</f>
        <v>0</v>
      </c>
      <c r="G85" s="32" t="n">
        <f aca="false">VLOOKUP($A85,Table,MATCH(G$4,Curves,0))</f>
        <v>3.181</v>
      </c>
      <c r="H85" s="98" t="n">
        <f aca="false">G85</f>
        <v>3.181</v>
      </c>
      <c r="I85" s="99" t="n">
        <f aca="false">H85</f>
        <v>3.181</v>
      </c>
      <c r="J85" s="32" t="n">
        <f aca="false">VLOOKUP($A85,Table,MATCH(J$4,Curves,0))</f>
        <v>-0.03</v>
      </c>
      <c r="K85" s="98" t="n">
        <f aca="false">J85</f>
        <v>-0.03</v>
      </c>
      <c r="L85" s="99" t="n">
        <f aca="false">K85</f>
        <v>-0.03</v>
      </c>
      <c r="M85" s="32" t="n">
        <f aca="false">VLOOKUP($A85,Table,MATCH(M$4,Curves,0))</f>
        <v>0.01</v>
      </c>
      <c r="N85" s="98" t="n">
        <f aca="false">VLOOKUP($A85,Table,MATCH(N$4,Curves,0))</f>
        <v>0.03</v>
      </c>
      <c r="O85" s="99" t="n">
        <f aca="false">N85</f>
        <v>0.03</v>
      </c>
      <c r="P85" s="100"/>
      <c r="Q85" s="99" t="n">
        <f aca="false">O85+L85+I85</f>
        <v>3.181</v>
      </c>
      <c r="R85" s="100"/>
      <c r="S85" s="35" t="n">
        <f aca="false">A86-A85</f>
        <v>28</v>
      </c>
      <c r="T85" s="101" t="n">
        <f aca="false">CHOOSE(F$3,A86+24,A85)</f>
        <v>39166</v>
      </c>
      <c r="U85" s="35" t="n">
        <f aca="false">T85-C$3</f>
        <v>2392</v>
      </c>
      <c r="V85" s="32" t="n">
        <f aca="false">VLOOKUP($A85,Table,MATCH(V$4,Curves,0))</f>
        <v>0.070491897333989</v>
      </c>
      <c r="W85" s="102" t="n">
        <f aca="false">1/(1+CHOOSE(F$3,(V86+($K$3/10000))/2,(V85+($K$3/10000))/2))^(2*U85/365.25)</f>
        <v>0.635200422598771</v>
      </c>
      <c r="X85" s="35" t="n">
        <f aca="false">IF(AND(mthbeg&lt;=A85,mthend&gt;=A85),1,0)</f>
        <v>0</v>
      </c>
      <c r="Y85" s="35" t="n">
        <f aca="false">S85*X85</f>
        <v>0</v>
      </c>
      <c r="AA85" s="89" t="n">
        <f aca="false">F85*G85</f>
        <v>0</v>
      </c>
      <c r="AB85" s="89" t="n">
        <f aca="false">$F85*H85</f>
        <v>0</v>
      </c>
      <c r="AC85" s="89" t="n">
        <f aca="false">$F85*I85</f>
        <v>0</v>
      </c>
      <c r="AD85" s="89" t="n">
        <f aca="false">$F85*J85</f>
        <v>-0</v>
      </c>
      <c r="AE85" s="89" t="n">
        <f aca="false">$F85*K85</f>
        <v>-0</v>
      </c>
      <c r="AF85" s="89" t="n">
        <f aca="false">$F85*L85</f>
        <v>-0</v>
      </c>
      <c r="AG85" s="89" t="n">
        <f aca="false">$F85*M85</f>
        <v>0</v>
      </c>
      <c r="AH85" s="89" t="n">
        <f aca="false">$F85*N85</f>
        <v>0</v>
      </c>
      <c r="AI85" s="89" t="n">
        <f aca="false">F85*O85</f>
        <v>0</v>
      </c>
      <c r="AJ85" s="93"/>
      <c r="AK85" s="89" t="n">
        <f aca="false">CHOOSE($G$3,AB85-AC85,AC85-AB85)</f>
        <v>0</v>
      </c>
      <c r="AL85" s="89" t="n">
        <f aca="false">CHOOSE($G$3,AE85-AF85,AF85-AE85)</f>
        <v>0</v>
      </c>
      <c r="AM85" s="89" t="n">
        <f aca="false">CHOOSE($G$3,AH85-AI85,AI85-AH85)</f>
        <v>0</v>
      </c>
      <c r="AN85" s="103" t="n">
        <f aca="false">SUM(AK85:AM85)</f>
        <v>0</v>
      </c>
      <c r="AP85" s="89" t="n">
        <f aca="false">CHOOSE($G$3,AA85-AB85,AB85-AA85)</f>
        <v>0</v>
      </c>
      <c r="AQ85" s="89" t="n">
        <f aca="false">CHOOSE($G$3,AD85-AE85,AE85-AD85)</f>
        <v>0</v>
      </c>
      <c r="AR85" s="89" t="n">
        <f aca="false">CHOOSE($G$3,AG85-AH85,AH85-AG85)</f>
        <v>0</v>
      </c>
      <c r="AS85" s="103" t="n">
        <f aca="false">AP85+AQ85+AR85</f>
        <v>0</v>
      </c>
      <c r="AT85" s="103"/>
      <c r="AU85" s="90" t="n">
        <f aca="false">AS85+AN85</f>
        <v>0</v>
      </c>
      <c r="AW85" s="90" t="n">
        <f aca="false">AI85+AF85+AC85</f>
        <v>0</v>
      </c>
      <c r="AX85" s="104"/>
    </row>
    <row r="86" customFormat="false" ht="12.75" hidden="false" customHeight="false" outlineLevel="0" collapsed="false">
      <c r="A86" s="94" t="n">
        <f aca="false">EDATE(A85,1)</f>
        <v>39142</v>
      </c>
      <c r="B86" s="95" t="n">
        <f aca="false">VLOOKUP(MONTH(A86),Volumes,4)</f>
        <v>10000</v>
      </c>
      <c r="C86" s="96"/>
      <c r="D86" s="97" t="n">
        <f aca="false">B86+C86</f>
        <v>10000</v>
      </c>
      <c r="E86" s="84" t="n">
        <f aca="false">IF(X86=0,0,IF(AND(X86=1,$H$3=1),D86*S86,IF($H$3=2,D86,"N/A")))</f>
        <v>0</v>
      </c>
      <c r="F86" s="84" t="n">
        <f aca="false">E86*W86</f>
        <v>0</v>
      </c>
      <c r="G86" s="32" t="n">
        <f aca="false">VLOOKUP($A86,Table,MATCH(G$4,Curves,0))</f>
        <v>3.053</v>
      </c>
      <c r="H86" s="98" t="n">
        <f aca="false">G86</f>
        <v>3.053</v>
      </c>
      <c r="I86" s="99" t="n">
        <f aca="false">H86</f>
        <v>3.053</v>
      </c>
      <c r="J86" s="32" t="n">
        <f aca="false">VLOOKUP($A86,Table,MATCH(J$4,Curves,0))</f>
        <v>-0.0115</v>
      </c>
      <c r="K86" s="98" t="n">
        <f aca="false">J86</f>
        <v>-0.0115</v>
      </c>
      <c r="L86" s="99" t="n">
        <f aca="false">K86</f>
        <v>-0.0115</v>
      </c>
      <c r="M86" s="32" t="n">
        <f aca="false">VLOOKUP($A86,Table,MATCH(M$4,Curves,0))</f>
        <v>0.01</v>
      </c>
      <c r="N86" s="98" t="n">
        <f aca="false">VLOOKUP($A86,Table,MATCH(N$4,Curves,0))</f>
        <v>0.03</v>
      </c>
      <c r="O86" s="99" t="n">
        <f aca="false">N86</f>
        <v>0.03</v>
      </c>
      <c r="P86" s="100"/>
      <c r="Q86" s="99" t="n">
        <f aca="false">O86+L86+I86</f>
        <v>3.0715</v>
      </c>
      <c r="R86" s="100"/>
      <c r="S86" s="35" t="n">
        <f aca="false">A87-A86</f>
        <v>31</v>
      </c>
      <c r="T86" s="101" t="n">
        <f aca="false">CHOOSE(F$3,A87+24,A86)</f>
        <v>39197</v>
      </c>
      <c r="U86" s="35" t="n">
        <f aca="false">T86-C$3</f>
        <v>2423</v>
      </c>
      <c r="V86" s="32" t="n">
        <f aca="false">VLOOKUP($A86,Table,MATCH(V$4,Curves,0))</f>
        <v>0.070510378108831</v>
      </c>
      <c r="W86" s="102" t="n">
        <f aca="false">1/(1+CHOOSE(F$3,(V87+($K$3/10000))/2,(V86+($K$3/10000))/2))^(2*U86/365.25)</f>
        <v>0.631392745736168</v>
      </c>
      <c r="X86" s="35" t="n">
        <f aca="false">IF(AND(mthbeg&lt;=A86,mthend&gt;=A86),1,0)</f>
        <v>0</v>
      </c>
      <c r="Y86" s="35" t="n">
        <f aca="false">S86*X86</f>
        <v>0</v>
      </c>
      <c r="AA86" s="89" t="n">
        <f aca="false">F86*G86</f>
        <v>0</v>
      </c>
      <c r="AB86" s="89" t="n">
        <f aca="false">$F86*H86</f>
        <v>0</v>
      </c>
      <c r="AC86" s="89" t="n">
        <f aca="false">$F86*I86</f>
        <v>0</v>
      </c>
      <c r="AD86" s="89" t="n">
        <f aca="false">$F86*J86</f>
        <v>-0</v>
      </c>
      <c r="AE86" s="89" t="n">
        <f aca="false">$F86*K86</f>
        <v>-0</v>
      </c>
      <c r="AF86" s="89" t="n">
        <f aca="false">$F86*L86</f>
        <v>-0</v>
      </c>
      <c r="AG86" s="89" t="n">
        <f aca="false">$F86*M86</f>
        <v>0</v>
      </c>
      <c r="AH86" s="89" t="n">
        <f aca="false">$F86*N86</f>
        <v>0</v>
      </c>
      <c r="AI86" s="89" t="n">
        <f aca="false">F86*O86</f>
        <v>0</v>
      </c>
      <c r="AJ86" s="93"/>
      <c r="AK86" s="89" t="n">
        <f aca="false">CHOOSE($G$3,AB86-AC86,AC86-AB86)</f>
        <v>0</v>
      </c>
      <c r="AL86" s="89" t="n">
        <f aca="false">CHOOSE($G$3,AE86-AF86,AF86-AE86)</f>
        <v>0</v>
      </c>
      <c r="AM86" s="89" t="n">
        <f aca="false">CHOOSE($G$3,AH86-AI86,AI86-AH86)</f>
        <v>0</v>
      </c>
      <c r="AN86" s="103" t="n">
        <f aca="false">SUM(AK86:AM86)</f>
        <v>0</v>
      </c>
      <c r="AP86" s="89" t="n">
        <f aca="false">CHOOSE($G$3,AA86-AB86,AB86-AA86)</f>
        <v>0</v>
      </c>
      <c r="AQ86" s="89" t="n">
        <f aca="false">CHOOSE($G$3,AD86-AE86,AE86-AD86)</f>
        <v>0</v>
      </c>
      <c r="AR86" s="89" t="n">
        <f aca="false">CHOOSE($G$3,AG86-AH86,AH86-AG86)</f>
        <v>0</v>
      </c>
      <c r="AS86" s="103" t="n">
        <f aca="false">AP86+AQ86+AR86</f>
        <v>0</v>
      </c>
      <c r="AT86" s="103"/>
      <c r="AU86" s="90" t="n">
        <f aca="false">AS86+AN86</f>
        <v>0</v>
      </c>
      <c r="AW86" s="90" t="n">
        <f aca="false">AI86+AF86+AC86</f>
        <v>0</v>
      </c>
      <c r="AX86" s="104"/>
    </row>
    <row r="87" customFormat="false" ht="12.75" hidden="false" customHeight="false" outlineLevel="0" collapsed="false">
      <c r="A87" s="94" t="n">
        <f aca="false">EDATE(A86,1)</f>
        <v>39173</v>
      </c>
      <c r="B87" s="95" t="n">
        <f aca="false">VLOOKUP(MONTH(A87),Volumes,4)</f>
        <v>10000</v>
      </c>
      <c r="C87" s="96"/>
      <c r="D87" s="97" t="n">
        <f aca="false">B87+C87</f>
        <v>10000</v>
      </c>
      <c r="E87" s="84" t="n">
        <f aca="false">IF(X87=0,0,IF(AND(X87=1,$H$3=1),D87*S87,IF($H$3=2,D87,"N/A")))</f>
        <v>0</v>
      </c>
      <c r="F87" s="84" t="n">
        <f aca="false">E87*W87</f>
        <v>0</v>
      </c>
      <c r="G87" s="32" t="n">
        <f aca="false">VLOOKUP($A87,Table,MATCH(G$4,Curves,0))</f>
        <v>2.925</v>
      </c>
      <c r="H87" s="98" t="n">
        <f aca="false">G87</f>
        <v>2.925</v>
      </c>
      <c r="I87" s="99" t="n">
        <f aca="false">H87</f>
        <v>2.925</v>
      </c>
      <c r="J87" s="32" t="n">
        <f aca="false">VLOOKUP($A87,Table,MATCH(J$4,Curves,0))</f>
        <v>-0.0115</v>
      </c>
      <c r="K87" s="98" t="n">
        <f aca="false">J87</f>
        <v>-0.0115</v>
      </c>
      <c r="L87" s="99" t="n">
        <f aca="false">K87</f>
        <v>-0.0115</v>
      </c>
      <c r="M87" s="32" t="n">
        <f aca="false">VLOOKUP($A87,Table,MATCH(M$4,Curves,0))</f>
        <v>0.0125</v>
      </c>
      <c r="N87" s="98" t="n">
        <f aca="false">VLOOKUP($A87,Table,MATCH(N$4,Curves,0))</f>
        <v>0.03</v>
      </c>
      <c r="O87" s="99" t="n">
        <f aca="false">N87</f>
        <v>0.03</v>
      </c>
      <c r="P87" s="100"/>
      <c r="Q87" s="99" t="n">
        <f aca="false">O87+L87+I87</f>
        <v>2.9435</v>
      </c>
      <c r="R87" s="100"/>
      <c r="S87" s="35" t="n">
        <f aca="false">A88-A87</f>
        <v>30</v>
      </c>
      <c r="T87" s="101" t="n">
        <f aca="false">CHOOSE(F$3,A88+24,A87)</f>
        <v>39227</v>
      </c>
      <c r="U87" s="35" t="n">
        <f aca="false">T87-C$3</f>
        <v>2453</v>
      </c>
      <c r="V87" s="32" t="n">
        <f aca="false">VLOOKUP($A87,Table,MATCH(V$4,Curves,0))</f>
        <v>0.070530838966822</v>
      </c>
      <c r="W87" s="102" t="n">
        <f aca="false">1/(1+CHOOSE(F$3,(V88+($K$3/10000))/2,(V87+($K$3/10000))/2))^(2*U87/365.25)</f>
        <v>0.627727626573052</v>
      </c>
      <c r="X87" s="35" t="n">
        <f aca="false">IF(AND(mthbeg&lt;=A87,mthend&gt;=A87),1,0)</f>
        <v>0</v>
      </c>
      <c r="Y87" s="35" t="n">
        <f aca="false">S87*X87</f>
        <v>0</v>
      </c>
      <c r="AA87" s="89" t="n">
        <f aca="false">F87*G87</f>
        <v>0</v>
      </c>
      <c r="AB87" s="89" t="n">
        <f aca="false">$F87*H87</f>
        <v>0</v>
      </c>
      <c r="AC87" s="89" t="n">
        <f aca="false">$F87*I87</f>
        <v>0</v>
      </c>
      <c r="AD87" s="89" t="n">
        <f aca="false">$F87*J87</f>
        <v>-0</v>
      </c>
      <c r="AE87" s="89" t="n">
        <f aca="false">$F87*K87</f>
        <v>-0</v>
      </c>
      <c r="AF87" s="89" t="n">
        <f aca="false">$F87*L87</f>
        <v>-0</v>
      </c>
      <c r="AG87" s="89" t="n">
        <f aca="false">$F87*M87</f>
        <v>0</v>
      </c>
      <c r="AH87" s="89" t="n">
        <f aca="false">$F87*N87</f>
        <v>0</v>
      </c>
      <c r="AI87" s="89" t="n">
        <f aca="false">F87*O87</f>
        <v>0</v>
      </c>
      <c r="AJ87" s="93"/>
      <c r="AK87" s="89" t="n">
        <f aca="false">CHOOSE($G$3,AB87-AC87,AC87-AB87)</f>
        <v>0</v>
      </c>
      <c r="AL87" s="89" t="n">
        <f aca="false">CHOOSE($G$3,AE87-AF87,AF87-AE87)</f>
        <v>0</v>
      </c>
      <c r="AM87" s="89" t="n">
        <f aca="false">CHOOSE($G$3,AH87-AI87,AI87-AH87)</f>
        <v>0</v>
      </c>
      <c r="AN87" s="103" t="n">
        <f aca="false">SUM(AK87:AM87)</f>
        <v>0</v>
      </c>
      <c r="AP87" s="89" t="n">
        <f aca="false">CHOOSE($G$3,AA87-AB87,AB87-AA87)</f>
        <v>0</v>
      </c>
      <c r="AQ87" s="89" t="n">
        <f aca="false">CHOOSE($G$3,AD87-AE87,AE87-AD87)</f>
        <v>0</v>
      </c>
      <c r="AR87" s="89" t="n">
        <f aca="false">CHOOSE($G$3,AG87-AH87,AH87-AG87)</f>
        <v>0</v>
      </c>
      <c r="AS87" s="103" t="n">
        <f aca="false">AP87+AQ87+AR87</f>
        <v>0</v>
      </c>
      <c r="AT87" s="103"/>
      <c r="AU87" s="90" t="n">
        <f aca="false">AS87+AN87</f>
        <v>0</v>
      </c>
      <c r="AW87" s="90" t="n">
        <f aca="false">AI87+AF87+AC87</f>
        <v>0</v>
      </c>
      <c r="AX87" s="104"/>
    </row>
    <row r="88" customFormat="false" ht="12.75" hidden="false" customHeight="false" outlineLevel="0" collapsed="false">
      <c r="A88" s="94" t="n">
        <f aca="false">EDATE(A87,1)</f>
        <v>39203</v>
      </c>
      <c r="B88" s="95" t="n">
        <f aca="false">VLOOKUP(MONTH(A88),Volumes,4)</f>
        <v>20000</v>
      </c>
      <c r="C88" s="96"/>
      <c r="D88" s="97" t="n">
        <f aca="false">B88+C88</f>
        <v>20000</v>
      </c>
      <c r="E88" s="84" t="n">
        <f aca="false">IF(X88=0,0,IF(AND(X88=1,$H$3=1),D88*S88,IF($H$3=2,D88,"N/A")))</f>
        <v>0</v>
      </c>
      <c r="F88" s="84" t="n">
        <f aca="false">E88*W88</f>
        <v>0</v>
      </c>
      <c r="G88" s="32" t="n">
        <f aca="false">VLOOKUP($A88,Table,MATCH(G$4,Curves,0))</f>
        <v>2.914</v>
      </c>
      <c r="H88" s="98" t="n">
        <f aca="false">G88</f>
        <v>2.914</v>
      </c>
      <c r="I88" s="99" t="n">
        <f aca="false">H88</f>
        <v>2.914</v>
      </c>
      <c r="J88" s="32" t="n">
        <f aca="false">VLOOKUP($A88,Table,MATCH(J$4,Curves,0))</f>
        <v>-0.01175</v>
      </c>
      <c r="K88" s="98" t="n">
        <f aca="false">J88</f>
        <v>-0.01175</v>
      </c>
      <c r="L88" s="99" t="n">
        <f aca="false">K88</f>
        <v>-0.01175</v>
      </c>
      <c r="M88" s="32" t="n">
        <f aca="false">VLOOKUP($A88,Table,MATCH(M$4,Curves,0))</f>
        <v>0.0125</v>
      </c>
      <c r="N88" s="98" t="n">
        <f aca="false">VLOOKUP($A88,Table,MATCH(N$4,Curves,0))</f>
        <v>0.03</v>
      </c>
      <c r="O88" s="99" t="n">
        <f aca="false">N88</f>
        <v>0.03</v>
      </c>
      <c r="P88" s="100"/>
      <c r="Q88" s="99" t="n">
        <f aca="false">O88+L88+I88</f>
        <v>2.93225</v>
      </c>
      <c r="R88" s="100"/>
      <c r="S88" s="35" t="n">
        <f aca="false">A89-A88</f>
        <v>31</v>
      </c>
      <c r="T88" s="101" t="n">
        <f aca="false">CHOOSE(F$3,A89+24,A88)</f>
        <v>39258</v>
      </c>
      <c r="U88" s="35" t="n">
        <f aca="false">T88-C$3</f>
        <v>2484</v>
      </c>
      <c r="V88" s="32" t="n">
        <f aca="false">VLOOKUP($A88,Table,MATCH(V$4,Curves,0))</f>
        <v>0.070550639797268</v>
      </c>
      <c r="W88" s="102" t="n">
        <f aca="false">1/(1+CHOOSE(F$3,(V89+($K$3/10000))/2,(V88+($K$3/10000))/2))^(2*U88/365.25)</f>
        <v>0.623960627546837</v>
      </c>
      <c r="X88" s="35" t="n">
        <f aca="false">IF(AND(mthbeg&lt;=A88,mthend&gt;=A88),1,0)</f>
        <v>0</v>
      </c>
      <c r="Y88" s="35" t="n">
        <f aca="false">S88*X88</f>
        <v>0</v>
      </c>
      <c r="AA88" s="89" t="n">
        <f aca="false">F88*G88</f>
        <v>0</v>
      </c>
      <c r="AB88" s="89" t="n">
        <f aca="false">$F88*H88</f>
        <v>0</v>
      </c>
      <c r="AC88" s="89" t="n">
        <f aca="false">$F88*I88</f>
        <v>0</v>
      </c>
      <c r="AD88" s="89" t="n">
        <f aca="false">$F88*J88</f>
        <v>-0</v>
      </c>
      <c r="AE88" s="89" t="n">
        <f aca="false">$F88*K88</f>
        <v>-0</v>
      </c>
      <c r="AF88" s="89" t="n">
        <f aca="false">$F88*L88</f>
        <v>-0</v>
      </c>
      <c r="AG88" s="89" t="n">
        <f aca="false">$F88*M88</f>
        <v>0</v>
      </c>
      <c r="AH88" s="89" t="n">
        <f aca="false">$F88*N88</f>
        <v>0</v>
      </c>
      <c r="AI88" s="89" t="n">
        <f aca="false">F88*O88</f>
        <v>0</v>
      </c>
      <c r="AJ88" s="93"/>
      <c r="AK88" s="89" t="n">
        <f aca="false">CHOOSE($G$3,AB88-AC88,AC88-AB88)</f>
        <v>0</v>
      </c>
      <c r="AL88" s="89" t="n">
        <f aca="false">CHOOSE($G$3,AE88-AF88,AF88-AE88)</f>
        <v>0</v>
      </c>
      <c r="AM88" s="89" t="n">
        <f aca="false">CHOOSE($G$3,AH88-AI88,AI88-AH88)</f>
        <v>0</v>
      </c>
      <c r="AN88" s="103" t="n">
        <f aca="false">SUM(AK88:AM88)</f>
        <v>0</v>
      </c>
      <c r="AP88" s="89" t="n">
        <f aca="false">CHOOSE($G$3,AA88-AB88,AB88-AA88)</f>
        <v>0</v>
      </c>
      <c r="AQ88" s="89" t="n">
        <f aca="false">CHOOSE($G$3,AD88-AE88,AE88-AD88)</f>
        <v>0</v>
      </c>
      <c r="AR88" s="89" t="n">
        <f aca="false">CHOOSE($G$3,AG88-AH88,AH88-AG88)</f>
        <v>0</v>
      </c>
      <c r="AS88" s="103" t="n">
        <f aca="false">AP88+AQ88+AR88</f>
        <v>0</v>
      </c>
      <c r="AT88" s="103"/>
      <c r="AU88" s="90" t="n">
        <f aca="false">AS88+AN88</f>
        <v>0</v>
      </c>
      <c r="AW88" s="90" t="n">
        <f aca="false">AI88+AF88+AC88</f>
        <v>0</v>
      </c>
      <c r="AX88" s="104"/>
    </row>
    <row r="89" customFormat="false" ht="12.75" hidden="false" customHeight="false" outlineLevel="0" collapsed="false">
      <c r="A89" s="94" t="n">
        <f aca="false">EDATE(A88,1)</f>
        <v>39234</v>
      </c>
      <c r="B89" s="95" t="n">
        <f aca="false">VLOOKUP(MONTH(A89),Volumes,4)</f>
        <v>40000</v>
      </c>
      <c r="C89" s="96"/>
      <c r="D89" s="97" t="n">
        <f aca="false">B89+C89</f>
        <v>40000</v>
      </c>
      <c r="E89" s="84" t="n">
        <f aca="false">IF(X89=0,0,IF(AND(X89=1,$H$3=1),D89*S89,IF($H$3=2,D89,"N/A")))</f>
        <v>0</v>
      </c>
      <c r="F89" s="84" t="n">
        <f aca="false">E89*W89</f>
        <v>0</v>
      </c>
      <c r="G89" s="32" t="n">
        <f aca="false">VLOOKUP($A89,Table,MATCH(G$4,Curves,0))</f>
        <v>2.95</v>
      </c>
      <c r="H89" s="98" t="n">
        <f aca="false">G89</f>
        <v>2.95</v>
      </c>
      <c r="I89" s="99" t="n">
        <f aca="false">H89</f>
        <v>2.95</v>
      </c>
      <c r="J89" s="32" t="n">
        <f aca="false">VLOOKUP($A89,Table,MATCH(J$4,Curves,0))</f>
        <v>-0.01175</v>
      </c>
      <c r="K89" s="98" t="n">
        <f aca="false">J89</f>
        <v>-0.01175</v>
      </c>
      <c r="L89" s="99" t="n">
        <f aca="false">K89</f>
        <v>-0.01175</v>
      </c>
      <c r="M89" s="32" t="n">
        <f aca="false">VLOOKUP($A89,Table,MATCH(M$4,Curves,0))</f>
        <v>0.0125</v>
      </c>
      <c r="N89" s="98" t="n">
        <f aca="false">VLOOKUP($A89,Table,MATCH(N$4,Curves,0))</f>
        <v>0.03</v>
      </c>
      <c r="O89" s="99" t="n">
        <f aca="false">N89</f>
        <v>0.03</v>
      </c>
      <c r="P89" s="100"/>
      <c r="Q89" s="99" t="n">
        <f aca="false">O89+L89+I89</f>
        <v>2.96825</v>
      </c>
      <c r="R89" s="100"/>
      <c r="S89" s="35" t="n">
        <f aca="false">A90-A89</f>
        <v>30</v>
      </c>
      <c r="T89" s="101" t="n">
        <f aca="false">CHOOSE(F$3,A90+24,A89)</f>
        <v>39288</v>
      </c>
      <c r="U89" s="35" t="n">
        <f aca="false">T89-C$3</f>
        <v>2514</v>
      </c>
      <c r="V89" s="32" t="n">
        <f aca="false">VLOOKUP($A89,Table,MATCH(V$4,Curves,0))</f>
        <v>0.070571100655533</v>
      </c>
      <c r="W89" s="102" t="n">
        <f aca="false">1/(1+CHOOSE(F$3,(V90+($K$3/10000))/2,(V89+($K$3/10000))/2))^(2*U89/365.25)</f>
        <v>0.620334689040429</v>
      </c>
      <c r="X89" s="35" t="n">
        <f aca="false">IF(AND(mthbeg&lt;=A89,mthend&gt;=A89),1,0)</f>
        <v>0</v>
      </c>
      <c r="Y89" s="35" t="n">
        <f aca="false">S89*X89</f>
        <v>0</v>
      </c>
      <c r="AA89" s="89" t="n">
        <f aca="false">F89*G89</f>
        <v>0</v>
      </c>
      <c r="AB89" s="89" t="n">
        <f aca="false">$F89*H89</f>
        <v>0</v>
      </c>
      <c r="AC89" s="89" t="n">
        <f aca="false">$F89*I89</f>
        <v>0</v>
      </c>
      <c r="AD89" s="89" t="n">
        <f aca="false">$F89*J89</f>
        <v>-0</v>
      </c>
      <c r="AE89" s="89" t="n">
        <f aca="false">$F89*K89</f>
        <v>-0</v>
      </c>
      <c r="AF89" s="89" t="n">
        <f aca="false">$F89*L89</f>
        <v>-0</v>
      </c>
      <c r="AG89" s="89" t="n">
        <f aca="false">$F89*M89</f>
        <v>0</v>
      </c>
      <c r="AH89" s="89" t="n">
        <f aca="false">$F89*N89</f>
        <v>0</v>
      </c>
      <c r="AI89" s="89" t="n">
        <f aca="false">F89*O89</f>
        <v>0</v>
      </c>
      <c r="AJ89" s="93"/>
      <c r="AK89" s="89" t="n">
        <f aca="false">CHOOSE($G$3,AB89-AC89,AC89-AB89)</f>
        <v>0</v>
      </c>
      <c r="AL89" s="89" t="n">
        <f aca="false">CHOOSE($G$3,AE89-AF89,AF89-AE89)</f>
        <v>0</v>
      </c>
      <c r="AM89" s="89" t="n">
        <f aca="false">CHOOSE($G$3,AH89-AI89,AI89-AH89)</f>
        <v>0</v>
      </c>
      <c r="AN89" s="103" t="n">
        <f aca="false">SUM(AK89:AM89)</f>
        <v>0</v>
      </c>
      <c r="AP89" s="89" t="n">
        <f aca="false">CHOOSE($G$3,AA89-AB89,AB89-AA89)</f>
        <v>0</v>
      </c>
      <c r="AQ89" s="89" t="n">
        <f aca="false">CHOOSE($G$3,AD89-AE89,AE89-AD89)</f>
        <v>0</v>
      </c>
      <c r="AR89" s="89" t="n">
        <f aca="false">CHOOSE($G$3,AG89-AH89,AH89-AG89)</f>
        <v>0</v>
      </c>
      <c r="AS89" s="103" t="n">
        <f aca="false">AP89+AQ89+AR89</f>
        <v>0</v>
      </c>
      <c r="AT89" s="103"/>
      <c r="AU89" s="90" t="n">
        <f aca="false">AS89+AN89</f>
        <v>0</v>
      </c>
      <c r="AW89" s="90" t="n">
        <f aca="false">AI89+AF89+AC89</f>
        <v>0</v>
      </c>
      <c r="AX89" s="104"/>
    </row>
    <row r="90" customFormat="false" ht="12.75" hidden="false" customHeight="false" outlineLevel="0" collapsed="false">
      <c r="A90" s="94" t="n">
        <f aca="false">EDATE(A89,1)</f>
        <v>39264</v>
      </c>
      <c r="B90" s="95" t="n">
        <f aca="false">VLOOKUP(MONTH(A90),Volumes,4)</f>
        <v>40000</v>
      </c>
      <c r="C90" s="96"/>
      <c r="D90" s="97" t="n">
        <f aca="false">B90+C90</f>
        <v>40000</v>
      </c>
      <c r="E90" s="84" t="n">
        <f aca="false">IF(X90=0,0,IF(AND(X90=1,$H$3=1),D90*S90,IF($H$3=2,D90,"N/A")))</f>
        <v>0</v>
      </c>
      <c r="F90" s="84" t="n">
        <f aca="false">E90*W90</f>
        <v>0</v>
      </c>
      <c r="G90" s="32" t="n">
        <f aca="false">VLOOKUP($A90,Table,MATCH(G$4,Curves,0))</f>
        <v>2.962</v>
      </c>
      <c r="H90" s="98" t="n">
        <f aca="false">G90</f>
        <v>2.962</v>
      </c>
      <c r="I90" s="99" t="n">
        <f aca="false">H90</f>
        <v>2.962</v>
      </c>
      <c r="J90" s="32" t="n">
        <f aca="false">VLOOKUP($A90,Table,MATCH(J$4,Curves,0))</f>
        <v>-0.01175</v>
      </c>
      <c r="K90" s="98" t="n">
        <f aca="false">J90</f>
        <v>-0.01175</v>
      </c>
      <c r="L90" s="99" t="n">
        <f aca="false">K90</f>
        <v>-0.01175</v>
      </c>
      <c r="M90" s="32" t="n">
        <f aca="false">VLOOKUP($A90,Table,MATCH(M$4,Curves,0))</f>
        <v>0.0125</v>
      </c>
      <c r="N90" s="98" t="n">
        <f aca="false">VLOOKUP($A90,Table,MATCH(N$4,Curves,0))</f>
        <v>0.03</v>
      </c>
      <c r="O90" s="99" t="n">
        <f aca="false">N90</f>
        <v>0.03</v>
      </c>
      <c r="P90" s="100"/>
      <c r="Q90" s="99" t="n">
        <f aca="false">O90+L90+I90</f>
        <v>2.98025</v>
      </c>
      <c r="R90" s="100"/>
      <c r="S90" s="35" t="n">
        <f aca="false">A91-A90</f>
        <v>31</v>
      </c>
      <c r="T90" s="101" t="n">
        <f aca="false">CHOOSE(F$3,A91+24,A90)</f>
        <v>39319</v>
      </c>
      <c r="U90" s="35" t="n">
        <f aca="false">T90-C$3</f>
        <v>2545</v>
      </c>
      <c r="V90" s="32" t="n">
        <f aca="false">VLOOKUP($A90,Table,MATCH(V$4,Curves,0))</f>
        <v>0.070590901486242</v>
      </c>
      <c r="W90" s="102" t="n">
        <f aca="false">1/(1+CHOOSE(F$3,(V91+($K$3/10000))/2,(V90+($K$3/10000))/2))^(2*U90/365.25)</f>
        <v>0.61660798627352</v>
      </c>
      <c r="X90" s="35" t="n">
        <f aca="false">IF(AND(mthbeg&lt;=A90,mthend&gt;=A90),1,0)</f>
        <v>0</v>
      </c>
      <c r="Y90" s="35" t="n">
        <f aca="false">S90*X90</f>
        <v>0</v>
      </c>
      <c r="AA90" s="89" t="n">
        <f aca="false">F90*G90</f>
        <v>0</v>
      </c>
      <c r="AB90" s="89" t="n">
        <f aca="false">$F90*H90</f>
        <v>0</v>
      </c>
      <c r="AC90" s="89" t="n">
        <f aca="false">$F90*I90</f>
        <v>0</v>
      </c>
      <c r="AD90" s="89" t="n">
        <f aca="false">$F90*J90</f>
        <v>-0</v>
      </c>
      <c r="AE90" s="89" t="n">
        <f aca="false">$F90*K90</f>
        <v>-0</v>
      </c>
      <c r="AF90" s="89" t="n">
        <f aca="false">$F90*L90</f>
        <v>-0</v>
      </c>
      <c r="AG90" s="89" t="n">
        <f aca="false">$F90*M90</f>
        <v>0</v>
      </c>
      <c r="AH90" s="89" t="n">
        <f aca="false">$F90*N90</f>
        <v>0</v>
      </c>
      <c r="AI90" s="89" t="n">
        <f aca="false">F90*O90</f>
        <v>0</v>
      </c>
      <c r="AJ90" s="93"/>
      <c r="AK90" s="89" t="n">
        <f aca="false">CHOOSE($G$3,AB90-AC90,AC90-AB90)</f>
        <v>0</v>
      </c>
      <c r="AL90" s="89" t="n">
        <f aca="false">CHOOSE($G$3,AE90-AF90,AF90-AE90)</f>
        <v>0</v>
      </c>
      <c r="AM90" s="89" t="n">
        <f aca="false">CHOOSE($G$3,AH90-AI90,AI90-AH90)</f>
        <v>0</v>
      </c>
      <c r="AN90" s="103" t="n">
        <f aca="false">SUM(AK90:AM90)</f>
        <v>0</v>
      </c>
      <c r="AP90" s="89" t="n">
        <f aca="false">CHOOSE($G$3,AA90-AB90,AB90-AA90)</f>
        <v>0</v>
      </c>
      <c r="AQ90" s="89" t="n">
        <f aca="false">CHOOSE($G$3,AD90-AE90,AE90-AD90)</f>
        <v>0</v>
      </c>
      <c r="AR90" s="89" t="n">
        <f aca="false">CHOOSE($G$3,AG90-AH90,AH90-AG90)</f>
        <v>0</v>
      </c>
      <c r="AS90" s="103" t="n">
        <f aca="false">AP90+AQ90+AR90</f>
        <v>0</v>
      </c>
      <c r="AT90" s="103"/>
      <c r="AU90" s="90" t="n">
        <f aca="false">AS90+AN90</f>
        <v>0</v>
      </c>
      <c r="AW90" s="90" t="n">
        <f aca="false">AI90+AF90+AC90</f>
        <v>0</v>
      </c>
      <c r="AX90" s="104"/>
    </row>
    <row r="91" customFormat="false" ht="12.75" hidden="false" customHeight="false" outlineLevel="0" collapsed="false">
      <c r="A91" s="94" t="n">
        <f aca="false">EDATE(A90,1)</f>
        <v>39295</v>
      </c>
      <c r="B91" s="95" t="n">
        <f aca="false">VLOOKUP(MONTH(A91),Volumes,4)</f>
        <v>40000</v>
      </c>
      <c r="C91" s="96"/>
      <c r="D91" s="97" t="n">
        <f aca="false">B91+C91</f>
        <v>40000</v>
      </c>
      <c r="E91" s="84" t="n">
        <f aca="false">IF(X91=0,0,IF(AND(X91=1,$H$3=1),D91*S91,IF($H$3=2,D91,"N/A")))</f>
        <v>0</v>
      </c>
      <c r="F91" s="84" t="n">
        <f aca="false">E91*W91</f>
        <v>0</v>
      </c>
      <c r="G91" s="32" t="n">
        <f aca="false">VLOOKUP($A91,Table,MATCH(G$4,Curves,0))</f>
        <v>2.983</v>
      </c>
      <c r="H91" s="98" t="n">
        <f aca="false">G91</f>
        <v>2.983</v>
      </c>
      <c r="I91" s="99" t="n">
        <f aca="false">H91</f>
        <v>2.983</v>
      </c>
      <c r="J91" s="32" t="n">
        <f aca="false">VLOOKUP($A91,Table,MATCH(J$4,Curves,0))</f>
        <v>-0.01425</v>
      </c>
      <c r="K91" s="98" t="n">
        <f aca="false">J91</f>
        <v>-0.01425</v>
      </c>
      <c r="L91" s="99" t="n">
        <f aca="false">K91</f>
        <v>-0.01425</v>
      </c>
      <c r="M91" s="32" t="n">
        <f aca="false">VLOOKUP($A91,Table,MATCH(M$4,Curves,0))</f>
        <v>0.0125</v>
      </c>
      <c r="N91" s="98" t="n">
        <f aca="false">VLOOKUP($A91,Table,MATCH(N$4,Curves,0))</f>
        <v>0.03</v>
      </c>
      <c r="O91" s="99" t="n">
        <f aca="false">N91</f>
        <v>0.03</v>
      </c>
      <c r="P91" s="100"/>
      <c r="Q91" s="99" t="n">
        <f aca="false">O91+L91+I91</f>
        <v>2.99875</v>
      </c>
      <c r="R91" s="100"/>
      <c r="S91" s="35" t="n">
        <f aca="false">A92-A91</f>
        <v>31</v>
      </c>
      <c r="T91" s="101" t="n">
        <f aca="false">CHOOSE(F$3,A92+24,A91)</f>
        <v>39350</v>
      </c>
      <c r="U91" s="35" t="n">
        <f aca="false">T91-C$3</f>
        <v>2576</v>
      </c>
      <c r="V91" s="32" t="n">
        <f aca="false">VLOOKUP($A91,Table,MATCH(V$4,Curves,0))</f>
        <v>0.070611362344779</v>
      </c>
      <c r="W91" s="102" t="n">
        <f aca="false">1/(1+CHOOSE(F$3,(V92+($K$3/10000))/2,(V91+($K$3/10000))/2))^(2*U91/365.25)</f>
        <v>0.612946391916292</v>
      </c>
      <c r="X91" s="35" t="n">
        <f aca="false">IF(AND(mthbeg&lt;=A91,mthend&gt;=A91),1,0)</f>
        <v>0</v>
      </c>
      <c r="Y91" s="35" t="n">
        <f aca="false">S91*X91</f>
        <v>0</v>
      </c>
      <c r="AA91" s="89" t="n">
        <f aca="false">F91*G91</f>
        <v>0</v>
      </c>
      <c r="AB91" s="89" t="n">
        <f aca="false">$F91*H91</f>
        <v>0</v>
      </c>
      <c r="AC91" s="89" t="n">
        <f aca="false">$F91*I91</f>
        <v>0</v>
      </c>
      <c r="AD91" s="89" t="n">
        <f aca="false">$F91*J91</f>
        <v>-0</v>
      </c>
      <c r="AE91" s="89" t="n">
        <f aca="false">$F91*K91</f>
        <v>-0</v>
      </c>
      <c r="AF91" s="89" t="n">
        <f aca="false">$F91*L91</f>
        <v>-0</v>
      </c>
      <c r="AG91" s="89" t="n">
        <f aca="false">$F91*M91</f>
        <v>0</v>
      </c>
      <c r="AH91" s="89" t="n">
        <f aca="false">$F91*N91</f>
        <v>0</v>
      </c>
      <c r="AI91" s="89" t="n">
        <f aca="false">F91*O91</f>
        <v>0</v>
      </c>
      <c r="AJ91" s="93"/>
      <c r="AK91" s="89" t="n">
        <f aca="false">CHOOSE($G$3,AB91-AC91,AC91-AB91)</f>
        <v>0</v>
      </c>
      <c r="AL91" s="89" t="n">
        <f aca="false">CHOOSE($G$3,AE91-AF91,AF91-AE91)</f>
        <v>0</v>
      </c>
      <c r="AM91" s="89" t="n">
        <f aca="false">CHOOSE($G$3,AH91-AI91,AI91-AH91)</f>
        <v>0</v>
      </c>
      <c r="AN91" s="103" t="n">
        <f aca="false">SUM(AK91:AM91)</f>
        <v>0</v>
      </c>
      <c r="AP91" s="89" t="n">
        <f aca="false">CHOOSE($G$3,AA91-AB91,AB91-AA91)</f>
        <v>0</v>
      </c>
      <c r="AQ91" s="89" t="n">
        <f aca="false">CHOOSE($G$3,AD91-AE91,AE91-AD91)</f>
        <v>0</v>
      </c>
      <c r="AR91" s="89" t="n">
        <f aca="false">CHOOSE($G$3,AG91-AH91,AH91-AG91)</f>
        <v>0</v>
      </c>
      <c r="AS91" s="103" t="n">
        <f aca="false">AP91+AQ91+AR91</f>
        <v>0</v>
      </c>
      <c r="AT91" s="103"/>
      <c r="AU91" s="90" t="n">
        <f aca="false">AS91+AN91</f>
        <v>0</v>
      </c>
      <c r="AW91" s="90" t="n">
        <f aca="false">AI91+AF91+AC91</f>
        <v>0</v>
      </c>
      <c r="AX91" s="104"/>
    </row>
    <row r="92" customFormat="false" ht="12.75" hidden="false" customHeight="false" outlineLevel="0" collapsed="false">
      <c r="A92" s="94" t="n">
        <f aca="false">EDATE(A91,1)</f>
        <v>39326</v>
      </c>
      <c r="B92" s="95" t="n">
        <f aca="false">VLOOKUP(MONTH(A92),Volumes,4)</f>
        <v>20000</v>
      </c>
      <c r="C92" s="96"/>
      <c r="D92" s="97" t="n">
        <f aca="false">B92+C92</f>
        <v>20000</v>
      </c>
      <c r="E92" s="84" t="n">
        <f aca="false">IF(X92=0,0,IF(AND(X92=1,$H$3=1),D92*S92,IF($H$3=2,D92,"N/A")))</f>
        <v>0</v>
      </c>
      <c r="F92" s="84" t="n">
        <f aca="false">E92*W92</f>
        <v>0</v>
      </c>
      <c r="G92" s="32" t="n">
        <f aca="false">VLOOKUP($A92,Table,MATCH(G$4,Curves,0))</f>
        <v>3.006</v>
      </c>
      <c r="H92" s="98" t="n">
        <f aca="false">G92</f>
        <v>3.006</v>
      </c>
      <c r="I92" s="99" t="n">
        <f aca="false">H92</f>
        <v>3.006</v>
      </c>
      <c r="J92" s="32" t="n">
        <f aca="false">VLOOKUP($A92,Table,MATCH(J$4,Curves,0))</f>
        <v>-0.01425</v>
      </c>
      <c r="K92" s="98" t="n">
        <f aca="false">J92</f>
        <v>-0.01425</v>
      </c>
      <c r="L92" s="99" t="n">
        <f aca="false">K92</f>
        <v>-0.01425</v>
      </c>
      <c r="M92" s="32" t="n">
        <f aca="false">VLOOKUP($A92,Table,MATCH(M$4,Curves,0))</f>
        <v>0.0125</v>
      </c>
      <c r="N92" s="98" t="n">
        <f aca="false">VLOOKUP($A92,Table,MATCH(N$4,Curves,0))</f>
        <v>0.03</v>
      </c>
      <c r="O92" s="99" t="n">
        <f aca="false">N92</f>
        <v>0.03</v>
      </c>
      <c r="P92" s="100"/>
      <c r="Q92" s="99" t="n">
        <f aca="false">O92+L92+I92</f>
        <v>3.02175</v>
      </c>
      <c r="R92" s="100"/>
      <c r="S92" s="35" t="n">
        <f aca="false">A93-A92</f>
        <v>30</v>
      </c>
      <c r="T92" s="101" t="n">
        <f aca="false">CHOOSE(F$3,A93+24,A92)</f>
        <v>39380</v>
      </c>
      <c r="U92" s="35" t="n">
        <f aca="false">T92-C$3</f>
        <v>2606</v>
      </c>
      <c r="V92" s="32" t="n">
        <f aca="false">VLOOKUP($A92,Table,MATCH(V$4,Curves,0))</f>
        <v>0.070621099426719</v>
      </c>
      <c r="W92" s="102" t="n">
        <f aca="false">1/(1+CHOOSE(F$3,(V93+($K$3/10000))/2,(V92+($K$3/10000))/2))^(2*U92/365.25)</f>
        <v>0.609469184069295</v>
      </c>
      <c r="X92" s="35" t="n">
        <f aca="false">IF(AND(mthbeg&lt;=A92,mthend&gt;=A92),1,0)</f>
        <v>0</v>
      </c>
      <c r="Y92" s="35" t="n">
        <f aca="false">S92*X92</f>
        <v>0</v>
      </c>
      <c r="AA92" s="89" t="n">
        <f aca="false">F92*G92</f>
        <v>0</v>
      </c>
      <c r="AB92" s="89" t="n">
        <f aca="false">$F92*H92</f>
        <v>0</v>
      </c>
      <c r="AC92" s="89" t="n">
        <f aca="false">$F92*I92</f>
        <v>0</v>
      </c>
      <c r="AD92" s="89" t="n">
        <f aca="false">$F92*J92</f>
        <v>-0</v>
      </c>
      <c r="AE92" s="89" t="n">
        <f aca="false">$F92*K92</f>
        <v>-0</v>
      </c>
      <c r="AF92" s="89" t="n">
        <f aca="false">$F92*L92</f>
        <v>-0</v>
      </c>
      <c r="AG92" s="89" t="n">
        <f aca="false">$F92*M92</f>
        <v>0</v>
      </c>
      <c r="AH92" s="89" t="n">
        <f aca="false">$F92*N92</f>
        <v>0</v>
      </c>
      <c r="AI92" s="89" t="n">
        <f aca="false">F92*O92</f>
        <v>0</v>
      </c>
      <c r="AJ92" s="93"/>
      <c r="AK92" s="89" t="n">
        <f aca="false">CHOOSE($G$3,AB92-AC92,AC92-AB92)</f>
        <v>0</v>
      </c>
      <c r="AL92" s="89" t="n">
        <f aca="false">CHOOSE($G$3,AE92-AF92,AF92-AE92)</f>
        <v>0</v>
      </c>
      <c r="AM92" s="89" t="n">
        <f aca="false">CHOOSE($G$3,AH92-AI92,AI92-AH92)</f>
        <v>0</v>
      </c>
      <c r="AN92" s="103" t="n">
        <f aca="false">SUM(AK92:AM92)</f>
        <v>0</v>
      </c>
      <c r="AP92" s="89" t="n">
        <f aca="false">CHOOSE($G$3,AA92-AB92,AB92-AA92)</f>
        <v>0</v>
      </c>
      <c r="AQ92" s="89" t="n">
        <f aca="false">CHOOSE($G$3,AD92-AE92,AE92-AD92)</f>
        <v>0</v>
      </c>
      <c r="AR92" s="89" t="n">
        <f aca="false">CHOOSE($G$3,AG92-AH92,AH92-AG92)</f>
        <v>0</v>
      </c>
      <c r="AS92" s="103" t="n">
        <f aca="false">AP92+AQ92+AR92</f>
        <v>0</v>
      </c>
      <c r="AT92" s="103"/>
      <c r="AU92" s="90" t="n">
        <f aca="false">AS92+AN92</f>
        <v>0</v>
      </c>
      <c r="AW92" s="90" t="n">
        <f aca="false">AI92+AF92+AC92</f>
        <v>0</v>
      </c>
      <c r="AX92" s="104"/>
    </row>
    <row r="93" customFormat="false" ht="12.75" hidden="false" customHeight="false" outlineLevel="0" collapsed="false">
      <c r="A93" s="94" t="n">
        <f aca="false">EDATE(A92,1)</f>
        <v>39356</v>
      </c>
      <c r="B93" s="95" t="n">
        <f aca="false">VLOOKUP(MONTH(A93),Volumes,4)</f>
        <v>10000</v>
      </c>
      <c r="C93" s="96"/>
      <c r="D93" s="97" t="n">
        <f aca="false">B93+C93</f>
        <v>10000</v>
      </c>
      <c r="E93" s="84" t="n">
        <f aca="false">IF(X93=0,0,IF(AND(X93=1,$H$3=1),D93*S93,IF($H$3=2,D93,"N/A")))</f>
        <v>0</v>
      </c>
      <c r="F93" s="84" t="n">
        <f aca="false">E93*W93</f>
        <v>0</v>
      </c>
      <c r="G93" s="32" t="n">
        <f aca="false">VLOOKUP($A93,Table,MATCH(G$4,Curves,0))</f>
        <v>3.017</v>
      </c>
      <c r="H93" s="98" t="n">
        <f aca="false">G93</f>
        <v>3.017</v>
      </c>
      <c r="I93" s="99" t="n">
        <f aca="false">H93</f>
        <v>3.017</v>
      </c>
      <c r="J93" s="32" t="n">
        <f aca="false">VLOOKUP($A93,Table,MATCH(J$4,Curves,0))</f>
        <v>-0.03</v>
      </c>
      <c r="K93" s="98" t="n">
        <f aca="false">J93</f>
        <v>-0.03</v>
      </c>
      <c r="L93" s="99" t="n">
        <f aca="false">K93</f>
        <v>-0.03</v>
      </c>
      <c r="M93" s="32" t="n">
        <f aca="false">VLOOKUP($A93,Table,MATCH(M$4,Curves,0))</f>
        <v>0.0125</v>
      </c>
      <c r="N93" s="98" t="n">
        <f aca="false">VLOOKUP($A93,Table,MATCH(N$4,Curves,0))</f>
        <v>0.03</v>
      </c>
      <c r="O93" s="99" t="n">
        <f aca="false">N93</f>
        <v>0.03</v>
      </c>
      <c r="P93" s="100"/>
      <c r="Q93" s="99" t="n">
        <f aca="false">O93+L93+I93</f>
        <v>3.017</v>
      </c>
      <c r="R93" s="100"/>
      <c r="S93" s="35" t="n">
        <f aca="false">A94-A93</f>
        <v>31</v>
      </c>
      <c r="T93" s="101" t="n">
        <f aca="false">CHOOSE(F$3,A94+24,A93)</f>
        <v>39411</v>
      </c>
      <c r="U93" s="35" t="n">
        <f aca="false">T93-C$3</f>
        <v>2637</v>
      </c>
      <c r="V93" s="32" t="n">
        <f aca="false">VLOOKUP($A93,Table,MATCH(V$4,Curves,0))</f>
        <v>0.070619452704261</v>
      </c>
      <c r="W93" s="102" t="n">
        <f aca="false">1/(1+CHOOSE(F$3,(V94+($K$3/10000))/2,(V93+($K$3/10000))/2))^(2*U93/365.25)</f>
        <v>0.605896957554201</v>
      </c>
      <c r="X93" s="35" t="n">
        <f aca="false">IF(AND(mthbeg&lt;=A93,mthend&gt;=A93),1,0)</f>
        <v>0</v>
      </c>
      <c r="Y93" s="35" t="n">
        <f aca="false">S93*X93</f>
        <v>0</v>
      </c>
      <c r="AA93" s="89" t="n">
        <f aca="false">F93*G93</f>
        <v>0</v>
      </c>
      <c r="AB93" s="89" t="n">
        <f aca="false">$F93*H93</f>
        <v>0</v>
      </c>
      <c r="AC93" s="89" t="n">
        <f aca="false">$F93*I93</f>
        <v>0</v>
      </c>
      <c r="AD93" s="89" t="n">
        <f aca="false">$F93*J93</f>
        <v>-0</v>
      </c>
      <c r="AE93" s="89" t="n">
        <f aca="false">$F93*K93</f>
        <v>-0</v>
      </c>
      <c r="AF93" s="89" t="n">
        <f aca="false">$F93*L93</f>
        <v>-0</v>
      </c>
      <c r="AG93" s="89" t="n">
        <f aca="false">$F93*M93</f>
        <v>0</v>
      </c>
      <c r="AH93" s="89" t="n">
        <f aca="false">$F93*N93</f>
        <v>0</v>
      </c>
      <c r="AI93" s="89" t="n">
        <f aca="false">F93*O93</f>
        <v>0</v>
      </c>
      <c r="AJ93" s="93"/>
      <c r="AK93" s="89" t="n">
        <f aca="false">CHOOSE($G$3,AB93-AC93,AC93-AB93)</f>
        <v>0</v>
      </c>
      <c r="AL93" s="89" t="n">
        <f aca="false">CHOOSE($G$3,AE93-AF93,AF93-AE93)</f>
        <v>0</v>
      </c>
      <c r="AM93" s="89" t="n">
        <f aca="false">CHOOSE($G$3,AH93-AI93,AI93-AH93)</f>
        <v>0</v>
      </c>
      <c r="AN93" s="103" t="n">
        <f aca="false">SUM(AK93:AM93)</f>
        <v>0</v>
      </c>
      <c r="AP93" s="89" t="n">
        <f aca="false">CHOOSE($G$3,AA93-AB93,AB93-AA93)</f>
        <v>0</v>
      </c>
      <c r="AQ93" s="89" t="n">
        <f aca="false">CHOOSE($G$3,AD93-AE93,AE93-AD93)</f>
        <v>0</v>
      </c>
      <c r="AR93" s="89" t="n">
        <f aca="false">CHOOSE($G$3,AG93-AH93,AH93-AG93)</f>
        <v>0</v>
      </c>
      <c r="AS93" s="103" t="n">
        <f aca="false">AP93+AQ93+AR93</f>
        <v>0</v>
      </c>
      <c r="AT93" s="103"/>
      <c r="AU93" s="90" t="n">
        <f aca="false">AS93+AN93</f>
        <v>0</v>
      </c>
      <c r="AW93" s="90" t="n">
        <f aca="false">AI93+AF93+AC93</f>
        <v>0</v>
      </c>
      <c r="AX93" s="104"/>
    </row>
    <row r="94" customFormat="false" ht="12.75" hidden="false" customHeight="false" outlineLevel="0" collapsed="false">
      <c r="A94" s="94" t="n">
        <f aca="false">EDATE(A93,1)</f>
        <v>39387</v>
      </c>
      <c r="B94" s="95" t="n">
        <f aca="false">VLOOKUP(MONTH(A94),Volumes,4)</f>
        <v>10000</v>
      </c>
      <c r="C94" s="96"/>
      <c r="D94" s="97" t="n">
        <f aca="false">B94+C94</f>
        <v>10000</v>
      </c>
      <c r="E94" s="84" t="n">
        <f aca="false">IF(X94=0,0,IF(AND(X94=1,$H$3=1),D94*S94,IF($H$3=2,D94,"N/A")))</f>
        <v>0</v>
      </c>
      <c r="F94" s="84" t="n">
        <f aca="false">E94*W94</f>
        <v>0</v>
      </c>
      <c r="G94" s="32" t="n">
        <f aca="false">VLOOKUP($A94,Table,MATCH(G$4,Curves,0))</f>
        <v>3.089</v>
      </c>
      <c r="H94" s="98" t="n">
        <f aca="false">G94</f>
        <v>3.089</v>
      </c>
      <c r="I94" s="99" t="n">
        <f aca="false">H94</f>
        <v>3.089</v>
      </c>
      <c r="J94" s="32" t="n">
        <f aca="false">VLOOKUP($A94,Table,MATCH(J$4,Curves,0))</f>
        <v>-0.029</v>
      </c>
      <c r="K94" s="98" t="n">
        <f aca="false">J94</f>
        <v>-0.029</v>
      </c>
      <c r="L94" s="99" t="n">
        <f aca="false">K94</f>
        <v>-0.029</v>
      </c>
      <c r="M94" s="32" t="n">
        <f aca="false">VLOOKUP($A94,Table,MATCH(M$4,Curves,0))</f>
        <v>0.01</v>
      </c>
      <c r="N94" s="98" t="n">
        <f aca="false">VLOOKUP($A94,Table,MATCH(N$4,Curves,0))</f>
        <v>0.03</v>
      </c>
      <c r="O94" s="99" t="n">
        <f aca="false">N94</f>
        <v>0.03</v>
      </c>
      <c r="P94" s="100"/>
      <c r="Q94" s="99" t="n">
        <f aca="false">O94+L94+I94</f>
        <v>3.09</v>
      </c>
      <c r="R94" s="100"/>
      <c r="S94" s="35" t="n">
        <f aca="false">A95-A94</f>
        <v>30</v>
      </c>
      <c r="T94" s="101" t="n">
        <f aca="false">CHOOSE(F$3,A95+24,A94)</f>
        <v>39441</v>
      </c>
      <c r="U94" s="35" t="n">
        <f aca="false">T94-C$3</f>
        <v>2667</v>
      </c>
      <c r="V94" s="32" t="n">
        <f aca="false">VLOOKUP($A94,Table,MATCH(V$4,Curves,0))</f>
        <v>0.070617751091056</v>
      </c>
      <c r="W94" s="102" t="n">
        <f aca="false">1/(1+CHOOSE(F$3,(V95+($K$3/10000))/2,(V94+($K$3/10000))/2))^(2*U94/365.25)</f>
        <v>0.602460060805785</v>
      </c>
      <c r="X94" s="35" t="n">
        <f aca="false">IF(AND(mthbeg&lt;=A94,mthend&gt;=A94),1,0)</f>
        <v>0</v>
      </c>
      <c r="Y94" s="35" t="n">
        <f aca="false">S94*X94</f>
        <v>0</v>
      </c>
      <c r="AA94" s="89" t="n">
        <f aca="false">F94*G94</f>
        <v>0</v>
      </c>
      <c r="AB94" s="89" t="n">
        <f aca="false">$F94*H94</f>
        <v>0</v>
      </c>
      <c r="AC94" s="89" t="n">
        <f aca="false">$F94*I94</f>
        <v>0</v>
      </c>
      <c r="AD94" s="89" t="n">
        <f aca="false">$F94*J94</f>
        <v>-0</v>
      </c>
      <c r="AE94" s="89" t="n">
        <f aca="false">$F94*K94</f>
        <v>-0</v>
      </c>
      <c r="AF94" s="89" t="n">
        <f aca="false">$F94*L94</f>
        <v>-0</v>
      </c>
      <c r="AG94" s="89" t="n">
        <f aca="false">$F94*M94</f>
        <v>0</v>
      </c>
      <c r="AH94" s="89" t="n">
        <f aca="false">$F94*N94</f>
        <v>0</v>
      </c>
      <c r="AI94" s="89" t="n">
        <f aca="false">F94*O94</f>
        <v>0</v>
      </c>
      <c r="AJ94" s="93"/>
      <c r="AK94" s="89" t="n">
        <f aca="false">CHOOSE($G$3,AB94-AC94,AC94-AB94)</f>
        <v>0</v>
      </c>
      <c r="AL94" s="89" t="n">
        <f aca="false">CHOOSE($G$3,AE94-AF94,AF94-AE94)</f>
        <v>0</v>
      </c>
      <c r="AM94" s="89" t="n">
        <f aca="false">CHOOSE($G$3,AH94-AI94,AI94-AH94)</f>
        <v>0</v>
      </c>
      <c r="AN94" s="103" t="n">
        <f aca="false">SUM(AK94:AM94)</f>
        <v>0</v>
      </c>
      <c r="AP94" s="89" t="n">
        <f aca="false">CHOOSE($G$3,AA94-AB94,AB94-AA94)</f>
        <v>0</v>
      </c>
      <c r="AQ94" s="89" t="n">
        <f aca="false">CHOOSE($G$3,AD94-AE94,AE94-AD94)</f>
        <v>0</v>
      </c>
      <c r="AR94" s="89" t="n">
        <f aca="false">CHOOSE($G$3,AG94-AH94,AH94-AG94)</f>
        <v>0</v>
      </c>
      <c r="AS94" s="103" t="n">
        <f aca="false">AP94+AQ94+AR94</f>
        <v>0</v>
      </c>
      <c r="AT94" s="103"/>
      <c r="AU94" s="90" t="n">
        <f aca="false">AS94+AN94</f>
        <v>0</v>
      </c>
      <c r="AW94" s="90" t="n">
        <f aca="false">AI94+AF94+AC94</f>
        <v>0</v>
      </c>
      <c r="AX94" s="104"/>
    </row>
    <row r="95" customFormat="false" ht="12.75" hidden="false" customHeight="false" outlineLevel="0" collapsed="false">
      <c r="A95" s="94" t="n">
        <f aca="false">EDATE(A94,1)</f>
        <v>39417</v>
      </c>
      <c r="B95" s="95" t="n">
        <f aca="false">VLOOKUP(MONTH(A95),Volumes,4)</f>
        <v>10000</v>
      </c>
      <c r="C95" s="96"/>
      <c r="D95" s="97" t="n">
        <f aca="false">B95+C95</f>
        <v>10000</v>
      </c>
      <c r="E95" s="84" t="n">
        <f aca="false">IF(X95=0,0,IF(AND(X95=1,$H$3=1),D95*S95,IF($H$3=2,D95,"N/A")))</f>
        <v>0</v>
      </c>
      <c r="F95" s="84" t="n">
        <f aca="false">E95*W95</f>
        <v>0</v>
      </c>
      <c r="G95" s="32" t="n">
        <f aca="false">VLOOKUP($A95,Table,MATCH(G$4,Curves,0))</f>
        <v>3.163</v>
      </c>
      <c r="H95" s="98" t="n">
        <f aca="false">G95</f>
        <v>3.163</v>
      </c>
      <c r="I95" s="99" t="n">
        <f aca="false">H95</f>
        <v>3.163</v>
      </c>
      <c r="J95" s="32" t="n">
        <f aca="false">VLOOKUP($A95,Table,MATCH(J$4,Curves,0))</f>
        <v>-0.029</v>
      </c>
      <c r="K95" s="98" t="n">
        <f aca="false">J95</f>
        <v>-0.029</v>
      </c>
      <c r="L95" s="99" t="n">
        <f aca="false">K95</f>
        <v>-0.029</v>
      </c>
      <c r="M95" s="32" t="n">
        <f aca="false">VLOOKUP($A95,Table,MATCH(M$4,Curves,0))</f>
        <v>0.01</v>
      </c>
      <c r="N95" s="98" t="n">
        <f aca="false">VLOOKUP($A95,Table,MATCH(N$4,Curves,0))</f>
        <v>0.03</v>
      </c>
      <c r="O95" s="99" t="n">
        <f aca="false">N95</f>
        <v>0.03</v>
      </c>
      <c r="P95" s="100"/>
      <c r="Q95" s="99" t="n">
        <f aca="false">O95+L95+I95</f>
        <v>3.164</v>
      </c>
      <c r="R95" s="100"/>
      <c r="S95" s="35" t="n">
        <f aca="false">A96-A95</f>
        <v>31</v>
      </c>
      <c r="T95" s="101" t="n">
        <f aca="false">CHOOSE(F$3,A96+24,A95)</f>
        <v>39472</v>
      </c>
      <c r="U95" s="35" t="n">
        <f aca="false">T95-C$3</f>
        <v>2698</v>
      </c>
      <c r="V95" s="32" t="n">
        <f aca="false">VLOOKUP($A95,Table,MATCH(V$4,Curves,0))</f>
        <v>0.070616104368601</v>
      </c>
      <c r="W95" s="102" t="n">
        <f aca="false">1/(1+CHOOSE(F$3,(V96+($K$3/10000))/2,(V95+($K$3/10000))/2))^(2*U95/365.25)</f>
        <v>0.598929245044694</v>
      </c>
      <c r="X95" s="35" t="n">
        <f aca="false">IF(AND(mthbeg&lt;=A95,mthend&gt;=A95),1,0)</f>
        <v>0</v>
      </c>
      <c r="Y95" s="35" t="n">
        <f aca="false">S95*X95</f>
        <v>0</v>
      </c>
      <c r="AA95" s="89" t="n">
        <f aca="false">F95*G95</f>
        <v>0</v>
      </c>
      <c r="AB95" s="89" t="n">
        <f aca="false">$F95*H95</f>
        <v>0</v>
      </c>
      <c r="AC95" s="89" t="n">
        <f aca="false">$F95*I95</f>
        <v>0</v>
      </c>
      <c r="AD95" s="89" t="n">
        <f aca="false">$F95*J95</f>
        <v>-0</v>
      </c>
      <c r="AE95" s="89" t="n">
        <f aca="false">$F95*K95</f>
        <v>-0</v>
      </c>
      <c r="AF95" s="89" t="n">
        <f aca="false">$F95*L95</f>
        <v>-0</v>
      </c>
      <c r="AG95" s="89" t="n">
        <f aca="false">$F95*M95</f>
        <v>0</v>
      </c>
      <c r="AH95" s="89" t="n">
        <f aca="false">$F95*N95</f>
        <v>0</v>
      </c>
      <c r="AI95" s="89" t="n">
        <f aca="false">F95*O95</f>
        <v>0</v>
      </c>
      <c r="AJ95" s="93"/>
      <c r="AK95" s="89" t="n">
        <f aca="false">CHOOSE($G$3,AB95-AC95,AC95-AB95)</f>
        <v>0</v>
      </c>
      <c r="AL95" s="89" t="n">
        <f aca="false">CHOOSE($G$3,AE95-AF95,AF95-AE95)</f>
        <v>0</v>
      </c>
      <c r="AM95" s="89" t="n">
        <f aca="false">CHOOSE($G$3,AH95-AI95,AI95-AH95)</f>
        <v>0</v>
      </c>
      <c r="AN95" s="103" t="n">
        <f aca="false">SUM(AK95:AM95)</f>
        <v>0</v>
      </c>
      <c r="AP95" s="89" t="n">
        <f aca="false">CHOOSE($G$3,AA95-AB95,AB95-AA95)</f>
        <v>0</v>
      </c>
      <c r="AQ95" s="89" t="n">
        <f aca="false">CHOOSE($G$3,AD95-AE95,AE95-AD95)</f>
        <v>0</v>
      </c>
      <c r="AR95" s="89" t="n">
        <f aca="false">CHOOSE($G$3,AG95-AH95,AH95-AG95)</f>
        <v>0</v>
      </c>
      <c r="AS95" s="103" t="n">
        <f aca="false">AP95+AQ95+AR95</f>
        <v>0</v>
      </c>
      <c r="AT95" s="103"/>
      <c r="AU95" s="90" t="n">
        <f aca="false">AS95+AN95</f>
        <v>0</v>
      </c>
      <c r="AW95" s="90" t="n">
        <f aca="false">AI95+AF95+AC95</f>
        <v>0</v>
      </c>
      <c r="AX95" s="104"/>
    </row>
    <row r="96" customFormat="false" ht="12.75" hidden="false" customHeight="false" outlineLevel="0" collapsed="false">
      <c r="A96" s="94" t="n">
        <f aca="false">EDATE(A95,1)</f>
        <v>39448</v>
      </c>
      <c r="B96" s="95" t="n">
        <f aca="false">VLOOKUP(MONTH(A96),Volumes,4)</f>
        <v>10000</v>
      </c>
      <c r="C96" s="96"/>
      <c r="D96" s="97" t="n">
        <f aca="false">B96+C96</f>
        <v>10000</v>
      </c>
      <c r="E96" s="84" t="n">
        <f aca="false">IF(X96=0,0,IF(AND(X96=1,$H$3=1),D96*S96,IF($H$3=2,D96,"N/A")))</f>
        <v>0</v>
      </c>
      <c r="F96" s="84" t="n">
        <f aca="false">E96*W96</f>
        <v>0</v>
      </c>
      <c r="G96" s="32" t="n">
        <f aca="false">VLOOKUP($A96,Table,MATCH(G$4,Curves,0))</f>
        <v>3.332</v>
      </c>
      <c r="H96" s="98" t="n">
        <f aca="false">G96</f>
        <v>3.332</v>
      </c>
      <c r="I96" s="99" t="n">
        <f aca="false">H96</f>
        <v>3.332</v>
      </c>
      <c r="J96" s="32" t="n">
        <f aca="false">VLOOKUP($A96,Table,MATCH(J$4,Curves,0))</f>
        <v>-0.029</v>
      </c>
      <c r="K96" s="98" t="n">
        <f aca="false">J96</f>
        <v>-0.029</v>
      </c>
      <c r="L96" s="99" t="n">
        <f aca="false">K96</f>
        <v>-0.029</v>
      </c>
      <c r="M96" s="32" t="n">
        <f aca="false">VLOOKUP($A96,Table,MATCH(M$4,Curves,0))</f>
        <v>0.01</v>
      </c>
      <c r="N96" s="98" t="n">
        <f aca="false">VLOOKUP($A96,Table,MATCH(N$4,Curves,0))</f>
        <v>0.03</v>
      </c>
      <c r="O96" s="99" t="n">
        <f aca="false">N96</f>
        <v>0.03</v>
      </c>
      <c r="P96" s="100"/>
      <c r="Q96" s="99" t="n">
        <f aca="false">O96+L96+I96</f>
        <v>3.333</v>
      </c>
      <c r="R96" s="100"/>
      <c r="S96" s="35" t="n">
        <f aca="false">A97-A96</f>
        <v>31</v>
      </c>
      <c r="T96" s="101" t="n">
        <f aca="false">CHOOSE(F$3,A97+24,A96)</f>
        <v>39503</v>
      </c>
      <c r="U96" s="35" t="n">
        <f aca="false">T96-C$3</f>
        <v>2729</v>
      </c>
      <c r="V96" s="32" t="n">
        <f aca="false">VLOOKUP($A96,Table,MATCH(V$4,Curves,0))</f>
        <v>0.070614402755397</v>
      </c>
      <c r="W96" s="102" t="n">
        <f aca="false">1/(1+CHOOSE(F$3,(V97+($K$3/10000))/2,(V96+($K$3/10000))/2))^(2*U96/365.25)</f>
        <v>0.595419288330718</v>
      </c>
      <c r="X96" s="35" t="n">
        <f aca="false">IF(AND(mthbeg&lt;=A96,mthend&gt;=A96),1,0)</f>
        <v>0</v>
      </c>
      <c r="Y96" s="35" t="n">
        <f aca="false">S96*X96</f>
        <v>0</v>
      </c>
      <c r="AA96" s="89" t="n">
        <f aca="false">F96*G96</f>
        <v>0</v>
      </c>
      <c r="AB96" s="89" t="n">
        <f aca="false">$F96*H96</f>
        <v>0</v>
      </c>
      <c r="AC96" s="89" t="n">
        <f aca="false">$F96*I96</f>
        <v>0</v>
      </c>
      <c r="AD96" s="89" t="n">
        <f aca="false">$F96*J96</f>
        <v>-0</v>
      </c>
      <c r="AE96" s="89" t="n">
        <f aca="false">$F96*K96</f>
        <v>-0</v>
      </c>
      <c r="AF96" s="89" t="n">
        <f aca="false">$F96*L96</f>
        <v>-0</v>
      </c>
      <c r="AG96" s="89" t="n">
        <f aca="false">$F96*M96</f>
        <v>0</v>
      </c>
      <c r="AH96" s="89" t="n">
        <f aca="false">$F96*N96</f>
        <v>0</v>
      </c>
      <c r="AI96" s="89" t="n">
        <f aca="false">F96*O96</f>
        <v>0</v>
      </c>
      <c r="AJ96" s="93"/>
      <c r="AK96" s="89" t="n">
        <f aca="false">CHOOSE($G$3,AB96-AC96,AC96-AB96)</f>
        <v>0</v>
      </c>
      <c r="AL96" s="89" t="n">
        <f aca="false">CHOOSE($G$3,AE96-AF96,AF96-AE96)</f>
        <v>0</v>
      </c>
      <c r="AM96" s="89" t="n">
        <f aca="false">CHOOSE($G$3,AH96-AI96,AI96-AH96)</f>
        <v>0</v>
      </c>
      <c r="AN96" s="103" t="n">
        <f aca="false">SUM(AK96:AM96)</f>
        <v>0</v>
      </c>
      <c r="AP96" s="89" t="n">
        <f aca="false">CHOOSE($G$3,AA96-AB96,AB96-AA96)</f>
        <v>0</v>
      </c>
      <c r="AQ96" s="89" t="n">
        <f aca="false">CHOOSE($G$3,AD96-AE96,AE96-AD96)</f>
        <v>0</v>
      </c>
      <c r="AR96" s="89" t="n">
        <f aca="false">CHOOSE($G$3,AG96-AH96,AH96-AG96)</f>
        <v>0</v>
      </c>
      <c r="AS96" s="103" t="n">
        <f aca="false">AP96+AQ96+AR96</f>
        <v>0</v>
      </c>
      <c r="AT96" s="103"/>
      <c r="AU96" s="90" t="n">
        <f aca="false">AS96+AN96</f>
        <v>0</v>
      </c>
      <c r="AW96" s="90" t="n">
        <f aca="false">AI96+AF96+AC96</f>
        <v>0</v>
      </c>
      <c r="AX96" s="104"/>
    </row>
    <row r="97" customFormat="false" ht="12.75" hidden="false" customHeight="false" outlineLevel="0" collapsed="false">
      <c r="A97" s="94" t="n">
        <f aca="false">EDATE(A96,1)</f>
        <v>39479</v>
      </c>
      <c r="B97" s="95" t="n">
        <f aca="false">VLOOKUP(MONTH(A97),Volumes,4)</f>
        <v>10000</v>
      </c>
      <c r="C97" s="96"/>
      <c r="D97" s="97" t="n">
        <f aca="false">B97+C97</f>
        <v>10000</v>
      </c>
      <c r="E97" s="84" t="n">
        <f aca="false">IF(X97=0,0,IF(AND(X97=1,$H$3=1),D97*S97,IF($H$3=2,D97,"N/A")))</f>
        <v>0</v>
      </c>
      <c r="F97" s="84" t="n">
        <f aca="false">E97*W97</f>
        <v>0</v>
      </c>
      <c r="G97" s="32" t="n">
        <f aca="false">VLOOKUP($A97,Table,MATCH(G$4,Curves,0))</f>
        <v>3.222</v>
      </c>
      <c r="H97" s="98" t="n">
        <f aca="false">G97</f>
        <v>3.222</v>
      </c>
      <c r="I97" s="99" t="n">
        <f aca="false">H97</f>
        <v>3.222</v>
      </c>
      <c r="J97" s="32" t="n">
        <f aca="false">VLOOKUP($A97,Table,MATCH(J$4,Curves,0))</f>
        <v>-0.029</v>
      </c>
      <c r="K97" s="98" t="n">
        <f aca="false">J97</f>
        <v>-0.029</v>
      </c>
      <c r="L97" s="99" t="n">
        <f aca="false">K97</f>
        <v>-0.029</v>
      </c>
      <c r="M97" s="32" t="n">
        <f aca="false">VLOOKUP($A97,Table,MATCH(M$4,Curves,0))</f>
        <v>0.01</v>
      </c>
      <c r="N97" s="98" t="n">
        <f aca="false">VLOOKUP($A97,Table,MATCH(N$4,Curves,0))</f>
        <v>0.03</v>
      </c>
      <c r="O97" s="99" t="n">
        <f aca="false">N97</f>
        <v>0.03</v>
      </c>
      <c r="P97" s="100"/>
      <c r="Q97" s="99" t="n">
        <f aca="false">O97+L97+I97</f>
        <v>3.223</v>
      </c>
      <c r="R97" s="100"/>
      <c r="S97" s="35" t="n">
        <f aca="false">A98-A97</f>
        <v>29</v>
      </c>
      <c r="T97" s="101" t="n">
        <f aca="false">CHOOSE(F$3,A98+24,A97)</f>
        <v>39532</v>
      </c>
      <c r="U97" s="35" t="n">
        <f aca="false">T97-C$3</f>
        <v>2758</v>
      </c>
      <c r="V97" s="32" t="n">
        <f aca="false">VLOOKUP($A97,Table,MATCH(V$4,Curves,0))</f>
        <v>0.070612701142195</v>
      </c>
      <c r="W97" s="102" t="n">
        <f aca="false">1/(1+CHOOSE(F$3,(V98+($K$3/10000))/2,(V97+($K$3/10000))/2))^(2*U97/365.25)</f>
        <v>0.592154554250733</v>
      </c>
      <c r="X97" s="35" t="n">
        <f aca="false">IF(AND(mthbeg&lt;=A97,mthend&gt;=A97),1,0)</f>
        <v>0</v>
      </c>
      <c r="Y97" s="35" t="n">
        <f aca="false">S97*X97</f>
        <v>0</v>
      </c>
      <c r="AA97" s="89" t="n">
        <f aca="false">F97*G97</f>
        <v>0</v>
      </c>
      <c r="AB97" s="89" t="n">
        <f aca="false">$F97*H97</f>
        <v>0</v>
      </c>
      <c r="AC97" s="89" t="n">
        <f aca="false">$F97*I97</f>
        <v>0</v>
      </c>
      <c r="AD97" s="89" t="n">
        <f aca="false">$F97*J97</f>
        <v>-0</v>
      </c>
      <c r="AE97" s="89" t="n">
        <f aca="false">$F97*K97</f>
        <v>-0</v>
      </c>
      <c r="AF97" s="89" t="n">
        <f aca="false">$F97*L97</f>
        <v>-0</v>
      </c>
      <c r="AG97" s="89" t="n">
        <f aca="false">$F97*M97</f>
        <v>0</v>
      </c>
      <c r="AH97" s="89" t="n">
        <f aca="false">$F97*N97</f>
        <v>0</v>
      </c>
      <c r="AI97" s="89" t="n">
        <f aca="false">F97*O97</f>
        <v>0</v>
      </c>
      <c r="AJ97" s="93"/>
      <c r="AK97" s="89" t="n">
        <f aca="false">CHOOSE($G$3,AB97-AC97,AC97-AB97)</f>
        <v>0</v>
      </c>
      <c r="AL97" s="89" t="n">
        <f aca="false">CHOOSE($G$3,AE97-AF97,AF97-AE97)</f>
        <v>0</v>
      </c>
      <c r="AM97" s="89" t="n">
        <f aca="false">CHOOSE($G$3,AH97-AI97,AI97-AH97)</f>
        <v>0</v>
      </c>
      <c r="AN97" s="103" t="n">
        <f aca="false">SUM(AK97:AM97)</f>
        <v>0</v>
      </c>
      <c r="AP97" s="89" t="n">
        <f aca="false">CHOOSE($G$3,AA97-AB97,AB97-AA97)</f>
        <v>0</v>
      </c>
      <c r="AQ97" s="89" t="n">
        <f aca="false">CHOOSE($G$3,AD97-AE97,AE97-AD97)</f>
        <v>0</v>
      </c>
      <c r="AR97" s="89" t="n">
        <f aca="false">CHOOSE($G$3,AG97-AH97,AH97-AG97)</f>
        <v>0</v>
      </c>
      <c r="AS97" s="103" t="n">
        <f aca="false">AP97+AQ97+AR97</f>
        <v>0</v>
      </c>
      <c r="AT97" s="103"/>
      <c r="AU97" s="90" t="n">
        <f aca="false">AS97+AN97</f>
        <v>0</v>
      </c>
      <c r="AW97" s="90" t="n">
        <f aca="false">AI97+AF97+AC97</f>
        <v>0</v>
      </c>
      <c r="AX97" s="104"/>
    </row>
    <row r="98" customFormat="false" ht="12.75" hidden="false" customHeight="false" outlineLevel="0" collapsed="false">
      <c r="A98" s="94" t="n">
        <f aca="false">EDATE(A97,1)</f>
        <v>39508</v>
      </c>
      <c r="B98" s="95" t="n">
        <f aca="false">VLOOKUP(MONTH(A98),Volumes,4)</f>
        <v>10000</v>
      </c>
      <c r="C98" s="96"/>
      <c r="D98" s="97" t="n">
        <f aca="false">B98+C98</f>
        <v>10000</v>
      </c>
      <c r="E98" s="84" t="n">
        <f aca="false">IF(X98=0,0,IF(AND(X98=1,$H$3=1),D98*S98,IF($H$3=2,D98,"N/A")))</f>
        <v>0</v>
      </c>
      <c r="F98" s="84" t="n">
        <f aca="false">E98*W98</f>
        <v>0</v>
      </c>
      <c r="G98" s="32" t="n">
        <f aca="false">VLOOKUP($A98,Table,MATCH(G$4,Curves,0))</f>
        <v>3.097</v>
      </c>
      <c r="H98" s="98" t="n">
        <f aca="false">G98</f>
        <v>3.097</v>
      </c>
      <c r="I98" s="99" t="n">
        <f aca="false">H98</f>
        <v>3.097</v>
      </c>
      <c r="J98" s="32" t="n">
        <f aca="false">VLOOKUP($A98,Table,MATCH(J$4,Curves,0))</f>
        <v>-0.0105</v>
      </c>
      <c r="K98" s="98" t="n">
        <f aca="false">J98</f>
        <v>-0.0105</v>
      </c>
      <c r="L98" s="99" t="n">
        <f aca="false">K98</f>
        <v>-0.0105</v>
      </c>
      <c r="M98" s="32" t="n">
        <f aca="false">VLOOKUP($A98,Table,MATCH(M$4,Curves,0))</f>
        <v>0.01</v>
      </c>
      <c r="N98" s="98" t="n">
        <f aca="false">VLOOKUP($A98,Table,MATCH(N$4,Curves,0))</f>
        <v>0.03</v>
      </c>
      <c r="O98" s="99" t="n">
        <f aca="false">N98</f>
        <v>0.03</v>
      </c>
      <c r="P98" s="100"/>
      <c r="Q98" s="99" t="n">
        <f aca="false">O98+L98+I98</f>
        <v>3.1165</v>
      </c>
      <c r="R98" s="100"/>
      <c r="S98" s="35" t="n">
        <f aca="false">A99-A98</f>
        <v>31</v>
      </c>
      <c r="T98" s="101" t="n">
        <f aca="false">CHOOSE(F$3,A99+24,A98)</f>
        <v>39563</v>
      </c>
      <c r="U98" s="35" t="n">
        <f aca="false">T98-C$3</f>
        <v>2789</v>
      </c>
      <c r="V98" s="32" t="n">
        <f aca="false">VLOOKUP($A98,Table,MATCH(V$4,Curves,0))</f>
        <v>0.070611109310491</v>
      </c>
      <c r="W98" s="102" t="n">
        <f aca="false">1/(1+CHOOSE(F$3,(V99+($K$3/10000))/2,(V98+($K$3/10000))/2))^(2*U98/365.25)</f>
        <v>0.588684617734954</v>
      </c>
      <c r="X98" s="35" t="n">
        <f aca="false">IF(AND(mthbeg&lt;=A98,mthend&gt;=A98),1,0)</f>
        <v>0</v>
      </c>
      <c r="Y98" s="35" t="n">
        <f aca="false">S98*X98</f>
        <v>0</v>
      </c>
      <c r="AA98" s="89" t="n">
        <f aca="false">F98*G98</f>
        <v>0</v>
      </c>
      <c r="AB98" s="89" t="n">
        <f aca="false">$F98*H98</f>
        <v>0</v>
      </c>
      <c r="AC98" s="89" t="n">
        <f aca="false">$F98*I98</f>
        <v>0</v>
      </c>
      <c r="AD98" s="89" t="n">
        <f aca="false">$F98*J98</f>
        <v>-0</v>
      </c>
      <c r="AE98" s="89" t="n">
        <f aca="false">$F98*K98</f>
        <v>-0</v>
      </c>
      <c r="AF98" s="89" t="n">
        <f aca="false">$F98*L98</f>
        <v>-0</v>
      </c>
      <c r="AG98" s="89" t="n">
        <f aca="false">$F98*M98</f>
        <v>0</v>
      </c>
      <c r="AH98" s="89" t="n">
        <f aca="false">$F98*N98</f>
        <v>0</v>
      </c>
      <c r="AI98" s="89" t="n">
        <f aca="false">F98*O98</f>
        <v>0</v>
      </c>
      <c r="AJ98" s="93"/>
      <c r="AK98" s="89" t="n">
        <f aca="false">CHOOSE($G$3,AB98-AC98,AC98-AB98)</f>
        <v>0</v>
      </c>
      <c r="AL98" s="89" t="n">
        <f aca="false">CHOOSE($G$3,AE98-AF98,AF98-AE98)</f>
        <v>0</v>
      </c>
      <c r="AM98" s="89" t="n">
        <f aca="false">CHOOSE($G$3,AH98-AI98,AI98-AH98)</f>
        <v>0</v>
      </c>
      <c r="AN98" s="103" t="n">
        <f aca="false">SUM(AK98:AM98)</f>
        <v>0</v>
      </c>
      <c r="AP98" s="89" t="n">
        <f aca="false">CHOOSE($G$3,AA98-AB98,AB98-AA98)</f>
        <v>0</v>
      </c>
      <c r="AQ98" s="89" t="n">
        <f aca="false">CHOOSE($G$3,AD98-AE98,AE98-AD98)</f>
        <v>0</v>
      </c>
      <c r="AR98" s="89" t="n">
        <f aca="false">CHOOSE($G$3,AG98-AH98,AH98-AG98)</f>
        <v>0</v>
      </c>
      <c r="AS98" s="103" t="n">
        <f aca="false">AP98+AQ98+AR98</f>
        <v>0</v>
      </c>
      <c r="AT98" s="103"/>
      <c r="AU98" s="90" t="n">
        <f aca="false">AS98+AN98</f>
        <v>0</v>
      </c>
      <c r="AW98" s="90" t="n">
        <f aca="false">AI98+AF98+AC98</f>
        <v>0</v>
      </c>
      <c r="AX98" s="104"/>
    </row>
    <row r="99" customFormat="false" ht="12.75" hidden="false" customHeight="false" outlineLevel="0" collapsed="false">
      <c r="A99" s="94" t="n">
        <f aca="false">EDATE(A98,1)</f>
        <v>39539</v>
      </c>
      <c r="B99" s="95" t="n">
        <f aca="false">VLOOKUP(MONTH(A99),Volumes,4)</f>
        <v>10000</v>
      </c>
      <c r="C99" s="96"/>
      <c r="D99" s="97" t="n">
        <f aca="false">B99+C99</f>
        <v>10000</v>
      </c>
      <c r="E99" s="84" t="n">
        <f aca="false">IF(X99=0,0,IF(AND(X99=1,$H$3=1),D99*S99,IF($H$3=2,D99,"N/A")))</f>
        <v>0</v>
      </c>
      <c r="F99" s="84" t="n">
        <f aca="false">E99*W99</f>
        <v>0</v>
      </c>
      <c r="G99" s="32" t="n">
        <f aca="false">VLOOKUP($A99,Table,MATCH(G$4,Curves,0))</f>
        <v>2.972</v>
      </c>
      <c r="H99" s="98" t="n">
        <f aca="false">G99</f>
        <v>2.972</v>
      </c>
      <c r="I99" s="99" t="n">
        <f aca="false">H99</f>
        <v>2.972</v>
      </c>
      <c r="J99" s="32" t="n">
        <f aca="false">VLOOKUP($A99,Table,MATCH(J$4,Curves,0))</f>
        <v>-0.0105</v>
      </c>
      <c r="K99" s="98" t="n">
        <f aca="false">J99</f>
        <v>-0.0105</v>
      </c>
      <c r="L99" s="99" t="n">
        <f aca="false">K99</f>
        <v>-0.0105</v>
      </c>
      <c r="M99" s="32" t="n">
        <f aca="false">VLOOKUP($A99,Table,MATCH(M$4,Curves,0))</f>
        <v>0.0125</v>
      </c>
      <c r="N99" s="98" t="n">
        <f aca="false">VLOOKUP($A99,Table,MATCH(N$4,Curves,0))</f>
        <v>0.03</v>
      </c>
      <c r="O99" s="99" t="n">
        <f aca="false">N99</f>
        <v>0.03</v>
      </c>
      <c r="P99" s="100"/>
      <c r="Q99" s="99" t="n">
        <f aca="false">O99+L99+I99</f>
        <v>2.9915</v>
      </c>
      <c r="R99" s="100"/>
      <c r="S99" s="35" t="n">
        <f aca="false">A100-A99</f>
        <v>30</v>
      </c>
      <c r="T99" s="101" t="n">
        <f aca="false">CHOOSE(F$3,A100+24,A99)</f>
        <v>39593</v>
      </c>
      <c r="U99" s="35" t="n">
        <f aca="false">T99-C$3</f>
        <v>2819</v>
      </c>
      <c r="V99" s="32" t="n">
        <f aca="false">VLOOKUP($A99,Table,MATCH(V$4,Curves,0))</f>
        <v>0.07060940769729</v>
      </c>
      <c r="W99" s="102" t="n">
        <f aca="false">1/(1+CHOOSE(F$3,(V100+($K$3/10000))/2,(V99+($K$3/10000))/2))^(2*U99/365.25)</f>
        <v>0.585346131388424</v>
      </c>
      <c r="X99" s="35" t="n">
        <f aca="false">IF(AND(mthbeg&lt;=A99,mthend&gt;=A99),1,0)</f>
        <v>0</v>
      </c>
      <c r="Y99" s="35" t="n">
        <f aca="false">S99*X99</f>
        <v>0</v>
      </c>
      <c r="AA99" s="89" t="n">
        <f aca="false">F99*G99</f>
        <v>0</v>
      </c>
      <c r="AB99" s="89" t="n">
        <f aca="false">$F99*H99</f>
        <v>0</v>
      </c>
      <c r="AC99" s="89" t="n">
        <f aca="false">$F99*I99</f>
        <v>0</v>
      </c>
      <c r="AD99" s="89" t="n">
        <f aca="false">$F99*J99</f>
        <v>-0</v>
      </c>
      <c r="AE99" s="89" t="n">
        <f aca="false">$F99*K99</f>
        <v>-0</v>
      </c>
      <c r="AF99" s="89" t="n">
        <f aca="false">$F99*L99</f>
        <v>-0</v>
      </c>
      <c r="AG99" s="89" t="n">
        <f aca="false">$F99*M99</f>
        <v>0</v>
      </c>
      <c r="AH99" s="89" t="n">
        <f aca="false">$F99*N99</f>
        <v>0</v>
      </c>
      <c r="AI99" s="89" t="n">
        <f aca="false">F99*O99</f>
        <v>0</v>
      </c>
      <c r="AJ99" s="93"/>
      <c r="AK99" s="89" t="n">
        <f aca="false">CHOOSE($G$3,AB99-AC99,AC99-AB99)</f>
        <v>0</v>
      </c>
      <c r="AL99" s="89" t="n">
        <f aca="false">CHOOSE($G$3,AE99-AF99,AF99-AE99)</f>
        <v>0</v>
      </c>
      <c r="AM99" s="89" t="n">
        <f aca="false">CHOOSE($G$3,AH99-AI99,AI99-AH99)</f>
        <v>0</v>
      </c>
      <c r="AN99" s="103" t="n">
        <f aca="false">SUM(AK99:AM99)</f>
        <v>0</v>
      </c>
      <c r="AP99" s="89" t="n">
        <f aca="false">CHOOSE($G$3,AA99-AB99,AB99-AA99)</f>
        <v>0</v>
      </c>
      <c r="AQ99" s="89" t="n">
        <f aca="false">CHOOSE($G$3,AD99-AE99,AE99-AD99)</f>
        <v>0</v>
      </c>
      <c r="AR99" s="89" t="n">
        <f aca="false">CHOOSE($G$3,AG99-AH99,AH99-AG99)</f>
        <v>0</v>
      </c>
      <c r="AS99" s="103" t="n">
        <f aca="false">AP99+AQ99+AR99</f>
        <v>0</v>
      </c>
      <c r="AT99" s="103"/>
      <c r="AU99" s="90" t="n">
        <f aca="false">AS99+AN99</f>
        <v>0</v>
      </c>
      <c r="AW99" s="90" t="n">
        <f aca="false">AI99+AF99+AC99</f>
        <v>0</v>
      </c>
      <c r="AX99" s="104"/>
    </row>
    <row r="100" customFormat="false" ht="12.75" hidden="false" customHeight="false" outlineLevel="0" collapsed="false">
      <c r="A100" s="94" t="n">
        <f aca="false">EDATE(A99,1)</f>
        <v>39569</v>
      </c>
      <c r="B100" s="95" t="n">
        <f aca="false">VLOOKUP(MONTH(A100),Volumes,4)</f>
        <v>20000</v>
      </c>
      <c r="C100" s="96"/>
      <c r="D100" s="97" t="n">
        <f aca="false">B100+C100</f>
        <v>20000</v>
      </c>
      <c r="E100" s="84" t="n">
        <f aca="false">IF(X100=0,0,IF(AND(X100=1,$H$3=1),D100*S100,IF($H$3=2,D100,"N/A")))</f>
        <v>0</v>
      </c>
      <c r="F100" s="84" t="n">
        <f aca="false">E100*W100</f>
        <v>0</v>
      </c>
      <c r="G100" s="32" t="n">
        <f aca="false">VLOOKUP($A100,Table,MATCH(G$4,Curves,0))</f>
        <v>2.962</v>
      </c>
      <c r="H100" s="98" t="n">
        <f aca="false">G100</f>
        <v>2.962</v>
      </c>
      <c r="I100" s="99" t="n">
        <f aca="false">H100</f>
        <v>2.962</v>
      </c>
      <c r="J100" s="32" t="n">
        <f aca="false">VLOOKUP($A100,Table,MATCH(J$4,Curves,0))</f>
        <v>-0.01075</v>
      </c>
      <c r="K100" s="98" t="n">
        <f aca="false">J100</f>
        <v>-0.01075</v>
      </c>
      <c r="L100" s="99" t="n">
        <f aca="false">K100</f>
        <v>-0.01075</v>
      </c>
      <c r="M100" s="32" t="n">
        <f aca="false">VLOOKUP($A100,Table,MATCH(M$4,Curves,0))</f>
        <v>0.0125</v>
      </c>
      <c r="N100" s="98" t="n">
        <f aca="false">VLOOKUP($A100,Table,MATCH(N$4,Curves,0))</f>
        <v>0.03</v>
      </c>
      <c r="O100" s="99" t="n">
        <f aca="false">N100</f>
        <v>0.03</v>
      </c>
      <c r="P100" s="100"/>
      <c r="Q100" s="99" t="n">
        <f aca="false">O100+L100+I100</f>
        <v>2.98125</v>
      </c>
      <c r="R100" s="100"/>
      <c r="S100" s="35" t="n">
        <f aca="false">A101-A100</f>
        <v>31</v>
      </c>
      <c r="T100" s="101" t="n">
        <f aca="false">CHOOSE(F$3,A101+24,A100)</f>
        <v>39624</v>
      </c>
      <c r="U100" s="35" t="n">
        <f aca="false">T100-C$3</f>
        <v>2850</v>
      </c>
      <c r="V100" s="32" t="n">
        <f aca="false">VLOOKUP($A100,Table,MATCH(V$4,Curves,0))</f>
        <v>0.070607760974839</v>
      </c>
      <c r="W100" s="102" t="n">
        <f aca="false">1/(1+CHOOSE(F$3,(V101+($K$3/10000))/2,(V100+($K$3/10000))/2))^(2*U100/365.25)</f>
        <v>0.58191641068194</v>
      </c>
      <c r="X100" s="35" t="n">
        <f aca="false">IF(AND(mthbeg&lt;=A100,mthend&gt;=A100),1,0)</f>
        <v>0</v>
      </c>
      <c r="Y100" s="35" t="n">
        <f aca="false">S100*X100</f>
        <v>0</v>
      </c>
      <c r="AA100" s="89" t="n">
        <f aca="false">F100*G100</f>
        <v>0</v>
      </c>
      <c r="AB100" s="89" t="n">
        <f aca="false">$F100*H100</f>
        <v>0</v>
      </c>
      <c r="AC100" s="89" t="n">
        <f aca="false">$F100*I100</f>
        <v>0</v>
      </c>
      <c r="AD100" s="89" t="n">
        <f aca="false">$F100*J100</f>
        <v>-0</v>
      </c>
      <c r="AE100" s="89" t="n">
        <f aca="false">$F100*K100</f>
        <v>-0</v>
      </c>
      <c r="AF100" s="89" t="n">
        <f aca="false">$F100*L100</f>
        <v>-0</v>
      </c>
      <c r="AG100" s="89" t="n">
        <f aca="false">$F100*M100</f>
        <v>0</v>
      </c>
      <c r="AH100" s="89" t="n">
        <f aca="false">$F100*N100</f>
        <v>0</v>
      </c>
      <c r="AI100" s="89" t="n">
        <f aca="false">F100*O100</f>
        <v>0</v>
      </c>
      <c r="AJ100" s="93"/>
      <c r="AK100" s="89" t="n">
        <f aca="false">CHOOSE($G$3,AB100-AC100,AC100-AB100)</f>
        <v>0</v>
      </c>
      <c r="AL100" s="89" t="n">
        <f aca="false">CHOOSE($G$3,AE100-AF100,AF100-AE100)</f>
        <v>0</v>
      </c>
      <c r="AM100" s="89" t="n">
        <f aca="false">CHOOSE($G$3,AH100-AI100,AI100-AH100)</f>
        <v>0</v>
      </c>
      <c r="AN100" s="103" t="n">
        <f aca="false">SUM(AK100:AM100)</f>
        <v>0</v>
      </c>
      <c r="AP100" s="89" t="n">
        <f aca="false">CHOOSE($G$3,AA100-AB100,AB100-AA100)</f>
        <v>0</v>
      </c>
      <c r="AQ100" s="89" t="n">
        <f aca="false">CHOOSE($G$3,AD100-AE100,AE100-AD100)</f>
        <v>0</v>
      </c>
      <c r="AR100" s="89" t="n">
        <f aca="false">CHOOSE($G$3,AG100-AH100,AH100-AG100)</f>
        <v>0</v>
      </c>
      <c r="AS100" s="103" t="n">
        <f aca="false">AP100+AQ100+AR100</f>
        <v>0</v>
      </c>
      <c r="AT100" s="103"/>
      <c r="AU100" s="90" t="n">
        <f aca="false">AS100+AN100</f>
        <v>0</v>
      </c>
      <c r="AW100" s="90" t="n">
        <f aca="false">AI100+AF100+AC100</f>
        <v>0</v>
      </c>
      <c r="AX100" s="104"/>
    </row>
    <row r="101" customFormat="false" ht="12.75" hidden="false" customHeight="false" outlineLevel="0" collapsed="false">
      <c r="A101" s="94" t="n">
        <f aca="false">EDATE(A100,1)</f>
        <v>39600</v>
      </c>
      <c r="B101" s="95" t="n">
        <f aca="false">VLOOKUP(MONTH(A101),Volumes,4)</f>
        <v>40000</v>
      </c>
      <c r="C101" s="96"/>
      <c r="D101" s="97" t="n">
        <f aca="false">B101+C101</f>
        <v>40000</v>
      </c>
      <c r="E101" s="84" t="n">
        <f aca="false">IF(X101=0,0,IF(AND(X101=1,$H$3=1),D101*S101,IF($H$3=2,D101,"N/A")))</f>
        <v>0</v>
      </c>
      <c r="F101" s="84" t="n">
        <f aca="false">E101*W101</f>
        <v>0</v>
      </c>
      <c r="G101" s="32" t="n">
        <f aca="false">VLOOKUP($A101,Table,MATCH(G$4,Curves,0))</f>
        <v>2.999</v>
      </c>
      <c r="H101" s="98" t="n">
        <f aca="false">G101</f>
        <v>2.999</v>
      </c>
      <c r="I101" s="99" t="n">
        <f aca="false">H101</f>
        <v>2.999</v>
      </c>
      <c r="J101" s="32" t="n">
        <f aca="false">VLOOKUP($A101,Table,MATCH(J$4,Curves,0))</f>
        <v>-0.01075</v>
      </c>
      <c r="K101" s="98" t="n">
        <f aca="false">J101</f>
        <v>-0.01075</v>
      </c>
      <c r="L101" s="99" t="n">
        <f aca="false">K101</f>
        <v>-0.01075</v>
      </c>
      <c r="M101" s="32" t="n">
        <f aca="false">VLOOKUP($A101,Table,MATCH(M$4,Curves,0))</f>
        <v>0.0125</v>
      </c>
      <c r="N101" s="98" t="n">
        <f aca="false">VLOOKUP($A101,Table,MATCH(N$4,Curves,0))</f>
        <v>0.03</v>
      </c>
      <c r="O101" s="99" t="n">
        <f aca="false">N101</f>
        <v>0.03</v>
      </c>
      <c r="P101" s="100"/>
      <c r="Q101" s="99" t="n">
        <f aca="false">O101+L101+I101</f>
        <v>3.01825</v>
      </c>
      <c r="R101" s="100"/>
      <c r="S101" s="35" t="n">
        <f aca="false">A102-A101</f>
        <v>30</v>
      </c>
      <c r="T101" s="101" t="n">
        <f aca="false">CHOOSE(F$3,A102+24,A101)</f>
        <v>39654</v>
      </c>
      <c r="U101" s="35" t="n">
        <f aca="false">T101-C$3</f>
        <v>2880</v>
      </c>
      <c r="V101" s="32" t="n">
        <f aca="false">VLOOKUP($A101,Table,MATCH(V$4,Curves,0))</f>
        <v>0.07060605936164</v>
      </c>
      <c r="W101" s="102" t="n">
        <f aca="false">1/(1+CHOOSE(F$3,(V102+($K$3/10000))/2,(V101+($K$3/10000))/2))^(2*U101/365.25)</f>
        <v>0.578616614898165</v>
      </c>
      <c r="X101" s="35" t="n">
        <f aca="false">IF(AND(mthbeg&lt;=A101,mthend&gt;=A101),1,0)</f>
        <v>0</v>
      </c>
      <c r="Y101" s="35" t="n">
        <f aca="false">S101*X101</f>
        <v>0</v>
      </c>
      <c r="AA101" s="89" t="n">
        <f aca="false">F101*G101</f>
        <v>0</v>
      </c>
      <c r="AB101" s="89" t="n">
        <f aca="false">$F101*H101</f>
        <v>0</v>
      </c>
      <c r="AC101" s="89" t="n">
        <f aca="false">$F101*I101</f>
        <v>0</v>
      </c>
      <c r="AD101" s="89" t="n">
        <f aca="false">$F101*J101</f>
        <v>-0</v>
      </c>
      <c r="AE101" s="89" t="n">
        <f aca="false">$F101*K101</f>
        <v>-0</v>
      </c>
      <c r="AF101" s="89" t="n">
        <f aca="false">$F101*L101</f>
        <v>-0</v>
      </c>
      <c r="AG101" s="89" t="n">
        <f aca="false">$F101*M101</f>
        <v>0</v>
      </c>
      <c r="AH101" s="89" t="n">
        <f aca="false">$F101*N101</f>
        <v>0</v>
      </c>
      <c r="AI101" s="89" t="n">
        <f aca="false">F101*O101</f>
        <v>0</v>
      </c>
      <c r="AJ101" s="93"/>
      <c r="AK101" s="89" t="n">
        <f aca="false">CHOOSE($G$3,AB101-AC101,AC101-AB101)</f>
        <v>0</v>
      </c>
      <c r="AL101" s="89" t="n">
        <f aca="false">CHOOSE($G$3,AE101-AF101,AF101-AE101)</f>
        <v>0</v>
      </c>
      <c r="AM101" s="89" t="n">
        <f aca="false">CHOOSE($G$3,AH101-AI101,AI101-AH101)</f>
        <v>0</v>
      </c>
      <c r="AN101" s="103" t="n">
        <f aca="false">SUM(AK101:AM101)</f>
        <v>0</v>
      </c>
      <c r="AP101" s="89" t="n">
        <f aca="false">CHOOSE($G$3,AA101-AB101,AB101-AA101)</f>
        <v>0</v>
      </c>
      <c r="AQ101" s="89" t="n">
        <f aca="false">CHOOSE($G$3,AD101-AE101,AE101-AD101)</f>
        <v>0</v>
      </c>
      <c r="AR101" s="89" t="n">
        <f aca="false">CHOOSE($G$3,AG101-AH101,AH101-AG101)</f>
        <v>0</v>
      </c>
      <c r="AS101" s="103" t="n">
        <f aca="false">AP101+AQ101+AR101</f>
        <v>0</v>
      </c>
      <c r="AT101" s="103"/>
      <c r="AU101" s="90" t="n">
        <f aca="false">AS101+AN101</f>
        <v>0</v>
      </c>
      <c r="AW101" s="90" t="n">
        <f aca="false">AI101+AF101+AC101</f>
        <v>0</v>
      </c>
      <c r="AX101" s="104"/>
    </row>
    <row r="102" customFormat="false" ht="12.75" hidden="false" customHeight="false" outlineLevel="0" collapsed="false">
      <c r="A102" s="94" t="n">
        <f aca="false">EDATE(A101,1)</f>
        <v>39630</v>
      </c>
      <c r="B102" s="95" t="n">
        <f aca="false">VLOOKUP(MONTH(A102),Volumes,4)</f>
        <v>40000</v>
      </c>
      <c r="C102" s="96"/>
      <c r="D102" s="97" t="n">
        <f aca="false">B102+C102</f>
        <v>40000</v>
      </c>
      <c r="E102" s="84" t="n">
        <f aca="false">IF(X102=0,0,IF(AND(X102=1,$H$3=1),D102*S102,IF($H$3=2,D102,"N/A")))</f>
        <v>0</v>
      </c>
      <c r="F102" s="84" t="n">
        <f aca="false">E102*W102</f>
        <v>0</v>
      </c>
      <c r="G102" s="32" t="n">
        <f aca="false">VLOOKUP($A102,Table,MATCH(G$4,Curves,0))</f>
        <v>3.011</v>
      </c>
      <c r="H102" s="98" t="n">
        <f aca="false">G102</f>
        <v>3.011</v>
      </c>
      <c r="I102" s="99" t="n">
        <f aca="false">H102</f>
        <v>3.011</v>
      </c>
      <c r="J102" s="32" t="n">
        <f aca="false">VLOOKUP($A102,Table,MATCH(J$4,Curves,0))</f>
        <v>-0.01075</v>
      </c>
      <c r="K102" s="98" t="n">
        <f aca="false">J102</f>
        <v>-0.01075</v>
      </c>
      <c r="L102" s="99" t="n">
        <f aca="false">K102</f>
        <v>-0.01075</v>
      </c>
      <c r="M102" s="32" t="n">
        <f aca="false">VLOOKUP($A102,Table,MATCH(M$4,Curves,0))</f>
        <v>0.0125</v>
      </c>
      <c r="N102" s="98" t="n">
        <f aca="false">VLOOKUP($A102,Table,MATCH(N$4,Curves,0))</f>
        <v>0.03</v>
      </c>
      <c r="O102" s="99" t="n">
        <f aca="false">N102</f>
        <v>0.03</v>
      </c>
      <c r="P102" s="100"/>
      <c r="Q102" s="99" t="n">
        <f aca="false">O102+L102+I102</f>
        <v>3.03025</v>
      </c>
      <c r="R102" s="100"/>
      <c r="S102" s="35" t="n">
        <f aca="false">A103-A102</f>
        <v>31</v>
      </c>
      <c r="T102" s="101" t="n">
        <f aca="false">CHOOSE(F$3,A103+24,A102)</f>
        <v>39685</v>
      </c>
      <c r="U102" s="35" t="n">
        <f aca="false">T102-C$3</f>
        <v>2911</v>
      </c>
      <c r="V102" s="32" t="n">
        <f aca="false">VLOOKUP($A102,Table,MATCH(V$4,Curves,0))</f>
        <v>0.070604412639191</v>
      </c>
      <c r="W102" s="102" t="n">
        <f aca="false">1/(1+CHOOSE(F$3,(V103+($K$3/10000))/2,(V102+($K$3/10000))/2))^(2*U102/365.25)</f>
        <v>0.575226640276617</v>
      </c>
      <c r="X102" s="35" t="n">
        <f aca="false">IF(AND(mthbeg&lt;=A102,mthend&gt;=A102),1,0)</f>
        <v>0</v>
      </c>
      <c r="Y102" s="35" t="n">
        <f aca="false">S102*X102</f>
        <v>0</v>
      </c>
      <c r="AA102" s="89" t="n">
        <f aca="false">F102*G102</f>
        <v>0</v>
      </c>
      <c r="AB102" s="89" t="n">
        <f aca="false">$F102*H102</f>
        <v>0</v>
      </c>
      <c r="AC102" s="89" t="n">
        <f aca="false">$F102*I102</f>
        <v>0</v>
      </c>
      <c r="AD102" s="89" t="n">
        <f aca="false">$F102*J102</f>
        <v>-0</v>
      </c>
      <c r="AE102" s="89" t="n">
        <f aca="false">$F102*K102</f>
        <v>-0</v>
      </c>
      <c r="AF102" s="89" t="n">
        <f aca="false">$F102*L102</f>
        <v>-0</v>
      </c>
      <c r="AG102" s="89" t="n">
        <f aca="false">$F102*M102</f>
        <v>0</v>
      </c>
      <c r="AH102" s="89" t="n">
        <f aca="false">$F102*N102</f>
        <v>0</v>
      </c>
      <c r="AI102" s="89" t="n">
        <f aca="false">F102*O102</f>
        <v>0</v>
      </c>
      <c r="AJ102" s="93"/>
      <c r="AK102" s="89" t="n">
        <f aca="false">CHOOSE($G$3,AB102-AC102,AC102-AB102)</f>
        <v>0</v>
      </c>
      <c r="AL102" s="89" t="n">
        <f aca="false">CHOOSE($G$3,AE102-AF102,AF102-AE102)</f>
        <v>0</v>
      </c>
      <c r="AM102" s="89" t="n">
        <f aca="false">CHOOSE($G$3,AH102-AI102,AI102-AH102)</f>
        <v>0</v>
      </c>
      <c r="AN102" s="103" t="n">
        <f aca="false">SUM(AK102:AM102)</f>
        <v>0</v>
      </c>
      <c r="AP102" s="89" t="n">
        <f aca="false">CHOOSE($G$3,AA102-AB102,AB102-AA102)</f>
        <v>0</v>
      </c>
      <c r="AQ102" s="89" t="n">
        <f aca="false">CHOOSE($G$3,AD102-AE102,AE102-AD102)</f>
        <v>0</v>
      </c>
      <c r="AR102" s="89" t="n">
        <f aca="false">CHOOSE($G$3,AG102-AH102,AH102-AG102)</f>
        <v>0</v>
      </c>
      <c r="AS102" s="103" t="n">
        <f aca="false">AP102+AQ102+AR102</f>
        <v>0</v>
      </c>
      <c r="AT102" s="103"/>
      <c r="AU102" s="90" t="n">
        <f aca="false">AS102+AN102</f>
        <v>0</v>
      </c>
      <c r="AW102" s="90" t="n">
        <f aca="false">AI102+AF102+AC102</f>
        <v>0</v>
      </c>
      <c r="AX102" s="104"/>
    </row>
    <row r="103" customFormat="false" ht="12.75" hidden="false" customHeight="false" outlineLevel="0" collapsed="false">
      <c r="A103" s="94" t="n">
        <f aca="false">EDATE(A102,1)</f>
        <v>39661</v>
      </c>
      <c r="B103" s="95" t="n">
        <f aca="false">VLOOKUP(MONTH(A103),Volumes,4)</f>
        <v>40000</v>
      </c>
      <c r="C103" s="96"/>
      <c r="D103" s="97" t="n">
        <f aca="false">B103+C103</f>
        <v>40000</v>
      </c>
      <c r="E103" s="84" t="n">
        <f aca="false">IF(X103=0,0,IF(AND(X103=1,$H$3=1),D103*S103,IF($H$3=2,D103,"N/A")))</f>
        <v>0</v>
      </c>
      <c r="F103" s="84" t="n">
        <f aca="false">E103*W103</f>
        <v>0</v>
      </c>
      <c r="G103" s="32" t="n">
        <f aca="false">VLOOKUP($A103,Table,MATCH(G$4,Curves,0))</f>
        <v>3.032</v>
      </c>
      <c r="H103" s="98" t="n">
        <f aca="false">G103</f>
        <v>3.032</v>
      </c>
      <c r="I103" s="99" t="n">
        <f aca="false">H103</f>
        <v>3.032</v>
      </c>
      <c r="J103" s="32" t="n">
        <f aca="false">VLOOKUP($A103,Table,MATCH(J$4,Curves,0))</f>
        <v>-0.01325</v>
      </c>
      <c r="K103" s="98" t="n">
        <f aca="false">J103</f>
        <v>-0.01325</v>
      </c>
      <c r="L103" s="99" t="n">
        <f aca="false">K103</f>
        <v>-0.01325</v>
      </c>
      <c r="M103" s="32" t="n">
        <f aca="false">VLOOKUP($A103,Table,MATCH(M$4,Curves,0))</f>
        <v>0.0125</v>
      </c>
      <c r="N103" s="98" t="n">
        <f aca="false">VLOOKUP($A103,Table,MATCH(N$4,Curves,0))</f>
        <v>0.03</v>
      </c>
      <c r="O103" s="99" t="n">
        <f aca="false">N103</f>
        <v>0.03</v>
      </c>
      <c r="P103" s="100"/>
      <c r="Q103" s="99" t="n">
        <f aca="false">O103+L103+I103</f>
        <v>3.04875</v>
      </c>
      <c r="R103" s="100"/>
      <c r="S103" s="35" t="n">
        <f aca="false">A104-A103</f>
        <v>31</v>
      </c>
      <c r="T103" s="101" t="n">
        <f aca="false">CHOOSE(F$3,A104+24,A103)</f>
        <v>39716</v>
      </c>
      <c r="U103" s="35" t="n">
        <f aca="false">T103-C$3</f>
        <v>2942</v>
      </c>
      <c r="V103" s="32" t="n">
        <f aca="false">VLOOKUP($A103,Table,MATCH(V$4,Curves,0))</f>
        <v>0.070602711026</v>
      </c>
      <c r="W103" s="102" t="n">
        <f aca="false">1/(1+CHOOSE(F$3,(V104+($K$3/10000))/2,(V103+($K$3/10000))/2))^(2*U103/365.25)</f>
        <v>0.571856686246426</v>
      </c>
      <c r="X103" s="35" t="n">
        <f aca="false">IF(AND(mthbeg&lt;=A103,mthend&gt;=A103),1,0)</f>
        <v>0</v>
      </c>
      <c r="Y103" s="35" t="n">
        <f aca="false">S103*X103</f>
        <v>0</v>
      </c>
      <c r="AA103" s="89" t="n">
        <f aca="false">F103*G103</f>
        <v>0</v>
      </c>
      <c r="AB103" s="89" t="n">
        <f aca="false">$F103*H103</f>
        <v>0</v>
      </c>
      <c r="AC103" s="89" t="n">
        <f aca="false">$F103*I103</f>
        <v>0</v>
      </c>
      <c r="AD103" s="89" t="n">
        <f aca="false">$F103*J103</f>
        <v>-0</v>
      </c>
      <c r="AE103" s="89" t="n">
        <f aca="false">$F103*K103</f>
        <v>-0</v>
      </c>
      <c r="AF103" s="89" t="n">
        <f aca="false">$F103*L103</f>
        <v>-0</v>
      </c>
      <c r="AG103" s="89" t="n">
        <f aca="false">$F103*M103</f>
        <v>0</v>
      </c>
      <c r="AH103" s="89" t="n">
        <f aca="false">$F103*N103</f>
        <v>0</v>
      </c>
      <c r="AI103" s="89" t="n">
        <f aca="false">F103*O103</f>
        <v>0</v>
      </c>
      <c r="AJ103" s="93"/>
      <c r="AK103" s="89" t="n">
        <f aca="false">CHOOSE($G$3,AB103-AC103,AC103-AB103)</f>
        <v>0</v>
      </c>
      <c r="AL103" s="89" t="n">
        <f aca="false">CHOOSE($G$3,AE103-AF103,AF103-AE103)</f>
        <v>0</v>
      </c>
      <c r="AM103" s="89" t="n">
        <f aca="false">CHOOSE($G$3,AH103-AI103,AI103-AH103)</f>
        <v>0</v>
      </c>
      <c r="AN103" s="103" t="n">
        <f aca="false">SUM(AK103:AM103)</f>
        <v>0</v>
      </c>
      <c r="AP103" s="89" t="n">
        <f aca="false">CHOOSE($G$3,AA103-AB103,AB103-AA103)</f>
        <v>0</v>
      </c>
      <c r="AQ103" s="89" t="n">
        <f aca="false">CHOOSE($G$3,AD103-AE103,AE103-AD103)</f>
        <v>0</v>
      </c>
      <c r="AR103" s="89" t="n">
        <f aca="false">CHOOSE($G$3,AG103-AH103,AH103-AG103)</f>
        <v>0</v>
      </c>
      <c r="AS103" s="103" t="n">
        <f aca="false">AP103+AQ103+AR103</f>
        <v>0</v>
      </c>
      <c r="AT103" s="103"/>
      <c r="AU103" s="90" t="n">
        <f aca="false">AS103+AN103</f>
        <v>0</v>
      </c>
      <c r="AW103" s="90" t="n">
        <f aca="false">AI103+AF103+AC103</f>
        <v>0</v>
      </c>
      <c r="AX103" s="104"/>
    </row>
    <row r="104" customFormat="false" ht="12.75" hidden="false" customHeight="false" outlineLevel="0" collapsed="false">
      <c r="A104" s="94" t="n">
        <f aca="false">EDATE(A103,1)</f>
        <v>39692</v>
      </c>
      <c r="B104" s="95" t="n">
        <f aca="false">VLOOKUP(MONTH(A104),Volumes,4)</f>
        <v>20000</v>
      </c>
      <c r="C104" s="96"/>
      <c r="D104" s="97" t="n">
        <f aca="false">B104+C104</f>
        <v>20000</v>
      </c>
      <c r="E104" s="84" t="n">
        <f aca="false">IF(X104=0,0,IF(AND(X104=1,$H$3=1),D104*S104,IF($H$3=2,D104,"N/A")))</f>
        <v>0</v>
      </c>
      <c r="F104" s="84" t="n">
        <f aca="false">E104*W104</f>
        <v>0</v>
      </c>
      <c r="G104" s="32" t="n">
        <f aca="false">VLOOKUP($A104,Table,MATCH(G$4,Curves,0))</f>
        <v>3.054</v>
      </c>
      <c r="H104" s="98" t="n">
        <f aca="false">G104</f>
        <v>3.054</v>
      </c>
      <c r="I104" s="99" t="n">
        <f aca="false">H104</f>
        <v>3.054</v>
      </c>
      <c r="J104" s="32" t="n">
        <f aca="false">VLOOKUP($A104,Table,MATCH(J$4,Curves,0))</f>
        <v>-0.01325</v>
      </c>
      <c r="K104" s="98" t="n">
        <f aca="false">J104</f>
        <v>-0.01325</v>
      </c>
      <c r="L104" s="99" t="n">
        <f aca="false">K104</f>
        <v>-0.01325</v>
      </c>
      <c r="M104" s="32" t="n">
        <f aca="false">VLOOKUP($A104,Table,MATCH(M$4,Curves,0))</f>
        <v>0.0125</v>
      </c>
      <c r="N104" s="98" t="n">
        <f aca="false">VLOOKUP($A104,Table,MATCH(N$4,Curves,0))</f>
        <v>0.03</v>
      </c>
      <c r="O104" s="99" t="n">
        <f aca="false">N104</f>
        <v>0.03</v>
      </c>
      <c r="P104" s="100"/>
      <c r="Q104" s="99" t="n">
        <f aca="false">O104+L104+I104</f>
        <v>3.07075</v>
      </c>
      <c r="R104" s="100"/>
      <c r="S104" s="35" t="n">
        <f aca="false">A105-A104</f>
        <v>30</v>
      </c>
      <c r="T104" s="101" t="n">
        <f aca="false">CHOOSE(F$3,A105+24,A104)</f>
        <v>39746</v>
      </c>
      <c r="U104" s="35" t="n">
        <f aca="false">T104-C$3</f>
        <v>2972</v>
      </c>
      <c r="V104" s="32" t="n">
        <f aca="false">VLOOKUP($A104,Table,MATCH(V$4,Curves,0))</f>
        <v>0.070601009412798</v>
      </c>
      <c r="W104" s="102" t="n">
        <f aca="false">1/(1+CHOOSE(F$3,(V105+($K$3/10000))/2,(V104+($K$3/10000))/2))^(2*U104/365.25)</f>
        <v>0.568614390433899</v>
      </c>
      <c r="X104" s="35" t="n">
        <f aca="false">IF(AND(mthbeg&lt;=A104,mthend&gt;=A104),1,0)</f>
        <v>0</v>
      </c>
      <c r="Y104" s="35" t="n">
        <f aca="false">S104*X104</f>
        <v>0</v>
      </c>
      <c r="AA104" s="89" t="n">
        <f aca="false">F104*G104</f>
        <v>0</v>
      </c>
      <c r="AB104" s="89" t="n">
        <f aca="false">$F104*H104</f>
        <v>0</v>
      </c>
      <c r="AC104" s="89" t="n">
        <f aca="false">$F104*I104</f>
        <v>0</v>
      </c>
      <c r="AD104" s="89" t="n">
        <f aca="false">$F104*J104</f>
        <v>-0</v>
      </c>
      <c r="AE104" s="89" t="n">
        <f aca="false">$F104*K104</f>
        <v>-0</v>
      </c>
      <c r="AF104" s="89" t="n">
        <f aca="false">$F104*L104</f>
        <v>-0</v>
      </c>
      <c r="AG104" s="89" t="n">
        <f aca="false">$F104*M104</f>
        <v>0</v>
      </c>
      <c r="AH104" s="89" t="n">
        <f aca="false">$F104*N104</f>
        <v>0</v>
      </c>
      <c r="AI104" s="89" t="n">
        <f aca="false">F104*O104</f>
        <v>0</v>
      </c>
      <c r="AJ104" s="93"/>
      <c r="AK104" s="89" t="n">
        <f aca="false">CHOOSE($G$3,AB104-AC104,AC104-AB104)</f>
        <v>0</v>
      </c>
      <c r="AL104" s="89" t="n">
        <f aca="false">CHOOSE($G$3,AE104-AF104,AF104-AE104)</f>
        <v>0</v>
      </c>
      <c r="AM104" s="89" t="n">
        <f aca="false">CHOOSE($G$3,AH104-AI104,AI104-AH104)</f>
        <v>0</v>
      </c>
      <c r="AN104" s="103" t="n">
        <f aca="false">SUM(AK104:AM104)</f>
        <v>0</v>
      </c>
      <c r="AP104" s="89" t="n">
        <f aca="false">CHOOSE($G$3,AA104-AB104,AB104-AA104)</f>
        <v>0</v>
      </c>
      <c r="AQ104" s="89" t="n">
        <f aca="false">CHOOSE($G$3,AD104-AE104,AE104-AD104)</f>
        <v>0</v>
      </c>
      <c r="AR104" s="89" t="n">
        <f aca="false">CHOOSE($G$3,AG104-AH104,AH104-AG104)</f>
        <v>0</v>
      </c>
      <c r="AS104" s="103" t="n">
        <f aca="false">AP104+AQ104+AR104</f>
        <v>0</v>
      </c>
      <c r="AT104" s="103"/>
      <c r="AU104" s="90" t="n">
        <f aca="false">AS104+AN104</f>
        <v>0</v>
      </c>
      <c r="AW104" s="90" t="n">
        <f aca="false">AI104+AF104+AC104</f>
        <v>0</v>
      </c>
      <c r="AX104" s="104"/>
    </row>
    <row r="105" customFormat="false" ht="12.75" hidden="false" customHeight="false" outlineLevel="0" collapsed="false">
      <c r="A105" s="94" t="n">
        <f aca="false">EDATE(A104,1)</f>
        <v>39722</v>
      </c>
      <c r="B105" s="95" t="n">
        <f aca="false">VLOOKUP(MONTH(A105),Volumes,4)</f>
        <v>10000</v>
      </c>
      <c r="C105" s="96"/>
      <c r="D105" s="97" t="n">
        <f aca="false">B105+C105</f>
        <v>10000</v>
      </c>
      <c r="E105" s="84" t="n">
        <f aca="false">IF(X105=0,0,IF(AND(X105=1,$H$3=1),D105*S105,IF($H$3=2,D105,"N/A")))</f>
        <v>0</v>
      </c>
      <c r="F105" s="84" t="n">
        <f aca="false">E105*W105</f>
        <v>0</v>
      </c>
      <c r="G105" s="32" t="n">
        <f aca="false">VLOOKUP($A105,Table,MATCH(G$4,Curves,0))</f>
        <v>3.064</v>
      </c>
      <c r="H105" s="98" t="n">
        <f aca="false">G105</f>
        <v>3.064</v>
      </c>
      <c r="I105" s="99" t="n">
        <f aca="false">H105</f>
        <v>3.064</v>
      </c>
      <c r="J105" s="32" t="n">
        <f aca="false">VLOOKUP($A105,Table,MATCH(J$4,Curves,0))</f>
        <v>-0.029</v>
      </c>
      <c r="K105" s="98" t="n">
        <f aca="false">J105</f>
        <v>-0.029</v>
      </c>
      <c r="L105" s="99" t="n">
        <f aca="false">K105</f>
        <v>-0.029</v>
      </c>
      <c r="M105" s="32" t="n">
        <f aca="false">VLOOKUP($A105,Table,MATCH(M$4,Curves,0))</f>
        <v>0.0125</v>
      </c>
      <c r="N105" s="98" t="n">
        <f aca="false">VLOOKUP($A105,Table,MATCH(N$4,Curves,0))</f>
        <v>0.03</v>
      </c>
      <c r="O105" s="99" t="n">
        <f aca="false">N105</f>
        <v>0.03</v>
      </c>
      <c r="P105" s="100"/>
      <c r="Q105" s="99" t="n">
        <f aca="false">O105+L105+I105</f>
        <v>3.065</v>
      </c>
      <c r="R105" s="100"/>
      <c r="S105" s="35" t="n">
        <f aca="false">A106-A105</f>
        <v>31</v>
      </c>
      <c r="T105" s="101" t="n">
        <f aca="false">CHOOSE(F$3,A106+24,A105)</f>
        <v>39777</v>
      </c>
      <c r="U105" s="35" t="n">
        <f aca="false">T105-C$3</f>
        <v>3003</v>
      </c>
      <c r="V105" s="32" t="n">
        <f aca="false">VLOOKUP($A105,Table,MATCH(V$4,Curves,0))</f>
        <v>0.070599362690352</v>
      </c>
      <c r="W105" s="102" t="n">
        <f aca="false">1/(1+CHOOSE(F$3,(V106+($K$3/10000))/2,(V105+($K$3/10000))/2))^(2*U105/365.25)</f>
        <v>0.565283484487041</v>
      </c>
      <c r="X105" s="35" t="n">
        <f aca="false">IF(AND(mthbeg&lt;=A105,mthend&gt;=A105),1,0)</f>
        <v>0</v>
      </c>
      <c r="Y105" s="35" t="n">
        <f aca="false">S105*X105</f>
        <v>0</v>
      </c>
      <c r="AA105" s="89" t="n">
        <f aca="false">F105*G105</f>
        <v>0</v>
      </c>
      <c r="AB105" s="89" t="n">
        <f aca="false">$F105*H105</f>
        <v>0</v>
      </c>
      <c r="AC105" s="89" t="n">
        <f aca="false">$F105*I105</f>
        <v>0</v>
      </c>
      <c r="AD105" s="89" t="n">
        <f aca="false">$F105*J105</f>
        <v>-0</v>
      </c>
      <c r="AE105" s="89" t="n">
        <f aca="false">$F105*K105</f>
        <v>-0</v>
      </c>
      <c r="AF105" s="89" t="n">
        <f aca="false">$F105*L105</f>
        <v>-0</v>
      </c>
      <c r="AG105" s="89" t="n">
        <f aca="false">$F105*M105</f>
        <v>0</v>
      </c>
      <c r="AH105" s="89" t="n">
        <f aca="false">$F105*N105</f>
        <v>0</v>
      </c>
      <c r="AI105" s="89" t="n">
        <f aca="false">F105*O105</f>
        <v>0</v>
      </c>
      <c r="AJ105" s="93"/>
      <c r="AK105" s="89" t="n">
        <f aca="false">CHOOSE($G$3,AB105-AC105,AC105-AB105)</f>
        <v>0</v>
      </c>
      <c r="AL105" s="89" t="n">
        <f aca="false">CHOOSE($G$3,AE105-AF105,AF105-AE105)</f>
        <v>0</v>
      </c>
      <c r="AM105" s="89" t="n">
        <f aca="false">CHOOSE($G$3,AH105-AI105,AI105-AH105)</f>
        <v>0</v>
      </c>
      <c r="AN105" s="103" t="n">
        <f aca="false">SUM(AK105:AM105)</f>
        <v>0</v>
      </c>
      <c r="AP105" s="89" t="n">
        <f aca="false">CHOOSE($G$3,AA105-AB105,AB105-AA105)</f>
        <v>0</v>
      </c>
      <c r="AQ105" s="89" t="n">
        <f aca="false">CHOOSE($G$3,AD105-AE105,AE105-AD105)</f>
        <v>0</v>
      </c>
      <c r="AR105" s="89" t="n">
        <f aca="false">CHOOSE($G$3,AG105-AH105,AH105-AG105)</f>
        <v>0</v>
      </c>
      <c r="AS105" s="103" t="n">
        <f aca="false">AP105+AQ105+AR105</f>
        <v>0</v>
      </c>
      <c r="AT105" s="103"/>
      <c r="AU105" s="90" t="n">
        <f aca="false">AS105+AN105</f>
        <v>0</v>
      </c>
      <c r="AW105" s="90" t="n">
        <f aca="false">AI105+AF105+AC105</f>
        <v>0</v>
      </c>
      <c r="AX105" s="104"/>
    </row>
    <row r="106" customFormat="false" ht="12.75" hidden="false" customHeight="false" outlineLevel="0" collapsed="false">
      <c r="A106" s="94" t="n">
        <f aca="false">EDATE(A105,1)</f>
        <v>39753</v>
      </c>
      <c r="B106" s="95" t="n">
        <f aca="false">VLOOKUP(MONTH(A106),Volumes,4)</f>
        <v>10000</v>
      </c>
      <c r="C106" s="96"/>
      <c r="D106" s="97" t="n">
        <f aca="false">B106+C106</f>
        <v>10000</v>
      </c>
      <c r="E106" s="84" t="n">
        <f aca="false">IF(X106=0,0,IF(AND(X106=1,$H$3=1),D106*S106,IF($H$3=2,D106,"N/A")))</f>
        <v>0</v>
      </c>
      <c r="F106" s="84" t="n">
        <f aca="false">E106*W106</f>
        <v>0</v>
      </c>
      <c r="G106" s="32" t="n">
        <f aca="false">VLOOKUP($A106,Table,MATCH(G$4,Curves,0))</f>
        <v>3.131</v>
      </c>
      <c r="H106" s="98" t="n">
        <f aca="false">G106</f>
        <v>3.131</v>
      </c>
      <c r="I106" s="99" t="n">
        <f aca="false">H106</f>
        <v>3.131</v>
      </c>
      <c r="J106" s="32" t="n">
        <f aca="false">VLOOKUP($A106,Table,MATCH(J$4,Curves,0))</f>
        <v>-0.0305</v>
      </c>
      <c r="K106" s="98" t="n">
        <f aca="false">J106</f>
        <v>-0.0305</v>
      </c>
      <c r="L106" s="99" t="n">
        <f aca="false">K106</f>
        <v>-0.0305</v>
      </c>
      <c r="M106" s="32" t="n">
        <f aca="false">VLOOKUP($A106,Table,MATCH(M$4,Curves,0))</f>
        <v>0.01</v>
      </c>
      <c r="N106" s="98" t="n">
        <f aca="false">VLOOKUP($A106,Table,MATCH(N$4,Curves,0))</f>
        <v>0.03</v>
      </c>
      <c r="O106" s="99" t="n">
        <f aca="false">N106</f>
        <v>0.03</v>
      </c>
      <c r="P106" s="100"/>
      <c r="Q106" s="99" t="n">
        <f aca="false">O106+L106+I106</f>
        <v>3.1305</v>
      </c>
      <c r="R106" s="100"/>
      <c r="S106" s="35" t="n">
        <f aca="false">A107-A106</f>
        <v>30</v>
      </c>
      <c r="T106" s="101" t="n">
        <f aca="false">CHOOSE(F$3,A107+24,A106)</f>
        <v>39807</v>
      </c>
      <c r="U106" s="35" t="n">
        <f aca="false">T106-C$3</f>
        <v>3033</v>
      </c>
      <c r="V106" s="32" t="n">
        <f aca="false">VLOOKUP($A106,Table,MATCH(V$4,Curves,0))</f>
        <v>0.070597661077158</v>
      </c>
      <c r="W106" s="102" t="n">
        <f aca="false">1/(1+CHOOSE(F$3,(V107+($K$3/10000))/2,(V106+($K$3/10000))/2))^(2*U106/365.25)</f>
        <v>0.562078755849217</v>
      </c>
      <c r="X106" s="35" t="n">
        <f aca="false">IF(AND(mthbeg&lt;=A106,mthend&gt;=A106),1,0)</f>
        <v>0</v>
      </c>
      <c r="Y106" s="35" t="n">
        <f aca="false">S106*X106</f>
        <v>0</v>
      </c>
      <c r="AA106" s="89" t="n">
        <f aca="false">F106*G106</f>
        <v>0</v>
      </c>
      <c r="AB106" s="89" t="n">
        <f aca="false">$F106*H106</f>
        <v>0</v>
      </c>
      <c r="AC106" s="89" t="n">
        <f aca="false">$F106*I106</f>
        <v>0</v>
      </c>
      <c r="AD106" s="89" t="n">
        <f aca="false">$F106*J106</f>
        <v>-0</v>
      </c>
      <c r="AE106" s="89" t="n">
        <f aca="false">$F106*K106</f>
        <v>-0</v>
      </c>
      <c r="AF106" s="89" t="n">
        <f aca="false">$F106*L106</f>
        <v>-0</v>
      </c>
      <c r="AG106" s="89" t="n">
        <f aca="false">$F106*M106</f>
        <v>0</v>
      </c>
      <c r="AH106" s="89" t="n">
        <f aca="false">$F106*N106</f>
        <v>0</v>
      </c>
      <c r="AI106" s="89" t="n">
        <f aca="false">F106*O106</f>
        <v>0</v>
      </c>
      <c r="AJ106" s="93"/>
      <c r="AK106" s="89" t="n">
        <f aca="false">CHOOSE($G$3,AB106-AC106,AC106-AB106)</f>
        <v>0</v>
      </c>
      <c r="AL106" s="89" t="n">
        <f aca="false">CHOOSE($G$3,AE106-AF106,AF106-AE106)</f>
        <v>0</v>
      </c>
      <c r="AM106" s="89" t="n">
        <f aca="false">CHOOSE($G$3,AH106-AI106,AI106-AH106)</f>
        <v>0</v>
      </c>
      <c r="AN106" s="103" t="n">
        <f aca="false">SUM(AK106:AM106)</f>
        <v>0</v>
      </c>
      <c r="AP106" s="89" t="n">
        <f aca="false">CHOOSE($G$3,AA106-AB106,AB106-AA106)</f>
        <v>0</v>
      </c>
      <c r="AQ106" s="89" t="n">
        <f aca="false">CHOOSE($G$3,AD106-AE106,AE106-AD106)</f>
        <v>0</v>
      </c>
      <c r="AR106" s="89" t="n">
        <f aca="false">CHOOSE($G$3,AG106-AH106,AH106-AG106)</f>
        <v>0</v>
      </c>
      <c r="AS106" s="103" t="n">
        <f aca="false">AP106+AQ106+AR106</f>
        <v>0</v>
      </c>
      <c r="AT106" s="103"/>
      <c r="AU106" s="90" t="n">
        <f aca="false">AS106+AN106</f>
        <v>0</v>
      </c>
      <c r="AW106" s="90" t="n">
        <f aca="false">AI106+AF106+AC106</f>
        <v>0</v>
      </c>
      <c r="AX106" s="104"/>
    </row>
    <row r="107" customFormat="false" ht="12.75" hidden="false" customHeight="false" outlineLevel="0" collapsed="false">
      <c r="A107" s="94" t="n">
        <f aca="false">EDATE(A106,1)</f>
        <v>39783</v>
      </c>
      <c r="B107" s="95" t="n">
        <f aca="false">VLOOKUP(MONTH(A107),Volumes,4)</f>
        <v>10000</v>
      </c>
      <c r="C107" s="96"/>
      <c r="D107" s="97" t="n">
        <f aca="false">B107+C107</f>
        <v>10000</v>
      </c>
      <c r="E107" s="84" t="n">
        <f aca="false">IF(X107=0,0,IF(AND(X107=1,$H$3=1),D107*S107,IF($H$3=2,D107,"N/A")))</f>
        <v>0</v>
      </c>
      <c r="F107" s="84" t="n">
        <f aca="false">E107*W107</f>
        <v>0</v>
      </c>
      <c r="G107" s="32" t="n">
        <f aca="false">VLOOKUP($A107,Table,MATCH(G$4,Curves,0))</f>
        <v>3.202</v>
      </c>
      <c r="H107" s="98" t="n">
        <f aca="false">G107</f>
        <v>3.202</v>
      </c>
      <c r="I107" s="99" t="n">
        <f aca="false">H107</f>
        <v>3.202</v>
      </c>
      <c r="J107" s="32" t="n">
        <f aca="false">VLOOKUP($A107,Table,MATCH(J$4,Curves,0))</f>
        <v>-0.0305</v>
      </c>
      <c r="K107" s="98" t="n">
        <f aca="false">J107</f>
        <v>-0.0305</v>
      </c>
      <c r="L107" s="99" t="n">
        <f aca="false">K107</f>
        <v>-0.0305</v>
      </c>
      <c r="M107" s="32" t="n">
        <f aca="false">VLOOKUP($A107,Table,MATCH(M$4,Curves,0))</f>
        <v>0.01</v>
      </c>
      <c r="N107" s="98" t="n">
        <f aca="false">VLOOKUP($A107,Table,MATCH(N$4,Curves,0))</f>
        <v>0.03</v>
      </c>
      <c r="O107" s="99" t="n">
        <f aca="false">N107</f>
        <v>0.03</v>
      </c>
      <c r="P107" s="100"/>
      <c r="Q107" s="99" t="n">
        <f aca="false">O107+L107+I107</f>
        <v>3.2015</v>
      </c>
      <c r="R107" s="100"/>
      <c r="S107" s="35" t="n">
        <f aca="false">A108-A107</f>
        <v>31</v>
      </c>
      <c r="T107" s="101" t="n">
        <f aca="false">CHOOSE(F$3,A108+24,A107)</f>
        <v>39838</v>
      </c>
      <c r="U107" s="35" t="n">
        <f aca="false">T107-C$3</f>
        <v>3064</v>
      </c>
      <c r="V107" s="32" t="n">
        <f aca="false">VLOOKUP($A107,Table,MATCH(V$4,Curves,0))</f>
        <v>0.070596014354713</v>
      </c>
      <c r="W107" s="102" t="n">
        <f aca="false">1/(1+CHOOSE(F$3,(V108+($K$3/10000))/2,(V107+($K$3/10000))/2))^(2*U107/365.25)</f>
        <v>0.558786442003405</v>
      </c>
      <c r="X107" s="35" t="n">
        <f aca="false">IF(AND(mthbeg&lt;=A107,mthend&gt;=A107),1,0)</f>
        <v>0</v>
      </c>
      <c r="Y107" s="35" t="n">
        <f aca="false">S107*X107</f>
        <v>0</v>
      </c>
      <c r="AA107" s="89" t="n">
        <f aca="false">F107*G107</f>
        <v>0</v>
      </c>
      <c r="AB107" s="89" t="n">
        <f aca="false">$F107*H107</f>
        <v>0</v>
      </c>
      <c r="AC107" s="89" t="n">
        <f aca="false">$F107*I107</f>
        <v>0</v>
      </c>
      <c r="AD107" s="89" t="n">
        <f aca="false">$F107*J107</f>
        <v>-0</v>
      </c>
      <c r="AE107" s="89" t="n">
        <f aca="false">$F107*K107</f>
        <v>-0</v>
      </c>
      <c r="AF107" s="89" t="n">
        <f aca="false">$F107*L107</f>
        <v>-0</v>
      </c>
      <c r="AG107" s="89" t="n">
        <f aca="false">$F107*M107</f>
        <v>0</v>
      </c>
      <c r="AH107" s="89" t="n">
        <f aca="false">$F107*N107</f>
        <v>0</v>
      </c>
      <c r="AI107" s="89" t="n">
        <f aca="false">F107*O107</f>
        <v>0</v>
      </c>
      <c r="AJ107" s="93"/>
      <c r="AK107" s="89" t="n">
        <f aca="false">CHOOSE($G$3,AB107-AC107,AC107-AB107)</f>
        <v>0</v>
      </c>
      <c r="AL107" s="89" t="n">
        <f aca="false">CHOOSE($G$3,AE107-AF107,AF107-AE107)</f>
        <v>0</v>
      </c>
      <c r="AM107" s="89" t="n">
        <f aca="false">CHOOSE($G$3,AH107-AI107,AI107-AH107)</f>
        <v>0</v>
      </c>
      <c r="AN107" s="103" t="n">
        <f aca="false">SUM(AK107:AM107)</f>
        <v>0</v>
      </c>
      <c r="AP107" s="89" t="n">
        <f aca="false">CHOOSE($G$3,AA107-AB107,AB107-AA107)</f>
        <v>0</v>
      </c>
      <c r="AQ107" s="89" t="n">
        <f aca="false">CHOOSE($G$3,AD107-AE107,AE107-AD107)</f>
        <v>0</v>
      </c>
      <c r="AR107" s="89" t="n">
        <f aca="false">CHOOSE($G$3,AG107-AH107,AH107-AG107)</f>
        <v>0</v>
      </c>
      <c r="AS107" s="103" t="n">
        <f aca="false">AP107+AQ107+AR107</f>
        <v>0</v>
      </c>
      <c r="AT107" s="103"/>
      <c r="AU107" s="90" t="n">
        <f aca="false">AS107+AN107</f>
        <v>0</v>
      </c>
      <c r="AW107" s="90" t="n">
        <f aca="false">AI107+AF107+AC107</f>
        <v>0</v>
      </c>
      <c r="AX107" s="104"/>
    </row>
    <row r="108" customFormat="false" ht="12.75" hidden="false" customHeight="false" outlineLevel="0" collapsed="false">
      <c r="A108" s="94" t="n">
        <f aca="false">EDATE(A107,1)</f>
        <v>39814</v>
      </c>
      <c r="B108" s="95" t="n">
        <f aca="false">VLOOKUP(MONTH(A108),Volumes,4)</f>
        <v>10000</v>
      </c>
      <c r="C108" s="96"/>
      <c r="D108" s="97" t="n">
        <f aca="false">B108+C108</f>
        <v>10000</v>
      </c>
      <c r="E108" s="84" t="n">
        <f aca="false">IF(X108=0,0,IF(AND(X108=1,$H$3=1),D108*S108,IF($H$3=2,D108,"N/A")))</f>
        <v>0</v>
      </c>
      <c r="F108" s="84" t="n">
        <f aca="false">E108*W108</f>
        <v>0</v>
      </c>
      <c r="G108" s="32" t="n">
        <f aca="false">VLOOKUP($A108,Table,MATCH(G$4,Curves,0))</f>
        <v>3.379</v>
      </c>
      <c r="H108" s="98" t="n">
        <f aca="false">G108</f>
        <v>3.379</v>
      </c>
      <c r="I108" s="99" t="n">
        <f aca="false">H108</f>
        <v>3.379</v>
      </c>
      <c r="J108" s="32" t="n">
        <f aca="false">VLOOKUP($A108,Table,MATCH(J$4,Curves,0))</f>
        <v>-0.0305</v>
      </c>
      <c r="K108" s="98" t="n">
        <f aca="false">J108</f>
        <v>-0.0305</v>
      </c>
      <c r="L108" s="99" t="n">
        <f aca="false">K108</f>
        <v>-0.0305</v>
      </c>
      <c r="M108" s="32" t="n">
        <f aca="false">VLOOKUP($A108,Table,MATCH(M$4,Curves,0))</f>
        <v>0.01</v>
      </c>
      <c r="N108" s="98" t="n">
        <f aca="false">VLOOKUP($A108,Table,MATCH(N$4,Curves,0))</f>
        <v>0.03</v>
      </c>
      <c r="O108" s="99" t="n">
        <f aca="false">N108</f>
        <v>0.03</v>
      </c>
      <c r="P108" s="100"/>
      <c r="Q108" s="99" t="n">
        <f aca="false">O108+L108+I108</f>
        <v>3.3785</v>
      </c>
      <c r="R108" s="100"/>
      <c r="S108" s="35" t="n">
        <f aca="false">A109-A108</f>
        <v>31</v>
      </c>
      <c r="T108" s="101" t="n">
        <f aca="false">CHOOSE(F$3,A109+24,A108)</f>
        <v>39869</v>
      </c>
      <c r="U108" s="35" t="n">
        <f aca="false">T108-C$3</f>
        <v>3095</v>
      </c>
      <c r="V108" s="32" t="n">
        <f aca="false">VLOOKUP($A108,Table,MATCH(V$4,Curves,0))</f>
        <v>0.070594312741521</v>
      </c>
      <c r="W108" s="102" t="n">
        <f aca="false">1/(1+CHOOSE(F$3,(V109+($K$3/10000))/2,(V108+($K$3/10000))/2))^(2*U108/365.25)</f>
        <v>0.555513567512139</v>
      </c>
      <c r="X108" s="35" t="n">
        <f aca="false">IF(AND(mthbeg&lt;=A108,mthend&gt;=A108),1,0)</f>
        <v>0</v>
      </c>
      <c r="Y108" s="35" t="n">
        <f aca="false">S108*X108</f>
        <v>0</v>
      </c>
      <c r="AA108" s="89" t="n">
        <f aca="false">F108*G108</f>
        <v>0</v>
      </c>
      <c r="AB108" s="89" t="n">
        <f aca="false">$F108*H108</f>
        <v>0</v>
      </c>
      <c r="AC108" s="89" t="n">
        <f aca="false">$F108*I108</f>
        <v>0</v>
      </c>
      <c r="AD108" s="89" t="n">
        <f aca="false">$F108*J108</f>
        <v>-0</v>
      </c>
      <c r="AE108" s="89" t="n">
        <f aca="false">$F108*K108</f>
        <v>-0</v>
      </c>
      <c r="AF108" s="89" t="n">
        <f aca="false">$F108*L108</f>
        <v>-0</v>
      </c>
      <c r="AG108" s="89" t="n">
        <f aca="false">$F108*M108</f>
        <v>0</v>
      </c>
      <c r="AH108" s="89" t="n">
        <f aca="false">$F108*N108</f>
        <v>0</v>
      </c>
      <c r="AI108" s="89" t="n">
        <f aca="false">F108*O108</f>
        <v>0</v>
      </c>
      <c r="AJ108" s="93"/>
      <c r="AK108" s="89" t="n">
        <f aca="false">CHOOSE($G$3,AB108-AC108,AC108-AB108)</f>
        <v>0</v>
      </c>
      <c r="AL108" s="89" t="n">
        <f aca="false">CHOOSE($G$3,AE108-AF108,AF108-AE108)</f>
        <v>0</v>
      </c>
      <c r="AM108" s="89" t="n">
        <f aca="false">CHOOSE($G$3,AH108-AI108,AI108-AH108)</f>
        <v>0</v>
      </c>
      <c r="AN108" s="103" t="n">
        <f aca="false">SUM(AK108:AM108)</f>
        <v>0</v>
      </c>
      <c r="AP108" s="89" t="n">
        <f aca="false">CHOOSE($G$3,AA108-AB108,AB108-AA108)</f>
        <v>0</v>
      </c>
      <c r="AQ108" s="89" t="n">
        <f aca="false">CHOOSE($G$3,AD108-AE108,AE108-AD108)</f>
        <v>0</v>
      </c>
      <c r="AR108" s="89" t="n">
        <f aca="false">CHOOSE($G$3,AG108-AH108,AH108-AG108)</f>
        <v>0</v>
      </c>
      <c r="AS108" s="103" t="n">
        <f aca="false">AP108+AQ108+AR108</f>
        <v>0</v>
      </c>
      <c r="AT108" s="103"/>
      <c r="AU108" s="90" t="n">
        <f aca="false">AS108+AN108</f>
        <v>0</v>
      </c>
      <c r="AW108" s="90" t="n">
        <f aca="false">AI108+AF108+AC108</f>
        <v>0</v>
      </c>
      <c r="AX108" s="104"/>
    </row>
    <row r="109" customFormat="false" ht="12.75" hidden="false" customHeight="false" outlineLevel="0" collapsed="false">
      <c r="A109" s="94" t="n">
        <f aca="false">EDATE(A108,1)</f>
        <v>39845</v>
      </c>
      <c r="B109" s="95" t="n">
        <f aca="false">VLOOKUP(MONTH(A109),Volumes,4)</f>
        <v>10000</v>
      </c>
      <c r="C109" s="96"/>
      <c r="D109" s="97" t="n">
        <f aca="false">B109+C109</f>
        <v>10000</v>
      </c>
      <c r="E109" s="84" t="n">
        <f aca="false">IF(X109=0,0,IF(AND(X109=1,$H$3=1),D109*S109,IF($H$3=2,D109,"N/A")))</f>
        <v>0</v>
      </c>
      <c r="F109" s="84" t="n">
        <f aca="false">E109*W109</f>
        <v>0</v>
      </c>
      <c r="G109" s="32" t="n">
        <f aca="false">VLOOKUP($A109,Table,MATCH(G$4,Curves,0))</f>
        <v>3.273</v>
      </c>
      <c r="H109" s="98" t="n">
        <f aca="false">G109</f>
        <v>3.273</v>
      </c>
      <c r="I109" s="99" t="n">
        <f aca="false">H109</f>
        <v>3.273</v>
      </c>
      <c r="J109" s="32" t="n">
        <f aca="false">VLOOKUP($A109,Table,MATCH(J$4,Curves,0))</f>
        <v>-0.0305</v>
      </c>
      <c r="K109" s="98" t="n">
        <f aca="false">J109</f>
        <v>-0.0305</v>
      </c>
      <c r="L109" s="99" t="n">
        <f aca="false">K109</f>
        <v>-0.0305</v>
      </c>
      <c r="M109" s="32" t="n">
        <f aca="false">VLOOKUP($A109,Table,MATCH(M$4,Curves,0))</f>
        <v>0.01</v>
      </c>
      <c r="N109" s="98" t="n">
        <f aca="false">VLOOKUP($A109,Table,MATCH(N$4,Curves,0))</f>
        <v>0.03</v>
      </c>
      <c r="O109" s="99" t="n">
        <f aca="false">N109</f>
        <v>0.03</v>
      </c>
      <c r="P109" s="100"/>
      <c r="Q109" s="99" t="n">
        <f aca="false">O109+L109+I109</f>
        <v>3.2725</v>
      </c>
      <c r="R109" s="100"/>
      <c r="S109" s="35" t="n">
        <f aca="false">A110-A109</f>
        <v>28</v>
      </c>
      <c r="T109" s="101" t="n">
        <f aca="false">CHOOSE(F$3,A110+24,A109)</f>
        <v>39897</v>
      </c>
      <c r="U109" s="35" t="n">
        <f aca="false">T109-C$3</f>
        <v>3123</v>
      </c>
      <c r="V109" s="32" t="n">
        <f aca="false">VLOOKUP($A109,Table,MATCH(V$4,Curves,0))</f>
        <v>0.07059261112833</v>
      </c>
      <c r="W109" s="102" t="n">
        <f aca="false">1/(1+CHOOSE(F$3,(V110+($K$3/10000))/2,(V109+($K$3/10000))/2))^(2*U109/365.25)</f>
        <v>0.552574035114893</v>
      </c>
      <c r="X109" s="35" t="n">
        <f aca="false">IF(AND(mthbeg&lt;=A109,mthend&gt;=A109),1,0)</f>
        <v>0</v>
      </c>
      <c r="Y109" s="35" t="n">
        <f aca="false">S109*X109</f>
        <v>0</v>
      </c>
      <c r="AA109" s="89" t="n">
        <f aca="false">F109*G109</f>
        <v>0</v>
      </c>
      <c r="AB109" s="89" t="n">
        <f aca="false">$F109*H109</f>
        <v>0</v>
      </c>
      <c r="AC109" s="89" t="n">
        <f aca="false">$F109*I109</f>
        <v>0</v>
      </c>
      <c r="AD109" s="89" t="n">
        <f aca="false">$F109*J109</f>
        <v>-0</v>
      </c>
      <c r="AE109" s="89" t="n">
        <f aca="false">$F109*K109</f>
        <v>-0</v>
      </c>
      <c r="AF109" s="89" t="n">
        <f aca="false">$F109*L109</f>
        <v>-0</v>
      </c>
      <c r="AG109" s="89" t="n">
        <f aca="false">$F109*M109</f>
        <v>0</v>
      </c>
      <c r="AH109" s="89" t="n">
        <f aca="false">$F109*N109</f>
        <v>0</v>
      </c>
      <c r="AI109" s="89" t="n">
        <f aca="false">F109*O109</f>
        <v>0</v>
      </c>
      <c r="AJ109" s="93"/>
      <c r="AK109" s="89" t="n">
        <f aca="false">CHOOSE($G$3,AB109-AC109,AC109-AB109)</f>
        <v>0</v>
      </c>
      <c r="AL109" s="89" t="n">
        <f aca="false">CHOOSE($G$3,AE109-AF109,AF109-AE109)</f>
        <v>0</v>
      </c>
      <c r="AM109" s="89" t="n">
        <f aca="false">CHOOSE($G$3,AH109-AI109,AI109-AH109)</f>
        <v>0</v>
      </c>
      <c r="AN109" s="103" t="n">
        <f aca="false">SUM(AK109:AM109)</f>
        <v>0</v>
      </c>
      <c r="AP109" s="89" t="n">
        <f aca="false">CHOOSE($G$3,AA109-AB109,AB109-AA109)</f>
        <v>0</v>
      </c>
      <c r="AQ109" s="89" t="n">
        <f aca="false">CHOOSE($G$3,AD109-AE109,AE109-AD109)</f>
        <v>0</v>
      </c>
      <c r="AR109" s="89" t="n">
        <f aca="false">CHOOSE($G$3,AG109-AH109,AH109-AG109)</f>
        <v>0</v>
      </c>
      <c r="AS109" s="103" t="n">
        <f aca="false">AP109+AQ109+AR109</f>
        <v>0</v>
      </c>
      <c r="AT109" s="103"/>
      <c r="AU109" s="90" t="n">
        <f aca="false">AS109+AN109</f>
        <v>0</v>
      </c>
      <c r="AW109" s="90" t="n">
        <f aca="false">AI109+AF109+AC109</f>
        <v>0</v>
      </c>
      <c r="AX109" s="104"/>
    </row>
    <row r="110" customFormat="false" ht="12.75" hidden="false" customHeight="false" outlineLevel="0" collapsed="false">
      <c r="A110" s="94" t="n">
        <f aca="false">EDATE(A109,1)</f>
        <v>39873</v>
      </c>
      <c r="B110" s="95" t="n">
        <f aca="false">VLOOKUP(MONTH(A110),Volumes,4)</f>
        <v>10000</v>
      </c>
      <c r="C110" s="96"/>
      <c r="D110" s="97" t="n">
        <f aca="false">B110+C110</f>
        <v>10000</v>
      </c>
      <c r="E110" s="84" t="n">
        <f aca="false">IF(X110=0,0,IF(AND(X110=1,$H$3=1),D110*S110,IF($H$3=2,D110,"N/A")))</f>
        <v>0</v>
      </c>
      <c r="F110" s="84" t="n">
        <f aca="false">E110*W110</f>
        <v>0</v>
      </c>
      <c r="G110" s="32" t="n">
        <f aca="false">VLOOKUP($A110,Table,MATCH(G$4,Curves,0))</f>
        <v>3.151</v>
      </c>
      <c r="H110" s="98" t="n">
        <f aca="false">G110</f>
        <v>3.151</v>
      </c>
      <c r="I110" s="99" t="n">
        <f aca="false">H110</f>
        <v>3.151</v>
      </c>
      <c r="J110" s="32" t="n">
        <f aca="false">VLOOKUP($A110,Table,MATCH(J$4,Curves,0))</f>
        <v>-0.012</v>
      </c>
      <c r="K110" s="98" t="n">
        <f aca="false">J110</f>
        <v>-0.012</v>
      </c>
      <c r="L110" s="99" t="n">
        <f aca="false">K110</f>
        <v>-0.012</v>
      </c>
      <c r="M110" s="32" t="n">
        <f aca="false">VLOOKUP($A110,Table,MATCH(M$4,Curves,0))</f>
        <v>0.01</v>
      </c>
      <c r="N110" s="98" t="n">
        <f aca="false">VLOOKUP($A110,Table,MATCH(N$4,Curves,0))</f>
        <v>0.03</v>
      </c>
      <c r="O110" s="99" t="n">
        <f aca="false">N110</f>
        <v>0.03</v>
      </c>
      <c r="P110" s="100"/>
      <c r="Q110" s="99" t="n">
        <f aca="false">O110+L110+I110</f>
        <v>3.169</v>
      </c>
      <c r="R110" s="100"/>
      <c r="S110" s="35" t="n">
        <f aca="false">A111-A110</f>
        <v>31</v>
      </c>
      <c r="T110" s="101" t="n">
        <f aca="false">CHOOSE(F$3,A111+24,A110)</f>
        <v>39928</v>
      </c>
      <c r="U110" s="35" t="n">
        <f aca="false">T110-C$3</f>
        <v>3154</v>
      </c>
      <c r="V110" s="32" t="n">
        <f aca="false">VLOOKUP($A110,Table,MATCH(V$4,Curves,0))</f>
        <v>0.070591074187384</v>
      </c>
      <c r="W110" s="102" t="n">
        <f aca="false">1/(1+CHOOSE(F$3,(V111+($K$3/10000))/2,(V110+($K$3/10000))/2))^(2*U110/365.25)</f>
        <v>0.549337839089439</v>
      </c>
      <c r="X110" s="35" t="n">
        <f aca="false">IF(AND(mthbeg&lt;=A110,mthend&gt;=A110),1,0)</f>
        <v>0</v>
      </c>
      <c r="Y110" s="35" t="n">
        <f aca="false">S110*X110</f>
        <v>0</v>
      </c>
      <c r="AA110" s="89" t="n">
        <f aca="false">F110*G110</f>
        <v>0</v>
      </c>
      <c r="AB110" s="89" t="n">
        <f aca="false">$F110*H110</f>
        <v>0</v>
      </c>
      <c r="AC110" s="89" t="n">
        <f aca="false">$F110*I110</f>
        <v>0</v>
      </c>
      <c r="AD110" s="89" t="n">
        <f aca="false">$F110*J110</f>
        <v>-0</v>
      </c>
      <c r="AE110" s="89" t="n">
        <f aca="false">$F110*K110</f>
        <v>-0</v>
      </c>
      <c r="AF110" s="89" t="n">
        <f aca="false">$F110*L110</f>
        <v>-0</v>
      </c>
      <c r="AG110" s="89" t="n">
        <f aca="false">$F110*M110</f>
        <v>0</v>
      </c>
      <c r="AH110" s="89" t="n">
        <f aca="false">$F110*N110</f>
        <v>0</v>
      </c>
      <c r="AI110" s="89" t="n">
        <f aca="false">F110*O110</f>
        <v>0</v>
      </c>
      <c r="AJ110" s="93"/>
      <c r="AK110" s="89" t="n">
        <f aca="false">CHOOSE($G$3,AB110-AC110,AC110-AB110)</f>
        <v>0</v>
      </c>
      <c r="AL110" s="89" t="n">
        <f aca="false">CHOOSE($G$3,AE110-AF110,AF110-AE110)</f>
        <v>0</v>
      </c>
      <c r="AM110" s="89" t="n">
        <f aca="false">CHOOSE($G$3,AH110-AI110,AI110-AH110)</f>
        <v>0</v>
      </c>
      <c r="AN110" s="103" t="n">
        <f aca="false">SUM(AK110:AM110)</f>
        <v>0</v>
      </c>
      <c r="AP110" s="89" t="n">
        <f aca="false">CHOOSE($G$3,AA110-AB110,AB110-AA110)</f>
        <v>0</v>
      </c>
      <c r="AQ110" s="89" t="n">
        <f aca="false">CHOOSE($G$3,AD110-AE110,AE110-AD110)</f>
        <v>0</v>
      </c>
      <c r="AR110" s="89" t="n">
        <f aca="false">CHOOSE($G$3,AG110-AH110,AH110-AG110)</f>
        <v>0</v>
      </c>
      <c r="AS110" s="103" t="n">
        <f aca="false">AP110+AQ110+AR110</f>
        <v>0</v>
      </c>
      <c r="AT110" s="103"/>
      <c r="AU110" s="90" t="n">
        <f aca="false">AS110+AN110</f>
        <v>0</v>
      </c>
      <c r="AW110" s="90" t="n">
        <f aca="false">AI110+AF110+AC110</f>
        <v>0</v>
      </c>
      <c r="AX110" s="104"/>
    </row>
    <row r="111" customFormat="false" ht="12.75" hidden="false" customHeight="false" outlineLevel="0" collapsed="false">
      <c r="A111" s="94" t="n">
        <f aca="false">EDATE(A110,1)</f>
        <v>39904</v>
      </c>
      <c r="B111" s="95" t="n">
        <f aca="false">VLOOKUP(MONTH(A111),Volumes,4)</f>
        <v>10000</v>
      </c>
      <c r="C111" s="96"/>
      <c r="D111" s="97" t="n">
        <f aca="false">B111+C111</f>
        <v>10000</v>
      </c>
      <c r="E111" s="84" t="n">
        <f aca="false">IF(X111=0,0,IF(AND(X111=1,$H$3=1),D111*S111,IF($H$3=2,D111,"N/A")))</f>
        <v>0</v>
      </c>
      <c r="F111" s="84" t="n">
        <f aca="false">E111*W111</f>
        <v>0</v>
      </c>
      <c r="G111" s="32" t="n">
        <f aca="false">VLOOKUP($A111,Table,MATCH(G$4,Curves,0))</f>
        <v>3.029</v>
      </c>
      <c r="H111" s="98" t="n">
        <f aca="false">G111</f>
        <v>3.029</v>
      </c>
      <c r="I111" s="99" t="n">
        <f aca="false">H111</f>
        <v>3.029</v>
      </c>
      <c r="J111" s="32" t="n">
        <f aca="false">VLOOKUP($A111,Table,MATCH(J$4,Curves,0))</f>
        <v>-0.012</v>
      </c>
      <c r="K111" s="98" t="n">
        <f aca="false">J111</f>
        <v>-0.012</v>
      </c>
      <c r="L111" s="99" t="n">
        <f aca="false">K111</f>
        <v>-0.012</v>
      </c>
      <c r="M111" s="32" t="n">
        <f aca="false">VLOOKUP($A111,Table,MATCH(M$4,Curves,0))</f>
        <v>0.0125</v>
      </c>
      <c r="N111" s="98" t="n">
        <f aca="false">VLOOKUP($A111,Table,MATCH(N$4,Curves,0))</f>
        <v>0.03</v>
      </c>
      <c r="O111" s="99" t="n">
        <f aca="false">N111</f>
        <v>0.03</v>
      </c>
      <c r="P111" s="100"/>
      <c r="Q111" s="99" t="n">
        <f aca="false">O111+L111+I111</f>
        <v>3.047</v>
      </c>
      <c r="R111" s="100"/>
      <c r="S111" s="35" t="n">
        <f aca="false">A112-A111</f>
        <v>30</v>
      </c>
      <c r="T111" s="101" t="n">
        <f aca="false">CHOOSE(F$3,A112+24,A111)</f>
        <v>39958</v>
      </c>
      <c r="U111" s="35" t="n">
        <f aca="false">T111-C$3</f>
        <v>3184</v>
      </c>
      <c r="V111" s="32" t="n">
        <f aca="false">VLOOKUP($A111,Table,MATCH(V$4,Curves,0))</f>
        <v>0.070589372574195</v>
      </c>
      <c r="W111" s="102" t="n">
        <f aca="false">1/(1+CHOOSE(F$3,(V112+($K$3/10000))/2,(V111+($K$3/10000))/2))^(2*U111/365.25)</f>
        <v>0.546224228558654</v>
      </c>
      <c r="X111" s="35" t="n">
        <f aca="false">IF(AND(mthbeg&lt;=A111,mthend&gt;=A111),1,0)</f>
        <v>0</v>
      </c>
      <c r="Y111" s="35" t="n">
        <f aca="false">S111*X111</f>
        <v>0</v>
      </c>
      <c r="AA111" s="89" t="n">
        <f aca="false">F111*G111</f>
        <v>0</v>
      </c>
      <c r="AB111" s="89" t="n">
        <f aca="false">$F111*H111</f>
        <v>0</v>
      </c>
      <c r="AC111" s="89" t="n">
        <f aca="false">$F111*I111</f>
        <v>0</v>
      </c>
      <c r="AD111" s="89" t="n">
        <f aca="false">$F111*J111</f>
        <v>-0</v>
      </c>
      <c r="AE111" s="89" t="n">
        <f aca="false">$F111*K111</f>
        <v>-0</v>
      </c>
      <c r="AF111" s="89" t="n">
        <f aca="false">$F111*L111</f>
        <v>-0</v>
      </c>
      <c r="AG111" s="89" t="n">
        <f aca="false">$F111*M111</f>
        <v>0</v>
      </c>
      <c r="AH111" s="89" t="n">
        <f aca="false">$F111*N111</f>
        <v>0</v>
      </c>
      <c r="AI111" s="89" t="n">
        <f aca="false">F111*O111</f>
        <v>0</v>
      </c>
      <c r="AJ111" s="93"/>
      <c r="AK111" s="89" t="n">
        <f aca="false">CHOOSE($G$3,AB111-AC111,AC111-AB111)</f>
        <v>0</v>
      </c>
      <c r="AL111" s="89" t="n">
        <f aca="false">CHOOSE($G$3,AE111-AF111,AF111-AE111)</f>
        <v>0</v>
      </c>
      <c r="AM111" s="89" t="n">
        <f aca="false">CHOOSE($G$3,AH111-AI111,AI111-AH111)</f>
        <v>0</v>
      </c>
      <c r="AN111" s="103" t="n">
        <f aca="false">SUM(AK111:AM111)</f>
        <v>0</v>
      </c>
      <c r="AP111" s="89" t="n">
        <f aca="false">CHOOSE($G$3,AA111-AB111,AB111-AA111)</f>
        <v>0</v>
      </c>
      <c r="AQ111" s="89" t="n">
        <f aca="false">CHOOSE($G$3,AD111-AE111,AE111-AD111)</f>
        <v>0</v>
      </c>
      <c r="AR111" s="89" t="n">
        <f aca="false">CHOOSE($G$3,AG111-AH111,AH111-AG111)</f>
        <v>0</v>
      </c>
      <c r="AS111" s="103" t="n">
        <f aca="false">AP111+AQ111+AR111</f>
        <v>0</v>
      </c>
      <c r="AT111" s="103"/>
      <c r="AU111" s="90" t="n">
        <f aca="false">AS111+AN111</f>
        <v>0</v>
      </c>
      <c r="AW111" s="90" t="n">
        <f aca="false">AI111+AF111+AC111</f>
        <v>0</v>
      </c>
      <c r="AX111" s="104"/>
    </row>
    <row r="112" customFormat="false" ht="12.75" hidden="false" customHeight="false" outlineLevel="0" collapsed="false">
      <c r="A112" s="94" t="n">
        <f aca="false">EDATE(A111,1)</f>
        <v>39934</v>
      </c>
      <c r="B112" s="95" t="n">
        <f aca="false">VLOOKUP(MONTH(A112),Volumes,4)</f>
        <v>20000</v>
      </c>
      <c r="C112" s="96"/>
      <c r="D112" s="97" t="n">
        <f aca="false">B112+C112</f>
        <v>20000</v>
      </c>
      <c r="E112" s="84" t="n">
        <f aca="false">IF(X112=0,0,IF(AND(X112=1,$H$3=1),D112*S112,IF($H$3=2,D112,"N/A")))</f>
        <v>0</v>
      </c>
      <c r="F112" s="84" t="n">
        <f aca="false">E112*W112</f>
        <v>0</v>
      </c>
      <c r="G112" s="32" t="n">
        <f aca="false">VLOOKUP($A112,Table,MATCH(G$4,Curves,0))</f>
        <v>3.02</v>
      </c>
      <c r="H112" s="98" t="n">
        <f aca="false">G112</f>
        <v>3.02</v>
      </c>
      <c r="I112" s="99" t="n">
        <f aca="false">H112</f>
        <v>3.02</v>
      </c>
      <c r="J112" s="32" t="n">
        <f aca="false">VLOOKUP($A112,Table,MATCH(J$4,Curves,0))</f>
        <v>-0.01225</v>
      </c>
      <c r="K112" s="98" t="n">
        <f aca="false">J112</f>
        <v>-0.01225</v>
      </c>
      <c r="L112" s="99" t="n">
        <f aca="false">K112</f>
        <v>-0.01225</v>
      </c>
      <c r="M112" s="32" t="n">
        <f aca="false">VLOOKUP($A112,Table,MATCH(M$4,Curves,0))</f>
        <v>0.0125</v>
      </c>
      <c r="N112" s="98" t="n">
        <f aca="false">VLOOKUP($A112,Table,MATCH(N$4,Curves,0))</f>
        <v>0.03</v>
      </c>
      <c r="O112" s="99" t="n">
        <f aca="false">N112</f>
        <v>0.03</v>
      </c>
      <c r="P112" s="100"/>
      <c r="Q112" s="99" t="n">
        <f aca="false">O112+L112+I112</f>
        <v>3.03775</v>
      </c>
      <c r="R112" s="100"/>
      <c r="S112" s="35" t="n">
        <f aca="false">A113-A112</f>
        <v>31</v>
      </c>
      <c r="T112" s="101" t="n">
        <f aca="false">CHOOSE(F$3,A113+24,A112)</f>
        <v>39989</v>
      </c>
      <c r="U112" s="35" t="n">
        <f aca="false">T112-C$3</f>
        <v>3215</v>
      </c>
      <c r="V112" s="32" t="n">
        <f aca="false">VLOOKUP($A112,Table,MATCH(V$4,Curves,0))</f>
        <v>0.070587725851755</v>
      </c>
      <c r="W112" s="102" t="n">
        <f aca="false">1/(1+CHOOSE(F$3,(V113+($K$3/10000))/2,(V112+($K$3/10000))/2))^(2*U112/365.25)</f>
        <v>0.543025518835589</v>
      </c>
      <c r="X112" s="35" t="n">
        <f aca="false">IF(AND(mthbeg&lt;=A112,mthend&gt;=A112),1,0)</f>
        <v>0</v>
      </c>
      <c r="Y112" s="35" t="n">
        <f aca="false">S112*X112</f>
        <v>0</v>
      </c>
      <c r="AA112" s="89" t="n">
        <f aca="false">F112*G112</f>
        <v>0</v>
      </c>
      <c r="AB112" s="89" t="n">
        <f aca="false">$F112*H112</f>
        <v>0</v>
      </c>
      <c r="AC112" s="89" t="n">
        <f aca="false">$F112*I112</f>
        <v>0</v>
      </c>
      <c r="AD112" s="89" t="n">
        <f aca="false">$F112*J112</f>
        <v>-0</v>
      </c>
      <c r="AE112" s="89" t="n">
        <f aca="false">$F112*K112</f>
        <v>-0</v>
      </c>
      <c r="AF112" s="89" t="n">
        <f aca="false">$F112*L112</f>
        <v>-0</v>
      </c>
      <c r="AG112" s="89" t="n">
        <f aca="false">$F112*M112</f>
        <v>0</v>
      </c>
      <c r="AH112" s="89" t="n">
        <f aca="false">$F112*N112</f>
        <v>0</v>
      </c>
      <c r="AI112" s="89" t="n">
        <f aca="false">F112*O112</f>
        <v>0</v>
      </c>
      <c r="AJ112" s="93"/>
      <c r="AK112" s="89" t="n">
        <f aca="false">CHOOSE($G$3,AB112-AC112,AC112-AB112)</f>
        <v>0</v>
      </c>
      <c r="AL112" s="89" t="n">
        <f aca="false">CHOOSE($G$3,AE112-AF112,AF112-AE112)</f>
        <v>0</v>
      </c>
      <c r="AM112" s="89" t="n">
        <f aca="false">CHOOSE($G$3,AH112-AI112,AI112-AH112)</f>
        <v>0</v>
      </c>
      <c r="AN112" s="103" t="n">
        <f aca="false">SUM(AK112:AM112)</f>
        <v>0</v>
      </c>
      <c r="AP112" s="89" t="n">
        <f aca="false">CHOOSE($G$3,AA112-AB112,AB112-AA112)</f>
        <v>0</v>
      </c>
      <c r="AQ112" s="89" t="n">
        <f aca="false">CHOOSE($G$3,AD112-AE112,AE112-AD112)</f>
        <v>0</v>
      </c>
      <c r="AR112" s="89" t="n">
        <f aca="false">CHOOSE($G$3,AG112-AH112,AH112-AG112)</f>
        <v>0</v>
      </c>
      <c r="AS112" s="103" t="n">
        <f aca="false">AP112+AQ112+AR112</f>
        <v>0</v>
      </c>
      <c r="AT112" s="103"/>
      <c r="AU112" s="90" t="n">
        <f aca="false">AS112+AN112</f>
        <v>0</v>
      </c>
      <c r="AW112" s="90" t="n">
        <f aca="false">AI112+AF112+AC112</f>
        <v>0</v>
      </c>
      <c r="AX112" s="104"/>
    </row>
    <row r="113" customFormat="false" ht="12.75" hidden="false" customHeight="false" outlineLevel="0" collapsed="false">
      <c r="A113" s="94" t="n">
        <f aca="false">EDATE(A112,1)</f>
        <v>39965</v>
      </c>
      <c r="B113" s="95" t="n">
        <f aca="false">VLOOKUP(MONTH(A113),Volumes,4)</f>
        <v>40000</v>
      </c>
      <c r="C113" s="96"/>
      <c r="D113" s="97" t="n">
        <f aca="false">B113+C113</f>
        <v>40000</v>
      </c>
      <c r="E113" s="84" t="n">
        <f aca="false">IF(X113=0,0,IF(AND(X113=1,$H$3=1),D113*S113,IF($H$3=2,D113,"N/A")))</f>
        <v>0</v>
      </c>
      <c r="F113" s="84" t="n">
        <f aca="false">E113*W113</f>
        <v>0</v>
      </c>
      <c r="G113" s="32" t="n">
        <f aca="false">VLOOKUP($A113,Table,MATCH(G$4,Curves,0))</f>
        <v>3.058</v>
      </c>
      <c r="H113" s="98" t="n">
        <f aca="false">G113</f>
        <v>3.058</v>
      </c>
      <c r="I113" s="99" t="n">
        <f aca="false">H113</f>
        <v>3.058</v>
      </c>
      <c r="J113" s="32" t="n">
        <f aca="false">VLOOKUP($A113,Table,MATCH(J$4,Curves,0))</f>
        <v>-0.01225</v>
      </c>
      <c r="K113" s="98" t="n">
        <f aca="false">J113</f>
        <v>-0.01225</v>
      </c>
      <c r="L113" s="99" t="n">
        <f aca="false">K113</f>
        <v>-0.01225</v>
      </c>
      <c r="M113" s="32" t="n">
        <f aca="false">VLOOKUP($A113,Table,MATCH(M$4,Curves,0))</f>
        <v>0.0125</v>
      </c>
      <c r="N113" s="98" t="n">
        <f aca="false">VLOOKUP($A113,Table,MATCH(N$4,Curves,0))</f>
        <v>0.03</v>
      </c>
      <c r="O113" s="99" t="n">
        <f aca="false">N113</f>
        <v>0.03</v>
      </c>
      <c r="P113" s="100"/>
      <c r="Q113" s="99" t="n">
        <f aca="false">O113+L113+I113</f>
        <v>3.07575</v>
      </c>
      <c r="R113" s="100"/>
      <c r="S113" s="35" t="n">
        <f aca="false">A114-A113</f>
        <v>30</v>
      </c>
      <c r="T113" s="101" t="n">
        <f aca="false">CHOOSE(F$3,A114+24,A113)</f>
        <v>40019</v>
      </c>
      <c r="U113" s="35" t="n">
        <f aca="false">T113-C$3</f>
        <v>3245</v>
      </c>
      <c r="V113" s="32" t="n">
        <f aca="false">VLOOKUP($A113,Table,MATCH(V$4,Curves,0))</f>
        <v>0.070586024238568</v>
      </c>
      <c r="W113" s="102" t="n">
        <f aca="false">1/(1+CHOOSE(F$3,(V114+($K$3/10000))/2,(V113+($K$3/10000))/2))^(2*U113/365.25)</f>
        <v>0.539947972996095</v>
      </c>
      <c r="X113" s="35" t="n">
        <f aca="false">IF(AND(mthbeg&lt;=A113,mthend&gt;=A113),1,0)</f>
        <v>0</v>
      </c>
      <c r="Y113" s="35" t="n">
        <f aca="false">S113*X113</f>
        <v>0</v>
      </c>
      <c r="AA113" s="89" t="n">
        <f aca="false">F113*G113</f>
        <v>0</v>
      </c>
      <c r="AB113" s="89" t="n">
        <f aca="false">$F113*H113</f>
        <v>0</v>
      </c>
      <c r="AC113" s="89" t="n">
        <f aca="false">$F113*I113</f>
        <v>0</v>
      </c>
      <c r="AD113" s="89" t="n">
        <f aca="false">$F113*J113</f>
        <v>-0</v>
      </c>
      <c r="AE113" s="89" t="n">
        <f aca="false">$F113*K113</f>
        <v>-0</v>
      </c>
      <c r="AF113" s="89" t="n">
        <f aca="false">$F113*L113</f>
        <v>-0</v>
      </c>
      <c r="AG113" s="89" t="n">
        <f aca="false">$F113*M113</f>
        <v>0</v>
      </c>
      <c r="AH113" s="89" t="n">
        <f aca="false">$F113*N113</f>
        <v>0</v>
      </c>
      <c r="AI113" s="89" t="n">
        <f aca="false">F113*O113</f>
        <v>0</v>
      </c>
      <c r="AJ113" s="93"/>
      <c r="AK113" s="89" t="n">
        <f aca="false">CHOOSE($G$3,AB113-AC113,AC113-AB113)</f>
        <v>0</v>
      </c>
      <c r="AL113" s="89" t="n">
        <f aca="false">CHOOSE($G$3,AE113-AF113,AF113-AE113)</f>
        <v>0</v>
      </c>
      <c r="AM113" s="89" t="n">
        <f aca="false">CHOOSE($G$3,AH113-AI113,AI113-AH113)</f>
        <v>0</v>
      </c>
      <c r="AN113" s="103" t="n">
        <f aca="false">SUM(AK113:AM113)</f>
        <v>0</v>
      </c>
      <c r="AP113" s="89" t="n">
        <f aca="false">CHOOSE($G$3,AA113-AB113,AB113-AA113)</f>
        <v>0</v>
      </c>
      <c r="AQ113" s="89" t="n">
        <f aca="false">CHOOSE($G$3,AD113-AE113,AE113-AD113)</f>
        <v>0</v>
      </c>
      <c r="AR113" s="89" t="n">
        <f aca="false">CHOOSE($G$3,AG113-AH113,AH113-AG113)</f>
        <v>0</v>
      </c>
      <c r="AS113" s="103" t="n">
        <f aca="false">AP113+AQ113+AR113</f>
        <v>0</v>
      </c>
      <c r="AT113" s="103"/>
      <c r="AU113" s="90" t="n">
        <f aca="false">AS113+AN113</f>
        <v>0</v>
      </c>
      <c r="AW113" s="90" t="n">
        <f aca="false">AI113+AF113+AC113</f>
        <v>0</v>
      </c>
      <c r="AX113" s="104"/>
    </row>
    <row r="114" customFormat="false" ht="12.75" hidden="false" customHeight="false" outlineLevel="0" collapsed="false">
      <c r="A114" s="94" t="n">
        <f aca="false">EDATE(A113,1)</f>
        <v>39995</v>
      </c>
      <c r="B114" s="95" t="n">
        <f aca="false">VLOOKUP(MONTH(A114),Volumes,4)</f>
        <v>40000</v>
      </c>
      <c r="C114" s="96"/>
      <c r="D114" s="97" t="n">
        <f aca="false">B114+C114</f>
        <v>40000</v>
      </c>
      <c r="E114" s="84" t="n">
        <f aca="false">IF(X114=0,0,IF(AND(X114=1,$H$3=1),D114*S114,IF($H$3=2,D114,"N/A")))</f>
        <v>0</v>
      </c>
      <c r="F114" s="84" t="n">
        <f aca="false">E114*W114</f>
        <v>0</v>
      </c>
      <c r="G114" s="32" t="n">
        <f aca="false">VLOOKUP($A114,Table,MATCH(G$4,Curves,0))</f>
        <v>3.07</v>
      </c>
      <c r="H114" s="98" t="n">
        <f aca="false">G114</f>
        <v>3.07</v>
      </c>
      <c r="I114" s="99" t="n">
        <f aca="false">H114</f>
        <v>3.07</v>
      </c>
      <c r="J114" s="32" t="n">
        <f aca="false">VLOOKUP($A114,Table,MATCH(J$4,Curves,0))</f>
        <v>-0.01225</v>
      </c>
      <c r="K114" s="98" t="n">
        <f aca="false">J114</f>
        <v>-0.01225</v>
      </c>
      <c r="L114" s="99" t="n">
        <f aca="false">K114</f>
        <v>-0.01225</v>
      </c>
      <c r="M114" s="32" t="n">
        <f aca="false">VLOOKUP($A114,Table,MATCH(M$4,Curves,0))</f>
        <v>0.0125</v>
      </c>
      <c r="N114" s="98" t="n">
        <f aca="false">VLOOKUP($A114,Table,MATCH(N$4,Curves,0))</f>
        <v>0.03</v>
      </c>
      <c r="O114" s="99" t="n">
        <f aca="false">N114</f>
        <v>0.03</v>
      </c>
      <c r="P114" s="100"/>
      <c r="Q114" s="99" t="n">
        <f aca="false">O114+L114+I114</f>
        <v>3.08775</v>
      </c>
      <c r="R114" s="100"/>
      <c r="S114" s="35" t="n">
        <f aca="false">A115-A114</f>
        <v>31</v>
      </c>
      <c r="T114" s="101" t="n">
        <f aca="false">CHOOSE(F$3,A115+24,A114)</f>
        <v>40050</v>
      </c>
      <c r="U114" s="35" t="n">
        <f aca="false">T114-C$3</f>
        <v>3276</v>
      </c>
      <c r="V114" s="32" t="n">
        <f aca="false">VLOOKUP($A114,Table,MATCH(V$4,Curves,0))</f>
        <v>0.070584377516129</v>
      </c>
      <c r="W114" s="102" t="n">
        <f aca="false">1/(1+CHOOSE(F$3,(V115+($K$3/10000))/2,(V114+($K$3/10000))/2))^(2*U114/365.25)</f>
        <v>0.536786311967585</v>
      </c>
      <c r="X114" s="35" t="n">
        <f aca="false">IF(AND(mthbeg&lt;=A114,mthend&gt;=A114),1,0)</f>
        <v>0</v>
      </c>
      <c r="Y114" s="35" t="n">
        <f aca="false">S114*X114</f>
        <v>0</v>
      </c>
      <c r="AA114" s="89" t="n">
        <f aca="false">F114*G114</f>
        <v>0</v>
      </c>
      <c r="AB114" s="89" t="n">
        <f aca="false">$F114*H114</f>
        <v>0</v>
      </c>
      <c r="AC114" s="89" t="n">
        <f aca="false">$F114*I114</f>
        <v>0</v>
      </c>
      <c r="AD114" s="89" t="n">
        <f aca="false">$F114*J114</f>
        <v>-0</v>
      </c>
      <c r="AE114" s="89" t="n">
        <f aca="false">$F114*K114</f>
        <v>-0</v>
      </c>
      <c r="AF114" s="89" t="n">
        <f aca="false">$F114*L114</f>
        <v>-0</v>
      </c>
      <c r="AG114" s="89" t="n">
        <f aca="false">$F114*M114</f>
        <v>0</v>
      </c>
      <c r="AH114" s="89" t="n">
        <f aca="false">$F114*N114</f>
        <v>0</v>
      </c>
      <c r="AI114" s="89" t="n">
        <f aca="false">F114*O114</f>
        <v>0</v>
      </c>
      <c r="AJ114" s="93"/>
      <c r="AK114" s="89" t="n">
        <f aca="false">CHOOSE($G$3,AB114-AC114,AC114-AB114)</f>
        <v>0</v>
      </c>
      <c r="AL114" s="89" t="n">
        <f aca="false">CHOOSE($G$3,AE114-AF114,AF114-AE114)</f>
        <v>0</v>
      </c>
      <c r="AM114" s="89" t="n">
        <f aca="false">CHOOSE($G$3,AH114-AI114,AI114-AH114)</f>
        <v>0</v>
      </c>
      <c r="AN114" s="103" t="n">
        <f aca="false">SUM(AK114:AM114)</f>
        <v>0</v>
      </c>
      <c r="AP114" s="89" t="n">
        <f aca="false">CHOOSE($G$3,AA114-AB114,AB114-AA114)</f>
        <v>0</v>
      </c>
      <c r="AQ114" s="89" t="n">
        <f aca="false">CHOOSE($G$3,AD114-AE114,AE114-AD114)</f>
        <v>0</v>
      </c>
      <c r="AR114" s="89" t="n">
        <f aca="false">CHOOSE($G$3,AG114-AH114,AH114-AG114)</f>
        <v>0</v>
      </c>
      <c r="AS114" s="103" t="n">
        <f aca="false">AP114+AQ114+AR114</f>
        <v>0</v>
      </c>
      <c r="AT114" s="103"/>
      <c r="AU114" s="90" t="n">
        <f aca="false">AS114+AN114</f>
        <v>0</v>
      </c>
      <c r="AW114" s="90" t="n">
        <f aca="false">AI114+AF114+AC114</f>
        <v>0</v>
      </c>
      <c r="AX114" s="104"/>
    </row>
    <row r="115" customFormat="false" ht="12.75" hidden="false" customHeight="false" outlineLevel="0" collapsed="false">
      <c r="A115" s="94" t="n">
        <f aca="false">EDATE(A114,1)</f>
        <v>40026</v>
      </c>
      <c r="B115" s="95" t="n">
        <f aca="false">VLOOKUP(MONTH(A115),Volumes,4)</f>
        <v>40000</v>
      </c>
      <c r="C115" s="96"/>
      <c r="D115" s="97" t="n">
        <f aca="false">B115+C115</f>
        <v>40000</v>
      </c>
      <c r="E115" s="84" t="n">
        <f aca="false">IF(X115=0,0,IF(AND(X115=1,$H$3=1),D115*S115,IF($H$3=2,D115,"N/A")))</f>
        <v>0</v>
      </c>
      <c r="F115" s="84" t="n">
        <f aca="false">E115*W115</f>
        <v>0</v>
      </c>
      <c r="G115" s="32" t="n">
        <f aca="false">VLOOKUP($A115,Table,MATCH(G$4,Curves,0))</f>
        <v>3.091</v>
      </c>
      <c r="H115" s="98" t="n">
        <f aca="false">G115</f>
        <v>3.091</v>
      </c>
      <c r="I115" s="99" t="n">
        <f aca="false">H115</f>
        <v>3.091</v>
      </c>
      <c r="J115" s="32" t="n">
        <f aca="false">VLOOKUP($A115,Table,MATCH(J$4,Curves,0))</f>
        <v>-0.01475</v>
      </c>
      <c r="K115" s="98" t="n">
        <f aca="false">J115</f>
        <v>-0.01475</v>
      </c>
      <c r="L115" s="99" t="n">
        <f aca="false">K115</f>
        <v>-0.01475</v>
      </c>
      <c r="M115" s="32" t="n">
        <f aca="false">VLOOKUP($A115,Table,MATCH(M$4,Curves,0))</f>
        <v>0.0125</v>
      </c>
      <c r="N115" s="98" t="n">
        <f aca="false">VLOOKUP($A115,Table,MATCH(N$4,Curves,0))</f>
        <v>0.03</v>
      </c>
      <c r="O115" s="99" t="n">
        <f aca="false">N115</f>
        <v>0.03</v>
      </c>
      <c r="P115" s="100"/>
      <c r="Q115" s="99" t="n">
        <f aca="false">O115+L115+I115</f>
        <v>3.10625</v>
      </c>
      <c r="R115" s="100"/>
      <c r="S115" s="35" t="n">
        <f aca="false">A116-A115</f>
        <v>31</v>
      </c>
      <c r="T115" s="101" t="n">
        <f aca="false">CHOOSE(F$3,A116+24,A115)</f>
        <v>40081</v>
      </c>
      <c r="U115" s="35" t="n">
        <f aca="false">T115-C$3</f>
        <v>3307</v>
      </c>
      <c r="V115" s="32" t="n">
        <f aca="false">VLOOKUP($A115,Table,MATCH(V$4,Curves,0))</f>
        <v>0.070582675902944</v>
      </c>
      <c r="W115" s="102" t="n">
        <f aca="false">1/(1+CHOOSE(F$3,(V116+($K$3/10000))/2,(V115+($K$3/10000))/2))^(2*U115/365.25)</f>
        <v>0.533643312911284</v>
      </c>
      <c r="X115" s="35" t="n">
        <f aca="false">IF(AND(mthbeg&lt;=A115,mthend&gt;=A115),1,0)</f>
        <v>0</v>
      </c>
      <c r="Y115" s="35" t="n">
        <f aca="false">S115*X115</f>
        <v>0</v>
      </c>
      <c r="AA115" s="89" t="n">
        <f aca="false">F115*G115</f>
        <v>0</v>
      </c>
      <c r="AB115" s="89" t="n">
        <f aca="false">$F115*H115</f>
        <v>0</v>
      </c>
      <c r="AC115" s="89" t="n">
        <f aca="false">$F115*I115</f>
        <v>0</v>
      </c>
      <c r="AD115" s="89" t="n">
        <f aca="false">$F115*J115</f>
        <v>-0</v>
      </c>
      <c r="AE115" s="89" t="n">
        <f aca="false">$F115*K115</f>
        <v>-0</v>
      </c>
      <c r="AF115" s="89" t="n">
        <f aca="false">$F115*L115</f>
        <v>-0</v>
      </c>
      <c r="AG115" s="89" t="n">
        <f aca="false">$F115*M115</f>
        <v>0</v>
      </c>
      <c r="AH115" s="89" t="n">
        <f aca="false">$F115*N115</f>
        <v>0</v>
      </c>
      <c r="AI115" s="89" t="n">
        <f aca="false">F115*O115</f>
        <v>0</v>
      </c>
      <c r="AJ115" s="93"/>
      <c r="AK115" s="89" t="n">
        <f aca="false">CHOOSE($G$3,AB115-AC115,AC115-AB115)</f>
        <v>0</v>
      </c>
      <c r="AL115" s="89" t="n">
        <f aca="false">CHOOSE($G$3,AE115-AF115,AF115-AE115)</f>
        <v>0</v>
      </c>
      <c r="AM115" s="89" t="n">
        <f aca="false">CHOOSE($G$3,AH115-AI115,AI115-AH115)</f>
        <v>0</v>
      </c>
      <c r="AN115" s="103" t="n">
        <f aca="false">SUM(AK115:AM115)</f>
        <v>0</v>
      </c>
      <c r="AP115" s="89" t="n">
        <f aca="false">CHOOSE($G$3,AA115-AB115,AB115-AA115)</f>
        <v>0</v>
      </c>
      <c r="AQ115" s="89" t="n">
        <f aca="false">CHOOSE($G$3,AD115-AE115,AE115-AD115)</f>
        <v>0</v>
      </c>
      <c r="AR115" s="89" t="n">
        <f aca="false">CHOOSE($G$3,AG115-AH115,AH115-AG115)</f>
        <v>0</v>
      </c>
      <c r="AS115" s="103" t="n">
        <f aca="false">AP115+AQ115+AR115</f>
        <v>0</v>
      </c>
      <c r="AT115" s="103"/>
      <c r="AU115" s="90" t="n">
        <f aca="false">AS115+AN115</f>
        <v>0</v>
      </c>
      <c r="AW115" s="90" t="n">
        <f aca="false">AI115+AF115+AC115</f>
        <v>0</v>
      </c>
      <c r="AX115" s="104"/>
    </row>
    <row r="116" customFormat="false" ht="12.75" hidden="false" customHeight="false" outlineLevel="0" collapsed="false">
      <c r="A116" s="94" t="n">
        <f aca="false">EDATE(A115,1)</f>
        <v>40057</v>
      </c>
      <c r="B116" s="95" t="n">
        <f aca="false">VLOOKUP(MONTH(A116),Volumes,4)</f>
        <v>20000</v>
      </c>
      <c r="C116" s="96"/>
      <c r="D116" s="97" t="n">
        <f aca="false">B116+C116</f>
        <v>20000</v>
      </c>
      <c r="E116" s="84" t="n">
        <f aca="false">IF(X116=0,0,IF(AND(X116=1,$H$3=1),D116*S116,IF($H$3=2,D116,"N/A")))</f>
        <v>0</v>
      </c>
      <c r="F116" s="84" t="n">
        <f aca="false">E116*W116</f>
        <v>0</v>
      </c>
      <c r="G116" s="32" t="n">
        <f aca="false">VLOOKUP($A116,Table,MATCH(G$4,Curves,0))</f>
        <v>3.112</v>
      </c>
      <c r="H116" s="98" t="n">
        <f aca="false">G116</f>
        <v>3.112</v>
      </c>
      <c r="I116" s="99" t="n">
        <f aca="false">H116</f>
        <v>3.112</v>
      </c>
      <c r="J116" s="32" t="n">
        <f aca="false">VLOOKUP($A116,Table,MATCH(J$4,Curves,0))</f>
        <v>-0.01475</v>
      </c>
      <c r="K116" s="98" t="n">
        <f aca="false">J116</f>
        <v>-0.01475</v>
      </c>
      <c r="L116" s="99" t="n">
        <f aca="false">K116</f>
        <v>-0.01475</v>
      </c>
      <c r="M116" s="32" t="n">
        <f aca="false">VLOOKUP($A116,Table,MATCH(M$4,Curves,0))</f>
        <v>0.0125</v>
      </c>
      <c r="N116" s="98" t="n">
        <f aca="false">VLOOKUP($A116,Table,MATCH(N$4,Curves,0))</f>
        <v>0.03</v>
      </c>
      <c r="O116" s="99" t="n">
        <f aca="false">N116</f>
        <v>0.03</v>
      </c>
      <c r="P116" s="100"/>
      <c r="Q116" s="99" t="n">
        <f aca="false">O116+L116+I116</f>
        <v>3.12725</v>
      </c>
      <c r="R116" s="100"/>
      <c r="S116" s="35" t="n">
        <f aca="false">A117-A116</f>
        <v>30</v>
      </c>
      <c r="T116" s="101" t="n">
        <f aca="false">CHOOSE(F$3,A117+24,A116)</f>
        <v>40111</v>
      </c>
      <c r="U116" s="35" t="n">
        <f aca="false">T116-C$3</f>
        <v>3337</v>
      </c>
      <c r="V116" s="32" t="n">
        <f aca="false">VLOOKUP($A116,Table,MATCH(V$4,Curves,0))</f>
        <v>0.070580974289759</v>
      </c>
      <c r="W116" s="102" t="n">
        <f aca="false">1/(1+CHOOSE(F$3,(V117+($K$3/10000))/2,(V116+($K$3/10000))/2))^(2*U116/365.25)</f>
        <v>0.530619365031778</v>
      </c>
      <c r="X116" s="35" t="n">
        <f aca="false">IF(AND(mthbeg&lt;=A116,mthend&gt;=A116),1,0)</f>
        <v>0</v>
      </c>
      <c r="Y116" s="35" t="n">
        <f aca="false">S116*X116</f>
        <v>0</v>
      </c>
      <c r="AA116" s="89" t="n">
        <f aca="false">F116*G116</f>
        <v>0</v>
      </c>
      <c r="AB116" s="89" t="n">
        <f aca="false">$F116*H116</f>
        <v>0</v>
      </c>
      <c r="AC116" s="89" t="n">
        <f aca="false">$F116*I116</f>
        <v>0</v>
      </c>
      <c r="AD116" s="89" t="n">
        <f aca="false">$F116*J116</f>
        <v>-0</v>
      </c>
      <c r="AE116" s="89" t="n">
        <f aca="false">$F116*K116</f>
        <v>-0</v>
      </c>
      <c r="AF116" s="89" t="n">
        <f aca="false">$F116*L116</f>
        <v>-0</v>
      </c>
      <c r="AG116" s="89" t="n">
        <f aca="false">$F116*M116</f>
        <v>0</v>
      </c>
      <c r="AH116" s="89" t="n">
        <f aca="false">$F116*N116</f>
        <v>0</v>
      </c>
      <c r="AI116" s="89" t="n">
        <f aca="false">F116*O116</f>
        <v>0</v>
      </c>
      <c r="AJ116" s="93"/>
      <c r="AK116" s="89" t="n">
        <f aca="false">CHOOSE($G$3,AB116-AC116,AC116-AB116)</f>
        <v>0</v>
      </c>
      <c r="AL116" s="89" t="n">
        <f aca="false">CHOOSE($G$3,AE116-AF116,AF116-AE116)</f>
        <v>0</v>
      </c>
      <c r="AM116" s="89" t="n">
        <f aca="false">CHOOSE($G$3,AH116-AI116,AI116-AH116)</f>
        <v>0</v>
      </c>
      <c r="AN116" s="103" t="n">
        <f aca="false">SUM(AK116:AM116)</f>
        <v>0</v>
      </c>
      <c r="AP116" s="89" t="n">
        <f aca="false">CHOOSE($G$3,AA116-AB116,AB116-AA116)</f>
        <v>0</v>
      </c>
      <c r="AQ116" s="89" t="n">
        <f aca="false">CHOOSE($G$3,AD116-AE116,AE116-AD116)</f>
        <v>0</v>
      </c>
      <c r="AR116" s="89" t="n">
        <f aca="false">CHOOSE($G$3,AG116-AH116,AH116-AG116)</f>
        <v>0</v>
      </c>
      <c r="AS116" s="103" t="n">
        <f aca="false">AP116+AQ116+AR116</f>
        <v>0</v>
      </c>
      <c r="AT116" s="103"/>
      <c r="AU116" s="90" t="n">
        <f aca="false">AS116+AN116</f>
        <v>0</v>
      </c>
      <c r="AW116" s="90" t="n">
        <f aca="false">AI116+AF116+AC116</f>
        <v>0</v>
      </c>
      <c r="AX116" s="104"/>
    </row>
    <row r="117" customFormat="false" ht="12.75" hidden="false" customHeight="false" outlineLevel="0" collapsed="false">
      <c r="A117" s="94" t="n">
        <f aca="false">EDATE(A116,1)</f>
        <v>40087</v>
      </c>
      <c r="B117" s="95" t="n">
        <f aca="false">VLOOKUP(MONTH(A117),Volumes,4)</f>
        <v>10000</v>
      </c>
      <c r="C117" s="96"/>
      <c r="D117" s="97" t="n">
        <f aca="false">B117+C117</f>
        <v>10000</v>
      </c>
      <c r="E117" s="84" t="n">
        <f aca="false">IF(X117=0,0,IF(AND(X117=1,$H$3=1),D117*S117,IF($H$3=2,D117,"N/A")))</f>
        <v>0</v>
      </c>
      <c r="F117" s="84" t="n">
        <f aca="false">E117*W117</f>
        <v>0</v>
      </c>
      <c r="G117" s="32" t="n">
        <f aca="false">VLOOKUP($A117,Table,MATCH(G$4,Curves,0))</f>
        <v>3.121</v>
      </c>
      <c r="H117" s="98" t="n">
        <f aca="false">G117</f>
        <v>3.121</v>
      </c>
      <c r="I117" s="99" t="n">
        <f aca="false">H117</f>
        <v>3.121</v>
      </c>
      <c r="J117" s="32" t="n">
        <f aca="false">VLOOKUP($A117,Table,MATCH(J$4,Curves,0))</f>
        <v>-0.0305</v>
      </c>
      <c r="K117" s="98" t="n">
        <f aca="false">J117</f>
        <v>-0.0305</v>
      </c>
      <c r="L117" s="99" t="n">
        <f aca="false">K117</f>
        <v>-0.0305</v>
      </c>
      <c r="M117" s="32" t="n">
        <f aca="false">VLOOKUP($A117,Table,MATCH(M$4,Curves,0))</f>
        <v>0.0125</v>
      </c>
      <c r="N117" s="98" t="n">
        <f aca="false">VLOOKUP($A117,Table,MATCH(N$4,Curves,0))</f>
        <v>0.03</v>
      </c>
      <c r="O117" s="99" t="n">
        <f aca="false">N117</f>
        <v>0.03</v>
      </c>
      <c r="P117" s="100"/>
      <c r="Q117" s="99" t="n">
        <f aca="false">O117+L117+I117</f>
        <v>3.1205</v>
      </c>
      <c r="R117" s="100"/>
      <c r="S117" s="35" t="n">
        <f aca="false">A118-A117</f>
        <v>31</v>
      </c>
      <c r="T117" s="101" t="n">
        <f aca="false">CHOOSE(F$3,A118+24,A117)</f>
        <v>40142</v>
      </c>
      <c r="U117" s="35" t="n">
        <f aca="false">T117-C$3</f>
        <v>3368</v>
      </c>
      <c r="V117" s="32" t="n">
        <f aca="false">VLOOKUP($A117,Table,MATCH(V$4,Curves,0))</f>
        <v>0.070579327567323</v>
      </c>
      <c r="W117" s="102" t="n">
        <f aca="false">1/(1+CHOOSE(F$3,(V118+($K$3/10000))/2,(V117+($K$3/10000))/2))^(2*U117/365.25)</f>
        <v>0.527512764387808</v>
      </c>
      <c r="X117" s="35" t="n">
        <f aca="false">IF(AND(mthbeg&lt;=A117,mthend&gt;=A117),1,0)</f>
        <v>0</v>
      </c>
      <c r="Y117" s="35" t="n">
        <f aca="false">S117*X117</f>
        <v>0</v>
      </c>
      <c r="AA117" s="89" t="n">
        <f aca="false">F117*G117</f>
        <v>0</v>
      </c>
      <c r="AB117" s="89" t="n">
        <f aca="false">$F117*H117</f>
        <v>0</v>
      </c>
      <c r="AC117" s="89" t="n">
        <f aca="false">$F117*I117</f>
        <v>0</v>
      </c>
      <c r="AD117" s="89" t="n">
        <f aca="false">$F117*J117</f>
        <v>-0</v>
      </c>
      <c r="AE117" s="89" t="n">
        <f aca="false">$F117*K117</f>
        <v>-0</v>
      </c>
      <c r="AF117" s="89" t="n">
        <f aca="false">$F117*L117</f>
        <v>-0</v>
      </c>
      <c r="AG117" s="89" t="n">
        <f aca="false">$F117*M117</f>
        <v>0</v>
      </c>
      <c r="AH117" s="89" t="n">
        <f aca="false">$F117*N117</f>
        <v>0</v>
      </c>
      <c r="AI117" s="89" t="n">
        <f aca="false">F117*O117</f>
        <v>0</v>
      </c>
      <c r="AJ117" s="93"/>
      <c r="AK117" s="89" t="n">
        <f aca="false">CHOOSE($G$3,AB117-AC117,AC117-AB117)</f>
        <v>0</v>
      </c>
      <c r="AL117" s="89" t="n">
        <f aca="false">CHOOSE($G$3,AE117-AF117,AF117-AE117)</f>
        <v>0</v>
      </c>
      <c r="AM117" s="89" t="n">
        <f aca="false">CHOOSE($G$3,AH117-AI117,AI117-AH117)</f>
        <v>0</v>
      </c>
      <c r="AN117" s="103" t="n">
        <f aca="false">SUM(AK117:AM117)</f>
        <v>0</v>
      </c>
      <c r="AP117" s="89" t="n">
        <f aca="false">CHOOSE($G$3,AA117-AB117,AB117-AA117)</f>
        <v>0</v>
      </c>
      <c r="AQ117" s="89" t="n">
        <f aca="false">CHOOSE($G$3,AD117-AE117,AE117-AD117)</f>
        <v>0</v>
      </c>
      <c r="AR117" s="89" t="n">
        <f aca="false">CHOOSE($G$3,AG117-AH117,AH117-AG117)</f>
        <v>0</v>
      </c>
      <c r="AS117" s="103" t="n">
        <f aca="false">AP117+AQ117+AR117</f>
        <v>0</v>
      </c>
      <c r="AT117" s="103"/>
      <c r="AU117" s="90" t="n">
        <f aca="false">AS117+AN117</f>
        <v>0</v>
      </c>
      <c r="AW117" s="90" t="n">
        <f aca="false">AI117+AF117+AC117</f>
        <v>0</v>
      </c>
      <c r="AX117" s="104"/>
    </row>
    <row r="118" customFormat="false" ht="12.75" hidden="false" customHeight="false" outlineLevel="0" collapsed="false">
      <c r="A118" s="94" t="n">
        <f aca="false">EDATE(A117,1)</f>
        <v>40118</v>
      </c>
      <c r="B118" s="95" t="n">
        <f aca="false">VLOOKUP(MONTH(A118),Volumes,4)</f>
        <v>10000</v>
      </c>
      <c r="C118" s="96"/>
      <c r="D118" s="97" t="n">
        <f aca="false">B118+C118</f>
        <v>10000</v>
      </c>
      <c r="E118" s="84" t="n">
        <f aca="false">IF(X118=0,0,IF(AND(X118=1,$H$3=1),D118*S118,IF($H$3=2,D118,"N/A")))</f>
        <v>0</v>
      </c>
      <c r="F118" s="84" t="n">
        <f aca="false">E118*W118</f>
        <v>0</v>
      </c>
      <c r="G118" s="32" t="n">
        <f aca="false">VLOOKUP($A118,Table,MATCH(G$4,Curves,0))</f>
        <v>3.183</v>
      </c>
      <c r="H118" s="98" t="n">
        <f aca="false">G118</f>
        <v>3.183</v>
      </c>
      <c r="I118" s="99" t="n">
        <f aca="false">H118</f>
        <v>3.183</v>
      </c>
      <c r="J118" s="32" t="n">
        <f aca="false">VLOOKUP($A118,Table,MATCH(J$4,Curves,0))</f>
        <v>-0.027</v>
      </c>
      <c r="K118" s="98" t="n">
        <f aca="false">J118</f>
        <v>-0.027</v>
      </c>
      <c r="L118" s="99" t="n">
        <f aca="false">K118</f>
        <v>-0.027</v>
      </c>
      <c r="M118" s="32" t="n">
        <f aca="false">VLOOKUP($A118,Table,MATCH(M$4,Curves,0))</f>
        <v>0.01</v>
      </c>
      <c r="N118" s="98" t="n">
        <f aca="false">VLOOKUP($A118,Table,MATCH(N$4,Curves,0))</f>
        <v>0.03</v>
      </c>
      <c r="O118" s="99" t="n">
        <f aca="false">N118</f>
        <v>0.03</v>
      </c>
      <c r="P118" s="100"/>
      <c r="Q118" s="99" t="n">
        <f aca="false">O118+L118+I118</f>
        <v>3.186</v>
      </c>
      <c r="R118" s="100"/>
      <c r="S118" s="35" t="n">
        <f aca="false">A119-A118</f>
        <v>30</v>
      </c>
      <c r="T118" s="101" t="n">
        <f aca="false">CHOOSE(F$3,A119+24,A118)</f>
        <v>40172</v>
      </c>
      <c r="U118" s="35" t="n">
        <f aca="false">T118-C$3</f>
        <v>3398</v>
      </c>
      <c r="V118" s="32" t="n">
        <f aca="false">VLOOKUP($A118,Table,MATCH(V$4,Curves,0))</f>
        <v>0.070577625954141</v>
      </c>
      <c r="W118" s="102" t="n">
        <f aca="false">1/(1+CHOOSE(F$3,(V119+($K$3/10000))/2,(V118+($K$3/10000))/2))^(2*U118/365.25)</f>
        <v>0.524523834612788</v>
      </c>
      <c r="X118" s="35" t="n">
        <f aca="false">IF(AND(mthbeg&lt;=A118,mthend&gt;=A118),1,0)</f>
        <v>0</v>
      </c>
      <c r="Y118" s="35" t="n">
        <f aca="false">S118*X118</f>
        <v>0</v>
      </c>
      <c r="AA118" s="89" t="n">
        <f aca="false">F118*G118</f>
        <v>0</v>
      </c>
      <c r="AB118" s="89" t="n">
        <f aca="false">$F118*H118</f>
        <v>0</v>
      </c>
      <c r="AC118" s="89" t="n">
        <f aca="false">$F118*I118</f>
        <v>0</v>
      </c>
      <c r="AD118" s="89" t="n">
        <f aca="false">$F118*J118</f>
        <v>-0</v>
      </c>
      <c r="AE118" s="89" t="n">
        <f aca="false">$F118*K118</f>
        <v>-0</v>
      </c>
      <c r="AF118" s="89" t="n">
        <f aca="false">$F118*L118</f>
        <v>-0</v>
      </c>
      <c r="AG118" s="89" t="n">
        <f aca="false">$F118*M118</f>
        <v>0</v>
      </c>
      <c r="AH118" s="89" t="n">
        <f aca="false">$F118*N118</f>
        <v>0</v>
      </c>
      <c r="AI118" s="89" t="n">
        <f aca="false">F118*O118</f>
        <v>0</v>
      </c>
      <c r="AJ118" s="93"/>
      <c r="AK118" s="89" t="n">
        <f aca="false">CHOOSE($G$3,AB118-AC118,AC118-AB118)</f>
        <v>0</v>
      </c>
      <c r="AL118" s="89" t="n">
        <f aca="false">CHOOSE($G$3,AE118-AF118,AF118-AE118)</f>
        <v>0</v>
      </c>
      <c r="AM118" s="89" t="n">
        <f aca="false">CHOOSE($G$3,AH118-AI118,AI118-AH118)</f>
        <v>0</v>
      </c>
      <c r="AN118" s="103" t="n">
        <f aca="false">SUM(AK118:AM118)</f>
        <v>0</v>
      </c>
      <c r="AP118" s="89" t="n">
        <f aca="false">CHOOSE($G$3,AA118-AB118,AB118-AA118)</f>
        <v>0</v>
      </c>
      <c r="AQ118" s="89" t="n">
        <f aca="false">CHOOSE($G$3,AD118-AE118,AE118-AD118)</f>
        <v>0</v>
      </c>
      <c r="AR118" s="89" t="n">
        <f aca="false">CHOOSE($G$3,AG118-AH118,AH118-AG118)</f>
        <v>0</v>
      </c>
      <c r="AS118" s="103" t="n">
        <f aca="false">AP118+AQ118+AR118</f>
        <v>0</v>
      </c>
      <c r="AT118" s="103"/>
      <c r="AU118" s="90" t="n">
        <f aca="false">AS118+AN118</f>
        <v>0</v>
      </c>
      <c r="AW118" s="90" t="n">
        <f aca="false">AI118+AF118+AC118</f>
        <v>0</v>
      </c>
      <c r="AX118" s="104"/>
    </row>
    <row r="119" customFormat="false" ht="12.75" hidden="false" customHeight="false" outlineLevel="0" collapsed="false">
      <c r="A119" s="94" t="n">
        <f aca="false">EDATE(A118,1)</f>
        <v>40148</v>
      </c>
      <c r="B119" s="95" t="n">
        <f aca="false">VLOOKUP(MONTH(A119),Volumes,4)</f>
        <v>10000</v>
      </c>
      <c r="C119" s="96"/>
      <c r="D119" s="97" t="n">
        <f aca="false">B119+C119</f>
        <v>10000</v>
      </c>
      <c r="E119" s="84" t="n">
        <f aca="false">IF(X119=0,0,IF(AND(X119=1,$H$3=1),D119*S119,IF($H$3=2,D119,"N/A")))</f>
        <v>0</v>
      </c>
      <c r="F119" s="84" t="n">
        <f aca="false">E119*W119</f>
        <v>0</v>
      </c>
      <c r="G119" s="32" t="n">
        <f aca="false">VLOOKUP($A119,Table,MATCH(G$4,Curves,0))</f>
        <v>3.251</v>
      </c>
      <c r="H119" s="98" t="n">
        <f aca="false">G119</f>
        <v>3.251</v>
      </c>
      <c r="I119" s="99" t="n">
        <f aca="false">H119</f>
        <v>3.251</v>
      </c>
      <c r="J119" s="32" t="n">
        <f aca="false">VLOOKUP($A119,Table,MATCH(J$4,Curves,0))</f>
        <v>-0.027</v>
      </c>
      <c r="K119" s="98" t="n">
        <f aca="false">J119</f>
        <v>-0.027</v>
      </c>
      <c r="L119" s="99" t="n">
        <f aca="false">K119</f>
        <v>-0.027</v>
      </c>
      <c r="M119" s="32" t="n">
        <f aca="false">VLOOKUP($A119,Table,MATCH(M$4,Curves,0))</f>
        <v>0.01</v>
      </c>
      <c r="N119" s="98" t="n">
        <f aca="false">VLOOKUP($A119,Table,MATCH(N$4,Curves,0))</f>
        <v>0.03</v>
      </c>
      <c r="O119" s="99" t="n">
        <f aca="false">N119</f>
        <v>0.03</v>
      </c>
      <c r="P119" s="100"/>
      <c r="Q119" s="99" t="n">
        <f aca="false">O119+L119+I119</f>
        <v>3.254</v>
      </c>
      <c r="R119" s="100"/>
      <c r="S119" s="35" t="n">
        <f aca="false">A120-A119</f>
        <v>31</v>
      </c>
      <c r="T119" s="101" t="n">
        <f aca="false">CHOOSE(F$3,A120+24,A119)</f>
        <v>40203</v>
      </c>
      <c r="U119" s="35" t="n">
        <f aca="false">T119-C$3</f>
        <v>3429</v>
      </c>
      <c r="V119" s="32" t="n">
        <f aca="false">VLOOKUP($A119,Table,MATCH(V$4,Curves,0))</f>
        <v>0.070575979231707</v>
      </c>
      <c r="W119" s="102" t="n">
        <f aca="false">1/(1+CHOOSE(F$3,(V120+($K$3/10000))/2,(V119+($K$3/10000))/2))^(2*U119/365.25)</f>
        <v>0.52145320756904</v>
      </c>
      <c r="X119" s="35" t="n">
        <f aca="false">IF(AND(mthbeg&lt;=A119,mthend&gt;=A119),1,0)</f>
        <v>0</v>
      </c>
      <c r="Y119" s="35" t="n">
        <f aca="false">S119*X119</f>
        <v>0</v>
      </c>
      <c r="AA119" s="89" t="n">
        <f aca="false">F119*G119</f>
        <v>0</v>
      </c>
      <c r="AB119" s="89" t="n">
        <f aca="false">$F119*H119</f>
        <v>0</v>
      </c>
      <c r="AC119" s="89" t="n">
        <f aca="false">$F119*I119</f>
        <v>0</v>
      </c>
      <c r="AD119" s="89" t="n">
        <f aca="false">$F119*J119</f>
        <v>-0</v>
      </c>
      <c r="AE119" s="89" t="n">
        <f aca="false">$F119*K119</f>
        <v>-0</v>
      </c>
      <c r="AF119" s="89" t="n">
        <f aca="false">$F119*L119</f>
        <v>-0</v>
      </c>
      <c r="AG119" s="89" t="n">
        <f aca="false">$F119*M119</f>
        <v>0</v>
      </c>
      <c r="AH119" s="89" t="n">
        <f aca="false">$F119*N119</f>
        <v>0</v>
      </c>
      <c r="AI119" s="89" t="n">
        <f aca="false">F119*O119</f>
        <v>0</v>
      </c>
      <c r="AJ119" s="93"/>
      <c r="AK119" s="89" t="n">
        <f aca="false">CHOOSE($G$3,AB119-AC119,AC119-AB119)</f>
        <v>0</v>
      </c>
      <c r="AL119" s="89" t="n">
        <f aca="false">CHOOSE($G$3,AE119-AF119,AF119-AE119)</f>
        <v>0</v>
      </c>
      <c r="AM119" s="89" t="n">
        <f aca="false">CHOOSE($G$3,AH119-AI119,AI119-AH119)</f>
        <v>0</v>
      </c>
      <c r="AN119" s="103" t="n">
        <f aca="false">SUM(AK119:AM119)</f>
        <v>0</v>
      </c>
      <c r="AP119" s="89" t="n">
        <f aca="false">CHOOSE($G$3,AA119-AB119,AB119-AA119)</f>
        <v>0</v>
      </c>
      <c r="AQ119" s="89" t="n">
        <f aca="false">CHOOSE($G$3,AD119-AE119,AE119-AD119)</f>
        <v>0</v>
      </c>
      <c r="AR119" s="89" t="n">
        <f aca="false">CHOOSE($G$3,AG119-AH119,AH119-AG119)</f>
        <v>0</v>
      </c>
      <c r="AS119" s="103" t="n">
        <f aca="false">AP119+AQ119+AR119</f>
        <v>0</v>
      </c>
      <c r="AT119" s="103"/>
      <c r="AU119" s="90" t="n">
        <f aca="false">AS119+AN119</f>
        <v>0</v>
      </c>
      <c r="AW119" s="90" t="n">
        <f aca="false">AI119+AF119+AC119</f>
        <v>0</v>
      </c>
      <c r="AX119" s="104"/>
    </row>
    <row r="120" customFormat="false" ht="12.75" hidden="false" customHeight="false" outlineLevel="0" collapsed="false">
      <c r="A120" s="94" t="n">
        <f aca="false">EDATE(A119,1)</f>
        <v>40179</v>
      </c>
      <c r="B120" s="95" t="n">
        <f aca="false">VLOOKUP(MONTH(A120),Volumes,4)</f>
        <v>10000</v>
      </c>
      <c r="C120" s="96"/>
      <c r="D120" s="97" t="n">
        <f aca="false">B120+C120</f>
        <v>10000</v>
      </c>
      <c r="E120" s="84" t="n">
        <f aca="false">IF(X120=0,0,IF(AND(X120=1,$H$3=1),D120*S120,IF($H$3=2,D120,"N/A")))</f>
        <v>0</v>
      </c>
      <c r="F120" s="84" t="n">
        <f aca="false">E120*W120</f>
        <v>0</v>
      </c>
      <c r="G120" s="32" t="n">
        <f aca="false">VLOOKUP($A120,Table,MATCH(G$4,Curves,0))</f>
        <v>3.436</v>
      </c>
      <c r="H120" s="98" t="n">
        <f aca="false">G120</f>
        <v>3.436</v>
      </c>
      <c r="I120" s="99" t="n">
        <f aca="false">H120</f>
        <v>3.436</v>
      </c>
      <c r="J120" s="32" t="n">
        <f aca="false">VLOOKUP($A120,Table,MATCH(J$4,Curves,0))</f>
        <v>-0.027</v>
      </c>
      <c r="K120" s="98" t="n">
        <f aca="false">J120</f>
        <v>-0.027</v>
      </c>
      <c r="L120" s="99" t="n">
        <f aca="false">K120</f>
        <v>-0.027</v>
      </c>
      <c r="M120" s="32" t="n">
        <f aca="false">VLOOKUP($A120,Table,MATCH(M$4,Curves,0))</f>
        <v>0.01</v>
      </c>
      <c r="N120" s="98" t="n">
        <f aca="false">VLOOKUP($A120,Table,MATCH(N$4,Curves,0))</f>
        <v>0.03</v>
      </c>
      <c r="O120" s="99" t="n">
        <f aca="false">N120</f>
        <v>0.03</v>
      </c>
      <c r="P120" s="100"/>
      <c r="Q120" s="99" t="n">
        <f aca="false">O120+L120+I120</f>
        <v>3.439</v>
      </c>
      <c r="R120" s="100"/>
      <c r="S120" s="35" t="n">
        <f aca="false">A121-A120</f>
        <v>31</v>
      </c>
      <c r="T120" s="101" t="n">
        <f aca="false">CHOOSE(F$3,A121+24,A120)</f>
        <v>40234</v>
      </c>
      <c r="U120" s="35" t="n">
        <f aca="false">T120-C$3</f>
        <v>3460</v>
      </c>
      <c r="V120" s="32" t="n">
        <f aca="false">VLOOKUP($A120,Table,MATCH(V$4,Curves,0))</f>
        <v>0.070574277618526</v>
      </c>
      <c r="W120" s="102" t="n">
        <f aca="false">1/(1+CHOOSE(F$3,(V121+($K$3/10000))/2,(V120+($K$3/10000))/2))^(2*U120/365.25)</f>
        <v>0.518400700993131</v>
      </c>
      <c r="X120" s="35" t="n">
        <f aca="false">IF(AND(mthbeg&lt;=A120,mthend&gt;=A120),1,0)</f>
        <v>0</v>
      </c>
      <c r="Y120" s="35" t="n">
        <f aca="false">S120*X120</f>
        <v>0</v>
      </c>
      <c r="AA120" s="89" t="n">
        <f aca="false">F120*G120</f>
        <v>0</v>
      </c>
      <c r="AB120" s="89" t="n">
        <f aca="false">$F120*H120</f>
        <v>0</v>
      </c>
      <c r="AC120" s="89" t="n">
        <f aca="false">$F120*I120</f>
        <v>0</v>
      </c>
      <c r="AD120" s="89" t="n">
        <f aca="false">$F120*J120</f>
        <v>-0</v>
      </c>
      <c r="AE120" s="89" t="n">
        <f aca="false">$F120*K120</f>
        <v>-0</v>
      </c>
      <c r="AF120" s="89" t="n">
        <f aca="false">$F120*L120</f>
        <v>-0</v>
      </c>
      <c r="AG120" s="89" t="n">
        <f aca="false">$F120*M120</f>
        <v>0</v>
      </c>
      <c r="AH120" s="89" t="n">
        <f aca="false">$F120*N120</f>
        <v>0</v>
      </c>
      <c r="AI120" s="89" t="n">
        <f aca="false">F120*O120</f>
        <v>0</v>
      </c>
      <c r="AJ120" s="93"/>
      <c r="AK120" s="89" t="n">
        <f aca="false">CHOOSE($G$3,AB120-AC120,AC120-AB120)</f>
        <v>0</v>
      </c>
      <c r="AL120" s="89" t="n">
        <f aca="false">CHOOSE($G$3,AE120-AF120,AF120-AE120)</f>
        <v>0</v>
      </c>
      <c r="AM120" s="89" t="n">
        <f aca="false">CHOOSE($G$3,AH120-AI120,AI120-AH120)</f>
        <v>0</v>
      </c>
      <c r="AN120" s="103" t="n">
        <f aca="false">SUM(AK120:AM120)</f>
        <v>0</v>
      </c>
      <c r="AP120" s="89" t="n">
        <f aca="false">CHOOSE($G$3,AA120-AB120,AB120-AA120)</f>
        <v>0</v>
      </c>
      <c r="AQ120" s="89" t="n">
        <f aca="false">CHOOSE($G$3,AD120-AE120,AE120-AD120)</f>
        <v>0</v>
      </c>
      <c r="AR120" s="89" t="n">
        <f aca="false">CHOOSE($G$3,AG120-AH120,AH120-AG120)</f>
        <v>0</v>
      </c>
      <c r="AS120" s="103" t="n">
        <f aca="false">AP120+AQ120+AR120</f>
        <v>0</v>
      </c>
      <c r="AT120" s="103"/>
      <c r="AU120" s="90" t="n">
        <f aca="false">AS120+AN120</f>
        <v>0</v>
      </c>
      <c r="AW120" s="90" t="n">
        <f aca="false">AI120+AF120+AC120</f>
        <v>0</v>
      </c>
      <c r="AX120" s="104"/>
    </row>
    <row r="121" customFormat="false" ht="12.75" hidden="false" customHeight="false" outlineLevel="0" collapsed="false">
      <c r="A121" s="94" t="n">
        <f aca="false">EDATE(A120,1)</f>
        <v>40210</v>
      </c>
      <c r="B121" s="95" t="n">
        <f aca="false">VLOOKUP(MONTH(A121),Volumes,4)</f>
        <v>10000</v>
      </c>
      <c r="C121" s="96"/>
      <c r="D121" s="97" t="n">
        <f aca="false">B121+C121</f>
        <v>10000</v>
      </c>
      <c r="E121" s="84" t="n">
        <f aca="false">IF(X121=0,0,IF(AND(X121=1,$H$3=1),D121*S121,IF($H$3=2,D121,"N/A")))</f>
        <v>0</v>
      </c>
      <c r="F121" s="84" t="n">
        <f aca="false">E121*W121</f>
        <v>0</v>
      </c>
      <c r="G121" s="32" t="n">
        <f aca="false">VLOOKUP($A121,Table,MATCH(G$4,Curves,0))</f>
        <v>3.334</v>
      </c>
      <c r="H121" s="98" t="n">
        <f aca="false">G121</f>
        <v>3.334</v>
      </c>
      <c r="I121" s="99" t="n">
        <f aca="false">H121</f>
        <v>3.334</v>
      </c>
      <c r="J121" s="32" t="n">
        <f aca="false">VLOOKUP($A121,Table,MATCH(J$4,Curves,0))</f>
        <v>-0.027</v>
      </c>
      <c r="K121" s="98" t="n">
        <f aca="false">J121</f>
        <v>-0.027</v>
      </c>
      <c r="L121" s="99" t="n">
        <f aca="false">K121</f>
        <v>-0.027</v>
      </c>
      <c r="M121" s="32" t="n">
        <f aca="false">VLOOKUP($A121,Table,MATCH(M$4,Curves,0))</f>
        <v>0.01</v>
      </c>
      <c r="N121" s="98" t="n">
        <f aca="false">VLOOKUP($A121,Table,MATCH(N$4,Curves,0))</f>
        <v>0.03</v>
      </c>
      <c r="O121" s="99" t="n">
        <f aca="false">N121</f>
        <v>0.03</v>
      </c>
      <c r="P121" s="100"/>
      <c r="Q121" s="99" t="n">
        <f aca="false">O121+L121+I121</f>
        <v>3.337</v>
      </c>
      <c r="R121" s="100"/>
      <c r="S121" s="35" t="n">
        <f aca="false">A122-A121</f>
        <v>28</v>
      </c>
      <c r="T121" s="101" t="n">
        <f aca="false">CHOOSE(F$3,A122+24,A121)</f>
        <v>40262</v>
      </c>
      <c r="U121" s="35" t="n">
        <f aca="false">T121-C$3</f>
        <v>3488</v>
      </c>
      <c r="V121" s="32" t="n">
        <f aca="false">VLOOKUP($A121,Table,MATCH(V$4,Curves,0))</f>
        <v>0.070572576005346</v>
      </c>
      <c r="W121" s="102" t="n">
        <f aca="false">1/(1+CHOOSE(F$3,(V122+($K$3/10000))/2,(V121+($K$3/10000))/2))^(2*U121/365.25)</f>
        <v>0.515659083550325</v>
      </c>
      <c r="X121" s="35" t="n">
        <f aca="false">IF(AND(mthbeg&lt;=A121,mthend&gt;=A121),1,0)</f>
        <v>0</v>
      </c>
      <c r="Y121" s="35" t="n">
        <f aca="false">S121*X121</f>
        <v>0</v>
      </c>
      <c r="AA121" s="89" t="n">
        <f aca="false">F121*G121</f>
        <v>0</v>
      </c>
      <c r="AB121" s="89" t="n">
        <f aca="false">$F121*H121</f>
        <v>0</v>
      </c>
      <c r="AC121" s="89" t="n">
        <f aca="false">$F121*I121</f>
        <v>0</v>
      </c>
      <c r="AD121" s="89" t="n">
        <f aca="false">$F121*J121</f>
        <v>-0</v>
      </c>
      <c r="AE121" s="89" t="n">
        <f aca="false">$F121*K121</f>
        <v>-0</v>
      </c>
      <c r="AF121" s="89" t="n">
        <f aca="false">$F121*L121</f>
        <v>-0</v>
      </c>
      <c r="AG121" s="89" t="n">
        <f aca="false">$F121*M121</f>
        <v>0</v>
      </c>
      <c r="AH121" s="89" t="n">
        <f aca="false">$F121*N121</f>
        <v>0</v>
      </c>
      <c r="AI121" s="89" t="n">
        <f aca="false">F121*O121</f>
        <v>0</v>
      </c>
      <c r="AJ121" s="93"/>
      <c r="AK121" s="89" t="n">
        <f aca="false">CHOOSE($G$3,AB121-AC121,AC121-AB121)</f>
        <v>0</v>
      </c>
      <c r="AL121" s="89" t="n">
        <f aca="false">CHOOSE($G$3,AE121-AF121,AF121-AE121)</f>
        <v>0</v>
      </c>
      <c r="AM121" s="89" t="n">
        <f aca="false">CHOOSE($G$3,AH121-AI121,AI121-AH121)</f>
        <v>0</v>
      </c>
      <c r="AN121" s="103" t="n">
        <f aca="false">SUM(AK121:AM121)</f>
        <v>0</v>
      </c>
      <c r="AP121" s="89" t="n">
        <f aca="false">CHOOSE($G$3,AA121-AB121,AB121-AA121)</f>
        <v>0</v>
      </c>
      <c r="AQ121" s="89" t="n">
        <f aca="false">CHOOSE($G$3,AD121-AE121,AE121-AD121)</f>
        <v>0</v>
      </c>
      <c r="AR121" s="89" t="n">
        <f aca="false">CHOOSE($G$3,AG121-AH121,AH121-AG121)</f>
        <v>0</v>
      </c>
      <c r="AS121" s="103" t="n">
        <f aca="false">AP121+AQ121+AR121</f>
        <v>0</v>
      </c>
      <c r="AT121" s="103"/>
      <c r="AU121" s="90" t="n">
        <f aca="false">AS121+AN121</f>
        <v>0</v>
      </c>
      <c r="AW121" s="90" t="n">
        <f aca="false">AI121+AF121+AC121</f>
        <v>0</v>
      </c>
      <c r="AX121" s="104"/>
    </row>
    <row r="122" customFormat="false" ht="12.75" hidden="false" customHeight="false" outlineLevel="0" collapsed="false">
      <c r="A122" s="94" t="n">
        <f aca="false">EDATE(A121,1)</f>
        <v>40238</v>
      </c>
      <c r="B122" s="95" t="n">
        <f aca="false">VLOOKUP(MONTH(A122),Volumes,4)</f>
        <v>10000</v>
      </c>
      <c r="C122" s="96"/>
      <c r="D122" s="97" t="n">
        <f aca="false">B122+C122</f>
        <v>10000</v>
      </c>
      <c r="E122" s="84" t="n">
        <f aca="false">IF(X122=0,0,IF(AND(X122=1,$H$3=1),D122*S122,IF($H$3=2,D122,"N/A")))</f>
        <v>0</v>
      </c>
      <c r="F122" s="84" t="n">
        <f aca="false">E122*W122</f>
        <v>0</v>
      </c>
      <c r="G122" s="32" t="n">
        <f aca="false">VLOOKUP($A122,Table,MATCH(G$4,Curves,0))</f>
        <v>3.215</v>
      </c>
      <c r="H122" s="98" t="n">
        <f aca="false">G122</f>
        <v>3.215</v>
      </c>
      <c r="I122" s="99" t="n">
        <f aca="false">H122</f>
        <v>3.215</v>
      </c>
      <c r="J122" s="32" t="n">
        <f aca="false">VLOOKUP($A122,Table,MATCH(J$4,Curves,0))</f>
        <v>-0.0085</v>
      </c>
      <c r="K122" s="98" t="n">
        <f aca="false">J122</f>
        <v>-0.0085</v>
      </c>
      <c r="L122" s="99" t="n">
        <f aca="false">K122</f>
        <v>-0.0085</v>
      </c>
      <c r="M122" s="32" t="n">
        <f aca="false">VLOOKUP($A122,Table,MATCH(M$4,Curves,0))</f>
        <v>0.01</v>
      </c>
      <c r="N122" s="98" t="n">
        <f aca="false">VLOOKUP($A122,Table,MATCH(N$4,Curves,0))</f>
        <v>0.03</v>
      </c>
      <c r="O122" s="99" t="n">
        <f aca="false">N122</f>
        <v>0.03</v>
      </c>
      <c r="P122" s="100"/>
      <c r="Q122" s="99" t="n">
        <f aca="false">O122+L122+I122</f>
        <v>3.2365</v>
      </c>
      <c r="R122" s="100"/>
      <c r="S122" s="35" t="n">
        <f aca="false">A123-A122</f>
        <v>31</v>
      </c>
      <c r="T122" s="101" t="n">
        <f aca="false">CHOOSE(F$3,A123+24,A122)</f>
        <v>40293</v>
      </c>
      <c r="U122" s="35" t="n">
        <f aca="false">T122-C$3</f>
        <v>3519</v>
      </c>
      <c r="V122" s="32" t="n">
        <f aca="false">VLOOKUP($A122,Table,MATCH(V$4,Curves,0))</f>
        <v>0.070571039064411</v>
      </c>
      <c r="W122" s="102" t="n">
        <f aca="false">1/(1+CHOOSE(F$3,(V123+($K$3/10000))/2,(V122+($K$3/10000))/2))^(2*U122/365.25)</f>
        <v>0.512640767105254</v>
      </c>
      <c r="X122" s="35" t="n">
        <f aca="false">IF(AND(mthbeg&lt;=A122,mthend&gt;=A122),1,0)</f>
        <v>0</v>
      </c>
      <c r="Y122" s="35" t="n">
        <f aca="false">S122*X122</f>
        <v>0</v>
      </c>
      <c r="AA122" s="89" t="n">
        <f aca="false">F122*G122</f>
        <v>0</v>
      </c>
      <c r="AB122" s="89" t="n">
        <f aca="false">$F122*H122</f>
        <v>0</v>
      </c>
      <c r="AC122" s="89" t="n">
        <f aca="false">$F122*I122</f>
        <v>0</v>
      </c>
      <c r="AD122" s="89" t="n">
        <f aca="false">$F122*J122</f>
        <v>-0</v>
      </c>
      <c r="AE122" s="89" t="n">
        <f aca="false">$F122*K122</f>
        <v>-0</v>
      </c>
      <c r="AF122" s="89" t="n">
        <f aca="false">$F122*L122</f>
        <v>-0</v>
      </c>
      <c r="AG122" s="89" t="n">
        <f aca="false">$F122*M122</f>
        <v>0</v>
      </c>
      <c r="AH122" s="89" t="n">
        <f aca="false">$F122*N122</f>
        <v>0</v>
      </c>
      <c r="AI122" s="89" t="n">
        <f aca="false">F122*O122</f>
        <v>0</v>
      </c>
      <c r="AJ122" s="93"/>
      <c r="AK122" s="89" t="n">
        <f aca="false">CHOOSE($G$3,AB122-AC122,AC122-AB122)</f>
        <v>0</v>
      </c>
      <c r="AL122" s="89" t="n">
        <f aca="false">CHOOSE($G$3,AE122-AF122,AF122-AE122)</f>
        <v>0</v>
      </c>
      <c r="AM122" s="89" t="n">
        <f aca="false">CHOOSE($G$3,AH122-AI122,AI122-AH122)</f>
        <v>0</v>
      </c>
      <c r="AN122" s="103" t="n">
        <f aca="false">SUM(AK122:AM122)</f>
        <v>0</v>
      </c>
      <c r="AP122" s="89" t="n">
        <f aca="false">CHOOSE($G$3,AA122-AB122,AB122-AA122)</f>
        <v>0</v>
      </c>
      <c r="AQ122" s="89" t="n">
        <f aca="false">CHOOSE($G$3,AD122-AE122,AE122-AD122)</f>
        <v>0</v>
      </c>
      <c r="AR122" s="89" t="n">
        <f aca="false">CHOOSE($G$3,AG122-AH122,AH122-AG122)</f>
        <v>0</v>
      </c>
      <c r="AS122" s="103" t="n">
        <f aca="false">AP122+AQ122+AR122</f>
        <v>0</v>
      </c>
      <c r="AT122" s="103"/>
      <c r="AU122" s="90" t="n">
        <f aca="false">AS122+AN122</f>
        <v>0</v>
      </c>
      <c r="AW122" s="90" t="n">
        <f aca="false">AI122+AF122+AC122</f>
        <v>0</v>
      </c>
      <c r="AX122" s="104"/>
    </row>
    <row r="123" customFormat="false" ht="12.75" hidden="false" customHeight="false" outlineLevel="0" collapsed="false">
      <c r="A123" s="94" t="n">
        <f aca="false">EDATE(A122,1)</f>
        <v>40269</v>
      </c>
      <c r="B123" s="95" t="n">
        <f aca="false">VLOOKUP(MONTH(A123),Volumes,4)</f>
        <v>10000</v>
      </c>
      <c r="C123" s="96"/>
      <c r="D123" s="97" t="n">
        <f aca="false">B123+C123</f>
        <v>10000</v>
      </c>
      <c r="E123" s="84" t="n">
        <f aca="false">IF(X123=0,0,IF(AND(X123=1,$H$3=1),D123*S123,IF($H$3=2,D123,"N/A")))</f>
        <v>0</v>
      </c>
      <c r="F123" s="84" t="n">
        <f aca="false">E123*W123</f>
        <v>0</v>
      </c>
      <c r="G123" s="32" t="n">
        <f aca="false">VLOOKUP($A123,Table,MATCH(G$4,Curves,0))</f>
        <v>3.096</v>
      </c>
      <c r="H123" s="98" t="n">
        <f aca="false">G123</f>
        <v>3.096</v>
      </c>
      <c r="I123" s="99" t="n">
        <f aca="false">H123</f>
        <v>3.096</v>
      </c>
      <c r="J123" s="32" t="n">
        <f aca="false">VLOOKUP($A123,Table,MATCH(J$4,Curves,0))</f>
        <v>-0.0085</v>
      </c>
      <c r="K123" s="98" t="n">
        <f aca="false">J123</f>
        <v>-0.0085</v>
      </c>
      <c r="L123" s="99" t="n">
        <f aca="false">K123</f>
        <v>-0.0085</v>
      </c>
      <c r="M123" s="32" t="n">
        <f aca="false">VLOOKUP($A123,Table,MATCH(M$4,Curves,0))</f>
        <v>0.0125</v>
      </c>
      <c r="N123" s="98" t="n">
        <f aca="false">VLOOKUP($A123,Table,MATCH(N$4,Curves,0))</f>
        <v>0.03</v>
      </c>
      <c r="O123" s="99" t="n">
        <f aca="false">N123</f>
        <v>0.03</v>
      </c>
      <c r="P123" s="100"/>
      <c r="Q123" s="99" t="n">
        <f aca="false">O123+L123+I123</f>
        <v>3.1175</v>
      </c>
      <c r="R123" s="100"/>
      <c r="S123" s="35" t="n">
        <f aca="false">A124-A123</f>
        <v>30</v>
      </c>
      <c r="T123" s="101" t="n">
        <f aca="false">CHOOSE(F$3,A124+24,A123)</f>
        <v>40323</v>
      </c>
      <c r="U123" s="35" t="n">
        <f aca="false">T123-C$3</f>
        <v>3549</v>
      </c>
      <c r="V123" s="32" t="n">
        <f aca="false">VLOOKUP($A123,Table,MATCH(V$4,Curves,0))</f>
        <v>0.070569337451233</v>
      </c>
      <c r="W123" s="102" t="n">
        <f aca="false">1/(1+CHOOSE(F$3,(V124+($K$3/10000))/2,(V123+($K$3/10000))/2))^(2*U123/365.25)</f>
        <v>0.509736773676344</v>
      </c>
      <c r="X123" s="35" t="n">
        <f aca="false">IF(AND(mthbeg&lt;=A123,mthend&gt;=A123),1,0)</f>
        <v>0</v>
      </c>
      <c r="Y123" s="35" t="n">
        <f aca="false">S123*X123</f>
        <v>0</v>
      </c>
      <c r="AA123" s="89" t="n">
        <f aca="false">F123*G123</f>
        <v>0</v>
      </c>
      <c r="AB123" s="89" t="n">
        <f aca="false">$F123*H123</f>
        <v>0</v>
      </c>
      <c r="AC123" s="89" t="n">
        <f aca="false">$F123*I123</f>
        <v>0</v>
      </c>
      <c r="AD123" s="89" t="n">
        <f aca="false">$F123*J123</f>
        <v>-0</v>
      </c>
      <c r="AE123" s="89" t="n">
        <f aca="false">$F123*K123</f>
        <v>-0</v>
      </c>
      <c r="AF123" s="89" t="n">
        <f aca="false">$F123*L123</f>
        <v>-0</v>
      </c>
      <c r="AG123" s="89" t="n">
        <f aca="false">$F123*M123</f>
        <v>0</v>
      </c>
      <c r="AH123" s="89" t="n">
        <f aca="false">$F123*N123</f>
        <v>0</v>
      </c>
      <c r="AI123" s="89" t="n">
        <f aca="false">F123*O123</f>
        <v>0</v>
      </c>
      <c r="AJ123" s="93"/>
      <c r="AK123" s="89" t="n">
        <f aca="false">CHOOSE($G$3,AB123-AC123,AC123-AB123)</f>
        <v>0</v>
      </c>
      <c r="AL123" s="89" t="n">
        <f aca="false">CHOOSE($G$3,AE123-AF123,AF123-AE123)</f>
        <v>0</v>
      </c>
      <c r="AM123" s="89" t="n">
        <f aca="false">CHOOSE($G$3,AH123-AI123,AI123-AH123)</f>
        <v>0</v>
      </c>
      <c r="AN123" s="103" t="n">
        <f aca="false">SUM(AK123:AM123)</f>
        <v>0</v>
      </c>
      <c r="AP123" s="89" t="n">
        <f aca="false">CHOOSE($G$3,AA123-AB123,AB123-AA123)</f>
        <v>0</v>
      </c>
      <c r="AQ123" s="89" t="n">
        <f aca="false">CHOOSE($G$3,AD123-AE123,AE123-AD123)</f>
        <v>0</v>
      </c>
      <c r="AR123" s="89" t="n">
        <f aca="false">CHOOSE($G$3,AG123-AH123,AH123-AG123)</f>
        <v>0</v>
      </c>
      <c r="AS123" s="103" t="n">
        <f aca="false">AP123+AQ123+AR123</f>
        <v>0</v>
      </c>
      <c r="AT123" s="103"/>
      <c r="AU123" s="90" t="n">
        <f aca="false">AS123+AN123</f>
        <v>0</v>
      </c>
      <c r="AW123" s="90" t="n">
        <f aca="false">AI123+AF123+AC123</f>
        <v>0</v>
      </c>
      <c r="AX123" s="104"/>
    </row>
    <row r="124" customFormat="false" ht="12.75" hidden="false" customHeight="false" outlineLevel="0" collapsed="false">
      <c r="A124" s="94" t="n">
        <f aca="false">EDATE(A123,1)</f>
        <v>40299</v>
      </c>
      <c r="B124" s="95" t="n">
        <f aca="false">VLOOKUP(MONTH(A124),Volumes,4)</f>
        <v>20000</v>
      </c>
      <c r="C124" s="96"/>
      <c r="D124" s="97" t="n">
        <f aca="false">B124+C124</f>
        <v>20000</v>
      </c>
      <c r="E124" s="84" t="n">
        <f aca="false">IF(X124=0,0,IF(AND(X124=1,$H$3=1),D124*S124,IF($H$3=2,D124,"N/A")))</f>
        <v>0</v>
      </c>
      <c r="F124" s="84" t="n">
        <f aca="false">E124*W124</f>
        <v>0</v>
      </c>
      <c r="G124" s="32" t="n">
        <f aca="false">VLOOKUP($A124,Table,MATCH(G$4,Curves,0))</f>
        <v>3.088</v>
      </c>
      <c r="H124" s="98" t="n">
        <f aca="false">G124</f>
        <v>3.088</v>
      </c>
      <c r="I124" s="99" t="n">
        <f aca="false">H124</f>
        <v>3.088</v>
      </c>
      <c r="J124" s="32" t="n">
        <f aca="false">VLOOKUP($A124,Table,MATCH(J$4,Curves,0))</f>
        <v>-0.00875</v>
      </c>
      <c r="K124" s="98" t="n">
        <f aca="false">J124</f>
        <v>-0.00875</v>
      </c>
      <c r="L124" s="99" t="n">
        <f aca="false">K124</f>
        <v>-0.00875</v>
      </c>
      <c r="M124" s="32" t="n">
        <f aca="false">VLOOKUP($A124,Table,MATCH(M$4,Curves,0))</f>
        <v>0.0125</v>
      </c>
      <c r="N124" s="98" t="n">
        <f aca="false">VLOOKUP($A124,Table,MATCH(N$4,Curves,0))</f>
        <v>0.03</v>
      </c>
      <c r="O124" s="99" t="n">
        <f aca="false">N124</f>
        <v>0.03</v>
      </c>
      <c r="P124" s="100"/>
      <c r="Q124" s="99" t="n">
        <f aca="false">O124+L124+I124</f>
        <v>3.10925</v>
      </c>
      <c r="R124" s="100"/>
      <c r="S124" s="35" t="n">
        <f aca="false">A125-A124</f>
        <v>31</v>
      </c>
      <c r="T124" s="101" t="n">
        <f aca="false">CHOOSE(F$3,A125+24,A124)</f>
        <v>40354</v>
      </c>
      <c r="U124" s="35" t="n">
        <f aca="false">T124-C$3</f>
        <v>3580</v>
      </c>
      <c r="V124" s="32" t="n">
        <f aca="false">VLOOKUP($A124,Table,MATCH(V$4,Curves,0))</f>
        <v>0.070567690728804</v>
      </c>
      <c r="W124" s="102" t="n">
        <f aca="false">1/(1+CHOOSE(F$3,(V125+($K$3/10000))/2,(V124+($K$3/10000))/2))^(2*U124/365.25)</f>
        <v>0.506753400612133</v>
      </c>
      <c r="X124" s="35" t="n">
        <f aca="false">IF(AND(mthbeg&lt;=A124,mthend&gt;=A124),1,0)</f>
        <v>0</v>
      </c>
      <c r="Y124" s="35" t="n">
        <f aca="false">S124*X124</f>
        <v>0</v>
      </c>
      <c r="AA124" s="89" t="n">
        <f aca="false">F124*G124</f>
        <v>0</v>
      </c>
      <c r="AB124" s="89" t="n">
        <f aca="false">$F124*H124</f>
        <v>0</v>
      </c>
      <c r="AC124" s="89" t="n">
        <f aca="false">$F124*I124</f>
        <v>0</v>
      </c>
      <c r="AD124" s="89" t="n">
        <f aca="false">$F124*J124</f>
        <v>-0</v>
      </c>
      <c r="AE124" s="89" t="n">
        <f aca="false">$F124*K124</f>
        <v>-0</v>
      </c>
      <c r="AF124" s="89" t="n">
        <f aca="false">$F124*L124</f>
        <v>-0</v>
      </c>
      <c r="AG124" s="89" t="n">
        <f aca="false">$F124*M124</f>
        <v>0</v>
      </c>
      <c r="AH124" s="89" t="n">
        <f aca="false">$F124*N124</f>
        <v>0</v>
      </c>
      <c r="AI124" s="89" t="n">
        <f aca="false">F124*O124</f>
        <v>0</v>
      </c>
      <c r="AJ124" s="93"/>
      <c r="AK124" s="89" t="n">
        <f aca="false">CHOOSE($G$3,AB124-AC124,AC124-AB124)</f>
        <v>0</v>
      </c>
      <c r="AL124" s="89" t="n">
        <f aca="false">CHOOSE($G$3,AE124-AF124,AF124-AE124)</f>
        <v>0</v>
      </c>
      <c r="AM124" s="89" t="n">
        <f aca="false">CHOOSE($G$3,AH124-AI124,AI124-AH124)</f>
        <v>0</v>
      </c>
      <c r="AN124" s="103" t="n">
        <f aca="false">SUM(AK124:AM124)</f>
        <v>0</v>
      </c>
      <c r="AP124" s="89" t="n">
        <f aca="false">CHOOSE($G$3,AA124-AB124,AB124-AA124)</f>
        <v>0</v>
      </c>
      <c r="AQ124" s="89" t="n">
        <f aca="false">CHOOSE($G$3,AD124-AE124,AE124-AD124)</f>
        <v>0</v>
      </c>
      <c r="AR124" s="89" t="n">
        <f aca="false">CHOOSE($G$3,AG124-AH124,AH124-AG124)</f>
        <v>0</v>
      </c>
      <c r="AS124" s="103" t="n">
        <f aca="false">AP124+AQ124+AR124</f>
        <v>0</v>
      </c>
      <c r="AT124" s="103"/>
      <c r="AU124" s="90" t="n">
        <f aca="false">AS124+AN124</f>
        <v>0</v>
      </c>
      <c r="AW124" s="90" t="n">
        <f aca="false">AI124+AF124+AC124</f>
        <v>0</v>
      </c>
      <c r="AX124" s="104"/>
    </row>
    <row r="125" customFormat="false" ht="12.75" hidden="false" customHeight="false" outlineLevel="0" collapsed="false">
      <c r="A125" s="94" t="n">
        <f aca="false">EDATE(A124,1)</f>
        <v>40330</v>
      </c>
      <c r="B125" s="95" t="n">
        <f aca="false">VLOOKUP(MONTH(A125),Volumes,4)</f>
        <v>40000</v>
      </c>
      <c r="C125" s="96"/>
      <c r="D125" s="97" t="n">
        <f aca="false">B125+C125</f>
        <v>40000</v>
      </c>
      <c r="E125" s="84" t="n">
        <f aca="false">IF(X125=0,0,IF(AND(X125=1,$H$3=1),D125*S125,IF($H$3=2,D125,"N/A")))</f>
        <v>0</v>
      </c>
      <c r="F125" s="84" t="n">
        <f aca="false">E125*W125</f>
        <v>0</v>
      </c>
      <c r="G125" s="32" t="n">
        <f aca="false">VLOOKUP($A125,Table,MATCH(G$4,Curves,0))</f>
        <v>3.127</v>
      </c>
      <c r="H125" s="98" t="n">
        <f aca="false">G125</f>
        <v>3.127</v>
      </c>
      <c r="I125" s="99" t="n">
        <f aca="false">H125</f>
        <v>3.127</v>
      </c>
      <c r="J125" s="32" t="n">
        <f aca="false">VLOOKUP($A125,Table,MATCH(J$4,Curves,0))</f>
        <v>-0.00875</v>
      </c>
      <c r="K125" s="98" t="n">
        <f aca="false">J125</f>
        <v>-0.00875</v>
      </c>
      <c r="L125" s="99" t="n">
        <f aca="false">K125</f>
        <v>-0.00875</v>
      </c>
      <c r="M125" s="32" t="n">
        <f aca="false">VLOOKUP($A125,Table,MATCH(M$4,Curves,0))</f>
        <v>0.0125</v>
      </c>
      <c r="N125" s="98" t="n">
        <f aca="false">VLOOKUP($A125,Table,MATCH(N$4,Curves,0))</f>
        <v>0.03</v>
      </c>
      <c r="O125" s="99" t="n">
        <f aca="false">N125</f>
        <v>0.03</v>
      </c>
      <c r="P125" s="100"/>
      <c r="Q125" s="99" t="n">
        <f aca="false">O125+L125+I125</f>
        <v>3.14825</v>
      </c>
      <c r="R125" s="100"/>
      <c r="S125" s="35" t="n">
        <f aca="false">A126-A125</f>
        <v>30</v>
      </c>
      <c r="T125" s="101" t="n">
        <f aca="false">CHOOSE(F$3,A126+24,A125)</f>
        <v>40384</v>
      </c>
      <c r="U125" s="35" t="n">
        <f aca="false">T125-C$3</f>
        <v>3610</v>
      </c>
      <c r="V125" s="32" t="n">
        <f aca="false">VLOOKUP($A125,Table,MATCH(V$4,Curves,0))</f>
        <v>0.070565989115627</v>
      </c>
      <c r="W125" s="102" t="n">
        <f aca="false">1/(1+CHOOSE(F$3,(V126+($K$3/10000))/2,(V125+($K$3/10000))/2))^(2*U125/365.25)</f>
        <v>0.503883025496312</v>
      </c>
      <c r="X125" s="35" t="n">
        <f aca="false">IF(AND(mthbeg&lt;=A125,mthend&gt;=A125),1,0)</f>
        <v>0</v>
      </c>
      <c r="Y125" s="35" t="n">
        <f aca="false">S125*X125</f>
        <v>0</v>
      </c>
      <c r="AA125" s="89" t="n">
        <f aca="false">F125*G125</f>
        <v>0</v>
      </c>
      <c r="AB125" s="89" t="n">
        <f aca="false">$F125*H125</f>
        <v>0</v>
      </c>
      <c r="AC125" s="89" t="n">
        <f aca="false">$F125*I125</f>
        <v>0</v>
      </c>
      <c r="AD125" s="89" t="n">
        <f aca="false">$F125*J125</f>
        <v>-0</v>
      </c>
      <c r="AE125" s="89" t="n">
        <f aca="false">$F125*K125</f>
        <v>-0</v>
      </c>
      <c r="AF125" s="89" t="n">
        <f aca="false">$F125*L125</f>
        <v>-0</v>
      </c>
      <c r="AG125" s="89" t="n">
        <f aca="false">$F125*M125</f>
        <v>0</v>
      </c>
      <c r="AH125" s="89" t="n">
        <f aca="false">$F125*N125</f>
        <v>0</v>
      </c>
      <c r="AI125" s="89" t="n">
        <f aca="false">F125*O125</f>
        <v>0</v>
      </c>
      <c r="AJ125" s="93"/>
      <c r="AK125" s="89" t="n">
        <f aca="false">CHOOSE($G$3,AB125-AC125,AC125-AB125)</f>
        <v>0</v>
      </c>
      <c r="AL125" s="89" t="n">
        <f aca="false">CHOOSE($G$3,AE125-AF125,AF125-AE125)</f>
        <v>0</v>
      </c>
      <c r="AM125" s="89" t="n">
        <f aca="false">CHOOSE($G$3,AH125-AI125,AI125-AH125)</f>
        <v>0</v>
      </c>
      <c r="AN125" s="103" t="n">
        <f aca="false">SUM(AK125:AM125)</f>
        <v>0</v>
      </c>
      <c r="AP125" s="89" t="n">
        <f aca="false">CHOOSE($G$3,AA125-AB125,AB125-AA125)</f>
        <v>0</v>
      </c>
      <c r="AQ125" s="89" t="n">
        <f aca="false">CHOOSE($G$3,AD125-AE125,AE125-AD125)</f>
        <v>0</v>
      </c>
      <c r="AR125" s="89" t="n">
        <f aca="false">CHOOSE($G$3,AG125-AH125,AH125-AG125)</f>
        <v>0</v>
      </c>
      <c r="AS125" s="103" t="n">
        <f aca="false">AP125+AQ125+AR125</f>
        <v>0</v>
      </c>
      <c r="AT125" s="103"/>
      <c r="AU125" s="90" t="n">
        <f aca="false">AS125+AN125</f>
        <v>0</v>
      </c>
      <c r="AW125" s="90" t="n">
        <f aca="false">AI125+AF125+AC125</f>
        <v>0</v>
      </c>
      <c r="AX125" s="104"/>
    </row>
    <row r="126" customFormat="false" ht="12.75" hidden="false" customHeight="false" outlineLevel="0" collapsed="false">
      <c r="A126" s="94" t="n">
        <f aca="false">EDATE(A125,1)</f>
        <v>40360</v>
      </c>
      <c r="B126" s="95" t="n">
        <f aca="false">VLOOKUP(MONTH(A126),Volumes,4)</f>
        <v>40000</v>
      </c>
      <c r="C126" s="96"/>
      <c r="D126" s="97" t="n">
        <f aca="false">B126+C126</f>
        <v>40000</v>
      </c>
      <c r="E126" s="84" t="n">
        <f aca="false">IF(X126=0,0,IF(AND(X126=1,$H$3=1),D126*S126,IF($H$3=2,D126,"N/A")))</f>
        <v>0</v>
      </c>
      <c r="F126" s="84" t="n">
        <f aca="false">E126*W126</f>
        <v>0</v>
      </c>
      <c r="G126" s="32" t="n">
        <f aca="false">VLOOKUP($A126,Table,MATCH(G$4,Curves,0))</f>
        <v>3.139</v>
      </c>
      <c r="H126" s="98" t="n">
        <f aca="false">G126</f>
        <v>3.139</v>
      </c>
      <c r="I126" s="99" t="n">
        <f aca="false">H126</f>
        <v>3.139</v>
      </c>
      <c r="J126" s="32" t="n">
        <f aca="false">VLOOKUP($A126,Table,MATCH(J$4,Curves,0))</f>
        <v>-0.00875</v>
      </c>
      <c r="K126" s="98" t="n">
        <f aca="false">J126</f>
        <v>-0.00875</v>
      </c>
      <c r="L126" s="99" t="n">
        <f aca="false">K126</f>
        <v>-0.00875</v>
      </c>
      <c r="M126" s="32" t="n">
        <f aca="false">VLOOKUP($A126,Table,MATCH(M$4,Curves,0))</f>
        <v>0.0125</v>
      </c>
      <c r="N126" s="98" t="n">
        <f aca="false">VLOOKUP($A126,Table,MATCH(N$4,Curves,0))</f>
        <v>0.03</v>
      </c>
      <c r="O126" s="99" t="n">
        <f aca="false">N126</f>
        <v>0.03</v>
      </c>
      <c r="P126" s="100"/>
      <c r="Q126" s="99" t="n">
        <f aca="false">O126+L126+I126</f>
        <v>3.16025</v>
      </c>
      <c r="R126" s="100"/>
      <c r="S126" s="35" t="n">
        <f aca="false">A127-A126</f>
        <v>31</v>
      </c>
      <c r="T126" s="101" t="n">
        <f aca="false">CHOOSE(F$3,A127+24,A126)</f>
        <v>40415</v>
      </c>
      <c r="U126" s="35" t="n">
        <f aca="false">T126-C$3</f>
        <v>3641</v>
      </c>
      <c r="V126" s="32" t="n">
        <f aca="false">VLOOKUP($A126,Table,MATCH(V$4,Curves,0))</f>
        <v>0.0705643423932</v>
      </c>
      <c r="W126" s="102" t="n">
        <f aca="false">1/(1+CHOOSE(F$3,(V127+($K$3/10000))/2,(V126+($K$3/10000))/2))^(2*U126/365.25)</f>
        <v>0.500934188110325</v>
      </c>
      <c r="X126" s="35" t="n">
        <f aca="false">IF(AND(mthbeg&lt;=A126,mthend&gt;=A126),1,0)</f>
        <v>0</v>
      </c>
      <c r="Y126" s="35" t="n">
        <f aca="false">S126*X126</f>
        <v>0</v>
      </c>
      <c r="AA126" s="89" t="n">
        <f aca="false">F126*G126</f>
        <v>0</v>
      </c>
      <c r="AB126" s="89" t="n">
        <f aca="false">$F126*H126</f>
        <v>0</v>
      </c>
      <c r="AC126" s="89" t="n">
        <f aca="false">$F126*I126</f>
        <v>0</v>
      </c>
      <c r="AD126" s="89" t="n">
        <f aca="false">$F126*J126</f>
        <v>-0</v>
      </c>
      <c r="AE126" s="89" t="n">
        <f aca="false">$F126*K126</f>
        <v>-0</v>
      </c>
      <c r="AF126" s="89" t="n">
        <f aca="false">$F126*L126</f>
        <v>-0</v>
      </c>
      <c r="AG126" s="89" t="n">
        <f aca="false">$F126*M126</f>
        <v>0</v>
      </c>
      <c r="AH126" s="89" t="n">
        <f aca="false">$F126*N126</f>
        <v>0</v>
      </c>
      <c r="AI126" s="89" t="n">
        <f aca="false">F126*O126</f>
        <v>0</v>
      </c>
      <c r="AJ126" s="93"/>
      <c r="AK126" s="89" t="n">
        <f aca="false">CHOOSE($G$3,AB126-AC126,AC126-AB126)</f>
        <v>0</v>
      </c>
      <c r="AL126" s="89" t="n">
        <f aca="false">CHOOSE($G$3,AE126-AF126,AF126-AE126)</f>
        <v>0</v>
      </c>
      <c r="AM126" s="89" t="n">
        <f aca="false">CHOOSE($G$3,AH126-AI126,AI126-AH126)</f>
        <v>0</v>
      </c>
      <c r="AN126" s="103" t="n">
        <f aca="false">SUM(AK126:AM126)</f>
        <v>0</v>
      </c>
      <c r="AP126" s="89" t="n">
        <f aca="false">CHOOSE($G$3,AA126-AB126,AB126-AA126)</f>
        <v>0</v>
      </c>
      <c r="AQ126" s="89" t="n">
        <f aca="false">CHOOSE($G$3,AD126-AE126,AE126-AD126)</f>
        <v>0</v>
      </c>
      <c r="AR126" s="89" t="n">
        <f aca="false">CHOOSE($G$3,AG126-AH126,AH126-AG126)</f>
        <v>0</v>
      </c>
      <c r="AS126" s="103" t="n">
        <f aca="false">AP126+AQ126+AR126</f>
        <v>0</v>
      </c>
      <c r="AT126" s="103"/>
      <c r="AU126" s="90" t="n">
        <f aca="false">AS126+AN126</f>
        <v>0</v>
      </c>
      <c r="AW126" s="90" t="n">
        <f aca="false">AI126+AF126+AC126</f>
        <v>0</v>
      </c>
      <c r="AX126" s="104"/>
    </row>
    <row r="127" customFormat="false" ht="12.75" hidden="false" customHeight="false" outlineLevel="0" collapsed="false">
      <c r="A127" s="94" t="n">
        <f aca="false">EDATE(A126,1)</f>
        <v>40391</v>
      </c>
      <c r="B127" s="95" t="n">
        <f aca="false">VLOOKUP(MONTH(A127),Volumes,4)</f>
        <v>40000</v>
      </c>
      <c r="C127" s="96"/>
      <c r="D127" s="97" t="n">
        <f aca="false">B127+C127</f>
        <v>40000</v>
      </c>
      <c r="E127" s="84" t="n">
        <f aca="false">IF(X127=0,0,IF(AND(X127=1,$H$3=1),D127*S127,IF($H$3=2,D127,"N/A")))</f>
        <v>0</v>
      </c>
      <c r="F127" s="84" t="n">
        <f aca="false">E127*W127</f>
        <v>0</v>
      </c>
      <c r="G127" s="32" t="n">
        <f aca="false">VLOOKUP($A127,Table,MATCH(G$4,Curves,0))</f>
        <v>3.16</v>
      </c>
      <c r="H127" s="98" t="n">
        <f aca="false">G127</f>
        <v>3.16</v>
      </c>
      <c r="I127" s="99" t="n">
        <f aca="false">H127</f>
        <v>3.16</v>
      </c>
      <c r="J127" s="32" t="n">
        <f aca="false">VLOOKUP($A127,Table,MATCH(J$4,Curves,0))</f>
        <v>-0.01125</v>
      </c>
      <c r="K127" s="98" t="n">
        <f aca="false">J127</f>
        <v>-0.01125</v>
      </c>
      <c r="L127" s="99" t="n">
        <f aca="false">K127</f>
        <v>-0.01125</v>
      </c>
      <c r="M127" s="32" t="n">
        <f aca="false">VLOOKUP($A127,Table,MATCH(M$4,Curves,0))</f>
        <v>0.0125</v>
      </c>
      <c r="N127" s="98" t="n">
        <f aca="false">VLOOKUP($A127,Table,MATCH(N$4,Curves,0))</f>
        <v>0.03</v>
      </c>
      <c r="O127" s="99" t="n">
        <f aca="false">N127</f>
        <v>0.03</v>
      </c>
      <c r="P127" s="100"/>
      <c r="Q127" s="99" t="n">
        <f aca="false">O127+L127+I127</f>
        <v>3.17875</v>
      </c>
      <c r="R127" s="100"/>
      <c r="S127" s="35" t="n">
        <f aca="false">A128-A127</f>
        <v>31</v>
      </c>
      <c r="T127" s="101" t="n">
        <f aca="false">CHOOSE(F$3,A128+24,A127)</f>
        <v>40446</v>
      </c>
      <c r="U127" s="35" t="n">
        <f aca="false">T127-C$3</f>
        <v>3672</v>
      </c>
      <c r="V127" s="32" t="n">
        <f aca="false">VLOOKUP($A127,Table,MATCH(V$4,Curves,0))</f>
        <v>0.070562640780025</v>
      </c>
      <c r="W127" s="102" t="n">
        <f aca="false">1/(1+CHOOSE(F$3,(V128+($K$3/10000))/2,(V127+($K$3/10000))/2))^(2*U127/365.25)</f>
        <v>0.497989507392925</v>
      </c>
      <c r="X127" s="35" t="n">
        <f aca="false">IF(AND(mthbeg&lt;=A127,mthend&gt;=A127),1,0)</f>
        <v>0</v>
      </c>
      <c r="Y127" s="35" t="n">
        <f aca="false">S127*X127</f>
        <v>0</v>
      </c>
      <c r="AA127" s="89" t="n">
        <f aca="false">F127*G127</f>
        <v>0</v>
      </c>
      <c r="AB127" s="89" t="n">
        <f aca="false">$F127*H127</f>
        <v>0</v>
      </c>
      <c r="AC127" s="89" t="n">
        <f aca="false">$F127*I127</f>
        <v>0</v>
      </c>
      <c r="AD127" s="89" t="n">
        <f aca="false">$F127*J127</f>
        <v>-0</v>
      </c>
      <c r="AE127" s="89" t="n">
        <f aca="false">$F127*K127</f>
        <v>-0</v>
      </c>
      <c r="AF127" s="89" t="n">
        <f aca="false">$F127*L127</f>
        <v>-0</v>
      </c>
      <c r="AG127" s="89" t="n">
        <f aca="false">$F127*M127</f>
        <v>0</v>
      </c>
      <c r="AH127" s="89" t="n">
        <f aca="false">$F127*N127</f>
        <v>0</v>
      </c>
      <c r="AI127" s="89" t="n">
        <f aca="false">F127*O127</f>
        <v>0</v>
      </c>
      <c r="AJ127" s="93"/>
      <c r="AK127" s="89" t="n">
        <f aca="false">CHOOSE($G$3,AB127-AC127,AC127-AB127)</f>
        <v>0</v>
      </c>
      <c r="AL127" s="89" t="n">
        <f aca="false">CHOOSE($G$3,AE127-AF127,AF127-AE127)</f>
        <v>0</v>
      </c>
      <c r="AM127" s="89" t="n">
        <f aca="false">CHOOSE($G$3,AH127-AI127,AI127-AH127)</f>
        <v>0</v>
      </c>
      <c r="AN127" s="103" t="n">
        <f aca="false">SUM(AK127:AM127)</f>
        <v>0</v>
      </c>
      <c r="AP127" s="89" t="n">
        <f aca="false">CHOOSE($G$3,AA127-AB127,AB127-AA127)</f>
        <v>0</v>
      </c>
      <c r="AQ127" s="89" t="n">
        <f aca="false">CHOOSE($G$3,AD127-AE127,AE127-AD127)</f>
        <v>0</v>
      </c>
      <c r="AR127" s="89" t="n">
        <f aca="false">CHOOSE($G$3,AG127-AH127,AH127-AG127)</f>
        <v>0</v>
      </c>
      <c r="AS127" s="103" t="n">
        <f aca="false">AP127+AQ127+AR127</f>
        <v>0</v>
      </c>
      <c r="AT127" s="103"/>
      <c r="AU127" s="90" t="n">
        <f aca="false">AS127+AN127</f>
        <v>0</v>
      </c>
      <c r="AW127" s="90" t="n">
        <f aca="false">AI127+AF127+AC127</f>
        <v>0</v>
      </c>
      <c r="AX127" s="104"/>
    </row>
    <row r="128" customFormat="false" ht="12.75" hidden="false" customHeight="false" outlineLevel="0" collapsed="false">
      <c r="A128" s="94" t="n">
        <f aca="false">EDATE(A127,1)</f>
        <v>40422</v>
      </c>
      <c r="B128" s="95" t="n">
        <f aca="false">VLOOKUP(MONTH(A128),Volumes,4)</f>
        <v>20000</v>
      </c>
      <c r="C128" s="96"/>
      <c r="D128" s="97" t="n">
        <f aca="false">B128+C128</f>
        <v>20000</v>
      </c>
      <c r="E128" s="84" t="n">
        <f aca="false">IF(X128=0,0,IF(AND(X128=1,$H$3=1),D128*S128,IF($H$3=2,D128,"N/A")))</f>
        <v>0</v>
      </c>
      <c r="F128" s="84" t="n">
        <f aca="false">E128*W128</f>
        <v>0</v>
      </c>
      <c r="G128" s="32" t="n">
        <f aca="false">VLOOKUP($A128,Table,MATCH(G$4,Curves,0))</f>
        <v>3.18</v>
      </c>
      <c r="H128" s="98" t="n">
        <f aca="false">G128</f>
        <v>3.18</v>
      </c>
      <c r="I128" s="99" t="n">
        <f aca="false">H128</f>
        <v>3.18</v>
      </c>
      <c r="J128" s="32" t="n">
        <f aca="false">VLOOKUP($A128,Table,MATCH(J$4,Curves,0))</f>
        <v>-0.01125</v>
      </c>
      <c r="K128" s="98" t="n">
        <f aca="false">J128</f>
        <v>-0.01125</v>
      </c>
      <c r="L128" s="99" t="n">
        <f aca="false">K128</f>
        <v>-0.01125</v>
      </c>
      <c r="M128" s="32" t="n">
        <f aca="false">VLOOKUP($A128,Table,MATCH(M$4,Curves,0))</f>
        <v>0.0125</v>
      </c>
      <c r="N128" s="98" t="n">
        <f aca="false">VLOOKUP($A128,Table,MATCH(N$4,Curves,0))</f>
        <v>0.03</v>
      </c>
      <c r="O128" s="99" t="n">
        <f aca="false">N128</f>
        <v>0.03</v>
      </c>
      <c r="P128" s="100"/>
      <c r="Q128" s="99" t="n">
        <f aca="false">O128+L128+I128</f>
        <v>3.19875</v>
      </c>
      <c r="R128" s="100"/>
      <c r="S128" s="35" t="n">
        <f aca="false">A129-A128</f>
        <v>30</v>
      </c>
      <c r="T128" s="101" t="n">
        <f aca="false">CHOOSE(F$3,A129+24,A128)</f>
        <v>40476</v>
      </c>
      <c r="U128" s="35" t="n">
        <f aca="false">T128-C$3</f>
        <v>3702</v>
      </c>
      <c r="V128" s="32" t="n">
        <f aca="false">VLOOKUP($A128,Table,MATCH(V$4,Curves,0))</f>
        <v>0.070563676911364</v>
      </c>
      <c r="W128" s="102" t="n">
        <f aca="false">1/(1+CHOOSE(F$3,(V129+($K$3/10000))/2,(V128+($K$3/10000))/2))^(2*U128/365.25)</f>
        <v>0.495142519210116</v>
      </c>
      <c r="X128" s="35" t="n">
        <f aca="false">IF(AND(mthbeg&lt;=A128,mthend&gt;=A128),1,0)</f>
        <v>0</v>
      </c>
      <c r="Y128" s="35" t="n">
        <f aca="false">S128*X128</f>
        <v>0</v>
      </c>
      <c r="AA128" s="89" t="n">
        <f aca="false">F128*G128</f>
        <v>0</v>
      </c>
      <c r="AB128" s="89" t="n">
        <f aca="false">$F128*H128</f>
        <v>0</v>
      </c>
      <c r="AC128" s="89" t="n">
        <f aca="false">$F128*I128</f>
        <v>0</v>
      </c>
      <c r="AD128" s="89" t="n">
        <f aca="false">$F128*J128</f>
        <v>-0</v>
      </c>
      <c r="AE128" s="89" t="n">
        <f aca="false">$F128*K128</f>
        <v>-0</v>
      </c>
      <c r="AF128" s="89" t="n">
        <f aca="false">$F128*L128</f>
        <v>-0</v>
      </c>
      <c r="AG128" s="89" t="n">
        <f aca="false">$F128*M128</f>
        <v>0</v>
      </c>
      <c r="AH128" s="89" t="n">
        <f aca="false">$F128*N128</f>
        <v>0</v>
      </c>
      <c r="AI128" s="89" t="n">
        <f aca="false">F128*O128</f>
        <v>0</v>
      </c>
      <c r="AJ128" s="93"/>
      <c r="AK128" s="89" t="n">
        <f aca="false">CHOOSE($G$3,AB128-AC128,AC128-AB128)</f>
        <v>0</v>
      </c>
      <c r="AL128" s="89" t="n">
        <f aca="false">CHOOSE($G$3,AE128-AF128,AF128-AE128)</f>
        <v>0</v>
      </c>
      <c r="AM128" s="89" t="n">
        <f aca="false">CHOOSE($G$3,AH128-AI128,AI128-AH128)</f>
        <v>0</v>
      </c>
      <c r="AN128" s="103" t="n">
        <f aca="false">SUM(AK128:AM128)</f>
        <v>0</v>
      </c>
      <c r="AP128" s="89" t="n">
        <f aca="false">CHOOSE($G$3,AA128-AB128,AB128-AA128)</f>
        <v>0</v>
      </c>
      <c r="AQ128" s="89" t="n">
        <f aca="false">CHOOSE($G$3,AD128-AE128,AE128-AD128)</f>
        <v>0</v>
      </c>
      <c r="AR128" s="89" t="n">
        <f aca="false">CHOOSE($G$3,AG128-AH128,AH128-AG128)</f>
        <v>0</v>
      </c>
      <c r="AS128" s="103" t="n">
        <f aca="false">AP128+AQ128+AR128</f>
        <v>0</v>
      </c>
      <c r="AT128" s="103"/>
      <c r="AU128" s="90" t="n">
        <f aca="false">AS128+AN128</f>
        <v>0</v>
      </c>
      <c r="AW128" s="90" t="n">
        <f aca="false">AI128+AF128+AC128</f>
        <v>0</v>
      </c>
      <c r="AX128" s="104"/>
    </row>
    <row r="129" customFormat="false" ht="12.75" hidden="false" customHeight="false" outlineLevel="0" collapsed="false">
      <c r="A129" s="94" t="n">
        <f aca="false">EDATE(A128,1)</f>
        <v>40452</v>
      </c>
      <c r="B129" s="95" t="n">
        <f aca="false">VLOOKUP(MONTH(A129),Volumes,4)</f>
        <v>10000</v>
      </c>
      <c r="C129" s="96"/>
      <c r="D129" s="97" t="n">
        <f aca="false">B129+C129</f>
        <v>10000</v>
      </c>
      <c r="E129" s="84" t="n">
        <f aca="false">IF(X129=0,0,IF(AND(X129=1,$H$3=1),D129*S129,IF($H$3=2,D129,"N/A")))</f>
        <v>0</v>
      </c>
      <c r="F129" s="84" t="n">
        <f aca="false">E129*W129</f>
        <v>0</v>
      </c>
      <c r="G129" s="32" t="n">
        <f aca="false">VLOOKUP($A129,Table,MATCH(G$4,Curves,0))</f>
        <v>3.188</v>
      </c>
      <c r="H129" s="98" t="n">
        <f aca="false">G129</f>
        <v>3.188</v>
      </c>
      <c r="I129" s="99" t="n">
        <f aca="false">H129</f>
        <v>3.188</v>
      </c>
      <c r="J129" s="32" t="n">
        <f aca="false">VLOOKUP($A129,Table,MATCH(J$4,Curves,0))</f>
        <v>-0.027</v>
      </c>
      <c r="K129" s="98" t="n">
        <f aca="false">J129</f>
        <v>-0.027</v>
      </c>
      <c r="L129" s="99" t="n">
        <f aca="false">K129</f>
        <v>-0.027</v>
      </c>
      <c r="M129" s="32" t="n">
        <f aca="false">VLOOKUP($A129,Table,MATCH(M$4,Curves,0))</f>
        <v>0.0125</v>
      </c>
      <c r="N129" s="98" t="n">
        <f aca="false">VLOOKUP($A129,Table,MATCH(N$4,Curves,0))</f>
        <v>0.03</v>
      </c>
      <c r="O129" s="99" t="n">
        <f aca="false">N129</f>
        <v>0.03</v>
      </c>
      <c r="P129" s="100"/>
      <c r="Q129" s="99" t="n">
        <f aca="false">O129+L129+I129</f>
        <v>3.191</v>
      </c>
      <c r="R129" s="100"/>
      <c r="S129" s="35" t="n">
        <f aca="false">A130-A129</f>
        <v>31</v>
      </c>
      <c r="T129" s="101" t="n">
        <f aca="false">CHOOSE(F$3,A130+24,A129)</f>
        <v>40507</v>
      </c>
      <c r="U129" s="35" t="n">
        <f aca="false">T129-C$3</f>
        <v>3733</v>
      </c>
      <c r="V129" s="32" t="n">
        <f aca="false">VLOOKUP($A129,Table,MATCH(V$4,Curves,0))</f>
        <v>0.070567505677966</v>
      </c>
      <c r="W129" s="102" t="n">
        <f aca="false">1/(1+CHOOSE(F$3,(V130+($K$3/10000))/2,(V129+($K$3/10000))/2))^(2*U129/365.25)</f>
        <v>0.492217415197949</v>
      </c>
      <c r="X129" s="35" t="n">
        <f aca="false">IF(AND(mthbeg&lt;=A129,mthend&gt;=A129),1,0)</f>
        <v>0</v>
      </c>
      <c r="Y129" s="35" t="n">
        <f aca="false">S129*X129</f>
        <v>0</v>
      </c>
      <c r="AA129" s="89" t="n">
        <f aca="false">F129*G129</f>
        <v>0</v>
      </c>
      <c r="AB129" s="89" t="n">
        <f aca="false">$F129*H129</f>
        <v>0</v>
      </c>
      <c r="AC129" s="89" t="n">
        <f aca="false">$F129*I129</f>
        <v>0</v>
      </c>
      <c r="AD129" s="89" t="n">
        <f aca="false">$F129*J129</f>
        <v>-0</v>
      </c>
      <c r="AE129" s="89" t="n">
        <f aca="false">$F129*K129</f>
        <v>-0</v>
      </c>
      <c r="AF129" s="89" t="n">
        <f aca="false">$F129*L129</f>
        <v>-0</v>
      </c>
      <c r="AG129" s="89" t="n">
        <f aca="false">$F129*M129</f>
        <v>0</v>
      </c>
      <c r="AH129" s="89" t="n">
        <f aca="false">$F129*N129</f>
        <v>0</v>
      </c>
      <c r="AI129" s="89" t="n">
        <f aca="false">F129*O129</f>
        <v>0</v>
      </c>
      <c r="AJ129" s="93"/>
      <c r="AK129" s="89" t="n">
        <f aca="false">CHOOSE($G$3,AB129-AC129,AC129-AB129)</f>
        <v>0</v>
      </c>
      <c r="AL129" s="89" t="n">
        <f aca="false">CHOOSE($G$3,AE129-AF129,AF129-AE129)</f>
        <v>0</v>
      </c>
      <c r="AM129" s="89" t="n">
        <f aca="false">CHOOSE($G$3,AH129-AI129,AI129-AH129)</f>
        <v>0</v>
      </c>
      <c r="AN129" s="103" t="n">
        <f aca="false">SUM(AK129:AM129)</f>
        <v>0</v>
      </c>
      <c r="AP129" s="89" t="n">
        <f aca="false">CHOOSE($G$3,AA129-AB129,AB129-AA129)</f>
        <v>0</v>
      </c>
      <c r="AQ129" s="89" t="n">
        <f aca="false">CHOOSE($G$3,AD129-AE129,AE129-AD129)</f>
        <v>0</v>
      </c>
      <c r="AR129" s="89" t="n">
        <f aca="false">CHOOSE($G$3,AG129-AH129,AH129-AG129)</f>
        <v>0</v>
      </c>
      <c r="AS129" s="103" t="n">
        <f aca="false">AP129+AQ129+AR129</f>
        <v>0</v>
      </c>
      <c r="AT129" s="103"/>
      <c r="AU129" s="90" t="n">
        <f aca="false">AS129+AN129</f>
        <v>0</v>
      </c>
      <c r="AW129" s="90" t="n">
        <f aca="false">AI129+AF129+AC129</f>
        <v>0</v>
      </c>
      <c r="AX129" s="104"/>
    </row>
    <row r="130" customFormat="false" ht="12.75" hidden="false" customHeight="false" outlineLevel="0" collapsed="false">
      <c r="A130" s="94" t="n">
        <f aca="false">EDATE(A129,1)</f>
        <v>40483</v>
      </c>
      <c r="B130" s="95" t="n">
        <f aca="false">VLOOKUP(MONTH(A130),Volumes,4)</f>
        <v>10000</v>
      </c>
      <c r="C130" s="96"/>
      <c r="D130" s="97" t="n">
        <f aca="false">B130+C130</f>
        <v>10000</v>
      </c>
      <c r="E130" s="84" t="n">
        <f aca="false">IF(X130=0,0,IF(AND(X130=1,$H$3=1),D130*S130,IF($H$3=2,D130,"N/A")))</f>
        <v>0</v>
      </c>
      <c r="F130" s="84" t="n">
        <f aca="false">E130*W130</f>
        <v>0</v>
      </c>
      <c r="G130" s="32" t="n">
        <f aca="false">VLOOKUP($A130,Table,MATCH(G$4,Curves,0))</f>
        <v>3.245</v>
      </c>
      <c r="H130" s="98" t="n">
        <f aca="false">G130</f>
        <v>3.245</v>
      </c>
      <c r="I130" s="99" t="n">
        <f aca="false">H130</f>
        <v>3.245</v>
      </c>
      <c r="J130" s="32" t="n">
        <f aca="false">VLOOKUP($A130,Table,MATCH(J$4,Curves,0))</f>
        <v>-0.026</v>
      </c>
      <c r="K130" s="98" t="n">
        <f aca="false">J130</f>
        <v>-0.026</v>
      </c>
      <c r="L130" s="99" t="n">
        <f aca="false">K130</f>
        <v>-0.026</v>
      </c>
      <c r="M130" s="32" t="n">
        <f aca="false">VLOOKUP($A130,Table,MATCH(M$4,Curves,0))</f>
        <v>0.01</v>
      </c>
      <c r="N130" s="98" t="n">
        <f aca="false">VLOOKUP($A130,Table,MATCH(N$4,Curves,0))</f>
        <v>0.03</v>
      </c>
      <c r="O130" s="99" t="n">
        <f aca="false">N130</f>
        <v>0.03</v>
      </c>
      <c r="P130" s="100"/>
      <c r="Q130" s="99" t="n">
        <f aca="false">O130+L130+I130</f>
        <v>3.249</v>
      </c>
      <c r="R130" s="100"/>
      <c r="S130" s="35" t="n">
        <f aca="false">A131-A130</f>
        <v>30</v>
      </c>
      <c r="T130" s="101" t="n">
        <f aca="false">CHOOSE(F$3,A131+24,A130)</f>
        <v>40537</v>
      </c>
      <c r="U130" s="35" t="n">
        <f aca="false">T130-C$3</f>
        <v>3763</v>
      </c>
      <c r="V130" s="32" t="n">
        <f aca="false">VLOOKUP($A130,Table,MATCH(V$4,Curves,0))</f>
        <v>0.070571462070126</v>
      </c>
      <c r="W130" s="102" t="n">
        <f aca="false">1/(1+CHOOSE(F$3,(V131+($K$3/10000))/2,(V130+($K$3/10000))/2))^(2*U130/365.25)</f>
        <v>0.48940282137431</v>
      </c>
      <c r="X130" s="35" t="n">
        <f aca="false">IF(AND(mthbeg&lt;=A130,mthend&gt;=A130),1,0)</f>
        <v>0</v>
      </c>
      <c r="Y130" s="35" t="n">
        <f aca="false">S130*X130</f>
        <v>0</v>
      </c>
      <c r="AA130" s="89" t="n">
        <f aca="false">F130*G130</f>
        <v>0</v>
      </c>
      <c r="AB130" s="89" t="n">
        <f aca="false">$F130*H130</f>
        <v>0</v>
      </c>
      <c r="AC130" s="89" t="n">
        <f aca="false">$F130*I130</f>
        <v>0</v>
      </c>
      <c r="AD130" s="89" t="n">
        <f aca="false">$F130*J130</f>
        <v>-0</v>
      </c>
      <c r="AE130" s="89" t="n">
        <f aca="false">$F130*K130</f>
        <v>-0</v>
      </c>
      <c r="AF130" s="89" t="n">
        <f aca="false">$F130*L130</f>
        <v>-0</v>
      </c>
      <c r="AG130" s="89" t="n">
        <f aca="false">$F130*M130</f>
        <v>0</v>
      </c>
      <c r="AH130" s="89" t="n">
        <f aca="false">$F130*N130</f>
        <v>0</v>
      </c>
      <c r="AI130" s="89" t="n">
        <f aca="false">F130*O130</f>
        <v>0</v>
      </c>
      <c r="AJ130" s="93"/>
      <c r="AK130" s="89" t="n">
        <f aca="false">CHOOSE($G$3,AB130-AC130,AC130-AB130)</f>
        <v>0</v>
      </c>
      <c r="AL130" s="89" t="n">
        <f aca="false">CHOOSE($G$3,AE130-AF130,AF130-AE130)</f>
        <v>0</v>
      </c>
      <c r="AM130" s="89" t="n">
        <f aca="false">CHOOSE($G$3,AH130-AI130,AI130-AH130)</f>
        <v>0</v>
      </c>
      <c r="AN130" s="103" t="n">
        <f aca="false">SUM(AK130:AM130)</f>
        <v>0</v>
      </c>
      <c r="AP130" s="89" t="n">
        <f aca="false">CHOOSE($G$3,AA130-AB130,AB130-AA130)</f>
        <v>0</v>
      </c>
      <c r="AQ130" s="89" t="n">
        <f aca="false">CHOOSE($G$3,AD130-AE130,AE130-AD130)</f>
        <v>0</v>
      </c>
      <c r="AR130" s="89" t="n">
        <f aca="false">CHOOSE($G$3,AG130-AH130,AH130-AG130)</f>
        <v>0</v>
      </c>
      <c r="AS130" s="103" t="n">
        <f aca="false">AP130+AQ130+AR130</f>
        <v>0</v>
      </c>
      <c r="AT130" s="103"/>
      <c r="AU130" s="90" t="n">
        <f aca="false">AS130+AN130</f>
        <v>0</v>
      </c>
      <c r="AW130" s="90" t="n">
        <f aca="false">AI130+AF130+AC130</f>
        <v>0</v>
      </c>
      <c r="AX130" s="104"/>
    </row>
    <row r="131" customFormat="false" ht="12.75" hidden="false" customHeight="false" outlineLevel="0" collapsed="false">
      <c r="A131" s="94" t="n">
        <f aca="false">EDATE(A130,1)</f>
        <v>40513</v>
      </c>
      <c r="B131" s="95" t="n">
        <f aca="false">VLOOKUP(MONTH(A131),Volumes,4)</f>
        <v>10000</v>
      </c>
      <c r="C131" s="96"/>
      <c r="D131" s="97" t="n">
        <f aca="false">B131+C131</f>
        <v>10000</v>
      </c>
      <c r="E131" s="84" t="n">
        <f aca="false">IF(X131=0,0,IF(AND(X131=1,$H$3=1),D131*S131,IF($H$3=2,D131,"N/A")))</f>
        <v>0</v>
      </c>
      <c r="F131" s="84" t="n">
        <f aca="false">E131*W131</f>
        <v>0</v>
      </c>
      <c r="G131" s="32" t="n">
        <f aca="false">VLOOKUP($A131,Table,MATCH(G$4,Curves,0))</f>
        <v>3.31</v>
      </c>
      <c r="H131" s="98" t="n">
        <f aca="false">G131</f>
        <v>3.31</v>
      </c>
      <c r="I131" s="99" t="n">
        <f aca="false">H131</f>
        <v>3.31</v>
      </c>
      <c r="J131" s="32" t="n">
        <f aca="false">VLOOKUP($A131,Table,MATCH(J$4,Curves,0))</f>
        <v>-0.026</v>
      </c>
      <c r="K131" s="98" t="n">
        <f aca="false">J131</f>
        <v>-0.026</v>
      </c>
      <c r="L131" s="99" t="n">
        <f aca="false">K131</f>
        <v>-0.026</v>
      </c>
      <c r="M131" s="32" t="n">
        <f aca="false">VLOOKUP($A131,Table,MATCH(M$4,Curves,0))</f>
        <v>0.01</v>
      </c>
      <c r="N131" s="98" t="n">
        <f aca="false">VLOOKUP($A131,Table,MATCH(N$4,Curves,0))</f>
        <v>0.03</v>
      </c>
      <c r="O131" s="99" t="n">
        <f aca="false">N131</f>
        <v>0.03</v>
      </c>
      <c r="P131" s="100"/>
      <c r="Q131" s="99" t="n">
        <f aca="false">O131+L131+I131</f>
        <v>3.314</v>
      </c>
      <c r="R131" s="100"/>
      <c r="S131" s="35" t="n">
        <f aca="false">A132-A131</f>
        <v>31</v>
      </c>
      <c r="T131" s="101" t="n">
        <f aca="false">CHOOSE(F$3,A132+24,A131)</f>
        <v>40568</v>
      </c>
      <c r="U131" s="35" t="n">
        <f aca="false">T131-C$3</f>
        <v>3794</v>
      </c>
      <c r="V131" s="32" t="n">
        <f aca="false">VLOOKUP($A131,Table,MATCH(V$4,Curves,0))</f>
        <v>0.070575290836738</v>
      </c>
      <c r="W131" s="102" t="n">
        <f aca="false">1/(1+CHOOSE(F$3,(V132+($K$3/10000))/2,(V131+($K$3/10000))/2))^(2*U131/365.25)</f>
        <v>0.486511004259718</v>
      </c>
      <c r="X131" s="35" t="n">
        <f aca="false">IF(AND(mthbeg&lt;=A131,mthend&gt;=A131),1,0)</f>
        <v>0</v>
      </c>
      <c r="Y131" s="35" t="n">
        <f aca="false">S131*X131</f>
        <v>0</v>
      </c>
      <c r="AA131" s="89" t="n">
        <f aca="false">F131*G131</f>
        <v>0</v>
      </c>
      <c r="AB131" s="89" t="n">
        <f aca="false">$F131*H131</f>
        <v>0</v>
      </c>
      <c r="AC131" s="89" t="n">
        <f aca="false">$F131*I131</f>
        <v>0</v>
      </c>
      <c r="AD131" s="89" t="n">
        <f aca="false">$F131*J131</f>
        <v>-0</v>
      </c>
      <c r="AE131" s="89" t="n">
        <f aca="false">$F131*K131</f>
        <v>-0</v>
      </c>
      <c r="AF131" s="89" t="n">
        <f aca="false">$F131*L131</f>
        <v>-0</v>
      </c>
      <c r="AG131" s="89" t="n">
        <f aca="false">$F131*M131</f>
        <v>0</v>
      </c>
      <c r="AH131" s="89" t="n">
        <f aca="false">$F131*N131</f>
        <v>0</v>
      </c>
      <c r="AI131" s="89" t="n">
        <f aca="false">F131*O131</f>
        <v>0</v>
      </c>
      <c r="AJ131" s="93"/>
      <c r="AK131" s="89" t="n">
        <f aca="false">CHOOSE($G$3,AB131-AC131,AC131-AB131)</f>
        <v>0</v>
      </c>
      <c r="AL131" s="89" t="n">
        <f aca="false">CHOOSE($G$3,AE131-AF131,AF131-AE131)</f>
        <v>0</v>
      </c>
      <c r="AM131" s="89" t="n">
        <f aca="false">CHOOSE($G$3,AH131-AI131,AI131-AH131)</f>
        <v>0</v>
      </c>
      <c r="AN131" s="103" t="n">
        <f aca="false">SUM(AK131:AM131)</f>
        <v>0</v>
      </c>
      <c r="AP131" s="89" t="n">
        <f aca="false">CHOOSE($G$3,AA131-AB131,AB131-AA131)</f>
        <v>0</v>
      </c>
      <c r="AQ131" s="89" t="n">
        <f aca="false">CHOOSE($G$3,AD131-AE131,AE131-AD131)</f>
        <v>0</v>
      </c>
      <c r="AR131" s="89" t="n">
        <f aca="false">CHOOSE($G$3,AG131-AH131,AH131-AG131)</f>
        <v>0</v>
      </c>
      <c r="AS131" s="103" t="n">
        <f aca="false">AP131+AQ131+AR131</f>
        <v>0</v>
      </c>
      <c r="AT131" s="103"/>
      <c r="AU131" s="90" t="n">
        <f aca="false">AS131+AN131</f>
        <v>0</v>
      </c>
      <c r="AW131" s="90" t="n">
        <f aca="false">AI131+AF131+AC131</f>
        <v>0</v>
      </c>
      <c r="AX131" s="104"/>
    </row>
    <row r="132" customFormat="false" ht="12.75" hidden="false" customHeight="false" outlineLevel="0" collapsed="false">
      <c r="A132" s="94" t="n">
        <f aca="false">EDATE(A131,1)</f>
        <v>40544</v>
      </c>
      <c r="B132" s="95" t="n">
        <f aca="false">VLOOKUP(MONTH(A132),Volumes,4)</f>
        <v>10000</v>
      </c>
      <c r="C132" s="96"/>
      <c r="D132" s="97" t="n">
        <f aca="false">B132+C132</f>
        <v>10000</v>
      </c>
      <c r="E132" s="84" t="n">
        <f aca="false">IF(X132=0,0,IF(AND(X132=1,$H$3=1),D132*S132,IF($H$3=2,D132,"N/A")))</f>
        <v>0</v>
      </c>
      <c r="F132" s="84" t="n">
        <f aca="false">E132*W132</f>
        <v>0</v>
      </c>
      <c r="G132" s="32" t="n">
        <f aca="false">VLOOKUP($A132,Table,MATCH(G$4,Curves,0))</f>
        <v>3.503</v>
      </c>
      <c r="H132" s="98" t="n">
        <f aca="false">G132</f>
        <v>3.503</v>
      </c>
      <c r="I132" s="99" t="n">
        <f aca="false">H132</f>
        <v>3.503</v>
      </c>
      <c r="J132" s="32" t="n">
        <f aca="false">VLOOKUP($A132,Table,MATCH(J$4,Curves,0))</f>
        <v>-0.0235</v>
      </c>
      <c r="K132" s="98" t="n">
        <f aca="false">J132</f>
        <v>-0.0235</v>
      </c>
      <c r="L132" s="99" t="n">
        <f aca="false">K132</f>
        <v>-0.0235</v>
      </c>
      <c r="M132" s="32" t="n">
        <f aca="false">VLOOKUP($A132,Table,MATCH(M$4,Curves,0))</f>
        <v>0.01</v>
      </c>
      <c r="N132" s="98" t="n">
        <f aca="false">VLOOKUP($A132,Table,MATCH(N$4,Curves,0))</f>
        <v>0.03</v>
      </c>
      <c r="O132" s="99" t="n">
        <f aca="false">N132</f>
        <v>0.03</v>
      </c>
      <c r="P132" s="100"/>
      <c r="Q132" s="99" t="n">
        <f aca="false">O132+L132+I132</f>
        <v>3.5095</v>
      </c>
      <c r="R132" s="100"/>
      <c r="S132" s="35" t="n">
        <f aca="false">A133-A132</f>
        <v>31</v>
      </c>
      <c r="T132" s="101" t="n">
        <f aca="false">CHOOSE(F$3,A133+24,A132)</f>
        <v>40599</v>
      </c>
      <c r="U132" s="35" t="n">
        <f aca="false">T132-C$3</f>
        <v>3825</v>
      </c>
      <c r="V132" s="32" t="n">
        <f aca="false">VLOOKUP($A132,Table,MATCH(V$4,Curves,0))</f>
        <v>0.070579247228908</v>
      </c>
      <c r="W132" s="102" t="n">
        <f aca="false">1/(1+CHOOSE(F$3,(V133+($K$3/10000))/2,(V132+($K$3/10000))/2))^(2*U132/365.25)</f>
        <v>0.483635960818848</v>
      </c>
      <c r="X132" s="35" t="n">
        <f aca="false">IF(AND(mthbeg&lt;=A132,mthend&gt;=A132),1,0)</f>
        <v>0</v>
      </c>
      <c r="Y132" s="35" t="n">
        <f aca="false">S132*X132</f>
        <v>0</v>
      </c>
      <c r="AA132" s="89" t="n">
        <f aca="false">F132*G132</f>
        <v>0</v>
      </c>
      <c r="AB132" s="89" t="n">
        <f aca="false">$F132*H132</f>
        <v>0</v>
      </c>
      <c r="AC132" s="89" t="n">
        <f aca="false">$F132*I132</f>
        <v>0</v>
      </c>
      <c r="AD132" s="89" t="n">
        <f aca="false">$F132*J132</f>
        <v>-0</v>
      </c>
      <c r="AE132" s="89" t="n">
        <f aca="false">$F132*K132</f>
        <v>-0</v>
      </c>
      <c r="AF132" s="89" t="n">
        <f aca="false">$F132*L132</f>
        <v>-0</v>
      </c>
      <c r="AG132" s="89" t="n">
        <f aca="false">$F132*M132</f>
        <v>0</v>
      </c>
      <c r="AH132" s="89" t="n">
        <f aca="false">$F132*N132</f>
        <v>0</v>
      </c>
      <c r="AI132" s="89" t="n">
        <f aca="false">F132*O132</f>
        <v>0</v>
      </c>
      <c r="AJ132" s="93"/>
      <c r="AK132" s="89" t="n">
        <f aca="false">CHOOSE($G$3,AB132-AC132,AC132-AB132)</f>
        <v>0</v>
      </c>
      <c r="AL132" s="89" t="n">
        <f aca="false">CHOOSE($G$3,AE132-AF132,AF132-AE132)</f>
        <v>0</v>
      </c>
      <c r="AM132" s="89" t="n">
        <f aca="false">CHOOSE($G$3,AH132-AI132,AI132-AH132)</f>
        <v>0</v>
      </c>
      <c r="AN132" s="103" t="n">
        <f aca="false">SUM(AK132:AM132)</f>
        <v>0</v>
      </c>
      <c r="AP132" s="89" t="n">
        <f aca="false">CHOOSE($G$3,AA132-AB132,AB132-AA132)</f>
        <v>0</v>
      </c>
      <c r="AQ132" s="89" t="n">
        <f aca="false">CHOOSE($G$3,AD132-AE132,AE132-AD132)</f>
        <v>0</v>
      </c>
      <c r="AR132" s="89" t="n">
        <f aca="false">CHOOSE($G$3,AG132-AH132,AH132-AG132)</f>
        <v>0</v>
      </c>
      <c r="AS132" s="103" t="n">
        <f aca="false">AP132+AQ132+AR132</f>
        <v>0</v>
      </c>
      <c r="AT132" s="103"/>
      <c r="AU132" s="90" t="n">
        <f aca="false">AS132+AN132</f>
        <v>0</v>
      </c>
      <c r="AW132" s="90" t="n">
        <f aca="false">AI132+AF132+AC132</f>
        <v>0</v>
      </c>
      <c r="AX132" s="104"/>
    </row>
    <row r="133" customFormat="false" ht="12.75" hidden="false" customHeight="false" outlineLevel="0" collapsed="false">
      <c r="A133" s="94" t="n">
        <f aca="false">EDATE(A132,1)</f>
        <v>40575</v>
      </c>
      <c r="B133" s="95" t="n">
        <f aca="false">VLOOKUP(MONTH(A133),Volumes,4)</f>
        <v>10000</v>
      </c>
      <c r="C133" s="96"/>
      <c r="D133" s="97" t="n">
        <f aca="false">B133+C133</f>
        <v>10000</v>
      </c>
      <c r="E133" s="84" t="n">
        <f aca="false">IF(X133=0,0,IF(AND(X133=1,$H$3=1),D133*S133,IF($H$3=2,D133,"N/A")))</f>
        <v>0</v>
      </c>
      <c r="F133" s="84" t="n">
        <f aca="false">E133*W133</f>
        <v>0</v>
      </c>
      <c r="G133" s="32" t="n">
        <f aca="false">VLOOKUP($A133,Table,MATCH(G$4,Curves,0))</f>
        <v>3.405</v>
      </c>
      <c r="H133" s="98" t="n">
        <f aca="false">G133</f>
        <v>3.405</v>
      </c>
      <c r="I133" s="99" t="n">
        <f aca="false">H133</f>
        <v>3.405</v>
      </c>
      <c r="J133" s="32" t="n">
        <f aca="false">VLOOKUP($A133,Table,MATCH(J$4,Curves,0))</f>
        <v>-0.0235</v>
      </c>
      <c r="K133" s="98" t="n">
        <f aca="false">J133</f>
        <v>-0.0235</v>
      </c>
      <c r="L133" s="99" t="n">
        <f aca="false">K133</f>
        <v>-0.0235</v>
      </c>
      <c r="M133" s="32" t="n">
        <f aca="false">VLOOKUP($A133,Table,MATCH(M$4,Curves,0))</f>
        <v>0.01</v>
      </c>
      <c r="N133" s="98" t="n">
        <f aca="false">VLOOKUP($A133,Table,MATCH(N$4,Curves,0))</f>
        <v>0.03</v>
      </c>
      <c r="O133" s="99" t="n">
        <f aca="false">N133</f>
        <v>0.03</v>
      </c>
      <c r="P133" s="100"/>
      <c r="Q133" s="99" t="n">
        <f aca="false">O133+L133+I133</f>
        <v>3.4115</v>
      </c>
      <c r="R133" s="100"/>
      <c r="S133" s="35" t="n">
        <f aca="false">A134-A133</f>
        <v>28</v>
      </c>
      <c r="T133" s="101" t="n">
        <f aca="false">CHOOSE(F$3,A134+24,A133)</f>
        <v>40627</v>
      </c>
      <c r="U133" s="35" t="n">
        <f aca="false">T133-C$3</f>
        <v>3853</v>
      </c>
      <c r="V133" s="32" t="n">
        <f aca="false">VLOOKUP($A133,Table,MATCH(V$4,Curves,0))</f>
        <v>0.070583203621084</v>
      </c>
      <c r="W133" s="102" t="n">
        <f aca="false">1/(1+CHOOSE(F$3,(V134+($K$3/10000))/2,(V133+($K$3/10000))/2))^(2*U133/365.25)</f>
        <v>0.481053485350859</v>
      </c>
      <c r="X133" s="35" t="n">
        <f aca="false">IF(AND(mthbeg&lt;=A133,mthend&gt;=A133),1,0)</f>
        <v>0</v>
      </c>
      <c r="Y133" s="35" t="n">
        <f aca="false">S133*X133</f>
        <v>0</v>
      </c>
      <c r="AA133" s="89" t="n">
        <f aca="false">F133*G133</f>
        <v>0</v>
      </c>
      <c r="AB133" s="89" t="n">
        <f aca="false">$F133*H133</f>
        <v>0</v>
      </c>
      <c r="AC133" s="89" t="n">
        <f aca="false">$F133*I133</f>
        <v>0</v>
      </c>
      <c r="AD133" s="89" t="n">
        <f aca="false">$F133*J133</f>
        <v>-0</v>
      </c>
      <c r="AE133" s="89" t="n">
        <f aca="false">$F133*K133</f>
        <v>-0</v>
      </c>
      <c r="AF133" s="89" t="n">
        <f aca="false">$F133*L133</f>
        <v>-0</v>
      </c>
      <c r="AG133" s="89" t="n">
        <f aca="false">$F133*M133</f>
        <v>0</v>
      </c>
      <c r="AH133" s="89" t="n">
        <f aca="false">$F133*N133</f>
        <v>0</v>
      </c>
      <c r="AI133" s="89" t="n">
        <f aca="false">F133*O133</f>
        <v>0</v>
      </c>
      <c r="AJ133" s="93"/>
      <c r="AK133" s="89" t="n">
        <f aca="false">CHOOSE($G$3,AB133-AC133,AC133-AB133)</f>
        <v>0</v>
      </c>
      <c r="AL133" s="89" t="n">
        <f aca="false">CHOOSE($G$3,AE133-AF133,AF133-AE133)</f>
        <v>0</v>
      </c>
      <c r="AM133" s="89" t="n">
        <f aca="false">CHOOSE($G$3,AH133-AI133,AI133-AH133)</f>
        <v>0</v>
      </c>
      <c r="AN133" s="103" t="n">
        <f aca="false">SUM(AK133:AM133)</f>
        <v>0</v>
      </c>
      <c r="AP133" s="89" t="n">
        <f aca="false">CHOOSE($G$3,AA133-AB133,AB133-AA133)</f>
        <v>0</v>
      </c>
      <c r="AQ133" s="89" t="n">
        <f aca="false">CHOOSE($G$3,AD133-AE133,AE133-AD133)</f>
        <v>0</v>
      </c>
      <c r="AR133" s="89" t="n">
        <f aca="false">CHOOSE($G$3,AG133-AH133,AH133-AG133)</f>
        <v>0</v>
      </c>
      <c r="AS133" s="103" t="n">
        <f aca="false">AP133+AQ133+AR133</f>
        <v>0</v>
      </c>
      <c r="AT133" s="103"/>
      <c r="AU133" s="90" t="n">
        <f aca="false">AS133+AN133</f>
        <v>0</v>
      </c>
      <c r="AW133" s="90" t="n">
        <f aca="false">AI133+AF133+AC133</f>
        <v>0</v>
      </c>
      <c r="AX133" s="104"/>
    </row>
    <row r="134" customFormat="false" ht="12.75" hidden="false" customHeight="false" outlineLevel="0" collapsed="false">
      <c r="A134" s="94" t="n">
        <f aca="false">EDATE(A133,1)</f>
        <v>40603</v>
      </c>
      <c r="B134" s="95" t="n">
        <f aca="false">VLOOKUP(MONTH(A134),Volumes,4)</f>
        <v>10000</v>
      </c>
      <c r="C134" s="96"/>
      <c r="D134" s="97" t="n">
        <f aca="false">B134+C134</f>
        <v>10000</v>
      </c>
      <c r="E134" s="84" t="n">
        <f aca="false">IF(X134=0,0,IF(AND(X134=1,$H$3=1),D134*S134,IF($H$3=2,D134,"N/A")))</f>
        <v>0</v>
      </c>
      <c r="F134" s="84" t="n">
        <f aca="false">E134*W134</f>
        <v>0</v>
      </c>
      <c r="G134" s="32" t="n">
        <f aca="false">VLOOKUP($A134,Table,MATCH(G$4,Curves,0))</f>
        <v>3.289</v>
      </c>
      <c r="H134" s="98" t="n">
        <f aca="false">G134</f>
        <v>3.289</v>
      </c>
      <c r="I134" s="99" t="n">
        <f aca="false">H134</f>
        <v>3.289</v>
      </c>
      <c r="J134" s="32" t="n">
        <f aca="false">VLOOKUP($A134,Table,MATCH(J$4,Curves,0))</f>
        <v>-0.005</v>
      </c>
      <c r="K134" s="98" t="n">
        <f aca="false">J134</f>
        <v>-0.005</v>
      </c>
      <c r="L134" s="99" t="n">
        <f aca="false">K134</f>
        <v>-0.005</v>
      </c>
      <c r="M134" s="32" t="n">
        <f aca="false">VLOOKUP($A134,Table,MATCH(M$4,Curves,0))</f>
        <v>0.01</v>
      </c>
      <c r="N134" s="98" t="n">
        <f aca="false">VLOOKUP($A134,Table,MATCH(N$4,Curves,0))</f>
        <v>0.03</v>
      </c>
      <c r="O134" s="99" t="n">
        <f aca="false">N134</f>
        <v>0.03</v>
      </c>
      <c r="P134" s="100"/>
      <c r="Q134" s="99" t="n">
        <f aca="false">O134+L134+I134</f>
        <v>3.314</v>
      </c>
      <c r="R134" s="100"/>
      <c r="S134" s="35" t="n">
        <f aca="false">A135-A134</f>
        <v>31</v>
      </c>
      <c r="T134" s="101" t="n">
        <f aca="false">CHOOSE(F$3,A135+24,A134)</f>
        <v>40658</v>
      </c>
      <c r="U134" s="35" t="n">
        <f aca="false">T134-C$3</f>
        <v>3884</v>
      </c>
      <c r="V134" s="32" t="n">
        <f aca="false">VLOOKUP($A134,Table,MATCH(V$4,Curves,0))</f>
        <v>0.070586777136602</v>
      </c>
      <c r="W134" s="102" t="n">
        <f aca="false">1/(1+CHOOSE(F$3,(V135+($K$3/10000))/2,(V134+($K$3/10000))/2))^(2*U134/365.25)</f>
        <v>0.478210102861538</v>
      </c>
      <c r="X134" s="35" t="n">
        <f aca="false">IF(AND(mthbeg&lt;=A134,mthend&gt;=A134),1,0)</f>
        <v>0</v>
      </c>
      <c r="Y134" s="35" t="n">
        <f aca="false">S134*X134</f>
        <v>0</v>
      </c>
      <c r="AA134" s="89" t="n">
        <f aca="false">F134*G134</f>
        <v>0</v>
      </c>
      <c r="AB134" s="89" t="n">
        <f aca="false">$F134*H134</f>
        <v>0</v>
      </c>
      <c r="AC134" s="89" t="n">
        <f aca="false">$F134*I134</f>
        <v>0</v>
      </c>
      <c r="AD134" s="89" t="n">
        <f aca="false">$F134*J134</f>
        <v>-0</v>
      </c>
      <c r="AE134" s="89" t="n">
        <f aca="false">$F134*K134</f>
        <v>-0</v>
      </c>
      <c r="AF134" s="89" t="n">
        <f aca="false">$F134*L134</f>
        <v>-0</v>
      </c>
      <c r="AG134" s="89" t="n">
        <f aca="false">$F134*M134</f>
        <v>0</v>
      </c>
      <c r="AH134" s="89" t="n">
        <f aca="false">$F134*N134</f>
        <v>0</v>
      </c>
      <c r="AI134" s="89" t="n">
        <f aca="false">F134*O134</f>
        <v>0</v>
      </c>
      <c r="AJ134" s="93"/>
      <c r="AK134" s="89" t="n">
        <f aca="false">CHOOSE($G$3,AB134-AC134,AC134-AB134)</f>
        <v>0</v>
      </c>
      <c r="AL134" s="89" t="n">
        <f aca="false">CHOOSE($G$3,AE134-AF134,AF134-AE134)</f>
        <v>0</v>
      </c>
      <c r="AM134" s="89" t="n">
        <f aca="false">CHOOSE($G$3,AH134-AI134,AI134-AH134)</f>
        <v>0</v>
      </c>
      <c r="AN134" s="103" t="n">
        <f aca="false">SUM(AK134:AM134)</f>
        <v>0</v>
      </c>
      <c r="AP134" s="89" t="n">
        <f aca="false">CHOOSE($G$3,AA134-AB134,AB134-AA134)</f>
        <v>0</v>
      </c>
      <c r="AQ134" s="89" t="n">
        <f aca="false">CHOOSE($G$3,AD134-AE134,AE134-AD134)</f>
        <v>0</v>
      </c>
      <c r="AR134" s="89" t="n">
        <f aca="false">CHOOSE($G$3,AG134-AH134,AH134-AG134)</f>
        <v>0</v>
      </c>
      <c r="AS134" s="103" t="n">
        <f aca="false">AP134+AQ134+AR134</f>
        <v>0</v>
      </c>
      <c r="AT134" s="103"/>
      <c r="AU134" s="90" t="n">
        <f aca="false">AS134+AN134</f>
        <v>0</v>
      </c>
      <c r="AW134" s="90" t="n">
        <f aca="false">AI134+AF134+AC134</f>
        <v>0</v>
      </c>
      <c r="AX134" s="104"/>
    </row>
    <row r="135" customFormat="false" ht="12.75" hidden="false" customHeight="false" outlineLevel="0" collapsed="false">
      <c r="A135" s="94" t="n">
        <f aca="false">EDATE(A134,1)</f>
        <v>40634</v>
      </c>
      <c r="B135" s="95" t="n">
        <f aca="false">VLOOKUP(MONTH(A135),Volumes,4)</f>
        <v>10000</v>
      </c>
      <c r="C135" s="96"/>
      <c r="D135" s="97" t="n">
        <f aca="false">B135+C135</f>
        <v>10000</v>
      </c>
      <c r="E135" s="84" t="n">
        <f aca="false">IF(X135=0,0,IF(AND(X135=1,$H$3=1),D135*S135,IF($H$3=2,D135,"N/A")))</f>
        <v>0</v>
      </c>
      <c r="F135" s="84" t="n">
        <f aca="false">E135*W135</f>
        <v>0</v>
      </c>
      <c r="G135" s="32" t="n">
        <f aca="false">VLOOKUP($A135,Table,MATCH(G$4,Curves,0))</f>
        <v>3.173</v>
      </c>
      <c r="H135" s="98" t="n">
        <f aca="false">G135</f>
        <v>3.173</v>
      </c>
      <c r="I135" s="99" t="n">
        <f aca="false">H135</f>
        <v>3.173</v>
      </c>
      <c r="J135" s="32" t="n">
        <f aca="false">VLOOKUP($A135,Table,MATCH(J$4,Curves,0))</f>
        <v>-0.005</v>
      </c>
      <c r="K135" s="98" t="n">
        <f aca="false">J135</f>
        <v>-0.005</v>
      </c>
      <c r="L135" s="99" t="n">
        <f aca="false">K135</f>
        <v>-0.005</v>
      </c>
      <c r="M135" s="32" t="n">
        <f aca="false">VLOOKUP($A135,Table,MATCH(M$4,Curves,0))</f>
        <v>0.0125</v>
      </c>
      <c r="N135" s="98" t="n">
        <f aca="false">VLOOKUP($A135,Table,MATCH(N$4,Curves,0))</f>
        <v>0.03</v>
      </c>
      <c r="O135" s="99" t="n">
        <f aca="false">N135</f>
        <v>0.03</v>
      </c>
      <c r="P135" s="100"/>
      <c r="Q135" s="99" t="n">
        <f aca="false">O135+L135+I135</f>
        <v>3.198</v>
      </c>
      <c r="R135" s="100"/>
      <c r="S135" s="35" t="n">
        <f aca="false">A136-A135</f>
        <v>30</v>
      </c>
      <c r="T135" s="101" t="n">
        <f aca="false">CHOOSE(F$3,A136+24,A135)</f>
        <v>40688</v>
      </c>
      <c r="U135" s="35" t="n">
        <f aca="false">T135-C$3</f>
        <v>3914</v>
      </c>
      <c r="V135" s="32" t="n">
        <f aca="false">VLOOKUP($A135,Table,MATCH(V$4,Curves,0))</f>
        <v>0.070590733528787</v>
      </c>
      <c r="W135" s="102" t="n">
        <f aca="false">1/(1+CHOOSE(F$3,(V136+($K$3/10000))/2,(V135+($K$3/10000))/2))^(2*U135/365.25)</f>
        <v>0.475474151794278</v>
      </c>
      <c r="X135" s="35" t="n">
        <f aca="false">IF(AND(mthbeg&lt;=A135,mthend&gt;=A135),1,0)</f>
        <v>0</v>
      </c>
      <c r="Y135" s="35" t="n">
        <f aca="false">S135*X135</f>
        <v>0</v>
      </c>
      <c r="AA135" s="89" t="n">
        <f aca="false">F135*G135</f>
        <v>0</v>
      </c>
      <c r="AB135" s="89" t="n">
        <f aca="false">$F135*H135</f>
        <v>0</v>
      </c>
      <c r="AC135" s="89" t="n">
        <f aca="false">$F135*I135</f>
        <v>0</v>
      </c>
      <c r="AD135" s="89" t="n">
        <f aca="false">$F135*J135</f>
        <v>-0</v>
      </c>
      <c r="AE135" s="89" t="n">
        <f aca="false">$F135*K135</f>
        <v>-0</v>
      </c>
      <c r="AF135" s="89" t="n">
        <f aca="false">$F135*L135</f>
        <v>-0</v>
      </c>
      <c r="AG135" s="89" t="n">
        <f aca="false">$F135*M135</f>
        <v>0</v>
      </c>
      <c r="AH135" s="89" t="n">
        <f aca="false">$F135*N135</f>
        <v>0</v>
      </c>
      <c r="AI135" s="89" t="n">
        <f aca="false">F135*O135</f>
        <v>0</v>
      </c>
      <c r="AJ135" s="93"/>
      <c r="AK135" s="89" t="n">
        <f aca="false">CHOOSE($G$3,AB135-AC135,AC135-AB135)</f>
        <v>0</v>
      </c>
      <c r="AL135" s="89" t="n">
        <f aca="false">CHOOSE($G$3,AE135-AF135,AF135-AE135)</f>
        <v>0</v>
      </c>
      <c r="AM135" s="89" t="n">
        <f aca="false">CHOOSE($G$3,AH135-AI135,AI135-AH135)</f>
        <v>0</v>
      </c>
      <c r="AN135" s="103" t="n">
        <f aca="false">SUM(AK135:AM135)</f>
        <v>0</v>
      </c>
      <c r="AP135" s="89" t="n">
        <f aca="false">CHOOSE($G$3,AA135-AB135,AB135-AA135)</f>
        <v>0</v>
      </c>
      <c r="AQ135" s="89" t="n">
        <f aca="false">CHOOSE($G$3,AD135-AE135,AE135-AD135)</f>
        <v>0</v>
      </c>
      <c r="AR135" s="89" t="n">
        <f aca="false">CHOOSE($G$3,AG135-AH135,AH135-AG135)</f>
        <v>0</v>
      </c>
      <c r="AS135" s="103" t="n">
        <f aca="false">AP135+AQ135+AR135</f>
        <v>0</v>
      </c>
      <c r="AT135" s="103"/>
      <c r="AU135" s="90" t="n">
        <f aca="false">AS135+AN135</f>
        <v>0</v>
      </c>
      <c r="AW135" s="90" t="n">
        <f aca="false">AI135+AF135+AC135</f>
        <v>0</v>
      </c>
      <c r="AX135" s="104"/>
    </row>
    <row r="136" customFormat="false" ht="12.75" hidden="false" customHeight="false" outlineLevel="0" collapsed="false">
      <c r="A136" s="94" t="n">
        <f aca="false">EDATE(A135,1)</f>
        <v>40664</v>
      </c>
      <c r="B136" s="95" t="n">
        <f aca="false">VLOOKUP(MONTH(A136),Volumes,4)</f>
        <v>20000</v>
      </c>
      <c r="C136" s="96"/>
      <c r="D136" s="97" t="n">
        <f aca="false">B136+C136</f>
        <v>20000</v>
      </c>
      <c r="E136" s="84" t="n">
        <f aca="false">IF(X136=0,0,IF(AND(X136=1,$H$3=1),D136*S136,IF($H$3=2,D136,"N/A")))</f>
        <v>0</v>
      </c>
      <c r="F136" s="84" t="n">
        <f aca="false">E136*W136</f>
        <v>0</v>
      </c>
      <c r="G136" s="32" t="n">
        <f aca="false">VLOOKUP($A136,Table,MATCH(G$4,Curves,0))</f>
        <v>3.166</v>
      </c>
      <c r="H136" s="98" t="n">
        <f aca="false">G136</f>
        <v>3.166</v>
      </c>
      <c r="I136" s="99" t="n">
        <f aca="false">H136</f>
        <v>3.166</v>
      </c>
      <c r="J136" s="32" t="n">
        <f aca="false">VLOOKUP($A136,Table,MATCH(J$4,Curves,0))</f>
        <v>-0.00525</v>
      </c>
      <c r="K136" s="98" t="n">
        <f aca="false">J136</f>
        <v>-0.00525</v>
      </c>
      <c r="L136" s="99" t="n">
        <f aca="false">K136</f>
        <v>-0.00525</v>
      </c>
      <c r="M136" s="32" t="n">
        <f aca="false">VLOOKUP($A136,Table,MATCH(M$4,Curves,0))</f>
        <v>0.0125</v>
      </c>
      <c r="N136" s="98" t="n">
        <f aca="false">VLOOKUP($A136,Table,MATCH(N$4,Curves,0))</f>
        <v>0.03</v>
      </c>
      <c r="O136" s="99" t="n">
        <f aca="false">N136</f>
        <v>0.03</v>
      </c>
      <c r="P136" s="100"/>
      <c r="Q136" s="99" t="n">
        <f aca="false">O136+L136+I136</f>
        <v>3.19075</v>
      </c>
      <c r="R136" s="100"/>
      <c r="S136" s="35" t="n">
        <f aca="false">A137-A136</f>
        <v>31</v>
      </c>
      <c r="T136" s="101" t="n">
        <f aca="false">CHOOSE(F$3,A137+24,A136)</f>
        <v>40719</v>
      </c>
      <c r="U136" s="35" t="n">
        <f aca="false">T136-C$3</f>
        <v>3945</v>
      </c>
      <c r="V136" s="32" t="n">
        <f aca="false">VLOOKUP($A136,Table,MATCH(V$4,Curves,0))</f>
        <v>0.070594562295423</v>
      </c>
      <c r="W136" s="102" t="n">
        <f aca="false">1/(1+CHOOSE(F$3,(V137+($K$3/10000))/2,(V136+($K$3/10000))/2))^(2*U136/365.25)</f>
        <v>0.472663144040303</v>
      </c>
      <c r="X136" s="35" t="n">
        <f aca="false">IF(AND(mthbeg&lt;=A136,mthend&gt;=A136),1,0)</f>
        <v>0</v>
      </c>
      <c r="Y136" s="35" t="n">
        <f aca="false">S136*X136</f>
        <v>0</v>
      </c>
      <c r="AA136" s="89" t="n">
        <f aca="false">F136*G136</f>
        <v>0</v>
      </c>
      <c r="AB136" s="89" t="n">
        <f aca="false">$F136*H136</f>
        <v>0</v>
      </c>
      <c r="AC136" s="89" t="n">
        <f aca="false">$F136*I136</f>
        <v>0</v>
      </c>
      <c r="AD136" s="89" t="n">
        <f aca="false">$F136*J136</f>
        <v>-0</v>
      </c>
      <c r="AE136" s="89" t="n">
        <f aca="false">$F136*K136</f>
        <v>-0</v>
      </c>
      <c r="AF136" s="89" t="n">
        <f aca="false">$F136*L136</f>
        <v>-0</v>
      </c>
      <c r="AG136" s="89" t="n">
        <f aca="false">$F136*M136</f>
        <v>0</v>
      </c>
      <c r="AH136" s="89" t="n">
        <f aca="false">$F136*N136</f>
        <v>0</v>
      </c>
      <c r="AI136" s="89" t="n">
        <f aca="false">F136*O136</f>
        <v>0</v>
      </c>
      <c r="AJ136" s="93"/>
      <c r="AK136" s="89" t="n">
        <f aca="false">CHOOSE($G$3,AB136-AC136,AC136-AB136)</f>
        <v>0</v>
      </c>
      <c r="AL136" s="89" t="n">
        <f aca="false">CHOOSE($G$3,AE136-AF136,AF136-AE136)</f>
        <v>0</v>
      </c>
      <c r="AM136" s="89" t="n">
        <f aca="false">CHOOSE($G$3,AH136-AI136,AI136-AH136)</f>
        <v>0</v>
      </c>
      <c r="AN136" s="103" t="n">
        <f aca="false">SUM(AK136:AM136)</f>
        <v>0</v>
      </c>
      <c r="AP136" s="89" t="n">
        <f aca="false">CHOOSE($G$3,AA136-AB136,AB136-AA136)</f>
        <v>0</v>
      </c>
      <c r="AQ136" s="89" t="n">
        <f aca="false">CHOOSE($G$3,AD136-AE136,AE136-AD136)</f>
        <v>0</v>
      </c>
      <c r="AR136" s="89" t="n">
        <f aca="false">CHOOSE($G$3,AG136-AH136,AH136-AG136)</f>
        <v>0</v>
      </c>
      <c r="AS136" s="103" t="n">
        <f aca="false">AP136+AQ136+AR136</f>
        <v>0</v>
      </c>
      <c r="AT136" s="103"/>
      <c r="AU136" s="90" t="n">
        <f aca="false">AS136+AN136</f>
        <v>0</v>
      </c>
      <c r="AW136" s="90" t="n">
        <f aca="false">AI136+AF136+AC136</f>
        <v>0</v>
      </c>
      <c r="AX136" s="104"/>
    </row>
    <row r="137" customFormat="false" ht="12.75" hidden="false" customHeight="false" outlineLevel="0" collapsed="false">
      <c r="A137" s="94" t="n">
        <f aca="false">EDATE(A136,1)</f>
        <v>40695</v>
      </c>
      <c r="B137" s="95" t="n">
        <f aca="false">VLOOKUP(MONTH(A137),Volumes,4)</f>
        <v>40000</v>
      </c>
      <c r="C137" s="96"/>
      <c r="D137" s="97" t="n">
        <f aca="false">B137+C137</f>
        <v>40000</v>
      </c>
      <c r="E137" s="84" t="n">
        <f aca="false">IF(X137=0,0,IF(AND(X137=1,$H$3=1),D137*S137,IF($H$3=2,D137,"N/A")))</f>
        <v>0</v>
      </c>
      <c r="F137" s="84" t="n">
        <f aca="false">E137*W137</f>
        <v>0</v>
      </c>
      <c r="G137" s="32" t="n">
        <f aca="false">VLOOKUP($A137,Table,MATCH(G$4,Curves,0))</f>
        <v>3.206</v>
      </c>
      <c r="H137" s="98" t="n">
        <f aca="false">G137</f>
        <v>3.206</v>
      </c>
      <c r="I137" s="99" t="n">
        <f aca="false">H137</f>
        <v>3.206</v>
      </c>
      <c r="J137" s="32" t="n">
        <f aca="false">VLOOKUP($A137,Table,MATCH(J$4,Curves,0))</f>
        <v>-0.00525</v>
      </c>
      <c r="K137" s="98" t="n">
        <f aca="false">J137</f>
        <v>-0.00525</v>
      </c>
      <c r="L137" s="99" t="n">
        <f aca="false">K137</f>
        <v>-0.00525</v>
      </c>
      <c r="M137" s="32" t="n">
        <f aca="false">VLOOKUP($A137,Table,MATCH(M$4,Curves,0))</f>
        <v>0.0125</v>
      </c>
      <c r="N137" s="98" t="n">
        <f aca="false">VLOOKUP($A137,Table,MATCH(N$4,Curves,0))</f>
        <v>0.03</v>
      </c>
      <c r="O137" s="99" t="n">
        <f aca="false">N137</f>
        <v>0.03</v>
      </c>
      <c r="P137" s="100"/>
      <c r="Q137" s="99" t="n">
        <f aca="false">O137+L137+I137</f>
        <v>3.23075</v>
      </c>
      <c r="R137" s="100"/>
      <c r="S137" s="35" t="n">
        <f aca="false">A138-A137</f>
        <v>30</v>
      </c>
      <c r="T137" s="101" t="n">
        <f aca="false">CHOOSE(F$3,A138+24,A137)</f>
        <v>40749</v>
      </c>
      <c r="U137" s="35" t="n">
        <f aca="false">T137-C$3</f>
        <v>3975</v>
      </c>
      <c r="V137" s="32" t="n">
        <f aca="false">VLOOKUP($A137,Table,MATCH(V$4,Curves,0))</f>
        <v>0.070598518687618</v>
      </c>
      <c r="W137" s="102" t="n">
        <f aca="false">1/(1+CHOOSE(F$3,(V138+($K$3/10000))/2,(V137+($K$3/10000))/2))^(2*U137/365.25)</f>
        <v>0.469958347955741</v>
      </c>
      <c r="X137" s="35" t="n">
        <f aca="false">IF(AND(mthbeg&lt;=A137,mthend&gt;=A137),1,0)</f>
        <v>0</v>
      </c>
      <c r="Y137" s="35" t="n">
        <f aca="false">S137*X137</f>
        <v>0</v>
      </c>
      <c r="AA137" s="89" t="n">
        <f aca="false">F137*G137</f>
        <v>0</v>
      </c>
      <c r="AB137" s="89" t="n">
        <f aca="false">$F137*H137</f>
        <v>0</v>
      </c>
      <c r="AC137" s="89" t="n">
        <f aca="false">$F137*I137</f>
        <v>0</v>
      </c>
      <c r="AD137" s="89" t="n">
        <f aca="false">$F137*J137</f>
        <v>-0</v>
      </c>
      <c r="AE137" s="89" t="n">
        <f aca="false">$F137*K137</f>
        <v>-0</v>
      </c>
      <c r="AF137" s="89" t="n">
        <f aca="false">$F137*L137</f>
        <v>-0</v>
      </c>
      <c r="AG137" s="89" t="n">
        <f aca="false">$F137*M137</f>
        <v>0</v>
      </c>
      <c r="AH137" s="89" t="n">
        <f aca="false">$F137*N137</f>
        <v>0</v>
      </c>
      <c r="AI137" s="89" t="n">
        <f aca="false">F137*O137</f>
        <v>0</v>
      </c>
      <c r="AJ137" s="93"/>
      <c r="AK137" s="89" t="n">
        <f aca="false">CHOOSE($G$3,AB137-AC137,AC137-AB137)</f>
        <v>0</v>
      </c>
      <c r="AL137" s="89" t="n">
        <f aca="false">CHOOSE($G$3,AE137-AF137,AF137-AE137)</f>
        <v>0</v>
      </c>
      <c r="AM137" s="89" t="n">
        <f aca="false">CHOOSE($G$3,AH137-AI137,AI137-AH137)</f>
        <v>0</v>
      </c>
      <c r="AN137" s="103" t="n">
        <f aca="false">SUM(AK137:AM137)</f>
        <v>0</v>
      </c>
      <c r="AP137" s="89" t="n">
        <f aca="false">CHOOSE($G$3,AA137-AB137,AB137-AA137)</f>
        <v>0</v>
      </c>
      <c r="AQ137" s="89" t="n">
        <f aca="false">CHOOSE($G$3,AD137-AE137,AE137-AD137)</f>
        <v>0</v>
      </c>
      <c r="AR137" s="89" t="n">
        <f aca="false">CHOOSE($G$3,AG137-AH137,AH137-AG137)</f>
        <v>0</v>
      </c>
      <c r="AS137" s="103" t="n">
        <f aca="false">AP137+AQ137+AR137</f>
        <v>0</v>
      </c>
      <c r="AT137" s="103"/>
      <c r="AU137" s="90" t="n">
        <f aca="false">AS137+AN137</f>
        <v>0</v>
      </c>
      <c r="AW137" s="90" t="n">
        <f aca="false">AI137+AF137+AC137</f>
        <v>0</v>
      </c>
      <c r="AX137" s="104"/>
    </row>
    <row r="138" customFormat="false" ht="12.75" hidden="false" customHeight="false" outlineLevel="0" collapsed="false">
      <c r="A138" s="94" t="n">
        <f aca="false">EDATE(A137,1)</f>
        <v>40725</v>
      </c>
      <c r="B138" s="95" t="n">
        <f aca="false">VLOOKUP(MONTH(A138),Volumes,4)</f>
        <v>40000</v>
      </c>
      <c r="C138" s="96"/>
      <c r="D138" s="97" t="n">
        <f aca="false">B138+C138</f>
        <v>40000</v>
      </c>
      <c r="E138" s="84" t="n">
        <f aca="false">IF(X138=0,0,IF(AND(X138=1,$H$3=1),D138*S138,IF($H$3=2,D138,"N/A")))</f>
        <v>0</v>
      </c>
      <c r="F138" s="84" t="n">
        <f aca="false">E138*W138</f>
        <v>0</v>
      </c>
      <c r="G138" s="32" t="n">
        <f aca="false">VLOOKUP($A138,Table,MATCH(G$4,Curves,0))</f>
        <v>3.218</v>
      </c>
      <c r="H138" s="98" t="n">
        <f aca="false">G138</f>
        <v>3.218</v>
      </c>
      <c r="I138" s="99" t="n">
        <f aca="false">H138</f>
        <v>3.218</v>
      </c>
      <c r="J138" s="32" t="n">
        <f aca="false">VLOOKUP($A138,Table,MATCH(J$4,Curves,0))</f>
        <v>-0.00525</v>
      </c>
      <c r="K138" s="98" t="n">
        <f aca="false">J138</f>
        <v>-0.00525</v>
      </c>
      <c r="L138" s="99" t="n">
        <f aca="false">K138</f>
        <v>-0.00525</v>
      </c>
      <c r="M138" s="32" t="n">
        <f aca="false">VLOOKUP($A138,Table,MATCH(M$4,Curves,0))</f>
        <v>0.0125</v>
      </c>
      <c r="N138" s="98" t="n">
        <f aca="false">VLOOKUP($A138,Table,MATCH(N$4,Curves,0))</f>
        <v>0.03</v>
      </c>
      <c r="O138" s="99" t="n">
        <f aca="false">N138</f>
        <v>0.03</v>
      </c>
      <c r="P138" s="100"/>
      <c r="Q138" s="99" t="n">
        <f aca="false">O138+L138+I138</f>
        <v>3.24275</v>
      </c>
      <c r="R138" s="100"/>
      <c r="S138" s="35" t="n">
        <f aca="false">A139-A138</f>
        <v>31</v>
      </c>
      <c r="T138" s="101" t="n">
        <f aca="false">CHOOSE(F$3,A139+24,A138)</f>
        <v>40780</v>
      </c>
      <c r="U138" s="35" t="n">
        <f aca="false">T138-C$3</f>
        <v>4006</v>
      </c>
      <c r="V138" s="32" t="n">
        <f aca="false">VLOOKUP($A138,Table,MATCH(V$4,Curves,0))</f>
        <v>0.070602347454264</v>
      </c>
      <c r="W138" s="102" t="n">
        <f aca="false">1/(1+CHOOSE(F$3,(V139+($K$3/10000))/2,(V138+($K$3/10000))/2))^(2*U138/365.25)</f>
        <v>0.467179353429922</v>
      </c>
      <c r="X138" s="35" t="n">
        <f aca="false">IF(AND(mthbeg&lt;=A138,mthend&gt;=A138),1,0)</f>
        <v>0</v>
      </c>
      <c r="Y138" s="35" t="n">
        <f aca="false">S138*X138</f>
        <v>0</v>
      </c>
      <c r="AA138" s="89" t="n">
        <f aca="false">F138*G138</f>
        <v>0</v>
      </c>
      <c r="AB138" s="89" t="n">
        <f aca="false">$F138*H138</f>
        <v>0</v>
      </c>
      <c r="AC138" s="89" t="n">
        <f aca="false">$F138*I138</f>
        <v>0</v>
      </c>
      <c r="AD138" s="89" t="n">
        <f aca="false">$F138*J138</f>
        <v>-0</v>
      </c>
      <c r="AE138" s="89" t="n">
        <f aca="false">$F138*K138</f>
        <v>-0</v>
      </c>
      <c r="AF138" s="89" t="n">
        <f aca="false">$F138*L138</f>
        <v>-0</v>
      </c>
      <c r="AG138" s="89" t="n">
        <f aca="false">$F138*M138</f>
        <v>0</v>
      </c>
      <c r="AH138" s="89" t="n">
        <f aca="false">$F138*N138</f>
        <v>0</v>
      </c>
      <c r="AI138" s="89" t="n">
        <f aca="false">F138*O138</f>
        <v>0</v>
      </c>
      <c r="AJ138" s="93"/>
      <c r="AK138" s="89" t="n">
        <f aca="false">CHOOSE($G$3,AB138-AC138,AC138-AB138)</f>
        <v>0</v>
      </c>
      <c r="AL138" s="89" t="n">
        <f aca="false">CHOOSE($G$3,AE138-AF138,AF138-AE138)</f>
        <v>0</v>
      </c>
      <c r="AM138" s="89" t="n">
        <f aca="false">CHOOSE($G$3,AH138-AI138,AI138-AH138)</f>
        <v>0</v>
      </c>
      <c r="AN138" s="103" t="n">
        <f aca="false">SUM(AK138:AM138)</f>
        <v>0</v>
      </c>
      <c r="AP138" s="89" t="n">
        <f aca="false">CHOOSE($G$3,AA138-AB138,AB138-AA138)</f>
        <v>0</v>
      </c>
      <c r="AQ138" s="89" t="n">
        <f aca="false">CHOOSE($G$3,AD138-AE138,AE138-AD138)</f>
        <v>0</v>
      </c>
      <c r="AR138" s="89" t="n">
        <f aca="false">CHOOSE($G$3,AG138-AH138,AH138-AG138)</f>
        <v>0</v>
      </c>
      <c r="AS138" s="103" t="n">
        <f aca="false">AP138+AQ138+AR138</f>
        <v>0</v>
      </c>
      <c r="AT138" s="103"/>
      <c r="AU138" s="90" t="n">
        <f aca="false">AS138+AN138</f>
        <v>0</v>
      </c>
      <c r="AW138" s="90" t="n">
        <f aca="false">AI138+AF138+AC138</f>
        <v>0</v>
      </c>
      <c r="AX138" s="104"/>
    </row>
    <row r="139" customFormat="false" ht="12.75" hidden="false" customHeight="false" outlineLevel="0" collapsed="false">
      <c r="A139" s="94" t="n">
        <f aca="false">EDATE(A138,1)</f>
        <v>40756</v>
      </c>
      <c r="B139" s="95" t="n">
        <f aca="false">VLOOKUP(MONTH(A139),Volumes,4)</f>
        <v>40000</v>
      </c>
      <c r="C139" s="96"/>
      <c r="D139" s="97" t="n">
        <f aca="false">B139+C139</f>
        <v>40000</v>
      </c>
      <c r="E139" s="84" t="n">
        <f aca="false">IF(X139=0,0,IF(AND(X139=1,$H$3=1),D139*S139,IF($H$3=2,D139,"N/A")))</f>
        <v>0</v>
      </c>
      <c r="F139" s="84" t="n">
        <f aca="false">E139*W139</f>
        <v>0</v>
      </c>
      <c r="G139" s="32" t="n">
        <f aca="false">VLOOKUP($A139,Table,MATCH(G$4,Curves,0))</f>
        <v>3.239</v>
      </c>
      <c r="H139" s="98" t="n">
        <f aca="false">G139</f>
        <v>3.239</v>
      </c>
      <c r="I139" s="99" t="n">
        <f aca="false">H139</f>
        <v>3.239</v>
      </c>
      <c r="J139" s="32" t="n">
        <f aca="false">VLOOKUP($A139,Table,MATCH(J$4,Curves,0))</f>
        <v>-0.00775</v>
      </c>
      <c r="K139" s="98" t="n">
        <f aca="false">J139</f>
        <v>-0.00775</v>
      </c>
      <c r="L139" s="99" t="n">
        <f aca="false">K139</f>
        <v>-0.00775</v>
      </c>
      <c r="M139" s="32" t="n">
        <f aca="false">VLOOKUP($A139,Table,MATCH(M$4,Curves,0))</f>
        <v>0.0125</v>
      </c>
      <c r="N139" s="98" t="n">
        <f aca="false">VLOOKUP($A139,Table,MATCH(N$4,Curves,0))</f>
        <v>0.03</v>
      </c>
      <c r="O139" s="99" t="n">
        <f aca="false">N139</f>
        <v>0.03</v>
      </c>
      <c r="P139" s="100"/>
      <c r="Q139" s="99" t="n">
        <f aca="false">O139+L139+I139</f>
        <v>3.26125</v>
      </c>
      <c r="R139" s="100"/>
      <c r="S139" s="35" t="n">
        <f aca="false">A140-A139</f>
        <v>31</v>
      </c>
      <c r="T139" s="101" t="n">
        <f aca="false">CHOOSE(F$3,A140+24,A139)</f>
        <v>40811</v>
      </c>
      <c r="U139" s="35" t="n">
        <f aca="false">T139-C$3</f>
        <v>4037</v>
      </c>
      <c r="V139" s="32" t="n">
        <f aca="false">VLOOKUP($A139,Table,MATCH(V$4,Curves,0))</f>
        <v>0.07060630384647</v>
      </c>
      <c r="W139" s="102" t="n">
        <f aca="false">1/(1+CHOOSE(F$3,(V140+($K$3/10000))/2,(V139+($K$3/10000))/2))^(2*U139/365.25)</f>
        <v>0.464416490649743</v>
      </c>
      <c r="X139" s="35" t="n">
        <f aca="false">IF(AND(mthbeg&lt;=A139,mthend&gt;=A139),1,0)</f>
        <v>0</v>
      </c>
      <c r="Y139" s="35" t="n">
        <f aca="false">S139*X139</f>
        <v>0</v>
      </c>
      <c r="AA139" s="89" t="n">
        <f aca="false">F139*G139</f>
        <v>0</v>
      </c>
      <c r="AB139" s="89" t="n">
        <f aca="false">$F139*H139</f>
        <v>0</v>
      </c>
      <c r="AC139" s="89" t="n">
        <f aca="false">$F139*I139</f>
        <v>0</v>
      </c>
      <c r="AD139" s="89" t="n">
        <f aca="false">$F139*J139</f>
        <v>-0</v>
      </c>
      <c r="AE139" s="89" t="n">
        <f aca="false">$F139*K139</f>
        <v>-0</v>
      </c>
      <c r="AF139" s="89" t="n">
        <f aca="false">$F139*L139</f>
        <v>-0</v>
      </c>
      <c r="AG139" s="89" t="n">
        <f aca="false">$F139*M139</f>
        <v>0</v>
      </c>
      <c r="AH139" s="89" t="n">
        <f aca="false">$F139*N139</f>
        <v>0</v>
      </c>
      <c r="AI139" s="89" t="n">
        <f aca="false">F139*O139</f>
        <v>0</v>
      </c>
      <c r="AJ139" s="93"/>
      <c r="AK139" s="89" t="n">
        <f aca="false">CHOOSE($G$3,AB139-AC139,AC139-AB139)</f>
        <v>0</v>
      </c>
      <c r="AL139" s="89" t="n">
        <f aca="false">CHOOSE($G$3,AE139-AF139,AF139-AE139)</f>
        <v>0</v>
      </c>
      <c r="AM139" s="89" t="n">
        <f aca="false">CHOOSE($G$3,AH139-AI139,AI139-AH139)</f>
        <v>0</v>
      </c>
      <c r="AN139" s="103" t="n">
        <f aca="false">SUM(AK139:AM139)</f>
        <v>0</v>
      </c>
      <c r="AP139" s="89" t="n">
        <f aca="false">CHOOSE($G$3,AA139-AB139,AB139-AA139)</f>
        <v>0</v>
      </c>
      <c r="AQ139" s="89" t="n">
        <f aca="false">CHOOSE($G$3,AD139-AE139,AE139-AD139)</f>
        <v>0</v>
      </c>
      <c r="AR139" s="89" t="n">
        <f aca="false">CHOOSE($G$3,AG139-AH139,AH139-AG139)</f>
        <v>0</v>
      </c>
      <c r="AS139" s="103" t="n">
        <f aca="false">AP139+AQ139+AR139</f>
        <v>0</v>
      </c>
      <c r="AT139" s="103"/>
      <c r="AU139" s="90" t="n">
        <f aca="false">AS139+AN139</f>
        <v>0</v>
      </c>
      <c r="AW139" s="90" t="n">
        <f aca="false">AI139+AF139+AC139</f>
        <v>0</v>
      </c>
      <c r="AX139" s="104"/>
    </row>
    <row r="140" customFormat="false" ht="12.75" hidden="false" customHeight="false" outlineLevel="0" collapsed="false">
      <c r="A140" s="94" t="n">
        <f aca="false">EDATE(A139,1)</f>
        <v>40787</v>
      </c>
      <c r="B140" s="95" t="n">
        <f aca="false">VLOOKUP(MONTH(A140),Volumes,4)</f>
        <v>20000</v>
      </c>
      <c r="C140" s="96"/>
      <c r="D140" s="97" t="n">
        <f aca="false">B140+C140</f>
        <v>20000</v>
      </c>
      <c r="E140" s="84" t="n">
        <f aca="false">IF(X140=0,0,IF(AND(X140=1,$H$3=1),D140*S140,IF($H$3=2,D140,"N/A")))</f>
        <v>0</v>
      </c>
      <c r="F140" s="84" t="n">
        <f aca="false">E140*W140</f>
        <v>0</v>
      </c>
      <c r="G140" s="32" t="n">
        <f aca="false">VLOOKUP($A140,Table,MATCH(G$4,Curves,0))</f>
        <v>3.258</v>
      </c>
      <c r="H140" s="98" t="n">
        <f aca="false">G140</f>
        <v>3.258</v>
      </c>
      <c r="I140" s="99" t="n">
        <f aca="false">H140</f>
        <v>3.258</v>
      </c>
      <c r="J140" s="32" t="n">
        <f aca="false">VLOOKUP($A140,Table,MATCH(J$4,Curves,0))</f>
        <v>-0.00775</v>
      </c>
      <c r="K140" s="98" t="n">
        <f aca="false">J140</f>
        <v>-0.00775</v>
      </c>
      <c r="L140" s="99" t="n">
        <f aca="false">K140</f>
        <v>-0.00775</v>
      </c>
      <c r="M140" s="32" t="n">
        <f aca="false">VLOOKUP($A140,Table,MATCH(M$4,Curves,0))</f>
        <v>0.0125</v>
      </c>
      <c r="N140" s="98" t="n">
        <f aca="false">VLOOKUP($A140,Table,MATCH(N$4,Curves,0))</f>
        <v>0.03</v>
      </c>
      <c r="O140" s="99" t="n">
        <f aca="false">N140</f>
        <v>0.03</v>
      </c>
      <c r="P140" s="100"/>
      <c r="Q140" s="99" t="n">
        <f aca="false">O140+L140+I140</f>
        <v>3.28025</v>
      </c>
      <c r="R140" s="100"/>
      <c r="S140" s="35" t="n">
        <f aca="false">A141-A140</f>
        <v>30</v>
      </c>
      <c r="T140" s="101" t="n">
        <f aca="false">CHOOSE(F$3,A141+24,A140)</f>
        <v>40841</v>
      </c>
      <c r="U140" s="35" t="n">
        <f aca="false">T140-C$3</f>
        <v>4067</v>
      </c>
      <c r="V140" s="32" t="n">
        <f aca="false">VLOOKUP($A140,Table,MATCH(V$4,Curves,0))</f>
        <v>0.070610260238681</v>
      </c>
      <c r="W140" s="102" t="n">
        <f aca="false">1/(1+CHOOSE(F$3,(V141+($K$3/10000))/2,(V140+($K$3/10000))/2))^(2*U140/365.25)</f>
        <v>0.461758025549982</v>
      </c>
      <c r="X140" s="35" t="n">
        <f aca="false">IF(AND(mthbeg&lt;=A140,mthend&gt;=A140),1,0)</f>
        <v>0</v>
      </c>
      <c r="Y140" s="35" t="n">
        <f aca="false">S140*X140</f>
        <v>0</v>
      </c>
      <c r="AA140" s="89" t="n">
        <f aca="false">F140*G140</f>
        <v>0</v>
      </c>
      <c r="AB140" s="89" t="n">
        <f aca="false">$F140*H140</f>
        <v>0</v>
      </c>
      <c r="AC140" s="89" t="n">
        <f aca="false">$F140*I140</f>
        <v>0</v>
      </c>
      <c r="AD140" s="89" t="n">
        <f aca="false">$F140*J140</f>
        <v>-0</v>
      </c>
      <c r="AE140" s="89" t="n">
        <f aca="false">$F140*K140</f>
        <v>-0</v>
      </c>
      <c r="AF140" s="89" t="n">
        <f aca="false">$F140*L140</f>
        <v>-0</v>
      </c>
      <c r="AG140" s="89" t="n">
        <f aca="false">$F140*M140</f>
        <v>0</v>
      </c>
      <c r="AH140" s="89" t="n">
        <f aca="false">$F140*N140</f>
        <v>0</v>
      </c>
      <c r="AI140" s="89" t="n">
        <f aca="false">F140*O140</f>
        <v>0</v>
      </c>
      <c r="AJ140" s="93"/>
      <c r="AK140" s="89" t="n">
        <f aca="false">CHOOSE($G$3,AB140-AC140,AC140-AB140)</f>
        <v>0</v>
      </c>
      <c r="AL140" s="89" t="n">
        <f aca="false">CHOOSE($G$3,AE140-AF140,AF140-AE140)</f>
        <v>0</v>
      </c>
      <c r="AM140" s="89" t="n">
        <f aca="false">CHOOSE($G$3,AH140-AI140,AI140-AH140)</f>
        <v>0</v>
      </c>
      <c r="AN140" s="103" t="n">
        <f aca="false">SUM(AK140:AM140)</f>
        <v>0</v>
      </c>
      <c r="AP140" s="89" t="n">
        <f aca="false">CHOOSE($G$3,AA140-AB140,AB140-AA140)</f>
        <v>0</v>
      </c>
      <c r="AQ140" s="89" t="n">
        <f aca="false">CHOOSE($G$3,AD140-AE140,AE140-AD140)</f>
        <v>0</v>
      </c>
      <c r="AR140" s="89" t="n">
        <f aca="false">CHOOSE($G$3,AG140-AH140,AH140-AG140)</f>
        <v>0</v>
      </c>
      <c r="AS140" s="103" t="n">
        <f aca="false">AP140+AQ140+AR140</f>
        <v>0</v>
      </c>
      <c r="AT140" s="103"/>
      <c r="AU140" s="90" t="n">
        <f aca="false">AS140+AN140</f>
        <v>0</v>
      </c>
      <c r="AW140" s="90" t="n">
        <f aca="false">AI140+AF140+AC140</f>
        <v>0</v>
      </c>
      <c r="AX140" s="104"/>
    </row>
    <row r="141" customFormat="false" ht="12.75" hidden="false" customHeight="false" outlineLevel="0" collapsed="false">
      <c r="A141" s="94" t="n">
        <f aca="false">EDATE(A140,1)</f>
        <v>40817</v>
      </c>
      <c r="B141" s="95" t="n">
        <f aca="false">VLOOKUP(MONTH(A141),Volumes,4)</f>
        <v>10000</v>
      </c>
      <c r="C141" s="96"/>
      <c r="D141" s="97" t="n">
        <f aca="false">B141+C141</f>
        <v>10000</v>
      </c>
      <c r="E141" s="84" t="n">
        <f aca="false">IF(X141=0,0,IF(AND(X141=1,$H$3=1),D141*S141,IF($H$3=2,D141,"N/A")))</f>
        <v>0</v>
      </c>
      <c r="F141" s="84" t="n">
        <f aca="false">E141*W141</f>
        <v>0</v>
      </c>
      <c r="G141" s="32" t="n">
        <f aca="false">VLOOKUP($A141,Table,MATCH(G$4,Curves,0))</f>
        <v>3.265</v>
      </c>
      <c r="H141" s="98" t="n">
        <f aca="false">G141</f>
        <v>3.265</v>
      </c>
      <c r="I141" s="99" t="n">
        <f aca="false">H141</f>
        <v>3.265</v>
      </c>
      <c r="J141" s="32" t="n">
        <f aca="false">VLOOKUP($A141,Table,MATCH(J$4,Curves,0))</f>
        <v>-0.0235</v>
      </c>
      <c r="K141" s="98" t="n">
        <f aca="false">J141</f>
        <v>-0.0235</v>
      </c>
      <c r="L141" s="99" t="n">
        <f aca="false">K141</f>
        <v>-0.0235</v>
      </c>
      <c r="M141" s="32" t="n">
        <f aca="false">VLOOKUP($A141,Table,MATCH(M$4,Curves,0))</f>
        <v>0.0125</v>
      </c>
      <c r="N141" s="98" t="n">
        <f aca="false">VLOOKUP($A141,Table,MATCH(N$4,Curves,0))</f>
        <v>0.03</v>
      </c>
      <c r="O141" s="99" t="n">
        <f aca="false">N141</f>
        <v>0.03</v>
      </c>
      <c r="P141" s="100"/>
      <c r="Q141" s="99" t="n">
        <f aca="false">O141+L141+I141</f>
        <v>3.2715</v>
      </c>
      <c r="R141" s="100"/>
      <c r="S141" s="35" t="n">
        <f aca="false">A142-A141</f>
        <v>31</v>
      </c>
      <c r="T141" s="101" t="n">
        <f aca="false">CHOOSE(F$3,A142+24,A141)</f>
        <v>40872</v>
      </c>
      <c r="U141" s="35" t="n">
        <f aca="false">T141-C$3</f>
        <v>4098</v>
      </c>
      <c r="V141" s="32" t="n">
        <f aca="false">VLOOKUP($A141,Table,MATCH(V$4,Curves,0))</f>
        <v>0.070614089005342</v>
      </c>
      <c r="W141" s="102" t="n">
        <f aca="false">1/(1+CHOOSE(F$3,(V142+($K$3/10000))/2,(V141+($K$3/10000))/2))^(2*U141/365.25)</f>
        <v>0.459026638239192</v>
      </c>
      <c r="X141" s="35" t="n">
        <f aca="false">IF(AND(mthbeg&lt;=A141,mthend&gt;=A141),1,0)</f>
        <v>0</v>
      </c>
      <c r="Y141" s="35" t="n">
        <f aca="false">S141*X141</f>
        <v>0</v>
      </c>
      <c r="AA141" s="89" t="n">
        <f aca="false">F141*G141</f>
        <v>0</v>
      </c>
      <c r="AB141" s="89" t="n">
        <f aca="false">$F141*H141</f>
        <v>0</v>
      </c>
      <c r="AC141" s="89" t="n">
        <f aca="false">$F141*I141</f>
        <v>0</v>
      </c>
      <c r="AD141" s="89" t="n">
        <f aca="false">$F141*J141</f>
        <v>-0</v>
      </c>
      <c r="AE141" s="89" t="n">
        <f aca="false">$F141*K141</f>
        <v>-0</v>
      </c>
      <c r="AF141" s="89" t="n">
        <f aca="false">$F141*L141</f>
        <v>-0</v>
      </c>
      <c r="AG141" s="89" t="n">
        <f aca="false">$F141*M141</f>
        <v>0</v>
      </c>
      <c r="AH141" s="89" t="n">
        <f aca="false">$F141*N141</f>
        <v>0</v>
      </c>
      <c r="AI141" s="89" t="n">
        <f aca="false">F141*O141</f>
        <v>0</v>
      </c>
      <c r="AJ141" s="93"/>
      <c r="AK141" s="89" t="n">
        <f aca="false">CHOOSE($G$3,AB141-AC141,AC141-AB141)</f>
        <v>0</v>
      </c>
      <c r="AL141" s="89" t="n">
        <f aca="false">CHOOSE($G$3,AE141-AF141,AF141-AE141)</f>
        <v>0</v>
      </c>
      <c r="AM141" s="89" t="n">
        <f aca="false">CHOOSE($G$3,AH141-AI141,AI141-AH141)</f>
        <v>0</v>
      </c>
      <c r="AN141" s="103" t="n">
        <f aca="false">SUM(AK141:AM141)</f>
        <v>0</v>
      </c>
      <c r="AP141" s="89" t="n">
        <f aca="false">CHOOSE($G$3,AA141-AB141,AB141-AA141)</f>
        <v>0</v>
      </c>
      <c r="AQ141" s="89" t="n">
        <f aca="false">CHOOSE($G$3,AD141-AE141,AE141-AD141)</f>
        <v>0</v>
      </c>
      <c r="AR141" s="89" t="n">
        <f aca="false">CHOOSE($G$3,AG141-AH141,AH141-AG141)</f>
        <v>0</v>
      </c>
      <c r="AS141" s="103" t="n">
        <f aca="false">AP141+AQ141+AR141</f>
        <v>0</v>
      </c>
      <c r="AT141" s="103"/>
      <c r="AU141" s="90" t="n">
        <f aca="false">AS141+AN141</f>
        <v>0</v>
      </c>
      <c r="AW141" s="90" t="n">
        <f aca="false">AI141+AF141+AC141</f>
        <v>0</v>
      </c>
      <c r="AX141" s="104"/>
    </row>
    <row r="142" customFormat="false" ht="12.75" hidden="false" customHeight="false" outlineLevel="0" collapsed="false">
      <c r="A142" s="94" t="n">
        <f aca="false">EDATE(A141,1)</f>
        <v>40848</v>
      </c>
      <c r="B142" s="95" t="n">
        <f aca="false">VLOOKUP(MONTH(A142),Volumes,4)</f>
        <v>10000</v>
      </c>
      <c r="C142" s="96"/>
      <c r="D142" s="97" t="n">
        <f aca="false">B142+C142</f>
        <v>10000</v>
      </c>
      <c r="E142" s="84" t="n">
        <f aca="false">IF(X142=0,0,IF(AND(X142=1,$H$3=1),D142*S142,IF($H$3=2,D142,"N/A")))</f>
        <v>0</v>
      </c>
      <c r="F142" s="84" t="n">
        <f aca="false">E142*W142</f>
        <v>0</v>
      </c>
      <c r="G142" s="32" t="n">
        <f aca="false">VLOOKUP($A142,Table,MATCH(G$4,Curves,0))</f>
        <v>3.317</v>
      </c>
      <c r="H142" s="98" t="n">
        <f aca="false">G142</f>
        <v>3.317</v>
      </c>
      <c r="I142" s="99" t="n">
        <f aca="false">H142</f>
        <v>3.317</v>
      </c>
      <c r="J142" s="32" t="n">
        <f aca="false">VLOOKUP($A142,Table,MATCH(J$4,Curves,0))</f>
        <v>-0.0225</v>
      </c>
      <c r="K142" s="98" t="n">
        <f aca="false">J142</f>
        <v>-0.0225</v>
      </c>
      <c r="L142" s="99" t="n">
        <f aca="false">K142</f>
        <v>-0.0225</v>
      </c>
      <c r="M142" s="32" t="n">
        <f aca="false">VLOOKUP($A142,Table,MATCH(M$4,Curves,0))</f>
        <v>0.01</v>
      </c>
      <c r="N142" s="98" t="n">
        <f aca="false">VLOOKUP($A142,Table,MATCH(N$4,Curves,0))</f>
        <v>0.03</v>
      </c>
      <c r="O142" s="99" t="n">
        <f aca="false">N142</f>
        <v>0.03</v>
      </c>
      <c r="P142" s="100"/>
      <c r="Q142" s="99" t="n">
        <f aca="false">O142+L142+I142</f>
        <v>3.3245</v>
      </c>
      <c r="R142" s="100"/>
      <c r="S142" s="35" t="n">
        <f aca="false">A143-A142</f>
        <v>30</v>
      </c>
      <c r="T142" s="101" t="n">
        <f aca="false">CHOOSE(F$3,A143+24,A142)</f>
        <v>40902</v>
      </c>
      <c r="U142" s="35" t="n">
        <f aca="false">T142-C$3</f>
        <v>4128</v>
      </c>
      <c r="V142" s="32" t="n">
        <f aca="false">VLOOKUP($A142,Table,MATCH(V$4,Curves,0))</f>
        <v>0.070618045397563</v>
      </c>
      <c r="W142" s="102" t="n">
        <f aca="false">1/(1+CHOOSE(F$3,(V143+($K$3/10000))/2,(V142+($K$3/10000))/2))^(2*U142/365.25)</f>
        <v>0.456398462637761</v>
      </c>
      <c r="X142" s="35" t="n">
        <f aca="false">IF(AND(mthbeg&lt;=A142,mthend&gt;=A142),1,0)</f>
        <v>0</v>
      </c>
      <c r="Y142" s="35" t="n">
        <f aca="false">S142*X142</f>
        <v>0</v>
      </c>
      <c r="AA142" s="89" t="n">
        <f aca="false">F142*G142</f>
        <v>0</v>
      </c>
      <c r="AB142" s="89" t="n">
        <f aca="false">$F142*H142</f>
        <v>0</v>
      </c>
      <c r="AC142" s="89" t="n">
        <f aca="false">$F142*I142</f>
        <v>0</v>
      </c>
      <c r="AD142" s="89" t="n">
        <f aca="false">$F142*J142</f>
        <v>-0</v>
      </c>
      <c r="AE142" s="89" t="n">
        <f aca="false">$F142*K142</f>
        <v>-0</v>
      </c>
      <c r="AF142" s="89" t="n">
        <f aca="false">$F142*L142</f>
        <v>-0</v>
      </c>
      <c r="AG142" s="89" t="n">
        <f aca="false">$F142*M142</f>
        <v>0</v>
      </c>
      <c r="AH142" s="89" t="n">
        <f aca="false">$F142*N142</f>
        <v>0</v>
      </c>
      <c r="AI142" s="89" t="n">
        <f aca="false">F142*O142</f>
        <v>0</v>
      </c>
      <c r="AJ142" s="93"/>
      <c r="AK142" s="89" t="n">
        <f aca="false">CHOOSE($G$3,AB142-AC142,AC142-AB142)</f>
        <v>0</v>
      </c>
      <c r="AL142" s="89" t="n">
        <f aca="false">CHOOSE($G$3,AE142-AF142,AF142-AE142)</f>
        <v>0</v>
      </c>
      <c r="AM142" s="89" t="n">
        <f aca="false">CHOOSE($G$3,AH142-AI142,AI142-AH142)</f>
        <v>0</v>
      </c>
      <c r="AN142" s="103" t="n">
        <f aca="false">SUM(AK142:AM142)</f>
        <v>0</v>
      </c>
      <c r="AP142" s="89" t="n">
        <f aca="false">CHOOSE($G$3,AA142-AB142,AB142-AA142)</f>
        <v>0</v>
      </c>
      <c r="AQ142" s="89" t="n">
        <f aca="false">CHOOSE($G$3,AD142-AE142,AE142-AD142)</f>
        <v>0</v>
      </c>
      <c r="AR142" s="89" t="n">
        <f aca="false">CHOOSE($G$3,AG142-AH142,AH142-AG142)</f>
        <v>0</v>
      </c>
      <c r="AS142" s="103" t="n">
        <f aca="false">AP142+AQ142+AR142</f>
        <v>0</v>
      </c>
      <c r="AT142" s="103"/>
      <c r="AU142" s="90" t="n">
        <f aca="false">AS142+AN142</f>
        <v>0</v>
      </c>
      <c r="AW142" s="90" t="n">
        <f aca="false">AI142+AF142+AC142</f>
        <v>0</v>
      </c>
      <c r="AX142" s="104"/>
    </row>
    <row r="143" customFormat="false" ht="12.75" hidden="false" customHeight="false" outlineLevel="0" collapsed="false">
      <c r="A143" s="94" t="n">
        <f aca="false">EDATE(A142,1)</f>
        <v>40878</v>
      </c>
      <c r="B143" s="95" t="n">
        <f aca="false">VLOOKUP(MONTH(A143),Volumes,4)</f>
        <v>10000</v>
      </c>
      <c r="C143" s="96"/>
      <c r="D143" s="97" t="n">
        <f aca="false">B143+C143</f>
        <v>10000</v>
      </c>
      <c r="E143" s="84" t="n">
        <f aca="false">IF(X143=0,0,IF(AND(X143=1,$H$3=1),D143*S143,IF($H$3=2,D143,"N/A")))</f>
        <v>0</v>
      </c>
      <c r="F143" s="84" t="n">
        <f aca="false">E143*W143</f>
        <v>0</v>
      </c>
      <c r="G143" s="32" t="n">
        <f aca="false">VLOOKUP($A143,Table,MATCH(G$4,Curves,0))</f>
        <v>3.379</v>
      </c>
      <c r="H143" s="98" t="n">
        <f aca="false">G143</f>
        <v>3.379</v>
      </c>
      <c r="I143" s="99" t="n">
        <f aca="false">H143</f>
        <v>3.379</v>
      </c>
      <c r="J143" s="32" t="n">
        <f aca="false">VLOOKUP($A143,Table,MATCH(J$4,Curves,0))</f>
        <v>-0.0225</v>
      </c>
      <c r="K143" s="98" t="n">
        <f aca="false">J143</f>
        <v>-0.0225</v>
      </c>
      <c r="L143" s="99" t="n">
        <f aca="false">K143</f>
        <v>-0.0225</v>
      </c>
      <c r="M143" s="32" t="n">
        <f aca="false">VLOOKUP($A143,Table,MATCH(M$4,Curves,0))</f>
        <v>0.01</v>
      </c>
      <c r="N143" s="98" t="n">
        <f aca="false">VLOOKUP($A143,Table,MATCH(N$4,Curves,0))</f>
        <v>0.03</v>
      </c>
      <c r="O143" s="99" t="n">
        <f aca="false">N143</f>
        <v>0.03</v>
      </c>
      <c r="P143" s="100"/>
      <c r="Q143" s="99" t="n">
        <f aca="false">O143+L143+I143</f>
        <v>3.3865</v>
      </c>
      <c r="R143" s="100"/>
      <c r="S143" s="35" t="n">
        <f aca="false">A144-A143</f>
        <v>31</v>
      </c>
      <c r="T143" s="101" t="n">
        <f aca="false">CHOOSE(F$3,A144+24,A143)</f>
        <v>40933</v>
      </c>
      <c r="U143" s="35" t="n">
        <f aca="false">T143-C$3</f>
        <v>4159</v>
      </c>
      <c r="V143" s="32" t="n">
        <f aca="false">VLOOKUP($A143,Table,MATCH(V$4,Curves,0))</f>
        <v>0.070621874164233</v>
      </c>
      <c r="W143" s="102" t="n">
        <f aca="false">1/(1+CHOOSE(F$3,(V144+($K$3/10000))/2,(V143+($K$3/10000))/2))^(2*U143/365.25)</f>
        <v>0.453698199126778</v>
      </c>
      <c r="X143" s="35" t="n">
        <f aca="false">IF(AND(mthbeg&lt;=A143,mthend&gt;=A143),1,0)</f>
        <v>0</v>
      </c>
      <c r="Y143" s="35" t="n">
        <f aca="false">S143*X143</f>
        <v>0</v>
      </c>
      <c r="AA143" s="89" t="n">
        <f aca="false">F143*G143</f>
        <v>0</v>
      </c>
      <c r="AB143" s="89" t="n">
        <f aca="false">$F143*H143</f>
        <v>0</v>
      </c>
      <c r="AC143" s="89" t="n">
        <f aca="false">$F143*I143</f>
        <v>0</v>
      </c>
      <c r="AD143" s="89" t="n">
        <f aca="false">$F143*J143</f>
        <v>-0</v>
      </c>
      <c r="AE143" s="89" t="n">
        <f aca="false">$F143*K143</f>
        <v>-0</v>
      </c>
      <c r="AF143" s="89" t="n">
        <f aca="false">$F143*L143</f>
        <v>-0</v>
      </c>
      <c r="AG143" s="89" t="n">
        <f aca="false">$F143*M143</f>
        <v>0</v>
      </c>
      <c r="AH143" s="89" t="n">
        <f aca="false">$F143*N143</f>
        <v>0</v>
      </c>
      <c r="AI143" s="89" t="n">
        <f aca="false">F143*O143</f>
        <v>0</v>
      </c>
      <c r="AJ143" s="93"/>
      <c r="AK143" s="89" t="n">
        <f aca="false">CHOOSE($G$3,AB143-AC143,AC143-AB143)</f>
        <v>0</v>
      </c>
      <c r="AL143" s="89" t="n">
        <f aca="false">CHOOSE($G$3,AE143-AF143,AF143-AE143)</f>
        <v>0</v>
      </c>
      <c r="AM143" s="89" t="n">
        <f aca="false">CHOOSE($G$3,AH143-AI143,AI143-AH143)</f>
        <v>0</v>
      </c>
      <c r="AN143" s="103" t="n">
        <f aca="false">SUM(AK143:AM143)</f>
        <v>0</v>
      </c>
      <c r="AP143" s="89" t="n">
        <f aca="false">CHOOSE($G$3,AA143-AB143,AB143-AA143)</f>
        <v>0</v>
      </c>
      <c r="AQ143" s="89" t="n">
        <f aca="false">CHOOSE($G$3,AD143-AE143,AE143-AD143)</f>
        <v>0</v>
      </c>
      <c r="AR143" s="89" t="n">
        <f aca="false">CHOOSE($G$3,AG143-AH143,AH143-AG143)</f>
        <v>0</v>
      </c>
      <c r="AS143" s="103" t="n">
        <f aca="false">AP143+AQ143+AR143</f>
        <v>0</v>
      </c>
      <c r="AT143" s="103"/>
      <c r="AU143" s="90" t="n">
        <f aca="false">AS143+AN143</f>
        <v>0</v>
      </c>
      <c r="AW143" s="90" t="n">
        <f aca="false">AI143+AF143+AC143</f>
        <v>0</v>
      </c>
      <c r="AX143" s="104"/>
    </row>
    <row r="144" customFormat="false" ht="12.75" hidden="false" customHeight="false" outlineLevel="0" collapsed="false">
      <c r="A144" s="94" t="n">
        <f aca="false">EDATE(A143,1)</f>
        <v>40909</v>
      </c>
      <c r="B144" s="95" t="n">
        <f aca="false">VLOOKUP(MONTH(A144),Volumes,4)</f>
        <v>10000</v>
      </c>
      <c r="C144" s="96"/>
      <c r="D144" s="97" t="n">
        <f aca="false">B144+C144</f>
        <v>10000</v>
      </c>
      <c r="E144" s="84" t="n">
        <f aca="false">IF(X144=0,0,IF(AND(X144=1,$H$3=1),D144*S144,IF($H$3=2,D144,"N/A")))</f>
        <v>0</v>
      </c>
      <c r="F144" s="84" t="n">
        <f aca="false">E144*W144</f>
        <v>0</v>
      </c>
      <c r="G144" s="32" t="n">
        <f aca="false">VLOOKUP($A144,Table,MATCH(G$4,Curves,0))</f>
        <v>3.58</v>
      </c>
      <c r="H144" s="98" t="n">
        <f aca="false">G144</f>
        <v>3.58</v>
      </c>
      <c r="I144" s="99" t="n">
        <f aca="false">H144</f>
        <v>3.58</v>
      </c>
      <c r="J144" s="32" t="n">
        <f aca="false">VLOOKUP($A144,Table,MATCH(J$4,Curves,0))</f>
        <v>-0.0225</v>
      </c>
      <c r="K144" s="98" t="n">
        <f aca="false">J144</f>
        <v>-0.0225</v>
      </c>
      <c r="L144" s="99" t="n">
        <f aca="false">K144</f>
        <v>-0.0225</v>
      </c>
      <c r="M144" s="32" t="n">
        <f aca="false">VLOOKUP($A144,Table,MATCH(M$4,Curves,0))</f>
        <v>0.01</v>
      </c>
      <c r="N144" s="98" t="n">
        <f aca="false">VLOOKUP($A144,Table,MATCH(N$4,Curves,0))</f>
        <v>0.03</v>
      </c>
      <c r="O144" s="99" t="n">
        <f aca="false">N144</f>
        <v>0.03</v>
      </c>
      <c r="P144" s="100"/>
      <c r="Q144" s="99" t="n">
        <f aca="false">O144+L144+I144</f>
        <v>3.5875</v>
      </c>
      <c r="R144" s="100"/>
      <c r="S144" s="35" t="n">
        <f aca="false">A145-A144</f>
        <v>31</v>
      </c>
      <c r="T144" s="101" t="n">
        <f aca="false">CHOOSE(F$3,A145+24,A144)</f>
        <v>40964</v>
      </c>
      <c r="U144" s="35" t="n">
        <f aca="false">T144-C$3</f>
        <v>4190</v>
      </c>
      <c r="V144" s="32" t="n">
        <f aca="false">VLOOKUP($A144,Table,MATCH(V$4,Curves,0))</f>
        <v>0.070625830556465</v>
      </c>
      <c r="W144" s="102" t="n">
        <f aca="false">1/(1+CHOOSE(F$3,(V145+($K$3/10000))/2,(V144+($K$3/10000))/2))^(2*U144/365.25)</f>
        <v>0.45101361909317</v>
      </c>
      <c r="X144" s="35" t="n">
        <f aca="false">IF(AND(mthbeg&lt;=A144,mthend&gt;=A144),1,0)</f>
        <v>0</v>
      </c>
      <c r="Y144" s="35" t="n">
        <f aca="false">S144*X144</f>
        <v>0</v>
      </c>
      <c r="AA144" s="89" t="n">
        <f aca="false">F144*G144</f>
        <v>0</v>
      </c>
      <c r="AB144" s="89" t="n">
        <f aca="false">$F144*H144</f>
        <v>0</v>
      </c>
      <c r="AC144" s="89" t="n">
        <f aca="false">$F144*I144</f>
        <v>0</v>
      </c>
      <c r="AD144" s="89" t="n">
        <f aca="false">$F144*J144</f>
        <v>-0</v>
      </c>
      <c r="AE144" s="89" t="n">
        <f aca="false">$F144*K144</f>
        <v>-0</v>
      </c>
      <c r="AF144" s="89" t="n">
        <f aca="false">$F144*L144</f>
        <v>-0</v>
      </c>
      <c r="AG144" s="89" t="n">
        <f aca="false">$F144*M144</f>
        <v>0</v>
      </c>
      <c r="AH144" s="89" t="n">
        <f aca="false">$F144*N144</f>
        <v>0</v>
      </c>
      <c r="AI144" s="89" t="n">
        <f aca="false">F144*O144</f>
        <v>0</v>
      </c>
      <c r="AJ144" s="93"/>
      <c r="AK144" s="89" t="n">
        <f aca="false">CHOOSE($G$3,AB144-AC144,AC144-AB144)</f>
        <v>0</v>
      </c>
      <c r="AL144" s="89" t="n">
        <f aca="false">CHOOSE($G$3,AE144-AF144,AF144-AE144)</f>
        <v>0</v>
      </c>
      <c r="AM144" s="89" t="n">
        <f aca="false">CHOOSE($G$3,AH144-AI144,AI144-AH144)</f>
        <v>0</v>
      </c>
      <c r="AN144" s="103" t="n">
        <f aca="false">SUM(AK144:AM144)</f>
        <v>0</v>
      </c>
      <c r="AP144" s="89" t="n">
        <f aca="false">CHOOSE($G$3,AA144-AB144,AB144-AA144)</f>
        <v>0</v>
      </c>
      <c r="AQ144" s="89" t="n">
        <f aca="false">CHOOSE($G$3,AD144-AE144,AE144-AD144)</f>
        <v>0</v>
      </c>
      <c r="AR144" s="89" t="n">
        <f aca="false">CHOOSE($G$3,AG144-AH144,AH144-AG144)</f>
        <v>0</v>
      </c>
      <c r="AS144" s="103" t="n">
        <f aca="false">AP144+AQ144+AR144</f>
        <v>0</v>
      </c>
      <c r="AT144" s="103"/>
      <c r="AU144" s="90" t="n">
        <f aca="false">AS144+AN144</f>
        <v>0</v>
      </c>
      <c r="AW144" s="90" t="n">
        <f aca="false">AI144+AF144+AC144</f>
        <v>0</v>
      </c>
      <c r="AX144" s="104"/>
    </row>
    <row r="145" customFormat="false" ht="12.75" hidden="false" customHeight="false" outlineLevel="0" collapsed="false">
      <c r="A145" s="94" t="n">
        <f aca="false">EDATE(A144,1)</f>
        <v>40940</v>
      </c>
      <c r="B145" s="95" t="n">
        <f aca="false">VLOOKUP(MONTH(A145),Volumes,4)</f>
        <v>10000</v>
      </c>
      <c r="C145" s="96"/>
      <c r="D145" s="97" t="n">
        <f aca="false">B145+C145</f>
        <v>10000</v>
      </c>
      <c r="E145" s="84" t="n">
        <f aca="false">IF(X145=0,0,IF(AND(X145=1,$H$3=1),D145*S145,IF($H$3=2,D145,"N/A")))</f>
        <v>0</v>
      </c>
      <c r="F145" s="84" t="n">
        <f aca="false">E145*W145</f>
        <v>0</v>
      </c>
      <c r="G145" s="32" t="n">
        <f aca="false">VLOOKUP($A145,Table,MATCH(G$4,Curves,0))</f>
        <v>3.486</v>
      </c>
      <c r="H145" s="98" t="n">
        <f aca="false">G145</f>
        <v>3.486</v>
      </c>
      <c r="I145" s="99" t="n">
        <f aca="false">H145</f>
        <v>3.486</v>
      </c>
      <c r="J145" s="32" t="n">
        <f aca="false">VLOOKUP($A145,Table,MATCH(J$4,Curves,0))</f>
        <v>-0.0225</v>
      </c>
      <c r="K145" s="98" t="n">
        <f aca="false">J145</f>
        <v>-0.0225</v>
      </c>
      <c r="L145" s="99" t="n">
        <f aca="false">K145</f>
        <v>-0.0225</v>
      </c>
      <c r="M145" s="32" t="n">
        <f aca="false">VLOOKUP($A145,Table,MATCH(M$4,Curves,0))</f>
        <v>0.01</v>
      </c>
      <c r="N145" s="98" t="n">
        <f aca="false">VLOOKUP($A145,Table,MATCH(N$4,Curves,0))</f>
        <v>0.03</v>
      </c>
      <c r="O145" s="99" t="n">
        <f aca="false">N145</f>
        <v>0.03</v>
      </c>
      <c r="P145" s="100"/>
      <c r="Q145" s="99" t="n">
        <f aca="false">O145+L145+I145</f>
        <v>3.4935</v>
      </c>
      <c r="R145" s="100"/>
      <c r="S145" s="35" t="n">
        <f aca="false">A146-A145</f>
        <v>29</v>
      </c>
      <c r="T145" s="101" t="n">
        <f aca="false">CHOOSE(F$3,A146+24,A145)</f>
        <v>40993</v>
      </c>
      <c r="U145" s="35" t="n">
        <f aca="false">T145-C$3</f>
        <v>4219</v>
      </c>
      <c r="V145" s="32" t="n">
        <f aca="false">VLOOKUP($A145,Table,MATCH(V$4,Curves,0))</f>
        <v>0.070629786948701</v>
      </c>
      <c r="W145" s="102" t="n">
        <f aca="false">1/(1+CHOOSE(F$3,(V146+($K$3/10000))/2,(V145+($K$3/10000))/2))^(2*U145/365.25)</f>
        <v>0.448516356995681</v>
      </c>
      <c r="X145" s="35" t="n">
        <f aca="false">IF(AND(mthbeg&lt;=A145,mthend&gt;=A145),1,0)</f>
        <v>0</v>
      </c>
      <c r="Y145" s="35" t="n">
        <f aca="false">S145*X145</f>
        <v>0</v>
      </c>
      <c r="AA145" s="89" t="n">
        <f aca="false">F145*G145</f>
        <v>0</v>
      </c>
      <c r="AB145" s="89" t="n">
        <f aca="false">$F145*H145</f>
        <v>0</v>
      </c>
      <c r="AC145" s="89" t="n">
        <f aca="false">$F145*I145</f>
        <v>0</v>
      </c>
      <c r="AD145" s="89" t="n">
        <f aca="false">$F145*J145</f>
        <v>-0</v>
      </c>
      <c r="AE145" s="89" t="n">
        <f aca="false">$F145*K145</f>
        <v>-0</v>
      </c>
      <c r="AF145" s="89" t="n">
        <f aca="false">$F145*L145</f>
        <v>-0</v>
      </c>
      <c r="AG145" s="89" t="n">
        <f aca="false">$F145*M145</f>
        <v>0</v>
      </c>
      <c r="AH145" s="89" t="n">
        <f aca="false">$F145*N145</f>
        <v>0</v>
      </c>
      <c r="AI145" s="89" t="n">
        <f aca="false">F145*O145</f>
        <v>0</v>
      </c>
      <c r="AJ145" s="93"/>
      <c r="AK145" s="89" t="n">
        <f aca="false">CHOOSE($G$3,AB145-AC145,AC145-AB145)</f>
        <v>0</v>
      </c>
      <c r="AL145" s="89" t="n">
        <f aca="false">CHOOSE($G$3,AE145-AF145,AF145-AE145)</f>
        <v>0</v>
      </c>
      <c r="AM145" s="89" t="n">
        <f aca="false">CHOOSE($G$3,AH145-AI145,AI145-AH145)</f>
        <v>0</v>
      </c>
      <c r="AN145" s="103" t="n">
        <f aca="false">SUM(AK145:AM145)</f>
        <v>0</v>
      </c>
      <c r="AP145" s="89" t="n">
        <f aca="false">CHOOSE($G$3,AA145-AB145,AB145-AA145)</f>
        <v>0</v>
      </c>
      <c r="AQ145" s="89" t="n">
        <f aca="false">CHOOSE($G$3,AD145-AE145,AE145-AD145)</f>
        <v>0</v>
      </c>
      <c r="AR145" s="89" t="n">
        <f aca="false">CHOOSE($G$3,AG145-AH145,AH145-AG145)</f>
        <v>0</v>
      </c>
      <c r="AS145" s="103" t="n">
        <f aca="false">AP145+AQ145+AR145</f>
        <v>0</v>
      </c>
      <c r="AT145" s="103"/>
      <c r="AU145" s="90" t="n">
        <f aca="false">AS145+AN145</f>
        <v>0</v>
      </c>
      <c r="AW145" s="90" t="n">
        <f aca="false">AI145+AF145+AC145</f>
        <v>0</v>
      </c>
      <c r="AX145" s="104"/>
    </row>
    <row r="146" customFormat="false" ht="12.75" hidden="false" customHeight="false" outlineLevel="0" collapsed="false">
      <c r="A146" s="94" t="n">
        <f aca="false">EDATE(A145,1)</f>
        <v>40969</v>
      </c>
      <c r="B146" s="95" t="n">
        <f aca="false">VLOOKUP(MONTH(A146),Volumes,4)</f>
        <v>10000</v>
      </c>
      <c r="C146" s="96"/>
      <c r="D146" s="97" t="n">
        <f aca="false">B146+C146</f>
        <v>10000</v>
      </c>
      <c r="E146" s="84" t="n">
        <f aca="false">IF(X146=0,0,IF(AND(X146=1,$H$3=1),D146*S146,IF($H$3=2,D146,"N/A")))</f>
        <v>0</v>
      </c>
      <c r="F146" s="84" t="n">
        <f aca="false">E146*W146</f>
        <v>0</v>
      </c>
      <c r="G146" s="32" t="n">
        <f aca="false">VLOOKUP($A146,Table,MATCH(G$4,Curves,0))</f>
        <v>3.373</v>
      </c>
      <c r="H146" s="98" t="n">
        <f aca="false">G146</f>
        <v>3.373</v>
      </c>
      <c r="I146" s="99" t="n">
        <f aca="false">H146</f>
        <v>3.373</v>
      </c>
      <c r="J146" s="32" t="n">
        <f aca="false">VLOOKUP($A146,Table,MATCH(J$4,Curves,0))</f>
        <v>-0.004</v>
      </c>
      <c r="K146" s="98" t="n">
        <f aca="false">J146</f>
        <v>-0.004</v>
      </c>
      <c r="L146" s="99" t="n">
        <f aca="false">K146</f>
        <v>-0.004</v>
      </c>
      <c r="M146" s="32" t="n">
        <f aca="false">VLOOKUP($A146,Table,MATCH(M$4,Curves,0))</f>
        <v>0.01</v>
      </c>
      <c r="N146" s="98" t="n">
        <f aca="false">VLOOKUP($A146,Table,MATCH(N$4,Curves,0))</f>
        <v>0.03</v>
      </c>
      <c r="O146" s="99" t="n">
        <f aca="false">N146</f>
        <v>0.03</v>
      </c>
      <c r="P146" s="100"/>
      <c r="Q146" s="99" t="n">
        <f aca="false">O146+L146+I146</f>
        <v>3.399</v>
      </c>
      <c r="R146" s="100"/>
      <c r="S146" s="35" t="n">
        <f aca="false">A147-A146</f>
        <v>31</v>
      </c>
      <c r="T146" s="101" t="n">
        <f aca="false">CHOOSE(F$3,A147+24,A146)</f>
        <v>41024</v>
      </c>
      <c r="U146" s="35" t="n">
        <f aca="false">T146-C$3</f>
        <v>4250</v>
      </c>
      <c r="V146" s="32" t="n">
        <f aca="false">VLOOKUP($A146,Table,MATCH(V$4,Curves,0))</f>
        <v>0.07063348808983</v>
      </c>
      <c r="W146" s="102" t="n">
        <f aca="false">1/(1+CHOOSE(F$3,(V147+($K$3/10000))/2,(V146+($K$3/10000))/2))^(2*U146/365.25)</f>
        <v>0.445861878759293</v>
      </c>
      <c r="X146" s="35" t="n">
        <f aca="false">IF(AND(mthbeg&lt;=A146,mthend&gt;=A146),1,0)</f>
        <v>0</v>
      </c>
      <c r="Y146" s="35" t="n">
        <f aca="false">S146*X146</f>
        <v>0</v>
      </c>
      <c r="AA146" s="89" t="n">
        <f aca="false">F146*G146</f>
        <v>0</v>
      </c>
      <c r="AB146" s="89" t="n">
        <f aca="false">$F146*H146</f>
        <v>0</v>
      </c>
      <c r="AC146" s="89" t="n">
        <f aca="false">$F146*I146</f>
        <v>0</v>
      </c>
      <c r="AD146" s="89" t="n">
        <f aca="false">$F146*J146</f>
        <v>-0</v>
      </c>
      <c r="AE146" s="89" t="n">
        <f aca="false">$F146*K146</f>
        <v>-0</v>
      </c>
      <c r="AF146" s="89" t="n">
        <f aca="false">$F146*L146</f>
        <v>-0</v>
      </c>
      <c r="AG146" s="89" t="n">
        <f aca="false">$F146*M146</f>
        <v>0</v>
      </c>
      <c r="AH146" s="89" t="n">
        <f aca="false">$F146*N146</f>
        <v>0</v>
      </c>
      <c r="AI146" s="89" t="n">
        <f aca="false">F146*O146</f>
        <v>0</v>
      </c>
      <c r="AJ146" s="93"/>
      <c r="AK146" s="89" t="n">
        <f aca="false">CHOOSE($G$3,AB146-AC146,AC146-AB146)</f>
        <v>0</v>
      </c>
      <c r="AL146" s="89" t="n">
        <f aca="false">CHOOSE($G$3,AE146-AF146,AF146-AE146)</f>
        <v>0</v>
      </c>
      <c r="AM146" s="89" t="n">
        <f aca="false">CHOOSE($G$3,AH146-AI146,AI146-AH146)</f>
        <v>0</v>
      </c>
      <c r="AN146" s="103" t="n">
        <f aca="false">SUM(AK146:AM146)</f>
        <v>0</v>
      </c>
      <c r="AP146" s="89" t="n">
        <f aca="false">CHOOSE($G$3,AA146-AB146,AB146-AA146)</f>
        <v>0</v>
      </c>
      <c r="AQ146" s="89" t="n">
        <f aca="false">CHOOSE($G$3,AD146-AE146,AE146-AD146)</f>
        <v>0</v>
      </c>
      <c r="AR146" s="89" t="n">
        <f aca="false">CHOOSE($G$3,AG146-AH146,AH146-AG146)</f>
        <v>0</v>
      </c>
      <c r="AS146" s="103" t="n">
        <f aca="false">AP146+AQ146+AR146</f>
        <v>0</v>
      </c>
      <c r="AT146" s="103"/>
      <c r="AU146" s="90" t="n">
        <f aca="false">AS146+AN146</f>
        <v>0</v>
      </c>
      <c r="AW146" s="90" t="n">
        <f aca="false">AI146+AF146+AC146</f>
        <v>0</v>
      </c>
      <c r="AX146" s="104"/>
    </row>
    <row r="147" customFormat="false" ht="12.75" hidden="false" customHeight="false" outlineLevel="0" collapsed="false">
      <c r="A147" s="94" t="n">
        <f aca="false">EDATE(A146,1)</f>
        <v>41000</v>
      </c>
      <c r="B147" s="95" t="n">
        <f aca="false">VLOOKUP(MONTH(A147),Volumes,4)</f>
        <v>10000</v>
      </c>
      <c r="C147" s="96"/>
      <c r="D147" s="97" t="n">
        <f aca="false">B147+C147</f>
        <v>10000</v>
      </c>
      <c r="E147" s="84" t="n">
        <f aca="false">IF(X147=0,0,IF(AND(X147=1,$H$3=1),D147*S147,IF($H$3=2,D147,"N/A")))</f>
        <v>0</v>
      </c>
      <c r="F147" s="84" t="n">
        <f aca="false">E147*W147</f>
        <v>0</v>
      </c>
      <c r="G147" s="32" t="n">
        <f aca="false">VLOOKUP($A147,Table,MATCH(G$4,Curves,0))</f>
        <v>3.26</v>
      </c>
      <c r="H147" s="98" t="n">
        <f aca="false">G147</f>
        <v>3.26</v>
      </c>
      <c r="I147" s="99" t="n">
        <f aca="false">H147</f>
        <v>3.26</v>
      </c>
      <c r="J147" s="32" t="n">
        <f aca="false">VLOOKUP($A147,Table,MATCH(J$4,Curves,0))</f>
        <v>-0.004</v>
      </c>
      <c r="K147" s="98" t="n">
        <f aca="false">J147</f>
        <v>-0.004</v>
      </c>
      <c r="L147" s="99" t="n">
        <f aca="false">K147</f>
        <v>-0.004</v>
      </c>
      <c r="M147" s="32" t="n">
        <f aca="false">VLOOKUP($A147,Table,MATCH(M$4,Curves,0))</f>
        <v>0.0125</v>
      </c>
      <c r="N147" s="98" t="n">
        <f aca="false">VLOOKUP($A147,Table,MATCH(N$4,Curves,0))</f>
        <v>0.03</v>
      </c>
      <c r="O147" s="99" t="n">
        <f aca="false">N147</f>
        <v>0.03</v>
      </c>
      <c r="P147" s="100"/>
      <c r="Q147" s="99" t="n">
        <f aca="false">O147+L147+I147</f>
        <v>3.286</v>
      </c>
      <c r="R147" s="100"/>
      <c r="S147" s="35" t="n">
        <f aca="false">A148-A147</f>
        <v>30</v>
      </c>
      <c r="T147" s="101" t="n">
        <f aca="false">CHOOSE(F$3,A148+24,A147)</f>
        <v>41054</v>
      </c>
      <c r="U147" s="35" t="n">
        <f aca="false">T147-C$3</f>
        <v>4280</v>
      </c>
      <c r="V147" s="32" t="n">
        <f aca="false">VLOOKUP($A147,Table,MATCH(V$4,Curves,0))</f>
        <v>0.070637444482077</v>
      </c>
      <c r="W147" s="102" t="n">
        <f aca="false">1/(1+CHOOSE(F$3,(V148+($K$3/10000))/2,(V147+($K$3/10000))/2))^(2*U147/365.25)</f>
        <v>0.443307714190235</v>
      </c>
      <c r="X147" s="35" t="n">
        <f aca="false">IF(AND(mthbeg&lt;=A147,mthend&gt;=A147),1,0)</f>
        <v>0</v>
      </c>
      <c r="Y147" s="35" t="n">
        <f aca="false">S147*X147</f>
        <v>0</v>
      </c>
      <c r="AA147" s="89" t="n">
        <f aca="false">F147*G147</f>
        <v>0</v>
      </c>
      <c r="AB147" s="89" t="n">
        <f aca="false">$F147*H147</f>
        <v>0</v>
      </c>
      <c r="AC147" s="89" t="n">
        <f aca="false">$F147*I147</f>
        <v>0</v>
      </c>
      <c r="AD147" s="89" t="n">
        <f aca="false">$F147*J147</f>
        <v>-0</v>
      </c>
      <c r="AE147" s="89" t="n">
        <f aca="false">$F147*K147</f>
        <v>-0</v>
      </c>
      <c r="AF147" s="89" t="n">
        <f aca="false">$F147*L147</f>
        <v>-0</v>
      </c>
      <c r="AG147" s="89" t="n">
        <f aca="false">$F147*M147</f>
        <v>0</v>
      </c>
      <c r="AH147" s="89" t="n">
        <f aca="false">$F147*N147</f>
        <v>0</v>
      </c>
      <c r="AI147" s="89" t="n">
        <f aca="false">F147*O147</f>
        <v>0</v>
      </c>
      <c r="AJ147" s="93"/>
      <c r="AK147" s="89" t="n">
        <f aca="false">CHOOSE($G$3,AB147-AC147,AC147-AB147)</f>
        <v>0</v>
      </c>
      <c r="AL147" s="89" t="n">
        <f aca="false">CHOOSE($G$3,AE147-AF147,AF147-AE147)</f>
        <v>0</v>
      </c>
      <c r="AM147" s="89" t="n">
        <f aca="false">CHOOSE($G$3,AH147-AI147,AI147-AH147)</f>
        <v>0</v>
      </c>
      <c r="AN147" s="103" t="n">
        <f aca="false">SUM(AK147:AM147)</f>
        <v>0</v>
      </c>
      <c r="AP147" s="89" t="n">
        <f aca="false">CHOOSE($G$3,AA147-AB147,AB147-AA147)</f>
        <v>0</v>
      </c>
      <c r="AQ147" s="89" t="n">
        <f aca="false">CHOOSE($G$3,AD147-AE147,AE147-AD147)</f>
        <v>0</v>
      </c>
      <c r="AR147" s="89" t="n">
        <f aca="false">CHOOSE($G$3,AG147-AH147,AH147-AG147)</f>
        <v>0</v>
      </c>
      <c r="AS147" s="103" t="n">
        <f aca="false">AP147+AQ147+AR147</f>
        <v>0</v>
      </c>
      <c r="AT147" s="103"/>
      <c r="AU147" s="90" t="n">
        <f aca="false">AS147+AN147</f>
        <v>0</v>
      </c>
      <c r="AW147" s="90" t="n">
        <f aca="false">AI147+AF147+AC147</f>
        <v>0</v>
      </c>
      <c r="AX147" s="104"/>
    </row>
    <row r="148" customFormat="false" ht="12.75" hidden="false" customHeight="false" outlineLevel="0" collapsed="false">
      <c r="A148" s="94" t="n">
        <f aca="false">EDATE(A147,1)</f>
        <v>41030</v>
      </c>
      <c r="B148" s="95" t="n">
        <f aca="false">VLOOKUP(MONTH(A148),Volumes,4)</f>
        <v>20000</v>
      </c>
      <c r="C148" s="96"/>
      <c r="D148" s="97" t="n">
        <f aca="false">B148+C148</f>
        <v>20000</v>
      </c>
      <c r="E148" s="84" t="n">
        <f aca="false">IF(X148=0,0,IF(AND(X148=1,$H$3=1),D148*S148,IF($H$3=2,D148,"N/A")))</f>
        <v>0</v>
      </c>
      <c r="F148" s="84" t="n">
        <f aca="false">E148*W148</f>
        <v>0</v>
      </c>
      <c r="G148" s="32" t="n">
        <f aca="false">VLOOKUP($A148,Table,MATCH(G$4,Curves,0))</f>
        <v>3.254</v>
      </c>
      <c r="H148" s="98" t="n">
        <f aca="false">G148</f>
        <v>3.254</v>
      </c>
      <c r="I148" s="99" t="n">
        <f aca="false">H148</f>
        <v>3.254</v>
      </c>
      <c r="J148" s="32" t="n">
        <f aca="false">VLOOKUP($A148,Table,MATCH(J$4,Curves,0))</f>
        <v>-0.00425</v>
      </c>
      <c r="K148" s="98" t="n">
        <f aca="false">J148</f>
        <v>-0.00425</v>
      </c>
      <c r="L148" s="99" t="n">
        <f aca="false">K148</f>
        <v>-0.00425</v>
      </c>
      <c r="M148" s="32" t="n">
        <f aca="false">VLOOKUP($A148,Table,MATCH(M$4,Curves,0))</f>
        <v>0.0125</v>
      </c>
      <c r="N148" s="98" t="n">
        <f aca="false">VLOOKUP($A148,Table,MATCH(N$4,Curves,0))</f>
        <v>0.03</v>
      </c>
      <c r="O148" s="99" t="n">
        <f aca="false">N148</f>
        <v>0.03</v>
      </c>
      <c r="P148" s="100"/>
      <c r="Q148" s="99" t="n">
        <f aca="false">O148+L148+I148</f>
        <v>3.27975</v>
      </c>
      <c r="R148" s="100"/>
      <c r="S148" s="35" t="n">
        <f aca="false">A149-A148</f>
        <v>31</v>
      </c>
      <c r="T148" s="101" t="n">
        <f aca="false">CHOOSE(F$3,A149+24,A148)</f>
        <v>41085</v>
      </c>
      <c r="U148" s="35" t="n">
        <f aca="false">T148-C$3</f>
        <v>4311</v>
      </c>
      <c r="V148" s="32" t="n">
        <f aca="false">VLOOKUP($A148,Table,MATCH(V$4,Curves,0))</f>
        <v>0.070641273248772</v>
      </c>
      <c r="W148" s="102" t="n">
        <f aca="false">1/(1+CHOOSE(F$3,(V149+($K$3/10000))/2,(V148+($K$3/10000))/2))^(2*U148/365.25)</f>
        <v>0.440683500117045</v>
      </c>
      <c r="X148" s="35" t="n">
        <f aca="false">IF(AND(mthbeg&lt;=A148,mthend&gt;=A148),1,0)</f>
        <v>0</v>
      </c>
      <c r="Y148" s="35" t="n">
        <f aca="false">S148*X148</f>
        <v>0</v>
      </c>
      <c r="AA148" s="89" t="n">
        <f aca="false">F148*G148</f>
        <v>0</v>
      </c>
      <c r="AB148" s="89" t="n">
        <f aca="false">$F148*H148</f>
        <v>0</v>
      </c>
      <c r="AC148" s="89" t="n">
        <f aca="false">$F148*I148</f>
        <v>0</v>
      </c>
      <c r="AD148" s="89" t="n">
        <f aca="false">$F148*J148</f>
        <v>-0</v>
      </c>
      <c r="AE148" s="89" t="n">
        <f aca="false">$F148*K148</f>
        <v>-0</v>
      </c>
      <c r="AF148" s="89" t="n">
        <f aca="false">$F148*L148</f>
        <v>-0</v>
      </c>
      <c r="AG148" s="89" t="n">
        <f aca="false">$F148*M148</f>
        <v>0</v>
      </c>
      <c r="AH148" s="89" t="n">
        <f aca="false">$F148*N148</f>
        <v>0</v>
      </c>
      <c r="AI148" s="89" t="n">
        <f aca="false">F148*O148</f>
        <v>0</v>
      </c>
      <c r="AJ148" s="93"/>
      <c r="AK148" s="89" t="n">
        <f aca="false">CHOOSE($G$3,AB148-AC148,AC148-AB148)</f>
        <v>0</v>
      </c>
      <c r="AL148" s="89" t="n">
        <f aca="false">CHOOSE($G$3,AE148-AF148,AF148-AE148)</f>
        <v>0</v>
      </c>
      <c r="AM148" s="89" t="n">
        <f aca="false">CHOOSE($G$3,AH148-AI148,AI148-AH148)</f>
        <v>0</v>
      </c>
      <c r="AN148" s="103" t="n">
        <f aca="false">SUM(AK148:AM148)</f>
        <v>0</v>
      </c>
      <c r="AP148" s="89" t="n">
        <f aca="false">CHOOSE($G$3,AA148-AB148,AB148-AA148)</f>
        <v>0</v>
      </c>
      <c r="AQ148" s="89" t="n">
        <f aca="false">CHOOSE($G$3,AD148-AE148,AE148-AD148)</f>
        <v>0</v>
      </c>
      <c r="AR148" s="89" t="n">
        <f aca="false">CHOOSE($G$3,AG148-AH148,AH148-AG148)</f>
        <v>0</v>
      </c>
      <c r="AS148" s="103" t="n">
        <f aca="false">AP148+AQ148+AR148</f>
        <v>0</v>
      </c>
      <c r="AT148" s="103"/>
      <c r="AU148" s="90" t="n">
        <f aca="false">AS148+AN148</f>
        <v>0</v>
      </c>
      <c r="AW148" s="90" t="n">
        <f aca="false">AI148+AF148+AC148</f>
        <v>0</v>
      </c>
      <c r="AX148" s="104"/>
    </row>
    <row r="149" customFormat="false" ht="12.75" hidden="false" customHeight="false" outlineLevel="0" collapsed="false">
      <c r="A149" s="94" t="n">
        <f aca="false">EDATE(A148,1)</f>
        <v>41061</v>
      </c>
      <c r="B149" s="95" t="n">
        <f aca="false">VLOOKUP(MONTH(A149),Volumes,4)</f>
        <v>40000</v>
      </c>
      <c r="C149" s="96"/>
      <c r="D149" s="97" t="n">
        <f aca="false">B149+C149</f>
        <v>40000</v>
      </c>
      <c r="E149" s="84" t="n">
        <f aca="false">IF(X149=0,0,IF(AND(X149=1,$H$3=1),D149*S149,IF($H$3=2,D149,"N/A")))</f>
        <v>0</v>
      </c>
      <c r="F149" s="84" t="n">
        <f aca="false">E149*W149</f>
        <v>0</v>
      </c>
      <c r="G149" s="32" t="n">
        <f aca="false">VLOOKUP($A149,Table,MATCH(G$4,Curves,0))</f>
        <v>3.295</v>
      </c>
      <c r="H149" s="98" t="n">
        <f aca="false">G149</f>
        <v>3.295</v>
      </c>
      <c r="I149" s="99" t="n">
        <f aca="false">H149</f>
        <v>3.295</v>
      </c>
      <c r="J149" s="32" t="n">
        <f aca="false">VLOOKUP($A149,Table,MATCH(J$4,Curves,0))</f>
        <v>-0.00425</v>
      </c>
      <c r="K149" s="98" t="n">
        <f aca="false">J149</f>
        <v>-0.00425</v>
      </c>
      <c r="L149" s="99" t="n">
        <f aca="false">K149</f>
        <v>-0.00425</v>
      </c>
      <c r="M149" s="32" t="n">
        <f aca="false">VLOOKUP($A149,Table,MATCH(M$4,Curves,0))</f>
        <v>0.0125</v>
      </c>
      <c r="N149" s="98" t="n">
        <f aca="false">VLOOKUP($A149,Table,MATCH(N$4,Curves,0))</f>
        <v>0.03</v>
      </c>
      <c r="O149" s="99" t="n">
        <f aca="false">N149</f>
        <v>0.03</v>
      </c>
      <c r="P149" s="100"/>
      <c r="Q149" s="99" t="n">
        <f aca="false">O149+L149+I149</f>
        <v>3.32075</v>
      </c>
      <c r="R149" s="100"/>
      <c r="S149" s="35" t="n">
        <f aca="false">A150-A149</f>
        <v>30</v>
      </c>
      <c r="T149" s="101" t="n">
        <f aca="false">CHOOSE(F$3,A150+24,A149)</f>
        <v>41115</v>
      </c>
      <c r="U149" s="35" t="n">
        <f aca="false">T149-C$3</f>
        <v>4341</v>
      </c>
      <c r="V149" s="32" t="n">
        <f aca="false">VLOOKUP($A149,Table,MATCH(V$4,Curves,0))</f>
        <v>0.070645229641029</v>
      </c>
      <c r="W149" s="102" t="n">
        <f aca="false">1/(1+CHOOSE(F$3,(V150+($K$3/10000))/2,(V149+($K$3/10000))/2))^(2*U149/365.25)</f>
        <v>0.43815845924839</v>
      </c>
      <c r="X149" s="35" t="n">
        <f aca="false">IF(AND(mthbeg&lt;=A149,mthend&gt;=A149),1,0)</f>
        <v>0</v>
      </c>
      <c r="Y149" s="35" t="n">
        <f aca="false">S149*X149</f>
        <v>0</v>
      </c>
      <c r="AA149" s="89" t="n">
        <f aca="false">F149*G149</f>
        <v>0</v>
      </c>
      <c r="AB149" s="89" t="n">
        <f aca="false">$F149*H149</f>
        <v>0</v>
      </c>
      <c r="AC149" s="89" t="n">
        <f aca="false">$F149*I149</f>
        <v>0</v>
      </c>
      <c r="AD149" s="89" t="n">
        <f aca="false">$F149*J149</f>
        <v>-0</v>
      </c>
      <c r="AE149" s="89" t="n">
        <f aca="false">$F149*K149</f>
        <v>-0</v>
      </c>
      <c r="AF149" s="89" t="n">
        <f aca="false">$F149*L149</f>
        <v>-0</v>
      </c>
      <c r="AG149" s="89" t="n">
        <f aca="false">$F149*M149</f>
        <v>0</v>
      </c>
      <c r="AH149" s="89" t="n">
        <f aca="false">$F149*N149</f>
        <v>0</v>
      </c>
      <c r="AI149" s="89" t="n">
        <f aca="false">F149*O149</f>
        <v>0</v>
      </c>
      <c r="AJ149" s="93"/>
      <c r="AK149" s="89" t="n">
        <f aca="false">CHOOSE($G$3,AB149-AC149,AC149-AB149)</f>
        <v>0</v>
      </c>
      <c r="AL149" s="89" t="n">
        <f aca="false">CHOOSE($G$3,AE149-AF149,AF149-AE149)</f>
        <v>0</v>
      </c>
      <c r="AM149" s="89" t="n">
        <f aca="false">CHOOSE($G$3,AH149-AI149,AI149-AH149)</f>
        <v>0</v>
      </c>
      <c r="AN149" s="103" t="n">
        <f aca="false">SUM(AK149:AM149)</f>
        <v>0</v>
      </c>
      <c r="AP149" s="89" t="n">
        <f aca="false">CHOOSE($G$3,AA149-AB149,AB149-AA149)</f>
        <v>0</v>
      </c>
      <c r="AQ149" s="89" t="n">
        <f aca="false">CHOOSE($G$3,AD149-AE149,AE149-AD149)</f>
        <v>0</v>
      </c>
      <c r="AR149" s="89" t="n">
        <f aca="false">CHOOSE($G$3,AG149-AH149,AH149-AG149)</f>
        <v>0</v>
      </c>
      <c r="AS149" s="103" t="n">
        <f aca="false">AP149+AQ149+AR149</f>
        <v>0</v>
      </c>
      <c r="AT149" s="103"/>
      <c r="AU149" s="90" t="n">
        <f aca="false">AS149+AN149</f>
        <v>0</v>
      </c>
      <c r="AW149" s="90" t="n">
        <f aca="false">AI149+AF149+AC149</f>
        <v>0</v>
      </c>
      <c r="AX149" s="104"/>
    </row>
    <row r="150" customFormat="false" ht="12.75" hidden="false" customHeight="false" outlineLevel="0" collapsed="false">
      <c r="A150" s="94" t="n">
        <f aca="false">EDATE(A149,1)</f>
        <v>41091</v>
      </c>
      <c r="B150" s="95" t="n">
        <f aca="false">VLOOKUP(MONTH(A150),Volumes,4)</f>
        <v>40000</v>
      </c>
      <c r="C150" s="96"/>
      <c r="D150" s="97" t="n">
        <f aca="false">B150+C150</f>
        <v>40000</v>
      </c>
      <c r="E150" s="84" t="n">
        <f aca="false">IF(X150=0,0,IF(AND(X150=1,$H$3=1),D150*S150,IF($H$3=2,D150,"N/A")))</f>
        <v>0</v>
      </c>
      <c r="F150" s="84" t="n">
        <f aca="false">E150*W150</f>
        <v>0</v>
      </c>
      <c r="G150" s="32" t="n">
        <f aca="false">VLOOKUP($A150,Table,MATCH(G$4,Curves,0))</f>
        <v>3.307</v>
      </c>
      <c r="H150" s="98" t="n">
        <f aca="false">G150</f>
        <v>3.307</v>
      </c>
      <c r="I150" s="99" t="n">
        <f aca="false">H150</f>
        <v>3.307</v>
      </c>
      <c r="J150" s="32" t="n">
        <f aca="false">VLOOKUP($A150,Table,MATCH(J$4,Curves,0))</f>
        <v>-0.00425</v>
      </c>
      <c r="K150" s="98" t="n">
        <f aca="false">J150</f>
        <v>-0.00425</v>
      </c>
      <c r="L150" s="99" t="n">
        <f aca="false">K150</f>
        <v>-0.00425</v>
      </c>
      <c r="M150" s="32" t="n">
        <f aca="false">VLOOKUP($A150,Table,MATCH(M$4,Curves,0))</f>
        <v>0.0125</v>
      </c>
      <c r="N150" s="98" t="n">
        <f aca="false">VLOOKUP($A150,Table,MATCH(N$4,Curves,0))</f>
        <v>0.03</v>
      </c>
      <c r="O150" s="99" t="n">
        <f aca="false">N150</f>
        <v>0.03</v>
      </c>
      <c r="P150" s="100"/>
      <c r="Q150" s="99" t="n">
        <f aca="false">O150+L150+I150</f>
        <v>3.33275</v>
      </c>
      <c r="R150" s="100"/>
      <c r="S150" s="35" t="n">
        <f aca="false">A151-A150</f>
        <v>31</v>
      </c>
      <c r="T150" s="101" t="n">
        <f aca="false">CHOOSE(F$3,A151+24,A150)</f>
        <v>41146</v>
      </c>
      <c r="U150" s="35" t="n">
        <f aca="false">T150-C$3</f>
        <v>4372</v>
      </c>
      <c r="V150" s="32" t="n">
        <f aca="false">VLOOKUP($A150,Table,MATCH(V$4,Curves,0))</f>
        <v>0.070649058407734</v>
      </c>
      <c r="W150" s="102" t="n">
        <f aca="false">1/(1+CHOOSE(F$3,(V151+($K$3/10000))/2,(V150+($K$3/10000))/2))^(2*U150/365.25)</f>
        <v>0.435564170929618</v>
      </c>
      <c r="X150" s="35" t="n">
        <f aca="false">IF(AND(mthbeg&lt;=A150,mthend&gt;=A150),1,0)</f>
        <v>0</v>
      </c>
      <c r="Y150" s="35" t="n">
        <f aca="false">S150*X150</f>
        <v>0</v>
      </c>
      <c r="AA150" s="89" t="n">
        <f aca="false">F150*G150</f>
        <v>0</v>
      </c>
      <c r="AB150" s="89" t="n">
        <f aca="false">$F150*H150</f>
        <v>0</v>
      </c>
      <c r="AC150" s="89" t="n">
        <f aca="false">$F150*I150</f>
        <v>0</v>
      </c>
      <c r="AD150" s="89" t="n">
        <f aca="false">$F150*J150</f>
        <v>-0</v>
      </c>
      <c r="AE150" s="89" t="n">
        <f aca="false">$F150*K150</f>
        <v>-0</v>
      </c>
      <c r="AF150" s="89" t="n">
        <f aca="false">$F150*L150</f>
        <v>-0</v>
      </c>
      <c r="AG150" s="89" t="n">
        <f aca="false">$F150*M150</f>
        <v>0</v>
      </c>
      <c r="AH150" s="89" t="n">
        <f aca="false">$F150*N150</f>
        <v>0</v>
      </c>
      <c r="AI150" s="89" t="n">
        <f aca="false">F150*O150</f>
        <v>0</v>
      </c>
      <c r="AJ150" s="93"/>
      <c r="AK150" s="89" t="n">
        <f aca="false">CHOOSE($G$3,AB150-AC150,AC150-AB150)</f>
        <v>0</v>
      </c>
      <c r="AL150" s="89" t="n">
        <f aca="false">CHOOSE($G$3,AE150-AF150,AF150-AE150)</f>
        <v>0</v>
      </c>
      <c r="AM150" s="89" t="n">
        <f aca="false">CHOOSE($G$3,AH150-AI150,AI150-AH150)</f>
        <v>0</v>
      </c>
      <c r="AN150" s="103" t="n">
        <f aca="false">SUM(AK150:AM150)</f>
        <v>0</v>
      </c>
      <c r="AP150" s="89" t="n">
        <f aca="false">CHOOSE($G$3,AA150-AB150,AB150-AA150)</f>
        <v>0</v>
      </c>
      <c r="AQ150" s="89" t="n">
        <f aca="false">CHOOSE($G$3,AD150-AE150,AE150-AD150)</f>
        <v>0</v>
      </c>
      <c r="AR150" s="89" t="n">
        <f aca="false">CHOOSE($G$3,AG150-AH150,AH150-AG150)</f>
        <v>0</v>
      </c>
      <c r="AS150" s="103" t="n">
        <f aca="false">AP150+AQ150+AR150</f>
        <v>0</v>
      </c>
      <c r="AT150" s="103"/>
      <c r="AU150" s="90" t="n">
        <f aca="false">AS150+AN150</f>
        <v>0</v>
      </c>
      <c r="AW150" s="90" t="n">
        <f aca="false">AI150+AF150+AC150</f>
        <v>0</v>
      </c>
      <c r="AX150" s="104"/>
    </row>
    <row r="151" customFormat="false" ht="12.75" hidden="false" customHeight="false" outlineLevel="0" collapsed="false">
      <c r="A151" s="94" t="n">
        <f aca="false">EDATE(A150,1)</f>
        <v>41122</v>
      </c>
      <c r="B151" s="95" t="n">
        <f aca="false">VLOOKUP(MONTH(A151),Volumes,4)</f>
        <v>40000</v>
      </c>
      <c r="C151" s="96"/>
      <c r="D151" s="97" t="n">
        <f aca="false">B151+C151</f>
        <v>40000</v>
      </c>
      <c r="E151" s="84" t="n">
        <f aca="false">IF(X151=0,0,IF(AND(X151=1,$H$3=1),D151*S151,IF($H$3=2,D151,"N/A")))</f>
        <v>0</v>
      </c>
      <c r="F151" s="84" t="n">
        <f aca="false">E151*W151</f>
        <v>0</v>
      </c>
      <c r="G151" s="32" t="n">
        <f aca="false">VLOOKUP($A151,Table,MATCH(G$4,Curves,0))</f>
        <v>3.328</v>
      </c>
      <c r="H151" s="98" t="n">
        <f aca="false">G151</f>
        <v>3.328</v>
      </c>
      <c r="I151" s="99" t="n">
        <f aca="false">H151</f>
        <v>3.328</v>
      </c>
      <c r="J151" s="32" t="n">
        <f aca="false">VLOOKUP($A151,Table,MATCH(J$4,Curves,0))</f>
        <v>-0.00675</v>
      </c>
      <c r="K151" s="98" t="n">
        <f aca="false">J151</f>
        <v>-0.00675</v>
      </c>
      <c r="L151" s="99" t="n">
        <f aca="false">K151</f>
        <v>-0.00675</v>
      </c>
      <c r="M151" s="32" t="n">
        <f aca="false">VLOOKUP($A151,Table,MATCH(M$4,Curves,0))</f>
        <v>0.0125</v>
      </c>
      <c r="N151" s="98" t="n">
        <f aca="false">VLOOKUP($A151,Table,MATCH(N$4,Curves,0))</f>
        <v>0.03</v>
      </c>
      <c r="O151" s="99" t="n">
        <f aca="false">N151</f>
        <v>0.03</v>
      </c>
      <c r="P151" s="100"/>
      <c r="Q151" s="99" t="n">
        <f aca="false">O151+L151+I151</f>
        <v>3.35125</v>
      </c>
      <c r="R151" s="100"/>
      <c r="S151" s="35" t="n">
        <f aca="false">A152-A151</f>
        <v>31</v>
      </c>
      <c r="T151" s="101" t="n">
        <f aca="false">CHOOSE(F$3,A152+24,A151)</f>
        <v>41177</v>
      </c>
      <c r="U151" s="35" t="n">
        <f aca="false">T151-C$3</f>
        <v>4403</v>
      </c>
      <c r="V151" s="32" t="n">
        <f aca="false">VLOOKUP($A151,Table,MATCH(V$4,Curves,0))</f>
        <v>0.0706530148</v>
      </c>
      <c r="W151" s="102" t="n">
        <f aca="false">1/(1+CHOOSE(F$3,(V152+($K$3/10000))/2,(V151+($K$3/10000))/2))^(2*U151/365.25)</f>
        <v>0.432984962281845</v>
      </c>
      <c r="X151" s="35" t="n">
        <f aca="false">IF(AND(mthbeg&lt;=A151,mthend&gt;=A151),1,0)</f>
        <v>0</v>
      </c>
      <c r="Y151" s="35" t="n">
        <f aca="false">S151*X151</f>
        <v>0</v>
      </c>
      <c r="AA151" s="89" t="n">
        <f aca="false">F151*G151</f>
        <v>0</v>
      </c>
      <c r="AB151" s="89" t="n">
        <f aca="false">$F151*H151</f>
        <v>0</v>
      </c>
      <c r="AC151" s="89" t="n">
        <f aca="false">$F151*I151</f>
        <v>0</v>
      </c>
      <c r="AD151" s="89" t="n">
        <f aca="false">$F151*J151</f>
        <v>-0</v>
      </c>
      <c r="AE151" s="89" t="n">
        <f aca="false">$F151*K151</f>
        <v>-0</v>
      </c>
      <c r="AF151" s="89" t="n">
        <f aca="false">$F151*L151</f>
        <v>-0</v>
      </c>
      <c r="AG151" s="89" t="n">
        <f aca="false">$F151*M151</f>
        <v>0</v>
      </c>
      <c r="AH151" s="89" t="n">
        <f aca="false">$F151*N151</f>
        <v>0</v>
      </c>
      <c r="AI151" s="89" t="n">
        <f aca="false">F151*O151</f>
        <v>0</v>
      </c>
      <c r="AJ151" s="93"/>
      <c r="AK151" s="89" t="n">
        <f aca="false">CHOOSE($G$3,AB151-AC151,AC151-AB151)</f>
        <v>0</v>
      </c>
      <c r="AL151" s="89" t="n">
        <f aca="false">CHOOSE($G$3,AE151-AF151,AF151-AE151)</f>
        <v>0</v>
      </c>
      <c r="AM151" s="89" t="n">
        <f aca="false">CHOOSE($G$3,AH151-AI151,AI151-AH151)</f>
        <v>0</v>
      </c>
      <c r="AN151" s="103" t="n">
        <f aca="false">SUM(AK151:AM151)</f>
        <v>0</v>
      </c>
      <c r="AP151" s="89" t="n">
        <f aca="false">CHOOSE($G$3,AA151-AB151,AB151-AA151)</f>
        <v>0</v>
      </c>
      <c r="AQ151" s="89" t="n">
        <f aca="false">CHOOSE($G$3,AD151-AE151,AE151-AD151)</f>
        <v>0</v>
      </c>
      <c r="AR151" s="89" t="n">
        <f aca="false">CHOOSE($G$3,AG151-AH151,AH151-AG151)</f>
        <v>0</v>
      </c>
      <c r="AS151" s="103" t="n">
        <f aca="false">AP151+AQ151+AR151</f>
        <v>0</v>
      </c>
      <c r="AT151" s="103"/>
      <c r="AU151" s="90" t="n">
        <f aca="false">AS151+AN151</f>
        <v>0</v>
      </c>
      <c r="AW151" s="90" t="n">
        <f aca="false">AI151+AF151+AC151</f>
        <v>0</v>
      </c>
      <c r="AX151" s="104"/>
    </row>
    <row r="152" customFormat="false" ht="12.75" hidden="false" customHeight="false" outlineLevel="0" collapsed="false">
      <c r="A152" s="94" t="n">
        <f aca="false">EDATE(A151,1)</f>
        <v>41153</v>
      </c>
      <c r="B152" s="95" t="n">
        <f aca="false">VLOOKUP(MONTH(A152),Volumes,4)</f>
        <v>20000</v>
      </c>
      <c r="C152" s="96"/>
      <c r="D152" s="97" t="n">
        <f aca="false">B152+C152</f>
        <v>20000</v>
      </c>
      <c r="E152" s="84" t="n">
        <f aca="false">IF(X152=0,0,IF(AND(X152=1,$H$3=1),D152*S152,IF($H$3=2,D152,"N/A")))</f>
        <v>0</v>
      </c>
      <c r="F152" s="84" t="n">
        <f aca="false">E152*W152</f>
        <v>0</v>
      </c>
      <c r="G152" s="32" t="n">
        <f aca="false">VLOOKUP($A152,Table,MATCH(G$4,Curves,0))</f>
        <v>3.346</v>
      </c>
      <c r="H152" s="98" t="n">
        <f aca="false">G152</f>
        <v>3.346</v>
      </c>
      <c r="I152" s="99" t="n">
        <f aca="false">H152</f>
        <v>3.346</v>
      </c>
      <c r="J152" s="32" t="n">
        <f aca="false">VLOOKUP($A152,Table,MATCH(J$4,Curves,0))</f>
        <v>-0.00675</v>
      </c>
      <c r="K152" s="98" t="n">
        <f aca="false">J152</f>
        <v>-0.00675</v>
      </c>
      <c r="L152" s="99" t="n">
        <f aca="false">K152</f>
        <v>-0.00675</v>
      </c>
      <c r="M152" s="32" t="n">
        <f aca="false">VLOOKUP($A152,Table,MATCH(M$4,Curves,0))</f>
        <v>0.0125</v>
      </c>
      <c r="N152" s="98" t="n">
        <f aca="false">VLOOKUP($A152,Table,MATCH(N$4,Curves,0))</f>
        <v>0.03</v>
      </c>
      <c r="O152" s="99" t="n">
        <f aca="false">N152</f>
        <v>0.03</v>
      </c>
      <c r="P152" s="100"/>
      <c r="Q152" s="99" t="n">
        <f aca="false">O152+L152+I152</f>
        <v>3.36925</v>
      </c>
      <c r="R152" s="100"/>
      <c r="S152" s="35" t="n">
        <f aca="false">A153-A152</f>
        <v>30</v>
      </c>
      <c r="T152" s="101" t="n">
        <f aca="false">CHOOSE(F$3,A153+24,A152)</f>
        <v>41207</v>
      </c>
      <c r="U152" s="35" t="n">
        <f aca="false">T152-C$3</f>
        <v>4433</v>
      </c>
      <c r="V152" s="32" t="n">
        <f aca="false">VLOOKUP($A152,Table,MATCH(V$4,Curves,0))</f>
        <v>0.070656971192272</v>
      </c>
      <c r="W152" s="102" t="n">
        <f aca="false">1/(1+CHOOSE(F$3,(V153+($K$3/10000))/2,(V152+($K$3/10000))/2))^(2*U152/365.25)</f>
        <v>0.430503230800997</v>
      </c>
      <c r="X152" s="35" t="n">
        <f aca="false">IF(AND(mthbeg&lt;=A152,mthend&gt;=A152),1,0)</f>
        <v>0</v>
      </c>
      <c r="Y152" s="35" t="n">
        <f aca="false">S152*X152</f>
        <v>0</v>
      </c>
      <c r="AA152" s="89" t="n">
        <f aca="false">F152*G152</f>
        <v>0</v>
      </c>
      <c r="AB152" s="89" t="n">
        <f aca="false">$F152*H152</f>
        <v>0</v>
      </c>
      <c r="AC152" s="89" t="n">
        <f aca="false">$F152*I152</f>
        <v>0</v>
      </c>
      <c r="AD152" s="89" t="n">
        <f aca="false">$F152*J152</f>
        <v>-0</v>
      </c>
      <c r="AE152" s="89" t="n">
        <f aca="false">$F152*K152</f>
        <v>-0</v>
      </c>
      <c r="AF152" s="89" t="n">
        <f aca="false">$F152*L152</f>
        <v>-0</v>
      </c>
      <c r="AG152" s="89" t="n">
        <f aca="false">$F152*M152</f>
        <v>0</v>
      </c>
      <c r="AH152" s="89" t="n">
        <f aca="false">$F152*N152</f>
        <v>0</v>
      </c>
      <c r="AI152" s="89" t="n">
        <f aca="false">F152*O152</f>
        <v>0</v>
      </c>
      <c r="AJ152" s="93"/>
      <c r="AK152" s="89" t="n">
        <f aca="false">CHOOSE($G$3,AB152-AC152,AC152-AB152)</f>
        <v>0</v>
      </c>
      <c r="AL152" s="89" t="n">
        <f aca="false">CHOOSE($G$3,AE152-AF152,AF152-AE152)</f>
        <v>0</v>
      </c>
      <c r="AM152" s="89" t="n">
        <f aca="false">CHOOSE($G$3,AH152-AI152,AI152-AH152)</f>
        <v>0</v>
      </c>
      <c r="AN152" s="103" t="n">
        <f aca="false">SUM(AK152:AM152)</f>
        <v>0</v>
      </c>
      <c r="AP152" s="89" t="n">
        <f aca="false">CHOOSE($G$3,AA152-AB152,AB152-AA152)</f>
        <v>0</v>
      </c>
      <c r="AQ152" s="89" t="n">
        <f aca="false">CHOOSE($G$3,AD152-AE152,AE152-AD152)</f>
        <v>0</v>
      </c>
      <c r="AR152" s="89" t="n">
        <f aca="false">CHOOSE($G$3,AG152-AH152,AH152-AG152)</f>
        <v>0</v>
      </c>
      <c r="AS152" s="103" t="n">
        <f aca="false">AP152+AQ152+AR152</f>
        <v>0</v>
      </c>
      <c r="AT152" s="103"/>
      <c r="AU152" s="90" t="n">
        <f aca="false">AS152+AN152</f>
        <v>0</v>
      </c>
      <c r="AW152" s="90" t="n">
        <f aca="false">AI152+AF152+AC152</f>
        <v>0</v>
      </c>
      <c r="AX152" s="104"/>
    </row>
    <row r="153" customFormat="false" ht="12.75" hidden="false" customHeight="false" outlineLevel="0" collapsed="false">
      <c r="A153" s="94" t="n">
        <f aca="false">EDATE(A152,1)</f>
        <v>41183</v>
      </c>
      <c r="B153" s="95" t="n">
        <f aca="false">VLOOKUP(MONTH(A153),Volumes,4)</f>
        <v>10000</v>
      </c>
      <c r="C153" s="96"/>
      <c r="D153" s="97" t="n">
        <f aca="false">B153+C153</f>
        <v>10000</v>
      </c>
      <c r="E153" s="84" t="n">
        <f aca="false">IF(X153=0,0,IF(AND(X153=1,$H$3=1),D153*S153,IF($H$3=2,D153,"N/A")))</f>
        <v>0</v>
      </c>
      <c r="F153" s="84" t="n">
        <f aca="false">E153*W153</f>
        <v>0</v>
      </c>
      <c r="G153" s="32" t="n">
        <f aca="false">VLOOKUP($A153,Table,MATCH(G$4,Curves,0))</f>
        <v>3.352</v>
      </c>
      <c r="H153" s="98" t="n">
        <f aca="false">G153</f>
        <v>3.352</v>
      </c>
      <c r="I153" s="99" t="n">
        <f aca="false">H153</f>
        <v>3.352</v>
      </c>
      <c r="J153" s="32" t="n">
        <f aca="false">VLOOKUP($A153,Table,MATCH(J$4,Curves,0))</f>
        <v>-0.0225</v>
      </c>
      <c r="K153" s="98" t="n">
        <f aca="false">J153</f>
        <v>-0.0225</v>
      </c>
      <c r="L153" s="99" t="n">
        <f aca="false">K153</f>
        <v>-0.0225</v>
      </c>
      <c r="M153" s="32" t="n">
        <f aca="false">VLOOKUP($A153,Table,MATCH(M$4,Curves,0))</f>
        <v>0.0125</v>
      </c>
      <c r="N153" s="98" t="n">
        <f aca="false">VLOOKUP($A153,Table,MATCH(N$4,Curves,0))</f>
        <v>0.03</v>
      </c>
      <c r="O153" s="99" t="n">
        <f aca="false">N153</f>
        <v>0.03</v>
      </c>
      <c r="P153" s="100"/>
      <c r="Q153" s="99" t="n">
        <f aca="false">O153+L153+I153</f>
        <v>3.3595</v>
      </c>
      <c r="R153" s="100"/>
      <c r="S153" s="35" t="n">
        <f aca="false">A154-A153</f>
        <v>31</v>
      </c>
      <c r="T153" s="101" t="n">
        <f aca="false">CHOOSE(F$3,A154+24,A153)</f>
        <v>41238</v>
      </c>
      <c r="U153" s="35" t="n">
        <f aca="false">T153-C$3</f>
        <v>4464</v>
      </c>
      <c r="V153" s="32" t="n">
        <f aca="false">VLOOKUP($A153,Table,MATCH(V$4,Curves,0))</f>
        <v>0.070660799959</v>
      </c>
      <c r="W153" s="102" t="n">
        <f aca="false">1/(1+CHOOSE(F$3,(V154+($K$3/10000))/2,(V153+($K$3/10000))/2))^(2*U153/365.25)</f>
        <v>0.427953444518961</v>
      </c>
      <c r="X153" s="35" t="n">
        <f aca="false">IF(AND(mthbeg&lt;=A153,mthend&gt;=A153),1,0)</f>
        <v>0</v>
      </c>
      <c r="Y153" s="35" t="n">
        <f aca="false">S153*X153</f>
        <v>0</v>
      </c>
      <c r="AA153" s="89" t="n">
        <f aca="false">F153*G153</f>
        <v>0</v>
      </c>
      <c r="AB153" s="89" t="n">
        <f aca="false">$F153*H153</f>
        <v>0</v>
      </c>
      <c r="AC153" s="89" t="n">
        <f aca="false">$F153*I153</f>
        <v>0</v>
      </c>
      <c r="AD153" s="89" t="n">
        <f aca="false">$F153*J153</f>
        <v>-0</v>
      </c>
      <c r="AE153" s="89" t="n">
        <f aca="false">$F153*K153</f>
        <v>-0</v>
      </c>
      <c r="AF153" s="89" t="n">
        <f aca="false">$F153*L153</f>
        <v>-0</v>
      </c>
      <c r="AG153" s="89" t="n">
        <f aca="false">$F153*M153</f>
        <v>0</v>
      </c>
      <c r="AH153" s="89" t="n">
        <f aca="false">$F153*N153</f>
        <v>0</v>
      </c>
      <c r="AI153" s="89" t="n">
        <f aca="false">F153*O153</f>
        <v>0</v>
      </c>
      <c r="AJ153" s="93"/>
      <c r="AK153" s="89" t="n">
        <f aca="false">CHOOSE($G$3,AB153-AC153,AC153-AB153)</f>
        <v>0</v>
      </c>
      <c r="AL153" s="89" t="n">
        <f aca="false">CHOOSE($G$3,AE153-AF153,AF153-AE153)</f>
        <v>0</v>
      </c>
      <c r="AM153" s="89" t="n">
        <f aca="false">CHOOSE($G$3,AH153-AI153,AI153-AH153)</f>
        <v>0</v>
      </c>
      <c r="AN153" s="103" t="n">
        <f aca="false">SUM(AK153:AM153)</f>
        <v>0</v>
      </c>
      <c r="AP153" s="89" t="n">
        <f aca="false">CHOOSE($G$3,AA153-AB153,AB153-AA153)</f>
        <v>0</v>
      </c>
      <c r="AQ153" s="89" t="n">
        <f aca="false">CHOOSE($G$3,AD153-AE153,AE153-AD153)</f>
        <v>0</v>
      </c>
      <c r="AR153" s="89" t="n">
        <f aca="false">CHOOSE($G$3,AG153-AH153,AH153-AG153)</f>
        <v>0</v>
      </c>
      <c r="AS153" s="103" t="n">
        <f aca="false">AP153+AQ153+AR153</f>
        <v>0</v>
      </c>
      <c r="AT153" s="103"/>
      <c r="AU153" s="90" t="n">
        <f aca="false">AS153+AN153</f>
        <v>0</v>
      </c>
      <c r="AW153" s="90" t="n">
        <f aca="false">AI153+AF153+AC153</f>
        <v>0</v>
      </c>
      <c r="AX153" s="104"/>
    </row>
    <row r="154" customFormat="false" ht="12.75" hidden="false" customHeight="false" outlineLevel="0" collapsed="false">
      <c r="A154" s="94" t="n">
        <f aca="false">EDATE(A153,1)</f>
        <v>41214</v>
      </c>
      <c r="B154" s="95" t="n">
        <f aca="false">VLOOKUP(MONTH(A154),Volumes,4)</f>
        <v>10000</v>
      </c>
      <c r="C154" s="96"/>
      <c r="D154" s="97" t="n">
        <f aca="false">B154+C154</f>
        <v>10000</v>
      </c>
      <c r="E154" s="84" t="n">
        <f aca="false">IF(X154=0,0,IF(AND(X154=1,$H$3=1),D154*S154,IF($H$3=2,D154,"N/A")))</f>
        <v>0</v>
      </c>
      <c r="F154" s="84" t="n">
        <f aca="false">E154*W154</f>
        <v>0</v>
      </c>
      <c r="G154" s="32" t="n">
        <f aca="false">VLOOKUP($A154,Table,MATCH(G$4,Curves,0))</f>
        <v>3.399</v>
      </c>
      <c r="H154" s="98" t="n">
        <f aca="false">G154</f>
        <v>3.399</v>
      </c>
      <c r="I154" s="99" t="n">
        <f aca="false">H154</f>
        <v>3.399</v>
      </c>
      <c r="J154" s="32" t="n">
        <f aca="false">VLOOKUP($A154,Table,MATCH(J$4,Curves,0))</f>
        <v>-0.0215</v>
      </c>
      <c r="K154" s="98" t="n">
        <f aca="false">J154</f>
        <v>-0.0215</v>
      </c>
      <c r="L154" s="99" t="n">
        <f aca="false">K154</f>
        <v>-0.0215</v>
      </c>
      <c r="M154" s="32" t="n">
        <f aca="false">VLOOKUP($A154,Table,MATCH(M$4,Curves,0))</f>
        <v>0.01</v>
      </c>
      <c r="N154" s="98" t="n">
        <f aca="false">VLOOKUP($A154,Table,MATCH(N$4,Curves,0))</f>
        <v>0.03</v>
      </c>
      <c r="O154" s="99" t="n">
        <f aca="false">N154</f>
        <v>0.03</v>
      </c>
      <c r="P154" s="100"/>
      <c r="Q154" s="99" t="n">
        <f aca="false">O154+L154+I154</f>
        <v>3.4075</v>
      </c>
      <c r="R154" s="100"/>
      <c r="S154" s="35" t="n">
        <f aca="false">A155-A154</f>
        <v>30</v>
      </c>
      <c r="T154" s="101" t="n">
        <f aca="false">CHOOSE(F$3,A155+24,A154)</f>
        <v>41268</v>
      </c>
      <c r="U154" s="35" t="n">
        <f aca="false">T154-C$3</f>
        <v>4494</v>
      </c>
      <c r="V154" s="32" t="n">
        <f aca="false">VLOOKUP($A154,Table,MATCH(V$4,Curves,0))</f>
        <v>0.070664756351275</v>
      </c>
      <c r="W154" s="102" t="n">
        <f aca="false">1/(1+CHOOSE(F$3,(V155+($K$3/10000))/2,(V154+($K$3/10000))/2))^(2*U154/365.25)</f>
        <v>0.425500026570294</v>
      </c>
      <c r="X154" s="35" t="n">
        <f aca="false">IF(AND(mthbeg&lt;=A154,mthend&gt;=A154),1,0)</f>
        <v>0</v>
      </c>
      <c r="Y154" s="35" t="n">
        <f aca="false">S154*X154</f>
        <v>0</v>
      </c>
      <c r="AA154" s="89" t="n">
        <f aca="false">F154*G154</f>
        <v>0</v>
      </c>
      <c r="AB154" s="89" t="n">
        <f aca="false">$F154*H154</f>
        <v>0</v>
      </c>
      <c r="AC154" s="89" t="n">
        <f aca="false">$F154*I154</f>
        <v>0</v>
      </c>
      <c r="AD154" s="89" t="n">
        <f aca="false">$F154*J154</f>
        <v>-0</v>
      </c>
      <c r="AE154" s="89" t="n">
        <f aca="false">$F154*K154</f>
        <v>-0</v>
      </c>
      <c r="AF154" s="89" t="n">
        <f aca="false">$F154*L154</f>
        <v>-0</v>
      </c>
      <c r="AG154" s="89" t="n">
        <f aca="false">$F154*M154</f>
        <v>0</v>
      </c>
      <c r="AH154" s="89" t="n">
        <f aca="false">$F154*N154</f>
        <v>0</v>
      </c>
      <c r="AI154" s="89" t="n">
        <f aca="false">F154*O154</f>
        <v>0</v>
      </c>
      <c r="AJ154" s="93"/>
      <c r="AK154" s="89" t="n">
        <f aca="false">CHOOSE($G$3,AB154-AC154,AC154-AB154)</f>
        <v>0</v>
      </c>
      <c r="AL154" s="89" t="n">
        <f aca="false">CHOOSE($G$3,AE154-AF154,AF154-AE154)</f>
        <v>0</v>
      </c>
      <c r="AM154" s="89" t="n">
        <f aca="false">CHOOSE($G$3,AH154-AI154,AI154-AH154)</f>
        <v>0</v>
      </c>
      <c r="AN154" s="103" t="n">
        <f aca="false">SUM(AK154:AM154)</f>
        <v>0</v>
      </c>
      <c r="AP154" s="89" t="n">
        <f aca="false">CHOOSE($G$3,AA154-AB154,AB154-AA154)</f>
        <v>0</v>
      </c>
      <c r="AQ154" s="89" t="n">
        <f aca="false">CHOOSE($G$3,AD154-AE154,AE154-AD154)</f>
        <v>0</v>
      </c>
      <c r="AR154" s="89" t="n">
        <f aca="false">CHOOSE($G$3,AG154-AH154,AH154-AG154)</f>
        <v>0</v>
      </c>
      <c r="AS154" s="103" t="n">
        <f aca="false">AP154+AQ154+AR154</f>
        <v>0</v>
      </c>
      <c r="AT154" s="103"/>
      <c r="AU154" s="90" t="n">
        <f aca="false">AS154+AN154</f>
        <v>0</v>
      </c>
      <c r="AW154" s="90" t="n">
        <f aca="false">AI154+AF154+AC154</f>
        <v>0</v>
      </c>
      <c r="AX154" s="104"/>
    </row>
    <row r="155" customFormat="false" ht="12.75" hidden="false" customHeight="false" outlineLevel="0" collapsed="false">
      <c r="A155" s="94" t="n">
        <f aca="false">EDATE(A154,1)</f>
        <v>41244</v>
      </c>
      <c r="B155" s="95" t="n">
        <f aca="false">VLOOKUP(MONTH(A155),Volumes,4)</f>
        <v>10000</v>
      </c>
      <c r="C155" s="96"/>
      <c r="D155" s="97" t="n">
        <f aca="false">B155+C155</f>
        <v>10000</v>
      </c>
      <c r="E155" s="84" t="n">
        <f aca="false">IF(X155=0,0,IF(AND(X155=1,$H$3=1),D155*S155,IF($H$3=2,D155,"N/A")))</f>
        <v>0</v>
      </c>
      <c r="F155" s="84" t="n">
        <f aca="false">E155*W155</f>
        <v>0</v>
      </c>
      <c r="G155" s="32" t="n">
        <f aca="false">VLOOKUP($A155,Table,MATCH(G$4,Curves,0))</f>
        <v>3.458</v>
      </c>
      <c r="H155" s="98" t="n">
        <f aca="false">G155</f>
        <v>3.458</v>
      </c>
      <c r="I155" s="99" t="n">
        <f aca="false">H155</f>
        <v>3.458</v>
      </c>
      <c r="J155" s="32" t="n">
        <f aca="false">VLOOKUP($A155,Table,MATCH(J$4,Curves,0))</f>
        <v>-0.0215</v>
      </c>
      <c r="K155" s="98" t="n">
        <f aca="false">J155</f>
        <v>-0.0215</v>
      </c>
      <c r="L155" s="99" t="n">
        <f aca="false">K155</f>
        <v>-0.0215</v>
      </c>
      <c r="M155" s="32" t="n">
        <f aca="false">VLOOKUP($A155,Table,MATCH(M$4,Curves,0))</f>
        <v>0.01</v>
      </c>
      <c r="N155" s="98" t="n">
        <f aca="false">VLOOKUP($A155,Table,MATCH(N$4,Curves,0))</f>
        <v>0.03</v>
      </c>
      <c r="O155" s="99" t="n">
        <f aca="false">N155</f>
        <v>0.03</v>
      </c>
      <c r="P155" s="100"/>
      <c r="Q155" s="99" t="n">
        <f aca="false">O155+L155+I155</f>
        <v>3.4665</v>
      </c>
      <c r="R155" s="100"/>
      <c r="S155" s="35" t="n">
        <f aca="false">A156-A155</f>
        <v>31</v>
      </c>
      <c r="T155" s="101" t="n">
        <f aca="false">CHOOSE(F$3,A156+24,A155)</f>
        <v>41299</v>
      </c>
      <c r="U155" s="35" t="n">
        <f aca="false">T155-C$3</f>
        <v>4525</v>
      </c>
      <c r="V155" s="32" t="n">
        <f aca="false">VLOOKUP($A155,Table,MATCH(V$4,Curves,0))</f>
        <v>0.070668585118004</v>
      </c>
      <c r="W155" s="102" t="n">
        <f aca="false">1/(1+CHOOSE(F$3,(V156+($K$3/10000))/2,(V155+($K$3/10000))/2))^(2*U155/365.25)</f>
        <v>0.422979333467405</v>
      </c>
      <c r="X155" s="35" t="n">
        <f aca="false">IF(AND(mthbeg&lt;=A155,mthend&gt;=A155),1,0)</f>
        <v>0</v>
      </c>
      <c r="Y155" s="35" t="n">
        <f aca="false">S155*X155</f>
        <v>0</v>
      </c>
      <c r="AA155" s="89" t="n">
        <f aca="false">F155*G155</f>
        <v>0</v>
      </c>
      <c r="AB155" s="89" t="n">
        <f aca="false">$F155*H155</f>
        <v>0</v>
      </c>
      <c r="AC155" s="89" t="n">
        <f aca="false">$F155*I155</f>
        <v>0</v>
      </c>
      <c r="AD155" s="89" t="n">
        <f aca="false">$F155*J155</f>
        <v>-0</v>
      </c>
      <c r="AE155" s="89" t="n">
        <f aca="false">$F155*K155</f>
        <v>-0</v>
      </c>
      <c r="AF155" s="89" t="n">
        <f aca="false">$F155*L155</f>
        <v>-0</v>
      </c>
      <c r="AG155" s="89" t="n">
        <f aca="false">$F155*M155</f>
        <v>0</v>
      </c>
      <c r="AH155" s="89" t="n">
        <f aca="false">$F155*N155</f>
        <v>0</v>
      </c>
      <c r="AI155" s="89" t="n">
        <f aca="false">F155*O155</f>
        <v>0</v>
      </c>
      <c r="AJ155" s="93"/>
      <c r="AK155" s="89" t="n">
        <f aca="false">CHOOSE($G$3,AB155-AC155,AC155-AB155)</f>
        <v>0</v>
      </c>
      <c r="AL155" s="89" t="n">
        <f aca="false">CHOOSE($G$3,AE155-AF155,AF155-AE155)</f>
        <v>0</v>
      </c>
      <c r="AM155" s="89" t="n">
        <f aca="false">CHOOSE($G$3,AH155-AI155,AI155-AH155)</f>
        <v>0</v>
      </c>
      <c r="AN155" s="103" t="n">
        <f aca="false">SUM(AK155:AM155)</f>
        <v>0</v>
      </c>
      <c r="AP155" s="89" t="n">
        <f aca="false">CHOOSE($G$3,AA155-AB155,AB155-AA155)</f>
        <v>0</v>
      </c>
      <c r="AQ155" s="89" t="n">
        <f aca="false">CHOOSE($G$3,AD155-AE155,AE155-AD155)</f>
        <v>0</v>
      </c>
      <c r="AR155" s="89" t="n">
        <f aca="false">CHOOSE($G$3,AG155-AH155,AH155-AG155)</f>
        <v>0</v>
      </c>
      <c r="AS155" s="103" t="n">
        <f aca="false">AP155+AQ155+AR155</f>
        <v>0</v>
      </c>
      <c r="AT155" s="103"/>
      <c r="AU155" s="90" t="n">
        <f aca="false">AS155+AN155</f>
        <v>0</v>
      </c>
      <c r="AW155" s="90" t="n">
        <f aca="false">AI155+AF155+AC155</f>
        <v>0</v>
      </c>
      <c r="AX155" s="104"/>
    </row>
    <row r="156" customFormat="false" ht="12.75" hidden="false" customHeight="false" outlineLevel="0" collapsed="false">
      <c r="A156" s="94" t="n">
        <f aca="false">EDATE(A155,1)</f>
        <v>41275</v>
      </c>
      <c r="B156" s="95" t="n">
        <f aca="false">VLOOKUP(MONTH(A156),Volumes,4)</f>
        <v>10000</v>
      </c>
      <c r="C156" s="96"/>
      <c r="D156" s="97" t="n">
        <f aca="false">B156+C156</f>
        <v>10000</v>
      </c>
      <c r="E156" s="84" t="n">
        <f aca="false">IF(X156=0,0,IF(AND(X156=1,$H$3=1),D156*S156,IF($H$3=2,D156,"N/A")))</f>
        <v>0</v>
      </c>
      <c r="F156" s="84" t="n">
        <f aca="false">E156*W156</f>
        <v>0</v>
      </c>
      <c r="G156" s="32" t="n">
        <f aca="false">VLOOKUP($A156,Table,MATCH(G$4,Curves,0))</f>
        <v>3.662</v>
      </c>
      <c r="H156" s="98" t="n">
        <f aca="false">G156</f>
        <v>3.662</v>
      </c>
      <c r="I156" s="99" t="n">
        <f aca="false">H156</f>
        <v>3.662</v>
      </c>
      <c r="J156" s="32" t="n">
        <f aca="false">VLOOKUP($A156,Table,MATCH(J$4,Curves,0))</f>
        <v>-0.0215</v>
      </c>
      <c r="K156" s="98" t="n">
        <f aca="false">J156</f>
        <v>-0.0215</v>
      </c>
      <c r="L156" s="99" t="n">
        <f aca="false">K156</f>
        <v>-0.0215</v>
      </c>
      <c r="M156" s="32" t="n">
        <f aca="false">VLOOKUP($A156,Table,MATCH(M$4,Curves,0))</f>
        <v>0.01</v>
      </c>
      <c r="N156" s="98" t="n">
        <f aca="false">VLOOKUP($A156,Table,MATCH(N$4,Curves,0))</f>
        <v>0.03</v>
      </c>
      <c r="O156" s="99" t="n">
        <f aca="false">N156</f>
        <v>0.03</v>
      </c>
      <c r="P156" s="100"/>
      <c r="Q156" s="99" t="n">
        <f aca="false">O156+L156+I156</f>
        <v>3.6705</v>
      </c>
      <c r="R156" s="100"/>
      <c r="S156" s="35" t="n">
        <f aca="false">A157-A156</f>
        <v>31</v>
      </c>
      <c r="T156" s="101" t="n">
        <f aca="false">CHOOSE(F$3,A157+24,A156)</f>
        <v>41330</v>
      </c>
      <c r="U156" s="35" t="n">
        <f aca="false">T156-C$3</f>
        <v>4556</v>
      </c>
      <c r="V156" s="32" t="n">
        <f aca="false">VLOOKUP($A156,Table,MATCH(V$4,Curves,0))</f>
        <v>0.070672541510297</v>
      </c>
      <c r="W156" s="102" t="n">
        <f aca="false">1/(1+CHOOSE(F$3,(V157+($K$3/10000))/2,(V156+($K$3/10000))/2))^(2*U156/365.25)</f>
        <v>0.420473300426071</v>
      </c>
      <c r="X156" s="35" t="n">
        <f aca="false">IF(AND(mthbeg&lt;=A156,mthend&gt;=A156),1,0)</f>
        <v>0</v>
      </c>
      <c r="Y156" s="35" t="n">
        <f aca="false">S156*X156</f>
        <v>0</v>
      </c>
      <c r="AA156" s="89" t="n">
        <f aca="false">F156*G156</f>
        <v>0</v>
      </c>
      <c r="AB156" s="89" t="n">
        <f aca="false">$F156*H156</f>
        <v>0</v>
      </c>
      <c r="AC156" s="89" t="n">
        <f aca="false">$F156*I156</f>
        <v>0</v>
      </c>
      <c r="AD156" s="89" t="n">
        <f aca="false">$F156*J156</f>
        <v>-0</v>
      </c>
      <c r="AE156" s="89" t="n">
        <f aca="false">$F156*K156</f>
        <v>-0</v>
      </c>
      <c r="AF156" s="89" t="n">
        <f aca="false">$F156*L156</f>
        <v>-0</v>
      </c>
      <c r="AG156" s="89" t="n">
        <f aca="false">$F156*M156</f>
        <v>0</v>
      </c>
      <c r="AH156" s="89" t="n">
        <f aca="false">$F156*N156</f>
        <v>0</v>
      </c>
      <c r="AI156" s="89" t="n">
        <f aca="false">F156*O156</f>
        <v>0</v>
      </c>
      <c r="AJ156" s="93"/>
      <c r="AK156" s="89" t="n">
        <f aca="false">CHOOSE($G$3,AB156-AC156,AC156-AB156)</f>
        <v>0</v>
      </c>
      <c r="AL156" s="89" t="n">
        <f aca="false">CHOOSE($G$3,AE156-AF156,AF156-AE156)</f>
        <v>0</v>
      </c>
      <c r="AM156" s="89" t="n">
        <f aca="false">CHOOSE($G$3,AH156-AI156,AI156-AH156)</f>
        <v>0</v>
      </c>
      <c r="AN156" s="103" t="n">
        <f aca="false">SUM(AK156:AM156)</f>
        <v>0</v>
      </c>
      <c r="AP156" s="89" t="n">
        <f aca="false">CHOOSE($G$3,AA156-AB156,AB156-AA156)</f>
        <v>0</v>
      </c>
      <c r="AQ156" s="89" t="n">
        <f aca="false">CHOOSE($G$3,AD156-AE156,AE156-AD156)</f>
        <v>0</v>
      </c>
      <c r="AR156" s="89" t="n">
        <f aca="false">CHOOSE($G$3,AG156-AH156,AH156-AG156)</f>
        <v>0</v>
      </c>
      <c r="AS156" s="103" t="n">
        <f aca="false">AP156+AQ156+AR156</f>
        <v>0</v>
      </c>
      <c r="AT156" s="103"/>
      <c r="AU156" s="90" t="n">
        <f aca="false">AS156+AN156</f>
        <v>0</v>
      </c>
      <c r="AW156" s="90" t="n">
        <f aca="false">AI156+AF156+AC156</f>
        <v>0</v>
      </c>
      <c r="AX156" s="104"/>
    </row>
    <row r="157" customFormat="false" ht="12.75" hidden="false" customHeight="false" outlineLevel="0" collapsed="false">
      <c r="A157" s="94" t="n">
        <f aca="false">EDATE(A156,1)</f>
        <v>41306</v>
      </c>
      <c r="B157" s="95" t="n">
        <f aca="false">VLOOKUP(MONTH(A157),Volumes,4)</f>
        <v>10000</v>
      </c>
      <c r="C157" s="96"/>
      <c r="D157" s="97" t="n">
        <f aca="false">B157+C157</f>
        <v>10000</v>
      </c>
      <c r="E157" s="84" t="n">
        <f aca="false">IF(X157=0,0,IF(AND(X157=1,$H$3=1),D157*S157,IF($H$3=2,D157,"N/A")))</f>
        <v>0</v>
      </c>
      <c r="F157" s="84" t="n">
        <f aca="false">E157*W157</f>
        <v>0</v>
      </c>
      <c r="G157" s="32" t="n">
        <f aca="false">VLOOKUP($A157,Table,MATCH(G$4,Curves,0))</f>
        <v>3.572</v>
      </c>
      <c r="H157" s="98" t="n">
        <f aca="false">G157</f>
        <v>3.572</v>
      </c>
      <c r="I157" s="99" t="n">
        <f aca="false">H157</f>
        <v>3.572</v>
      </c>
      <c r="J157" s="32" t="n">
        <f aca="false">VLOOKUP($A157,Table,MATCH(J$4,Curves,0))</f>
        <v>-0.0215</v>
      </c>
      <c r="K157" s="98" t="n">
        <f aca="false">J157</f>
        <v>-0.0215</v>
      </c>
      <c r="L157" s="99" t="n">
        <f aca="false">K157</f>
        <v>-0.0215</v>
      </c>
      <c r="M157" s="32" t="n">
        <f aca="false">VLOOKUP($A157,Table,MATCH(M$4,Curves,0))</f>
        <v>0.01</v>
      </c>
      <c r="N157" s="98" t="n">
        <f aca="false">VLOOKUP($A157,Table,MATCH(N$4,Curves,0))</f>
        <v>0.03</v>
      </c>
      <c r="O157" s="99" t="n">
        <f aca="false">N157</f>
        <v>0.03</v>
      </c>
      <c r="P157" s="100"/>
      <c r="Q157" s="99" t="n">
        <f aca="false">O157+L157+I157</f>
        <v>3.5805</v>
      </c>
      <c r="R157" s="100"/>
      <c r="S157" s="35" t="n">
        <f aca="false">A158-A157</f>
        <v>28</v>
      </c>
      <c r="T157" s="101" t="n">
        <f aca="false">CHOOSE(F$3,A158+24,A157)</f>
        <v>41358</v>
      </c>
      <c r="U157" s="35" t="n">
        <f aca="false">T157-C$3</f>
        <v>4584</v>
      </c>
      <c r="V157" s="32" t="n">
        <f aca="false">VLOOKUP($A157,Table,MATCH(V$4,Curves,0))</f>
        <v>0.070676497902594</v>
      </c>
      <c r="W157" s="102" t="n">
        <f aca="false">1/(1+CHOOSE(F$3,(V158+($K$3/10000))/2,(V157+($K$3/10000))/2))^(2*U157/365.25)</f>
        <v>0.418222317787104</v>
      </c>
      <c r="X157" s="35" t="n">
        <f aca="false">IF(AND(mthbeg&lt;=A157,mthend&gt;=A157),1,0)</f>
        <v>0</v>
      </c>
      <c r="Y157" s="35" t="n">
        <f aca="false">S157*X157</f>
        <v>0</v>
      </c>
      <c r="AA157" s="89" t="n">
        <f aca="false">F157*G157</f>
        <v>0</v>
      </c>
      <c r="AB157" s="89" t="n">
        <f aca="false">$F157*H157</f>
        <v>0</v>
      </c>
      <c r="AC157" s="89" t="n">
        <f aca="false">$F157*I157</f>
        <v>0</v>
      </c>
      <c r="AD157" s="89" t="n">
        <f aca="false">$F157*J157</f>
        <v>-0</v>
      </c>
      <c r="AE157" s="89" t="n">
        <f aca="false">$F157*K157</f>
        <v>-0</v>
      </c>
      <c r="AF157" s="89" t="n">
        <f aca="false">$F157*L157</f>
        <v>-0</v>
      </c>
      <c r="AG157" s="89" t="n">
        <f aca="false">$F157*M157</f>
        <v>0</v>
      </c>
      <c r="AH157" s="89" t="n">
        <f aca="false">$F157*N157</f>
        <v>0</v>
      </c>
      <c r="AI157" s="89" t="n">
        <f aca="false">F157*O157</f>
        <v>0</v>
      </c>
      <c r="AJ157" s="93"/>
      <c r="AK157" s="89" t="n">
        <f aca="false">CHOOSE($G$3,AB157-AC157,AC157-AB157)</f>
        <v>0</v>
      </c>
      <c r="AL157" s="89" t="n">
        <f aca="false">CHOOSE($G$3,AE157-AF157,AF157-AE157)</f>
        <v>0</v>
      </c>
      <c r="AM157" s="89" t="n">
        <f aca="false">CHOOSE($G$3,AH157-AI157,AI157-AH157)</f>
        <v>0</v>
      </c>
      <c r="AN157" s="103" t="n">
        <f aca="false">SUM(AK157:AM157)</f>
        <v>0</v>
      </c>
      <c r="AP157" s="89" t="n">
        <f aca="false">CHOOSE($G$3,AA157-AB157,AB157-AA157)</f>
        <v>0</v>
      </c>
      <c r="AQ157" s="89" t="n">
        <f aca="false">CHOOSE($G$3,AD157-AE157,AE157-AD157)</f>
        <v>0</v>
      </c>
      <c r="AR157" s="89" t="n">
        <f aca="false">CHOOSE($G$3,AG157-AH157,AH157-AG157)</f>
        <v>0</v>
      </c>
      <c r="AS157" s="103" t="n">
        <f aca="false">AP157+AQ157+AR157</f>
        <v>0</v>
      </c>
      <c r="AT157" s="103"/>
      <c r="AU157" s="90" t="n">
        <f aca="false">AS157+AN157</f>
        <v>0</v>
      </c>
      <c r="AW157" s="90" t="n">
        <f aca="false">AI157+AF157+AC157</f>
        <v>0</v>
      </c>
      <c r="AX157" s="104"/>
    </row>
    <row r="158" customFormat="false" ht="12.75" hidden="false" customHeight="false" outlineLevel="0" collapsed="false">
      <c r="A158" s="94" t="n">
        <f aca="false">EDATE(A157,1)</f>
        <v>41334</v>
      </c>
      <c r="B158" s="95" t="n">
        <f aca="false">VLOOKUP(MONTH(A158),Volumes,4)</f>
        <v>10000</v>
      </c>
      <c r="C158" s="96"/>
      <c r="D158" s="97" t="n">
        <f aca="false">B158+C158</f>
        <v>10000</v>
      </c>
      <c r="E158" s="84" t="n">
        <f aca="false">IF(X158=0,0,IF(AND(X158=1,$H$3=1),D158*S158,IF($H$3=2,D158,"N/A")))</f>
        <v>0</v>
      </c>
      <c r="F158" s="84" t="n">
        <f aca="false">E158*W158</f>
        <v>0</v>
      </c>
      <c r="G158" s="32" t="n">
        <f aca="false">VLOOKUP($A158,Table,MATCH(G$4,Curves,0))</f>
        <v>3.462</v>
      </c>
      <c r="H158" s="98" t="n">
        <f aca="false">G158</f>
        <v>3.462</v>
      </c>
      <c r="I158" s="99" t="n">
        <f aca="false">H158</f>
        <v>3.462</v>
      </c>
      <c r="J158" s="32" t="n">
        <f aca="false">VLOOKUP($A158,Table,MATCH(J$4,Curves,0))</f>
        <v>-0.003</v>
      </c>
      <c r="K158" s="98" t="n">
        <f aca="false">J158</f>
        <v>-0.003</v>
      </c>
      <c r="L158" s="99" t="n">
        <f aca="false">K158</f>
        <v>-0.003</v>
      </c>
      <c r="M158" s="32" t="n">
        <f aca="false">VLOOKUP($A158,Table,MATCH(M$4,Curves,0))</f>
        <v>0.01</v>
      </c>
      <c r="N158" s="98" t="n">
        <f aca="false">VLOOKUP($A158,Table,MATCH(N$4,Curves,0))</f>
        <v>0.03</v>
      </c>
      <c r="O158" s="99" t="n">
        <f aca="false">N158</f>
        <v>0.03</v>
      </c>
      <c r="P158" s="100"/>
      <c r="Q158" s="99" t="n">
        <f aca="false">O158+L158+I158</f>
        <v>3.489</v>
      </c>
      <c r="R158" s="100"/>
      <c r="S158" s="35" t="n">
        <f aca="false">A159-A158</f>
        <v>31</v>
      </c>
      <c r="T158" s="101" t="n">
        <f aca="false">CHOOSE(F$3,A159+24,A158)</f>
        <v>41389</v>
      </c>
      <c r="U158" s="35" t="n">
        <f aca="false">T158-C$3</f>
        <v>4615</v>
      </c>
      <c r="V158" s="32" t="n">
        <f aca="false">VLOOKUP($A158,Table,MATCH(V$4,Curves,0))</f>
        <v>0.070680071418222</v>
      </c>
      <c r="W158" s="102" t="n">
        <f aca="false">1/(1+CHOOSE(F$3,(V159+($K$3/10000))/2,(V158+($K$3/10000))/2))^(2*U158/365.25)</f>
        <v>0.415743955535056</v>
      </c>
      <c r="X158" s="35" t="n">
        <f aca="false">IF(AND(mthbeg&lt;=A158,mthend&gt;=A158),1,0)</f>
        <v>0</v>
      </c>
      <c r="Y158" s="35" t="n">
        <f aca="false">S158*X158</f>
        <v>0</v>
      </c>
      <c r="AA158" s="89" t="n">
        <f aca="false">F158*G158</f>
        <v>0</v>
      </c>
      <c r="AB158" s="89" t="n">
        <f aca="false">$F158*H158</f>
        <v>0</v>
      </c>
      <c r="AC158" s="89" t="n">
        <f aca="false">$F158*I158</f>
        <v>0</v>
      </c>
      <c r="AD158" s="89" t="n">
        <f aca="false">$F158*J158</f>
        <v>-0</v>
      </c>
      <c r="AE158" s="89" t="n">
        <f aca="false">$F158*K158</f>
        <v>-0</v>
      </c>
      <c r="AF158" s="89" t="n">
        <f aca="false">$F158*L158</f>
        <v>-0</v>
      </c>
      <c r="AG158" s="89" t="n">
        <f aca="false">$F158*M158</f>
        <v>0</v>
      </c>
      <c r="AH158" s="89" t="n">
        <f aca="false">$F158*N158</f>
        <v>0</v>
      </c>
      <c r="AI158" s="89" t="n">
        <f aca="false">F158*O158</f>
        <v>0</v>
      </c>
      <c r="AJ158" s="93"/>
      <c r="AK158" s="89" t="n">
        <f aca="false">CHOOSE($G$3,AB158-AC158,AC158-AB158)</f>
        <v>0</v>
      </c>
      <c r="AL158" s="89" t="n">
        <f aca="false">CHOOSE($G$3,AE158-AF158,AF158-AE158)</f>
        <v>0</v>
      </c>
      <c r="AM158" s="89" t="n">
        <f aca="false">CHOOSE($G$3,AH158-AI158,AI158-AH158)</f>
        <v>0</v>
      </c>
      <c r="AN158" s="103" t="n">
        <f aca="false">SUM(AK158:AM158)</f>
        <v>0</v>
      </c>
      <c r="AP158" s="89" t="n">
        <f aca="false">CHOOSE($G$3,AA158-AB158,AB158-AA158)</f>
        <v>0</v>
      </c>
      <c r="AQ158" s="89" t="n">
        <f aca="false">CHOOSE($G$3,AD158-AE158,AE158-AD158)</f>
        <v>0</v>
      </c>
      <c r="AR158" s="89" t="n">
        <f aca="false">CHOOSE($G$3,AG158-AH158,AH158-AG158)</f>
        <v>0</v>
      </c>
      <c r="AS158" s="103" t="n">
        <f aca="false">AP158+AQ158+AR158</f>
        <v>0</v>
      </c>
      <c r="AT158" s="103"/>
      <c r="AU158" s="90" t="n">
        <f aca="false">AS158+AN158</f>
        <v>0</v>
      </c>
      <c r="AW158" s="90" t="n">
        <f aca="false">AI158+AF158+AC158</f>
        <v>0</v>
      </c>
      <c r="AX158" s="104"/>
    </row>
    <row r="159" customFormat="false" ht="12.75" hidden="false" customHeight="false" outlineLevel="0" collapsed="false">
      <c r="A159" s="94" t="n">
        <f aca="false">EDATE(A158,1)</f>
        <v>41365</v>
      </c>
      <c r="B159" s="95" t="n">
        <f aca="false">VLOOKUP(MONTH(A159),Volumes,4)</f>
        <v>10000</v>
      </c>
      <c r="C159" s="96"/>
      <c r="D159" s="97" t="n">
        <f aca="false">B159+C159</f>
        <v>10000</v>
      </c>
      <c r="E159" s="84" t="n">
        <f aca="false">IF(X159=0,0,IF(AND(X159=1,$H$3=1),D159*S159,IF($H$3=2,D159,"N/A")))</f>
        <v>0</v>
      </c>
      <c r="F159" s="84" t="n">
        <f aca="false">E159*W159</f>
        <v>0</v>
      </c>
      <c r="G159" s="32" t="n">
        <f aca="false">VLOOKUP($A159,Table,MATCH(G$4,Curves,0))</f>
        <v>3.352</v>
      </c>
      <c r="H159" s="98" t="n">
        <f aca="false">G159</f>
        <v>3.352</v>
      </c>
      <c r="I159" s="99" t="n">
        <f aca="false">H159</f>
        <v>3.352</v>
      </c>
      <c r="J159" s="32" t="n">
        <f aca="false">VLOOKUP($A159,Table,MATCH(J$4,Curves,0))</f>
        <v>-0.003</v>
      </c>
      <c r="K159" s="98" t="n">
        <f aca="false">J159</f>
        <v>-0.003</v>
      </c>
      <c r="L159" s="99" t="n">
        <f aca="false">K159</f>
        <v>-0.003</v>
      </c>
      <c r="M159" s="32" t="n">
        <f aca="false">VLOOKUP($A159,Table,MATCH(M$4,Curves,0))</f>
        <v>0.0125</v>
      </c>
      <c r="N159" s="98" t="n">
        <f aca="false">VLOOKUP($A159,Table,MATCH(N$4,Curves,0))</f>
        <v>0.03</v>
      </c>
      <c r="O159" s="99" t="n">
        <f aca="false">N159</f>
        <v>0.03</v>
      </c>
      <c r="P159" s="100"/>
      <c r="Q159" s="99" t="n">
        <f aca="false">O159+L159+I159</f>
        <v>3.379</v>
      </c>
      <c r="R159" s="100"/>
      <c r="S159" s="35" t="n">
        <f aca="false">A160-A159</f>
        <v>30</v>
      </c>
      <c r="T159" s="101" t="n">
        <f aca="false">CHOOSE(F$3,A160+24,A159)</f>
        <v>41419</v>
      </c>
      <c r="U159" s="35" t="n">
        <f aca="false">T159-C$3</f>
        <v>4645</v>
      </c>
      <c r="V159" s="32" t="n">
        <f aca="false">VLOOKUP($A159,Table,MATCH(V$4,Curves,0))</f>
        <v>0.070684027810529</v>
      </c>
      <c r="W159" s="102" t="n">
        <f aca="false">1/(1+CHOOSE(F$3,(V160+($K$3/10000))/2,(V159+($K$3/10000))/2))^(2*U159/365.25)</f>
        <v>0.413359269720786</v>
      </c>
      <c r="X159" s="35" t="n">
        <f aca="false">IF(AND(mthbeg&lt;=A159,mthend&gt;=A159),1,0)</f>
        <v>0</v>
      </c>
      <c r="Y159" s="35" t="n">
        <f aca="false">S159*X159</f>
        <v>0</v>
      </c>
      <c r="AA159" s="89" t="n">
        <f aca="false">F159*G159</f>
        <v>0</v>
      </c>
      <c r="AB159" s="89" t="n">
        <f aca="false">$F159*H159</f>
        <v>0</v>
      </c>
      <c r="AC159" s="89" t="n">
        <f aca="false">$F159*I159</f>
        <v>0</v>
      </c>
      <c r="AD159" s="89" t="n">
        <f aca="false">$F159*J159</f>
        <v>-0</v>
      </c>
      <c r="AE159" s="89" t="n">
        <f aca="false">$F159*K159</f>
        <v>-0</v>
      </c>
      <c r="AF159" s="89" t="n">
        <f aca="false">$F159*L159</f>
        <v>-0</v>
      </c>
      <c r="AG159" s="89" t="n">
        <f aca="false">$F159*M159</f>
        <v>0</v>
      </c>
      <c r="AH159" s="89" t="n">
        <f aca="false">$F159*N159</f>
        <v>0</v>
      </c>
      <c r="AI159" s="89" t="n">
        <f aca="false">F159*O159</f>
        <v>0</v>
      </c>
      <c r="AJ159" s="93"/>
      <c r="AK159" s="89" t="n">
        <f aca="false">CHOOSE($G$3,AB159-AC159,AC159-AB159)</f>
        <v>0</v>
      </c>
      <c r="AL159" s="89" t="n">
        <f aca="false">CHOOSE($G$3,AE159-AF159,AF159-AE159)</f>
        <v>0</v>
      </c>
      <c r="AM159" s="89" t="n">
        <f aca="false">CHOOSE($G$3,AH159-AI159,AI159-AH159)</f>
        <v>0</v>
      </c>
      <c r="AN159" s="103" t="n">
        <f aca="false">SUM(AK159:AM159)</f>
        <v>0</v>
      </c>
      <c r="AP159" s="89" t="n">
        <f aca="false">CHOOSE($G$3,AA159-AB159,AB159-AA159)</f>
        <v>0</v>
      </c>
      <c r="AQ159" s="89" t="n">
        <f aca="false">CHOOSE($G$3,AD159-AE159,AE159-AD159)</f>
        <v>0</v>
      </c>
      <c r="AR159" s="89" t="n">
        <f aca="false">CHOOSE($G$3,AG159-AH159,AH159-AG159)</f>
        <v>0</v>
      </c>
      <c r="AS159" s="103" t="n">
        <f aca="false">AP159+AQ159+AR159</f>
        <v>0</v>
      </c>
      <c r="AT159" s="103"/>
      <c r="AU159" s="90" t="n">
        <f aca="false">AS159+AN159</f>
        <v>0</v>
      </c>
      <c r="AW159" s="90" t="n">
        <f aca="false">AI159+AF159+AC159</f>
        <v>0</v>
      </c>
      <c r="AX159" s="104"/>
    </row>
    <row r="160" customFormat="false" ht="12.75" hidden="false" customHeight="false" outlineLevel="0" collapsed="false">
      <c r="A160" s="94" t="n">
        <f aca="false">EDATE(A159,1)</f>
        <v>41395</v>
      </c>
      <c r="B160" s="95" t="n">
        <f aca="false">VLOOKUP(MONTH(A160),Volumes,4)</f>
        <v>20000</v>
      </c>
      <c r="C160" s="96"/>
      <c r="D160" s="97" t="n">
        <f aca="false">B160+C160</f>
        <v>20000</v>
      </c>
      <c r="E160" s="84" t="n">
        <f aca="false">IF(X160=0,0,IF(AND(X160=1,$H$3=1),D160*S160,IF($H$3=2,D160,"N/A")))</f>
        <v>0</v>
      </c>
      <c r="F160" s="84" t="n">
        <f aca="false">E160*W160</f>
        <v>0</v>
      </c>
      <c r="G160" s="32" t="n">
        <f aca="false">VLOOKUP($A160,Table,MATCH(G$4,Curves,0))</f>
        <v>3.347</v>
      </c>
      <c r="H160" s="98" t="n">
        <f aca="false">G160</f>
        <v>3.347</v>
      </c>
      <c r="I160" s="99" t="n">
        <f aca="false">H160</f>
        <v>3.347</v>
      </c>
      <c r="J160" s="32" t="n">
        <f aca="false">VLOOKUP($A160,Table,MATCH(J$4,Curves,0))</f>
        <v>-0.00325</v>
      </c>
      <c r="K160" s="98" t="n">
        <f aca="false">J160</f>
        <v>-0.00325</v>
      </c>
      <c r="L160" s="99" t="n">
        <f aca="false">K160</f>
        <v>-0.00325</v>
      </c>
      <c r="M160" s="32" t="n">
        <f aca="false">VLOOKUP($A160,Table,MATCH(M$4,Curves,0))</f>
        <v>0.0125</v>
      </c>
      <c r="N160" s="98" t="n">
        <f aca="false">VLOOKUP($A160,Table,MATCH(N$4,Curves,0))</f>
        <v>0.03</v>
      </c>
      <c r="O160" s="99" t="n">
        <f aca="false">N160</f>
        <v>0.03</v>
      </c>
      <c r="P160" s="100"/>
      <c r="Q160" s="99" t="n">
        <f aca="false">O160+L160+I160</f>
        <v>3.37375</v>
      </c>
      <c r="R160" s="100"/>
      <c r="S160" s="35" t="n">
        <f aca="false">A161-A160</f>
        <v>31</v>
      </c>
      <c r="T160" s="101" t="n">
        <f aca="false">CHOOSE(F$3,A161+24,A160)</f>
        <v>41450</v>
      </c>
      <c r="U160" s="35" t="n">
        <f aca="false">T160-C$3</f>
        <v>4676</v>
      </c>
      <c r="V160" s="32" t="n">
        <f aca="false">VLOOKUP($A160,Table,MATCH(V$4,Curves,0))</f>
        <v>0.070687856577284</v>
      </c>
      <c r="W160" s="102" t="n">
        <f aca="false">1/(1+CHOOSE(F$3,(V161+($K$3/10000))/2,(V160+($K$3/10000))/2))^(2*U160/365.25)</f>
        <v>0.410909201214233</v>
      </c>
      <c r="X160" s="35" t="n">
        <f aca="false">IF(AND(mthbeg&lt;=A160,mthend&gt;=A160),1,0)</f>
        <v>0</v>
      </c>
      <c r="Y160" s="35" t="n">
        <f aca="false">S160*X160</f>
        <v>0</v>
      </c>
      <c r="AA160" s="89" t="n">
        <f aca="false">F160*G160</f>
        <v>0</v>
      </c>
      <c r="AB160" s="89" t="n">
        <f aca="false">$F160*H160</f>
        <v>0</v>
      </c>
      <c r="AC160" s="89" t="n">
        <f aca="false">$F160*I160</f>
        <v>0</v>
      </c>
      <c r="AD160" s="89" t="n">
        <f aca="false">$F160*J160</f>
        <v>-0</v>
      </c>
      <c r="AE160" s="89" t="n">
        <f aca="false">$F160*K160</f>
        <v>-0</v>
      </c>
      <c r="AF160" s="89" t="n">
        <f aca="false">$F160*L160</f>
        <v>-0</v>
      </c>
      <c r="AG160" s="89" t="n">
        <f aca="false">$F160*M160</f>
        <v>0</v>
      </c>
      <c r="AH160" s="89" t="n">
        <f aca="false">$F160*N160</f>
        <v>0</v>
      </c>
      <c r="AI160" s="89" t="n">
        <f aca="false">F160*O160</f>
        <v>0</v>
      </c>
      <c r="AJ160" s="93"/>
      <c r="AK160" s="89" t="n">
        <f aca="false">CHOOSE($G$3,AB160-AC160,AC160-AB160)</f>
        <v>0</v>
      </c>
      <c r="AL160" s="89" t="n">
        <f aca="false">CHOOSE($G$3,AE160-AF160,AF160-AE160)</f>
        <v>0</v>
      </c>
      <c r="AM160" s="89" t="n">
        <f aca="false">CHOOSE($G$3,AH160-AI160,AI160-AH160)</f>
        <v>0</v>
      </c>
      <c r="AN160" s="103" t="n">
        <f aca="false">SUM(AK160:AM160)</f>
        <v>0</v>
      </c>
      <c r="AP160" s="89" t="n">
        <f aca="false">CHOOSE($G$3,AA160-AB160,AB160-AA160)</f>
        <v>0</v>
      </c>
      <c r="AQ160" s="89" t="n">
        <f aca="false">CHOOSE($G$3,AD160-AE160,AE160-AD160)</f>
        <v>0</v>
      </c>
      <c r="AR160" s="89" t="n">
        <f aca="false">CHOOSE($G$3,AG160-AH160,AH160-AG160)</f>
        <v>0</v>
      </c>
      <c r="AS160" s="103" t="n">
        <f aca="false">AP160+AQ160+AR160</f>
        <v>0</v>
      </c>
      <c r="AT160" s="103"/>
      <c r="AU160" s="90" t="n">
        <f aca="false">AS160+AN160</f>
        <v>0</v>
      </c>
      <c r="AW160" s="90" t="n">
        <f aca="false">AI160+AF160+AC160</f>
        <v>0</v>
      </c>
      <c r="AX160" s="104"/>
    </row>
    <row r="161" customFormat="false" ht="12.75" hidden="false" customHeight="false" outlineLevel="0" collapsed="false">
      <c r="A161" s="94" t="n">
        <f aca="false">EDATE(A160,1)</f>
        <v>41426</v>
      </c>
      <c r="B161" s="95" t="n">
        <f aca="false">VLOOKUP(MONTH(A161),Volumes,4)</f>
        <v>40000</v>
      </c>
      <c r="C161" s="96"/>
      <c r="D161" s="97" t="n">
        <f aca="false">B161+C161</f>
        <v>40000</v>
      </c>
      <c r="E161" s="84" t="n">
        <f aca="false">IF(X161=0,0,IF(AND(X161=1,$H$3=1),D161*S161,IF($H$3=2,D161,"N/A")))</f>
        <v>0</v>
      </c>
      <c r="F161" s="84" t="n">
        <f aca="false">E161*W161</f>
        <v>0</v>
      </c>
      <c r="G161" s="32" t="n">
        <f aca="false">VLOOKUP($A161,Table,MATCH(G$4,Curves,0))</f>
        <v>3.389</v>
      </c>
      <c r="H161" s="98" t="n">
        <f aca="false">G161</f>
        <v>3.389</v>
      </c>
      <c r="I161" s="99" t="n">
        <f aca="false">H161</f>
        <v>3.389</v>
      </c>
      <c r="J161" s="32" t="n">
        <f aca="false">VLOOKUP($A161,Table,MATCH(J$4,Curves,0))</f>
        <v>-0.00325</v>
      </c>
      <c r="K161" s="98" t="n">
        <f aca="false">J161</f>
        <v>-0.00325</v>
      </c>
      <c r="L161" s="99" t="n">
        <f aca="false">K161</f>
        <v>-0.00325</v>
      </c>
      <c r="M161" s="32" t="n">
        <f aca="false">VLOOKUP($A161,Table,MATCH(M$4,Curves,0))</f>
        <v>0.0125</v>
      </c>
      <c r="N161" s="98" t="n">
        <f aca="false">VLOOKUP($A161,Table,MATCH(N$4,Curves,0))</f>
        <v>0.03</v>
      </c>
      <c r="O161" s="99" t="n">
        <f aca="false">N161</f>
        <v>0.03</v>
      </c>
      <c r="P161" s="100"/>
      <c r="Q161" s="99" t="n">
        <f aca="false">O161+L161+I161</f>
        <v>3.41575</v>
      </c>
      <c r="R161" s="100"/>
      <c r="S161" s="35" t="n">
        <f aca="false">A162-A161</f>
        <v>30</v>
      </c>
      <c r="T161" s="101" t="n">
        <f aca="false">CHOOSE(F$3,A162+24,A161)</f>
        <v>41480</v>
      </c>
      <c r="U161" s="35" t="n">
        <f aca="false">T161-C$3</f>
        <v>4706</v>
      </c>
      <c r="V161" s="32" t="n">
        <f aca="false">VLOOKUP($A161,Table,MATCH(V$4,Curves,0))</f>
        <v>0.070691812969601</v>
      </c>
      <c r="W161" s="102" t="n">
        <f aca="false">1/(1+CHOOSE(F$3,(V162+($K$3/10000))/2,(V161+($K$3/10000))/2))^(2*U161/365.25)</f>
        <v>0.408551742722382</v>
      </c>
      <c r="X161" s="35" t="n">
        <f aca="false">IF(AND(mthbeg&lt;=A161,mthend&gt;=A161),1,0)</f>
        <v>0</v>
      </c>
      <c r="Y161" s="35" t="n">
        <f aca="false">S161*X161</f>
        <v>0</v>
      </c>
      <c r="AA161" s="89" t="n">
        <f aca="false">F161*G161</f>
        <v>0</v>
      </c>
      <c r="AB161" s="89" t="n">
        <f aca="false">$F161*H161</f>
        <v>0</v>
      </c>
      <c r="AC161" s="89" t="n">
        <f aca="false">$F161*I161</f>
        <v>0</v>
      </c>
      <c r="AD161" s="89" t="n">
        <f aca="false">$F161*J161</f>
        <v>-0</v>
      </c>
      <c r="AE161" s="89" t="n">
        <f aca="false">$F161*K161</f>
        <v>-0</v>
      </c>
      <c r="AF161" s="89" t="n">
        <f aca="false">$F161*L161</f>
        <v>-0</v>
      </c>
      <c r="AG161" s="89" t="n">
        <f aca="false">$F161*M161</f>
        <v>0</v>
      </c>
      <c r="AH161" s="89" t="n">
        <f aca="false">$F161*N161</f>
        <v>0</v>
      </c>
      <c r="AI161" s="89" t="n">
        <f aca="false">F161*O161</f>
        <v>0</v>
      </c>
      <c r="AJ161" s="93"/>
      <c r="AK161" s="89" t="n">
        <f aca="false">CHOOSE($G$3,AB161-AC161,AC161-AB161)</f>
        <v>0</v>
      </c>
      <c r="AL161" s="89" t="n">
        <f aca="false">CHOOSE($G$3,AE161-AF161,AF161-AE161)</f>
        <v>0</v>
      </c>
      <c r="AM161" s="89" t="n">
        <f aca="false">CHOOSE($G$3,AH161-AI161,AI161-AH161)</f>
        <v>0</v>
      </c>
      <c r="AN161" s="103" t="n">
        <f aca="false">SUM(AK161:AM161)</f>
        <v>0</v>
      </c>
      <c r="AP161" s="89" t="n">
        <f aca="false">CHOOSE($G$3,AA161-AB161,AB161-AA161)</f>
        <v>0</v>
      </c>
      <c r="AQ161" s="89" t="n">
        <f aca="false">CHOOSE($G$3,AD161-AE161,AE161-AD161)</f>
        <v>0</v>
      </c>
      <c r="AR161" s="89" t="n">
        <f aca="false">CHOOSE($G$3,AG161-AH161,AH161-AG161)</f>
        <v>0</v>
      </c>
      <c r="AS161" s="103" t="n">
        <f aca="false">AP161+AQ161+AR161</f>
        <v>0</v>
      </c>
      <c r="AT161" s="103"/>
      <c r="AU161" s="90" t="n">
        <f aca="false">AS161+AN161</f>
        <v>0</v>
      </c>
      <c r="AW161" s="90" t="n">
        <f aca="false">AI161+AF161+AC161</f>
        <v>0</v>
      </c>
      <c r="AX161" s="104"/>
    </row>
    <row r="162" customFormat="false" ht="12.75" hidden="false" customHeight="false" outlineLevel="0" collapsed="false">
      <c r="A162" s="94" t="n">
        <f aca="false">EDATE(A161,1)</f>
        <v>41456</v>
      </c>
      <c r="B162" s="95" t="n">
        <f aca="false">VLOOKUP(MONTH(A162),Volumes,4)</f>
        <v>40000</v>
      </c>
      <c r="C162" s="96"/>
      <c r="D162" s="97" t="n">
        <f aca="false">B162+C162</f>
        <v>40000</v>
      </c>
      <c r="E162" s="84" t="n">
        <f aca="false">IF(X162=0,0,IF(AND(X162=1,$H$3=1),D162*S162,IF($H$3=2,D162,"N/A")))</f>
        <v>0</v>
      </c>
      <c r="F162" s="84" t="n">
        <f aca="false">E162*W162</f>
        <v>0</v>
      </c>
      <c r="G162" s="32" t="n">
        <f aca="false">VLOOKUP($A162,Table,MATCH(G$4,Curves,0))</f>
        <v>3.401</v>
      </c>
      <c r="H162" s="98" t="n">
        <f aca="false">G162</f>
        <v>3.401</v>
      </c>
      <c r="I162" s="99" t="n">
        <f aca="false">H162</f>
        <v>3.401</v>
      </c>
      <c r="J162" s="32" t="n">
        <f aca="false">VLOOKUP($A162,Table,MATCH(J$4,Curves,0))</f>
        <v>-0.00325</v>
      </c>
      <c r="K162" s="98" t="n">
        <f aca="false">J162</f>
        <v>-0.00325</v>
      </c>
      <c r="L162" s="99" t="n">
        <f aca="false">K162</f>
        <v>-0.00325</v>
      </c>
      <c r="M162" s="32" t="n">
        <f aca="false">VLOOKUP($A162,Table,MATCH(M$4,Curves,0))</f>
        <v>0.0125</v>
      </c>
      <c r="N162" s="98" t="n">
        <f aca="false">VLOOKUP($A162,Table,MATCH(N$4,Curves,0))</f>
        <v>0.03</v>
      </c>
      <c r="O162" s="99" t="n">
        <f aca="false">N162</f>
        <v>0.03</v>
      </c>
      <c r="P162" s="100"/>
      <c r="Q162" s="99" t="n">
        <f aca="false">O162+L162+I162</f>
        <v>3.42775</v>
      </c>
      <c r="R162" s="100"/>
      <c r="S162" s="35" t="n">
        <f aca="false">A163-A162</f>
        <v>31</v>
      </c>
      <c r="T162" s="101" t="n">
        <f aca="false">CHOOSE(F$3,A163+24,A162)</f>
        <v>41511</v>
      </c>
      <c r="U162" s="35" t="n">
        <f aca="false">T162-C$3</f>
        <v>4737</v>
      </c>
      <c r="V162" s="32" t="n">
        <f aca="false">VLOOKUP($A162,Table,MATCH(V$4,Curves,0))</f>
        <v>0.070695641736365</v>
      </c>
      <c r="W162" s="102" t="n">
        <f aca="false">1/(1+CHOOSE(F$3,(V163+($K$3/10000))/2,(V162+($K$3/10000))/2))^(2*U162/365.25)</f>
        <v>0.406129651148253</v>
      </c>
      <c r="X162" s="35" t="n">
        <f aca="false">IF(AND(mthbeg&lt;=A162,mthend&gt;=A162),1,0)</f>
        <v>0</v>
      </c>
      <c r="Y162" s="35" t="n">
        <f aca="false">S162*X162</f>
        <v>0</v>
      </c>
      <c r="AA162" s="89" t="n">
        <f aca="false">F162*G162</f>
        <v>0</v>
      </c>
      <c r="AB162" s="89" t="n">
        <f aca="false">$F162*H162</f>
        <v>0</v>
      </c>
      <c r="AC162" s="89" t="n">
        <f aca="false">$F162*I162</f>
        <v>0</v>
      </c>
      <c r="AD162" s="89" t="n">
        <f aca="false">$F162*J162</f>
        <v>-0</v>
      </c>
      <c r="AE162" s="89" t="n">
        <f aca="false">$F162*K162</f>
        <v>-0</v>
      </c>
      <c r="AF162" s="89" t="n">
        <f aca="false">$F162*L162</f>
        <v>-0</v>
      </c>
      <c r="AG162" s="89" t="n">
        <f aca="false">$F162*M162</f>
        <v>0</v>
      </c>
      <c r="AH162" s="89" t="n">
        <f aca="false">$F162*N162</f>
        <v>0</v>
      </c>
      <c r="AI162" s="89" t="n">
        <f aca="false">F162*O162</f>
        <v>0</v>
      </c>
      <c r="AJ162" s="93"/>
      <c r="AK162" s="89" t="n">
        <f aca="false">CHOOSE($G$3,AB162-AC162,AC162-AB162)</f>
        <v>0</v>
      </c>
      <c r="AL162" s="89" t="n">
        <f aca="false">CHOOSE($G$3,AE162-AF162,AF162-AE162)</f>
        <v>0</v>
      </c>
      <c r="AM162" s="89" t="n">
        <f aca="false">CHOOSE($G$3,AH162-AI162,AI162-AH162)</f>
        <v>0</v>
      </c>
      <c r="AN162" s="103" t="n">
        <f aca="false">SUM(AK162:AM162)</f>
        <v>0</v>
      </c>
      <c r="AP162" s="89" t="n">
        <f aca="false">CHOOSE($G$3,AA162-AB162,AB162-AA162)</f>
        <v>0</v>
      </c>
      <c r="AQ162" s="89" t="n">
        <f aca="false">CHOOSE($G$3,AD162-AE162,AE162-AD162)</f>
        <v>0</v>
      </c>
      <c r="AR162" s="89" t="n">
        <f aca="false">CHOOSE($G$3,AG162-AH162,AH162-AG162)</f>
        <v>0</v>
      </c>
      <c r="AS162" s="103" t="n">
        <f aca="false">AP162+AQ162+AR162</f>
        <v>0</v>
      </c>
      <c r="AT162" s="103"/>
      <c r="AU162" s="90" t="n">
        <f aca="false">AS162+AN162</f>
        <v>0</v>
      </c>
      <c r="AW162" s="90" t="n">
        <f aca="false">AI162+AF162+AC162</f>
        <v>0</v>
      </c>
      <c r="AX162" s="104"/>
    </row>
    <row r="163" customFormat="false" ht="12.75" hidden="false" customHeight="false" outlineLevel="0" collapsed="false">
      <c r="A163" s="94" t="n">
        <f aca="false">EDATE(A162,1)</f>
        <v>41487</v>
      </c>
      <c r="B163" s="95" t="n">
        <f aca="false">VLOOKUP(MONTH(A163),Volumes,4)</f>
        <v>40000</v>
      </c>
      <c r="C163" s="96"/>
      <c r="D163" s="97" t="n">
        <f aca="false">B163+C163</f>
        <v>40000</v>
      </c>
      <c r="E163" s="84" t="n">
        <f aca="false">IF(X163=0,0,IF(AND(X163=1,$H$3=1),D163*S163,IF($H$3=2,D163,"N/A")))</f>
        <v>0</v>
      </c>
      <c r="F163" s="84" t="n">
        <f aca="false">E163*W163</f>
        <v>0</v>
      </c>
      <c r="G163" s="32" t="n">
        <f aca="false">VLOOKUP($A163,Table,MATCH(G$4,Curves,0))</f>
        <v>3.422</v>
      </c>
      <c r="H163" s="98" t="n">
        <f aca="false">G163</f>
        <v>3.422</v>
      </c>
      <c r="I163" s="99" t="n">
        <f aca="false">H163</f>
        <v>3.422</v>
      </c>
      <c r="J163" s="32" t="n">
        <f aca="false">VLOOKUP($A163,Table,MATCH(J$4,Curves,0))</f>
        <v>-0.00575</v>
      </c>
      <c r="K163" s="98" t="n">
        <f aca="false">J163</f>
        <v>-0.00575</v>
      </c>
      <c r="L163" s="99" t="n">
        <f aca="false">K163</f>
        <v>-0.00575</v>
      </c>
      <c r="M163" s="32" t="n">
        <f aca="false">VLOOKUP($A163,Table,MATCH(M$4,Curves,0))</f>
        <v>0.0125</v>
      </c>
      <c r="N163" s="98" t="n">
        <f aca="false">VLOOKUP($A163,Table,MATCH(N$4,Curves,0))</f>
        <v>0.03</v>
      </c>
      <c r="O163" s="99" t="n">
        <f aca="false">N163</f>
        <v>0.03</v>
      </c>
      <c r="P163" s="100"/>
      <c r="Q163" s="99" t="n">
        <f aca="false">O163+L163+I163</f>
        <v>3.44625</v>
      </c>
      <c r="R163" s="100"/>
      <c r="S163" s="35" t="n">
        <f aca="false">A164-A163</f>
        <v>31</v>
      </c>
      <c r="T163" s="101" t="n">
        <f aca="false">CHOOSE(F$3,A164+24,A163)</f>
        <v>41542</v>
      </c>
      <c r="U163" s="35" t="n">
        <f aca="false">T163-C$3</f>
        <v>4768</v>
      </c>
      <c r="V163" s="32" t="n">
        <f aca="false">VLOOKUP($A163,Table,MATCH(V$4,Curves,0))</f>
        <v>0.070699598128693</v>
      </c>
      <c r="W163" s="102" t="n">
        <f aca="false">1/(1+CHOOSE(F$3,(V164+($K$3/10000))/2,(V163+($K$3/10000))/2))^(2*U163/365.25)</f>
        <v>0.403721657062041</v>
      </c>
      <c r="X163" s="35" t="n">
        <f aca="false">IF(AND(mthbeg&lt;=A163,mthend&gt;=A163),1,0)</f>
        <v>0</v>
      </c>
      <c r="Y163" s="35" t="n">
        <f aca="false">S163*X163</f>
        <v>0</v>
      </c>
      <c r="AA163" s="89" t="n">
        <f aca="false">F163*G163</f>
        <v>0</v>
      </c>
      <c r="AB163" s="89" t="n">
        <f aca="false">$F163*H163</f>
        <v>0</v>
      </c>
      <c r="AC163" s="89" t="n">
        <f aca="false">$F163*I163</f>
        <v>0</v>
      </c>
      <c r="AD163" s="89" t="n">
        <f aca="false">$F163*J163</f>
        <v>-0</v>
      </c>
      <c r="AE163" s="89" t="n">
        <f aca="false">$F163*K163</f>
        <v>-0</v>
      </c>
      <c r="AF163" s="89" t="n">
        <f aca="false">$F163*L163</f>
        <v>-0</v>
      </c>
      <c r="AG163" s="89" t="n">
        <f aca="false">$F163*M163</f>
        <v>0</v>
      </c>
      <c r="AH163" s="89" t="n">
        <f aca="false">$F163*N163</f>
        <v>0</v>
      </c>
      <c r="AI163" s="89" t="n">
        <f aca="false">F163*O163</f>
        <v>0</v>
      </c>
      <c r="AJ163" s="93"/>
      <c r="AK163" s="89" t="n">
        <f aca="false">CHOOSE($G$3,AB163-AC163,AC163-AB163)</f>
        <v>0</v>
      </c>
      <c r="AL163" s="89" t="n">
        <f aca="false">CHOOSE($G$3,AE163-AF163,AF163-AE163)</f>
        <v>0</v>
      </c>
      <c r="AM163" s="89" t="n">
        <f aca="false">CHOOSE($G$3,AH163-AI163,AI163-AH163)</f>
        <v>0</v>
      </c>
      <c r="AN163" s="103" t="n">
        <f aca="false">SUM(AK163:AM163)</f>
        <v>0</v>
      </c>
      <c r="AP163" s="89" t="n">
        <f aca="false">CHOOSE($G$3,AA163-AB163,AB163-AA163)</f>
        <v>0</v>
      </c>
      <c r="AQ163" s="89" t="n">
        <f aca="false">CHOOSE($G$3,AD163-AE163,AE163-AD163)</f>
        <v>0</v>
      </c>
      <c r="AR163" s="89" t="n">
        <f aca="false">CHOOSE($G$3,AG163-AH163,AH163-AG163)</f>
        <v>0</v>
      </c>
      <c r="AS163" s="103" t="n">
        <f aca="false">AP163+AQ163+AR163</f>
        <v>0</v>
      </c>
      <c r="AT163" s="103"/>
      <c r="AU163" s="90" t="n">
        <f aca="false">AS163+AN163</f>
        <v>0</v>
      </c>
      <c r="AW163" s="90" t="n">
        <f aca="false">AI163+AF163+AC163</f>
        <v>0</v>
      </c>
      <c r="AX163" s="104"/>
    </row>
    <row r="164" customFormat="false" ht="12.75" hidden="false" customHeight="false" outlineLevel="0" collapsed="false">
      <c r="A164" s="94" t="n">
        <f aca="false">EDATE(A163,1)</f>
        <v>41518</v>
      </c>
      <c r="B164" s="95" t="n">
        <f aca="false">VLOOKUP(MONTH(A164),Volumes,4)</f>
        <v>20000</v>
      </c>
      <c r="C164" s="96"/>
      <c r="D164" s="97" t="n">
        <f aca="false">B164+C164</f>
        <v>20000</v>
      </c>
      <c r="E164" s="84" t="n">
        <f aca="false">IF(X164=0,0,IF(AND(X164=1,$H$3=1),D164*S164,IF($H$3=2,D164,"N/A")))</f>
        <v>0</v>
      </c>
      <c r="F164" s="84" t="n">
        <f aca="false">E164*W164</f>
        <v>0</v>
      </c>
      <c r="G164" s="32" t="n">
        <f aca="false">VLOOKUP($A164,Table,MATCH(G$4,Curves,0))</f>
        <v>3.439</v>
      </c>
      <c r="H164" s="98" t="n">
        <f aca="false">G164</f>
        <v>3.439</v>
      </c>
      <c r="I164" s="99" t="n">
        <f aca="false">H164</f>
        <v>3.439</v>
      </c>
      <c r="J164" s="32" t="n">
        <f aca="false">VLOOKUP($A164,Table,MATCH(J$4,Curves,0))</f>
        <v>-0.00575</v>
      </c>
      <c r="K164" s="98" t="n">
        <f aca="false">J164</f>
        <v>-0.00575</v>
      </c>
      <c r="L164" s="99" t="n">
        <f aca="false">K164</f>
        <v>-0.00575</v>
      </c>
      <c r="M164" s="32" t="n">
        <f aca="false">VLOOKUP($A164,Table,MATCH(M$4,Curves,0))</f>
        <v>0.0125</v>
      </c>
      <c r="N164" s="98" t="n">
        <f aca="false">VLOOKUP($A164,Table,MATCH(N$4,Curves,0))</f>
        <v>0.03</v>
      </c>
      <c r="O164" s="99" t="n">
        <f aca="false">N164</f>
        <v>0.03</v>
      </c>
      <c r="P164" s="100"/>
      <c r="Q164" s="99" t="n">
        <f aca="false">O164+L164+I164</f>
        <v>3.46325</v>
      </c>
      <c r="R164" s="100"/>
      <c r="S164" s="35" t="n">
        <f aca="false">A165-A164</f>
        <v>30</v>
      </c>
      <c r="T164" s="101" t="n">
        <f aca="false">CHOOSE(F$3,A165+24,A164)</f>
        <v>41572</v>
      </c>
      <c r="U164" s="35" t="n">
        <f aca="false">T164-C$3</f>
        <v>4798</v>
      </c>
      <c r="V164" s="32" t="n">
        <f aca="false">VLOOKUP($A164,Table,MATCH(V$4,Curves,0))</f>
        <v>0.070703554521026</v>
      </c>
      <c r="W164" s="102" t="n">
        <f aca="false">1/(1+CHOOSE(F$3,(V165+($K$3/10000))/2,(V164+($K$3/10000))/2))^(2*U164/365.25)</f>
        <v>0.40140468709209</v>
      </c>
      <c r="X164" s="35" t="n">
        <f aca="false">IF(AND(mthbeg&lt;=A164,mthend&gt;=A164),1,0)</f>
        <v>0</v>
      </c>
      <c r="Y164" s="35" t="n">
        <f aca="false">S164*X164</f>
        <v>0</v>
      </c>
      <c r="AA164" s="89" t="n">
        <f aca="false">F164*G164</f>
        <v>0</v>
      </c>
      <c r="AB164" s="89" t="n">
        <f aca="false">$F164*H164</f>
        <v>0</v>
      </c>
      <c r="AC164" s="89" t="n">
        <f aca="false">$F164*I164</f>
        <v>0</v>
      </c>
      <c r="AD164" s="89" t="n">
        <f aca="false">$F164*J164</f>
        <v>-0</v>
      </c>
      <c r="AE164" s="89" t="n">
        <f aca="false">$F164*K164</f>
        <v>-0</v>
      </c>
      <c r="AF164" s="89" t="n">
        <f aca="false">$F164*L164</f>
        <v>-0</v>
      </c>
      <c r="AG164" s="89" t="n">
        <f aca="false">$F164*M164</f>
        <v>0</v>
      </c>
      <c r="AH164" s="89" t="n">
        <f aca="false">$F164*N164</f>
        <v>0</v>
      </c>
      <c r="AI164" s="89" t="n">
        <f aca="false">F164*O164</f>
        <v>0</v>
      </c>
      <c r="AJ164" s="93"/>
      <c r="AK164" s="89" t="n">
        <f aca="false">CHOOSE($G$3,AB164-AC164,AC164-AB164)</f>
        <v>0</v>
      </c>
      <c r="AL164" s="89" t="n">
        <f aca="false">CHOOSE($G$3,AE164-AF164,AF164-AE164)</f>
        <v>0</v>
      </c>
      <c r="AM164" s="89" t="n">
        <f aca="false">CHOOSE($G$3,AH164-AI164,AI164-AH164)</f>
        <v>0</v>
      </c>
      <c r="AN164" s="103" t="n">
        <f aca="false">SUM(AK164:AM164)</f>
        <v>0</v>
      </c>
      <c r="AP164" s="89" t="n">
        <f aca="false">CHOOSE($G$3,AA164-AB164,AB164-AA164)</f>
        <v>0</v>
      </c>
      <c r="AQ164" s="89" t="n">
        <f aca="false">CHOOSE($G$3,AD164-AE164,AE164-AD164)</f>
        <v>0</v>
      </c>
      <c r="AR164" s="89" t="n">
        <f aca="false">CHOOSE($G$3,AG164-AH164,AH164-AG164)</f>
        <v>0</v>
      </c>
      <c r="AS164" s="103" t="n">
        <f aca="false">AP164+AQ164+AR164</f>
        <v>0</v>
      </c>
      <c r="AT164" s="103"/>
      <c r="AU164" s="90" t="n">
        <f aca="false">AS164+AN164</f>
        <v>0</v>
      </c>
      <c r="AW164" s="90" t="n">
        <f aca="false">AI164+AF164+AC164</f>
        <v>0</v>
      </c>
      <c r="AX164" s="104"/>
    </row>
    <row r="165" customFormat="false" ht="12.75" hidden="false" customHeight="false" outlineLevel="0" collapsed="false">
      <c r="A165" s="94" t="n">
        <f aca="false">EDATE(A164,1)</f>
        <v>41548</v>
      </c>
      <c r="B165" s="95" t="n">
        <f aca="false">VLOOKUP(MONTH(A165),Volumes,4)</f>
        <v>10000</v>
      </c>
      <c r="C165" s="96"/>
      <c r="D165" s="97" t="n">
        <f aca="false">B165+C165</f>
        <v>10000</v>
      </c>
      <c r="E165" s="84" t="n">
        <f aca="false">IF(X165=0,0,IF(AND(X165=1,$H$3=1),D165*S165,IF($H$3=2,D165,"N/A")))</f>
        <v>0</v>
      </c>
      <c r="F165" s="84" t="n">
        <f aca="false">E165*W165</f>
        <v>0</v>
      </c>
      <c r="G165" s="32" t="n">
        <f aca="false">VLOOKUP($A165,Table,MATCH(G$4,Curves,0))</f>
        <v>3.444</v>
      </c>
      <c r="H165" s="98" t="n">
        <f aca="false">G165</f>
        <v>3.444</v>
      </c>
      <c r="I165" s="99" t="n">
        <f aca="false">H165</f>
        <v>3.444</v>
      </c>
      <c r="J165" s="32" t="n">
        <f aca="false">VLOOKUP($A165,Table,MATCH(J$4,Curves,0))</f>
        <v>-0.0215</v>
      </c>
      <c r="K165" s="98" t="n">
        <f aca="false">J165</f>
        <v>-0.0215</v>
      </c>
      <c r="L165" s="99" t="n">
        <f aca="false">K165</f>
        <v>-0.0215</v>
      </c>
      <c r="M165" s="32" t="n">
        <f aca="false">VLOOKUP($A165,Table,MATCH(M$4,Curves,0))</f>
        <v>0.0125</v>
      </c>
      <c r="N165" s="98" t="n">
        <f aca="false">VLOOKUP($A165,Table,MATCH(N$4,Curves,0))</f>
        <v>0.03</v>
      </c>
      <c r="O165" s="99" t="n">
        <f aca="false">N165</f>
        <v>0.03</v>
      </c>
      <c r="P165" s="100"/>
      <c r="Q165" s="99" t="n">
        <f aca="false">O165+L165+I165</f>
        <v>3.4525</v>
      </c>
      <c r="R165" s="100"/>
      <c r="S165" s="35" t="n">
        <f aca="false">A166-A165</f>
        <v>31</v>
      </c>
      <c r="T165" s="101" t="n">
        <f aca="false">CHOOSE(F$3,A166+24,A165)</f>
        <v>41603</v>
      </c>
      <c r="U165" s="35" t="n">
        <f aca="false">T165-C$3</f>
        <v>4829</v>
      </c>
      <c r="V165" s="32" t="n">
        <f aca="false">VLOOKUP($A165,Table,MATCH(V$4,Curves,0))</f>
        <v>0.070707383287805</v>
      </c>
      <c r="W165" s="102" t="n">
        <f aca="false">1/(1+CHOOSE(F$3,(V166+($K$3/10000))/2,(V165+($K$3/10000))/2))^(2*U165/365.25)</f>
        <v>0.399024198683026</v>
      </c>
      <c r="X165" s="35" t="n">
        <f aca="false">IF(AND(mthbeg&lt;=A165,mthend&gt;=A165),1,0)</f>
        <v>0</v>
      </c>
      <c r="Y165" s="35" t="n">
        <f aca="false">S165*X165</f>
        <v>0</v>
      </c>
      <c r="AA165" s="89" t="n">
        <f aca="false">F165*G165</f>
        <v>0</v>
      </c>
      <c r="AB165" s="89" t="n">
        <f aca="false">$F165*H165</f>
        <v>0</v>
      </c>
      <c r="AC165" s="89" t="n">
        <f aca="false">$F165*I165</f>
        <v>0</v>
      </c>
      <c r="AD165" s="89" t="n">
        <f aca="false">$F165*J165</f>
        <v>-0</v>
      </c>
      <c r="AE165" s="89" t="n">
        <f aca="false">$F165*K165</f>
        <v>-0</v>
      </c>
      <c r="AF165" s="89" t="n">
        <f aca="false">$F165*L165</f>
        <v>-0</v>
      </c>
      <c r="AG165" s="89" t="n">
        <f aca="false">$F165*M165</f>
        <v>0</v>
      </c>
      <c r="AH165" s="89" t="n">
        <f aca="false">$F165*N165</f>
        <v>0</v>
      </c>
      <c r="AI165" s="89" t="n">
        <f aca="false">F165*O165</f>
        <v>0</v>
      </c>
      <c r="AJ165" s="93"/>
      <c r="AK165" s="89" t="n">
        <f aca="false">CHOOSE($G$3,AB165-AC165,AC165-AB165)</f>
        <v>0</v>
      </c>
      <c r="AL165" s="89" t="n">
        <f aca="false">CHOOSE($G$3,AE165-AF165,AF165-AE165)</f>
        <v>0</v>
      </c>
      <c r="AM165" s="89" t="n">
        <f aca="false">CHOOSE($G$3,AH165-AI165,AI165-AH165)</f>
        <v>0</v>
      </c>
      <c r="AN165" s="103" t="n">
        <f aca="false">SUM(AK165:AM165)</f>
        <v>0</v>
      </c>
      <c r="AP165" s="89" t="n">
        <f aca="false">CHOOSE($G$3,AA165-AB165,AB165-AA165)</f>
        <v>0</v>
      </c>
      <c r="AQ165" s="89" t="n">
        <f aca="false">CHOOSE($G$3,AD165-AE165,AE165-AD165)</f>
        <v>0</v>
      </c>
      <c r="AR165" s="89" t="n">
        <f aca="false">CHOOSE($G$3,AG165-AH165,AH165-AG165)</f>
        <v>0</v>
      </c>
      <c r="AS165" s="103" t="n">
        <f aca="false">AP165+AQ165+AR165</f>
        <v>0</v>
      </c>
      <c r="AT165" s="103"/>
      <c r="AU165" s="90" t="n">
        <f aca="false">AS165+AN165</f>
        <v>0</v>
      </c>
      <c r="AW165" s="90" t="n">
        <f aca="false">AI165+AF165+AC165</f>
        <v>0</v>
      </c>
      <c r="AX165" s="104"/>
    </row>
    <row r="166" customFormat="false" ht="12.75" hidden="false" customHeight="false" outlineLevel="0" collapsed="false">
      <c r="A166" s="94" t="n">
        <f aca="false">EDATE(A165,1)</f>
        <v>41579</v>
      </c>
      <c r="B166" s="95" t="n">
        <f aca="false">VLOOKUP(MONTH(A166),Volumes,4)</f>
        <v>10000</v>
      </c>
      <c r="C166" s="96"/>
      <c r="D166" s="97" t="n">
        <f aca="false">B166+C166</f>
        <v>10000</v>
      </c>
      <c r="E166" s="84" t="n">
        <f aca="false">IF(X166=0,0,IF(AND(X166=1,$H$3=1),D166*S166,IF($H$3=2,D166,"N/A")))</f>
        <v>0</v>
      </c>
      <c r="F166" s="84" t="n">
        <f aca="false">E166*W166</f>
        <v>0</v>
      </c>
      <c r="G166" s="32" t="n">
        <f aca="false">VLOOKUP($A166,Table,MATCH(G$4,Curves,0))</f>
        <v>3.486</v>
      </c>
      <c r="H166" s="98" t="n">
        <f aca="false">G166</f>
        <v>3.486</v>
      </c>
      <c r="I166" s="99" t="n">
        <f aca="false">H166</f>
        <v>3.486</v>
      </c>
      <c r="J166" s="32" t="n">
        <f aca="false">VLOOKUP($A166,Table,MATCH(J$4,Curves,0))</f>
        <v>-0.0205</v>
      </c>
      <c r="K166" s="98" t="n">
        <f aca="false">J166</f>
        <v>-0.0205</v>
      </c>
      <c r="L166" s="99" t="n">
        <f aca="false">K166</f>
        <v>-0.0205</v>
      </c>
      <c r="M166" s="32" t="n">
        <f aca="false">VLOOKUP($A166,Table,MATCH(M$4,Curves,0))</f>
        <v>0.01</v>
      </c>
      <c r="N166" s="98" t="n">
        <f aca="false">VLOOKUP($A166,Table,MATCH(N$4,Curves,0))</f>
        <v>0.03</v>
      </c>
      <c r="O166" s="99" t="n">
        <f aca="false">N166</f>
        <v>0.03</v>
      </c>
      <c r="P166" s="100"/>
      <c r="Q166" s="99" t="n">
        <f aca="false">O166+L166+I166</f>
        <v>3.4955</v>
      </c>
      <c r="R166" s="100"/>
      <c r="S166" s="35" t="n">
        <f aca="false">A167-A166</f>
        <v>30</v>
      </c>
      <c r="T166" s="101" t="n">
        <f aca="false">CHOOSE(F$3,A167+24,A166)</f>
        <v>41633</v>
      </c>
      <c r="U166" s="35" t="n">
        <f aca="false">T166-C$3</f>
        <v>4859</v>
      </c>
      <c r="V166" s="32" t="n">
        <f aca="false">VLOOKUP($A166,Table,MATCH(V$4,Curves,0))</f>
        <v>0.070711339680148</v>
      </c>
      <c r="W166" s="102" t="n">
        <f aca="false">1/(1+CHOOSE(F$3,(V167+($K$3/10000))/2,(V166+($K$3/10000))/2))^(2*U166/365.25)</f>
        <v>0.396733697583648</v>
      </c>
      <c r="X166" s="35" t="n">
        <f aca="false">IF(AND(mthbeg&lt;=A166,mthend&gt;=A166),1,0)</f>
        <v>0</v>
      </c>
      <c r="Y166" s="35" t="n">
        <f aca="false">S166*X166</f>
        <v>0</v>
      </c>
      <c r="AA166" s="89" t="n">
        <f aca="false">F166*G166</f>
        <v>0</v>
      </c>
      <c r="AB166" s="89" t="n">
        <f aca="false">$F166*H166</f>
        <v>0</v>
      </c>
      <c r="AC166" s="89" t="n">
        <f aca="false">$F166*I166</f>
        <v>0</v>
      </c>
      <c r="AD166" s="89" t="n">
        <f aca="false">$F166*J166</f>
        <v>-0</v>
      </c>
      <c r="AE166" s="89" t="n">
        <f aca="false">$F166*K166</f>
        <v>-0</v>
      </c>
      <c r="AF166" s="89" t="n">
        <f aca="false">$F166*L166</f>
        <v>-0</v>
      </c>
      <c r="AG166" s="89" t="n">
        <f aca="false">$F166*M166</f>
        <v>0</v>
      </c>
      <c r="AH166" s="89" t="n">
        <f aca="false">$F166*N166</f>
        <v>0</v>
      </c>
      <c r="AI166" s="89" t="n">
        <f aca="false">F166*O166</f>
        <v>0</v>
      </c>
      <c r="AJ166" s="93"/>
      <c r="AK166" s="89" t="n">
        <f aca="false">CHOOSE($G$3,AB166-AC166,AC166-AB166)</f>
        <v>0</v>
      </c>
      <c r="AL166" s="89" t="n">
        <f aca="false">CHOOSE($G$3,AE166-AF166,AF166-AE166)</f>
        <v>0</v>
      </c>
      <c r="AM166" s="89" t="n">
        <f aca="false">CHOOSE($G$3,AH166-AI166,AI166-AH166)</f>
        <v>0</v>
      </c>
      <c r="AN166" s="103" t="n">
        <f aca="false">SUM(AK166:AM166)</f>
        <v>0</v>
      </c>
      <c r="AP166" s="89" t="n">
        <f aca="false">CHOOSE($G$3,AA166-AB166,AB166-AA166)</f>
        <v>0</v>
      </c>
      <c r="AQ166" s="89" t="n">
        <f aca="false">CHOOSE($G$3,AD166-AE166,AE166-AD166)</f>
        <v>0</v>
      </c>
      <c r="AR166" s="89" t="n">
        <f aca="false">CHOOSE($G$3,AG166-AH166,AH166-AG166)</f>
        <v>0</v>
      </c>
      <c r="AS166" s="103" t="n">
        <f aca="false">AP166+AQ166+AR166</f>
        <v>0</v>
      </c>
      <c r="AT166" s="103"/>
      <c r="AU166" s="90" t="n">
        <f aca="false">AS166+AN166</f>
        <v>0</v>
      </c>
      <c r="AW166" s="90" t="n">
        <f aca="false">AI166+AF166+AC166</f>
        <v>0</v>
      </c>
      <c r="AX166" s="104"/>
    </row>
    <row r="167" customFormat="false" ht="12.75" hidden="false" customHeight="false" outlineLevel="0" collapsed="false">
      <c r="A167" s="94" t="n">
        <f aca="false">EDATE(A166,1)</f>
        <v>41609</v>
      </c>
      <c r="B167" s="95" t="n">
        <f aca="false">VLOOKUP(MONTH(A167),Volumes,4)</f>
        <v>10000</v>
      </c>
      <c r="C167" s="96"/>
      <c r="D167" s="97" t="n">
        <f aca="false">B167+C167</f>
        <v>10000</v>
      </c>
      <c r="E167" s="84" t="n">
        <f aca="false">IF(X167=0,0,IF(AND(X167=1,$H$3=1),D167*S167,IF($H$3=2,D167,"N/A")))</f>
        <v>0</v>
      </c>
      <c r="F167" s="84" t="n">
        <f aca="false">E167*W167</f>
        <v>0</v>
      </c>
      <c r="G167" s="32" t="n">
        <f aca="false">VLOOKUP($A167,Table,MATCH(G$4,Curves,0))</f>
        <v>3.542</v>
      </c>
      <c r="H167" s="98" t="n">
        <f aca="false">G167</f>
        <v>3.542</v>
      </c>
      <c r="I167" s="99" t="n">
        <f aca="false">H167</f>
        <v>3.542</v>
      </c>
      <c r="J167" s="32" t="n">
        <f aca="false">VLOOKUP($A167,Table,MATCH(J$4,Curves,0))</f>
        <v>-0.0205</v>
      </c>
      <c r="K167" s="98" t="n">
        <f aca="false">J167</f>
        <v>-0.0205</v>
      </c>
      <c r="L167" s="99" t="n">
        <f aca="false">K167</f>
        <v>-0.0205</v>
      </c>
      <c r="M167" s="32" t="n">
        <f aca="false">VLOOKUP($A167,Table,MATCH(M$4,Curves,0))</f>
        <v>0.01</v>
      </c>
      <c r="N167" s="98" t="n">
        <f aca="false">VLOOKUP($A167,Table,MATCH(N$4,Curves,0))</f>
        <v>0.03</v>
      </c>
      <c r="O167" s="99" t="n">
        <f aca="false">N167</f>
        <v>0.03</v>
      </c>
      <c r="P167" s="100"/>
      <c r="Q167" s="99" t="n">
        <f aca="false">O167+L167+I167</f>
        <v>3.5515</v>
      </c>
      <c r="R167" s="100"/>
      <c r="S167" s="35" t="n">
        <f aca="false">A168-A167</f>
        <v>31</v>
      </c>
      <c r="T167" s="101" t="n">
        <f aca="false">CHOOSE(F$3,A168+24,A167)</f>
        <v>41664</v>
      </c>
      <c r="U167" s="35" t="n">
        <f aca="false">T167-C$3</f>
        <v>4890</v>
      </c>
      <c r="V167" s="32" t="n">
        <f aca="false">VLOOKUP($A167,Table,MATCH(V$4,Curves,0))</f>
        <v>0.070715168446937</v>
      </c>
      <c r="W167" s="102" t="n">
        <f aca="false">1/(1+CHOOSE(F$3,(V168+($K$3/10000))/2,(V167+($K$3/10000))/2))^(2*U167/365.25)</f>
        <v>0.394380406684771</v>
      </c>
      <c r="X167" s="35" t="n">
        <f aca="false">IF(AND(mthbeg&lt;=A167,mthend&gt;=A167),1,0)</f>
        <v>0</v>
      </c>
      <c r="Y167" s="35" t="n">
        <f aca="false">S167*X167</f>
        <v>0</v>
      </c>
      <c r="AA167" s="89" t="n">
        <f aca="false">F167*G167</f>
        <v>0</v>
      </c>
      <c r="AB167" s="89" t="n">
        <f aca="false">$F167*H167</f>
        <v>0</v>
      </c>
      <c r="AC167" s="89" t="n">
        <f aca="false">$F167*I167</f>
        <v>0</v>
      </c>
      <c r="AD167" s="89" t="n">
        <f aca="false">$F167*J167</f>
        <v>-0</v>
      </c>
      <c r="AE167" s="89" t="n">
        <f aca="false">$F167*K167</f>
        <v>-0</v>
      </c>
      <c r="AF167" s="89" t="n">
        <f aca="false">$F167*L167</f>
        <v>-0</v>
      </c>
      <c r="AG167" s="89" t="n">
        <f aca="false">$F167*M167</f>
        <v>0</v>
      </c>
      <c r="AH167" s="89" t="n">
        <f aca="false">$F167*N167</f>
        <v>0</v>
      </c>
      <c r="AI167" s="89" t="n">
        <f aca="false">F167*O167</f>
        <v>0</v>
      </c>
      <c r="AJ167" s="93"/>
      <c r="AK167" s="89" t="n">
        <f aca="false">CHOOSE($G$3,AB167-AC167,AC167-AB167)</f>
        <v>0</v>
      </c>
      <c r="AL167" s="89" t="n">
        <f aca="false">CHOOSE($G$3,AE167-AF167,AF167-AE167)</f>
        <v>0</v>
      </c>
      <c r="AM167" s="89" t="n">
        <f aca="false">CHOOSE($G$3,AH167-AI167,AI167-AH167)</f>
        <v>0</v>
      </c>
      <c r="AN167" s="103" t="n">
        <f aca="false">SUM(AK167:AM167)</f>
        <v>0</v>
      </c>
      <c r="AP167" s="89" t="n">
        <f aca="false">CHOOSE($G$3,AA167-AB167,AB167-AA167)</f>
        <v>0</v>
      </c>
      <c r="AQ167" s="89" t="n">
        <f aca="false">CHOOSE($G$3,AD167-AE167,AE167-AD167)</f>
        <v>0</v>
      </c>
      <c r="AR167" s="89" t="n">
        <f aca="false">CHOOSE($G$3,AG167-AH167,AH167-AG167)</f>
        <v>0</v>
      </c>
      <c r="AS167" s="103" t="n">
        <f aca="false">AP167+AQ167+AR167</f>
        <v>0</v>
      </c>
      <c r="AT167" s="103"/>
      <c r="AU167" s="90" t="n">
        <f aca="false">AS167+AN167</f>
        <v>0</v>
      </c>
      <c r="AW167" s="90" t="n">
        <f aca="false">AI167+AF167+AC167</f>
        <v>0</v>
      </c>
      <c r="AX167" s="104"/>
    </row>
    <row r="168" customFormat="false" ht="12.75" hidden="false" customHeight="false" outlineLevel="0" collapsed="false">
      <c r="A168" s="94" t="n">
        <f aca="false">EDATE(A167,1)</f>
        <v>41640</v>
      </c>
      <c r="B168" s="95" t="n">
        <f aca="false">VLOOKUP(MONTH(A168),Volumes,4)</f>
        <v>10000</v>
      </c>
      <c r="C168" s="96"/>
      <c r="D168" s="97" t="n">
        <f aca="false">B168+C168</f>
        <v>10000</v>
      </c>
      <c r="E168" s="84" t="n">
        <f aca="false">IF(X168=0,0,IF(AND(X168=1,$H$3=1),D168*S168,IF($H$3=2,D168,"N/A")))</f>
        <v>0</v>
      </c>
      <c r="F168" s="84" t="n">
        <f aca="false">E168*W168</f>
        <v>0</v>
      </c>
      <c r="G168" s="32" t="n">
        <f aca="false">VLOOKUP($A168,Table,MATCH(G$4,Curves,0))</f>
        <v>3.749</v>
      </c>
      <c r="H168" s="98" t="n">
        <f aca="false">G168</f>
        <v>3.749</v>
      </c>
      <c r="I168" s="99" t="n">
        <f aca="false">H168</f>
        <v>3.749</v>
      </c>
      <c r="J168" s="32" t="n">
        <f aca="false">VLOOKUP($A168,Table,MATCH(J$4,Curves,0))</f>
        <v>-0.0205</v>
      </c>
      <c r="K168" s="98" t="n">
        <f aca="false">J168</f>
        <v>-0.0205</v>
      </c>
      <c r="L168" s="99" t="n">
        <f aca="false">K168</f>
        <v>-0.0205</v>
      </c>
      <c r="M168" s="32" t="n">
        <f aca="false">VLOOKUP($A168,Table,MATCH(M$4,Curves,0))</f>
        <v>0.01</v>
      </c>
      <c r="N168" s="98" t="n">
        <f aca="false">VLOOKUP($A168,Table,MATCH(N$4,Curves,0))</f>
        <v>0.03</v>
      </c>
      <c r="O168" s="99" t="n">
        <f aca="false">N168</f>
        <v>0.03</v>
      </c>
      <c r="P168" s="100"/>
      <c r="Q168" s="99" t="n">
        <f aca="false">O168+L168+I168</f>
        <v>3.7585</v>
      </c>
      <c r="R168" s="100"/>
      <c r="S168" s="35" t="n">
        <f aca="false">A169-A168</f>
        <v>31</v>
      </c>
      <c r="T168" s="101" t="n">
        <f aca="false">CHOOSE(F$3,A169+24,A168)</f>
        <v>41695</v>
      </c>
      <c r="U168" s="35" t="n">
        <f aca="false">T168-C$3</f>
        <v>4921</v>
      </c>
      <c r="V168" s="32" t="n">
        <f aca="false">VLOOKUP($A168,Table,MATCH(V$4,Curves,0))</f>
        <v>0.07071912483929</v>
      </c>
      <c r="W168" s="102" t="n">
        <f aca="false">1/(1+CHOOSE(F$3,(V169+($K$3/10000))/2,(V168+($K$3/10000))/2))^(2*U168/365.25)</f>
        <v>0.392040820457655</v>
      </c>
      <c r="X168" s="35" t="n">
        <f aca="false">IF(AND(mthbeg&lt;=A168,mthend&gt;=A168),1,0)</f>
        <v>0</v>
      </c>
      <c r="Y168" s="35" t="n">
        <f aca="false">S168*X168</f>
        <v>0</v>
      </c>
      <c r="AA168" s="89" t="n">
        <f aca="false">F168*G168</f>
        <v>0</v>
      </c>
      <c r="AB168" s="89" t="n">
        <f aca="false">$F168*H168</f>
        <v>0</v>
      </c>
      <c r="AC168" s="89" t="n">
        <f aca="false">$F168*I168</f>
        <v>0</v>
      </c>
      <c r="AD168" s="89" t="n">
        <f aca="false">$F168*J168</f>
        <v>-0</v>
      </c>
      <c r="AE168" s="89" t="n">
        <f aca="false">$F168*K168</f>
        <v>-0</v>
      </c>
      <c r="AF168" s="89" t="n">
        <f aca="false">$F168*L168</f>
        <v>-0</v>
      </c>
      <c r="AG168" s="89" t="n">
        <f aca="false">$F168*M168</f>
        <v>0</v>
      </c>
      <c r="AH168" s="89" t="n">
        <f aca="false">$F168*N168</f>
        <v>0</v>
      </c>
      <c r="AI168" s="89" t="n">
        <f aca="false">F168*O168</f>
        <v>0</v>
      </c>
      <c r="AJ168" s="93"/>
      <c r="AK168" s="89" t="n">
        <f aca="false">CHOOSE($G$3,AB168-AC168,AC168-AB168)</f>
        <v>0</v>
      </c>
      <c r="AL168" s="89" t="n">
        <f aca="false">CHOOSE($G$3,AE168-AF168,AF168-AE168)</f>
        <v>0</v>
      </c>
      <c r="AM168" s="89" t="n">
        <f aca="false">CHOOSE($G$3,AH168-AI168,AI168-AH168)</f>
        <v>0</v>
      </c>
      <c r="AN168" s="103" t="n">
        <f aca="false">SUM(AK168:AM168)</f>
        <v>0</v>
      </c>
      <c r="AP168" s="89" t="n">
        <f aca="false">CHOOSE($G$3,AA168-AB168,AB168-AA168)</f>
        <v>0</v>
      </c>
      <c r="AQ168" s="89" t="n">
        <f aca="false">CHOOSE($G$3,AD168-AE168,AE168-AD168)</f>
        <v>0</v>
      </c>
      <c r="AR168" s="89" t="n">
        <f aca="false">CHOOSE($G$3,AG168-AH168,AH168-AG168)</f>
        <v>0</v>
      </c>
      <c r="AS168" s="103" t="n">
        <f aca="false">AP168+AQ168+AR168</f>
        <v>0</v>
      </c>
      <c r="AT168" s="103"/>
      <c r="AU168" s="90" t="n">
        <f aca="false">AS168+AN168</f>
        <v>0</v>
      </c>
      <c r="AW168" s="90" t="n">
        <f aca="false">AI168+AF168+AC168</f>
        <v>0</v>
      </c>
      <c r="AX168" s="104"/>
    </row>
    <row r="169" customFormat="false" ht="12.75" hidden="false" customHeight="false" outlineLevel="0" collapsed="false">
      <c r="A169" s="94" t="n">
        <f aca="false">EDATE(A168,1)</f>
        <v>41671</v>
      </c>
      <c r="B169" s="95" t="n">
        <f aca="false">VLOOKUP(MONTH(A169),Volumes,4)</f>
        <v>10000</v>
      </c>
      <c r="C169" s="96"/>
      <c r="D169" s="97" t="n">
        <f aca="false">B169+C169</f>
        <v>10000</v>
      </c>
      <c r="E169" s="84" t="n">
        <f aca="false">IF(X169=0,0,IF(AND(X169=1,$H$3=1),D169*S169,IF($H$3=2,D169,"N/A")))</f>
        <v>0</v>
      </c>
      <c r="F169" s="84" t="n">
        <f aca="false">E169*W169</f>
        <v>0</v>
      </c>
      <c r="G169" s="32" t="n">
        <f aca="false">VLOOKUP($A169,Table,MATCH(G$4,Curves,0))</f>
        <v>3.663</v>
      </c>
      <c r="H169" s="98" t="n">
        <f aca="false">G169</f>
        <v>3.663</v>
      </c>
      <c r="I169" s="99" t="n">
        <f aca="false">H169</f>
        <v>3.663</v>
      </c>
      <c r="J169" s="32" t="n">
        <f aca="false">VLOOKUP($A169,Table,MATCH(J$4,Curves,0))</f>
        <v>-0.0205</v>
      </c>
      <c r="K169" s="98" t="n">
        <f aca="false">J169</f>
        <v>-0.0205</v>
      </c>
      <c r="L169" s="99" t="n">
        <f aca="false">K169</f>
        <v>-0.0205</v>
      </c>
      <c r="M169" s="32" t="n">
        <f aca="false">VLOOKUP($A169,Table,MATCH(M$4,Curves,0))</f>
        <v>0.01</v>
      </c>
      <c r="N169" s="98" t="n">
        <f aca="false">VLOOKUP($A169,Table,MATCH(N$4,Curves,0))</f>
        <v>0.03</v>
      </c>
      <c r="O169" s="99" t="n">
        <f aca="false">N169</f>
        <v>0.03</v>
      </c>
      <c r="P169" s="100"/>
      <c r="Q169" s="99" t="n">
        <f aca="false">O169+L169+I169</f>
        <v>3.6725</v>
      </c>
      <c r="R169" s="100"/>
      <c r="S169" s="35" t="n">
        <f aca="false">A170-A169</f>
        <v>28</v>
      </c>
      <c r="T169" s="101" t="n">
        <f aca="false">CHOOSE(F$3,A170+24,A169)</f>
        <v>41723</v>
      </c>
      <c r="U169" s="35" t="n">
        <f aca="false">T169-C$3</f>
        <v>4949</v>
      </c>
      <c r="V169" s="32" t="n">
        <f aca="false">VLOOKUP($A169,Table,MATCH(V$4,Curves,0))</f>
        <v>0.070723081231648</v>
      </c>
      <c r="W169" s="102" t="n">
        <f aca="false">1/(1+CHOOSE(F$3,(V170+($K$3/10000))/2,(V169+($K$3/10000))/2))^(2*U169/365.25)</f>
        <v>0.389939360141945</v>
      </c>
      <c r="X169" s="35" t="n">
        <f aca="false">IF(AND(mthbeg&lt;=A169,mthend&gt;=A169),1,0)</f>
        <v>0</v>
      </c>
      <c r="Y169" s="35" t="n">
        <f aca="false">S169*X169</f>
        <v>0</v>
      </c>
      <c r="AA169" s="89" t="n">
        <f aca="false">F169*G169</f>
        <v>0</v>
      </c>
      <c r="AB169" s="89" t="n">
        <f aca="false">$F169*H169</f>
        <v>0</v>
      </c>
      <c r="AC169" s="89" t="n">
        <f aca="false">$F169*I169</f>
        <v>0</v>
      </c>
      <c r="AD169" s="89" t="n">
        <f aca="false">$F169*J169</f>
        <v>-0</v>
      </c>
      <c r="AE169" s="89" t="n">
        <f aca="false">$F169*K169</f>
        <v>-0</v>
      </c>
      <c r="AF169" s="89" t="n">
        <f aca="false">$F169*L169</f>
        <v>-0</v>
      </c>
      <c r="AG169" s="89" t="n">
        <f aca="false">$F169*M169</f>
        <v>0</v>
      </c>
      <c r="AH169" s="89" t="n">
        <f aca="false">$F169*N169</f>
        <v>0</v>
      </c>
      <c r="AI169" s="89" t="n">
        <f aca="false">F169*O169</f>
        <v>0</v>
      </c>
      <c r="AJ169" s="93"/>
      <c r="AK169" s="89" t="n">
        <f aca="false">CHOOSE($G$3,AB169-AC169,AC169-AB169)</f>
        <v>0</v>
      </c>
      <c r="AL169" s="89" t="n">
        <f aca="false">CHOOSE($G$3,AE169-AF169,AF169-AE169)</f>
        <v>0</v>
      </c>
      <c r="AM169" s="89" t="n">
        <f aca="false">CHOOSE($G$3,AH169-AI169,AI169-AH169)</f>
        <v>0</v>
      </c>
      <c r="AN169" s="103" t="n">
        <f aca="false">SUM(AK169:AM169)</f>
        <v>0</v>
      </c>
      <c r="AP169" s="89" t="n">
        <f aca="false">CHOOSE($G$3,AA169-AB169,AB169-AA169)</f>
        <v>0</v>
      </c>
      <c r="AQ169" s="89" t="n">
        <f aca="false">CHOOSE($G$3,AD169-AE169,AE169-AD169)</f>
        <v>0</v>
      </c>
      <c r="AR169" s="89" t="n">
        <f aca="false">CHOOSE($G$3,AG169-AH169,AH169-AG169)</f>
        <v>0</v>
      </c>
      <c r="AS169" s="103" t="n">
        <f aca="false">AP169+AQ169+AR169</f>
        <v>0</v>
      </c>
      <c r="AT169" s="103"/>
      <c r="AU169" s="90" t="n">
        <f aca="false">AS169+AN169</f>
        <v>0</v>
      </c>
      <c r="AW169" s="90" t="n">
        <f aca="false">AI169+AF169+AC169</f>
        <v>0</v>
      </c>
      <c r="AX169" s="104"/>
    </row>
    <row r="170" customFormat="false" ht="12" hidden="false" customHeight="true" outlineLevel="0" collapsed="false">
      <c r="A170" s="94" t="n">
        <f aca="false">EDATE(A169,1)</f>
        <v>41699</v>
      </c>
      <c r="B170" s="95" t="n">
        <f aca="false">VLOOKUP(MONTH(A170),Volumes,4)</f>
        <v>10000</v>
      </c>
      <c r="C170" s="96"/>
      <c r="D170" s="97" t="n">
        <f aca="false">B170+C170</f>
        <v>10000</v>
      </c>
      <c r="E170" s="84" t="n">
        <f aca="false">IF(X170=0,0,IF(AND(X170=1,$H$3=1),D170*S170,IF($H$3=2,D170,"N/A")))</f>
        <v>0</v>
      </c>
      <c r="F170" s="84" t="n">
        <f aca="false">E170*W170</f>
        <v>0</v>
      </c>
      <c r="G170" s="32" t="n">
        <f aca="false">VLOOKUP($A170,Table,MATCH(G$4,Curves,0))</f>
        <v>3.556</v>
      </c>
      <c r="H170" s="98" t="n">
        <f aca="false">G170</f>
        <v>3.556</v>
      </c>
      <c r="I170" s="99" t="n">
        <f aca="false">H170</f>
        <v>3.556</v>
      </c>
      <c r="J170" s="32" t="n">
        <f aca="false">VLOOKUP($A170,Table,MATCH(J$4,Curves,0))</f>
        <v>-0.001999999</v>
      </c>
      <c r="K170" s="98" t="n">
        <f aca="false">J170</f>
        <v>-0.001999999</v>
      </c>
      <c r="L170" s="99" t="n">
        <f aca="false">K170</f>
        <v>-0.001999999</v>
      </c>
      <c r="M170" s="32" t="n">
        <f aca="false">VLOOKUP($A170,Table,MATCH(M$4,Curves,0))</f>
        <v>0.01</v>
      </c>
      <c r="N170" s="98" t="n">
        <f aca="false">VLOOKUP($A170,Table,MATCH(N$4,Curves,0))</f>
        <v>0.03</v>
      </c>
      <c r="O170" s="99" t="n">
        <f aca="false">N170</f>
        <v>0.03</v>
      </c>
      <c r="P170" s="100"/>
      <c r="Q170" s="99" t="n">
        <f aca="false">O170+L170+I170</f>
        <v>3.584000001</v>
      </c>
      <c r="R170" s="100"/>
      <c r="S170" s="35" t="n">
        <f aca="false">A171-A170</f>
        <v>31</v>
      </c>
      <c r="T170" s="101" t="n">
        <f aca="false">CHOOSE(F$3,A171+24,A170)</f>
        <v>41754</v>
      </c>
      <c r="U170" s="35" t="n">
        <f aca="false">T170-C$3</f>
        <v>4980</v>
      </c>
      <c r="V170" s="32" t="n">
        <f aca="false">VLOOKUP($A170,Table,MATCH(V$4,Curves,0))</f>
        <v>0.070726654747332</v>
      </c>
      <c r="W170" s="102" t="n">
        <f aca="false">1/(1+CHOOSE(F$3,(V171+($K$3/10000))/2,(V170+($K$3/10000))/2))^(2*U170/365.25)</f>
        <v>0.387625641113014</v>
      </c>
      <c r="X170" s="35" t="n">
        <f aca="false">IF(AND(mthbeg&lt;=A170,mthend&gt;=A170),1,0)</f>
        <v>0</v>
      </c>
      <c r="Y170" s="35" t="n">
        <f aca="false">S170*X170</f>
        <v>0</v>
      </c>
      <c r="AA170" s="89" t="n">
        <f aca="false">F170*G170</f>
        <v>0</v>
      </c>
      <c r="AB170" s="89" t="n">
        <f aca="false">$F170*H170</f>
        <v>0</v>
      </c>
      <c r="AC170" s="89" t="n">
        <f aca="false">$F170*I170</f>
        <v>0</v>
      </c>
      <c r="AD170" s="89" t="n">
        <f aca="false">$F170*J170</f>
        <v>-0</v>
      </c>
      <c r="AE170" s="89" t="n">
        <f aca="false">$F170*K170</f>
        <v>-0</v>
      </c>
      <c r="AF170" s="89" t="n">
        <f aca="false">$F170*L170</f>
        <v>-0</v>
      </c>
      <c r="AG170" s="89" t="n">
        <f aca="false">$F170*M170</f>
        <v>0</v>
      </c>
      <c r="AH170" s="89" t="n">
        <f aca="false">$F170*N170</f>
        <v>0</v>
      </c>
      <c r="AI170" s="89" t="n">
        <f aca="false">F170*O170</f>
        <v>0</v>
      </c>
      <c r="AJ170" s="93"/>
      <c r="AK170" s="89" t="n">
        <f aca="false">CHOOSE($G$3,AB170-AC170,AC170-AB170)</f>
        <v>0</v>
      </c>
      <c r="AL170" s="89" t="n">
        <f aca="false">CHOOSE($G$3,AE170-AF170,AF170-AE170)</f>
        <v>0</v>
      </c>
      <c r="AM170" s="89" t="n">
        <f aca="false">CHOOSE($G$3,AH170-AI170,AI170-AH170)</f>
        <v>0</v>
      </c>
      <c r="AN170" s="103" t="n">
        <f aca="false">SUM(AK170:AM170)</f>
        <v>0</v>
      </c>
      <c r="AP170" s="89" t="n">
        <f aca="false">CHOOSE($G$3,AA170-AB170,AB170-AA170)</f>
        <v>0</v>
      </c>
      <c r="AQ170" s="89" t="n">
        <f aca="false">CHOOSE($G$3,AD170-AE170,AE170-AD170)</f>
        <v>0</v>
      </c>
      <c r="AR170" s="89" t="n">
        <f aca="false">CHOOSE($G$3,AG170-AH170,AH170-AG170)</f>
        <v>0</v>
      </c>
      <c r="AS170" s="103" t="n">
        <f aca="false">AP170+AQ170+AR170</f>
        <v>0</v>
      </c>
      <c r="AT170" s="103"/>
      <c r="AU170" s="90" t="n">
        <f aca="false">AS170+AN170</f>
        <v>0</v>
      </c>
      <c r="AW170" s="90" t="n">
        <f aca="false">AI170+AF170+AC170</f>
        <v>0</v>
      </c>
      <c r="AX170" s="104"/>
    </row>
    <row r="171" customFormat="false" ht="12" hidden="false" customHeight="true" outlineLevel="0" collapsed="false">
      <c r="A171" s="94" t="n">
        <f aca="false">EDATE(A170,1)</f>
        <v>41730</v>
      </c>
      <c r="B171" s="95" t="n">
        <f aca="false">VLOOKUP(MONTH(A171),Volumes,4)</f>
        <v>10000</v>
      </c>
      <c r="C171" s="96"/>
      <c r="D171" s="97" t="n">
        <f aca="false">B171+C171</f>
        <v>10000</v>
      </c>
      <c r="E171" s="84" t="n">
        <f aca="false">IF(X171=0,0,IF(AND(X171=1,$H$3=1),D171*S171,IF($H$3=2,D171,"N/A")))</f>
        <v>0</v>
      </c>
      <c r="F171" s="84" t="n">
        <f aca="false">E171*W171</f>
        <v>0</v>
      </c>
      <c r="G171" s="32" t="n">
        <f aca="false">VLOOKUP($A171,Table,MATCH(G$4,Curves,0))</f>
        <v>3.449</v>
      </c>
      <c r="H171" s="98" t="n">
        <f aca="false">G171</f>
        <v>3.449</v>
      </c>
      <c r="I171" s="99" t="n">
        <f aca="false">H171</f>
        <v>3.449</v>
      </c>
      <c r="J171" s="32" t="n">
        <f aca="false">VLOOKUP($A171,Table,MATCH(J$4,Curves,0))</f>
        <v>-0.001999999</v>
      </c>
      <c r="K171" s="98" t="n">
        <f aca="false">J171</f>
        <v>-0.001999999</v>
      </c>
      <c r="L171" s="99" t="n">
        <f aca="false">K171</f>
        <v>-0.001999999</v>
      </c>
      <c r="M171" s="32" t="n">
        <f aca="false">VLOOKUP($A171,Table,MATCH(M$4,Curves,0))</f>
        <v>0.0125</v>
      </c>
      <c r="N171" s="98" t="n">
        <f aca="false">VLOOKUP($A171,Table,MATCH(N$4,Curves,0))</f>
        <v>0.03</v>
      </c>
      <c r="O171" s="99" t="n">
        <f aca="false">N171</f>
        <v>0.03</v>
      </c>
      <c r="P171" s="100"/>
      <c r="Q171" s="99" t="n">
        <f aca="false">O171+L171+I171</f>
        <v>3.477000001</v>
      </c>
      <c r="R171" s="100"/>
      <c r="S171" s="35" t="n">
        <f aca="false">A172-A171</f>
        <v>30</v>
      </c>
      <c r="T171" s="101" t="n">
        <f aca="false">CHOOSE(F$3,A172+24,A171)</f>
        <v>41784</v>
      </c>
      <c r="U171" s="35" t="n">
        <f aca="false">T171-C$3</f>
        <v>5010</v>
      </c>
      <c r="V171" s="32" t="n">
        <f aca="false">VLOOKUP($A171,Table,MATCH(V$4,Curves,0))</f>
        <v>0.070730611139699</v>
      </c>
      <c r="W171" s="102" t="n">
        <f aca="false">1/(1+CHOOSE(F$3,(V172+($K$3/10000))/2,(V171+($K$3/10000))/2))^(2*U171/365.25)</f>
        <v>0.385399392424979</v>
      </c>
      <c r="X171" s="35" t="n">
        <f aca="false">IF(AND(mthbeg&lt;=A171,mthend&gt;=A171),1,0)</f>
        <v>0</v>
      </c>
      <c r="Y171" s="35" t="n">
        <f aca="false">S171*X171</f>
        <v>0</v>
      </c>
      <c r="AA171" s="89" t="n">
        <f aca="false">F171*G171</f>
        <v>0</v>
      </c>
      <c r="AB171" s="89" t="n">
        <f aca="false">$F171*H171</f>
        <v>0</v>
      </c>
      <c r="AC171" s="89" t="n">
        <f aca="false">$F171*I171</f>
        <v>0</v>
      </c>
      <c r="AD171" s="89" t="n">
        <f aca="false">$F171*J171</f>
        <v>-0</v>
      </c>
      <c r="AE171" s="89" t="n">
        <f aca="false">$F171*K171</f>
        <v>-0</v>
      </c>
      <c r="AF171" s="89" t="n">
        <f aca="false">$F171*L171</f>
        <v>-0</v>
      </c>
      <c r="AG171" s="89" t="n">
        <f aca="false">$F171*M171</f>
        <v>0</v>
      </c>
      <c r="AH171" s="89" t="n">
        <f aca="false">$F171*N171</f>
        <v>0</v>
      </c>
      <c r="AI171" s="89" t="n">
        <f aca="false">F171*O171</f>
        <v>0</v>
      </c>
      <c r="AJ171" s="93"/>
      <c r="AK171" s="89" t="n">
        <f aca="false">CHOOSE($G$3,AB171-AC171,AC171-AB171)</f>
        <v>0</v>
      </c>
      <c r="AL171" s="89" t="n">
        <f aca="false">CHOOSE($G$3,AE171-AF171,AF171-AE171)</f>
        <v>0</v>
      </c>
      <c r="AM171" s="89" t="n">
        <f aca="false">CHOOSE($G$3,AH171-AI171,AI171-AH171)</f>
        <v>0</v>
      </c>
      <c r="AN171" s="103" t="n">
        <f aca="false">SUM(AK171:AM171)</f>
        <v>0</v>
      </c>
      <c r="AP171" s="89" t="n">
        <f aca="false">CHOOSE($G$3,AA171-AB171,AB171-AA171)</f>
        <v>0</v>
      </c>
      <c r="AQ171" s="89" t="n">
        <f aca="false">CHOOSE($G$3,AD171-AE171,AE171-AD171)</f>
        <v>0</v>
      </c>
      <c r="AR171" s="89" t="n">
        <f aca="false">CHOOSE($G$3,AG171-AH171,AH171-AG171)</f>
        <v>0</v>
      </c>
      <c r="AS171" s="103" t="n">
        <f aca="false">AP171+AQ171+AR171</f>
        <v>0</v>
      </c>
      <c r="AT171" s="103"/>
      <c r="AU171" s="90" t="n">
        <f aca="false">AS171+AN171</f>
        <v>0</v>
      </c>
      <c r="AW171" s="90" t="n">
        <f aca="false">AI171+AF171+AC171</f>
        <v>0</v>
      </c>
      <c r="AX171" s="104"/>
    </row>
    <row r="172" customFormat="false" ht="12" hidden="false" customHeight="true" outlineLevel="0" collapsed="false">
      <c r="A172" s="94" t="n">
        <f aca="false">EDATE(A171,1)</f>
        <v>41760</v>
      </c>
      <c r="B172" s="95" t="n">
        <f aca="false">VLOOKUP(MONTH(A172),Volumes,4)</f>
        <v>20000</v>
      </c>
      <c r="C172" s="96"/>
      <c r="D172" s="97" t="n">
        <f aca="false">B172+C172</f>
        <v>20000</v>
      </c>
      <c r="E172" s="84" t="n">
        <f aca="false">IF(X172=0,0,IF(AND(X172=1,$H$3=1),D172*S172,IF($H$3=2,D172,"N/A")))</f>
        <v>0</v>
      </c>
      <c r="F172" s="84" t="n">
        <f aca="false">E172*W172</f>
        <v>0</v>
      </c>
      <c r="G172" s="32" t="n">
        <f aca="false">VLOOKUP($A172,Table,MATCH(G$4,Curves,0))</f>
        <v>3.445</v>
      </c>
      <c r="H172" s="98" t="n">
        <f aca="false">G172</f>
        <v>3.445</v>
      </c>
      <c r="I172" s="99" t="n">
        <f aca="false">H172</f>
        <v>3.445</v>
      </c>
      <c r="J172" s="32" t="n">
        <f aca="false">VLOOKUP($A172,Table,MATCH(J$4,Curves,0))</f>
        <v>-0.00225</v>
      </c>
      <c r="K172" s="98" t="n">
        <f aca="false">J172</f>
        <v>-0.00225</v>
      </c>
      <c r="L172" s="99" t="n">
        <f aca="false">K172</f>
        <v>-0.00225</v>
      </c>
      <c r="M172" s="32" t="n">
        <f aca="false">VLOOKUP($A172,Table,MATCH(M$4,Curves,0))</f>
        <v>0.0125</v>
      </c>
      <c r="N172" s="98" t="n">
        <f aca="false">VLOOKUP($A172,Table,MATCH(N$4,Curves,0))</f>
        <v>0.03</v>
      </c>
      <c r="O172" s="99" t="n">
        <f aca="false">N172</f>
        <v>0.03</v>
      </c>
      <c r="P172" s="100"/>
      <c r="Q172" s="99" t="n">
        <f aca="false">O172+L172+I172</f>
        <v>3.47275</v>
      </c>
      <c r="R172" s="100"/>
      <c r="S172" s="35" t="n">
        <f aca="false">A173-A172</f>
        <v>31</v>
      </c>
      <c r="T172" s="101" t="n">
        <f aca="false">CHOOSE(F$3,A173+24,A172)</f>
        <v>41815</v>
      </c>
      <c r="U172" s="35" t="n">
        <f aca="false">T172-C$3</f>
        <v>5041</v>
      </c>
      <c r="V172" s="32" t="n">
        <f aca="false">VLOOKUP($A172,Table,MATCH(V$4,Curves,0))</f>
        <v>0.070734439906513</v>
      </c>
      <c r="W172" s="102" t="n">
        <f aca="false">1/(1+CHOOSE(F$3,(V173+($K$3/10000))/2,(V172+($K$3/10000))/2))^(2*U172/365.25)</f>
        <v>0.383112122539503</v>
      </c>
      <c r="X172" s="35" t="n">
        <f aca="false">IF(AND(mthbeg&lt;=A172,mthend&gt;=A172),1,0)</f>
        <v>0</v>
      </c>
      <c r="Y172" s="35" t="n">
        <f aca="false">S172*X172</f>
        <v>0</v>
      </c>
      <c r="AA172" s="89" t="n">
        <f aca="false">F172*G172</f>
        <v>0</v>
      </c>
      <c r="AB172" s="89" t="n">
        <f aca="false">$F172*H172</f>
        <v>0</v>
      </c>
      <c r="AC172" s="89" t="n">
        <f aca="false">$F172*I172</f>
        <v>0</v>
      </c>
      <c r="AD172" s="89" t="n">
        <f aca="false">$F172*J172</f>
        <v>-0</v>
      </c>
      <c r="AE172" s="89" t="n">
        <f aca="false">$F172*K172</f>
        <v>-0</v>
      </c>
      <c r="AF172" s="89" t="n">
        <f aca="false">$F172*L172</f>
        <v>-0</v>
      </c>
      <c r="AG172" s="89" t="n">
        <f aca="false">$F172*M172</f>
        <v>0</v>
      </c>
      <c r="AH172" s="89" t="n">
        <f aca="false">$F172*N172</f>
        <v>0</v>
      </c>
      <c r="AI172" s="89" t="n">
        <f aca="false">F172*O172</f>
        <v>0</v>
      </c>
      <c r="AJ172" s="93"/>
      <c r="AK172" s="89" t="n">
        <f aca="false">CHOOSE($G$3,AB172-AC172,AC172-AB172)</f>
        <v>0</v>
      </c>
      <c r="AL172" s="89" t="n">
        <f aca="false">CHOOSE($G$3,AE172-AF172,AF172-AE172)</f>
        <v>0</v>
      </c>
      <c r="AM172" s="89" t="n">
        <f aca="false">CHOOSE($G$3,AH172-AI172,AI172-AH172)</f>
        <v>0</v>
      </c>
      <c r="AN172" s="103" t="n">
        <f aca="false">SUM(AK172:AM172)</f>
        <v>0</v>
      </c>
      <c r="AP172" s="89" t="n">
        <f aca="false">CHOOSE($G$3,AA172-AB172,AB172-AA172)</f>
        <v>0</v>
      </c>
      <c r="AQ172" s="89" t="n">
        <f aca="false">CHOOSE($G$3,AD172-AE172,AE172-AD172)</f>
        <v>0</v>
      </c>
      <c r="AR172" s="89" t="n">
        <f aca="false">CHOOSE($G$3,AG172-AH172,AH172-AG172)</f>
        <v>0</v>
      </c>
      <c r="AS172" s="103" t="n">
        <f aca="false">AP172+AQ172+AR172</f>
        <v>0</v>
      </c>
      <c r="AT172" s="103"/>
      <c r="AU172" s="90" t="n">
        <f aca="false">AS172+AN172</f>
        <v>0</v>
      </c>
      <c r="AW172" s="90" t="n">
        <f aca="false">AI172+AF172+AC172</f>
        <v>0</v>
      </c>
      <c r="AX172" s="104"/>
    </row>
    <row r="173" customFormat="false" ht="12" hidden="false" customHeight="true" outlineLevel="0" collapsed="false">
      <c r="A173" s="94" t="n">
        <f aca="false">EDATE(A172,1)</f>
        <v>41791</v>
      </c>
      <c r="B173" s="95" t="n">
        <f aca="false">VLOOKUP(MONTH(A173),Volumes,4)</f>
        <v>40000</v>
      </c>
      <c r="C173" s="96"/>
      <c r="D173" s="97" t="n">
        <f aca="false">B173+C173</f>
        <v>40000</v>
      </c>
      <c r="E173" s="84" t="n">
        <f aca="false">IF(X173=0,0,IF(AND(X173=1,$H$3=1),D173*S173,IF($H$3=2,D173,"N/A")))</f>
        <v>0</v>
      </c>
      <c r="F173" s="84" t="n">
        <f aca="false">E173*W173</f>
        <v>0</v>
      </c>
      <c r="G173" s="32" t="n">
        <f aca="false">VLOOKUP($A173,Table,MATCH(G$4,Curves,0))</f>
        <v>3.488</v>
      </c>
      <c r="H173" s="98" t="n">
        <f aca="false">G173</f>
        <v>3.488</v>
      </c>
      <c r="I173" s="99" t="n">
        <f aca="false">H173</f>
        <v>3.488</v>
      </c>
      <c r="J173" s="32" t="n">
        <f aca="false">VLOOKUP($A173,Table,MATCH(J$4,Curves,0))</f>
        <v>-0.00225</v>
      </c>
      <c r="K173" s="98" t="n">
        <f aca="false">J173</f>
        <v>-0.00225</v>
      </c>
      <c r="L173" s="99" t="n">
        <f aca="false">K173</f>
        <v>-0.00225</v>
      </c>
      <c r="M173" s="32" t="n">
        <f aca="false">VLOOKUP($A173,Table,MATCH(M$4,Curves,0))</f>
        <v>0.0125</v>
      </c>
      <c r="N173" s="98" t="n">
        <f aca="false">VLOOKUP($A173,Table,MATCH(N$4,Curves,0))</f>
        <v>0.03</v>
      </c>
      <c r="O173" s="99" t="n">
        <f aca="false">N173</f>
        <v>0.03</v>
      </c>
      <c r="P173" s="100"/>
      <c r="Q173" s="99" t="n">
        <f aca="false">O173+L173+I173</f>
        <v>3.51575</v>
      </c>
      <c r="R173" s="100"/>
      <c r="S173" s="35" t="n">
        <f aca="false">A174-A173</f>
        <v>30</v>
      </c>
      <c r="T173" s="101" t="n">
        <f aca="false">CHOOSE(F$3,A174+24,A173)</f>
        <v>41845</v>
      </c>
      <c r="U173" s="35" t="n">
        <f aca="false">T173-C$3</f>
        <v>5071</v>
      </c>
      <c r="V173" s="32" t="n">
        <f aca="false">VLOOKUP($A173,Table,MATCH(V$4,Curves,0))</f>
        <v>0.070738396298891</v>
      </c>
      <c r="W173" s="102" t="n">
        <f aca="false">1/(1+CHOOSE(F$3,(V174+($K$3/10000))/2,(V173+($K$3/10000))/2))^(2*U173/365.25)</f>
        <v>0.380911325898144</v>
      </c>
      <c r="X173" s="35" t="n">
        <f aca="false">IF(AND(mthbeg&lt;=A173,mthend&gt;=A173),1,0)</f>
        <v>0</v>
      </c>
      <c r="Y173" s="35" t="n">
        <f aca="false">S173*X173</f>
        <v>0</v>
      </c>
      <c r="AA173" s="89" t="n">
        <f aca="false">F173*G173</f>
        <v>0</v>
      </c>
      <c r="AB173" s="89" t="n">
        <f aca="false">$F173*H173</f>
        <v>0</v>
      </c>
      <c r="AC173" s="89" t="n">
        <f aca="false">$F173*I173</f>
        <v>0</v>
      </c>
      <c r="AD173" s="89" t="n">
        <f aca="false">$F173*J173</f>
        <v>-0</v>
      </c>
      <c r="AE173" s="89" t="n">
        <f aca="false">$F173*K173</f>
        <v>-0</v>
      </c>
      <c r="AF173" s="89" t="n">
        <f aca="false">$F173*L173</f>
        <v>-0</v>
      </c>
      <c r="AG173" s="89" t="n">
        <f aca="false">$F173*M173</f>
        <v>0</v>
      </c>
      <c r="AH173" s="89" t="n">
        <f aca="false">$F173*N173</f>
        <v>0</v>
      </c>
      <c r="AI173" s="89" t="n">
        <f aca="false">F173*O173</f>
        <v>0</v>
      </c>
      <c r="AJ173" s="93"/>
      <c r="AK173" s="89" t="n">
        <f aca="false">CHOOSE($G$3,AB173-AC173,AC173-AB173)</f>
        <v>0</v>
      </c>
      <c r="AL173" s="89" t="n">
        <f aca="false">CHOOSE($G$3,AE173-AF173,AF173-AE173)</f>
        <v>0</v>
      </c>
      <c r="AM173" s="89" t="n">
        <f aca="false">CHOOSE($G$3,AH173-AI173,AI173-AH173)</f>
        <v>0</v>
      </c>
      <c r="AN173" s="103" t="n">
        <f aca="false">SUM(AK173:AM173)</f>
        <v>0</v>
      </c>
      <c r="AP173" s="89" t="n">
        <f aca="false">CHOOSE($G$3,AA173-AB173,AB173-AA173)</f>
        <v>0</v>
      </c>
      <c r="AQ173" s="89" t="n">
        <f aca="false">CHOOSE($G$3,AD173-AE173,AE173-AD173)</f>
        <v>0</v>
      </c>
      <c r="AR173" s="89" t="n">
        <f aca="false">CHOOSE($G$3,AG173-AH173,AH173-AG173)</f>
        <v>0</v>
      </c>
      <c r="AS173" s="103" t="n">
        <f aca="false">AP173+AQ173+AR173</f>
        <v>0</v>
      </c>
      <c r="AT173" s="103"/>
      <c r="AU173" s="90" t="n">
        <f aca="false">AS173+AN173</f>
        <v>0</v>
      </c>
      <c r="AW173" s="90" t="n">
        <f aca="false">AI173+AF173+AC173</f>
        <v>0</v>
      </c>
      <c r="AX173" s="104"/>
    </row>
    <row r="174" customFormat="false" ht="12" hidden="false" customHeight="true" outlineLevel="0" collapsed="false">
      <c r="A174" s="94" t="n">
        <f aca="false">EDATE(A173,1)</f>
        <v>41821</v>
      </c>
      <c r="B174" s="95" t="n">
        <f aca="false">VLOOKUP(MONTH(A174),Volumes,4)</f>
        <v>40000</v>
      </c>
      <c r="C174" s="96"/>
      <c r="D174" s="97" t="n">
        <f aca="false">B174+C174</f>
        <v>40000</v>
      </c>
      <c r="E174" s="84" t="n">
        <f aca="false">IF(X174=0,0,IF(AND(X174=1,$H$3=1),D174*S174,IF($H$3=2,D174,"N/A")))</f>
        <v>0</v>
      </c>
      <c r="F174" s="84" t="n">
        <f aca="false">E174*W174</f>
        <v>0</v>
      </c>
      <c r="G174" s="32" t="n">
        <f aca="false">VLOOKUP($A174,Table,MATCH(G$4,Curves,0))</f>
        <v>3.5</v>
      </c>
      <c r="H174" s="98" t="n">
        <f aca="false">G174</f>
        <v>3.5</v>
      </c>
      <c r="I174" s="99" t="n">
        <f aca="false">H174</f>
        <v>3.5</v>
      </c>
      <c r="J174" s="32" t="n">
        <f aca="false">VLOOKUP($A174,Table,MATCH(J$4,Curves,0))</f>
        <v>-0.00225</v>
      </c>
      <c r="K174" s="98" t="n">
        <f aca="false">J174</f>
        <v>-0.00225</v>
      </c>
      <c r="L174" s="99" t="n">
        <f aca="false">K174</f>
        <v>-0.00225</v>
      </c>
      <c r="M174" s="32" t="n">
        <f aca="false">VLOOKUP($A174,Table,MATCH(M$4,Curves,0))</f>
        <v>0.0125</v>
      </c>
      <c r="N174" s="98" t="n">
        <f aca="false">VLOOKUP($A174,Table,MATCH(N$4,Curves,0))</f>
        <v>0.03</v>
      </c>
      <c r="O174" s="99" t="n">
        <f aca="false">N174</f>
        <v>0.03</v>
      </c>
      <c r="P174" s="100"/>
      <c r="Q174" s="99" t="n">
        <f aca="false">O174+L174+I174</f>
        <v>3.52775</v>
      </c>
      <c r="R174" s="100"/>
      <c r="S174" s="35" t="n">
        <f aca="false">A175-A174</f>
        <v>31</v>
      </c>
      <c r="T174" s="101" t="n">
        <f aca="false">CHOOSE(F$3,A175+24,A174)</f>
        <v>41876</v>
      </c>
      <c r="U174" s="35" t="n">
        <f aca="false">T174-C$3</f>
        <v>5102</v>
      </c>
      <c r="V174" s="32" t="n">
        <f aca="false">VLOOKUP($A174,Table,MATCH(V$4,Curves,0))</f>
        <v>0.070742225065714</v>
      </c>
      <c r="W174" s="102" t="n">
        <f aca="false">1/(1+CHOOSE(F$3,(V175+($K$3/10000))/2,(V174+($K$3/10000))/2))^(2*U174/365.25)</f>
        <v>0.378650208588998</v>
      </c>
      <c r="X174" s="35" t="n">
        <f aca="false">IF(AND(mthbeg&lt;=A174,mthend&gt;=A174),1,0)</f>
        <v>0</v>
      </c>
      <c r="Y174" s="35" t="n">
        <f aca="false">S174*X174</f>
        <v>0</v>
      </c>
      <c r="AA174" s="89" t="n">
        <f aca="false">F174*G174</f>
        <v>0</v>
      </c>
      <c r="AB174" s="89" t="n">
        <f aca="false">$F174*H174</f>
        <v>0</v>
      </c>
      <c r="AC174" s="89" t="n">
        <f aca="false">$F174*I174</f>
        <v>0</v>
      </c>
      <c r="AD174" s="89" t="n">
        <f aca="false">$F174*J174</f>
        <v>-0</v>
      </c>
      <c r="AE174" s="89" t="n">
        <f aca="false">$F174*K174</f>
        <v>-0</v>
      </c>
      <c r="AF174" s="89" t="n">
        <f aca="false">$F174*L174</f>
        <v>-0</v>
      </c>
      <c r="AG174" s="89" t="n">
        <f aca="false">$F174*M174</f>
        <v>0</v>
      </c>
      <c r="AH174" s="89" t="n">
        <f aca="false">$F174*N174</f>
        <v>0</v>
      </c>
      <c r="AI174" s="89" t="n">
        <f aca="false">F174*O174</f>
        <v>0</v>
      </c>
      <c r="AJ174" s="93"/>
      <c r="AK174" s="89" t="n">
        <f aca="false">CHOOSE($G$3,AB174-AC174,AC174-AB174)</f>
        <v>0</v>
      </c>
      <c r="AL174" s="89" t="n">
        <f aca="false">CHOOSE($G$3,AE174-AF174,AF174-AE174)</f>
        <v>0</v>
      </c>
      <c r="AM174" s="89" t="n">
        <f aca="false">CHOOSE($G$3,AH174-AI174,AI174-AH174)</f>
        <v>0</v>
      </c>
      <c r="AN174" s="103" t="n">
        <f aca="false">SUM(AK174:AM174)</f>
        <v>0</v>
      </c>
      <c r="AP174" s="89" t="n">
        <f aca="false">CHOOSE($G$3,AA174-AB174,AB174-AA174)</f>
        <v>0</v>
      </c>
      <c r="AQ174" s="89" t="n">
        <f aca="false">CHOOSE($G$3,AD174-AE174,AE174-AD174)</f>
        <v>0</v>
      </c>
      <c r="AR174" s="89" t="n">
        <f aca="false">CHOOSE($G$3,AG174-AH174,AH174-AG174)</f>
        <v>0</v>
      </c>
      <c r="AS174" s="103" t="n">
        <f aca="false">AP174+AQ174+AR174</f>
        <v>0</v>
      </c>
      <c r="AT174" s="103"/>
      <c r="AU174" s="90" t="n">
        <f aca="false">AS174+AN174</f>
        <v>0</v>
      </c>
      <c r="AW174" s="90" t="n">
        <f aca="false">AI174+AF174+AC174</f>
        <v>0</v>
      </c>
      <c r="AX174" s="104"/>
    </row>
    <row r="175" customFormat="false" ht="12" hidden="false" customHeight="true" outlineLevel="0" collapsed="false">
      <c r="A175" s="94" t="n">
        <f aca="false">EDATE(A174,1)</f>
        <v>41852</v>
      </c>
      <c r="B175" s="95" t="n">
        <f aca="false">VLOOKUP(MONTH(A175),Volumes,4)</f>
        <v>40000</v>
      </c>
      <c r="C175" s="96"/>
      <c r="D175" s="97" t="n">
        <f aca="false">B175+C175</f>
        <v>40000</v>
      </c>
      <c r="E175" s="84" t="n">
        <f aca="false">IF(X175=0,0,IF(AND(X175=1,$H$3=1),D175*S175,IF($H$3=2,D175,"N/A")))</f>
        <v>0</v>
      </c>
      <c r="F175" s="84" t="n">
        <f aca="false">E175*W175</f>
        <v>0</v>
      </c>
      <c r="G175" s="32" t="n">
        <f aca="false">VLOOKUP($A175,Table,MATCH(G$4,Curves,0))</f>
        <v>3.521</v>
      </c>
      <c r="H175" s="98" t="n">
        <f aca="false">G175</f>
        <v>3.521</v>
      </c>
      <c r="I175" s="99" t="n">
        <f aca="false">H175</f>
        <v>3.521</v>
      </c>
      <c r="J175" s="32" t="n">
        <f aca="false">VLOOKUP($A175,Table,MATCH(J$4,Curves,0))</f>
        <v>-0.00475</v>
      </c>
      <c r="K175" s="98" t="n">
        <f aca="false">J175</f>
        <v>-0.00475</v>
      </c>
      <c r="L175" s="99" t="n">
        <f aca="false">K175</f>
        <v>-0.00475</v>
      </c>
      <c r="M175" s="32" t="n">
        <f aca="false">VLOOKUP($A175,Table,MATCH(M$4,Curves,0))</f>
        <v>0.0125</v>
      </c>
      <c r="N175" s="98" t="n">
        <f aca="false">VLOOKUP($A175,Table,MATCH(N$4,Curves,0))</f>
        <v>0.03</v>
      </c>
      <c r="O175" s="99" t="n">
        <f aca="false">N175</f>
        <v>0.03</v>
      </c>
      <c r="P175" s="100"/>
      <c r="Q175" s="99" t="n">
        <f aca="false">O175+L175+I175</f>
        <v>3.54625</v>
      </c>
      <c r="R175" s="100"/>
      <c r="S175" s="35" t="n">
        <f aca="false">A176-A175</f>
        <v>31</v>
      </c>
      <c r="T175" s="101" t="n">
        <f aca="false">CHOOSE(F$3,A176+24,A175)</f>
        <v>41907</v>
      </c>
      <c r="U175" s="35" t="n">
        <f aca="false">T175-C$3</f>
        <v>5133</v>
      </c>
      <c r="V175" s="32" t="n">
        <f aca="false">VLOOKUP($A175,Table,MATCH(V$4,Curves,0))</f>
        <v>0.070746181458103</v>
      </c>
      <c r="W175" s="102" t="n">
        <f aca="false">1/(1+CHOOSE(F$3,(V176+($K$3/10000))/2,(V175+($K$3/10000))/2))^(2*U175/365.25)</f>
        <v>0.376402269325088</v>
      </c>
      <c r="X175" s="35" t="n">
        <f aca="false">IF(AND(mthbeg&lt;=A175,mthend&gt;=A175),1,0)</f>
        <v>0</v>
      </c>
      <c r="Y175" s="35" t="n">
        <f aca="false">S175*X175</f>
        <v>0</v>
      </c>
      <c r="AA175" s="89" t="n">
        <f aca="false">F175*G175</f>
        <v>0</v>
      </c>
      <c r="AB175" s="89" t="n">
        <f aca="false">$F175*H175</f>
        <v>0</v>
      </c>
      <c r="AC175" s="89" t="n">
        <f aca="false">$F175*I175</f>
        <v>0</v>
      </c>
      <c r="AD175" s="89" t="n">
        <f aca="false">$F175*J175</f>
        <v>-0</v>
      </c>
      <c r="AE175" s="89" t="n">
        <f aca="false">$F175*K175</f>
        <v>-0</v>
      </c>
      <c r="AF175" s="89" t="n">
        <f aca="false">$F175*L175</f>
        <v>-0</v>
      </c>
      <c r="AG175" s="89" t="n">
        <f aca="false">$F175*M175</f>
        <v>0</v>
      </c>
      <c r="AH175" s="89" t="n">
        <f aca="false">$F175*N175</f>
        <v>0</v>
      </c>
      <c r="AI175" s="89" t="n">
        <f aca="false">F175*O175</f>
        <v>0</v>
      </c>
      <c r="AJ175" s="93"/>
      <c r="AK175" s="89" t="n">
        <f aca="false">CHOOSE($G$3,AB175-AC175,AC175-AB175)</f>
        <v>0</v>
      </c>
      <c r="AL175" s="89" t="n">
        <f aca="false">CHOOSE($G$3,AE175-AF175,AF175-AE175)</f>
        <v>0</v>
      </c>
      <c r="AM175" s="89" t="n">
        <f aca="false">CHOOSE($G$3,AH175-AI175,AI175-AH175)</f>
        <v>0</v>
      </c>
      <c r="AN175" s="103" t="n">
        <f aca="false">SUM(AK175:AM175)</f>
        <v>0</v>
      </c>
      <c r="AP175" s="89" t="n">
        <f aca="false">CHOOSE($G$3,AA175-AB175,AB175-AA175)</f>
        <v>0</v>
      </c>
      <c r="AQ175" s="89" t="n">
        <f aca="false">CHOOSE($G$3,AD175-AE175,AE175-AD175)</f>
        <v>0</v>
      </c>
      <c r="AR175" s="89" t="n">
        <f aca="false">CHOOSE($G$3,AG175-AH175,AH175-AG175)</f>
        <v>0</v>
      </c>
      <c r="AS175" s="103" t="n">
        <f aca="false">AP175+AQ175+AR175</f>
        <v>0</v>
      </c>
      <c r="AT175" s="103"/>
      <c r="AU175" s="90" t="n">
        <f aca="false">AS175+AN175</f>
        <v>0</v>
      </c>
      <c r="AW175" s="90" t="n">
        <f aca="false">AI175+AF175+AC175</f>
        <v>0</v>
      </c>
      <c r="AX175" s="104"/>
    </row>
    <row r="176" customFormat="false" ht="12" hidden="false" customHeight="true" outlineLevel="0" collapsed="false">
      <c r="A176" s="94" t="n">
        <f aca="false">EDATE(A175,1)</f>
        <v>41883</v>
      </c>
      <c r="B176" s="95" t="n">
        <f aca="false">VLOOKUP(MONTH(A176),Volumes,4)</f>
        <v>20000</v>
      </c>
      <c r="C176" s="96"/>
      <c r="D176" s="97" t="n">
        <f aca="false">B176+C176</f>
        <v>20000</v>
      </c>
      <c r="E176" s="84" t="n">
        <f aca="false">IF(X176=0,0,IF(AND(X176=1,$H$3=1),D176*S176,IF($H$3=2,D176,"N/A")))</f>
        <v>0</v>
      </c>
      <c r="F176" s="84" t="n">
        <f aca="false">E176*W176</f>
        <v>0</v>
      </c>
      <c r="G176" s="32" t="n">
        <f aca="false">VLOOKUP($A176,Table,MATCH(G$4,Curves,0))</f>
        <v>3.537</v>
      </c>
      <c r="H176" s="98" t="n">
        <f aca="false">G176</f>
        <v>3.537</v>
      </c>
      <c r="I176" s="99" t="n">
        <f aca="false">H176</f>
        <v>3.537</v>
      </c>
      <c r="J176" s="32" t="n">
        <f aca="false">VLOOKUP($A176,Table,MATCH(J$4,Curves,0))</f>
        <v>-0.00475</v>
      </c>
      <c r="K176" s="98" t="n">
        <f aca="false">J176</f>
        <v>-0.00475</v>
      </c>
      <c r="L176" s="99" t="n">
        <f aca="false">K176</f>
        <v>-0.00475</v>
      </c>
      <c r="M176" s="32" t="n">
        <f aca="false">VLOOKUP($A176,Table,MATCH(M$4,Curves,0))</f>
        <v>0.0125</v>
      </c>
      <c r="N176" s="98" t="n">
        <f aca="false">VLOOKUP($A176,Table,MATCH(N$4,Curves,0))</f>
        <v>0.03</v>
      </c>
      <c r="O176" s="99" t="n">
        <f aca="false">N176</f>
        <v>0.03</v>
      </c>
      <c r="P176" s="100"/>
      <c r="Q176" s="99" t="n">
        <f aca="false">O176+L176+I176</f>
        <v>3.56225</v>
      </c>
      <c r="R176" s="100"/>
      <c r="S176" s="35" t="n">
        <f aca="false">A177-A176</f>
        <v>30</v>
      </c>
      <c r="T176" s="101" t="n">
        <f aca="false">CHOOSE(F$3,A177+24,A176)</f>
        <v>41937</v>
      </c>
      <c r="U176" s="35" t="n">
        <f aca="false">T176-C$3</f>
        <v>5163</v>
      </c>
      <c r="V176" s="32" t="n">
        <f aca="false">VLOOKUP($A176,Table,MATCH(V$4,Curves,0))</f>
        <v>0.070750137850497</v>
      </c>
      <c r="W176" s="102" t="n">
        <f aca="false">1/(1+CHOOSE(F$3,(V177+($K$3/10000))/2,(V176+($K$3/10000))/2))^(2*U176/365.25)</f>
        <v>0.374239320532383</v>
      </c>
      <c r="X176" s="35" t="n">
        <f aca="false">IF(AND(mthbeg&lt;=A176,mthend&gt;=A176),1,0)</f>
        <v>0</v>
      </c>
      <c r="Y176" s="35" t="n">
        <f aca="false">S176*X176</f>
        <v>0</v>
      </c>
      <c r="AA176" s="89" t="n">
        <f aca="false">F176*G176</f>
        <v>0</v>
      </c>
      <c r="AB176" s="89" t="n">
        <f aca="false">$F176*H176</f>
        <v>0</v>
      </c>
      <c r="AC176" s="89" t="n">
        <f aca="false">$F176*I176</f>
        <v>0</v>
      </c>
      <c r="AD176" s="89" t="n">
        <f aca="false">$F176*J176</f>
        <v>-0</v>
      </c>
      <c r="AE176" s="89" t="n">
        <f aca="false">$F176*K176</f>
        <v>-0</v>
      </c>
      <c r="AF176" s="89" t="n">
        <f aca="false">$F176*L176</f>
        <v>-0</v>
      </c>
      <c r="AG176" s="89" t="n">
        <f aca="false">$F176*M176</f>
        <v>0</v>
      </c>
      <c r="AH176" s="89" t="n">
        <f aca="false">$F176*N176</f>
        <v>0</v>
      </c>
      <c r="AI176" s="89" t="n">
        <f aca="false">F176*O176</f>
        <v>0</v>
      </c>
      <c r="AJ176" s="93"/>
      <c r="AK176" s="89" t="n">
        <f aca="false">CHOOSE($G$3,AB176-AC176,AC176-AB176)</f>
        <v>0</v>
      </c>
      <c r="AL176" s="89" t="n">
        <f aca="false">CHOOSE($G$3,AE176-AF176,AF176-AE176)</f>
        <v>0</v>
      </c>
      <c r="AM176" s="89" t="n">
        <f aca="false">CHOOSE($G$3,AH176-AI176,AI176-AH176)</f>
        <v>0</v>
      </c>
      <c r="AN176" s="103" t="n">
        <f aca="false">SUM(AK176:AM176)</f>
        <v>0</v>
      </c>
      <c r="AP176" s="89" t="n">
        <f aca="false">CHOOSE($G$3,AA176-AB176,AB176-AA176)</f>
        <v>0</v>
      </c>
      <c r="AQ176" s="89" t="n">
        <f aca="false">CHOOSE($G$3,AD176-AE176,AE176-AD176)</f>
        <v>0</v>
      </c>
      <c r="AR176" s="89" t="n">
        <f aca="false">CHOOSE($G$3,AG176-AH176,AH176-AG176)</f>
        <v>0</v>
      </c>
      <c r="AS176" s="103" t="n">
        <f aca="false">AP176+AQ176+AR176</f>
        <v>0</v>
      </c>
      <c r="AT176" s="103"/>
      <c r="AU176" s="90" t="n">
        <f aca="false">AS176+AN176</f>
        <v>0</v>
      </c>
      <c r="AW176" s="90" t="n">
        <f aca="false">AI176+AF176+AC176</f>
        <v>0</v>
      </c>
      <c r="AX176" s="104"/>
    </row>
    <row r="177" customFormat="false" ht="12" hidden="false" customHeight="true" outlineLevel="0" collapsed="false">
      <c r="A177" s="94" t="n">
        <f aca="false">EDATE(A176,1)</f>
        <v>41913</v>
      </c>
      <c r="B177" s="95" t="n">
        <f aca="false">VLOOKUP(MONTH(A177),Volumes,4)</f>
        <v>10000</v>
      </c>
      <c r="C177" s="96"/>
      <c r="D177" s="97" t="n">
        <f aca="false">B177+C177</f>
        <v>10000</v>
      </c>
      <c r="E177" s="84" t="n">
        <f aca="false">IF(X177=0,0,IF(AND(X177=1,$H$3=1),D177*S177,IF($H$3=2,D177,"N/A")))</f>
        <v>0</v>
      </c>
      <c r="F177" s="84" t="n">
        <f aca="false">E177*W177</f>
        <v>0</v>
      </c>
      <c r="G177" s="32" t="n">
        <f aca="false">VLOOKUP($A177,Table,MATCH(G$4,Curves,0))</f>
        <v>3.541</v>
      </c>
      <c r="H177" s="98" t="n">
        <f aca="false">G177</f>
        <v>3.541</v>
      </c>
      <c r="I177" s="99" t="n">
        <f aca="false">H177</f>
        <v>3.541</v>
      </c>
      <c r="J177" s="32" t="n">
        <f aca="false">VLOOKUP($A177,Table,MATCH(J$4,Curves,0))</f>
        <v>-0.0205</v>
      </c>
      <c r="K177" s="98" t="n">
        <f aca="false">J177</f>
        <v>-0.0205</v>
      </c>
      <c r="L177" s="99" t="n">
        <f aca="false">K177</f>
        <v>-0.0205</v>
      </c>
      <c r="M177" s="32" t="n">
        <f aca="false">VLOOKUP($A177,Table,MATCH(M$4,Curves,0))</f>
        <v>0.0125</v>
      </c>
      <c r="N177" s="98" t="n">
        <f aca="false">VLOOKUP($A177,Table,MATCH(N$4,Curves,0))</f>
        <v>0.03</v>
      </c>
      <c r="O177" s="99" t="n">
        <f aca="false">N177</f>
        <v>0.03</v>
      </c>
      <c r="P177" s="100"/>
      <c r="Q177" s="99" t="n">
        <f aca="false">O177+L177+I177</f>
        <v>3.5505</v>
      </c>
      <c r="R177" s="100"/>
      <c r="S177" s="35" t="n">
        <f aca="false">A178-A177</f>
        <v>31</v>
      </c>
      <c r="T177" s="101" t="n">
        <f aca="false">CHOOSE(F$3,A178+24,A177)</f>
        <v>41968</v>
      </c>
      <c r="U177" s="35" t="n">
        <f aca="false">T177-C$3</f>
        <v>5194</v>
      </c>
      <c r="V177" s="32" t="n">
        <f aca="false">VLOOKUP($A177,Table,MATCH(V$4,Curves,0))</f>
        <v>0.070753966617334</v>
      </c>
      <c r="W177" s="102" t="n">
        <f aca="false">1/(1+CHOOSE(F$3,(V178+($K$3/10000))/2,(V177+($K$3/10000))/2))^(2*U177/365.25)</f>
        <v>0.37201709271392</v>
      </c>
      <c r="X177" s="35" t="n">
        <f aca="false">IF(AND(mthbeg&lt;=A177,mthend&gt;=A177),1,0)</f>
        <v>0</v>
      </c>
      <c r="Y177" s="35" t="n">
        <f aca="false">S177*X177</f>
        <v>0</v>
      </c>
      <c r="AA177" s="89" t="n">
        <f aca="false">F177*G177</f>
        <v>0</v>
      </c>
      <c r="AB177" s="89" t="n">
        <f aca="false">$F177*H177</f>
        <v>0</v>
      </c>
      <c r="AC177" s="89" t="n">
        <f aca="false">$F177*I177</f>
        <v>0</v>
      </c>
      <c r="AD177" s="89" t="n">
        <f aca="false">$F177*J177</f>
        <v>-0</v>
      </c>
      <c r="AE177" s="89" t="n">
        <f aca="false">$F177*K177</f>
        <v>-0</v>
      </c>
      <c r="AF177" s="89" t="n">
        <f aca="false">$F177*L177</f>
        <v>-0</v>
      </c>
      <c r="AG177" s="89" t="n">
        <f aca="false">$F177*M177</f>
        <v>0</v>
      </c>
      <c r="AH177" s="89" t="n">
        <f aca="false">$F177*N177</f>
        <v>0</v>
      </c>
      <c r="AI177" s="89" t="n">
        <f aca="false">F177*O177</f>
        <v>0</v>
      </c>
      <c r="AJ177" s="93"/>
      <c r="AK177" s="89" t="n">
        <f aca="false">CHOOSE($G$3,AB177-AC177,AC177-AB177)</f>
        <v>0</v>
      </c>
      <c r="AL177" s="89" t="n">
        <f aca="false">CHOOSE($G$3,AE177-AF177,AF177-AE177)</f>
        <v>0</v>
      </c>
      <c r="AM177" s="89" t="n">
        <f aca="false">CHOOSE($G$3,AH177-AI177,AI177-AH177)</f>
        <v>0</v>
      </c>
      <c r="AN177" s="103" t="n">
        <f aca="false">SUM(AK177:AM177)</f>
        <v>0</v>
      </c>
      <c r="AP177" s="89" t="n">
        <f aca="false">CHOOSE($G$3,AA177-AB177,AB177-AA177)</f>
        <v>0</v>
      </c>
      <c r="AQ177" s="89" t="n">
        <f aca="false">CHOOSE($G$3,AD177-AE177,AE177-AD177)</f>
        <v>0</v>
      </c>
      <c r="AR177" s="89" t="n">
        <f aca="false">CHOOSE($G$3,AG177-AH177,AH177-AG177)</f>
        <v>0</v>
      </c>
      <c r="AS177" s="103" t="n">
        <f aca="false">AP177+AQ177+AR177</f>
        <v>0</v>
      </c>
      <c r="AT177" s="103"/>
      <c r="AU177" s="90" t="n">
        <f aca="false">AS177+AN177</f>
        <v>0</v>
      </c>
      <c r="AW177" s="90" t="n">
        <f aca="false">AI177+AF177+AC177</f>
        <v>0</v>
      </c>
      <c r="AX177" s="104"/>
    </row>
    <row r="178" customFormat="false" ht="12" hidden="false" customHeight="true" outlineLevel="0" collapsed="false">
      <c r="A178" s="94" t="n">
        <f aca="false">EDATE(A177,1)</f>
        <v>41944</v>
      </c>
      <c r="B178" s="95" t="n">
        <f aca="false">VLOOKUP(MONTH(A178),Volumes,4)</f>
        <v>10000</v>
      </c>
      <c r="C178" s="96"/>
      <c r="D178" s="97" t="n">
        <f aca="false">B178+C178</f>
        <v>10000</v>
      </c>
      <c r="E178" s="84" t="n">
        <f aca="false">IF(X178=0,0,IF(AND(X178=1,$H$3=1),D178*S178,IF($H$3=2,D178,"N/A")))</f>
        <v>0</v>
      </c>
      <c r="F178" s="84" t="n">
        <f aca="false">E178*W178</f>
        <v>0</v>
      </c>
      <c r="G178" s="32" t="n">
        <f aca="false">VLOOKUP($A178,Table,MATCH(G$4,Curves,0))</f>
        <v>3.578</v>
      </c>
      <c r="H178" s="98" t="n">
        <f aca="false">G178</f>
        <v>3.578</v>
      </c>
      <c r="I178" s="99" t="n">
        <f aca="false">H178</f>
        <v>3.578</v>
      </c>
      <c r="J178" s="32" t="n">
        <f aca="false">VLOOKUP($A178,Table,MATCH(J$4,Curves,0))</f>
        <v>-0.0195</v>
      </c>
      <c r="K178" s="98" t="n">
        <f aca="false">J178</f>
        <v>-0.0195</v>
      </c>
      <c r="L178" s="99" t="n">
        <f aca="false">K178</f>
        <v>-0.0195</v>
      </c>
      <c r="M178" s="32" t="n">
        <f aca="false">VLOOKUP($A178,Table,MATCH(M$4,Curves,0))</f>
        <v>0.01</v>
      </c>
      <c r="N178" s="98" t="n">
        <f aca="false">VLOOKUP($A178,Table,MATCH(N$4,Curves,0))</f>
        <v>0.03</v>
      </c>
      <c r="O178" s="99" t="n">
        <f aca="false">N178</f>
        <v>0.03</v>
      </c>
      <c r="P178" s="100"/>
      <c r="Q178" s="99" t="n">
        <f aca="false">O178+L178+I178</f>
        <v>3.5885</v>
      </c>
      <c r="R178" s="100"/>
      <c r="S178" s="35" t="n">
        <f aca="false">A179-A178</f>
        <v>30</v>
      </c>
      <c r="T178" s="101" t="n">
        <f aca="false">CHOOSE(F$3,A179+24,A178)</f>
        <v>41998</v>
      </c>
      <c r="U178" s="35" t="n">
        <f aca="false">T178-C$3</f>
        <v>5224</v>
      </c>
      <c r="V178" s="32" t="n">
        <f aca="false">VLOOKUP($A178,Table,MATCH(V$4,Curves,0))</f>
        <v>0.070757923009738</v>
      </c>
      <c r="W178" s="102" t="n">
        <f aca="false">1/(1+CHOOSE(F$3,(V179+($K$3/10000))/2,(V178+($K$3/10000))/2))^(2*U178/365.25)</f>
        <v>0.369878885999067</v>
      </c>
      <c r="X178" s="35" t="n">
        <f aca="false">IF(AND(mthbeg&lt;=A178,mthend&gt;=A178),1,0)</f>
        <v>0</v>
      </c>
      <c r="Y178" s="35" t="n">
        <f aca="false">S178*X178</f>
        <v>0</v>
      </c>
      <c r="AA178" s="89" t="n">
        <f aca="false">F178*G178</f>
        <v>0</v>
      </c>
      <c r="AB178" s="89" t="n">
        <f aca="false">$F178*H178</f>
        <v>0</v>
      </c>
      <c r="AC178" s="89" t="n">
        <f aca="false">$F178*I178</f>
        <v>0</v>
      </c>
      <c r="AD178" s="89" t="n">
        <f aca="false">$F178*J178</f>
        <v>-0</v>
      </c>
      <c r="AE178" s="89" t="n">
        <f aca="false">$F178*K178</f>
        <v>-0</v>
      </c>
      <c r="AF178" s="89" t="n">
        <f aca="false">$F178*L178</f>
        <v>-0</v>
      </c>
      <c r="AG178" s="89" t="n">
        <f aca="false">$F178*M178</f>
        <v>0</v>
      </c>
      <c r="AH178" s="89" t="n">
        <f aca="false">$F178*N178</f>
        <v>0</v>
      </c>
      <c r="AI178" s="89" t="n">
        <f aca="false">F178*O178</f>
        <v>0</v>
      </c>
      <c r="AJ178" s="93"/>
      <c r="AK178" s="89" t="n">
        <f aca="false">CHOOSE($G$3,AB178-AC178,AC178-AB178)</f>
        <v>0</v>
      </c>
      <c r="AL178" s="89" t="n">
        <f aca="false">CHOOSE($G$3,AE178-AF178,AF178-AE178)</f>
        <v>0</v>
      </c>
      <c r="AM178" s="89" t="n">
        <f aca="false">CHOOSE($G$3,AH178-AI178,AI178-AH178)</f>
        <v>0</v>
      </c>
      <c r="AN178" s="103" t="n">
        <f aca="false">SUM(AK178:AM178)</f>
        <v>0</v>
      </c>
      <c r="AP178" s="89" t="n">
        <f aca="false">CHOOSE($G$3,AA178-AB178,AB178-AA178)</f>
        <v>0</v>
      </c>
      <c r="AQ178" s="89" t="n">
        <f aca="false">CHOOSE($G$3,AD178-AE178,AE178-AD178)</f>
        <v>0</v>
      </c>
      <c r="AR178" s="89" t="n">
        <f aca="false">CHOOSE($G$3,AG178-AH178,AH178-AG178)</f>
        <v>0</v>
      </c>
      <c r="AS178" s="103" t="n">
        <f aca="false">AP178+AQ178+AR178</f>
        <v>0</v>
      </c>
      <c r="AT178" s="103"/>
      <c r="AU178" s="90" t="n">
        <f aca="false">AS178+AN178</f>
        <v>0</v>
      </c>
      <c r="AW178" s="90" t="n">
        <f aca="false">AI178+AF178+AC178</f>
        <v>0</v>
      </c>
      <c r="AX178" s="104"/>
    </row>
    <row r="179" customFormat="false" ht="12" hidden="false" customHeight="true" outlineLevel="0" collapsed="false">
      <c r="A179" s="94" t="n">
        <f aca="false">EDATE(A178,1)</f>
        <v>41974</v>
      </c>
      <c r="B179" s="95" t="n">
        <f aca="false">VLOOKUP(MONTH(A179),Volumes,4)</f>
        <v>10000</v>
      </c>
      <c r="C179" s="96"/>
      <c r="D179" s="97" t="n">
        <f aca="false">B179+C179</f>
        <v>10000</v>
      </c>
      <c r="E179" s="84" t="n">
        <f aca="false">IF(X179=0,0,IF(AND(X179=1,$H$3=1),D179*S179,IF($H$3=2,D179,"N/A")))</f>
        <v>0</v>
      </c>
      <c r="F179" s="84" t="n">
        <f aca="false">E179*W179</f>
        <v>0</v>
      </c>
      <c r="G179" s="32" t="n">
        <f aca="false">VLOOKUP($A179,Table,MATCH(G$4,Curves,0))</f>
        <v>3.631</v>
      </c>
      <c r="H179" s="98" t="n">
        <f aca="false">G179</f>
        <v>3.631</v>
      </c>
      <c r="I179" s="99" t="n">
        <f aca="false">H179</f>
        <v>3.631</v>
      </c>
      <c r="J179" s="32" t="n">
        <f aca="false">VLOOKUP($A179,Table,MATCH(J$4,Curves,0))</f>
        <v>-0.0195</v>
      </c>
      <c r="K179" s="98" t="n">
        <f aca="false">J179</f>
        <v>-0.0195</v>
      </c>
      <c r="L179" s="99" t="n">
        <f aca="false">K179</f>
        <v>-0.0195</v>
      </c>
      <c r="M179" s="32" t="n">
        <f aca="false">VLOOKUP($A179,Table,MATCH(M$4,Curves,0))</f>
        <v>0.01</v>
      </c>
      <c r="N179" s="98" t="n">
        <f aca="false">VLOOKUP($A179,Table,MATCH(N$4,Curves,0))</f>
        <v>0.03</v>
      </c>
      <c r="O179" s="99" t="n">
        <f aca="false">N179</f>
        <v>0.03</v>
      </c>
      <c r="P179" s="100"/>
      <c r="Q179" s="99" t="n">
        <f aca="false">O179+L179+I179</f>
        <v>3.6415</v>
      </c>
      <c r="R179" s="100"/>
      <c r="S179" s="35" t="n">
        <f aca="false">A180-A179</f>
        <v>31</v>
      </c>
      <c r="T179" s="101" t="n">
        <f aca="false">CHOOSE(F$3,A180+24,A179)</f>
        <v>42029</v>
      </c>
      <c r="U179" s="35" t="n">
        <f aca="false">T179-C$3</f>
        <v>5255</v>
      </c>
      <c r="V179" s="32" t="n">
        <f aca="false">VLOOKUP($A179,Table,MATCH(V$4,Curves,0))</f>
        <v>0.070761751776586</v>
      </c>
      <c r="W179" s="102" t="n">
        <f aca="false">1/(1+CHOOSE(F$3,(V180+($K$3/10000))/2,(V179+($K$3/10000))/2))^(2*U179/365.25)</f>
        <v>0.367682081164047</v>
      </c>
      <c r="X179" s="35" t="n">
        <f aca="false">IF(AND(mthbeg&lt;=A179,mthend&gt;=A179),1,0)</f>
        <v>0</v>
      </c>
      <c r="Y179" s="35" t="n">
        <f aca="false">S179*X179</f>
        <v>0</v>
      </c>
      <c r="AA179" s="89" t="n">
        <f aca="false">F179*G179</f>
        <v>0</v>
      </c>
      <c r="AB179" s="89" t="n">
        <f aca="false">$F179*H179</f>
        <v>0</v>
      </c>
      <c r="AC179" s="89" t="n">
        <f aca="false">$F179*I179</f>
        <v>0</v>
      </c>
      <c r="AD179" s="89" t="n">
        <f aca="false">$F179*J179</f>
        <v>-0</v>
      </c>
      <c r="AE179" s="89" t="n">
        <f aca="false">$F179*K179</f>
        <v>-0</v>
      </c>
      <c r="AF179" s="89" t="n">
        <f aca="false">$F179*L179</f>
        <v>-0</v>
      </c>
      <c r="AG179" s="89" t="n">
        <f aca="false">$F179*M179</f>
        <v>0</v>
      </c>
      <c r="AH179" s="89" t="n">
        <f aca="false">$F179*N179</f>
        <v>0</v>
      </c>
      <c r="AI179" s="89" t="n">
        <f aca="false">F179*O179</f>
        <v>0</v>
      </c>
      <c r="AJ179" s="93"/>
      <c r="AK179" s="89" t="n">
        <f aca="false">CHOOSE($G$3,AB179-AC179,AC179-AB179)</f>
        <v>0</v>
      </c>
      <c r="AL179" s="89" t="n">
        <f aca="false">CHOOSE($G$3,AE179-AF179,AF179-AE179)</f>
        <v>0</v>
      </c>
      <c r="AM179" s="89" t="n">
        <f aca="false">CHOOSE($G$3,AH179-AI179,AI179-AH179)</f>
        <v>0</v>
      </c>
      <c r="AN179" s="103" t="n">
        <f aca="false">SUM(AK179:AM179)</f>
        <v>0</v>
      </c>
      <c r="AP179" s="89" t="n">
        <f aca="false">CHOOSE($G$3,AA179-AB179,AB179-AA179)</f>
        <v>0</v>
      </c>
      <c r="AQ179" s="89" t="n">
        <f aca="false">CHOOSE($G$3,AD179-AE179,AE179-AD179)</f>
        <v>0</v>
      </c>
      <c r="AR179" s="89" t="n">
        <f aca="false">CHOOSE($G$3,AG179-AH179,AH179-AG179)</f>
        <v>0</v>
      </c>
      <c r="AS179" s="103" t="n">
        <f aca="false">AP179+AQ179+AR179</f>
        <v>0</v>
      </c>
      <c r="AT179" s="103"/>
      <c r="AU179" s="90" t="n">
        <f aca="false">AS179+AN179</f>
        <v>0</v>
      </c>
      <c r="AW179" s="90" t="n">
        <f aca="false">AI179+AF179+AC179</f>
        <v>0</v>
      </c>
      <c r="AX179" s="104"/>
    </row>
    <row r="180" customFormat="false" ht="12" hidden="false" customHeight="true" outlineLevel="0" collapsed="false">
      <c r="A180" s="94" t="n">
        <f aca="false">EDATE(A179,1)</f>
        <v>42005</v>
      </c>
      <c r="B180" s="95" t="n">
        <f aca="false">VLOOKUP(MONTH(A180),Volumes,4)</f>
        <v>10000</v>
      </c>
      <c r="C180" s="96"/>
      <c r="D180" s="97" t="n">
        <f aca="false">B180+C180</f>
        <v>10000</v>
      </c>
      <c r="E180" s="84" t="n">
        <f aca="false">IF(X180=0,0,IF(AND(X180=1,$H$3=1),D180*S180,IF($H$3=2,D180,"N/A")))</f>
        <v>0</v>
      </c>
      <c r="F180" s="84" t="n">
        <f aca="false">E180*W180</f>
        <v>0</v>
      </c>
      <c r="G180" s="32" t="n">
        <f aca="false">VLOOKUP($A180,Table,MATCH(G$4,Curves,0))</f>
        <v>3.841</v>
      </c>
      <c r="H180" s="98" t="n">
        <f aca="false">G180</f>
        <v>3.841</v>
      </c>
      <c r="I180" s="99" t="n">
        <f aca="false">H180</f>
        <v>3.841</v>
      </c>
      <c r="J180" s="32" t="n">
        <f aca="false">VLOOKUP($A180,Table,MATCH(J$4,Curves,0))</f>
        <v>-0.0195</v>
      </c>
      <c r="K180" s="98" t="n">
        <f aca="false">J180</f>
        <v>-0.0195</v>
      </c>
      <c r="L180" s="99" t="n">
        <f aca="false">K180</f>
        <v>-0.0195</v>
      </c>
      <c r="M180" s="32" t="n">
        <f aca="false">VLOOKUP($A180,Table,MATCH(M$4,Curves,0))</f>
        <v>0.01</v>
      </c>
      <c r="N180" s="98" t="n">
        <f aca="false">VLOOKUP($A180,Table,MATCH(N$4,Curves,0))</f>
        <v>0.03</v>
      </c>
      <c r="O180" s="99" t="n">
        <f aca="false">N180</f>
        <v>0.03</v>
      </c>
      <c r="P180" s="100"/>
      <c r="Q180" s="99" t="n">
        <f aca="false">O180+L180+I180</f>
        <v>3.8515</v>
      </c>
      <c r="R180" s="100"/>
      <c r="S180" s="35" t="n">
        <f aca="false">A181-A180</f>
        <v>31</v>
      </c>
      <c r="T180" s="101" t="n">
        <f aca="false">CHOOSE(F$3,A181+24,A180)</f>
        <v>42060</v>
      </c>
      <c r="U180" s="35" t="n">
        <f aca="false">T180-C$3</f>
        <v>5286</v>
      </c>
      <c r="V180" s="32" t="n">
        <f aca="false">VLOOKUP($A180,Table,MATCH(V$4,Curves,0))</f>
        <v>0.070765708169001</v>
      </c>
      <c r="W180" s="102" t="n">
        <f aca="false">1/(1+CHOOSE(F$3,(V181+($K$3/10000))/2,(V180+($K$3/10000))/2))^(2*U180/365.25)</f>
        <v>0.365498086675738</v>
      </c>
      <c r="X180" s="35" t="n">
        <f aca="false">IF(AND(mthbeg&lt;=A180,mthend&gt;=A180),1,0)</f>
        <v>0</v>
      </c>
      <c r="Y180" s="35" t="n">
        <f aca="false">S180*X180</f>
        <v>0</v>
      </c>
      <c r="AA180" s="89" t="n">
        <f aca="false">F180*G180</f>
        <v>0</v>
      </c>
      <c r="AB180" s="89" t="n">
        <f aca="false">$F180*H180</f>
        <v>0</v>
      </c>
      <c r="AC180" s="89" t="n">
        <f aca="false">$F180*I180</f>
        <v>0</v>
      </c>
      <c r="AD180" s="89" t="n">
        <f aca="false">$F180*J180</f>
        <v>-0</v>
      </c>
      <c r="AE180" s="89" t="n">
        <f aca="false">$F180*K180</f>
        <v>-0</v>
      </c>
      <c r="AF180" s="89" t="n">
        <f aca="false">$F180*L180</f>
        <v>-0</v>
      </c>
      <c r="AG180" s="89" t="n">
        <f aca="false">$F180*M180</f>
        <v>0</v>
      </c>
      <c r="AH180" s="89" t="n">
        <f aca="false">$F180*N180</f>
        <v>0</v>
      </c>
      <c r="AI180" s="89" t="n">
        <f aca="false">F180*O180</f>
        <v>0</v>
      </c>
      <c r="AJ180" s="93"/>
      <c r="AK180" s="89" t="n">
        <f aca="false">CHOOSE($G$3,AB180-AC180,AC180-AB180)</f>
        <v>0</v>
      </c>
      <c r="AL180" s="89" t="n">
        <f aca="false">CHOOSE($G$3,AE180-AF180,AF180-AE180)</f>
        <v>0</v>
      </c>
      <c r="AM180" s="89" t="n">
        <f aca="false">CHOOSE($G$3,AH180-AI180,AI180-AH180)</f>
        <v>0</v>
      </c>
      <c r="AN180" s="103" t="n">
        <f aca="false">SUM(AK180:AM180)</f>
        <v>0</v>
      </c>
      <c r="AP180" s="89" t="n">
        <f aca="false">CHOOSE($G$3,AA180-AB180,AB180-AA180)</f>
        <v>0</v>
      </c>
      <c r="AQ180" s="89" t="n">
        <f aca="false">CHOOSE($G$3,AD180-AE180,AE180-AD180)</f>
        <v>0</v>
      </c>
      <c r="AR180" s="89" t="n">
        <f aca="false">CHOOSE($G$3,AG180-AH180,AH180-AG180)</f>
        <v>0</v>
      </c>
      <c r="AS180" s="103" t="n">
        <f aca="false">AP180+AQ180+AR180</f>
        <v>0</v>
      </c>
      <c r="AT180" s="103"/>
      <c r="AU180" s="90" t="n">
        <f aca="false">AS180+AN180</f>
        <v>0</v>
      </c>
      <c r="AW180" s="90" t="n">
        <f aca="false">AI180+AF180+AC180</f>
        <v>0</v>
      </c>
      <c r="AX180" s="104"/>
    </row>
    <row r="181" customFormat="false" ht="12" hidden="false" customHeight="true" outlineLevel="0" collapsed="false">
      <c r="A181" s="94" t="n">
        <f aca="false">EDATE(A180,1)</f>
        <v>42036</v>
      </c>
      <c r="B181" s="95" t="n">
        <f aca="false">VLOOKUP(MONTH(A181),Volumes,4)</f>
        <v>10000</v>
      </c>
      <c r="C181" s="96"/>
      <c r="D181" s="97" t="n">
        <f aca="false">B181+C181</f>
        <v>10000</v>
      </c>
      <c r="E181" s="84" t="n">
        <f aca="false">IF(X181=0,0,IF(AND(X181=1,$H$3=1),D181*S181,IF($H$3=2,D181,"N/A")))</f>
        <v>0</v>
      </c>
      <c r="F181" s="84" t="n">
        <f aca="false">E181*W181</f>
        <v>0</v>
      </c>
      <c r="G181" s="32" t="n">
        <f aca="false">VLOOKUP($A181,Table,MATCH(G$4,Curves,0))</f>
        <v>3.759</v>
      </c>
      <c r="H181" s="98" t="n">
        <f aca="false">G181</f>
        <v>3.759</v>
      </c>
      <c r="I181" s="99" t="n">
        <f aca="false">H181</f>
        <v>3.759</v>
      </c>
      <c r="J181" s="32" t="n">
        <f aca="false">VLOOKUP($A181,Table,MATCH(J$4,Curves,0))</f>
        <v>-0.0195</v>
      </c>
      <c r="K181" s="98" t="n">
        <f aca="false">J181</f>
        <v>-0.0195</v>
      </c>
      <c r="L181" s="99" t="n">
        <f aca="false">K181</f>
        <v>-0.0195</v>
      </c>
      <c r="M181" s="32" t="n">
        <f aca="false">VLOOKUP($A181,Table,MATCH(M$4,Curves,0))</f>
        <v>0.01</v>
      </c>
      <c r="N181" s="98" t="n">
        <f aca="false">VLOOKUP($A181,Table,MATCH(N$4,Curves,0))</f>
        <v>0.03</v>
      </c>
      <c r="O181" s="99" t="n">
        <f aca="false">N181</f>
        <v>0.03</v>
      </c>
      <c r="P181" s="100"/>
      <c r="Q181" s="99" t="n">
        <f aca="false">O181+L181+I181</f>
        <v>3.7695</v>
      </c>
      <c r="R181" s="100"/>
      <c r="S181" s="35" t="n">
        <f aca="false">A182-A181</f>
        <v>28</v>
      </c>
      <c r="T181" s="101" t="n">
        <f aca="false">CHOOSE(F$3,A182+24,A181)</f>
        <v>42088</v>
      </c>
      <c r="U181" s="35" t="n">
        <f aca="false">T181-C$3</f>
        <v>5314</v>
      </c>
      <c r="V181" s="32" t="n">
        <f aca="false">VLOOKUP($A181,Table,MATCH(V$4,Curves,0))</f>
        <v>0.07076966456142</v>
      </c>
      <c r="W181" s="102" t="n">
        <f aca="false">1/(1+CHOOSE(F$3,(V182+($K$3/10000))/2,(V181+($K$3/10000))/2))^(2*U181/365.25)</f>
        <v>0.363536396307512</v>
      </c>
      <c r="X181" s="35" t="n">
        <f aca="false">IF(AND(mthbeg&lt;=A181,mthend&gt;=A181),1,0)</f>
        <v>0</v>
      </c>
      <c r="Y181" s="35" t="n">
        <f aca="false">S181*X181</f>
        <v>0</v>
      </c>
      <c r="AA181" s="89" t="n">
        <f aca="false">F181*G181</f>
        <v>0</v>
      </c>
      <c r="AB181" s="89" t="n">
        <f aca="false">$F181*H181</f>
        <v>0</v>
      </c>
      <c r="AC181" s="89" t="n">
        <f aca="false">$F181*I181</f>
        <v>0</v>
      </c>
      <c r="AD181" s="89" t="n">
        <f aca="false">$F181*J181</f>
        <v>-0</v>
      </c>
      <c r="AE181" s="89" t="n">
        <f aca="false">$F181*K181</f>
        <v>-0</v>
      </c>
      <c r="AF181" s="89" t="n">
        <f aca="false">$F181*L181</f>
        <v>-0</v>
      </c>
      <c r="AG181" s="89" t="n">
        <f aca="false">$F181*M181</f>
        <v>0</v>
      </c>
      <c r="AH181" s="89" t="n">
        <f aca="false">$F181*N181</f>
        <v>0</v>
      </c>
      <c r="AI181" s="89" t="n">
        <f aca="false">F181*O181</f>
        <v>0</v>
      </c>
      <c r="AJ181" s="93"/>
      <c r="AK181" s="89" t="n">
        <f aca="false">CHOOSE($G$3,AB181-AC181,AC181-AB181)</f>
        <v>0</v>
      </c>
      <c r="AL181" s="89" t="n">
        <f aca="false">CHOOSE($G$3,AE181-AF181,AF181-AE181)</f>
        <v>0</v>
      </c>
      <c r="AM181" s="89" t="n">
        <f aca="false">CHOOSE($G$3,AH181-AI181,AI181-AH181)</f>
        <v>0</v>
      </c>
      <c r="AN181" s="103" t="n">
        <f aca="false">SUM(AK181:AM181)</f>
        <v>0</v>
      </c>
      <c r="AP181" s="89" t="n">
        <f aca="false">CHOOSE($G$3,AA181-AB181,AB181-AA181)</f>
        <v>0</v>
      </c>
      <c r="AQ181" s="89" t="n">
        <f aca="false">CHOOSE($G$3,AD181-AE181,AE181-AD181)</f>
        <v>0</v>
      </c>
      <c r="AR181" s="89" t="n">
        <f aca="false">CHOOSE($G$3,AG181-AH181,AH181-AG181)</f>
        <v>0</v>
      </c>
      <c r="AS181" s="103" t="n">
        <f aca="false">AP181+AQ181+AR181</f>
        <v>0</v>
      </c>
      <c r="AT181" s="103"/>
      <c r="AU181" s="90" t="n">
        <f aca="false">AS181+AN181</f>
        <v>0</v>
      </c>
      <c r="AW181" s="90" t="n">
        <f aca="false">AI181+AF181+AC181</f>
        <v>0</v>
      </c>
      <c r="AX181" s="104"/>
    </row>
    <row r="182" customFormat="false" ht="12" hidden="false" customHeight="true" outlineLevel="0" collapsed="false">
      <c r="A182" s="94" t="n">
        <f aca="false">EDATE(A181,1)</f>
        <v>42064</v>
      </c>
      <c r="B182" s="95" t="n">
        <f aca="false">VLOOKUP(MONTH(A182),Volumes,4)</f>
        <v>10000</v>
      </c>
      <c r="C182" s="96"/>
      <c r="D182" s="97" t="n">
        <f aca="false">B182+C182</f>
        <v>10000</v>
      </c>
      <c r="E182" s="84" t="n">
        <f aca="false">IF(X182=0,0,IF(AND(X182=1,$H$3=1),D182*S182,IF($H$3=2,D182,"N/A")))</f>
        <v>0</v>
      </c>
      <c r="F182" s="84" t="n">
        <f aca="false">E182*W182</f>
        <v>0</v>
      </c>
      <c r="G182" s="32" t="n">
        <f aca="false">VLOOKUP($A182,Table,MATCH(G$4,Curves,0))</f>
        <v>3.655</v>
      </c>
      <c r="H182" s="98" t="n">
        <f aca="false">G182</f>
        <v>3.655</v>
      </c>
      <c r="I182" s="99" t="n">
        <f aca="false">H182</f>
        <v>3.655</v>
      </c>
      <c r="J182" s="32" t="n">
        <f aca="false">VLOOKUP($A182,Table,MATCH(J$4,Curves,0))</f>
        <v>0.000999999999999994</v>
      </c>
      <c r="K182" s="98" t="n">
        <f aca="false">J182</f>
        <v>0.000999999999999994</v>
      </c>
      <c r="L182" s="99" t="n">
        <f aca="false">K182</f>
        <v>0.000999999999999994</v>
      </c>
      <c r="M182" s="32" t="n">
        <f aca="false">VLOOKUP($A182,Table,MATCH(M$4,Curves,0))</f>
        <v>0.01</v>
      </c>
      <c r="N182" s="98" t="n">
        <f aca="false">VLOOKUP($A182,Table,MATCH(N$4,Curves,0))</f>
        <v>0.03</v>
      </c>
      <c r="O182" s="99" t="n">
        <f aca="false">N182</f>
        <v>0.03</v>
      </c>
      <c r="P182" s="100"/>
      <c r="Q182" s="99" t="n">
        <f aca="false">O182+L182+I182</f>
        <v>3.686</v>
      </c>
      <c r="R182" s="100"/>
      <c r="S182" s="35" t="n">
        <f aca="false">A183-A182</f>
        <v>31</v>
      </c>
      <c r="T182" s="101" t="n">
        <f aca="false">CHOOSE(F$3,A183+24,A182)</f>
        <v>42119</v>
      </c>
      <c r="U182" s="35" t="n">
        <f aca="false">T182-C$3</f>
        <v>5345</v>
      </c>
      <c r="V182" s="32" t="n">
        <f aca="false">VLOOKUP($A182,Table,MATCH(V$4,Curves,0))</f>
        <v>0.070773238077158</v>
      </c>
      <c r="W182" s="102" t="n">
        <f aca="false">1/(1+CHOOSE(F$3,(V183+($K$3/10000))/2,(V182+($K$3/10000))/2))^(2*U182/365.25)</f>
        <v>0.361376580724564</v>
      </c>
      <c r="X182" s="35" t="n">
        <f aca="false">IF(AND(mthbeg&lt;=A182,mthend&gt;=A182),1,0)</f>
        <v>0</v>
      </c>
      <c r="Y182" s="35" t="n">
        <f aca="false">S182*X182</f>
        <v>0</v>
      </c>
      <c r="AA182" s="89" t="n">
        <f aca="false">F182*G182</f>
        <v>0</v>
      </c>
      <c r="AB182" s="89" t="n">
        <f aca="false">$F182*H182</f>
        <v>0</v>
      </c>
      <c r="AC182" s="89" t="n">
        <f aca="false">$F182*I182</f>
        <v>0</v>
      </c>
      <c r="AD182" s="89" t="n">
        <f aca="false">$F182*J182</f>
        <v>0</v>
      </c>
      <c r="AE182" s="89" t="n">
        <f aca="false">$F182*K182</f>
        <v>0</v>
      </c>
      <c r="AF182" s="89" t="n">
        <f aca="false">$F182*L182</f>
        <v>0</v>
      </c>
      <c r="AG182" s="89" t="n">
        <f aca="false">$F182*M182</f>
        <v>0</v>
      </c>
      <c r="AH182" s="89" t="n">
        <f aca="false">$F182*N182</f>
        <v>0</v>
      </c>
      <c r="AI182" s="89" t="n">
        <f aca="false">F182*O182</f>
        <v>0</v>
      </c>
      <c r="AJ182" s="93"/>
      <c r="AK182" s="89" t="n">
        <f aca="false">CHOOSE($G$3,AB182-AC182,AC182-AB182)</f>
        <v>0</v>
      </c>
      <c r="AL182" s="89" t="n">
        <f aca="false">CHOOSE($G$3,AE182-AF182,AF182-AE182)</f>
        <v>0</v>
      </c>
      <c r="AM182" s="89" t="n">
        <f aca="false">CHOOSE($G$3,AH182-AI182,AI182-AH182)</f>
        <v>0</v>
      </c>
      <c r="AN182" s="103" t="n">
        <f aca="false">SUM(AK182:AM182)</f>
        <v>0</v>
      </c>
      <c r="AP182" s="89" t="n">
        <f aca="false">CHOOSE($G$3,AA182-AB182,AB182-AA182)</f>
        <v>0</v>
      </c>
      <c r="AQ182" s="89" t="n">
        <f aca="false">CHOOSE($G$3,AD182-AE182,AE182-AD182)</f>
        <v>0</v>
      </c>
      <c r="AR182" s="89" t="n">
        <f aca="false">CHOOSE($G$3,AG182-AH182,AH182-AG182)</f>
        <v>0</v>
      </c>
      <c r="AS182" s="103" t="n">
        <f aca="false">AP182+AQ182+AR182</f>
        <v>0</v>
      </c>
      <c r="AT182" s="103"/>
      <c r="AU182" s="90" t="n">
        <f aca="false">AS182+AN182</f>
        <v>0</v>
      </c>
      <c r="AW182" s="90" t="n">
        <f aca="false">AI182+AF182+AC182</f>
        <v>0</v>
      </c>
      <c r="AX182" s="104"/>
    </row>
    <row r="183" customFormat="false" ht="12" hidden="false" customHeight="true" outlineLevel="0" collapsed="false">
      <c r="A183" s="94" t="n">
        <f aca="false">EDATE(A182,1)</f>
        <v>42095</v>
      </c>
      <c r="B183" s="95" t="n">
        <f aca="false">VLOOKUP(MONTH(A183),Volumes,4)</f>
        <v>10000</v>
      </c>
      <c r="C183" s="96"/>
      <c r="D183" s="97" t="n">
        <f aca="false">B183+C183</f>
        <v>10000</v>
      </c>
      <c r="E183" s="84" t="n">
        <f aca="false">IF(X183=0,0,IF(AND(X183=1,$H$3=1),D183*S183,IF($H$3=2,D183,"N/A")))</f>
        <v>0</v>
      </c>
      <c r="F183" s="84" t="n">
        <f aca="false">E183*W183</f>
        <v>0</v>
      </c>
      <c r="G183" s="32" t="n">
        <f aca="false">VLOOKUP($A183,Table,MATCH(G$4,Curves,0))</f>
        <v>3.551</v>
      </c>
      <c r="H183" s="98" t="n">
        <f aca="false">G183</f>
        <v>3.551</v>
      </c>
      <c r="I183" s="99" t="n">
        <f aca="false">H183</f>
        <v>3.551</v>
      </c>
      <c r="J183" s="32" t="n">
        <f aca="false">VLOOKUP($A183,Table,MATCH(J$4,Curves,0))</f>
        <v>0.000999999999999994</v>
      </c>
      <c r="K183" s="98" t="n">
        <f aca="false">J183</f>
        <v>0.000999999999999994</v>
      </c>
      <c r="L183" s="99" t="n">
        <f aca="false">K183</f>
        <v>0.000999999999999994</v>
      </c>
      <c r="M183" s="32" t="n">
        <f aca="false">VLOOKUP($A183,Table,MATCH(M$4,Curves,0))</f>
        <v>0.0125</v>
      </c>
      <c r="N183" s="98" t="n">
        <f aca="false">VLOOKUP($A183,Table,MATCH(N$4,Curves,0))</f>
        <v>0.03</v>
      </c>
      <c r="O183" s="99" t="n">
        <f aca="false">N183</f>
        <v>0.03</v>
      </c>
      <c r="P183" s="100"/>
      <c r="Q183" s="99" t="n">
        <f aca="false">O183+L183+I183</f>
        <v>3.582</v>
      </c>
      <c r="R183" s="100"/>
      <c r="S183" s="35" t="n">
        <f aca="false">A184-A183</f>
        <v>30</v>
      </c>
      <c r="T183" s="101" t="n">
        <f aca="false">CHOOSE(F$3,A184+24,A183)</f>
        <v>42149</v>
      </c>
      <c r="U183" s="35" t="n">
        <f aca="false">T183-C$3</f>
        <v>5375</v>
      </c>
      <c r="V183" s="32" t="n">
        <f aca="false">VLOOKUP($A183,Table,MATCH(V$4,Curves,0))</f>
        <v>0.070777194469587</v>
      </c>
      <c r="W183" s="102" t="n">
        <f aca="false">1/(1+CHOOSE(F$3,(V184+($K$3/10000))/2,(V183+($K$3/10000))/2))^(2*U183/365.25)</f>
        <v>0.359298433056206</v>
      </c>
      <c r="X183" s="35" t="n">
        <f aca="false">IF(AND(mthbeg&lt;=A183,mthend&gt;=A183),1,0)</f>
        <v>0</v>
      </c>
      <c r="Y183" s="35" t="n">
        <f aca="false">S183*X183</f>
        <v>0</v>
      </c>
      <c r="AA183" s="89" t="n">
        <f aca="false">F183*G183</f>
        <v>0</v>
      </c>
      <c r="AB183" s="89" t="n">
        <f aca="false">$F183*H183</f>
        <v>0</v>
      </c>
      <c r="AC183" s="89" t="n">
        <f aca="false">$F183*I183</f>
        <v>0</v>
      </c>
      <c r="AD183" s="89" t="n">
        <f aca="false">$F183*J183</f>
        <v>0</v>
      </c>
      <c r="AE183" s="89" t="n">
        <f aca="false">$F183*K183</f>
        <v>0</v>
      </c>
      <c r="AF183" s="89" t="n">
        <f aca="false">$F183*L183</f>
        <v>0</v>
      </c>
      <c r="AG183" s="89" t="n">
        <f aca="false">$F183*M183</f>
        <v>0</v>
      </c>
      <c r="AH183" s="89" t="n">
        <f aca="false">$F183*N183</f>
        <v>0</v>
      </c>
      <c r="AI183" s="89" t="n">
        <f aca="false">F183*O183</f>
        <v>0</v>
      </c>
      <c r="AJ183" s="93"/>
      <c r="AK183" s="89" t="n">
        <f aca="false">CHOOSE($G$3,AB183-AC183,AC183-AB183)</f>
        <v>0</v>
      </c>
      <c r="AL183" s="89" t="n">
        <f aca="false">CHOOSE($G$3,AE183-AF183,AF183-AE183)</f>
        <v>0</v>
      </c>
      <c r="AM183" s="89" t="n">
        <f aca="false">CHOOSE($G$3,AH183-AI183,AI183-AH183)</f>
        <v>0</v>
      </c>
      <c r="AN183" s="103" t="n">
        <f aca="false">SUM(AK183:AM183)</f>
        <v>0</v>
      </c>
      <c r="AP183" s="89" t="n">
        <f aca="false">CHOOSE($G$3,AA183-AB183,AB183-AA183)</f>
        <v>0</v>
      </c>
      <c r="AQ183" s="89" t="n">
        <f aca="false">CHOOSE($G$3,AD183-AE183,AE183-AD183)</f>
        <v>0</v>
      </c>
      <c r="AR183" s="89" t="n">
        <f aca="false">CHOOSE($G$3,AG183-AH183,AH183-AG183)</f>
        <v>0</v>
      </c>
      <c r="AS183" s="103" t="n">
        <f aca="false">AP183+AQ183+AR183</f>
        <v>0</v>
      </c>
      <c r="AT183" s="103"/>
      <c r="AU183" s="90" t="n">
        <f aca="false">AS183+AN183</f>
        <v>0</v>
      </c>
      <c r="AW183" s="90" t="n">
        <f aca="false">AI183+AF183+AC183</f>
        <v>0</v>
      </c>
      <c r="AX183" s="104"/>
    </row>
    <row r="184" customFormat="false" ht="12" hidden="false" customHeight="true" outlineLevel="0" collapsed="false">
      <c r="A184" s="94" t="n">
        <f aca="false">EDATE(A183,1)</f>
        <v>42125</v>
      </c>
      <c r="B184" s="95" t="n">
        <f aca="false">VLOOKUP(MONTH(A184),Volumes,4)</f>
        <v>20000</v>
      </c>
      <c r="C184" s="96"/>
      <c r="D184" s="97" t="n">
        <f aca="false">B184+C184</f>
        <v>20000</v>
      </c>
      <c r="E184" s="84" t="n">
        <f aca="false">IF(X184=0,0,IF(AND(X184=1,$H$3=1),D184*S184,IF($H$3=2,D184,"N/A")))</f>
        <v>0</v>
      </c>
      <c r="F184" s="84" t="n">
        <f aca="false">E184*W184</f>
        <v>0</v>
      </c>
      <c r="G184" s="32" t="n">
        <f aca="false">VLOOKUP($A184,Table,MATCH(G$4,Curves,0))</f>
        <v>3.548</v>
      </c>
      <c r="H184" s="98" t="n">
        <f aca="false">G184</f>
        <v>3.548</v>
      </c>
      <c r="I184" s="99" t="n">
        <f aca="false">H184</f>
        <v>3.548</v>
      </c>
      <c r="J184" s="32" t="n">
        <f aca="false">VLOOKUP($A184,Table,MATCH(J$4,Curves,0))</f>
        <v>-0.001249999</v>
      </c>
      <c r="K184" s="98" t="n">
        <f aca="false">J184</f>
        <v>-0.001249999</v>
      </c>
      <c r="L184" s="99" t="n">
        <f aca="false">K184</f>
        <v>-0.001249999</v>
      </c>
      <c r="M184" s="32" t="n">
        <f aca="false">VLOOKUP($A184,Table,MATCH(M$4,Curves,0))</f>
        <v>0.0125</v>
      </c>
      <c r="N184" s="98" t="n">
        <f aca="false">VLOOKUP($A184,Table,MATCH(N$4,Curves,0))</f>
        <v>0.03</v>
      </c>
      <c r="O184" s="99" t="n">
        <f aca="false">N184</f>
        <v>0.03</v>
      </c>
      <c r="P184" s="100"/>
      <c r="Q184" s="99" t="n">
        <f aca="false">O184+L184+I184</f>
        <v>3.576750001</v>
      </c>
      <c r="R184" s="100"/>
      <c r="S184" s="35" t="n">
        <f aca="false">A185-A184</f>
        <v>31</v>
      </c>
      <c r="T184" s="101" t="n">
        <f aca="false">CHOOSE(F$3,A185+24,A184)</f>
        <v>42180</v>
      </c>
      <c r="U184" s="35" t="n">
        <f aca="false">T184-C$3</f>
        <v>5406</v>
      </c>
      <c r="V184" s="32" t="n">
        <f aca="false">VLOOKUP($A184,Table,MATCH(V$4,Curves,0))</f>
        <v>0.070781023236459</v>
      </c>
      <c r="W184" s="102" t="n">
        <f aca="false">1/(1+CHOOSE(F$3,(V185+($K$3/10000))/2,(V184+($K$3/10000))/2))^(2*U184/365.25)</f>
        <v>0.357163339961812</v>
      </c>
      <c r="X184" s="35" t="n">
        <f aca="false">IF(AND(mthbeg&lt;=A184,mthend&gt;=A184),1,0)</f>
        <v>0</v>
      </c>
      <c r="Y184" s="35" t="n">
        <f aca="false">S184*X184</f>
        <v>0</v>
      </c>
      <c r="AA184" s="89" t="n">
        <f aca="false">F184*G184</f>
        <v>0</v>
      </c>
      <c r="AB184" s="89" t="n">
        <f aca="false">$F184*H184</f>
        <v>0</v>
      </c>
      <c r="AC184" s="89" t="n">
        <f aca="false">$F184*I184</f>
        <v>0</v>
      </c>
      <c r="AD184" s="89" t="n">
        <f aca="false">$F184*J184</f>
        <v>-0</v>
      </c>
      <c r="AE184" s="89" t="n">
        <f aca="false">$F184*K184</f>
        <v>-0</v>
      </c>
      <c r="AF184" s="89" t="n">
        <f aca="false">$F184*L184</f>
        <v>-0</v>
      </c>
      <c r="AG184" s="89" t="n">
        <f aca="false">$F184*M184</f>
        <v>0</v>
      </c>
      <c r="AH184" s="89" t="n">
        <f aca="false">$F184*N184</f>
        <v>0</v>
      </c>
      <c r="AI184" s="89" t="n">
        <f aca="false">F184*O184</f>
        <v>0</v>
      </c>
      <c r="AJ184" s="93"/>
      <c r="AK184" s="89" t="n">
        <f aca="false">CHOOSE($G$3,AB184-AC184,AC184-AB184)</f>
        <v>0</v>
      </c>
      <c r="AL184" s="89" t="n">
        <f aca="false">CHOOSE($G$3,AE184-AF184,AF184-AE184)</f>
        <v>0</v>
      </c>
      <c r="AM184" s="89" t="n">
        <f aca="false">CHOOSE($G$3,AH184-AI184,AI184-AH184)</f>
        <v>0</v>
      </c>
      <c r="AN184" s="103" t="n">
        <f aca="false">SUM(AK184:AM184)</f>
        <v>0</v>
      </c>
      <c r="AP184" s="89" t="n">
        <f aca="false">CHOOSE($G$3,AA184-AB184,AB184-AA184)</f>
        <v>0</v>
      </c>
      <c r="AQ184" s="89" t="n">
        <f aca="false">CHOOSE($G$3,AD184-AE184,AE184-AD184)</f>
        <v>0</v>
      </c>
      <c r="AR184" s="89" t="n">
        <f aca="false">CHOOSE($G$3,AG184-AH184,AH184-AG184)</f>
        <v>0</v>
      </c>
      <c r="AS184" s="103" t="n">
        <f aca="false">AP184+AQ184+AR184</f>
        <v>0</v>
      </c>
      <c r="AT184" s="103"/>
      <c r="AU184" s="90" t="n">
        <f aca="false">AS184+AN184</f>
        <v>0</v>
      </c>
      <c r="AW184" s="90" t="n">
        <f aca="false">AI184+AF184+AC184</f>
        <v>0</v>
      </c>
      <c r="AX184" s="104"/>
    </row>
    <row r="185" customFormat="false" ht="12" hidden="false" customHeight="true" outlineLevel="0" collapsed="false">
      <c r="A185" s="94" t="n">
        <f aca="false">EDATE(A184,1)</f>
        <v>42156</v>
      </c>
      <c r="B185" s="95" t="n">
        <f aca="false">VLOOKUP(MONTH(A185),Volumes,4)</f>
        <v>40000</v>
      </c>
      <c r="C185" s="96"/>
      <c r="D185" s="97" t="n">
        <f aca="false">B185+C185</f>
        <v>40000</v>
      </c>
      <c r="E185" s="84" t="n">
        <f aca="false">IF(X185=0,0,IF(AND(X185=1,$H$3=1),D185*S185,IF($H$3=2,D185,"N/A")))</f>
        <v>0</v>
      </c>
      <c r="F185" s="84" t="n">
        <f aca="false">E185*W185</f>
        <v>0</v>
      </c>
      <c r="G185" s="32" t="n">
        <f aca="false">VLOOKUP($A185,Table,MATCH(G$4,Curves,0))</f>
        <v>3.592</v>
      </c>
      <c r="H185" s="98" t="n">
        <f aca="false">G185</f>
        <v>3.592</v>
      </c>
      <c r="I185" s="99" t="n">
        <f aca="false">H185</f>
        <v>3.592</v>
      </c>
      <c r="J185" s="32" t="n">
        <f aca="false">VLOOKUP($A185,Table,MATCH(J$4,Curves,0))</f>
        <v>-0.001249999</v>
      </c>
      <c r="K185" s="98" t="n">
        <f aca="false">J185</f>
        <v>-0.001249999</v>
      </c>
      <c r="L185" s="99" t="n">
        <f aca="false">K185</f>
        <v>-0.001249999</v>
      </c>
      <c r="M185" s="32" t="n">
        <f aca="false">VLOOKUP($A185,Table,MATCH(M$4,Curves,0))</f>
        <v>0.0125</v>
      </c>
      <c r="N185" s="98" t="n">
        <f aca="false">VLOOKUP($A185,Table,MATCH(N$4,Curves,0))</f>
        <v>0.03</v>
      </c>
      <c r="O185" s="99" t="n">
        <f aca="false">N185</f>
        <v>0.03</v>
      </c>
      <c r="P185" s="100"/>
      <c r="Q185" s="99" t="n">
        <f aca="false">O185+L185+I185</f>
        <v>3.620750001</v>
      </c>
      <c r="R185" s="100"/>
      <c r="S185" s="35" t="n">
        <f aca="false">A186-A185</f>
        <v>30</v>
      </c>
      <c r="T185" s="101" t="n">
        <f aca="false">CHOOSE(F$3,A186+24,A185)</f>
        <v>42210</v>
      </c>
      <c r="U185" s="35" t="n">
        <f aca="false">T185-C$3</f>
        <v>5436</v>
      </c>
      <c r="V185" s="32" t="n">
        <f aca="false">VLOOKUP($A185,Table,MATCH(V$4,Curves,0))</f>
        <v>0.070784979628898</v>
      </c>
      <c r="W185" s="102" t="n">
        <f aca="false">1/(1+CHOOSE(F$3,(V186+($K$3/10000))/2,(V185+($K$3/10000))/2))^(2*U185/365.25)</f>
        <v>0.35510898259194</v>
      </c>
      <c r="X185" s="35" t="n">
        <f aca="false">IF(AND(mthbeg&lt;=A185,mthend&gt;=A185),1,0)</f>
        <v>0</v>
      </c>
      <c r="Y185" s="35" t="n">
        <f aca="false">S185*X185</f>
        <v>0</v>
      </c>
      <c r="AA185" s="89" t="n">
        <f aca="false">F185*G185</f>
        <v>0</v>
      </c>
      <c r="AB185" s="89" t="n">
        <f aca="false">$F185*H185</f>
        <v>0</v>
      </c>
      <c r="AC185" s="89" t="n">
        <f aca="false">$F185*I185</f>
        <v>0</v>
      </c>
      <c r="AD185" s="89" t="n">
        <f aca="false">$F185*J185</f>
        <v>-0</v>
      </c>
      <c r="AE185" s="89" t="n">
        <f aca="false">$F185*K185</f>
        <v>-0</v>
      </c>
      <c r="AF185" s="89" t="n">
        <f aca="false">$F185*L185</f>
        <v>-0</v>
      </c>
      <c r="AG185" s="89" t="n">
        <f aca="false">$F185*M185</f>
        <v>0</v>
      </c>
      <c r="AH185" s="89" t="n">
        <f aca="false">$F185*N185</f>
        <v>0</v>
      </c>
      <c r="AI185" s="89" t="n">
        <f aca="false">F185*O185</f>
        <v>0</v>
      </c>
      <c r="AJ185" s="93"/>
      <c r="AK185" s="89" t="n">
        <f aca="false">CHOOSE($G$3,AB185-AC185,AC185-AB185)</f>
        <v>0</v>
      </c>
      <c r="AL185" s="89" t="n">
        <f aca="false">CHOOSE($G$3,AE185-AF185,AF185-AE185)</f>
        <v>0</v>
      </c>
      <c r="AM185" s="89" t="n">
        <f aca="false">CHOOSE($G$3,AH185-AI185,AI185-AH185)</f>
        <v>0</v>
      </c>
      <c r="AN185" s="103" t="n">
        <f aca="false">SUM(AK185:AM185)</f>
        <v>0</v>
      </c>
      <c r="AP185" s="89" t="n">
        <f aca="false">CHOOSE($G$3,AA185-AB185,AB185-AA185)</f>
        <v>0</v>
      </c>
      <c r="AQ185" s="89" t="n">
        <f aca="false">CHOOSE($G$3,AD185-AE185,AE185-AD185)</f>
        <v>0</v>
      </c>
      <c r="AR185" s="89" t="n">
        <f aca="false">CHOOSE($G$3,AG185-AH185,AH185-AG185)</f>
        <v>0</v>
      </c>
      <c r="AS185" s="103" t="n">
        <f aca="false">AP185+AQ185+AR185</f>
        <v>0</v>
      </c>
      <c r="AT185" s="103"/>
      <c r="AU185" s="90" t="n">
        <f aca="false">AS185+AN185</f>
        <v>0</v>
      </c>
      <c r="AW185" s="90" t="n">
        <f aca="false">AI185+AF185+AC185</f>
        <v>0</v>
      </c>
      <c r="AX185" s="104"/>
    </row>
    <row r="186" customFormat="false" ht="12" hidden="false" customHeight="true" outlineLevel="0" collapsed="false">
      <c r="A186" s="94" t="n">
        <f aca="false">EDATE(A185,1)</f>
        <v>42186</v>
      </c>
      <c r="B186" s="95" t="n">
        <f aca="false">VLOOKUP(MONTH(A186),Volumes,4)</f>
        <v>40000</v>
      </c>
      <c r="C186" s="96"/>
      <c r="D186" s="97" t="n">
        <f aca="false">B186+C186</f>
        <v>40000</v>
      </c>
      <c r="E186" s="84" t="n">
        <f aca="false">IF(X186=0,0,IF(AND(X186=1,$H$3=1),D186*S186,IF($H$3=2,D186,"N/A")))</f>
        <v>0</v>
      </c>
      <c r="F186" s="84" t="n">
        <f aca="false">E186*W186</f>
        <v>0</v>
      </c>
      <c r="G186" s="32" t="n">
        <f aca="false">VLOOKUP($A186,Table,MATCH(G$4,Curves,0))</f>
        <v>3.604</v>
      </c>
      <c r="H186" s="98" t="n">
        <f aca="false">G186</f>
        <v>3.604</v>
      </c>
      <c r="I186" s="99" t="n">
        <f aca="false">H186</f>
        <v>3.604</v>
      </c>
      <c r="J186" s="32" t="n">
        <f aca="false">VLOOKUP($A186,Table,MATCH(J$4,Curves,0))</f>
        <v>-0.001249999</v>
      </c>
      <c r="K186" s="98" t="n">
        <f aca="false">J186</f>
        <v>-0.001249999</v>
      </c>
      <c r="L186" s="99" t="n">
        <f aca="false">K186</f>
        <v>-0.001249999</v>
      </c>
      <c r="M186" s="32" t="n">
        <f aca="false">VLOOKUP($A186,Table,MATCH(M$4,Curves,0))</f>
        <v>0.0125</v>
      </c>
      <c r="N186" s="98" t="n">
        <f aca="false">VLOOKUP($A186,Table,MATCH(N$4,Curves,0))</f>
        <v>0.03</v>
      </c>
      <c r="O186" s="99" t="n">
        <f aca="false">N186</f>
        <v>0.03</v>
      </c>
      <c r="P186" s="100"/>
      <c r="Q186" s="99" t="n">
        <f aca="false">O186+L186+I186</f>
        <v>3.632750001</v>
      </c>
      <c r="R186" s="100"/>
      <c r="S186" s="35" t="n">
        <f aca="false">A187-A186</f>
        <v>31</v>
      </c>
      <c r="T186" s="101" t="n">
        <f aca="false">CHOOSE(F$3,A187+24,A186)</f>
        <v>42241</v>
      </c>
      <c r="U186" s="35" t="n">
        <f aca="false">T186-C$3</f>
        <v>5467</v>
      </c>
      <c r="V186" s="32" t="n">
        <f aca="false">VLOOKUP($A186,Table,MATCH(V$4,Curves,0))</f>
        <v>0.07078880839578</v>
      </c>
      <c r="W186" s="102" t="n">
        <f aca="false">1/(1+CHOOSE(F$3,(V187+($K$3/10000))/2,(V186+($K$3/10000))/2))^(2*U186/365.25)</f>
        <v>0.352998334397619</v>
      </c>
      <c r="X186" s="35" t="n">
        <f aca="false">IF(AND(mthbeg&lt;=A186,mthend&gt;=A186),1,0)</f>
        <v>0</v>
      </c>
      <c r="Y186" s="35" t="n">
        <f aca="false">S186*X186</f>
        <v>0</v>
      </c>
      <c r="AA186" s="89" t="n">
        <f aca="false">F186*G186</f>
        <v>0</v>
      </c>
      <c r="AB186" s="89" t="n">
        <f aca="false">$F186*H186</f>
        <v>0</v>
      </c>
      <c r="AC186" s="89" t="n">
        <f aca="false">$F186*I186</f>
        <v>0</v>
      </c>
      <c r="AD186" s="89" t="n">
        <f aca="false">$F186*J186</f>
        <v>-0</v>
      </c>
      <c r="AE186" s="89" t="n">
        <f aca="false">$F186*K186</f>
        <v>-0</v>
      </c>
      <c r="AF186" s="89" t="n">
        <f aca="false">$F186*L186</f>
        <v>-0</v>
      </c>
      <c r="AG186" s="89" t="n">
        <f aca="false">$F186*M186</f>
        <v>0</v>
      </c>
      <c r="AH186" s="89" t="n">
        <f aca="false">$F186*N186</f>
        <v>0</v>
      </c>
      <c r="AI186" s="89" t="n">
        <f aca="false">F186*O186</f>
        <v>0</v>
      </c>
      <c r="AJ186" s="93"/>
      <c r="AK186" s="89" t="n">
        <f aca="false">CHOOSE($G$3,AB186-AC186,AC186-AB186)</f>
        <v>0</v>
      </c>
      <c r="AL186" s="89" t="n">
        <f aca="false">CHOOSE($G$3,AE186-AF186,AF186-AE186)</f>
        <v>0</v>
      </c>
      <c r="AM186" s="89" t="n">
        <f aca="false">CHOOSE($G$3,AH186-AI186,AI186-AH186)</f>
        <v>0</v>
      </c>
      <c r="AN186" s="103" t="n">
        <f aca="false">SUM(AK186:AM186)</f>
        <v>0</v>
      </c>
      <c r="AP186" s="89" t="n">
        <f aca="false">CHOOSE($G$3,AA186-AB186,AB186-AA186)</f>
        <v>0</v>
      </c>
      <c r="AQ186" s="89" t="n">
        <f aca="false">CHOOSE($G$3,AD186-AE186,AE186-AD186)</f>
        <v>0</v>
      </c>
      <c r="AR186" s="89" t="n">
        <f aca="false">CHOOSE($G$3,AG186-AH186,AH186-AG186)</f>
        <v>0</v>
      </c>
      <c r="AS186" s="103" t="n">
        <f aca="false">AP186+AQ186+AR186</f>
        <v>0</v>
      </c>
      <c r="AT186" s="103"/>
      <c r="AU186" s="90" t="n">
        <f aca="false">AS186+AN186</f>
        <v>0</v>
      </c>
      <c r="AW186" s="90" t="n">
        <f aca="false">AI186+AF186+AC186</f>
        <v>0</v>
      </c>
      <c r="AX186" s="104"/>
    </row>
    <row r="187" customFormat="false" ht="12" hidden="false" customHeight="true" outlineLevel="0" collapsed="false">
      <c r="A187" s="94" t="n">
        <f aca="false">EDATE(A186,1)</f>
        <v>42217</v>
      </c>
      <c r="B187" s="95" t="n">
        <f aca="false">VLOOKUP(MONTH(A187),Volumes,4)</f>
        <v>40000</v>
      </c>
      <c r="C187" s="96"/>
      <c r="D187" s="97" t="n">
        <f aca="false">B187+C187</f>
        <v>40000</v>
      </c>
      <c r="E187" s="84" t="n">
        <f aca="false">IF(X187=0,0,IF(AND(X187=1,$H$3=1),D187*S187,IF($H$3=2,D187,"N/A")))</f>
        <v>0</v>
      </c>
      <c r="F187" s="84" t="n">
        <f aca="false">E187*W187</f>
        <v>0</v>
      </c>
      <c r="G187" s="32" t="n">
        <f aca="false">VLOOKUP($A187,Table,MATCH(G$4,Curves,0))</f>
        <v>3.625</v>
      </c>
      <c r="H187" s="98" t="n">
        <f aca="false">G187</f>
        <v>3.625</v>
      </c>
      <c r="I187" s="99" t="n">
        <f aca="false">H187</f>
        <v>3.625</v>
      </c>
      <c r="J187" s="32" t="n">
        <f aca="false">VLOOKUP($A187,Table,MATCH(J$4,Curves,0))</f>
        <v>-0.00375</v>
      </c>
      <c r="K187" s="98" t="n">
        <f aca="false">J187</f>
        <v>-0.00375</v>
      </c>
      <c r="L187" s="99" t="n">
        <f aca="false">K187</f>
        <v>-0.00375</v>
      </c>
      <c r="M187" s="32" t="n">
        <f aca="false">VLOOKUP($A187,Table,MATCH(M$4,Curves,0))</f>
        <v>0.0125</v>
      </c>
      <c r="N187" s="98" t="n">
        <f aca="false">VLOOKUP($A187,Table,MATCH(N$4,Curves,0))</f>
        <v>0.03</v>
      </c>
      <c r="O187" s="99" t="n">
        <f aca="false">N187</f>
        <v>0.03</v>
      </c>
      <c r="P187" s="100"/>
      <c r="Q187" s="99" t="n">
        <f aca="false">O187+L187+I187</f>
        <v>3.65125</v>
      </c>
      <c r="R187" s="100"/>
      <c r="S187" s="35" t="n">
        <f aca="false">A188-A187</f>
        <v>31</v>
      </c>
      <c r="T187" s="101" t="n">
        <f aca="false">CHOOSE(F$3,A188+24,A187)</f>
        <v>42272</v>
      </c>
      <c r="U187" s="35" t="n">
        <f aca="false">T187-C$3</f>
        <v>5498</v>
      </c>
      <c r="V187" s="32" t="n">
        <f aca="false">VLOOKUP($A187,Table,MATCH(V$4,Curves,0))</f>
        <v>0.07079276478823</v>
      </c>
      <c r="W187" s="102" t="n">
        <f aca="false">1/(1+CHOOSE(F$3,(V188+($K$3/10000))/2,(V187+($K$3/10000))/2))^(2*U187/365.25)</f>
        <v>0.35090000362078</v>
      </c>
      <c r="X187" s="35" t="n">
        <f aca="false">IF(AND(mthbeg&lt;=A187,mthend&gt;=A187),1,0)</f>
        <v>0</v>
      </c>
      <c r="Y187" s="35" t="n">
        <f aca="false">S187*X187</f>
        <v>0</v>
      </c>
      <c r="AA187" s="89" t="n">
        <f aca="false">F187*G187</f>
        <v>0</v>
      </c>
      <c r="AB187" s="89" t="n">
        <f aca="false">$F187*H187</f>
        <v>0</v>
      </c>
      <c r="AC187" s="89" t="n">
        <f aca="false">$F187*I187</f>
        <v>0</v>
      </c>
      <c r="AD187" s="89" t="n">
        <f aca="false">$F187*J187</f>
        <v>-0</v>
      </c>
      <c r="AE187" s="89" t="n">
        <f aca="false">$F187*K187</f>
        <v>-0</v>
      </c>
      <c r="AF187" s="89" t="n">
        <f aca="false">$F187*L187</f>
        <v>-0</v>
      </c>
      <c r="AG187" s="89" t="n">
        <f aca="false">$F187*M187</f>
        <v>0</v>
      </c>
      <c r="AH187" s="89" t="n">
        <f aca="false">$F187*N187</f>
        <v>0</v>
      </c>
      <c r="AI187" s="89" t="n">
        <f aca="false">F187*O187</f>
        <v>0</v>
      </c>
      <c r="AJ187" s="93"/>
      <c r="AK187" s="89" t="n">
        <f aca="false">CHOOSE($G$3,AB187-AC187,AC187-AB187)</f>
        <v>0</v>
      </c>
      <c r="AL187" s="89" t="n">
        <f aca="false">CHOOSE($G$3,AE187-AF187,AF187-AE187)</f>
        <v>0</v>
      </c>
      <c r="AM187" s="89" t="n">
        <f aca="false">CHOOSE($G$3,AH187-AI187,AI187-AH187)</f>
        <v>0</v>
      </c>
      <c r="AN187" s="103" t="n">
        <f aca="false">SUM(AK187:AM187)</f>
        <v>0</v>
      </c>
      <c r="AP187" s="89" t="n">
        <f aca="false">CHOOSE($G$3,AA187-AB187,AB187-AA187)</f>
        <v>0</v>
      </c>
      <c r="AQ187" s="89" t="n">
        <f aca="false">CHOOSE($G$3,AD187-AE187,AE187-AD187)</f>
        <v>0</v>
      </c>
      <c r="AR187" s="89" t="n">
        <f aca="false">CHOOSE($G$3,AG187-AH187,AH187-AG187)</f>
        <v>0</v>
      </c>
      <c r="AS187" s="103" t="n">
        <f aca="false">AP187+AQ187+AR187</f>
        <v>0</v>
      </c>
      <c r="AT187" s="103"/>
      <c r="AU187" s="90" t="n">
        <f aca="false">AS187+AN187</f>
        <v>0</v>
      </c>
      <c r="AW187" s="90" t="n">
        <f aca="false">AI187+AF187+AC187</f>
        <v>0</v>
      </c>
      <c r="AX187" s="104"/>
    </row>
    <row r="188" customFormat="false" ht="12" hidden="false" customHeight="true" outlineLevel="0" collapsed="false">
      <c r="A188" s="94" t="n">
        <f aca="false">EDATE(A187,1)</f>
        <v>42248</v>
      </c>
      <c r="B188" s="95" t="n">
        <f aca="false">VLOOKUP(MONTH(A188),Volumes,4)</f>
        <v>20000</v>
      </c>
      <c r="C188" s="96"/>
      <c r="D188" s="97" t="n">
        <f aca="false">B188+C188</f>
        <v>20000</v>
      </c>
      <c r="E188" s="84" t="n">
        <f aca="false">IF(X188=0,0,IF(AND(X188=1,$H$3=1),D188*S188,IF($H$3=2,D188,"N/A")))</f>
        <v>0</v>
      </c>
      <c r="F188" s="84" t="n">
        <f aca="false">E188*W188</f>
        <v>0</v>
      </c>
      <c r="G188" s="32" t="n">
        <f aca="false">VLOOKUP($A188,Table,MATCH(G$4,Curves,0))</f>
        <v>3.64</v>
      </c>
      <c r="H188" s="98" t="n">
        <f aca="false">G188</f>
        <v>3.64</v>
      </c>
      <c r="I188" s="99" t="n">
        <f aca="false">H188</f>
        <v>3.64</v>
      </c>
      <c r="J188" s="32" t="n">
        <f aca="false">VLOOKUP($A188,Table,MATCH(J$4,Curves,0))</f>
        <v>-0.00375</v>
      </c>
      <c r="K188" s="98" t="n">
        <f aca="false">J188</f>
        <v>-0.00375</v>
      </c>
      <c r="L188" s="99" t="n">
        <f aca="false">K188</f>
        <v>-0.00375</v>
      </c>
      <c r="M188" s="32" t="n">
        <f aca="false">VLOOKUP($A188,Table,MATCH(M$4,Curves,0))</f>
        <v>0.0125</v>
      </c>
      <c r="N188" s="98" t="n">
        <f aca="false">VLOOKUP($A188,Table,MATCH(N$4,Curves,0))</f>
        <v>0.03</v>
      </c>
      <c r="O188" s="99" t="n">
        <f aca="false">N188</f>
        <v>0.03</v>
      </c>
      <c r="P188" s="100"/>
      <c r="Q188" s="99" t="n">
        <f aca="false">O188+L188+I188</f>
        <v>3.66625</v>
      </c>
      <c r="R188" s="100"/>
      <c r="S188" s="35" t="n">
        <f aca="false">A189-A188</f>
        <v>30</v>
      </c>
      <c r="T188" s="101" t="n">
        <f aca="false">CHOOSE(F$3,A189+24,A188)</f>
        <v>42302</v>
      </c>
      <c r="U188" s="35" t="n">
        <f aca="false">T188-C$3</f>
        <v>5528</v>
      </c>
      <c r="V188" s="32" t="n">
        <f aca="false">VLOOKUP($A188,Table,MATCH(V$4,Curves,0))</f>
        <v>0.070796721180685</v>
      </c>
      <c r="W188" s="102" t="n">
        <f aca="false">1/(1+CHOOSE(F$3,(V189+($K$3/10000))/2,(V188+($K$3/10000))/2))^(2*U188/365.25)</f>
        <v>0.348881022344853</v>
      </c>
      <c r="X188" s="35" t="n">
        <f aca="false">IF(AND(mthbeg&lt;=A188,mthend&gt;=A188),1,0)</f>
        <v>0</v>
      </c>
      <c r="Y188" s="35" t="n">
        <f aca="false">S188*X188</f>
        <v>0</v>
      </c>
      <c r="AA188" s="89" t="n">
        <f aca="false">F188*G188</f>
        <v>0</v>
      </c>
      <c r="AB188" s="89" t="n">
        <f aca="false">$F188*H188</f>
        <v>0</v>
      </c>
      <c r="AC188" s="89" t="n">
        <f aca="false">$F188*I188</f>
        <v>0</v>
      </c>
      <c r="AD188" s="89" t="n">
        <f aca="false">$F188*J188</f>
        <v>-0</v>
      </c>
      <c r="AE188" s="89" t="n">
        <f aca="false">$F188*K188</f>
        <v>-0</v>
      </c>
      <c r="AF188" s="89" t="n">
        <f aca="false">$F188*L188</f>
        <v>-0</v>
      </c>
      <c r="AG188" s="89" t="n">
        <f aca="false">$F188*M188</f>
        <v>0</v>
      </c>
      <c r="AH188" s="89" t="n">
        <f aca="false">$F188*N188</f>
        <v>0</v>
      </c>
      <c r="AI188" s="89" t="n">
        <f aca="false">F188*O188</f>
        <v>0</v>
      </c>
      <c r="AJ188" s="93"/>
      <c r="AK188" s="89" t="n">
        <f aca="false">CHOOSE($G$3,AB188-AC188,AC188-AB188)</f>
        <v>0</v>
      </c>
      <c r="AL188" s="89" t="n">
        <f aca="false">CHOOSE($G$3,AE188-AF188,AF188-AE188)</f>
        <v>0</v>
      </c>
      <c r="AM188" s="89" t="n">
        <f aca="false">CHOOSE($G$3,AH188-AI188,AI188-AH188)</f>
        <v>0</v>
      </c>
      <c r="AN188" s="103" t="n">
        <f aca="false">SUM(AK188:AM188)</f>
        <v>0</v>
      </c>
      <c r="AP188" s="89" t="n">
        <f aca="false">CHOOSE($G$3,AA188-AB188,AB188-AA188)</f>
        <v>0</v>
      </c>
      <c r="AQ188" s="89" t="n">
        <f aca="false">CHOOSE($G$3,AD188-AE188,AE188-AD188)</f>
        <v>0</v>
      </c>
      <c r="AR188" s="89" t="n">
        <f aca="false">CHOOSE($G$3,AG188-AH188,AH188-AG188)</f>
        <v>0</v>
      </c>
      <c r="AS188" s="103" t="n">
        <f aca="false">AP188+AQ188+AR188</f>
        <v>0</v>
      </c>
      <c r="AT188" s="103"/>
      <c r="AU188" s="90" t="n">
        <f aca="false">AS188+AN188</f>
        <v>0</v>
      </c>
      <c r="AW188" s="90" t="n">
        <f aca="false">AI188+AF188+AC188</f>
        <v>0</v>
      </c>
      <c r="AX188" s="104"/>
    </row>
    <row r="189" customFormat="false" ht="12" hidden="false" customHeight="true" outlineLevel="0" collapsed="false">
      <c r="A189" s="94" t="n">
        <f aca="false">EDATE(A188,1)</f>
        <v>42278</v>
      </c>
      <c r="B189" s="95" t="n">
        <f aca="false">VLOOKUP(MONTH(A189),Volumes,4)</f>
        <v>10000</v>
      </c>
      <c r="C189" s="96"/>
      <c r="D189" s="97" t="n">
        <f aca="false">B189+C189</f>
        <v>10000</v>
      </c>
      <c r="E189" s="84" t="n">
        <f aca="false">IF(X189=0,0,IF(AND(X189=1,$H$3=1),D189*S189,IF($H$3=2,D189,"N/A")))</f>
        <v>0</v>
      </c>
      <c r="F189" s="84" t="n">
        <f aca="false">E189*W189</f>
        <v>0</v>
      </c>
      <c r="G189" s="32" t="n">
        <f aca="false">VLOOKUP($A189,Table,MATCH(G$4,Curves,0))</f>
        <v>3.643</v>
      </c>
      <c r="H189" s="98" t="n">
        <f aca="false">G189</f>
        <v>3.643</v>
      </c>
      <c r="I189" s="99" t="n">
        <f aca="false">H189</f>
        <v>3.643</v>
      </c>
      <c r="J189" s="32" t="n">
        <f aca="false">VLOOKUP($A189,Table,MATCH(J$4,Curves,0))</f>
        <v>-0.0195</v>
      </c>
      <c r="K189" s="98" t="n">
        <f aca="false">J189</f>
        <v>-0.0195</v>
      </c>
      <c r="L189" s="99" t="n">
        <f aca="false">K189</f>
        <v>-0.0195</v>
      </c>
      <c r="M189" s="32" t="n">
        <f aca="false">VLOOKUP($A189,Table,MATCH(M$4,Curves,0))</f>
        <v>0.0125</v>
      </c>
      <c r="N189" s="98" t="n">
        <f aca="false">VLOOKUP($A189,Table,MATCH(N$4,Curves,0))</f>
        <v>0.03</v>
      </c>
      <c r="O189" s="99" t="n">
        <f aca="false">N189</f>
        <v>0.03</v>
      </c>
      <c r="P189" s="100"/>
      <c r="Q189" s="99" t="n">
        <f aca="false">O189+L189+I189</f>
        <v>3.6535</v>
      </c>
      <c r="R189" s="100"/>
      <c r="S189" s="35" t="n">
        <f aca="false">A190-A189</f>
        <v>31</v>
      </c>
      <c r="T189" s="101" t="n">
        <f aca="false">CHOOSE(F$3,A190+24,A189)</f>
        <v>42333</v>
      </c>
      <c r="U189" s="35" t="n">
        <f aca="false">T189-C$3</f>
        <v>5559</v>
      </c>
      <c r="V189" s="32" t="n">
        <f aca="false">VLOOKUP($A189,Table,MATCH(V$4,Curves,0))</f>
        <v>0.070800549947581</v>
      </c>
      <c r="W189" s="102" t="n">
        <f aca="false">1/(1+CHOOSE(F$3,(V190+($K$3/10000))/2,(V189+($K$3/10000))/2))^(2*U189/365.25)</f>
        <v>0.346806723575404</v>
      </c>
      <c r="X189" s="35" t="n">
        <f aca="false">IF(AND(mthbeg&lt;=A189,mthend&gt;=A189),1,0)</f>
        <v>0</v>
      </c>
      <c r="Y189" s="35" t="n">
        <f aca="false">S189*X189</f>
        <v>0</v>
      </c>
      <c r="AA189" s="89" t="n">
        <f aca="false">F189*G189</f>
        <v>0</v>
      </c>
      <c r="AB189" s="89" t="n">
        <f aca="false">$F189*H189</f>
        <v>0</v>
      </c>
      <c r="AC189" s="89" t="n">
        <f aca="false">$F189*I189</f>
        <v>0</v>
      </c>
      <c r="AD189" s="89" t="n">
        <f aca="false">$F189*J189</f>
        <v>-0</v>
      </c>
      <c r="AE189" s="89" t="n">
        <f aca="false">$F189*K189</f>
        <v>-0</v>
      </c>
      <c r="AF189" s="89" t="n">
        <f aca="false">$F189*L189</f>
        <v>-0</v>
      </c>
      <c r="AG189" s="89" t="n">
        <f aca="false">$F189*M189</f>
        <v>0</v>
      </c>
      <c r="AH189" s="89" t="n">
        <f aca="false">$F189*N189</f>
        <v>0</v>
      </c>
      <c r="AI189" s="89" t="n">
        <f aca="false">F189*O189</f>
        <v>0</v>
      </c>
      <c r="AJ189" s="93"/>
      <c r="AK189" s="89" t="n">
        <f aca="false">CHOOSE($G$3,AB189-AC189,AC189-AB189)</f>
        <v>0</v>
      </c>
      <c r="AL189" s="89" t="n">
        <f aca="false">CHOOSE($G$3,AE189-AF189,AF189-AE189)</f>
        <v>0</v>
      </c>
      <c r="AM189" s="89" t="n">
        <f aca="false">CHOOSE($G$3,AH189-AI189,AI189-AH189)</f>
        <v>0</v>
      </c>
      <c r="AN189" s="103" t="n">
        <f aca="false">SUM(AK189:AM189)</f>
        <v>0</v>
      </c>
      <c r="AP189" s="89" t="n">
        <f aca="false">CHOOSE($G$3,AA189-AB189,AB189-AA189)</f>
        <v>0</v>
      </c>
      <c r="AQ189" s="89" t="n">
        <f aca="false">CHOOSE($G$3,AD189-AE189,AE189-AD189)</f>
        <v>0</v>
      </c>
      <c r="AR189" s="89" t="n">
        <f aca="false">CHOOSE($G$3,AG189-AH189,AH189-AG189)</f>
        <v>0</v>
      </c>
      <c r="AS189" s="103" t="n">
        <f aca="false">AP189+AQ189+AR189</f>
        <v>0</v>
      </c>
      <c r="AT189" s="103"/>
      <c r="AU189" s="90" t="n">
        <f aca="false">AS189+AN189</f>
        <v>0</v>
      </c>
      <c r="AW189" s="90" t="n">
        <f aca="false">AI189+AF189+AC189</f>
        <v>0</v>
      </c>
      <c r="AX189" s="104"/>
    </row>
    <row r="190" customFormat="false" ht="12" hidden="false" customHeight="true" outlineLevel="0" collapsed="false">
      <c r="A190" s="94" t="n">
        <f aca="false">EDATE(A189,1)</f>
        <v>42309</v>
      </c>
      <c r="B190" s="95" t="n">
        <f aca="false">VLOOKUP(MONTH(A190),Volumes,4)</f>
        <v>10000</v>
      </c>
      <c r="C190" s="96"/>
      <c r="D190" s="97" t="n">
        <f aca="false">B190+C190</f>
        <v>10000</v>
      </c>
      <c r="E190" s="84" t="n">
        <f aca="false">IF(X190=0,0,IF(AND(X190=1,$H$3=1),D190*S190,IF($H$3=2,D190,"N/A")))</f>
        <v>0</v>
      </c>
      <c r="F190" s="84" t="n">
        <f aca="false">E190*W190</f>
        <v>0</v>
      </c>
      <c r="G190" s="32" t="n">
        <f aca="false">VLOOKUP($A190,Table,MATCH(G$4,Curves,0))</f>
        <v>3.675</v>
      </c>
      <c r="H190" s="98" t="n">
        <f aca="false">G190</f>
        <v>3.675</v>
      </c>
      <c r="I190" s="99" t="n">
        <f aca="false">H190</f>
        <v>3.675</v>
      </c>
      <c r="J190" s="32" t="n">
        <f aca="false">VLOOKUP($A190,Table,MATCH(J$4,Curves,0))</f>
        <v>-0.0185</v>
      </c>
      <c r="K190" s="98" t="n">
        <f aca="false">J190</f>
        <v>-0.0185</v>
      </c>
      <c r="L190" s="99" t="n">
        <f aca="false">K190</f>
        <v>-0.0185</v>
      </c>
      <c r="M190" s="32" t="n">
        <f aca="false">VLOOKUP($A190,Table,MATCH(M$4,Curves,0))</f>
        <v>0.01</v>
      </c>
      <c r="N190" s="98" t="n">
        <f aca="false">VLOOKUP($A190,Table,MATCH(N$4,Curves,0))</f>
        <v>0.03</v>
      </c>
      <c r="O190" s="99" t="n">
        <f aca="false">N190</f>
        <v>0.03</v>
      </c>
      <c r="P190" s="100"/>
      <c r="Q190" s="99" t="n">
        <f aca="false">O190+L190+I190</f>
        <v>3.6865</v>
      </c>
      <c r="R190" s="100"/>
      <c r="S190" s="35" t="n">
        <f aca="false">A191-A190</f>
        <v>30</v>
      </c>
      <c r="T190" s="101" t="n">
        <f aca="false">CHOOSE(F$3,A191+24,A190)</f>
        <v>42363</v>
      </c>
      <c r="U190" s="35" t="n">
        <f aca="false">T190-C$3</f>
        <v>5589</v>
      </c>
      <c r="V190" s="32" t="n">
        <f aca="false">VLOOKUP($A190,Table,MATCH(V$4,Curves,0))</f>
        <v>0.070804506340046</v>
      </c>
      <c r="W190" s="102" t="n">
        <f aca="false">1/(1+CHOOSE(F$3,(V191+($K$3/10000))/2,(V190+($K$3/10000))/2))^(2*U190/365.25)</f>
        <v>0.344810868076477</v>
      </c>
      <c r="X190" s="35" t="n">
        <f aca="false">IF(AND(mthbeg&lt;=A190,mthend&gt;=A190),1,0)</f>
        <v>0</v>
      </c>
      <c r="Y190" s="35" t="n">
        <f aca="false">S190*X190</f>
        <v>0</v>
      </c>
      <c r="AA190" s="89" t="n">
        <f aca="false">F190*G190</f>
        <v>0</v>
      </c>
      <c r="AB190" s="89" t="n">
        <f aca="false">$F190*H190</f>
        <v>0</v>
      </c>
      <c r="AC190" s="89" t="n">
        <f aca="false">$F190*I190</f>
        <v>0</v>
      </c>
      <c r="AD190" s="89" t="n">
        <f aca="false">$F190*J190</f>
        <v>-0</v>
      </c>
      <c r="AE190" s="89" t="n">
        <f aca="false">$F190*K190</f>
        <v>-0</v>
      </c>
      <c r="AF190" s="89" t="n">
        <f aca="false">$F190*L190</f>
        <v>-0</v>
      </c>
      <c r="AG190" s="89" t="n">
        <f aca="false">$F190*M190</f>
        <v>0</v>
      </c>
      <c r="AH190" s="89" t="n">
        <f aca="false">$F190*N190</f>
        <v>0</v>
      </c>
      <c r="AI190" s="89" t="n">
        <f aca="false">F190*O190</f>
        <v>0</v>
      </c>
      <c r="AJ190" s="93"/>
      <c r="AK190" s="89" t="n">
        <f aca="false">CHOOSE($G$3,AB190-AC190,AC190-AB190)</f>
        <v>0</v>
      </c>
      <c r="AL190" s="89" t="n">
        <f aca="false">CHOOSE($G$3,AE190-AF190,AF190-AE190)</f>
        <v>0</v>
      </c>
      <c r="AM190" s="89" t="n">
        <f aca="false">CHOOSE($G$3,AH190-AI190,AI190-AH190)</f>
        <v>0</v>
      </c>
      <c r="AN190" s="103" t="n">
        <f aca="false">SUM(AK190:AM190)</f>
        <v>0</v>
      </c>
      <c r="AP190" s="89" t="n">
        <f aca="false">CHOOSE($G$3,AA190-AB190,AB190-AA190)</f>
        <v>0</v>
      </c>
      <c r="AQ190" s="89" t="n">
        <f aca="false">CHOOSE($G$3,AD190-AE190,AE190-AD190)</f>
        <v>0</v>
      </c>
      <c r="AR190" s="89" t="n">
        <f aca="false">CHOOSE($G$3,AG190-AH190,AH190-AG190)</f>
        <v>0</v>
      </c>
      <c r="AS190" s="103" t="n">
        <f aca="false">AP190+AQ190+AR190</f>
        <v>0</v>
      </c>
      <c r="AT190" s="103"/>
      <c r="AU190" s="90" t="n">
        <f aca="false">AS190+AN190</f>
        <v>0</v>
      </c>
      <c r="AW190" s="90" t="n">
        <f aca="false">AI190+AF190+AC190</f>
        <v>0</v>
      </c>
      <c r="AX190" s="104"/>
    </row>
    <row r="191" customFormat="false" ht="12" hidden="false" customHeight="true" outlineLevel="0" collapsed="false">
      <c r="A191" s="94" t="n">
        <f aca="false">EDATE(A190,1)</f>
        <v>42339</v>
      </c>
      <c r="B191" s="95" t="n">
        <f aca="false">VLOOKUP(MONTH(A191),Volumes,4)</f>
        <v>10000</v>
      </c>
      <c r="C191" s="96"/>
      <c r="D191" s="97" t="n">
        <f aca="false">B191+C191</f>
        <v>10000</v>
      </c>
      <c r="E191" s="84" t="n">
        <f aca="false">IF(X191=0,0,IF(AND(X191=1,$H$3=1),D191*S191,IF($H$3=2,D191,"N/A")))</f>
        <v>0</v>
      </c>
      <c r="F191" s="84" t="n">
        <f aca="false">E191*W191</f>
        <v>0</v>
      </c>
      <c r="G191" s="32" t="n">
        <f aca="false">VLOOKUP($A191,Table,MATCH(G$4,Curves,0))</f>
        <v>3.725</v>
      </c>
      <c r="H191" s="98" t="n">
        <f aca="false">G191</f>
        <v>3.725</v>
      </c>
      <c r="I191" s="99" t="n">
        <f aca="false">H191</f>
        <v>3.725</v>
      </c>
      <c r="J191" s="32" t="n">
        <f aca="false">VLOOKUP($A191,Table,MATCH(J$4,Curves,0))</f>
        <v>-0.0185</v>
      </c>
      <c r="K191" s="98" t="n">
        <f aca="false">J191</f>
        <v>-0.0185</v>
      </c>
      <c r="L191" s="99" t="n">
        <f aca="false">K191</f>
        <v>-0.0185</v>
      </c>
      <c r="M191" s="32" t="n">
        <f aca="false">VLOOKUP($A191,Table,MATCH(M$4,Curves,0))</f>
        <v>0.01</v>
      </c>
      <c r="N191" s="98" t="n">
        <f aca="false">VLOOKUP($A191,Table,MATCH(N$4,Curves,0))</f>
        <v>0.03</v>
      </c>
      <c r="O191" s="99" t="n">
        <f aca="false">N191</f>
        <v>0.03</v>
      </c>
      <c r="P191" s="100"/>
      <c r="Q191" s="99" t="n">
        <f aca="false">O191+L191+I191</f>
        <v>3.7365</v>
      </c>
      <c r="R191" s="100"/>
      <c r="S191" s="35" t="n">
        <f aca="false">A192-A191</f>
        <v>31</v>
      </c>
      <c r="T191" s="101" t="n">
        <f aca="false">CHOOSE(F$3,A192+24,A191)</f>
        <v>42394</v>
      </c>
      <c r="U191" s="35" t="n">
        <f aca="false">T191-C$3</f>
        <v>5620</v>
      </c>
      <c r="V191" s="32" t="n">
        <f aca="false">VLOOKUP($A191,Table,MATCH(V$4,Curves,0))</f>
        <v>0.070808335106953</v>
      </c>
      <c r="W191" s="102" t="n">
        <f aca="false">1/(1+CHOOSE(F$3,(V192+($K$3/10000))/2,(V191+($K$3/10000))/2))^(2*U191/365.25)</f>
        <v>0.342760331323208</v>
      </c>
      <c r="X191" s="35" t="n">
        <f aca="false">IF(AND(mthbeg&lt;=A191,mthend&gt;=A191),1,0)</f>
        <v>0</v>
      </c>
      <c r="Y191" s="35" t="n">
        <f aca="false">S191*X191</f>
        <v>0</v>
      </c>
      <c r="AA191" s="89" t="n">
        <f aca="false">F191*G191</f>
        <v>0</v>
      </c>
      <c r="AB191" s="89" t="n">
        <f aca="false">$F191*H191</f>
        <v>0</v>
      </c>
      <c r="AC191" s="89" t="n">
        <f aca="false">$F191*I191</f>
        <v>0</v>
      </c>
      <c r="AD191" s="89" t="n">
        <f aca="false">$F191*J191</f>
        <v>-0</v>
      </c>
      <c r="AE191" s="89" t="n">
        <f aca="false">$F191*K191</f>
        <v>-0</v>
      </c>
      <c r="AF191" s="89" t="n">
        <f aca="false">$F191*L191</f>
        <v>-0</v>
      </c>
      <c r="AG191" s="89" t="n">
        <f aca="false">$F191*M191</f>
        <v>0</v>
      </c>
      <c r="AH191" s="89" t="n">
        <f aca="false">$F191*N191</f>
        <v>0</v>
      </c>
      <c r="AI191" s="89" t="n">
        <f aca="false">F191*O191</f>
        <v>0</v>
      </c>
      <c r="AJ191" s="93"/>
      <c r="AK191" s="89" t="n">
        <f aca="false">CHOOSE($G$3,AB191-AC191,AC191-AB191)</f>
        <v>0</v>
      </c>
      <c r="AL191" s="89" t="n">
        <f aca="false">CHOOSE($G$3,AE191-AF191,AF191-AE191)</f>
        <v>0</v>
      </c>
      <c r="AM191" s="89" t="n">
        <f aca="false">CHOOSE($G$3,AH191-AI191,AI191-AH191)</f>
        <v>0</v>
      </c>
      <c r="AN191" s="103" t="n">
        <f aca="false">SUM(AK191:AM191)</f>
        <v>0</v>
      </c>
      <c r="AP191" s="89" t="n">
        <f aca="false">CHOOSE($G$3,AA191-AB191,AB191-AA191)</f>
        <v>0</v>
      </c>
      <c r="AQ191" s="89" t="n">
        <f aca="false">CHOOSE($G$3,AD191-AE191,AE191-AD191)</f>
        <v>0</v>
      </c>
      <c r="AR191" s="89" t="n">
        <f aca="false">CHOOSE($G$3,AG191-AH191,AH191-AG191)</f>
        <v>0</v>
      </c>
      <c r="AS191" s="103" t="n">
        <f aca="false">AP191+AQ191+AR191</f>
        <v>0</v>
      </c>
      <c r="AT191" s="103"/>
      <c r="AU191" s="90" t="n">
        <f aca="false">AS191+AN191</f>
        <v>0</v>
      </c>
      <c r="AW191" s="90" t="n">
        <f aca="false">AI191+AF191+AC191</f>
        <v>0</v>
      </c>
      <c r="AX191" s="104"/>
    </row>
    <row r="192" customFormat="false" ht="12" hidden="false" customHeight="true" outlineLevel="0" collapsed="false">
      <c r="A192" s="94" t="n">
        <f aca="false">EDATE(A191,1)</f>
        <v>42370</v>
      </c>
      <c r="B192" s="95" t="n">
        <f aca="false">VLOOKUP(MONTH(A192),Volumes,4)</f>
        <v>10000</v>
      </c>
      <c r="C192" s="96"/>
      <c r="D192" s="97" t="n">
        <f aca="false">B192+C192</f>
        <v>10000</v>
      </c>
      <c r="E192" s="84" t="n">
        <f aca="false">IF(X192=0,0,IF(AND(X192=1,$H$3=1),D192*S192,IF($H$3=2,D192,"N/A")))</f>
        <v>0</v>
      </c>
      <c r="F192" s="84" t="n">
        <f aca="false">E192*W192</f>
        <v>0</v>
      </c>
      <c r="G192" s="32" t="n">
        <f aca="false">VLOOKUP($A192,Table,MATCH(G$4,Curves,0))</f>
        <v>3.938</v>
      </c>
      <c r="H192" s="98" t="n">
        <f aca="false">G192</f>
        <v>3.938</v>
      </c>
      <c r="I192" s="99" t="n">
        <f aca="false">H192</f>
        <v>3.938</v>
      </c>
      <c r="J192" s="32" t="n">
        <f aca="false">VLOOKUP($A192,Table,MATCH(J$4,Curves,0))</f>
        <v>-0.0185</v>
      </c>
      <c r="K192" s="98" t="n">
        <f aca="false">J192</f>
        <v>-0.0185</v>
      </c>
      <c r="L192" s="99" t="n">
        <f aca="false">K192</f>
        <v>-0.0185</v>
      </c>
      <c r="M192" s="32" t="n">
        <f aca="false">VLOOKUP($A192,Table,MATCH(M$4,Curves,0))</f>
        <v>0.01</v>
      </c>
      <c r="N192" s="98" t="n">
        <f aca="false">VLOOKUP($A192,Table,MATCH(N$4,Curves,0))</f>
        <v>0.03</v>
      </c>
      <c r="O192" s="99" t="n">
        <f aca="false">N192</f>
        <v>0.03</v>
      </c>
      <c r="P192" s="100"/>
      <c r="Q192" s="99" t="n">
        <f aca="false">O192+L192+I192</f>
        <v>3.9495</v>
      </c>
      <c r="R192" s="100"/>
      <c r="S192" s="35" t="n">
        <f aca="false">A193-A192</f>
        <v>31</v>
      </c>
      <c r="T192" s="101" t="n">
        <f aca="false">CHOOSE(F$3,A193+24,A192)</f>
        <v>42425</v>
      </c>
      <c r="U192" s="35" t="n">
        <f aca="false">T192-C$3</f>
        <v>5651</v>
      </c>
      <c r="V192" s="32" t="n">
        <f aca="false">VLOOKUP($A192,Table,MATCH(V$4,Curves,0))</f>
        <v>0.070812291499428</v>
      </c>
      <c r="W192" s="102" t="n">
        <f aca="false">1/(1+CHOOSE(F$3,(V193+($K$3/10000))/2,(V192+($K$3/10000))/2))^(2*U192/365.25)</f>
        <v>0.340721767833318</v>
      </c>
      <c r="X192" s="35" t="n">
        <f aca="false">IF(AND(mthbeg&lt;=A192,mthend&gt;=A192),1,0)</f>
        <v>0</v>
      </c>
      <c r="Y192" s="35" t="n">
        <f aca="false">S192*X192</f>
        <v>0</v>
      </c>
      <c r="AA192" s="89" t="n">
        <f aca="false">F192*G192</f>
        <v>0</v>
      </c>
      <c r="AB192" s="89" t="n">
        <f aca="false">$F192*H192</f>
        <v>0</v>
      </c>
      <c r="AC192" s="89" t="n">
        <f aca="false">$F192*I192</f>
        <v>0</v>
      </c>
      <c r="AD192" s="89" t="n">
        <f aca="false">$F192*J192</f>
        <v>-0</v>
      </c>
      <c r="AE192" s="89" t="n">
        <f aca="false">$F192*K192</f>
        <v>-0</v>
      </c>
      <c r="AF192" s="89" t="n">
        <f aca="false">$F192*L192</f>
        <v>-0</v>
      </c>
      <c r="AG192" s="89" t="n">
        <f aca="false">$F192*M192</f>
        <v>0</v>
      </c>
      <c r="AH192" s="89" t="n">
        <f aca="false">$F192*N192</f>
        <v>0</v>
      </c>
      <c r="AI192" s="89" t="n">
        <f aca="false">F192*O192</f>
        <v>0</v>
      </c>
      <c r="AJ192" s="93"/>
      <c r="AK192" s="89" t="n">
        <f aca="false">CHOOSE($G$3,AB192-AC192,AC192-AB192)</f>
        <v>0</v>
      </c>
      <c r="AL192" s="89" t="n">
        <f aca="false">CHOOSE($G$3,AE192-AF192,AF192-AE192)</f>
        <v>0</v>
      </c>
      <c r="AM192" s="89" t="n">
        <f aca="false">CHOOSE($G$3,AH192-AI192,AI192-AH192)</f>
        <v>0</v>
      </c>
      <c r="AN192" s="103" t="n">
        <f aca="false">SUM(AK192:AM192)</f>
        <v>0</v>
      </c>
      <c r="AP192" s="89" t="n">
        <f aca="false">CHOOSE($G$3,AA192-AB192,AB192-AA192)</f>
        <v>0</v>
      </c>
      <c r="AQ192" s="89" t="n">
        <f aca="false">CHOOSE($G$3,AD192-AE192,AE192-AD192)</f>
        <v>0</v>
      </c>
      <c r="AR192" s="89" t="n">
        <f aca="false">CHOOSE($G$3,AG192-AH192,AH192-AG192)</f>
        <v>0</v>
      </c>
      <c r="AS192" s="103" t="n">
        <f aca="false">AP192+AQ192+AR192</f>
        <v>0</v>
      </c>
      <c r="AT192" s="103"/>
      <c r="AU192" s="90" t="n">
        <f aca="false">AS192+AN192</f>
        <v>0</v>
      </c>
      <c r="AW192" s="90" t="n">
        <f aca="false">AI192+AF192+AC192</f>
        <v>0</v>
      </c>
      <c r="AX192" s="104"/>
    </row>
    <row r="193" customFormat="false" ht="12" hidden="false" customHeight="true" outlineLevel="0" collapsed="false">
      <c r="A193" s="94" t="n">
        <f aca="false">EDATE(A192,1)</f>
        <v>42401</v>
      </c>
      <c r="B193" s="95" t="n">
        <f aca="false">VLOOKUP(MONTH(A193),Volumes,4)</f>
        <v>10000</v>
      </c>
      <c r="C193" s="96"/>
      <c r="D193" s="97" t="n">
        <f aca="false">B193+C193</f>
        <v>10000</v>
      </c>
      <c r="E193" s="84" t="n">
        <f aca="false">IF(X193=0,0,IF(AND(X193=1,$H$3=1),D193*S193,IF($H$3=2,D193,"N/A")))</f>
        <v>0</v>
      </c>
      <c r="F193" s="84" t="n">
        <f aca="false">E193*W193</f>
        <v>0</v>
      </c>
      <c r="G193" s="32" t="n">
        <f aca="false">VLOOKUP($A193,Table,MATCH(G$4,Curves,0))</f>
        <v>3.86</v>
      </c>
      <c r="H193" s="98" t="n">
        <f aca="false">G193</f>
        <v>3.86</v>
      </c>
      <c r="I193" s="99" t="n">
        <f aca="false">H193</f>
        <v>3.86</v>
      </c>
      <c r="J193" s="32" t="n">
        <f aca="false">VLOOKUP($A193,Table,MATCH(J$4,Curves,0))</f>
        <v>-0.0185</v>
      </c>
      <c r="K193" s="98" t="n">
        <f aca="false">J193</f>
        <v>-0.0185</v>
      </c>
      <c r="L193" s="99" t="n">
        <f aca="false">K193</f>
        <v>-0.0185</v>
      </c>
      <c r="M193" s="32" t="n">
        <f aca="false">VLOOKUP($A193,Table,MATCH(M$4,Curves,0))</f>
        <v>0.01</v>
      </c>
      <c r="N193" s="98" t="n">
        <f aca="false">VLOOKUP($A193,Table,MATCH(N$4,Curves,0))</f>
        <v>0.03</v>
      </c>
      <c r="O193" s="99" t="n">
        <f aca="false">N193</f>
        <v>0.03</v>
      </c>
      <c r="P193" s="100"/>
      <c r="Q193" s="99" t="n">
        <f aca="false">O193+L193+I193</f>
        <v>3.8715</v>
      </c>
      <c r="R193" s="100"/>
      <c r="S193" s="35" t="n">
        <f aca="false">A194-A193</f>
        <v>29</v>
      </c>
      <c r="T193" s="101" t="n">
        <f aca="false">CHOOSE(F$3,A194+24,A193)</f>
        <v>42454</v>
      </c>
      <c r="U193" s="35" t="n">
        <f aca="false">T193-C$3</f>
        <v>5680</v>
      </c>
      <c r="V193" s="32" t="n">
        <f aca="false">VLOOKUP($A193,Table,MATCH(V$4,Curves,0))</f>
        <v>0.070816247891909</v>
      </c>
      <c r="W193" s="102" t="n">
        <f aca="false">1/(1+CHOOSE(F$3,(V194+($K$3/10000))/2,(V193+($K$3/10000))/2))^(2*U193/365.25)</f>
        <v>0.338825503296407</v>
      </c>
      <c r="X193" s="35" t="n">
        <f aca="false">IF(AND(mthbeg&lt;=A193,mthend&gt;=A193),1,0)</f>
        <v>0</v>
      </c>
      <c r="Y193" s="35" t="n">
        <f aca="false">S193*X193</f>
        <v>0</v>
      </c>
      <c r="AA193" s="89" t="n">
        <f aca="false">F193*G193</f>
        <v>0</v>
      </c>
      <c r="AB193" s="89" t="n">
        <f aca="false">$F193*H193</f>
        <v>0</v>
      </c>
      <c r="AC193" s="89" t="n">
        <f aca="false">$F193*I193</f>
        <v>0</v>
      </c>
      <c r="AD193" s="89" t="n">
        <f aca="false">$F193*J193</f>
        <v>-0</v>
      </c>
      <c r="AE193" s="89" t="n">
        <f aca="false">$F193*K193</f>
        <v>-0</v>
      </c>
      <c r="AF193" s="89" t="n">
        <f aca="false">$F193*L193</f>
        <v>-0</v>
      </c>
      <c r="AG193" s="89" t="n">
        <f aca="false">$F193*M193</f>
        <v>0</v>
      </c>
      <c r="AH193" s="89" t="n">
        <f aca="false">$F193*N193</f>
        <v>0</v>
      </c>
      <c r="AI193" s="89" t="n">
        <f aca="false">F193*O193</f>
        <v>0</v>
      </c>
      <c r="AJ193" s="93"/>
      <c r="AK193" s="89" t="n">
        <f aca="false">CHOOSE($G$3,AB193-AC193,AC193-AB193)</f>
        <v>0</v>
      </c>
      <c r="AL193" s="89" t="n">
        <f aca="false">CHOOSE($G$3,AE193-AF193,AF193-AE193)</f>
        <v>0</v>
      </c>
      <c r="AM193" s="89" t="n">
        <f aca="false">CHOOSE($G$3,AH193-AI193,AI193-AH193)</f>
        <v>0</v>
      </c>
      <c r="AN193" s="103" t="n">
        <f aca="false">SUM(AK193:AM193)</f>
        <v>0</v>
      </c>
      <c r="AP193" s="89" t="n">
        <f aca="false">CHOOSE($G$3,AA193-AB193,AB193-AA193)</f>
        <v>0</v>
      </c>
      <c r="AQ193" s="89" t="n">
        <f aca="false">CHOOSE($G$3,AD193-AE193,AE193-AD193)</f>
        <v>0</v>
      </c>
      <c r="AR193" s="89" t="n">
        <f aca="false">CHOOSE($G$3,AG193-AH193,AH193-AG193)</f>
        <v>0</v>
      </c>
      <c r="AS193" s="103" t="n">
        <f aca="false">AP193+AQ193+AR193</f>
        <v>0</v>
      </c>
      <c r="AT193" s="103"/>
      <c r="AU193" s="90" t="n">
        <f aca="false">AS193+AN193</f>
        <v>0</v>
      </c>
      <c r="AW193" s="90" t="n">
        <f aca="false">AI193+AF193+AC193</f>
        <v>0</v>
      </c>
      <c r="AX193" s="104"/>
    </row>
    <row r="194" customFormat="false" ht="12" hidden="false" customHeight="true" outlineLevel="0" collapsed="false">
      <c r="A194" s="94" t="n">
        <f aca="false">EDATE(A193,1)</f>
        <v>42430</v>
      </c>
      <c r="B194" s="95" t="n">
        <f aca="false">VLOOKUP(MONTH(A194),Volumes,4)</f>
        <v>10000</v>
      </c>
      <c r="C194" s="96"/>
      <c r="D194" s="97" t="n">
        <f aca="false">B194+C194</f>
        <v>10000</v>
      </c>
      <c r="E194" s="84" t="n">
        <f aca="false">IF(X194=0,0,IF(AND(X194=1,$H$3=1),D194*S194,IF($H$3=2,D194,"N/A")))</f>
        <v>0</v>
      </c>
      <c r="F194" s="84" t="n">
        <f aca="false">E194*W194</f>
        <v>0</v>
      </c>
      <c r="G194" s="32" t="n">
        <f aca="false">VLOOKUP($A194,Table,MATCH(G$4,Curves,0))</f>
        <v>3.759</v>
      </c>
      <c r="H194" s="98" t="n">
        <f aca="false">G194</f>
        <v>3.759</v>
      </c>
      <c r="I194" s="99" t="n">
        <f aca="false">H194</f>
        <v>3.759</v>
      </c>
      <c r="J194" s="32" t="n">
        <f aca="false">VLOOKUP($A194,Table,MATCH(J$4,Curves,0))</f>
        <v>0</v>
      </c>
      <c r="K194" s="98" t="n">
        <f aca="false">J194</f>
        <v>0</v>
      </c>
      <c r="L194" s="99" t="n">
        <f aca="false">K194</f>
        <v>0</v>
      </c>
      <c r="M194" s="32" t="n">
        <f aca="false">VLOOKUP($A194,Table,MATCH(M$4,Curves,0))</f>
        <v>0.01</v>
      </c>
      <c r="N194" s="98" t="n">
        <f aca="false">VLOOKUP($A194,Table,MATCH(N$4,Curves,0))</f>
        <v>0.03</v>
      </c>
      <c r="O194" s="99" t="n">
        <f aca="false">N194</f>
        <v>0.03</v>
      </c>
      <c r="P194" s="100"/>
      <c r="Q194" s="99" t="n">
        <f aca="false">O194+L194+I194</f>
        <v>3.789</v>
      </c>
      <c r="R194" s="100"/>
      <c r="S194" s="35" t="n">
        <f aca="false">A195-A194</f>
        <v>31</v>
      </c>
      <c r="T194" s="101" t="n">
        <f aca="false">CHOOSE(F$3,A195+24,A194)</f>
        <v>42485</v>
      </c>
      <c r="U194" s="35" t="n">
        <f aca="false">T194-C$3</f>
        <v>5711</v>
      </c>
      <c r="V194" s="32" t="n">
        <f aca="false">VLOOKUP($A194,Table,MATCH(V$4,Curves,0))</f>
        <v>0.070819949033266</v>
      </c>
      <c r="W194" s="102" t="n">
        <f aca="false">1/(1+CHOOSE(F$3,(V195+($K$3/10000))/2,(V194+($K$3/10000))/2))^(2*U194/365.25)</f>
        <v>0.33680991940103</v>
      </c>
      <c r="X194" s="35" t="n">
        <f aca="false">IF(AND(mthbeg&lt;=A194,mthend&gt;=A194),1,0)</f>
        <v>0</v>
      </c>
      <c r="Y194" s="35" t="n">
        <f aca="false">S194*X194</f>
        <v>0</v>
      </c>
      <c r="AA194" s="89" t="n">
        <f aca="false">F194*G194</f>
        <v>0</v>
      </c>
      <c r="AB194" s="89" t="n">
        <f aca="false">$F194*H194</f>
        <v>0</v>
      </c>
      <c r="AC194" s="89" t="n">
        <f aca="false">$F194*I194</f>
        <v>0</v>
      </c>
      <c r="AD194" s="89" t="n">
        <f aca="false">$F194*J194</f>
        <v>0</v>
      </c>
      <c r="AE194" s="89" t="n">
        <f aca="false">$F194*K194</f>
        <v>0</v>
      </c>
      <c r="AF194" s="89" t="n">
        <f aca="false">$F194*L194</f>
        <v>0</v>
      </c>
      <c r="AG194" s="89" t="n">
        <f aca="false">$F194*M194</f>
        <v>0</v>
      </c>
      <c r="AH194" s="89" t="n">
        <f aca="false">$F194*N194</f>
        <v>0</v>
      </c>
      <c r="AI194" s="89" t="n">
        <f aca="false">F194*O194</f>
        <v>0</v>
      </c>
      <c r="AJ194" s="93"/>
      <c r="AK194" s="89" t="n">
        <f aca="false">CHOOSE($G$3,AB194-AC194,AC194-AB194)</f>
        <v>0</v>
      </c>
      <c r="AL194" s="89" t="n">
        <f aca="false">CHOOSE($G$3,AE194-AF194,AF194-AE194)</f>
        <v>0</v>
      </c>
      <c r="AM194" s="89" t="n">
        <f aca="false">CHOOSE($G$3,AH194-AI194,AI194-AH194)</f>
        <v>0</v>
      </c>
      <c r="AN194" s="103" t="n">
        <f aca="false">SUM(AK194:AM194)</f>
        <v>0</v>
      </c>
      <c r="AP194" s="89" t="n">
        <f aca="false">CHOOSE($G$3,AA194-AB194,AB194-AA194)</f>
        <v>0</v>
      </c>
      <c r="AQ194" s="89" t="n">
        <f aca="false">CHOOSE($G$3,AD194-AE194,AE194-AD194)</f>
        <v>0</v>
      </c>
      <c r="AR194" s="89" t="n">
        <f aca="false">CHOOSE($G$3,AG194-AH194,AH194-AG194)</f>
        <v>0</v>
      </c>
      <c r="AS194" s="103" t="n">
        <f aca="false">AP194+AQ194+AR194</f>
        <v>0</v>
      </c>
      <c r="AT194" s="103"/>
      <c r="AU194" s="90" t="n">
        <f aca="false">AS194+AN194</f>
        <v>0</v>
      </c>
      <c r="AW194" s="90" t="n">
        <f aca="false">AI194+AF194+AC194</f>
        <v>0</v>
      </c>
      <c r="AX194" s="104"/>
    </row>
    <row r="195" customFormat="false" ht="12" hidden="false" customHeight="true" outlineLevel="0" collapsed="false">
      <c r="A195" s="94" t="n">
        <f aca="false">EDATE(A194,1)</f>
        <v>42461</v>
      </c>
      <c r="B195" s="95" t="n">
        <f aca="false">VLOOKUP(MONTH(A195),Volumes,4)</f>
        <v>10000</v>
      </c>
      <c r="C195" s="96"/>
      <c r="D195" s="97" t="n">
        <f aca="false">B195+C195</f>
        <v>10000</v>
      </c>
      <c r="E195" s="84" t="n">
        <f aca="false">IF(X195=0,0,IF(AND(X195=1,$H$3=1),D195*S195,IF($H$3=2,D195,"N/A")))</f>
        <v>0</v>
      </c>
      <c r="F195" s="84" t="n">
        <f aca="false">E195*W195</f>
        <v>0</v>
      </c>
      <c r="G195" s="32" t="n">
        <f aca="false">VLOOKUP($A195,Table,MATCH(G$4,Curves,0))</f>
        <v>3.658</v>
      </c>
      <c r="H195" s="98" t="n">
        <f aca="false">G195</f>
        <v>3.658</v>
      </c>
      <c r="I195" s="99" t="n">
        <f aca="false">H195</f>
        <v>3.658</v>
      </c>
      <c r="J195" s="32" t="n">
        <f aca="false">VLOOKUP($A195,Table,MATCH(J$4,Curves,0))</f>
        <v>0</v>
      </c>
      <c r="K195" s="98" t="n">
        <f aca="false">J195</f>
        <v>0</v>
      </c>
      <c r="L195" s="99" t="n">
        <f aca="false">K195</f>
        <v>0</v>
      </c>
      <c r="M195" s="32" t="n">
        <f aca="false">VLOOKUP($A195,Table,MATCH(M$4,Curves,0))</f>
        <v>0.0125</v>
      </c>
      <c r="N195" s="98" t="n">
        <f aca="false">VLOOKUP($A195,Table,MATCH(N$4,Curves,0))</f>
        <v>0.03</v>
      </c>
      <c r="O195" s="99" t="n">
        <f aca="false">N195</f>
        <v>0.03</v>
      </c>
      <c r="P195" s="100"/>
      <c r="Q195" s="99" t="n">
        <f aca="false">O195+L195+I195</f>
        <v>3.688</v>
      </c>
      <c r="R195" s="100"/>
      <c r="S195" s="35" t="n">
        <f aca="false">A196-A195</f>
        <v>30</v>
      </c>
      <c r="T195" s="101" t="n">
        <f aca="false">CHOOSE(F$3,A196+24,A195)</f>
        <v>42515</v>
      </c>
      <c r="U195" s="35" t="n">
        <f aca="false">T195-C$3</f>
        <v>5741</v>
      </c>
      <c r="V195" s="32" t="n">
        <f aca="false">VLOOKUP($A195,Table,MATCH(V$4,Curves,0))</f>
        <v>0.070823905425756</v>
      </c>
      <c r="W195" s="102" t="n">
        <f aca="false">1/(1+CHOOSE(F$3,(V196+($K$3/10000))/2,(V195+($K$3/10000))/2))^(2*U195/365.25)</f>
        <v>0.334870564550477</v>
      </c>
      <c r="X195" s="35" t="n">
        <f aca="false">IF(AND(mthbeg&lt;=A195,mthend&gt;=A195),1,0)</f>
        <v>0</v>
      </c>
      <c r="Y195" s="35" t="n">
        <f aca="false">S195*X195</f>
        <v>0</v>
      </c>
      <c r="AA195" s="89" t="n">
        <f aca="false">F195*G195</f>
        <v>0</v>
      </c>
      <c r="AB195" s="89" t="n">
        <f aca="false">$F195*H195</f>
        <v>0</v>
      </c>
      <c r="AC195" s="89" t="n">
        <f aca="false">$F195*I195</f>
        <v>0</v>
      </c>
      <c r="AD195" s="89" t="n">
        <f aca="false">$F195*J195</f>
        <v>0</v>
      </c>
      <c r="AE195" s="89" t="n">
        <f aca="false">$F195*K195</f>
        <v>0</v>
      </c>
      <c r="AF195" s="89" t="n">
        <f aca="false">$F195*L195</f>
        <v>0</v>
      </c>
      <c r="AG195" s="89" t="n">
        <f aca="false">$F195*M195</f>
        <v>0</v>
      </c>
      <c r="AH195" s="89" t="n">
        <f aca="false">$F195*N195</f>
        <v>0</v>
      </c>
      <c r="AI195" s="89" t="n">
        <f aca="false">F195*O195</f>
        <v>0</v>
      </c>
      <c r="AJ195" s="93"/>
      <c r="AK195" s="89" t="n">
        <f aca="false">CHOOSE($G$3,AB195-AC195,AC195-AB195)</f>
        <v>0</v>
      </c>
      <c r="AL195" s="89" t="n">
        <f aca="false">CHOOSE($G$3,AE195-AF195,AF195-AE195)</f>
        <v>0</v>
      </c>
      <c r="AM195" s="89" t="n">
        <f aca="false">CHOOSE($G$3,AH195-AI195,AI195-AH195)</f>
        <v>0</v>
      </c>
      <c r="AN195" s="103" t="n">
        <f aca="false">SUM(AK195:AM195)</f>
        <v>0</v>
      </c>
      <c r="AP195" s="89" t="n">
        <f aca="false">CHOOSE($G$3,AA195-AB195,AB195-AA195)</f>
        <v>0</v>
      </c>
      <c r="AQ195" s="89" t="n">
        <f aca="false">CHOOSE($G$3,AD195-AE195,AE195-AD195)</f>
        <v>0</v>
      </c>
      <c r="AR195" s="89" t="n">
        <f aca="false">CHOOSE($G$3,AG195-AH195,AH195-AG195)</f>
        <v>0</v>
      </c>
      <c r="AS195" s="103" t="n">
        <f aca="false">AP195+AQ195+AR195</f>
        <v>0</v>
      </c>
      <c r="AT195" s="103"/>
      <c r="AU195" s="90" t="n">
        <f aca="false">AS195+AN195</f>
        <v>0</v>
      </c>
      <c r="AW195" s="90" t="n">
        <f aca="false">AI195+AF195+AC195</f>
        <v>0</v>
      </c>
      <c r="AX195" s="104"/>
    </row>
    <row r="196" customFormat="false" ht="12" hidden="false" customHeight="true" outlineLevel="0" collapsed="false">
      <c r="A196" s="94" t="n">
        <f aca="false">EDATE(A195,1)</f>
        <v>42491</v>
      </c>
      <c r="B196" s="95" t="n">
        <f aca="false">VLOOKUP(MONTH(A196),Volumes,4)</f>
        <v>20000</v>
      </c>
      <c r="C196" s="96"/>
      <c r="D196" s="97" t="n">
        <f aca="false">B196+C196</f>
        <v>20000</v>
      </c>
      <c r="E196" s="84" t="n">
        <f aca="false">IF(X196=0,0,IF(AND(X196=1,$H$3=1),D196*S196,IF($H$3=2,D196,"N/A")))</f>
        <v>0</v>
      </c>
      <c r="F196" s="84" t="n">
        <f aca="false">E196*W196</f>
        <v>0</v>
      </c>
      <c r="G196" s="32" t="n">
        <f aca="false">VLOOKUP($A196,Table,MATCH(G$4,Curves,0))</f>
        <v>3.656</v>
      </c>
      <c r="H196" s="98" t="n">
        <f aca="false">G196</f>
        <v>3.656</v>
      </c>
      <c r="I196" s="99" t="n">
        <f aca="false">H196</f>
        <v>3.656</v>
      </c>
      <c r="J196" s="32" t="n">
        <f aca="false">VLOOKUP($A196,Table,MATCH(J$4,Curves,0))</f>
        <v>0.000249999999999993</v>
      </c>
      <c r="K196" s="98" t="n">
        <f aca="false">J196</f>
        <v>0.000249999999999993</v>
      </c>
      <c r="L196" s="99" t="n">
        <f aca="false">K196</f>
        <v>0.000249999999999993</v>
      </c>
      <c r="M196" s="32" t="n">
        <f aca="false">VLOOKUP($A196,Table,MATCH(M$4,Curves,0))</f>
        <v>0.0125</v>
      </c>
      <c r="N196" s="98" t="n">
        <f aca="false">VLOOKUP($A196,Table,MATCH(N$4,Curves,0))</f>
        <v>0.03</v>
      </c>
      <c r="O196" s="99" t="n">
        <f aca="false">N196</f>
        <v>0.03</v>
      </c>
      <c r="P196" s="100"/>
      <c r="Q196" s="99" t="n">
        <f aca="false">O196+L196+I196</f>
        <v>3.68625</v>
      </c>
      <c r="R196" s="100"/>
      <c r="S196" s="35" t="n">
        <f aca="false">A197-A196</f>
        <v>31</v>
      </c>
      <c r="T196" s="101" t="n">
        <f aca="false">CHOOSE(F$3,A197+24,A196)</f>
        <v>42546</v>
      </c>
      <c r="U196" s="35" t="n">
        <f aca="false">T196-C$3</f>
        <v>5772</v>
      </c>
      <c r="V196" s="32" t="n">
        <f aca="false">VLOOKUP($A196,Table,MATCH(V$4,Curves,0))</f>
        <v>0.070827734192687</v>
      </c>
      <c r="W196" s="102" t="n">
        <f aca="false">1/(1+CHOOSE(F$3,(V197+($K$3/10000))/2,(V196+($K$3/10000))/2))^(2*U196/365.25)</f>
        <v>0.332878082766338</v>
      </c>
      <c r="X196" s="35" t="n">
        <f aca="false">IF(AND(mthbeg&lt;=A196,mthend&gt;=A196),1,0)</f>
        <v>0</v>
      </c>
      <c r="Y196" s="35" t="n">
        <f aca="false">S196*X196</f>
        <v>0</v>
      </c>
      <c r="AA196" s="89" t="n">
        <f aca="false">F196*G196</f>
        <v>0</v>
      </c>
      <c r="AB196" s="89" t="n">
        <f aca="false">$F196*H196</f>
        <v>0</v>
      </c>
      <c r="AC196" s="89" t="n">
        <f aca="false">$F196*I196</f>
        <v>0</v>
      </c>
      <c r="AD196" s="89" t="n">
        <f aca="false">$F196*J196</f>
        <v>0</v>
      </c>
      <c r="AE196" s="89" t="n">
        <f aca="false">$F196*K196</f>
        <v>0</v>
      </c>
      <c r="AF196" s="89" t="n">
        <f aca="false">$F196*L196</f>
        <v>0</v>
      </c>
      <c r="AG196" s="89" t="n">
        <f aca="false">$F196*M196</f>
        <v>0</v>
      </c>
      <c r="AH196" s="89" t="n">
        <f aca="false">$F196*N196</f>
        <v>0</v>
      </c>
      <c r="AI196" s="89" t="n">
        <f aca="false">F196*O196</f>
        <v>0</v>
      </c>
      <c r="AJ196" s="93"/>
      <c r="AK196" s="89" t="n">
        <f aca="false">CHOOSE($G$3,AB196-AC196,AC196-AB196)</f>
        <v>0</v>
      </c>
      <c r="AL196" s="89" t="n">
        <f aca="false">CHOOSE($G$3,AE196-AF196,AF196-AE196)</f>
        <v>0</v>
      </c>
      <c r="AM196" s="89" t="n">
        <f aca="false">CHOOSE($G$3,AH196-AI196,AI196-AH196)</f>
        <v>0</v>
      </c>
      <c r="AN196" s="103" t="n">
        <f aca="false">SUM(AK196:AM196)</f>
        <v>0</v>
      </c>
      <c r="AP196" s="89" t="n">
        <f aca="false">CHOOSE($G$3,AA196-AB196,AB196-AA196)</f>
        <v>0</v>
      </c>
      <c r="AQ196" s="89" t="n">
        <f aca="false">CHOOSE($G$3,AD196-AE196,AE196-AD196)</f>
        <v>0</v>
      </c>
      <c r="AR196" s="89" t="n">
        <f aca="false">CHOOSE($G$3,AG196-AH196,AH196-AG196)</f>
        <v>0</v>
      </c>
      <c r="AS196" s="103" t="n">
        <f aca="false">AP196+AQ196+AR196</f>
        <v>0</v>
      </c>
      <c r="AT196" s="103"/>
      <c r="AU196" s="90" t="n">
        <f aca="false">AS196+AN196</f>
        <v>0</v>
      </c>
      <c r="AW196" s="90" t="n">
        <f aca="false">AI196+AF196+AC196</f>
        <v>0</v>
      </c>
      <c r="AX196" s="104"/>
    </row>
    <row r="197" customFormat="false" ht="12" hidden="false" customHeight="true" outlineLevel="0" collapsed="false">
      <c r="A197" s="94" t="n">
        <f aca="false">EDATE(A196,1)</f>
        <v>42522</v>
      </c>
      <c r="B197" s="95" t="n">
        <f aca="false">VLOOKUP(MONTH(A197),Volumes,4)</f>
        <v>40000</v>
      </c>
      <c r="C197" s="96"/>
      <c r="D197" s="97" t="n">
        <f aca="false">B197+C197</f>
        <v>40000</v>
      </c>
      <c r="E197" s="84" t="n">
        <f aca="false">IF(X197=0,0,IF(AND(X197=1,$H$3=1),D197*S197,IF($H$3=2,D197,"N/A")))</f>
        <v>0</v>
      </c>
      <c r="F197" s="84" t="n">
        <f aca="false">E197*W197</f>
        <v>0</v>
      </c>
      <c r="G197" s="32" t="n">
        <f aca="false">VLOOKUP($A197,Table,MATCH(G$4,Curves,0))</f>
        <v>3.701</v>
      </c>
      <c r="H197" s="98" t="n">
        <f aca="false">G197</f>
        <v>3.701</v>
      </c>
      <c r="I197" s="99" t="n">
        <f aca="false">H197</f>
        <v>3.701</v>
      </c>
      <c r="J197" s="32" t="n">
        <f aca="false">VLOOKUP($A197,Table,MATCH(J$4,Curves,0))</f>
        <v>0.000249999999999993</v>
      </c>
      <c r="K197" s="98" t="n">
        <f aca="false">J197</f>
        <v>0.000249999999999993</v>
      </c>
      <c r="L197" s="99" t="n">
        <f aca="false">K197</f>
        <v>0.000249999999999993</v>
      </c>
      <c r="M197" s="32" t="n">
        <f aca="false">VLOOKUP($A197,Table,MATCH(M$4,Curves,0))</f>
        <v>0.0125</v>
      </c>
      <c r="N197" s="98" t="n">
        <f aca="false">VLOOKUP($A197,Table,MATCH(N$4,Curves,0))</f>
        <v>0.03</v>
      </c>
      <c r="O197" s="99" t="n">
        <f aca="false">N197</f>
        <v>0.03</v>
      </c>
      <c r="P197" s="100"/>
      <c r="Q197" s="99" t="n">
        <f aca="false">O197+L197+I197</f>
        <v>3.73125</v>
      </c>
      <c r="R197" s="100"/>
      <c r="S197" s="35" t="n">
        <f aca="false">A198-A197</f>
        <v>30</v>
      </c>
      <c r="T197" s="101" t="n">
        <f aca="false">CHOOSE(F$3,A198+24,A197)</f>
        <v>42576</v>
      </c>
      <c r="U197" s="35" t="n">
        <f aca="false">T197-C$3</f>
        <v>5802</v>
      </c>
      <c r="V197" s="32" t="n">
        <f aca="false">VLOOKUP($A197,Table,MATCH(V$4,Curves,0))</f>
        <v>0.070831690585188</v>
      </c>
      <c r="W197" s="102" t="n">
        <f aca="false">1/(1+CHOOSE(F$3,(V198+($K$3/10000))/2,(V197+($K$3/10000))/2))^(2*U197/365.25)</f>
        <v>0.330960958761074</v>
      </c>
      <c r="X197" s="35" t="n">
        <f aca="false">IF(AND(mthbeg&lt;=A197,mthend&gt;=A197),1,0)</f>
        <v>0</v>
      </c>
      <c r="Y197" s="35" t="n">
        <f aca="false">S197*X197</f>
        <v>0</v>
      </c>
      <c r="AA197" s="89" t="n">
        <f aca="false">F197*G197</f>
        <v>0</v>
      </c>
      <c r="AB197" s="89" t="n">
        <f aca="false">$F197*H197</f>
        <v>0</v>
      </c>
      <c r="AC197" s="89" t="n">
        <f aca="false">$F197*I197</f>
        <v>0</v>
      </c>
      <c r="AD197" s="89" t="n">
        <f aca="false">$F197*J197</f>
        <v>0</v>
      </c>
      <c r="AE197" s="89" t="n">
        <f aca="false">$F197*K197</f>
        <v>0</v>
      </c>
      <c r="AF197" s="89" t="n">
        <f aca="false">$F197*L197</f>
        <v>0</v>
      </c>
      <c r="AG197" s="89" t="n">
        <f aca="false">$F197*M197</f>
        <v>0</v>
      </c>
      <c r="AH197" s="89" t="n">
        <f aca="false">$F197*N197</f>
        <v>0</v>
      </c>
      <c r="AI197" s="89" t="n">
        <f aca="false">F197*O197</f>
        <v>0</v>
      </c>
      <c r="AJ197" s="93"/>
      <c r="AK197" s="89" t="n">
        <f aca="false">CHOOSE($G$3,AB197-AC197,AC197-AB197)</f>
        <v>0</v>
      </c>
      <c r="AL197" s="89" t="n">
        <f aca="false">CHOOSE($G$3,AE197-AF197,AF197-AE197)</f>
        <v>0</v>
      </c>
      <c r="AM197" s="89" t="n">
        <f aca="false">CHOOSE($G$3,AH197-AI197,AI197-AH197)</f>
        <v>0</v>
      </c>
      <c r="AN197" s="103" t="n">
        <f aca="false">SUM(AK197:AM197)</f>
        <v>0</v>
      </c>
      <c r="AP197" s="89" t="n">
        <f aca="false">CHOOSE($G$3,AA197-AB197,AB197-AA197)</f>
        <v>0</v>
      </c>
      <c r="AQ197" s="89" t="n">
        <f aca="false">CHOOSE($G$3,AD197-AE197,AE197-AD197)</f>
        <v>0</v>
      </c>
      <c r="AR197" s="89" t="n">
        <f aca="false">CHOOSE($G$3,AG197-AH197,AH197-AG197)</f>
        <v>0</v>
      </c>
      <c r="AS197" s="103" t="n">
        <f aca="false">AP197+AQ197+AR197</f>
        <v>0</v>
      </c>
      <c r="AT197" s="103"/>
      <c r="AU197" s="90" t="n">
        <f aca="false">AS197+AN197</f>
        <v>0</v>
      </c>
      <c r="AW197" s="90" t="n">
        <f aca="false">AI197+AF197+AC197</f>
        <v>0</v>
      </c>
      <c r="AX197" s="104"/>
    </row>
    <row r="198" customFormat="false" ht="12" hidden="false" customHeight="true" outlineLevel="0" collapsed="false">
      <c r="A198" s="94" t="n">
        <f aca="false">EDATE(A197,1)</f>
        <v>42552</v>
      </c>
      <c r="B198" s="95" t="n">
        <f aca="false">VLOOKUP(MONTH(A198),Volumes,4)</f>
        <v>40000</v>
      </c>
      <c r="C198" s="96"/>
      <c r="D198" s="97" t="n">
        <f aca="false">B198+C198</f>
        <v>40000</v>
      </c>
      <c r="E198" s="84" t="n">
        <f aca="false">IF(X198=0,0,IF(AND(X198=1,$H$3=1),D198*S198,IF($H$3=2,D198,"N/A")))</f>
        <v>0</v>
      </c>
      <c r="F198" s="84" t="n">
        <f aca="false">E198*W198</f>
        <v>0</v>
      </c>
      <c r="G198" s="32" t="n">
        <f aca="false">VLOOKUP($A198,Table,MATCH(G$4,Curves,0))</f>
        <v>3.713</v>
      </c>
      <c r="H198" s="98" t="n">
        <f aca="false">G198</f>
        <v>3.713</v>
      </c>
      <c r="I198" s="99" t="n">
        <f aca="false">H198</f>
        <v>3.713</v>
      </c>
      <c r="J198" s="32" t="n">
        <f aca="false">VLOOKUP($A198,Table,MATCH(J$4,Curves,0))</f>
        <v>0.000249999999999993</v>
      </c>
      <c r="K198" s="98" t="n">
        <f aca="false">J198</f>
        <v>0.000249999999999993</v>
      </c>
      <c r="L198" s="99" t="n">
        <f aca="false">K198</f>
        <v>0.000249999999999993</v>
      </c>
      <c r="M198" s="32" t="n">
        <f aca="false">VLOOKUP($A198,Table,MATCH(M$4,Curves,0))</f>
        <v>0.0125</v>
      </c>
      <c r="N198" s="98" t="n">
        <f aca="false">VLOOKUP($A198,Table,MATCH(N$4,Curves,0))</f>
        <v>0.03</v>
      </c>
      <c r="O198" s="99" t="n">
        <f aca="false">N198</f>
        <v>0.03</v>
      </c>
      <c r="P198" s="100"/>
      <c r="Q198" s="99" t="n">
        <f aca="false">O198+L198+I198</f>
        <v>3.74325</v>
      </c>
      <c r="R198" s="100"/>
      <c r="S198" s="35" t="n">
        <f aca="false">A199-A198</f>
        <v>31</v>
      </c>
      <c r="T198" s="101" t="n">
        <f aca="false">CHOOSE(F$3,A199+24,A198)</f>
        <v>42607</v>
      </c>
      <c r="U198" s="35" t="n">
        <f aca="false">T198-C$3</f>
        <v>5833</v>
      </c>
      <c r="V198" s="32" t="n">
        <f aca="false">VLOOKUP($A198,Table,MATCH(V$4,Curves,0))</f>
        <v>0.070835519352128</v>
      </c>
      <c r="W198" s="102" t="n">
        <f aca="false">1/(1+CHOOSE(F$3,(V199+($K$3/10000))/2,(V198+($K$3/10000))/2))^(2*U198/365.25)</f>
        <v>0.328991319335832</v>
      </c>
      <c r="X198" s="35" t="n">
        <f aca="false">IF(AND(mthbeg&lt;=A198,mthend&gt;=A198),1,0)</f>
        <v>0</v>
      </c>
      <c r="Y198" s="35" t="n">
        <f aca="false">S198*X198</f>
        <v>0</v>
      </c>
      <c r="AA198" s="89" t="n">
        <f aca="false">F198*G198</f>
        <v>0</v>
      </c>
      <c r="AB198" s="89" t="n">
        <f aca="false">$F198*H198</f>
        <v>0</v>
      </c>
      <c r="AC198" s="89" t="n">
        <f aca="false">$F198*I198</f>
        <v>0</v>
      </c>
      <c r="AD198" s="89" t="n">
        <f aca="false">$F198*J198</f>
        <v>0</v>
      </c>
      <c r="AE198" s="89" t="n">
        <f aca="false">$F198*K198</f>
        <v>0</v>
      </c>
      <c r="AF198" s="89" t="n">
        <f aca="false">$F198*L198</f>
        <v>0</v>
      </c>
      <c r="AG198" s="89" t="n">
        <f aca="false">$F198*M198</f>
        <v>0</v>
      </c>
      <c r="AH198" s="89" t="n">
        <f aca="false">$F198*N198</f>
        <v>0</v>
      </c>
      <c r="AI198" s="89" t="n">
        <f aca="false">F198*O198</f>
        <v>0</v>
      </c>
      <c r="AJ198" s="93"/>
      <c r="AK198" s="89" t="n">
        <f aca="false">CHOOSE($G$3,AB198-AC198,AC198-AB198)</f>
        <v>0</v>
      </c>
      <c r="AL198" s="89" t="n">
        <f aca="false">CHOOSE($G$3,AE198-AF198,AF198-AE198)</f>
        <v>0</v>
      </c>
      <c r="AM198" s="89" t="n">
        <f aca="false">CHOOSE($G$3,AH198-AI198,AI198-AH198)</f>
        <v>0</v>
      </c>
      <c r="AN198" s="103" t="n">
        <f aca="false">SUM(AK198:AM198)</f>
        <v>0</v>
      </c>
      <c r="AP198" s="89" t="n">
        <f aca="false">CHOOSE($G$3,AA198-AB198,AB198-AA198)</f>
        <v>0</v>
      </c>
      <c r="AQ198" s="89" t="n">
        <f aca="false">CHOOSE($G$3,AD198-AE198,AE198-AD198)</f>
        <v>0</v>
      </c>
      <c r="AR198" s="89" t="n">
        <f aca="false">CHOOSE($G$3,AG198-AH198,AH198-AG198)</f>
        <v>0</v>
      </c>
      <c r="AS198" s="103" t="n">
        <f aca="false">AP198+AQ198+AR198</f>
        <v>0</v>
      </c>
      <c r="AT198" s="103"/>
      <c r="AU198" s="90" t="n">
        <f aca="false">AS198+AN198</f>
        <v>0</v>
      </c>
      <c r="AW198" s="90" t="n">
        <f aca="false">AI198+AF198+AC198</f>
        <v>0</v>
      </c>
      <c r="AX198" s="104"/>
    </row>
    <row r="199" customFormat="false" ht="12" hidden="false" customHeight="true" outlineLevel="0" collapsed="false">
      <c r="A199" s="94" t="n">
        <f aca="false">EDATE(A198,1)</f>
        <v>42583</v>
      </c>
      <c r="B199" s="95" t="n">
        <f aca="false">VLOOKUP(MONTH(A199),Volumes,4)</f>
        <v>40000</v>
      </c>
      <c r="C199" s="96"/>
      <c r="D199" s="97" t="n">
        <f aca="false">B199+C199</f>
        <v>40000</v>
      </c>
      <c r="E199" s="84" t="n">
        <f aca="false">IF(X199=0,0,IF(AND(X199=1,$H$3=1),D199*S199,IF($H$3=2,D199,"N/A")))</f>
        <v>0</v>
      </c>
      <c r="F199" s="84" t="n">
        <f aca="false">E199*W199</f>
        <v>0</v>
      </c>
      <c r="G199" s="32" t="n">
        <f aca="false">VLOOKUP($A199,Table,MATCH(G$4,Curves,0))</f>
        <v>3.734</v>
      </c>
      <c r="H199" s="98" t="n">
        <f aca="false">G199</f>
        <v>3.734</v>
      </c>
      <c r="I199" s="99" t="n">
        <f aca="false">H199</f>
        <v>3.734</v>
      </c>
      <c r="J199" s="32" t="n">
        <f aca="false">VLOOKUP($A199,Table,MATCH(J$4,Curves,0))</f>
        <v>-0.00275</v>
      </c>
      <c r="K199" s="98" t="n">
        <f aca="false">J199</f>
        <v>-0.00275</v>
      </c>
      <c r="L199" s="99" t="n">
        <f aca="false">K199</f>
        <v>-0.00275</v>
      </c>
      <c r="M199" s="32" t="n">
        <f aca="false">VLOOKUP($A199,Table,MATCH(M$4,Curves,0))</f>
        <v>0.0125</v>
      </c>
      <c r="N199" s="98" t="n">
        <f aca="false">VLOOKUP($A199,Table,MATCH(N$4,Curves,0))</f>
        <v>0.03</v>
      </c>
      <c r="O199" s="99" t="n">
        <f aca="false">N199</f>
        <v>0.03</v>
      </c>
      <c r="P199" s="100"/>
      <c r="Q199" s="99" t="n">
        <f aca="false">O199+L199+I199</f>
        <v>3.76125</v>
      </c>
      <c r="R199" s="100"/>
      <c r="S199" s="35" t="n">
        <f aca="false">A200-A199</f>
        <v>31</v>
      </c>
      <c r="T199" s="101" t="n">
        <f aca="false">CHOOSE(F$3,A200+24,A199)</f>
        <v>42638</v>
      </c>
      <c r="U199" s="35" t="n">
        <f aca="false">T199-C$3</f>
        <v>5864</v>
      </c>
      <c r="V199" s="32" t="n">
        <f aca="false">VLOOKUP($A199,Table,MATCH(V$4,Curves,0))</f>
        <v>0.070839475744639</v>
      </c>
      <c r="W199" s="102" t="n">
        <f aca="false">1/(1+CHOOSE(F$3,(V200+($K$3/10000))/2,(V199+($K$3/10000))/2))^(2*U199/365.25)</f>
        <v>0.327033189695611</v>
      </c>
      <c r="X199" s="35" t="n">
        <f aca="false">IF(AND(mthbeg&lt;=A199,mthend&gt;=A199),1,0)</f>
        <v>0</v>
      </c>
      <c r="Y199" s="35" t="n">
        <f aca="false">S199*X199</f>
        <v>0</v>
      </c>
      <c r="AA199" s="89" t="n">
        <f aca="false">F199*G199</f>
        <v>0</v>
      </c>
      <c r="AB199" s="89" t="n">
        <f aca="false">$F199*H199</f>
        <v>0</v>
      </c>
      <c r="AC199" s="89" t="n">
        <f aca="false">$F199*I199</f>
        <v>0</v>
      </c>
      <c r="AD199" s="89" t="n">
        <f aca="false">$F199*J199</f>
        <v>-0</v>
      </c>
      <c r="AE199" s="89" t="n">
        <f aca="false">$F199*K199</f>
        <v>-0</v>
      </c>
      <c r="AF199" s="89" t="n">
        <f aca="false">$F199*L199</f>
        <v>-0</v>
      </c>
      <c r="AG199" s="89" t="n">
        <f aca="false">$F199*M199</f>
        <v>0</v>
      </c>
      <c r="AH199" s="89" t="n">
        <f aca="false">$F199*N199</f>
        <v>0</v>
      </c>
      <c r="AI199" s="89" t="n">
        <f aca="false">F199*O199</f>
        <v>0</v>
      </c>
      <c r="AJ199" s="93"/>
      <c r="AK199" s="89" t="n">
        <f aca="false">CHOOSE($G$3,AB199-AC199,AC199-AB199)</f>
        <v>0</v>
      </c>
      <c r="AL199" s="89" t="n">
        <f aca="false">CHOOSE($G$3,AE199-AF199,AF199-AE199)</f>
        <v>0</v>
      </c>
      <c r="AM199" s="89" t="n">
        <f aca="false">CHOOSE($G$3,AH199-AI199,AI199-AH199)</f>
        <v>0</v>
      </c>
      <c r="AN199" s="103" t="n">
        <f aca="false">SUM(AK199:AM199)</f>
        <v>0</v>
      </c>
      <c r="AP199" s="89" t="n">
        <f aca="false">CHOOSE($G$3,AA199-AB199,AB199-AA199)</f>
        <v>0</v>
      </c>
      <c r="AQ199" s="89" t="n">
        <f aca="false">CHOOSE($G$3,AD199-AE199,AE199-AD199)</f>
        <v>0</v>
      </c>
      <c r="AR199" s="89" t="n">
        <f aca="false">CHOOSE($G$3,AG199-AH199,AH199-AG199)</f>
        <v>0</v>
      </c>
      <c r="AS199" s="103" t="n">
        <f aca="false">AP199+AQ199+AR199</f>
        <v>0</v>
      </c>
      <c r="AT199" s="103"/>
      <c r="AU199" s="90" t="n">
        <f aca="false">AS199+AN199</f>
        <v>0</v>
      </c>
      <c r="AW199" s="90" t="n">
        <f aca="false">AI199+AF199+AC199</f>
        <v>0</v>
      </c>
      <c r="AX199" s="104"/>
    </row>
    <row r="200" customFormat="false" ht="12" hidden="false" customHeight="true" outlineLevel="0" collapsed="false">
      <c r="A200" s="94" t="n">
        <f aca="false">EDATE(A199,1)</f>
        <v>42614</v>
      </c>
      <c r="B200" s="95" t="n">
        <f aca="false">VLOOKUP(MONTH(A200),Volumes,4)</f>
        <v>20000</v>
      </c>
      <c r="C200" s="96"/>
      <c r="D200" s="97" t="n">
        <f aca="false">B200+C200</f>
        <v>20000</v>
      </c>
      <c r="E200" s="84" t="n">
        <f aca="false">IF(X200=0,0,IF(AND(X200=1,$H$3=1),D200*S200,IF($H$3=2,D200,"N/A")))</f>
        <v>0</v>
      </c>
      <c r="F200" s="84" t="n">
        <f aca="false">E200*W200</f>
        <v>0</v>
      </c>
      <c r="G200" s="32" t="n">
        <f aca="false">VLOOKUP($A200,Table,MATCH(G$4,Curves,0))</f>
        <v>3.748</v>
      </c>
      <c r="H200" s="98" t="n">
        <f aca="false">G200</f>
        <v>3.748</v>
      </c>
      <c r="I200" s="99" t="n">
        <f aca="false">H200</f>
        <v>3.748</v>
      </c>
      <c r="J200" s="32" t="n">
        <f aca="false">VLOOKUP($A200,Table,MATCH(J$4,Curves,0))</f>
        <v>-0.00275</v>
      </c>
      <c r="K200" s="98" t="n">
        <f aca="false">J200</f>
        <v>-0.00275</v>
      </c>
      <c r="L200" s="99" t="n">
        <f aca="false">K200</f>
        <v>-0.00275</v>
      </c>
      <c r="M200" s="32" t="n">
        <f aca="false">VLOOKUP($A200,Table,MATCH(M$4,Curves,0))</f>
        <v>0.0125</v>
      </c>
      <c r="N200" s="98" t="n">
        <f aca="false">VLOOKUP($A200,Table,MATCH(N$4,Curves,0))</f>
        <v>0.03</v>
      </c>
      <c r="O200" s="99" t="n">
        <f aca="false">N200</f>
        <v>0.03</v>
      </c>
      <c r="P200" s="100"/>
      <c r="Q200" s="99" t="n">
        <f aca="false">O200+L200+I200</f>
        <v>3.77525</v>
      </c>
      <c r="R200" s="100"/>
      <c r="S200" s="35" t="n">
        <f aca="false">A201-A200</f>
        <v>30</v>
      </c>
      <c r="T200" s="101" t="n">
        <f aca="false">CHOOSE(F$3,A201+24,A200)</f>
        <v>42668</v>
      </c>
      <c r="U200" s="35" t="n">
        <f aca="false">T200-C$3</f>
        <v>5894</v>
      </c>
      <c r="V200" s="32" t="n">
        <f aca="false">VLOOKUP($A200,Table,MATCH(V$4,Curves,0))</f>
        <v>0.070843432137155</v>
      </c>
      <c r="W200" s="102" t="n">
        <f aca="false">1/(1+CHOOSE(F$3,(V201+($K$3/10000))/2,(V200+($K$3/10000))/2))^(2*U200/365.25)</f>
        <v>0.325149122233953</v>
      </c>
      <c r="X200" s="35" t="n">
        <f aca="false">IF(AND(mthbeg&lt;=A200,mthend&gt;=A200),1,0)</f>
        <v>0</v>
      </c>
      <c r="Y200" s="35" t="n">
        <f aca="false">S200*X200</f>
        <v>0</v>
      </c>
      <c r="AA200" s="89" t="n">
        <f aca="false">F200*G200</f>
        <v>0</v>
      </c>
      <c r="AB200" s="89" t="n">
        <f aca="false">$F200*H200</f>
        <v>0</v>
      </c>
      <c r="AC200" s="89" t="n">
        <f aca="false">$F200*I200</f>
        <v>0</v>
      </c>
      <c r="AD200" s="89" t="n">
        <f aca="false">$F200*J200</f>
        <v>-0</v>
      </c>
      <c r="AE200" s="89" t="n">
        <f aca="false">$F200*K200</f>
        <v>-0</v>
      </c>
      <c r="AF200" s="89" t="n">
        <f aca="false">$F200*L200</f>
        <v>-0</v>
      </c>
      <c r="AG200" s="89" t="n">
        <f aca="false">$F200*M200</f>
        <v>0</v>
      </c>
      <c r="AH200" s="89" t="n">
        <f aca="false">$F200*N200</f>
        <v>0</v>
      </c>
      <c r="AI200" s="89" t="n">
        <f aca="false">F200*O200</f>
        <v>0</v>
      </c>
      <c r="AJ200" s="93"/>
      <c r="AK200" s="89" t="n">
        <f aca="false">CHOOSE($G$3,AB200-AC200,AC200-AB200)</f>
        <v>0</v>
      </c>
      <c r="AL200" s="89" t="n">
        <f aca="false">CHOOSE($G$3,AE200-AF200,AF200-AE200)</f>
        <v>0</v>
      </c>
      <c r="AM200" s="89" t="n">
        <f aca="false">CHOOSE($G$3,AH200-AI200,AI200-AH200)</f>
        <v>0</v>
      </c>
      <c r="AN200" s="103" t="n">
        <f aca="false">SUM(AK200:AM200)</f>
        <v>0</v>
      </c>
      <c r="AP200" s="89" t="n">
        <f aca="false">CHOOSE($G$3,AA200-AB200,AB200-AA200)</f>
        <v>0</v>
      </c>
      <c r="AQ200" s="89" t="n">
        <f aca="false">CHOOSE($G$3,AD200-AE200,AE200-AD200)</f>
        <v>0</v>
      </c>
      <c r="AR200" s="89" t="n">
        <f aca="false">CHOOSE($G$3,AG200-AH200,AH200-AG200)</f>
        <v>0</v>
      </c>
      <c r="AS200" s="103" t="n">
        <f aca="false">AP200+AQ200+AR200</f>
        <v>0</v>
      </c>
      <c r="AT200" s="103"/>
      <c r="AU200" s="90" t="n">
        <f aca="false">AS200+AN200</f>
        <v>0</v>
      </c>
      <c r="AW200" s="90" t="n">
        <f aca="false">AI200+AF200+AC200</f>
        <v>0</v>
      </c>
      <c r="AX200" s="104"/>
    </row>
    <row r="201" customFormat="false" ht="12" hidden="false" customHeight="true" outlineLevel="0" collapsed="false">
      <c r="A201" s="94" t="n">
        <f aca="false">EDATE(A200,1)</f>
        <v>42644</v>
      </c>
      <c r="B201" s="95" t="n">
        <f aca="false">VLOOKUP(MONTH(A201),Volumes,4)</f>
        <v>10000</v>
      </c>
      <c r="C201" s="96"/>
      <c r="D201" s="97" t="n">
        <f aca="false">B201+C201</f>
        <v>10000</v>
      </c>
      <c r="E201" s="84" t="n">
        <f aca="false">IF(X201=0,0,IF(AND(X201=1,$H$3=1),D201*S201,IF($H$3=2,D201,"N/A")))</f>
        <v>0</v>
      </c>
      <c r="F201" s="84" t="n">
        <f aca="false">E201*W201</f>
        <v>0</v>
      </c>
      <c r="G201" s="32" t="n">
        <f aca="false">VLOOKUP($A201,Table,MATCH(G$4,Curves,0))</f>
        <v>3.75</v>
      </c>
      <c r="H201" s="98" t="n">
        <f aca="false">G201</f>
        <v>3.75</v>
      </c>
      <c r="I201" s="99" t="n">
        <f aca="false">H201</f>
        <v>3.75</v>
      </c>
      <c r="J201" s="32" t="n">
        <f aca="false">VLOOKUP($A201,Table,MATCH(J$4,Curves,0))</f>
        <v>-0.0185</v>
      </c>
      <c r="K201" s="98" t="n">
        <f aca="false">J201</f>
        <v>-0.0185</v>
      </c>
      <c r="L201" s="99" t="n">
        <f aca="false">K201</f>
        <v>-0.0185</v>
      </c>
      <c r="M201" s="32" t="n">
        <f aca="false">VLOOKUP($A201,Table,MATCH(M$4,Curves,0))</f>
        <v>0.0125</v>
      </c>
      <c r="N201" s="98" t="n">
        <f aca="false">VLOOKUP($A201,Table,MATCH(N$4,Curves,0))</f>
        <v>0.03</v>
      </c>
      <c r="O201" s="99" t="n">
        <f aca="false">N201</f>
        <v>0.03</v>
      </c>
      <c r="P201" s="100"/>
      <c r="Q201" s="99" t="n">
        <f aca="false">O201+L201+I201</f>
        <v>3.7615</v>
      </c>
      <c r="R201" s="100"/>
      <c r="S201" s="35" t="n">
        <f aca="false">A202-A201</f>
        <v>31</v>
      </c>
      <c r="T201" s="101" t="n">
        <f aca="false">CHOOSE(F$3,A202+24,A201)</f>
        <v>42699</v>
      </c>
      <c r="U201" s="35" t="n">
        <f aca="false">T201-C$3</f>
        <v>5925</v>
      </c>
      <c r="V201" s="32" t="n">
        <f aca="false">VLOOKUP($A201,Table,MATCH(V$4,Curves,0))</f>
        <v>0.070847260904111</v>
      </c>
      <c r="W201" s="102" t="n">
        <f aca="false">1/(1+CHOOSE(F$3,(V202+($K$3/10000))/2,(V201+($K$3/10000))/2))^(2*U201/365.25)</f>
        <v>0.32321344859763</v>
      </c>
      <c r="X201" s="35" t="n">
        <f aca="false">IF(AND(mthbeg&lt;=A201,mthend&gt;=A201),1,0)</f>
        <v>0</v>
      </c>
      <c r="Y201" s="35" t="n">
        <f aca="false">S201*X201</f>
        <v>0</v>
      </c>
      <c r="AA201" s="89" t="n">
        <f aca="false">F201*G201</f>
        <v>0</v>
      </c>
      <c r="AB201" s="89" t="n">
        <f aca="false">$F201*H201</f>
        <v>0</v>
      </c>
      <c r="AC201" s="89" t="n">
        <f aca="false">$F201*I201</f>
        <v>0</v>
      </c>
      <c r="AD201" s="89" t="n">
        <f aca="false">$F201*J201</f>
        <v>-0</v>
      </c>
      <c r="AE201" s="89" t="n">
        <f aca="false">$F201*K201</f>
        <v>-0</v>
      </c>
      <c r="AF201" s="89" t="n">
        <f aca="false">$F201*L201</f>
        <v>-0</v>
      </c>
      <c r="AG201" s="89" t="n">
        <f aca="false">$F201*M201</f>
        <v>0</v>
      </c>
      <c r="AH201" s="89" t="n">
        <f aca="false">$F201*N201</f>
        <v>0</v>
      </c>
      <c r="AI201" s="89" t="n">
        <f aca="false">F201*O201</f>
        <v>0</v>
      </c>
      <c r="AJ201" s="93"/>
      <c r="AK201" s="89" t="n">
        <f aca="false">CHOOSE($G$3,AB201-AC201,AC201-AB201)</f>
        <v>0</v>
      </c>
      <c r="AL201" s="89" t="n">
        <f aca="false">CHOOSE($G$3,AE201-AF201,AF201-AE201)</f>
        <v>0</v>
      </c>
      <c r="AM201" s="89" t="n">
        <f aca="false">CHOOSE($G$3,AH201-AI201,AI201-AH201)</f>
        <v>0</v>
      </c>
      <c r="AN201" s="103" t="n">
        <f aca="false">SUM(AK201:AM201)</f>
        <v>0</v>
      </c>
      <c r="AP201" s="89" t="n">
        <f aca="false">CHOOSE($G$3,AA201-AB201,AB201-AA201)</f>
        <v>0</v>
      </c>
      <c r="AQ201" s="89" t="n">
        <f aca="false">CHOOSE($G$3,AD201-AE201,AE201-AD201)</f>
        <v>0</v>
      </c>
      <c r="AR201" s="89" t="n">
        <f aca="false">CHOOSE($G$3,AG201-AH201,AH201-AG201)</f>
        <v>0</v>
      </c>
      <c r="AS201" s="103" t="n">
        <f aca="false">AP201+AQ201+AR201</f>
        <v>0</v>
      </c>
      <c r="AT201" s="103"/>
      <c r="AU201" s="90" t="n">
        <f aca="false">AS201+AN201</f>
        <v>0</v>
      </c>
      <c r="AW201" s="90" t="n">
        <f aca="false">AI201+AF201+AC201</f>
        <v>0</v>
      </c>
      <c r="AX201" s="104"/>
    </row>
    <row r="202" customFormat="false" ht="12" hidden="false" customHeight="true" outlineLevel="0" collapsed="false">
      <c r="A202" s="94" t="n">
        <f aca="false">EDATE(A201,1)</f>
        <v>42675</v>
      </c>
      <c r="B202" s="95" t="n">
        <f aca="false">VLOOKUP(MONTH(A202),Volumes,4)</f>
        <v>10000</v>
      </c>
      <c r="C202" s="96"/>
      <c r="D202" s="97" t="n">
        <f aca="false">B202+C202</f>
        <v>10000</v>
      </c>
      <c r="E202" s="84" t="n">
        <f aca="false">IF(X202=0,0,IF(AND(X202=1,$H$3=1),D202*S202,IF($H$3=2,D202,"N/A")))</f>
        <v>0</v>
      </c>
      <c r="F202" s="84" t="n">
        <f aca="false">E202*W202</f>
        <v>0</v>
      </c>
      <c r="G202" s="32" t="n">
        <f aca="false">VLOOKUP($A202,Table,MATCH(G$4,Curves,0))</f>
        <v>3.777</v>
      </c>
      <c r="H202" s="98" t="n">
        <f aca="false">G202</f>
        <v>3.777</v>
      </c>
      <c r="I202" s="99" t="n">
        <f aca="false">H202</f>
        <v>3.777</v>
      </c>
      <c r="J202" s="32" t="n">
        <f aca="false">VLOOKUP($A202,Table,MATCH(J$4,Curves,0))</f>
        <v>-0.0175</v>
      </c>
      <c r="K202" s="98" t="n">
        <f aca="false">J202</f>
        <v>-0.0175</v>
      </c>
      <c r="L202" s="99" t="n">
        <f aca="false">K202</f>
        <v>-0.0175</v>
      </c>
      <c r="M202" s="32" t="n">
        <f aca="false">VLOOKUP($A202,Table,MATCH(M$4,Curves,0))</f>
        <v>0.01</v>
      </c>
      <c r="N202" s="98" t="n">
        <f aca="false">VLOOKUP($A202,Table,MATCH(N$4,Curves,0))</f>
        <v>0.03</v>
      </c>
      <c r="O202" s="99" t="n">
        <f aca="false">N202</f>
        <v>0.03</v>
      </c>
      <c r="P202" s="100"/>
      <c r="Q202" s="99" t="n">
        <f aca="false">O202+L202+I202</f>
        <v>3.7895</v>
      </c>
      <c r="R202" s="100"/>
      <c r="S202" s="35" t="n">
        <f aca="false">A203-A202</f>
        <v>30</v>
      </c>
      <c r="T202" s="101" t="n">
        <f aca="false">CHOOSE(F$3,A203+24,A202)</f>
        <v>42729</v>
      </c>
      <c r="U202" s="35" t="n">
        <f aca="false">T202-C$3</f>
        <v>5955</v>
      </c>
      <c r="V202" s="32" t="n">
        <f aca="false">VLOOKUP($A202,Table,MATCH(V$4,Curves,0))</f>
        <v>0.070851217296637</v>
      </c>
      <c r="W202" s="102" t="n">
        <f aca="false">1/(1+CHOOSE(F$3,(V203+($K$3/10000))/2,(V202+($K$3/10000))/2))^(2*U202/365.25)</f>
        <v>0.321350990170269</v>
      </c>
      <c r="X202" s="35" t="n">
        <f aca="false">IF(AND(mthbeg&lt;=A202,mthend&gt;=A202),1,0)</f>
        <v>0</v>
      </c>
      <c r="Y202" s="35" t="n">
        <f aca="false">S202*X202</f>
        <v>0</v>
      </c>
      <c r="AA202" s="89" t="n">
        <f aca="false">F202*G202</f>
        <v>0</v>
      </c>
      <c r="AB202" s="89" t="n">
        <f aca="false">$F202*H202</f>
        <v>0</v>
      </c>
      <c r="AC202" s="89" t="n">
        <f aca="false">$F202*I202</f>
        <v>0</v>
      </c>
      <c r="AD202" s="89" t="n">
        <f aca="false">$F202*J202</f>
        <v>-0</v>
      </c>
      <c r="AE202" s="89" t="n">
        <f aca="false">$F202*K202</f>
        <v>-0</v>
      </c>
      <c r="AF202" s="89" t="n">
        <f aca="false">$F202*L202</f>
        <v>-0</v>
      </c>
      <c r="AG202" s="89" t="n">
        <f aca="false">$F202*M202</f>
        <v>0</v>
      </c>
      <c r="AH202" s="89" t="n">
        <f aca="false">$F202*N202</f>
        <v>0</v>
      </c>
      <c r="AI202" s="89" t="n">
        <f aca="false">F202*O202</f>
        <v>0</v>
      </c>
      <c r="AJ202" s="93"/>
      <c r="AK202" s="89" t="n">
        <f aca="false">CHOOSE($G$3,AB202-AC202,AC202-AB202)</f>
        <v>0</v>
      </c>
      <c r="AL202" s="89" t="n">
        <f aca="false">CHOOSE($G$3,AE202-AF202,AF202-AE202)</f>
        <v>0</v>
      </c>
      <c r="AM202" s="89" t="n">
        <f aca="false">CHOOSE($G$3,AH202-AI202,AI202-AH202)</f>
        <v>0</v>
      </c>
      <c r="AN202" s="103" t="n">
        <f aca="false">SUM(AK202:AM202)</f>
        <v>0</v>
      </c>
      <c r="AP202" s="89" t="n">
        <f aca="false">CHOOSE($G$3,AA202-AB202,AB202-AA202)</f>
        <v>0</v>
      </c>
      <c r="AQ202" s="89" t="n">
        <f aca="false">CHOOSE($G$3,AD202-AE202,AE202-AD202)</f>
        <v>0</v>
      </c>
      <c r="AR202" s="89" t="n">
        <f aca="false">CHOOSE($G$3,AG202-AH202,AH202-AG202)</f>
        <v>0</v>
      </c>
      <c r="AS202" s="103" t="n">
        <f aca="false">AP202+AQ202+AR202</f>
        <v>0</v>
      </c>
      <c r="AT202" s="103"/>
      <c r="AU202" s="90" t="n">
        <f aca="false">AS202+AN202</f>
        <v>0</v>
      </c>
      <c r="AW202" s="90" t="n">
        <f aca="false">AI202+AF202+AC202</f>
        <v>0</v>
      </c>
      <c r="AX202" s="104"/>
    </row>
    <row r="203" customFormat="false" ht="12" hidden="false" customHeight="true" outlineLevel="0" collapsed="false">
      <c r="A203" s="94" t="n">
        <f aca="false">EDATE(A202,1)</f>
        <v>42705</v>
      </c>
      <c r="B203" s="95" t="n">
        <f aca="false">VLOOKUP(MONTH(A203),Volumes,4)</f>
        <v>10000</v>
      </c>
      <c r="C203" s="96"/>
      <c r="D203" s="97" t="n">
        <f aca="false">B203+C203</f>
        <v>10000</v>
      </c>
      <c r="E203" s="84" t="n">
        <f aca="false">IF(X203=0,0,IF(AND(X203=1,$H$3=1),D203*S203,IF($H$3=2,D203,"N/A")))</f>
        <v>0</v>
      </c>
      <c r="F203" s="84" t="n">
        <f aca="false">E203*W203</f>
        <v>0</v>
      </c>
      <c r="G203" s="32" t="n">
        <f aca="false">VLOOKUP($A203,Table,MATCH(G$4,Curves,0))</f>
        <v>3.824</v>
      </c>
      <c r="H203" s="98" t="n">
        <f aca="false">G203</f>
        <v>3.824</v>
      </c>
      <c r="I203" s="99" t="n">
        <f aca="false">H203</f>
        <v>3.824</v>
      </c>
      <c r="J203" s="32" t="n">
        <f aca="false">VLOOKUP($A203,Table,MATCH(J$4,Curves,0))</f>
        <v>-0.0175</v>
      </c>
      <c r="K203" s="98" t="n">
        <f aca="false">J203</f>
        <v>-0.0175</v>
      </c>
      <c r="L203" s="99" t="n">
        <f aca="false">K203</f>
        <v>-0.0175</v>
      </c>
      <c r="M203" s="32" t="n">
        <f aca="false">VLOOKUP($A203,Table,MATCH(M$4,Curves,0))</f>
        <v>0.01</v>
      </c>
      <c r="N203" s="98" t="n">
        <f aca="false">VLOOKUP($A203,Table,MATCH(N$4,Curves,0))</f>
        <v>0.03</v>
      </c>
      <c r="O203" s="99" t="n">
        <f aca="false">N203</f>
        <v>0.03</v>
      </c>
      <c r="P203" s="100"/>
      <c r="Q203" s="99" t="n">
        <f aca="false">O203+L203+I203</f>
        <v>3.8365</v>
      </c>
      <c r="R203" s="100"/>
      <c r="S203" s="35" t="n">
        <f aca="false">A204-A203</f>
        <v>31</v>
      </c>
      <c r="T203" s="101" t="n">
        <f aca="false">CHOOSE(F$3,A204+24,A203)</f>
        <v>42760</v>
      </c>
      <c r="U203" s="35" t="n">
        <f aca="false">T203-C$3</f>
        <v>5986</v>
      </c>
      <c r="V203" s="32" t="n">
        <f aca="false">VLOOKUP($A203,Table,MATCH(V$4,Curves,0))</f>
        <v>0.070855046063603</v>
      </c>
      <c r="W203" s="102" t="n">
        <f aca="false">1/(1+CHOOSE(F$3,(V204+($K$3/10000))/2,(V203+($K$3/10000))/2))^(2*U203/365.25)</f>
        <v>0.319437519904755</v>
      </c>
      <c r="X203" s="35" t="n">
        <f aca="false">IF(AND(mthbeg&lt;=A203,mthend&gt;=A203),1,0)</f>
        <v>0</v>
      </c>
      <c r="Y203" s="35" t="n">
        <f aca="false">S203*X203</f>
        <v>0</v>
      </c>
      <c r="AA203" s="89" t="n">
        <f aca="false">F203*G203</f>
        <v>0</v>
      </c>
      <c r="AB203" s="89" t="n">
        <f aca="false">$F203*H203</f>
        <v>0</v>
      </c>
      <c r="AC203" s="89" t="n">
        <f aca="false">$F203*I203</f>
        <v>0</v>
      </c>
      <c r="AD203" s="89" t="n">
        <f aca="false">$F203*J203</f>
        <v>-0</v>
      </c>
      <c r="AE203" s="89" t="n">
        <f aca="false">$F203*K203</f>
        <v>-0</v>
      </c>
      <c r="AF203" s="89" t="n">
        <f aca="false">$F203*L203</f>
        <v>-0</v>
      </c>
      <c r="AG203" s="89" t="n">
        <f aca="false">$F203*M203</f>
        <v>0</v>
      </c>
      <c r="AH203" s="89" t="n">
        <f aca="false">$F203*N203</f>
        <v>0</v>
      </c>
      <c r="AI203" s="89" t="n">
        <f aca="false">F203*O203</f>
        <v>0</v>
      </c>
      <c r="AJ203" s="93"/>
      <c r="AK203" s="89" t="n">
        <f aca="false">CHOOSE($G$3,AB203-AC203,AC203-AB203)</f>
        <v>0</v>
      </c>
      <c r="AL203" s="89" t="n">
        <f aca="false">CHOOSE($G$3,AE203-AF203,AF203-AE203)</f>
        <v>0</v>
      </c>
      <c r="AM203" s="89" t="n">
        <f aca="false">CHOOSE($G$3,AH203-AI203,AI203-AH203)</f>
        <v>0</v>
      </c>
      <c r="AN203" s="103" t="n">
        <f aca="false">SUM(AK203:AM203)</f>
        <v>0</v>
      </c>
      <c r="AP203" s="89" t="n">
        <f aca="false">CHOOSE($G$3,AA203-AB203,AB203-AA203)</f>
        <v>0</v>
      </c>
      <c r="AQ203" s="89" t="n">
        <f aca="false">CHOOSE($G$3,AD203-AE203,AE203-AD203)</f>
        <v>0</v>
      </c>
      <c r="AR203" s="89" t="n">
        <f aca="false">CHOOSE($G$3,AG203-AH203,AH203-AG203)</f>
        <v>0</v>
      </c>
      <c r="AS203" s="103" t="n">
        <f aca="false">AP203+AQ203+AR203</f>
        <v>0</v>
      </c>
      <c r="AT203" s="103"/>
      <c r="AU203" s="90" t="n">
        <f aca="false">AS203+AN203</f>
        <v>0</v>
      </c>
      <c r="AW203" s="90" t="n">
        <f aca="false">AI203+AF203+AC203</f>
        <v>0</v>
      </c>
      <c r="AX203" s="104"/>
    </row>
    <row r="204" customFormat="false" ht="12" hidden="false" customHeight="true" outlineLevel="0" collapsed="false">
      <c r="A204" s="94" t="n">
        <f aca="false">EDATE(A203,1)</f>
        <v>42736</v>
      </c>
      <c r="B204" s="95" t="n">
        <f aca="false">VLOOKUP(MONTH(A204),Volumes,4)</f>
        <v>10000</v>
      </c>
      <c r="C204" s="96"/>
      <c r="D204" s="97" t="n">
        <f aca="false">B204+C204</f>
        <v>10000</v>
      </c>
      <c r="E204" s="84" t="n">
        <f aca="false">IF(X204=0,0,IF(AND(X204=1,$H$3=1),D204*S204,IF($H$3=2,D204,"N/A")))</f>
        <v>0</v>
      </c>
      <c r="F204" s="84" t="n">
        <f aca="false">E204*W204</f>
        <v>0</v>
      </c>
      <c r="G204" s="32" t="n">
        <f aca="false">VLOOKUP($A204,Table,MATCH(G$4,Curves,0))</f>
        <v>4.0375</v>
      </c>
      <c r="H204" s="98" t="n">
        <f aca="false">G204</f>
        <v>4.0375</v>
      </c>
      <c r="I204" s="99" t="n">
        <f aca="false">H204</f>
        <v>4.0375</v>
      </c>
      <c r="J204" s="32" t="n">
        <f aca="false">VLOOKUP($A204,Table,MATCH(J$4,Curves,0))</f>
        <v>-0.0175</v>
      </c>
      <c r="K204" s="98" t="n">
        <f aca="false">J204</f>
        <v>-0.0175</v>
      </c>
      <c r="L204" s="99" t="n">
        <f aca="false">K204</f>
        <v>-0.0175</v>
      </c>
      <c r="M204" s="32" t="n">
        <f aca="false">VLOOKUP($A204,Table,MATCH(M$4,Curves,0))</f>
        <v>0.01</v>
      </c>
      <c r="N204" s="98" t="n">
        <f aca="false">VLOOKUP($A204,Table,MATCH(N$4,Curves,0))</f>
        <v>0.03</v>
      </c>
      <c r="O204" s="99" t="n">
        <f aca="false">N204</f>
        <v>0.03</v>
      </c>
      <c r="P204" s="100"/>
      <c r="Q204" s="99" t="n">
        <f aca="false">O204+L204+I204</f>
        <v>4.05</v>
      </c>
      <c r="R204" s="100"/>
      <c r="S204" s="35" t="n">
        <f aca="false">A205-A204</f>
        <v>31</v>
      </c>
      <c r="T204" s="101" t="n">
        <f aca="false">CHOOSE(F$3,A205+24,A204)</f>
        <v>42791</v>
      </c>
      <c r="U204" s="35" t="n">
        <f aca="false">T204-C$3</f>
        <v>6017</v>
      </c>
      <c r="V204" s="32" t="n">
        <f aca="false">VLOOKUP($A204,Table,MATCH(V$4,Curves,0))</f>
        <v>0.070859002456139</v>
      </c>
      <c r="W204" s="102" t="n">
        <f aca="false">1/(1+CHOOSE(F$3,(V205+($K$3/10000))/2,(V204+($K$3/10000))/2))^(2*U204/365.25)</f>
        <v>0.317555225601858</v>
      </c>
      <c r="X204" s="35" t="n">
        <f aca="false">IF(AND(mthbeg&lt;=A204,mthend&gt;=A204),1,0)</f>
        <v>0</v>
      </c>
      <c r="Y204" s="35" t="n">
        <f aca="false">S204*X204</f>
        <v>0</v>
      </c>
      <c r="AA204" s="89" t="n">
        <f aca="false">F204*G204</f>
        <v>0</v>
      </c>
      <c r="AB204" s="89" t="n">
        <f aca="false">$F204*H204</f>
        <v>0</v>
      </c>
      <c r="AC204" s="89" t="n">
        <f aca="false">$F204*I204</f>
        <v>0</v>
      </c>
      <c r="AD204" s="89" t="n">
        <f aca="false">$F204*J204</f>
        <v>-0</v>
      </c>
      <c r="AE204" s="89" t="n">
        <f aca="false">$F204*K204</f>
        <v>-0</v>
      </c>
      <c r="AF204" s="89" t="n">
        <f aca="false">$F204*L204</f>
        <v>-0</v>
      </c>
      <c r="AG204" s="89" t="n">
        <f aca="false">$F204*M204</f>
        <v>0</v>
      </c>
      <c r="AH204" s="89" t="n">
        <f aca="false">$F204*N204</f>
        <v>0</v>
      </c>
      <c r="AI204" s="89" t="n">
        <f aca="false">F204*O204</f>
        <v>0</v>
      </c>
      <c r="AJ204" s="93"/>
      <c r="AK204" s="89" t="n">
        <f aca="false">CHOOSE($G$3,AB204-AC204,AC204-AB204)</f>
        <v>0</v>
      </c>
      <c r="AL204" s="89" t="n">
        <f aca="false">CHOOSE($G$3,AE204-AF204,AF204-AE204)</f>
        <v>0</v>
      </c>
      <c r="AM204" s="89" t="n">
        <f aca="false">CHOOSE($G$3,AH204-AI204,AI204-AH204)</f>
        <v>0</v>
      </c>
      <c r="AN204" s="103" t="n">
        <f aca="false">SUM(AK204:AM204)</f>
        <v>0</v>
      </c>
      <c r="AP204" s="89" t="n">
        <f aca="false">CHOOSE($G$3,AA204-AB204,AB204-AA204)</f>
        <v>0</v>
      </c>
      <c r="AQ204" s="89" t="n">
        <f aca="false">CHOOSE($G$3,AD204-AE204,AE204-AD204)</f>
        <v>0</v>
      </c>
      <c r="AR204" s="89" t="n">
        <f aca="false">CHOOSE($G$3,AG204-AH204,AH204-AG204)</f>
        <v>0</v>
      </c>
      <c r="AS204" s="103" t="n">
        <f aca="false">AP204+AQ204+AR204</f>
        <v>0</v>
      </c>
      <c r="AT204" s="103"/>
      <c r="AU204" s="90" t="n">
        <f aca="false">AS204+AN204</f>
        <v>0</v>
      </c>
      <c r="AW204" s="90" t="n">
        <f aca="false">AI204+AF204+AC204</f>
        <v>0</v>
      </c>
      <c r="AX204" s="104"/>
    </row>
    <row r="205" customFormat="false" ht="12" hidden="false" customHeight="true" outlineLevel="0" collapsed="false">
      <c r="A205" s="94" t="n">
        <f aca="false">EDATE(A204,1)</f>
        <v>42767</v>
      </c>
      <c r="B205" s="95" t="n">
        <f aca="false">VLOOKUP(MONTH(A205),Volumes,4)</f>
        <v>10000</v>
      </c>
      <c r="C205" s="96"/>
      <c r="D205" s="97" t="n">
        <f aca="false">B205+C205</f>
        <v>10000</v>
      </c>
      <c r="E205" s="84" t="n">
        <f aca="false">IF(X205=0,0,IF(AND(X205=1,$H$3=1),D205*S205,IF($H$3=2,D205,"N/A")))</f>
        <v>0</v>
      </c>
      <c r="F205" s="84" t="n">
        <f aca="false">E205*W205</f>
        <v>0</v>
      </c>
      <c r="G205" s="32" t="n">
        <f aca="false">VLOOKUP($A205,Table,MATCH(G$4,Curves,0))</f>
        <v>4.0375</v>
      </c>
      <c r="H205" s="98" t="n">
        <f aca="false">G205</f>
        <v>4.0375</v>
      </c>
      <c r="I205" s="99" t="n">
        <f aca="false">H205</f>
        <v>4.0375</v>
      </c>
      <c r="J205" s="32" t="n">
        <f aca="false">VLOOKUP($A205,Table,MATCH(J$4,Curves,0))</f>
        <v>-0.0175</v>
      </c>
      <c r="K205" s="98" t="n">
        <f aca="false">J205</f>
        <v>-0.0175</v>
      </c>
      <c r="L205" s="99" t="n">
        <f aca="false">K205</f>
        <v>-0.0175</v>
      </c>
      <c r="M205" s="32" t="n">
        <f aca="false">VLOOKUP($A205,Table,MATCH(M$4,Curves,0))</f>
        <v>0.01</v>
      </c>
      <c r="N205" s="98" t="n">
        <f aca="false">VLOOKUP($A205,Table,MATCH(N$4,Curves,0))</f>
        <v>0.03</v>
      </c>
      <c r="O205" s="99" t="n">
        <f aca="false">N205</f>
        <v>0.03</v>
      </c>
      <c r="P205" s="100"/>
      <c r="Q205" s="99" t="n">
        <f aca="false">O205+L205+I205</f>
        <v>4.05</v>
      </c>
      <c r="R205" s="100"/>
      <c r="S205" s="35" t="n">
        <f aca="false">A206-A205</f>
        <v>28</v>
      </c>
      <c r="T205" s="101" t="n">
        <f aca="false">CHOOSE(F$3,A206+24,A205)</f>
        <v>42819</v>
      </c>
      <c r="U205" s="35" t="n">
        <f aca="false">T205-C$3</f>
        <v>6045</v>
      </c>
      <c r="V205" s="32" t="n">
        <f aca="false">VLOOKUP($A205,Table,MATCH(V$4,Curves,0))</f>
        <v>0.070859002456139</v>
      </c>
      <c r="W205" s="102" t="n">
        <f aca="false">1/(1+CHOOSE(F$3,(V206+($K$3/10000))/2,(V205+($K$3/10000))/2))^(2*U205/365.25)</f>
        <v>0.31586462398273</v>
      </c>
      <c r="X205" s="35" t="n">
        <f aca="false">IF(AND(mthbeg&lt;=A205,mthend&gt;=A205),1,0)</f>
        <v>0</v>
      </c>
      <c r="Y205" s="35" t="n">
        <f aca="false">S205*X205</f>
        <v>0</v>
      </c>
      <c r="AA205" s="89" t="n">
        <f aca="false">F205*G205</f>
        <v>0</v>
      </c>
      <c r="AB205" s="89" t="n">
        <f aca="false">$F205*H205</f>
        <v>0</v>
      </c>
      <c r="AC205" s="89" t="n">
        <f aca="false">$F205*I205</f>
        <v>0</v>
      </c>
      <c r="AD205" s="89" t="n">
        <f aca="false">$F205*J205</f>
        <v>-0</v>
      </c>
      <c r="AE205" s="89" t="n">
        <f aca="false">$F205*K205</f>
        <v>-0</v>
      </c>
      <c r="AF205" s="89" t="n">
        <f aca="false">$F205*L205</f>
        <v>-0</v>
      </c>
      <c r="AG205" s="89" t="n">
        <f aca="false">$F205*M205</f>
        <v>0</v>
      </c>
      <c r="AH205" s="89" t="n">
        <f aca="false">$F205*N205</f>
        <v>0</v>
      </c>
      <c r="AI205" s="89" t="n">
        <f aca="false">F205*O205</f>
        <v>0</v>
      </c>
      <c r="AJ205" s="93"/>
      <c r="AK205" s="89" t="n">
        <f aca="false">CHOOSE($G$3,AB205-AC205,AC205-AB205)</f>
        <v>0</v>
      </c>
      <c r="AL205" s="89" t="n">
        <f aca="false">CHOOSE($G$3,AE205-AF205,AF205-AE205)</f>
        <v>0</v>
      </c>
      <c r="AM205" s="89" t="n">
        <f aca="false">CHOOSE($G$3,AH205-AI205,AI205-AH205)</f>
        <v>0</v>
      </c>
      <c r="AN205" s="103" t="n">
        <f aca="false">SUM(AK205:AM205)</f>
        <v>0</v>
      </c>
      <c r="AP205" s="89" t="n">
        <f aca="false">CHOOSE($G$3,AA205-AB205,AB205-AA205)</f>
        <v>0</v>
      </c>
      <c r="AQ205" s="89" t="n">
        <f aca="false">CHOOSE($G$3,AD205-AE205,AE205-AD205)</f>
        <v>0</v>
      </c>
      <c r="AR205" s="89" t="n">
        <f aca="false">CHOOSE($G$3,AG205-AH205,AH205-AG205)</f>
        <v>0</v>
      </c>
      <c r="AS205" s="103" t="n">
        <f aca="false">AP205+AQ205+AR205</f>
        <v>0</v>
      </c>
      <c r="AT205" s="103"/>
      <c r="AU205" s="90" t="n">
        <f aca="false">AS205+AN205</f>
        <v>0</v>
      </c>
      <c r="AW205" s="90" t="n">
        <f aca="false">AI205+AF205+AC205</f>
        <v>0</v>
      </c>
      <c r="AX205" s="104"/>
    </row>
    <row r="206" customFormat="false" ht="12" hidden="false" customHeight="true" outlineLevel="0" collapsed="false">
      <c r="A206" s="94" t="n">
        <f aca="false">EDATE(A205,1)</f>
        <v>42795</v>
      </c>
      <c r="B206" s="95" t="n">
        <f aca="false">VLOOKUP(MONTH(A206),Volumes,4)</f>
        <v>10000</v>
      </c>
      <c r="C206" s="96"/>
      <c r="D206" s="97" t="n">
        <f aca="false">B206+C206</f>
        <v>10000</v>
      </c>
      <c r="E206" s="84" t="n">
        <f aca="false">IF(X206=0,0,IF(AND(X206=1,$H$3=1),D206*S206,IF($H$3=2,D206,"N/A")))</f>
        <v>0</v>
      </c>
      <c r="F206" s="84" t="n">
        <f aca="false">E206*W206</f>
        <v>0</v>
      </c>
      <c r="G206" s="32" t="n">
        <f aca="false">VLOOKUP($A206,Table,MATCH(G$4,Curves,0))</f>
        <v>4.0375</v>
      </c>
      <c r="H206" s="98" t="n">
        <f aca="false">G206</f>
        <v>4.0375</v>
      </c>
      <c r="I206" s="99" t="n">
        <f aca="false">H206</f>
        <v>4.0375</v>
      </c>
      <c r="J206" s="32" t="n">
        <f aca="false">VLOOKUP($A206,Table,MATCH(J$4,Curves,0))</f>
        <v>-0.0175</v>
      </c>
      <c r="K206" s="98" t="n">
        <f aca="false">J206</f>
        <v>-0.0175</v>
      </c>
      <c r="L206" s="99" t="n">
        <f aca="false">K206</f>
        <v>-0.0175</v>
      </c>
      <c r="M206" s="32" t="n">
        <f aca="false">VLOOKUP($A206,Table,MATCH(M$4,Curves,0))</f>
        <v>0.01</v>
      </c>
      <c r="N206" s="98" t="n">
        <f aca="false">VLOOKUP($A206,Table,MATCH(N$4,Curves,0))</f>
        <v>0.03</v>
      </c>
      <c r="O206" s="99" t="n">
        <f aca="false">N206</f>
        <v>0.03</v>
      </c>
      <c r="P206" s="100"/>
      <c r="Q206" s="99" t="n">
        <f aca="false">O206+L206+I206</f>
        <v>4.05</v>
      </c>
      <c r="R206" s="100"/>
      <c r="S206" s="35" t="n">
        <f aca="false">A207-A206</f>
        <v>31</v>
      </c>
      <c r="T206" s="101" t="n">
        <f aca="false">CHOOSE(F$3,A207+24,A206)</f>
        <v>42850</v>
      </c>
      <c r="U206" s="35" t="n">
        <f aca="false">T206-C$3</f>
        <v>6076</v>
      </c>
      <c r="V206" s="32" t="n">
        <f aca="false">VLOOKUP($A206,Table,MATCH(V$4,Curves,0))</f>
        <v>0.070859002456139</v>
      </c>
      <c r="W206" s="102" t="n">
        <f aca="false">1/(1+CHOOSE(F$3,(V207+($K$3/10000))/2,(V206+($K$3/10000))/2))^(2*U206/365.25)</f>
        <v>0.314003383066552</v>
      </c>
      <c r="X206" s="35" t="n">
        <f aca="false">IF(AND(mthbeg&lt;=A206,mthend&gt;=A206),1,0)</f>
        <v>0</v>
      </c>
      <c r="Y206" s="35" t="n">
        <f aca="false">S206*X206</f>
        <v>0</v>
      </c>
      <c r="AA206" s="89" t="n">
        <f aca="false">F206*G206</f>
        <v>0</v>
      </c>
      <c r="AB206" s="89" t="n">
        <f aca="false">$F206*H206</f>
        <v>0</v>
      </c>
      <c r="AC206" s="89" t="n">
        <f aca="false">$F206*I206</f>
        <v>0</v>
      </c>
      <c r="AD206" s="89" t="n">
        <f aca="false">$F206*J206</f>
        <v>-0</v>
      </c>
      <c r="AE206" s="89" t="n">
        <f aca="false">$F206*K206</f>
        <v>-0</v>
      </c>
      <c r="AF206" s="89" t="n">
        <f aca="false">$F206*L206</f>
        <v>-0</v>
      </c>
      <c r="AG206" s="89" t="n">
        <f aca="false">$F206*M206</f>
        <v>0</v>
      </c>
      <c r="AH206" s="89" t="n">
        <f aca="false">$F206*N206</f>
        <v>0</v>
      </c>
      <c r="AI206" s="89" t="n">
        <f aca="false">F206*O206</f>
        <v>0</v>
      </c>
      <c r="AJ206" s="93"/>
      <c r="AK206" s="89" t="n">
        <f aca="false">CHOOSE($G$3,AB206-AC206,AC206-AB206)</f>
        <v>0</v>
      </c>
      <c r="AL206" s="89" t="n">
        <f aca="false">CHOOSE($G$3,AE206-AF206,AF206-AE206)</f>
        <v>0</v>
      </c>
      <c r="AM206" s="89" t="n">
        <f aca="false">CHOOSE($G$3,AH206-AI206,AI206-AH206)</f>
        <v>0</v>
      </c>
      <c r="AN206" s="103" t="n">
        <f aca="false">SUM(AK206:AM206)</f>
        <v>0</v>
      </c>
      <c r="AP206" s="89" t="n">
        <f aca="false">CHOOSE($G$3,AA206-AB206,AB206-AA206)</f>
        <v>0</v>
      </c>
      <c r="AQ206" s="89" t="n">
        <f aca="false">CHOOSE($G$3,AD206-AE206,AE206-AD206)</f>
        <v>0</v>
      </c>
      <c r="AR206" s="89" t="n">
        <f aca="false">CHOOSE($G$3,AG206-AH206,AH206-AG206)</f>
        <v>0</v>
      </c>
      <c r="AS206" s="103" t="n">
        <f aca="false">AP206+AQ206+AR206</f>
        <v>0</v>
      </c>
      <c r="AT206" s="103"/>
      <c r="AU206" s="90" t="n">
        <f aca="false">AS206+AN206</f>
        <v>0</v>
      </c>
      <c r="AW206" s="90" t="n">
        <f aca="false">AI206+AF206+AC206</f>
        <v>0</v>
      </c>
      <c r="AX206" s="104"/>
    </row>
    <row r="207" customFormat="false" ht="12" hidden="false" customHeight="true" outlineLevel="0" collapsed="false">
      <c r="A207" s="94" t="n">
        <f aca="false">EDATE(A206,1)</f>
        <v>42826</v>
      </c>
      <c r="B207" s="95" t="n">
        <f aca="false">VLOOKUP(MONTH(A207),Volumes,4)</f>
        <v>10000</v>
      </c>
      <c r="C207" s="96"/>
      <c r="D207" s="97" t="n">
        <f aca="false">B207+C207</f>
        <v>10000</v>
      </c>
      <c r="E207" s="84" t="n">
        <f aca="false">IF(X207=0,0,IF(AND(X207=1,$H$3=1),D207*S207,IF($H$3=2,D207,"N/A")))</f>
        <v>0</v>
      </c>
      <c r="F207" s="84" t="n">
        <f aca="false">E207*W207</f>
        <v>0</v>
      </c>
      <c r="G207" s="32" t="n">
        <f aca="false">VLOOKUP($A207,Table,MATCH(G$4,Curves,0))</f>
        <v>4.0375</v>
      </c>
      <c r="H207" s="98" t="n">
        <f aca="false">G207</f>
        <v>4.0375</v>
      </c>
      <c r="I207" s="99" t="n">
        <f aca="false">H207</f>
        <v>4.0375</v>
      </c>
      <c r="J207" s="32" t="n">
        <f aca="false">VLOOKUP($A207,Table,MATCH(J$4,Curves,0))</f>
        <v>-0.0175</v>
      </c>
      <c r="K207" s="98" t="n">
        <f aca="false">J207</f>
        <v>-0.0175</v>
      </c>
      <c r="L207" s="99" t="n">
        <f aca="false">K207</f>
        <v>-0.0175</v>
      </c>
      <c r="M207" s="32" t="n">
        <f aca="false">VLOOKUP($A207,Table,MATCH(M$4,Curves,0))</f>
        <v>0.01</v>
      </c>
      <c r="N207" s="98" t="n">
        <f aca="false">VLOOKUP($A207,Table,MATCH(N$4,Curves,0))</f>
        <v>0.03</v>
      </c>
      <c r="O207" s="99" t="n">
        <f aca="false">N207</f>
        <v>0.03</v>
      </c>
      <c r="P207" s="100"/>
      <c r="Q207" s="99" t="n">
        <f aca="false">O207+L207+I207</f>
        <v>4.05</v>
      </c>
      <c r="R207" s="100"/>
      <c r="S207" s="35" t="n">
        <f aca="false">A208-A207</f>
        <v>30</v>
      </c>
      <c r="T207" s="101" t="n">
        <f aca="false">CHOOSE(F$3,A208+24,A207)</f>
        <v>42880</v>
      </c>
      <c r="U207" s="35" t="n">
        <f aca="false">T207-C$3</f>
        <v>6106</v>
      </c>
      <c r="V207" s="32" t="n">
        <f aca="false">VLOOKUP($A207,Table,MATCH(V$4,Curves,0))</f>
        <v>0.070859002456139</v>
      </c>
      <c r="W207" s="102" t="n">
        <f aca="false">1/(1+CHOOSE(F$3,(V208+($K$3/10000))/2,(V207+($K$3/10000))/2))^(2*U207/365.25)</f>
        <v>0.312212625280444</v>
      </c>
      <c r="X207" s="35" t="n">
        <f aca="false">IF(AND(mthbeg&lt;=A207,mthend&gt;=A207),1,0)</f>
        <v>0</v>
      </c>
      <c r="Y207" s="35" t="n">
        <f aca="false">S207*X207</f>
        <v>0</v>
      </c>
      <c r="AA207" s="89" t="n">
        <f aca="false">F207*G207</f>
        <v>0</v>
      </c>
      <c r="AB207" s="89" t="n">
        <f aca="false">$F207*H207</f>
        <v>0</v>
      </c>
      <c r="AC207" s="89" t="n">
        <f aca="false">$F207*I207</f>
        <v>0</v>
      </c>
      <c r="AD207" s="89" t="n">
        <f aca="false">$F207*J207</f>
        <v>-0</v>
      </c>
      <c r="AE207" s="89" t="n">
        <f aca="false">$F207*K207</f>
        <v>-0</v>
      </c>
      <c r="AF207" s="89" t="n">
        <f aca="false">$F207*L207</f>
        <v>-0</v>
      </c>
      <c r="AG207" s="89" t="n">
        <f aca="false">$F207*M207</f>
        <v>0</v>
      </c>
      <c r="AH207" s="89" t="n">
        <f aca="false">$F207*N207</f>
        <v>0</v>
      </c>
      <c r="AI207" s="89" t="n">
        <f aca="false">F207*O207</f>
        <v>0</v>
      </c>
      <c r="AJ207" s="93"/>
      <c r="AK207" s="89" t="n">
        <f aca="false">CHOOSE($G$3,AB207-AC207,AC207-AB207)</f>
        <v>0</v>
      </c>
      <c r="AL207" s="89" t="n">
        <f aca="false">CHOOSE($G$3,AE207-AF207,AF207-AE207)</f>
        <v>0</v>
      </c>
      <c r="AM207" s="89" t="n">
        <f aca="false">CHOOSE($G$3,AH207-AI207,AI207-AH207)</f>
        <v>0</v>
      </c>
      <c r="AN207" s="103" t="n">
        <f aca="false">SUM(AK207:AM207)</f>
        <v>0</v>
      </c>
      <c r="AP207" s="89" t="n">
        <f aca="false">CHOOSE($G$3,AA207-AB207,AB207-AA207)</f>
        <v>0</v>
      </c>
      <c r="AQ207" s="89" t="n">
        <f aca="false">CHOOSE($G$3,AD207-AE207,AE207-AD207)</f>
        <v>0</v>
      </c>
      <c r="AR207" s="89" t="n">
        <f aca="false">CHOOSE($G$3,AG207-AH207,AH207-AG207)</f>
        <v>0</v>
      </c>
      <c r="AS207" s="103" t="n">
        <f aca="false">AP207+AQ207+AR207</f>
        <v>0</v>
      </c>
      <c r="AT207" s="103"/>
      <c r="AU207" s="90" t="n">
        <f aca="false">AS207+AN207</f>
        <v>0</v>
      </c>
      <c r="AW207" s="90" t="n">
        <f aca="false">AI207+AF207+AC207</f>
        <v>0</v>
      </c>
      <c r="AX207" s="104"/>
    </row>
    <row r="208" customFormat="false" ht="12" hidden="false" customHeight="true" outlineLevel="0" collapsed="false">
      <c r="A208" s="94" t="n">
        <f aca="false">EDATE(A207,1)</f>
        <v>42856</v>
      </c>
      <c r="B208" s="95" t="n">
        <f aca="false">VLOOKUP(MONTH(A208),Volumes,4)</f>
        <v>20000</v>
      </c>
      <c r="C208" s="96"/>
      <c r="D208" s="97" t="n">
        <f aca="false">B208+C208</f>
        <v>20000</v>
      </c>
      <c r="E208" s="84" t="n">
        <f aca="false">IF(X208=0,0,IF(AND(X208=1,$H$3=1),D208*S208,IF($H$3=2,D208,"N/A")))</f>
        <v>0</v>
      </c>
      <c r="F208" s="84" t="n">
        <f aca="false">E208*W208</f>
        <v>0</v>
      </c>
      <c r="G208" s="32" t="n">
        <f aca="false">VLOOKUP($A208,Table,MATCH(G$4,Curves,0))</f>
        <v>4.0375</v>
      </c>
      <c r="H208" s="98" t="n">
        <f aca="false">G208</f>
        <v>4.0375</v>
      </c>
      <c r="I208" s="99" t="n">
        <f aca="false">H208</f>
        <v>4.0375</v>
      </c>
      <c r="J208" s="32" t="n">
        <f aca="false">VLOOKUP($A208,Table,MATCH(J$4,Curves,0))</f>
        <v>-0.0175</v>
      </c>
      <c r="K208" s="98" t="n">
        <f aca="false">J208</f>
        <v>-0.0175</v>
      </c>
      <c r="L208" s="99" t="n">
        <f aca="false">K208</f>
        <v>-0.0175</v>
      </c>
      <c r="M208" s="32" t="n">
        <f aca="false">VLOOKUP($A208,Table,MATCH(M$4,Curves,0))</f>
        <v>0.01</v>
      </c>
      <c r="N208" s="98" t="n">
        <f aca="false">VLOOKUP($A208,Table,MATCH(N$4,Curves,0))</f>
        <v>0.03</v>
      </c>
      <c r="O208" s="99" t="n">
        <f aca="false">N208</f>
        <v>0.03</v>
      </c>
      <c r="P208" s="100"/>
      <c r="Q208" s="99" t="n">
        <f aca="false">O208+L208+I208</f>
        <v>4.05</v>
      </c>
      <c r="R208" s="100"/>
      <c r="S208" s="35" t="n">
        <f aca="false">A209-A208</f>
        <v>31</v>
      </c>
      <c r="T208" s="101" t="n">
        <f aca="false">CHOOSE(F$3,A209+24,A208)</f>
        <v>42911</v>
      </c>
      <c r="U208" s="35" t="n">
        <f aca="false">T208-C$3</f>
        <v>6137</v>
      </c>
      <c r="V208" s="32" t="n">
        <f aca="false">VLOOKUP($A208,Table,MATCH(V$4,Curves,0))</f>
        <v>0.070859002456139</v>
      </c>
      <c r="W208" s="102" t="n">
        <f aca="false">1/(1+CHOOSE(F$3,(V209+($K$3/10000))/2,(V208+($K$3/10000))/2))^(2*U208/365.25)</f>
        <v>0.310372903866275</v>
      </c>
      <c r="X208" s="35" t="n">
        <f aca="false">IF(AND(mthbeg&lt;=A208,mthend&gt;=A208),1,0)</f>
        <v>0</v>
      </c>
      <c r="Y208" s="35" t="n">
        <f aca="false">S208*X208</f>
        <v>0</v>
      </c>
      <c r="AA208" s="89" t="n">
        <f aca="false">F208*G208</f>
        <v>0</v>
      </c>
      <c r="AB208" s="89" t="n">
        <f aca="false">$F208*H208</f>
        <v>0</v>
      </c>
      <c r="AC208" s="89" t="n">
        <f aca="false">$F208*I208</f>
        <v>0</v>
      </c>
      <c r="AD208" s="89" t="n">
        <f aca="false">$F208*J208</f>
        <v>-0</v>
      </c>
      <c r="AE208" s="89" t="n">
        <f aca="false">$F208*K208</f>
        <v>-0</v>
      </c>
      <c r="AF208" s="89" t="n">
        <f aca="false">$F208*L208</f>
        <v>-0</v>
      </c>
      <c r="AG208" s="89" t="n">
        <f aca="false">$F208*M208</f>
        <v>0</v>
      </c>
      <c r="AH208" s="89" t="n">
        <f aca="false">$F208*N208</f>
        <v>0</v>
      </c>
      <c r="AI208" s="89" t="n">
        <f aca="false">F208*O208</f>
        <v>0</v>
      </c>
      <c r="AJ208" s="93"/>
      <c r="AK208" s="89" t="n">
        <f aca="false">CHOOSE($G$3,AB208-AC208,AC208-AB208)</f>
        <v>0</v>
      </c>
      <c r="AL208" s="89" t="n">
        <f aca="false">CHOOSE($G$3,AE208-AF208,AF208-AE208)</f>
        <v>0</v>
      </c>
      <c r="AM208" s="89" t="n">
        <f aca="false">CHOOSE($G$3,AH208-AI208,AI208-AH208)</f>
        <v>0</v>
      </c>
      <c r="AN208" s="103" t="n">
        <f aca="false">SUM(AK208:AM208)</f>
        <v>0</v>
      </c>
      <c r="AP208" s="89" t="n">
        <f aca="false">CHOOSE($G$3,AA208-AB208,AB208-AA208)</f>
        <v>0</v>
      </c>
      <c r="AQ208" s="89" t="n">
        <f aca="false">CHOOSE($G$3,AD208-AE208,AE208-AD208)</f>
        <v>0</v>
      </c>
      <c r="AR208" s="89" t="n">
        <f aca="false">CHOOSE($G$3,AG208-AH208,AH208-AG208)</f>
        <v>0</v>
      </c>
      <c r="AS208" s="103" t="n">
        <f aca="false">AP208+AQ208+AR208</f>
        <v>0</v>
      </c>
      <c r="AT208" s="103"/>
      <c r="AU208" s="90" t="n">
        <f aca="false">AS208+AN208</f>
        <v>0</v>
      </c>
      <c r="AW208" s="90" t="n">
        <f aca="false">AI208+AF208+AC208</f>
        <v>0</v>
      </c>
      <c r="AX208" s="104"/>
    </row>
    <row r="209" customFormat="false" ht="12" hidden="false" customHeight="true" outlineLevel="0" collapsed="false">
      <c r="A209" s="94" t="n">
        <f aca="false">EDATE(A208,1)</f>
        <v>42887</v>
      </c>
      <c r="B209" s="95" t="n">
        <f aca="false">VLOOKUP(MONTH(A209),Volumes,4)</f>
        <v>40000</v>
      </c>
      <c r="C209" s="96"/>
      <c r="D209" s="97" t="n">
        <f aca="false">B209+C209</f>
        <v>40000</v>
      </c>
      <c r="E209" s="84" t="n">
        <f aca="false">IF(X209=0,0,IF(AND(X209=1,$H$3=1),D209*S209,IF($H$3=2,D209,"N/A")))</f>
        <v>0</v>
      </c>
      <c r="F209" s="84" t="n">
        <f aca="false">E209*W209</f>
        <v>0</v>
      </c>
      <c r="G209" s="32" t="n">
        <f aca="false">VLOOKUP($A209,Table,MATCH(G$4,Curves,0))</f>
        <v>4.0375</v>
      </c>
      <c r="H209" s="98" t="n">
        <f aca="false">G209</f>
        <v>4.0375</v>
      </c>
      <c r="I209" s="99" t="n">
        <f aca="false">H209</f>
        <v>4.0375</v>
      </c>
      <c r="J209" s="32" t="n">
        <f aca="false">VLOOKUP($A209,Table,MATCH(J$4,Curves,0))</f>
        <v>-0.0175</v>
      </c>
      <c r="K209" s="98" t="n">
        <f aca="false">J209</f>
        <v>-0.0175</v>
      </c>
      <c r="L209" s="99" t="n">
        <f aca="false">K209</f>
        <v>-0.0175</v>
      </c>
      <c r="M209" s="32" t="n">
        <f aca="false">VLOOKUP($A209,Table,MATCH(M$4,Curves,0))</f>
        <v>0.01</v>
      </c>
      <c r="N209" s="98" t="n">
        <f aca="false">VLOOKUP($A209,Table,MATCH(N$4,Curves,0))</f>
        <v>0.03</v>
      </c>
      <c r="O209" s="99" t="n">
        <f aca="false">N209</f>
        <v>0.03</v>
      </c>
      <c r="P209" s="100"/>
      <c r="Q209" s="99" t="n">
        <f aca="false">O209+L209+I209</f>
        <v>4.05</v>
      </c>
      <c r="R209" s="100"/>
      <c r="S209" s="35" t="n">
        <f aca="false">A210-A209</f>
        <v>30</v>
      </c>
      <c r="T209" s="101" t="n">
        <f aca="false">CHOOSE(F$3,A210+24,A209)</f>
        <v>42941</v>
      </c>
      <c r="U209" s="35" t="n">
        <f aca="false">T209-C$3</f>
        <v>6167</v>
      </c>
      <c r="V209" s="32" t="n">
        <f aca="false">VLOOKUP($A209,Table,MATCH(V$4,Curves,0))</f>
        <v>0.070859002456139</v>
      </c>
      <c r="W209" s="102" t="n">
        <f aca="false">1/(1+CHOOSE(F$3,(V210+($K$3/10000))/2,(V209+($K$3/10000))/2))^(2*U209/365.25)</f>
        <v>0.308602850662493</v>
      </c>
      <c r="X209" s="35" t="n">
        <f aca="false">IF(AND(mthbeg&lt;=A209,mthend&gt;=A209),1,0)</f>
        <v>0</v>
      </c>
      <c r="Y209" s="35" t="n">
        <f aca="false">S209*X209</f>
        <v>0</v>
      </c>
      <c r="AA209" s="89" t="n">
        <f aca="false">F209*G209</f>
        <v>0</v>
      </c>
      <c r="AB209" s="89" t="n">
        <f aca="false">$F209*H209</f>
        <v>0</v>
      </c>
      <c r="AC209" s="89" t="n">
        <f aca="false">$F209*I209</f>
        <v>0</v>
      </c>
      <c r="AD209" s="89" t="n">
        <f aca="false">$F209*J209</f>
        <v>-0</v>
      </c>
      <c r="AE209" s="89" t="n">
        <f aca="false">$F209*K209</f>
        <v>-0</v>
      </c>
      <c r="AF209" s="89" t="n">
        <f aca="false">$F209*L209</f>
        <v>-0</v>
      </c>
      <c r="AG209" s="89" t="n">
        <f aca="false">$F209*M209</f>
        <v>0</v>
      </c>
      <c r="AH209" s="89" t="n">
        <f aca="false">$F209*N209</f>
        <v>0</v>
      </c>
      <c r="AI209" s="89" t="n">
        <f aca="false">F209*O209</f>
        <v>0</v>
      </c>
      <c r="AJ209" s="93"/>
      <c r="AK209" s="89" t="n">
        <f aca="false">CHOOSE($G$3,AB209-AC209,AC209-AB209)</f>
        <v>0</v>
      </c>
      <c r="AL209" s="89" t="n">
        <f aca="false">CHOOSE($G$3,AE209-AF209,AF209-AE209)</f>
        <v>0</v>
      </c>
      <c r="AM209" s="89" t="n">
        <f aca="false">CHOOSE($G$3,AH209-AI209,AI209-AH209)</f>
        <v>0</v>
      </c>
      <c r="AN209" s="103" t="n">
        <f aca="false">SUM(AK209:AM209)</f>
        <v>0</v>
      </c>
      <c r="AP209" s="89" t="n">
        <f aca="false">CHOOSE($G$3,AA209-AB209,AB209-AA209)</f>
        <v>0</v>
      </c>
      <c r="AQ209" s="89" t="n">
        <f aca="false">CHOOSE($G$3,AD209-AE209,AE209-AD209)</f>
        <v>0</v>
      </c>
      <c r="AR209" s="89" t="n">
        <f aca="false">CHOOSE($G$3,AG209-AH209,AH209-AG209)</f>
        <v>0</v>
      </c>
      <c r="AS209" s="103" t="n">
        <f aca="false">AP209+AQ209+AR209</f>
        <v>0</v>
      </c>
      <c r="AT209" s="103"/>
      <c r="AU209" s="90" t="n">
        <f aca="false">AS209+AN209</f>
        <v>0</v>
      </c>
      <c r="AW209" s="90" t="n">
        <f aca="false">AI209+AF209+AC209</f>
        <v>0</v>
      </c>
      <c r="AX209" s="104"/>
    </row>
    <row r="210" customFormat="false" ht="12" hidden="false" customHeight="true" outlineLevel="0" collapsed="false">
      <c r="A210" s="94" t="n">
        <f aca="false">EDATE(A209,1)</f>
        <v>42917</v>
      </c>
      <c r="B210" s="95" t="n">
        <f aca="false">VLOOKUP(MONTH(A210),Volumes,4)</f>
        <v>40000</v>
      </c>
      <c r="C210" s="96"/>
      <c r="D210" s="97" t="n">
        <f aca="false">B210+C210</f>
        <v>40000</v>
      </c>
      <c r="E210" s="84" t="n">
        <f aca="false">IF(X210=0,0,IF(AND(X210=1,$H$3=1),D210*S210,IF($H$3=2,D210,"N/A")))</f>
        <v>0</v>
      </c>
      <c r="F210" s="84" t="n">
        <f aca="false">E210*W210</f>
        <v>0</v>
      </c>
      <c r="G210" s="32" t="n">
        <f aca="false">VLOOKUP($A210,Table,MATCH(G$4,Curves,0))</f>
        <v>4.0375</v>
      </c>
      <c r="H210" s="98" t="n">
        <f aca="false">G210</f>
        <v>4.0375</v>
      </c>
      <c r="I210" s="99" t="n">
        <f aca="false">H210</f>
        <v>4.0375</v>
      </c>
      <c r="J210" s="32" t="n">
        <f aca="false">VLOOKUP($A210,Table,MATCH(J$4,Curves,0))</f>
        <v>-0.0175</v>
      </c>
      <c r="K210" s="98" t="n">
        <f aca="false">J210</f>
        <v>-0.0175</v>
      </c>
      <c r="L210" s="99" t="n">
        <f aca="false">K210</f>
        <v>-0.0175</v>
      </c>
      <c r="M210" s="32" t="n">
        <f aca="false">VLOOKUP($A210,Table,MATCH(M$4,Curves,0))</f>
        <v>0.01</v>
      </c>
      <c r="N210" s="98" t="n">
        <f aca="false">VLOOKUP($A210,Table,MATCH(N$4,Curves,0))</f>
        <v>0.03</v>
      </c>
      <c r="O210" s="99" t="n">
        <f aca="false">N210</f>
        <v>0.03</v>
      </c>
      <c r="P210" s="100"/>
      <c r="Q210" s="99" t="n">
        <f aca="false">O210+L210+I210</f>
        <v>4.05</v>
      </c>
      <c r="R210" s="100"/>
      <c r="S210" s="35" t="n">
        <f aca="false">A211-A210</f>
        <v>31</v>
      </c>
      <c r="T210" s="101" t="n">
        <f aca="false">CHOOSE(F$3,A211+24,A210)</f>
        <v>42972</v>
      </c>
      <c r="U210" s="35" t="n">
        <f aca="false">T210-C$3</f>
        <v>6198</v>
      </c>
      <c r="V210" s="32" t="n">
        <f aca="false">VLOOKUP($A210,Table,MATCH(V$4,Curves,0))</f>
        <v>0.070859002456139</v>
      </c>
      <c r="W210" s="102" t="n">
        <f aca="false">1/(1+CHOOSE(F$3,(V211+($K$3/10000))/2,(V210+($K$3/10000))/2))^(2*U210/365.25)</f>
        <v>0.306784399943764</v>
      </c>
      <c r="X210" s="35" t="n">
        <f aca="false">IF(AND(mthbeg&lt;=A210,mthend&gt;=A210),1,0)</f>
        <v>0</v>
      </c>
      <c r="Y210" s="35" t="n">
        <f aca="false">S210*X210</f>
        <v>0</v>
      </c>
      <c r="AA210" s="89" t="n">
        <f aca="false">F210*G210</f>
        <v>0</v>
      </c>
      <c r="AB210" s="89" t="n">
        <f aca="false">$F210*H210</f>
        <v>0</v>
      </c>
      <c r="AC210" s="89" t="n">
        <f aca="false">$F210*I210</f>
        <v>0</v>
      </c>
      <c r="AD210" s="89" t="n">
        <f aca="false">$F210*J210</f>
        <v>-0</v>
      </c>
      <c r="AE210" s="89" t="n">
        <f aca="false">$F210*K210</f>
        <v>-0</v>
      </c>
      <c r="AF210" s="89" t="n">
        <f aca="false">$F210*L210</f>
        <v>-0</v>
      </c>
      <c r="AG210" s="89" t="n">
        <f aca="false">$F210*M210</f>
        <v>0</v>
      </c>
      <c r="AH210" s="89" t="n">
        <f aca="false">$F210*N210</f>
        <v>0</v>
      </c>
      <c r="AI210" s="89" t="n">
        <f aca="false">F210*O210</f>
        <v>0</v>
      </c>
      <c r="AJ210" s="93"/>
      <c r="AK210" s="89" t="n">
        <f aca="false">CHOOSE($G$3,AB210-AC210,AC210-AB210)</f>
        <v>0</v>
      </c>
      <c r="AL210" s="89" t="n">
        <f aca="false">CHOOSE($G$3,AE210-AF210,AF210-AE210)</f>
        <v>0</v>
      </c>
      <c r="AM210" s="89" t="n">
        <f aca="false">CHOOSE($G$3,AH210-AI210,AI210-AH210)</f>
        <v>0</v>
      </c>
      <c r="AN210" s="103" t="n">
        <f aca="false">SUM(AK210:AM210)</f>
        <v>0</v>
      </c>
      <c r="AP210" s="89" t="n">
        <f aca="false">CHOOSE($G$3,AA210-AB210,AB210-AA210)</f>
        <v>0</v>
      </c>
      <c r="AQ210" s="89" t="n">
        <f aca="false">CHOOSE($G$3,AD210-AE210,AE210-AD210)</f>
        <v>0</v>
      </c>
      <c r="AR210" s="89" t="n">
        <f aca="false">CHOOSE($G$3,AG210-AH210,AH210-AG210)</f>
        <v>0</v>
      </c>
      <c r="AS210" s="103" t="n">
        <f aca="false">AP210+AQ210+AR210</f>
        <v>0</v>
      </c>
      <c r="AT210" s="103"/>
      <c r="AU210" s="90" t="n">
        <f aca="false">AS210+AN210</f>
        <v>0</v>
      </c>
      <c r="AW210" s="90" t="n">
        <f aca="false">AI210+AF210+AC210</f>
        <v>0</v>
      </c>
      <c r="AX210" s="104"/>
    </row>
    <row r="211" customFormat="false" ht="12" hidden="false" customHeight="true" outlineLevel="0" collapsed="false">
      <c r="A211" s="94" t="n">
        <f aca="false">EDATE(A210,1)</f>
        <v>42948</v>
      </c>
      <c r="B211" s="95" t="n">
        <f aca="false">VLOOKUP(MONTH(A211),Volumes,4)</f>
        <v>40000</v>
      </c>
      <c r="C211" s="96"/>
      <c r="D211" s="97" t="n">
        <f aca="false">B211+C211</f>
        <v>40000</v>
      </c>
      <c r="E211" s="84" t="n">
        <f aca="false">IF(X211=0,0,IF(AND(X211=1,$H$3=1),D211*S211,IF($H$3=2,D211,"N/A")))</f>
        <v>0</v>
      </c>
      <c r="F211" s="84" t="n">
        <f aca="false">E211*W211</f>
        <v>0</v>
      </c>
      <c r="G211" s="32" t="n">
        <f aca="false">VLOOKUP($A211,Table,MATCH(G$4,Curves,0))</f>
        <v>4.0375</v>
      </c>
      <c r="H211" s="98" t="n">
        <f aca="false">G211</f>
        <v>4.0375</v>
      </c>
      <c r="I211" s="99" t="n">
        <f aca="false">H211</f>
        <v>4.0375</v>
      </c>
      <c r="J211" s="32" t="n">
        <f aca="false">VLOOKUP($A211,Table,MATCH(J$4,Curves,0))</f>
        <v>-0.0175</v>
      </c>
      <c r="K211" s="98" t="n">
        <f aca="false">J211</f>
        <v>-0.0175</v>
      </c>
      <c r="L211" s="99" t="n">
        <f aca="false">K211</f>
        <v>-0.0175</v>
      </c>
      <c r="M211" s="32" t="n">
        <f aca="false">VLOOKUP($A211,Table,MATCH(M$4,Curves,0))</f>
        <v>0.01</v>
      </c>
      <c r="N211" s="98" t="n">
        <f aca="false">VLOOKUP($A211,Table,MATCH(N$4,Curves,0))</f>
        <v>0.03</v>
      </c>
      <c r="O211" s="99" t="n">
        <f aca="false">N211</f>
        <v>0.03</v>
      </c>
      <c r="P211" s="100"/>
      <c r="Q211" s="99" t="n">
        <f aca="false">O211+L211+I211</f>
        <v>4.05</v>
      </c>
      <c r="R211" s="100"/>
      <c r="S211" s="35" t="n">
        <f aca="false">A212-A211</f>
        <v>31</v>
      </c>
      <c r="T211" s="101" t="n">
        <f aca="false">CHOOSE(F$3,A212+24,A211)</f>
        <v>43003</v>
      </c>
      <c r="U211" s="35" t="n">
        <f aca="false">T211-C$3</f>
        <v>6229</v>
      </c>
      <c r="V211" s="32" t="n">
        <f aca="false">VLOOKUP($A211,Table,MATCH(V$4,Curves,0))</f>
        <v>0.070859002456139</v>
      </c>
      <c r="W211" s="102" t="n">
        <f aca="false">1/(1+CHOOSE(F$3,(V212+($K$3/10000))/2,(V211+($K$3/10000))/2))^(2*U211/365.25)</f>
        <v>0.304976664495518</v>
      </c>
      <c r="X211" s="35" t="n">
        <f aca="false">IF(AND(mthbeg&lt;=A211,mthend&gt;=A211),1,0)</f>
        <v>0</v>
      </c>
      <c r="Y211" s="35" t="n">
        <f aca="false">S211*X211</f>
        <v>0</v>
      </c>
      <c r="AA211" s="89" t="n">
        <f aca="false">F211*G211</f>
        <v>0</v>
      </c>
      <c r="AB211" s="89" t="n">
        <f aca="false">$F211*H211</f>
        <v>0</v>
      </c>
      <c r="AC211" s="89" t="n">
        <f aca="false">$F211*I211</f>
        <v>0</v>
      </c>
      <c r="AD211" s="89" t="n">
        <f aca="false">$F211*J211</f>
        <v>-0</v>
      </c>
      <c r="AE211" s="89" t="n">
        <f aca="false">$F211*K211</f>
        <v>-0</v>
      </c>
      <c r="AF211" s="89" t="n">
        <f aca="false">$F211*L211</f>
        <v>-0</v>
      </c>
      <c r="AG211" s="89" t="n">
        <f aca="false">$F211*M211</f>
        <v>0</v>
      </c>
      <c r="AH211" s="89" t="n">
        <f aca="false">$F211*N211</f>
        <v>0</v>
      </c>
      <c r="AI211" s="89" t="n">
        <f aca="false">F211*O211</f>
        <v>0</v>
      </c>
      <c r="AJ211" s="93"/>
      <c r="AK211" s="89" t="n">
        <f aca="false">CHOOSE($G$3,AB211-AC211,AC211-AB211)</f>
        <v>0</v>
      </c>
      <c r="AL211" s="89" t="n">
        <f aca="false">CHOOSE($G$3,AE211-AF211,AF211-AE211)</f>
        <v>0</v>
      </c>
      <c r="AM211" s="89" t="n">
        <f aca="false">CHOOSE($G$3,AH211-AI211,AI211-AH211)</f>
        <v>0</v>
      </c>
      <c r="AN211" s="103" t="n">
        <f aca="false">SUM(AK211:AM211)</f>
        <v>0</v>
      </c>
      <c r="AP211" s="89" t="n">
        <f aca="false">CHOOSE($G$3,AA211-AB211,AB211-AA211)</f>
        <v>0</v>
      </c>
      <c r="AQ211" s="89" t="n">
        <f aca="false">CHOOSE($G$3,AD211-AE211,AE211-AD211)</f>
        <v>0</v>
      </c>
      <c r="AR211" s="89" t="n">
        <f aca="false">CHOOSE($G$3,AG211-AH211,AH211-AG211)</f>
        <v>0</v>
      </c>
      <c r="AS211" s="103" t="n">
        <f aca="false">AP211+AQ211+AR211</f>
        <v>0</v>
      </c>
      <c r="AT211" s="103"/>
      <c r="AU211" s="90" t="n">
        <f aca="false">AS211+AN211</f>
        <v>0</v>
      </c>
      <c r="AW211" s="90" t="n">
        <f aca="false">AI211+AF211+AC211</f>
        <v>0</v>
      </c>
      <c r="AX211" s="104"/>
    </row>
    <row r="212" customFormat="false" ht="12" hidden="false" customHeight="true" outlineLevel="0" collapsed="false">
      <c r="A212" s="94" t="n">
        <f aca="false">EDATE(A211,1)</f>
        <v>42979</v>
      </c>
      <c r="B212" s="95" t="n">
        <f aca="false">VLOOKUP(MONTH(A212),Volumes,4)</f>
        <v>20000</v>
      </c>
      <c r="C212" s="96"/>
      <c r="D212" s="97" t="n">
        <f aca="false">B212+C212</f>
        <v>20000</v>
      </c>
      <c r="E212" s="84" t="n">
        <f aca="false">IF(X212=0,0,IF(AND(X212=1,$H$3=1),D212*S212,IF($H$3=2,D212,"N/A")))</f>
        <v>0</v>
      </c>
      <c r="F212" s="84" t="n">
        <f aca="false">E212*W212</f>
        <v>0</v>
      </c>
      <c r="G212" s="32" t="n">
        <f aca="false">VLOOKUP($A212,Table,MATCH(G$4,Curves,0))</f>
        <v>4.0375</v>
      </c>
      <c r="H212" s="98" t="n">
        <f aca="false">G212</f>
        <v>4.0375</v>
      </c>
      <c r="I212" s="99" t="n">
        <f aca="false">H212</f>
        <v>4.0375</v>
      </c>
      <c r="J212" s="32" t="n">
        <f aca="false">VLOOKUP($A212,Table,MATCH(J$4,Curves,0))</f>
        <v>-0.0175</v>
      </c>
      <c r="K212" s="98" t="n">
        <f aca="false">J212</f>
        <v>-0.0175</v>
      </c>
      <c r="L212" s="99" t="n">
        <f aca="false">K212</f>
        <v>-0.0175</v>
      </c>
      <c r="M212" s="32" t="n">
        <f aca="false">VLOOKUP($A212,Table,MATCH(M$4,Curves,0))</f>
        <v>0.01</v>
      </c>
      <c r="N212" s="98" t="n">
        <f aca="false">VLOOKUP($A212,Table,MATCH(N$4,Curves,0))</f>
        <v>0.03</v>
      </c>
      <c r="O212" s="99" t="n">
        <f aca="false">N212</f>
        <v>0.03</v>
      </c>
      <c r="P212" s="100"/>
      <c r="Q212" s="99" t="n">
        <f aca="false">O212+L212+I212</f>
        <v>4.05</v>
      </c>
      <c r="R212" s="100"/>
      <c r="S212" s="35" t="n">
        <f aca="false">A213-A212</f>
        <v>30</v>
      </c>
      <c r="T212" s="101" t="n">
        <f aca="false">CHOOSE(F$3,A213+24,A212)</f>
        <v>43033</v>
      </c>
      <c r="U212" s="35" t="n">
        <f aca="false">T212-C$3</f>
        <v>6259</v>
      </c>
      <c r="V212" s="32" t="n">
        <f aca="false">VLOOKUP($A212,Table,MATCH(V$4,Curves,0))</f>
        <v>0.070859002456139</v>
      </c>
      <c r="W212" s="102" t="n">
        <f aca="false">1/(1+CHOOSE(F$3,(V213+($K$3/10000))/2,(V212+($K$3/10000))/2))^(2*U212/365.25)</f>
        <v>0.303237385984589</v>
      </c>
      <c r="X212" s="35" t="n">
        <f aca="false">IF(AND(mthbeg&lt;=A212,mthend&gt;=A212),1,0)</f>
        <v>0</v>
      </c>
      <c r="Y212" s="35" t="n">
        <f aca="false">S212*X212</f>
        <v>0</v>
      </c>
      <c r="AA212" s="89" t="n">
        <f aca="false">F212*G212</f>
        <v>0</v>
      </c>
      <c r="AB212" s="89" t="n">
        <f aca="false">$F212*H212</f>
        <v>0</v>
      </c>
      <c r="AC212" s="89" t="n">
        <f aca="false">$F212*I212</f>
        <v>0</v>
      </c>
      <c r="AD212" s="89" t="n">
        <f aca="false">$F212*J212</f>
        <v>-0</v>
      </c>
      <c r="AE212" s="89" t="n">
        <f aca="false">$F212*K212</f>
        <v>-0</v>
      </c>
      <c r="AF212" s="89" t="n">
        <f aca="false">$F212*L212</f>
        <v>-0</v>
      </c>
      <c r="AG212" s="89" t="n">
        <f aca="false">$F212*M212</f>
        <v>0</v>
      </c>
      <c r="AH212" s="89" t="n">
        <f aca="false">$F212*N212</f>
        <v>0</v>
      </c>
      <c r="AI212" s="89" t="n">
        <f aca="false">F212*O212</f>
        <v>0</v>
      </c>
      <c r="AJ212" s="93"/>
      <c r="AK212" s="89" t="n">
        <f aca="false">CHOOSE($G$3,AB212-AC212,AC212-AB212)</f>
        <v>0</v>
      </c>
      <c r="AL212" s="89" t="n">
        <f aca="false">CHOOSE($G$3,AE212-AF212,AF212-AE212)</f>
        <v>0</v>
      </c>
      <c r="AM212" s="89" t="n">
        <f aca="false">CHOOSE($G$3,AH212-AI212,AI212-AH212)</f>
        <v>0</v>
      </c>
      <c r="AN212" s="103" t="n">
        <f aca="false">SUM(AK212:AM212)</f>
        <v>0</v>
      </c>
      <c r="AP212" s="89" t="n">
        <f aca="false">CHOOSE($G$3,AA212-AB212,AB212-AA212)</f>
        <v>0</v>
      </c>
      <c r="AQ212" s="89" t="n">
        <f aca="false">CHOOSE($G$3,AD212-AE212,AE212-AD212)</f>
        <v>0</v>
      </c>
      <c r="AR212" s="89" t="n">
        <f aca="false">CHOOSE($G$3,AG212-AH212,AH212-AG212)</f>
        <v>0</v>
      </c>
      <c r="AS212" s="103" t="n">
        <f aca="false">AP212+AQ212+AR212</f>
        <v>0</v>
      </c>
      <c r="AT212" s="103"/>
      <c r="AU212" s="90" t="n">
        <f aca="false">AS212+AN212</f>
        <v>0</v>
      </c>
      <c r="AW212" s="90" t="n">
        <f aca="false">AI212+AF212+AC212</f>
        <v>0</v>
      </c>
      <c r="AX212" s="104"/>
    </row>
    <row r="213" customFormat="false" ht="12" hidden="false" customHeight="true" outlineLevel="0" collapsed="false">
      <c r="A213" s="94" t="n">
        <f aca="false">EDATE(A212,1)</f>
        <v>43009</v>
      </c>
      <c r="B213" s="95" t="n">
        <f aca="false">VLOOKUP(MONTH(A213),Volumes,4)</f>
        <v>10000</v>
      </c>
      <c r="C213" s="96"/>
      <c r="D213" s="97" t="n">
        <f aca="false">B213+C213</f>
        <v>10000</v>
      </c>
      <c r="E213" s="84" t="n">
        <f aca="false">IF(X213=0,0,IF(AND(X213=1,$H$3=1),D213*S213,IF($H$3=2,D213,"N/A")))</f>
        <v>0</v>
      </c>
      <c r="F213" s="84" t="n">
        <f aca="false">E213*W213</f>
        <v>0</v>
      </c>
      <c r="G213" s="32" t="n">
        <f aca="false">VLOOKUP($A213,Table,MATCH(G$4,Curves,0))</f>
        <v>4.0375</v>
      </c>
      <c r="H213" s="98" t="n">
        <f aca="false">G213</f>
        <v>4.0375</v>
      </c>
      <c r="I213" s="99" t="n">
        <f aca="false">H213</f>
        <v>4.0375</v>
      </c>
      <c r="J213" s="32" t="n">
        <f aca="false">VLOOKUP($A213,Table,MATCH(J$4,Curves,0))</f>
        <v>-0.0175</v>
      </c>
      <c r="K213" s="98" t="n">
        <f aca="false">J213</f>
        <v>-0.0175</v>
      </c>
      <c r="L213" s="99" t="n">
        <f aca="false">K213</f>
        <v>-0.0175</v>
      </c>
      <c r="M213" s="32" t="n">
        <f aca="false">VLOOKUP($A213,Table,MATCH(M$4,Curves,0))</f>
        <v>0.01</v>
      </c>
      <c r="N213" s="98" t="n">
        <f aca="false">VLOOKUP($A213,Table,MATCH(N$4,Curves,0))</f>
        <v>0.03</v>
      </c>
      <c r="O213" s="99" t="n">
        <f aca="false">N213</f>
        <v>0.03</v>
      </c>
      <c r="P213" s="100"/>
      <c r="Q213" s="99" t="n">
        <f aca="false">O213+L213+I213</f>
        <v>4.05</v>
      </c>
      <c r="R213" s="100"/>
      <c r="S213" s="35" t="n">
        <f aca="false">A214-A213</f>
        <v>31</v>
      </c>
      <c r="T213" s="101" t="n">
        <f aca="false">CHOOSE(F$3,A214+24,A213)</f>
        <v>43064</v>
      </c>
      <c r="U213" s="35" t="n">
        <f aca="false">T213-C$3</f>
        <v>6290</v>
      </c>
      <c r="V213" s="32" t="n">
        <f aca="false">VLOOKUP($A213,Table,MATCH(V$4,Curves,0))</f>
        <v>0.070859002456139</v>
      </c>
      <c r="W213" s="102" t="n">
        <f aca="false">1/(1+CHOOSE(F$3,(V214+($K$3/10000))/2,(V213+($K$3/10000))/2))^(2*U213/365.25)</f>
        <v>0.301450551412889</v>
      </c>
      <c r="X213" s="35" t="n">
        <f aca="false">IF(AND(mthbeg&lt;=A213,mthend&gt;=A213),1,0)</f>
        <v>0</v>
      </c>
      <c r="Y213" s="35" t="n">
        <f aca="false">S213*X213</f>
        <v>0</v>
      </c>
      <c r="AA213" s="89" t="n">
        <f aca="false">F213*G213</f>
        <v>0</v>
      </c>
      <c r="AB213" s="89" t="n">
        <f aca="false">$F213*H213</f>
        <v>0</v>
      </c>
      <c r="AC213" s="89" t="n">
        <f aca="false">$F213*I213</f>
        <v>0</v>
      </c>
      <c r="AD213" s="89" t="n">
        <f aca="false">$F213*J213</f>
        <v>-0</v>
      </c>
      <c r="AE213" s="89" t="n">
        <f aca="false">$F213*K213</f>
        <v>-0</v>
      </c>
      <c r="AF213" s="89" t="n">
        <f aca="false">$F213*L213</f>
        <v>-0</v>
      </c>
      <c r="AG213" s="89" t="n">
        <f aca="false">$F213*M213</f>
        <v>0</v>
      </c>
      <c r="AH213" s="89" t="n">
        <f aca="false">$F213*N213</f>
        <v>0</v>
      </c>
      <c r="AI213" s="89" t="n">
        <f aca="false">F213*O213</f>
        <v>0</v>
      </c>
      <c r="AJ213" s="93"/>
      <c r="AK213" s="89" t="n">
        <f aca="false">CHOOSE($G$3,AB213-AC213,AC213-AB213)</f>
        <v>0</v>
      </c>
      <c r="AL213" s="89" t="n">
        <f aca="false">CHOOSE($G$3,AE213-AF213,AF213-AE213)</f>
        <v>0</v>
      </c>
      <c r="AM213" s="89" t="n">
        <f aca="false">CHOOSE($G$3,AH213-AI213,AI213-AH213)</f>
        <v>0</v>
      </c>
      <c r="AN213" s="103" t="n">
        <f aca="false">SUM(AK213:AM213)</f>
        <v>0</v>
      </c>
      <c r="AP213" s="89" t="n">
        <f aca="false">CHOOSE($G$3,AA213-AB213,AB213-AA213)</f>
        <v>0</v>
      </c>
      <c r="AQ213" s="89" t="n">
        <f aca="false">CHOOSE($G$3,AD213-AE213,AE213-AD213)</f>
        <v>0</v>
      </c>
      <c r="AR213" s="89" t="n">
        <f aca="false">CHOOSE($G$3,AG213-AH213,AH213-AG213)</f>
        <v>0</v>
      </c>
      <c r="AS213" s="103" t="n">
        <f aca="false">AP213+AQ213+AR213</f>
        <v>0</v>
      </c>
      <c r="AT213" s="103"/>
      <c r="AU213" s="90" t="n">
        <f aca="false">AS213+AN213</f>
        <v>0</v>
      </c>
      <c r="AW213" s="90" t="n">
        <f aca="false">AI213+AF213+AC213</f>
        <v>0</v>
      </c>
      <c r="AX213" s="104"/>
    </row>
    <row r="214" customFormat="false" ht="12" hidden="false" customHeight="true" outlineLevel="0" collapsed="false">
      <c r="A214" s="94" t="n">
        <f aca="false">EDATE(A213,1)</f>
        <v>43040</v>
      </c>
      <c r="B214" s="95" t="n">
        <f aca="false">VLOOKUP(MONTH(A214),Volumes,4)</f>
        <v>10000</v>
      </c>
      <c r="C214" s="96"/>
      <c r="D214" s="97" t="n">
        <f aca="false">B214+C214</f>
        <v>10000</v>
      </c>
      <c r="E214" s="84" t="n">
        <f aca="false">IF(X214=0,0,IF(AND(X214=1,$H$3=1),D214*S214,IF($H$3=2,D214,"N/A")))</f>
        <v>0</v>
      </c>
      <c r="F214" s="84" t="n">
        <f aca="false">E214*W214</f>
        <v>0</v>
      </c>
      <c r="G214" s="32" t="n">
        <f aca="false">VLOOKUP($A214,Table,MATCH(G$4,Curves,0))</f>
        <v>4.0375</v>
      </c>
      <c r="H214" s="98" t="n">
        <f aca="false">G214</f>
        <v>4.0375</v>
      </c>
      <c r="I214" s="99" t="n">
        <f aca="false">H214</f>
        <v>4.0375</v>
      </c>
      <c r="J214" s="32" t="n">
        <f aca="false">VLOOKUP($A214,Table,MATCH(J$4,Curves,0))</f>
        <v>-0.0175</v>
      </c>
      <c r="K214" s="98" t="n">
        <f aca="false">J214</f>
        <v>-0.0175</v>
      </c>
      <c r="L214" s="99" t="n">
        <f aca="false">K214</f>
        <v>-0.0175</v>
      </c>
      <c r="M214" s="32" t="n">
        <f aca="false">VLOOKUP($A214,Table,MATCH(M$4,Curves,0))</f>
        <v>0.01</v>
      </c>
      <c r="N214" s="98" t="n">
        <f aca="false">VLOOKUP($A214,Table,MATCH(N$4,Curves,0))</f>
        <v>0.03</v>
      </c>
      <c r="O214" s="99" t="n">
        <f aca="false">N214</f>
        <v>0.03</v>
      </c>
      <c r="P214" s="100"/>
      <c r="Q214" s="99" t="n">
        <f aca="false">O214+L214+I214</f>
        <v>4.05</v>
      </c>
      <c r="R214" s="100"/>
      <c r="S214" s="35" t="n">
        <f aca="false">A215-A214</f>
        <v>30</v>
      </c>
      <c r="T214" s="101" t="n">
        <f aca="false">CHOOSE(F$3,A215+24,A214)</f>
        <v>43094</v>
      </c>
      <c r="U214" s="35" t="n">
        <f aca="false">T214-C$3</f>
        <v>6320</v>
      </c>
      <c r="V214" s="32" t="n">
        <f aca="false">VLOOKUP($A214,Table,MATCH(V$4,Curves,0))</f>
        <v>0.070859002456139</v>
      </c>
      <c r="W214" s="102" t="n">
        <f aca="false">1/(1+CHOOSE(F$3,(V215+($K$3/10000))/2,(V214+($K$3/10000))/2))^(2*U214/365.25)</f>
        <v>0.299731382285483</v>
      </c>
      <c r="X214" s="35" t="n">
        <f aca="false">IF(AND(mthbeg&lt;=A214,mthend&gt;=A214),1,0)</f>
        <v>0</v>
      </c>
      <c r="Y214" s="35" t="n">
        <f aca="false">S214*X214</f>
        <v>0</v>
      </c>
      <c r="AA214" s="89" t="n">
        <f aca="false">F214*G214</f>
        <v>0</v>
      </c>
      <c r="AB214" s="89" t="n">
        <f aca="false">$F214*H214</f>
        <v>0</v>
      </c>
      <c r="AC214" s="89" t="n">
        <f aca="false">$F214*I214</f>
        <v>0</v>
      </c>
      <c r="AD214" s="89" t="n">
        <f aca="false">$F214*J214</f>
        <v>-0</v>
      </c>
      <c r="AE214" s="89" t="n">
        <f aca="false">$F214*K214</f>
        <v>-0</v>
      </c>
      <c r="AF214" s="89" t="n">
        <f aca="false">$F214*L214</f>
        <v>-0</v>
      </c>
      <c r="AG214" s="89" t="n">
        <f aca="false">$F214*M214</f>
        <v>0</v>
      </c>
      <c r="AH214" s="89" t="n">
        <f aca="false">$F214*N214</f>
        <v>0</v>
      </c>
      <c r="AI214" s="89" t="n">
        <f aca="false">F214*O214</f>
        <v>0</v>
      </c>
      <c r="AJ214" s="93"/>
      <c r="AK214" s="89" t="n">
        <f aca="false">CHOOSE($G$3,AB214-AC214,AC214-AB214)</f>
        <v>0</v>
      </c>
      <c r="AL214" s="89" t="n">
        <f aca="false">CHOOSE($G$3,AE214-AF214,AF214-AE214)</f>
        <v>0</v>
      </c>
      <c r="AM214" s="89" t="n">
        <f aca="false">CHOOSE($G$3,AH214-AI214,AI214-AH214)</f>
        <v>0</v>
      </c>
      <c r="AN214" s="103" t="n">
        <f aca="false">SUM(AK214:AM214)</f>
        <v>0</v>
      </c>
      <c r="AP214" s="89" t="n">
        <f aca="false">CHOOSE($G$3,AA214-AB214,AB214-AA214)</f>
        <v>0</v>
      </c>
      <c r="AQ214" s="89" t="n">
        <f aca="false">CHOOSE($G$3,AD214-AE214,AE214-AD214)</f>
        <v>0</v>
      </c>
      <c r="AR214" s="89" t="n">
        <f aca="false">CHOOSE($G$3,AG214-AH214,AH214-AG214)</f>
        <v>0</v>
      </c>
      <c r="AS214" s="103" t="n">
        <f aca="false">AP214+AQ214+AR214</f>
        <v>0</v>
      </c>
      <c r="AT214" s="103"/>
      <c r="AU214" s="90" t="n">
        <f aca="false">AS214+AN214</f>
        <v>0</v>
      </c>
      <c r="AW214" s="90" t="n">
        <f aca="false">AI214+AF214+AC214</f>
        <v>0</v>
      </c>
      <c r="AX214" s="104"/>
    </row>
    <row r="215" customFormat="false" ht="12" hidden="false" customHeight="true" outlineLevel="0" collapsed="false">
      <c r="A215" s="94" t="n">
        <f aca="false">EDATE(A214,1)</f>
        <v>43070</v>
      </c>
      <c r="B215" s="95" t="n">
        <f aca="false">VLOOKUP(MONTH(A215),Volumes,4)</f>
        <v>10000</v>
      </c>
      <c r="C215" s="96"/>
      <c r="D215" s="97" t="n">
        <f aca="false">B215+C215</f>
        <v>10000</v>
      </c>
      <c r="E215" s="84" t="n">
        <f aca="false">IF(X215=0,0,IF(AND(X215=1,$H$3=1),D215*S215,IF($H$3=2,D215,"N/A")))</f>
        <v>0</v>
      </c>
      <c r="F215" s="84" t="n">
        <f aca="false">E215*W215</f>
        <v>0</v>
      </c>
      <c r="G215" s="32" t="n">
        <f aca="false">VLOOKUP($A215,Table,MATCH(G$4,Curves,0))</f>
        <v>4.0375</v>
      </c>
      <c r="H215" s="98" t="n">
        <f aca="false">G215</f>
        <v>4.0375</v>
      </c>
      <c r="I215" s="99" t="n">
        <f aca="false">H215</f>
        <v>4.0375</v>
      </c>
      <c r="J215" s="32" t="n">
        <f aca="false">VLOOKUP($A215,Table,MATCH(J$4,Curves,0))</f>
        <v>-0.0175</v>
      </c>
      <c r="K215" s="98" t="n">
        <f aca="false">J215</f>
        <v>-0.0175</v>
      </c>
      <c r="L215" s="99" t="n">
        <f aca="false">K215</f>
        <v>-0.0175</v>
      </c>
      <c r="M215" s="32" t="n">
        <f aca="false">VLOOKUP($A215,Table,MATCH(M$4,Curves,0))</f>
        <v>0.01</v>
      </c>
      <c r="N215" s="98" t="n">
        <f aca="false">VLOOKUP($A215,Table,MATCH(N$4,Curves,0))</f>
        <v>0.03</v>
      </c>
      <c r="O215" s="99" t="n">
        <f aca="false">N215</f>
        <v>0.03</v>
      </c>
      <c r="P215" s="100"/>
      <c r="Q215" s="99" t="n">
        <f aca="false">O215+L215+I215</f>
        <v>4.05</v>
      </c>
      <c r="R215" s="100"/>
      <c r="S215" s="35" t="n">
        <f aca="false">A216-A215</f>
        <v>31</v>
      </c>
      <c r="T215" s="101" t="n">
        <f aca="false">CHOOSE(F$3,A216+24,A215)</f>
        <v>43125</v>
      </c>
      <c r="U215" s="35" t="n">
        <f aca="false">T215-C$3</f>
        <v>6351</v>
      </c>
      <c r="V215" s="32" t="n">
        <f aca="false">VLOOKUP($A215,Table,MATCH(V$4,Curves,0))</f>
        <v>0.070859002456139</v>
      </c>
      <c r="W215" s="102" t="n">
        <f aca="false">1/(1+CHOOSE(F$3,(V216+($K$3/10000))/2,(V215+($K$3/10000))/2))^(2*U215/365.25)</f>
        <v>0.297965206936251</v>
      </c>
      <c r="X215" s="35" t="n">
        <f aca="false">IF(AND(mthbeg&lt;=A215,mthend&gt;=A215),1,0)</f>
        <v>0</v>
      </c>
      <c r="Y215" s="35" t="n">
        <f aca="false">S215*X215</f>
        <v>0</v>
      </c>
      <c r="AA215" s="89" t="n">
        <f aca="false">F215*G215</f>
        <v>0</v>
      </c>
      <c r="AB215" s="89" t="n">
        <f aca="false">$F215*H215</f>
        <v>0</v>
      </c>
      <c r="AC215" s="89" t="n">
        <f aca="false">$F215*I215</f>
        <v>0</v>
      </c>
      <c r="AD215" s="89" t="n">
        <f aca="false">$F215*J215</f>
        <v>-0</v>
      </c>
      <c r="AE215" s="89" t="n">
        <f aca="false">$F215*K215</f>
        <v>-0</v>
      </c>
      <c r="AF215" s="89" t="n">
        <f aca="false">$F215*L215</f>
        <v>-0</v>
      </c>
      <c r="AG215" s="89" t="n">
        <f aca="false">$F215*M215</f>
        <v>0</v>
      </c>
      <c r="AH215" s="89" t="n">
        <f aca="false">$F215*N215</f>
        <v>0</v>
      </c>
      <c r="AI215" s="89" t="n">
        <f aca="false">F215*O215</f>
        <v>0</v>
      </c>
      <c r="AJ215" s="93"/>
      <c r="AK215" s="89" t="n">
        <f aca="false">CHOOSE($G$3,AB215-AC215,AC215-AB215)</f>
        <v>0</v>
      </c>
      <c r="AL215" s="89" t="n">
        <f aca="false">CHOOSE($G$3,AE215-AF215,AF215-AE215)</f>
        <v>0</v>
      </c>
      <c r="AM215" s="89" t="n">
        <f aca="false">CHOOSE($G$3,AH215-AI215,AI215-AH215)</f>
        <v>0</v>
      </c>
      <c r="AN215" s="103" t="n">
        <f aca="false">SUM(AK215:AM215)</f>
        <v>0</v>
      </c>
      <c r="AP215" s="89" t="n">
        <f aca="false">CHOOSE($G$3,AA215-AB215,AB215-AA215)</f>
        <v>0</v>
      </c>
      <c r="AQ215" s="89" t="n">
        <f aca="false">CHOOSE($G$3,AD215-AE215,AE215-AD215)</f>
        <v>0</v>
      </c>
      <c r="AR215" s="89" t="n">
        <f aca="false">CHOOSE($G$3,AG215-AH215,AH215-AG215)</f>
        <v>0</v>
      </c>
      <c r="AS215" s="103" t="n">
        <f aca="false">AP215+AQ215+AR215</f>
        <v>0</v>
      </c>
      <c r="AT215" s="103"/>
      <c r="AU215" s="90" t="n">
        <f aca="false">AS215+AN215</f>
        <v>0</v>
      </c>
      <c r="AW215" s="90" t="n">
        <f aca="false">AI215+AF215+AC215</f>
        <v>0</v>
      </c>
      <c r="AX215" s="104"/>
    </row>
    <row r="216" customFormat="false" ht="12" hidden="false" customHeight="true" outlineLevel="0" collapsed="false">
      <c r="A216" s="94" t="n">
        <f aca="false">EDATE(A215,1)</f>
        <v>43101</v>
      </c>
      <c r="B216" s="95" t="n">
        <f aca="false">VLOOKUP(MONTH(A216),Volumes,4)</f>
        <v>10000</v>
      </c>
      <c r="C216" s="96"/>
      <c r="D216" s="97" t="n">
        <f aca="false">B216+C216</f>
        <v>10000</v>
      </c>
      <c r="E216" s="84" t="n">
        <f aca="false">IF(X216=0,0,IF(AND(X216=1,$H$3=1),D216*S216,IF($H$3=2,D216,"N/A")))</f>
        <v>0</v>
      </c>
      <c r="F216" s="84" t="n">
        <f aca="false">E216*W216</f>
        <v>0</v>
      </c>
      <c r="G216" s="32" t="n">
        <f aca="false">VLOOKUP($A216,Table,MATCH(G$4,Curves,0))</f>
        <v>4.0375</v>
      </c>
      <c r="H216" s="98" t="n">
        <f aca="false">G216</f>
        <v>4.0375</v>
      </c>
      <c r="I216" s="99" t="n">
        <f aca="false">H216</f>
        <v>4.0375</v>
      </c>
      <c r="J216" s="32" t="n">
        <f aca="false">VLOOKUP($A216,Table,MATCH(J$4,Curves,0))</f>
        <v>-0.0175</v>
      </c>
      <c r="K216" s="98" t="n">
        <f aca="false">J216</f>
        <v>-0.0175</v>
      </c>
      <c r="L216" s="99" t="n">
        <f aca="false">K216</f>
        <v>-0.0175</v>
      </c>
      <c r="M216" s="32" t="n">
        <f aca="false">VLOOKUP($A216,Table,MATCH(M$4,Curves,0))</f>
        <v>0.01</v>
      </c>
      <c r="N216" s="98" t="n">
        <f aca="false">VLOOKUP($A216,Table,MATCH(N$4,Curves,0))</f>
        <v>0.03</v>
      </c>
      <c r="O216" s="99" t="n">
        <f aca="false">N216</f>
        <v>0.03</v>
      </c>
      <c r="P216" s="100"/>
      <c r="Q216" s="99" t="n">
        <f aca="false">O216+L216+I216</f>
        <v>4.05</v>
      </c>
      <c r="R216" s="100"/>
      <c r="S216" s="35" t="n">
        <f aca="false">A217-A216</f>
        <v>31</v>
      </c>
      <c r="T216" s="101" t="n">
        <f aca="false">CHOOSE(F$3,A217+24,A216)</f>
        <v>43156</v>
      </c>
      <c r="U216" s="35" t="n">
        <f aca="false">T216-C$3</f>
        <v>6382</v>
      </c>
      <c r="V216" s="32" t="n">
        <f aca="false">VLOOKUP($A216,Table,MATCH(V$4,Curves,0))</f>
        <v>0.070859002456139</v>
      </c>
      <c r="W216" s="102" t="n">
        <f aca="false">1/(1+CHOOSE(F$3,(V217+($K$3/10000))/2,(V216+($K$3/10000))/2))^(2*U216/365.25)</f>
        <v>0.296209438823461</v>
      </c>
      <c r="X216" s="35" t="n">
        <f aca="false">IF(AND(mthbeg&lt;=A216,mthend&gt;=A216),1,0)</f>
        <v>0</v>
      </c>
      <c r="Y216" s="35" t="n">
        <f aca="false">S216*X216</f>
        <v>0</v>
      </c>
      <c r="AA216" s="89" t="n">
        <f aca="false">F216*G216</f>
        <v>0</v>
      </c>
      <c r="AB216" s="89" t="n">
        <f aca="false">$F216*H216</f>
        <v>0</v>
      </c>
      <c r="AC216" s="89" t="n">
        <f aca="false">$F216*I216</f>
        <v>0</v>
      </c>
      <c r="AD216" s="89" t="n">
        <f aca="false">$F216*J216</f>
        <v>-0</v>
      </c>
      <c r="AE216" s="89" t="n">
        <f aca="false">$F216*K216</f>
        <v>-0</v>
      </c>
      <c r="AF216" s="89" t="n">
        <f aca="false">$F216*L216</f>
        <v>-0</v>
      </c>
      <c r="AG216" s="89" t="n">
        <f aca="false">$F216*M216</f>
        <v>0</v>
      </c>
      <c r="AH216" s="89" t="n">
        <f aca="false">$F216*N216</f>
        <v>0</v>
      </c>
      <c r="AI216" s="89" t="n">
        <f aca="false">F216*O216</f>
        <v>0</v>
      </c>
      <c r="AJ216" s="93"/>
      <c r="AK216" s="89" t="n">
        <f aca="false">CHOOSE($G$3,AB216-AC216,AC216-AB216)</f>
        <v>0</v>
      </c>
      <c r="AL216" s="89" t="n">
        <f aca="false">CHOOSE($G$3,AE216-AF216,AF216-AE216)</f>
        <v>0</v>
      </c>
      <c r="AM216" s="89" t="n">
        <f aca="false">CHOOSE($G$3,AH216-AI216,AI216-AH216)</f>
        <v>0</v>
      </c>
      <c r="AN216" s="103" t="n">
        <f aca="false">SUM(AK216:AM216)</f>
        <v>0</v>
      </c>
      <c r="AP216" s="89" t="n">
        <f aca="false">CHOOSE($G$3,AA216-AB216,AB216-AA216)</f>
        <v>0</v>
      </c>
      <c r="AQ216" s="89" t="n">
        <f aca="false">CHOOSE($G$3,AD216-AE216,AE216-AD216)</f>
        <v>0</v>
      </c>
      <c r="AR216" s="89" t="n">
        <f aca="false">CHOOSE($G$3,AG216-AH216,AH216-AG216)</f>
        <v>0</v>
      </c>
      <c r="AS216" s="103" t="n">
        <f aca="false">AP216+AQ216+AR216</f>
        <v>0</v>
      </c>
      <c r="AT216" s="103"/>
      <c r="AU216" s="90" t="n">
        <f aca="false">AS216+AN216</f>
        <v>0</v>
      </c>
      <c r="AW216" s="90" t="n">
        <f aca="false">AI216+AF216+AC216</f>
        <v>0</v>
      </c>
      <c r="AX216" s="104"/>
    </row>
    <row r="217" customFormat="false" ht="12" hidden="false" customHeight="true" outlineLevel="0" collapsed="false">
      <c r="A217" s="94" t="n">
        <f aca="false">EDATE(A216,1)</f>
        <v>43132</v>
      </c>
      <c r="B217" s="95" t="n">
        <f aca="false">VLOOKUP(MONTH(A217),Volumes,4)</f>
        <v>10000</v>
      </c>
      <c r="C217" s="96"/>
      <c r="D217" s="97" t="n">
        <f aca="false">B217+C217</f>
        <v>10000</v>
      </c>
      <c r="E217" s="84" t="n">
        <f aca="false">IF(X217=0,0,IF(AND(X217=1,$H$3=1),D217*S217,IF($H$3=2,D217,"N/A")))</f>
        <v>0</v>
      </c>
      <c r="F217" s="84" t="n">
        <f aca="false">E217*W217</f>
        <v>0</v>
      </c>
      <c r="G217" s="32" t="n">
        <f aca="false">VLOOKUP($A217,Table,MATCH(G$4,Curves,0))</f>
        <v>4.0375</v>
      </c>
      <c r="H217" s="98" t="n">
        <f aca="false">G217</f>
        <v>4.0375</v>
      </c>
      <c r="I217" s="99" t="n">
        <f aca="false">H217</f>
        <v>4.0375</v>
      </c>
      <c r="J217" s="32" t="n">
        <f aca="false">VLOOKUP($A217,Table,MATCH(J$4,Curves,0))</f>
        <v>-0.0175</v>
      </c>
      <c r="K217" s="98" t="n">
        <f aca="false">J217</f>
        <v>-0.0175</v>
      </c>
      <c r="L217" s="99" t="n">
        <f aca="false">K217</f>
        <v>-0.0175</v>
      </c>
      <c r="M217" s="32" t="n">
        <f aca="false">VLOOKUP($A217,Table,MATCH(M$4,Curves,0))</f>
        <v>0.01</v>
      </c>
      <c r="N217" s="98" t="n">
        <f aca="false">VLOOKUP($A217,Table,MATCH(N$4,Curves,0))</f>
        <v>0.03</v>
      </c>
      <c r="O217" s="99" t="n">
        <f aca="false">N217</f>
        <v>0.03</v>
      </c>
      <c r="P217" s="100"/>
      <c r="Q217" s="99" t="n">
        <f aca="false">O217+L217+I217</f>
        <v>4.05</v>
      </c>
      <c r="R217" s="100"/>
      <c r="S217" s="35" t="n">
        <f aca="false">A218-A217</f>
        <v>28</v>
      </c>
      <c r="T217" s="101" t="n">
        <f aca="false">CHOOSE(F$3,A218+24,A217)</f>
        <v>43184</v>
      </c>
      <c r="U217" s="35" t="n">
        <f aca="false">T217-C$3</f>
        <v>6410</v>
      </c>
      <c r="V217" s="32" t="n">
        <f aca="false">VLOOKUP($A217,Table,MATCH(V$4,Curves,0))</f>
        <v>0.070859002456139</v>
      </c>
      <c r="W217" s="102" t="n">
        <f aca="false">1/(1+CHOOSE(F$3,(V218+($K$3/10000))/2,(V217+($K$3/10000))/2))^(2*U217/365.25)</f>
        <v>0.294632477978535</v>
      </c>
      <c r="X217" s="35" t="n">
        <f aca="false">IF(AND(mthbeg&lt;=A217,mthend&gt;=A217),1,0)</f>
        <v>0</v>
      </c>
      <c r="Y217" s="35" t="n">
        <f aca="false">S217*X217</f>
        <v>0</v>
      </c>
      <c r="AA217" s="89" t="n">
        <f aca="false">F217*G217</f>
        <v>0</v>
      </c>
      <c r="AB217" s="89" t="n">
        <f aca="false">$F217*H217</f>
        <v>0</v>
      </c>
      <c r="AC217" s="89" t="n">
        <f aca="false">$F217*I217</f>
        <v>0</v>
      </c>
      <c r="AD217" s="89" t="n">
        <f aca="false">$F217*J217</f>
        <v>-0</v>
      </c>
      <c r="AE217" s="89" t="n">
        <f aca="false">$F217*K217</f>
        <v>-0</v>
      </c>
      <c r="AF217" s="89" t="n">
        <f aca="false">$F217*L217</f>
        <v>-0</v>
      </c>
      <c r="AG217" s="89" t="n">
        <f aca="false">$F217*M217</f>
        <v>0</v>
      </c>
      <c r="AH217" s="89" t="n">
        <f aca="false">$F217*N217</f>
        <v>0</v>
      </c>
      <c r="AI217" s="89" t="n">
        <f aca="false">F217*O217</f>
        <v>0</v>
      </c>
      <c r="AJ217" s="93"/>
      <c r="AK217" s="89" t="n">
        <f aca="false">CHOOSE($G$3,AB217-AC217,AC217-AB217)</f>
        <v>0</v>
      </c>
      <c r="AL217" s="89" t="n">
        <f aca="false">CHOOSE($G$3,AE217-AF217,AF217-AE217)</f>
        <v>0</v>
      </c>
      <c r="AM217" s="89" t="n">
        <f aca="false">CHOOSE($G$3,AH217-AI217,AI217-AH217)</f>
        <v>0</v>
      </c>
      <c r="AN217" s="103" t="n">
        <f aca="false">SUM(AK217:AM217)</f>
        <v>0</v>
      </c>
      <c r="AP217" s="89" t="n">
        <f aca="false">CHOOSE($G$3,AA217-AB217,AB217-AA217)</f>
        <v>0</v>
      </c>
      <c r="AQ217" s="89" t="n">
        <f aca="false">CHOOSE($G$3,AD217-AE217,AE217-AD217)</f>
        <v>0</v>
      </c>
      <c r="AR217" s="89" t="n">
        <f aca="false">CHOOSE($G$3,AG217-AH217,AH217-AG217)</f>
        <v>0</v>
      </c>
      <c r="AS217" s="103" t="n">
        <f aca="false">AP217+AQ217+AR217</f>
        <v>0</v>
      </c>
      <c r="AT217" s="103"/>
      <c r="AU217" s="90" t="n">
        <f aca="false">AS217+AN217</f>
        <v>0</v>
      </c>
      <c r="AW217" s="90" t="n">
        <f aca="false">AI217+AF217+AC217</f>
        <v>0</v>
      </c>
      <c r="AX217" s="104"/>
    </row>
    <row r="218" customFormat="false" ht="12" hidden="false" customHeight="true" outlineLevel="0" collapsed="false">
      <c r="A218" s="94" t="n">
        <f aca="false">EDATE(A217,1)</f>
        <v>43160</v>
      </c>
      <c r="B218" s="95" t="n">
        <f aca="false">VLOOKUP(MONTH(A218),Volumes,4)</f>
        <v>10000</v>
      </c>
      <c r="C218" s="96"/>
      <c r="D218" s="97" t="n">
        <f aca="false">B218+C218</f>
        <v>10000</v>
      </c>
      <c r="E218" s="84" t="n">
        <f aca="false">IF(X218=0,0,IF(AND(X218=1,$H$3=1),D218*S218,IF($H$3=2,D218,"N/A")))</f>
        <v>0</v>
      </c>
      <c r="F218" s="84" t="n">
        <f aca="false">E218*W218</f>
        <v>0</v>
      </c>
      <c r="G218" s="32" t="n">
        <f aca="false">VLOOKUP($A218,Table,MATCH(G$4,Curves,0))</f>
        <v>4.0375</v>
      </c>
      <c r="H218" s="98" t="n">
        <f aca="false">G218</f>
        <v>4.0375</v>
      </c>
      <c r="I218" s="99" t="n">
        <f aca="false">H218</f>
        <v>4.0375</v>
      </c>
      <c r="J218" s="32" t="n">
        <f aca="false">VLOOKUP($A218,Table,MATCH(J$4,Curves,0))</f>
        <v>-0.0175</v>
      </c>
      <c r="K218" s="98" t="n">
        <f aca="false">J218</f>
        <v>-0.0175</v>
      </c>
      <c r="L218" s="99" t="n">
        <f aca="false">K218</f>
        <v>-0.0175</v>
      </c>
      <c r="M218" s="32" t="n">
        <f aca="false">VLOOKUP($A218,Table,MATCH(M$4,Curves,0))</f>
        <v>0.01</v>
      </c>
      <c r="N218" s="98" t="n">
        <f aca="false">VLOOKUP($A218,Table,MATCH(N$4,Curves,0))</f>
        <v>0.03</v>
      </c>
      <c r="O218" s="99" t="n">
        <f aca="false">N218</f>
        <v>0.03</v>
      </c>
      <c r="P218" s="100"/>
      <c r="Q218" s="99" t="n">
        <f aca="false">O218+L218+I218</f>
        <v>4.05</v>
      </c>
      <c r="R218" s="100"/>
      <c r="S218" s="35" t="n">
        <f aca="false">A219-A218</f>
        <v>31</v>
      </c>
      <c r="T218" s="101" t="n">
        <f aca="false">CHOOSE(F$3,A219+24,A218)</f>
        <v>43215</v>
      </c>
      <c r="U218" s="35" t="n">
        <f aca="false">T218-C$3</f>
        <v>6441</v>
      </c>
      <c r="V218" s="32" t="n">
        <f aca="false">VLOOKUP($A218,Table,MATCH(V$4,Curves,0))</f>
        <v>0.070859002456139</v>
      </c>
      <c r="W218" s="102" t="n">
        <f aca="false">1/(1+CHOOSE(F$3,(V219+($K$3/10000))/2,(V218+($K$3/10000))/2))^(2*U218/365.25)</f>
        <v>0.292896348062072</v>
      </c>
      <c r="X218" s="35" t="n">
        <f aca="false">IF(AND(mthbeg&lt;=A218,mthend&gt;=A218),1,0)</f>
        <v>0</v>
      </c>
      <c r="Y218" s="35" t="n">
        <f aca="false">S218*X218</f>
        <v>0</v>
      </c>
      <c r="AA218" s="89" t="n">
        <f aca="false">F218*G218</f>
        <v>0</v>
      </c>
      <c r="AB218" s="89" t="n">
        <f aca="false">$F218*H218</f>
        <v>0</v>
      </c>
      <c r="AC218" s="89" t="n">
        <f aca="false">$F218*I218</f>
        <v>0</v>
      </c>
      <c r="AD218" s="89" t="n">
        <f aca="false">$F218*J218</f>
        <v>-0</v>
      </c>
      <c r="AE218" s="89" t="n">
        <f aca="false">$F218*K218</f>
        <v>-0</v>
      </c>
      <c r="AF218" s="89" t="n">
        <f aca="false">$F218*L218</f>
        <v>-0</v>
      </c>
      <c r="AG218" s="89" t="n">
        <f aca="false">$F218*M218</f>
        <v>0</v>
      </c>
      <c r="AH218" s="89" t="n">
        <f aca="false">$F218*N218</f>
        <v>0</v>
      </c>
      <c r="AI218" s="89" t="n">
        <f aca="false">F218*O218</f>
        <v>0</v>
      </c>
      <c r="AJ218" s="93"/>
      <c r="AK218" s="89" t="n">
        <f aca="false">CHOOSE($G$3,AB218-AC218,AC218-AB218)</f>
        <v>0</v>
      </c>
      <c r="AL218" s="89" t="n">
        <f aca="false">CHOOSE($G$3,AE218-AF218,AF218-AE218)</f>
        <v>0</v>
      </c>
      <c r="AM218" s="89" t="n">
        <f aca="false">CHOOSE($G$3,AH218-AI218,AI218-AH218)</f>
        <v>0</v>
      </c>
      <c r="AN218" s="103" t="n">
        <f aca="false">SUM(AK218:AM218)</f>
        <v>0</v>
      </c>
      <c r="AP218" s="89" t="n">
        <f aca="false">CHOOSE($G$3,AA218-AB218,AB218-AA218)</f>
        <v>0</v>
      </c>
      <c r="AQ218" s="89" t="n">
        <f aca="false">CHOOSE($G$3,AD218-AE218,AE218-AD218)</f>
        <v>0</v>
      </c>
      <c r="AR218" s="89" t="n">
        <f aca="false">CHOOSE($G$3,AG218-AH218,AH218-AG218)</f>
        <v>0</v>
      </c>
      <c r="AS218" s="103" t="n">
        <f aca="false">AP218+AQ218+AR218</f>
        <v>0</v>
      </c>
      <c r="AT218" s="103"/>
      <c r="AU218" s="90" t="n">
        <f aca="false">AS218+AN218</f>
        <v>0</v>
      </c>
      <c r="AW218" s="90" t="n">
        <f aca="false">AI218+AF218+AC218</f>
        <v>0</v>
      </c>
      <c r="AX218" s="104"/>
    </row>
    <row r="219" customFormat="false" ht="12" hidden="false" customHeight="true" outlineLevel="0" collapsed="false">
      <c r="A219" s="94" t="n">
        <f aca="false">EDATE(A218,1)</f>
        <v>43191</v>
      </c>
      <c r="B219" s="95" t="n">
        <f aca="false">VLOOKUP(MONTH(A219),Volumes,4)</f>
        <v>10000</v>
      </c>
      <c r="C219" s="96"/>
      <c r="D219" s="97" t="n">
        <f aca="false">B219+C219</f>
        <v>10000</v>
      </c>
      <c r="E219" s="84" t="n">
        <f aca="false">IF(X219=0,0,IF(AND(X219=1,$H$3=1),D219*S219,IF($H$3=2,D219,"N/A")))</f>
        <v>0</v>
      </c>
      <c r="F219" s="84" t="n">
        <f aca="false">E219*W219</f>
        <v>0</v>
      </c>
      <c r="G219" s="32" t="n">
        <f aca="false">VLOOKUP($A219,Table,MATCH(G$4,Curves,0))</f>
        <v>4.0375</v>
      </c>
      <c r="H219" s="98" t="n">
        <f aca="false">G219</f>
        <v>4.0375</v>
      </c>
      <c r="I219" s="99" t="n">
        <f aca="false">H219</f>
        <v>4.0375</v>
      </c>
      <c r="J219" s="32" t="n">
        <f aca="false">VLOOKUP($A219,Table,MATCH(J$4,Curves,0))</f>
        <v>-0.0175</v>
      </c>
      <c r="K219" s="98" t="n">
        <f aca="false">J219</f>
        <v>-0.0175</v>
      </c>
      <c r="L219" s="99" t="n">
        <f aca="false">K219</f>
        <v>-0.0175</v>
      </c>
      <c r="M219" s="32" t="n">
        <f aca="false">VLOOKUP($A219,Table,MATCH(M$4,Curves,0))</f>
        <v>0.01</v>
      </c>
      <c r="N219" s="98" t="n">
        <f aca="false">VLOOKUP($A219,Table,MATCH(N$4,Curves,0))</f>
        <v>0.03</v>
      </c>
      <c r="O219" s="99" t="n">
        <f aca="false">N219</f>
        <v>0.03</v>
      </c>
      <c r="P219" s="100"/>
      <c r="Q219" s="99" t="n">
        <f aca="false">O219+L219+I219</f>
        <v>4.05</v>
      </c>
      <c r="R219" s="100"/>
      <c r="S219" s="35" t="n">
        <f aca="false">A220-A219</f>
        <v>30</v>
      </c>
      <c r="T219" s="101" t="n">
        <f aca="false">CHOOSE(F$3,A220+24,A219)</f>
        <v>43245</v>
      </c>
      <c r="U219" s="35" t="n">
        <f aca="false">T219-C$3</f>
        <v>6471</v>
      </c>
      <c r="V219" s="32" t="n">
        <f aca="false">VLOOKUP($A219,Table,MATCH(V$4,Curves,0))</f>
        <v>0.070859002456139</v>
      </c>
      <c r="W219" s="102" t="n">
        <f aca="false">1/(1+CHOOSE(F$3,(V220+($K$3/10000))/2,(V219+($K$3/10000))/2))^(2*U219/365.25)</f>
        <v>0.291225963460822</v>
      </c>
      <c r="X219" s="35" t="n">
        <f aca="false">IF(AND(mthbeg&lt;=A219,mthend&gt;=A219),1,0)</f>
        <v>0</v>
      </c>
      <c r="Y219" s="35" t="n">
        <f aca="false">S219*X219</f>
        <v>0</v>
      </c>
      <c r="AA219" s="89" t="n">
        <f aca="false">F219*G219</f>
        <v>0</v>
      </c>
      <c r="AB219" s="89" t="n">
        <f aca="false">$F219*H219</f>
        <v>0</v>
      </c>
      <c r="AC219" s="89" t="n">
        <f aca="false">$F219*I219</f>
        <v>0</v>
      </c>
      <c r="AD219" s="89" t="n">
        <f aca="false">$F219*J219</f>
        <v>-0</v>
      </c>
      <c r="AE219" s="89" t="n">
        <f aca="false">$F219*K219</f>
        <v>-0</v>
      </c>
      <c r="AF219" s="89" t="n">
        <f aca="false">$F219*L219</f>
        <v>-0</v>
      </c>
      <c r="AG219" s="89" t="n">
        <f aca="false">$F219*M219</f>
        <v>0</v>
      </c>
      <c r="AH219" s="89" t="n">
        <f aca="false">$F219*N219</f>
        <v>0</v>
      </c>
      <c r="AI219" s="89" t="n">
        <f aca="false">F219*O219</f>
        <v>0</v>
      </c>
      <c r="AJ219" s="93"/>
      <c r="AK219" s="89" t="n">
        <f aca="false">CHOOSE($G$3,AB219-AC219,AC219-AB219)</f>
        <v>0</v>
      </c>
      <c r="AL219" s="89" t="n">
        <f aca="false">CHOOSE($G$3,AE219-AF219,AF219-AE219)</f>
        <v>0</v>
      </c>
      <c r="AM219" s="89" t="n">
        <f aca="false">CHOOSE($G$3,AH219-AI219,AI219-AH219)</f>
        <v>0</v>
      </c>
      <c r="AN219" s="103" t="n">
        <f aca="false">SUM(AK219:AM219)</f>
        <v>0</v>
      </c>
      <c r="AP219" s="89" t="n">
        <f aca="false">CHOOSE($G$3,AA219-AB219,AB219-AA219)</f>
        <v>0</v>
      </c>
      <c r="AQ219" s="89" t="n">
        <f aca="false">CHOOSE($G$3,AD219-AE219,AE219-AD219)</f>
        <v>0</v>
      </c>
      <c r="AR219" s="89" t="n">
        <f aca="false">CHOOSE($G$3,AG219-AH219,AH219-AG219)</f>
        <v>0</v>
      </c>
      <c r="AS219" s="103" t="n">
        <f aca="false">AP219+AQ219+AR219</f>
        <v>0</v>
      </c>
      <c r="AT219" s="103"/>
      <c r="AU219" s="90" t="n">
        <f aca="false">AS219+AN219</f>
        <v>0</v>
      </c>
      <c r="AW219" s="90" t="n">
        <f aca="false">AI219+AF219+AC219</f>
        <v>0</v>
      </c>
      <c r="AX219" s="104"/>
    </row>
    <row r="220" customFormat="false" ht="12" hidden="false" customHeight="true" outlineLevel="0" collapsed="false">
      <c r="A220" s="94" t="n">
        <f aca="false">EDATE(A219,1)</f>
        <v>43221</v>
      </c>
      <c r="B220" s="95" t="n">
        <f aca="false">VLOOKUP(MONTH(A220),Volumes,4)</f>
        <v>20000</v>
      </c>
      <c r="C220" s="96"/>
      <c r="D220" s="97" t="n">
        <f aca="false">B220+C220</f>
        <v>20000</v>
      </c>
      <c r="E220" s="84" t="n">
        <f aca="false">IF(X220=0,0,IF(AND(X220=1,$H$3=1),D220*S220,IF($H$3=2,D220,"N/A")))</f>
        <v>0</v>
      </c>
      <c r="F220" s="84" t="n">
        <f aca="false">E220*W220</f>
        <v>0</v>
      </c>
      <c r="G220" s="32" t="n">
        <f aca="false">VLOOKUP($A220,Table,MATCH(G$4,Curves,0))</f>
        <v>4.0375</v>
      </c>
      <c r="H220" s="98" t="n">
        <f aca="false">G220</f>
        <v>4.0375</v>
      </c>
      <c r="I220" s="99" t="n">
        <f aca="false">H220</f>
        <v>4.0375</v>
      </c>
      <c r="J220" s="32" t="n">
        <f aca="false">VLOOKUP($A220,Table,MATCH(J$4,Curves,0))</f>
        <v>-0.0175</v>
      </c>
      <c r="K220" s="98" t="n">
        <f aca="false">J220</f>
        <v>-0.0175</v>
      </c>
      <c r="L220" s="99" t="n">
        <f aca="false">K220</f>
        <v>-0.0175</v>
      </c>
      <c r="M220" s="32" t="n">
        <f aca="false">VLOOKUP($A220,Table,MATCH(M$4,Curves,0))</f>
        <v>0.01</v>
      </c>
      <c r="N220" s="98" t="n">
        <f aca="false">VLOOKUP($A220,Table,MATCH(N$4,Curves,0))</f>
        <v>0.03</v>
      </c>
      <c r="O220" s="99" t="n">
        <f aca="false">N220</f>
        <v>0.03</v>
      </c>
      <c r="P220" s="100"/>
      <c r="Q220" s="99" t="n">
        <f aca="false">O220+L220+I220</f>
        <v>4.05</v>
      </c>
      <c r="R220" s="100"/>
      <c r="S220" s="35" t="n">
        <f aca="false">A221-A220</f>
        <v>31</v>
      </c>
      <c r="T220" s="101" t="n">
        <f aca="false">CHOOSE(F$3,A221+24,A220)</f>
        <v>43276</v>
      </c>
      <c r="U220" s="35" t="n">
        <f aca="false">T220-C$3</f>
        <v>6502</v>
      </c>
      <c r="V220" s="32" t="n">
        <f aca="false">VLOOKUP($A220,Table,MATCH(V$4,Curves,0))</f>
        <v>0.070859002456139</v>
      </c>
      <c r="W220" s="102" t="n">
        <f aca="false">1/(1+CHOOSE(F$3,(V221+($K$3/10000))/2,(V220+($K$3/10000))/2))^(2*U220/365.25)</f>
        <v>0.289509906524112</v>
      </c>
      <c r="X220" s="35" t="n">
        <f aca="false">IF(AND(mthbeg&lt;=A220,mthend&gt;=A220),1,0)</f>
        <v>0</v>
      </c>
      <c r="Y220" s="35" t="n">
        <f aca="false">S220*X220</f>
        <v>0</v>
      </c>
      <c r="AA220" s="89" t="n">
        <f aca="false">F220*G220</f>
        <v>0</v>
      </c>
      <c r="AB220" s="89" t="n">
        <f aca="false">$F220*H220</f>
        <v>0</v>
      </c>
      <c r="AC220" s="89" t="n">
        <f aca="false">$F220*I220</f>
        <v>0</v>
      </c>
      <c r="AD220" s="89" t="n">
        <f aca="false">$F220*J220</f>
        <v>-0</v>
      </c>
      <c r="AE220" s="89" t="n">
        <f aca="false">$F220*K220</f>
        <v>-0</v>
      </c>
      <c r="AF220" s="89" t="n">
        <f aca="false">$F220*L220</f>
        <v>-0</v>
      </c>
      <c r="AG220" s="89" t="n">
        <f aca="false">$F220*M220</f>
        <v>0</v>
      </c>
      <c r="AH220" s="89" t="n">
        <f aca="false">$F220*N220</f>
        <v>0</v>
      </c>
      <c r="AI220" s="89" t="n">
        <f aca="false">F220*O220</f>
        <v>0</v>
      </c>
      <c r="AJ220" s="93"/>
      <c r="AK220" s="89" t="n">
        <f aca="false">CHOOSE($G$3,AB220-AC220,AC220-AB220)</f>
        <v>0</v>
      </c>
      <c r="AL220" s="89" t="n">
        <f aca="false">CHOOSE($G$3,AE220-AF220,AF220-AE220)</f>
        <v>0</v>
      </c>
      <c r="AM220" s="89" t="n">
        <f aca="false">CHOOSE($G$3,AH220-AI220,AI220-AH220)</f>
        <v>0</v>
      </c>
      <c r="AN220" s="103" t="n">
        <f aca="false">SUM(AK220:AM220)</f>
        <v>0</v>
      </c>
      <c r="AP220" s="89" t="n">
        <f aca="false">CHOOSE($G$3,AA220-AB220,AB220-AA220)</f>
        <v>0</v>
      </c>
      <c r="AQ220" s="89" t="n">
        <f aca="false">CHOOSE($G$3,AD220-AE220,AE220-AD220)</f>
        <v>0</v>
      </c>
      <c r="AR220" s="89" t="n">
        <f aca="false">CHOOSE($G$3,AG220-AH220,AH220-AG220)</f>
        <v>0</v>
      </c>
      <c r="AS220" s="103" t="n">
        <f aca="false">AP220+AQ220+AR220</f>
        <v>0</v>
      </c>
      <c r="AT220" s="103"/>
      <c r="AU220" s="90" t="n">
        <f aca="false">AS220+AN220</f>
        <v>0</v>
      </c>
      <c r="AW220" s="90" t="n">
        <f aca="false">AI220+AF220+AC220</f>
        <v>0</v>
      </c>
      <c r="AX220" s="104"/>
    </row>
    <row r="221" customFormat="false" ht="12" hidden="false" customHeight="true" outlineLevel="0" collapsed="false">
      <c r="A221" s="94" t="n">
        <f aca="false">EDATE(A220,1)</f>
        <v>43252</v>
      </c>
      <c r="B221" s="95" t="n">
        <f aca="false">VLOOKUP(MONTH(A221),Volumes,4)</f>
        <v>40000</v>
      </c>
      <c r="C221" s="96"/>
      <c r="D221" s="97" t="n">
        <f aca="false">B221+C221</f>
        <v>40000</v>
      </c>
      <c r="E221" s="84" t="n">
        <f aca="false">IF(X221=0,0,IF(AND(X221=1,$H$3=1),D221*S221,IF($H$3=2,D221,"N/A")))</f>
        <v>0</v>
      </c>
      <c r="F221" s="84" t="n">
        <f aca="false">E221*W221</f>
        <v>0</v>
      </c>
      <c r="G221" s="32" t="n">
        <f aca="false">VLOOKUP($A221,Table,MATCH(G$4,Curves,0))</f>
        <v>4.0375</v>
      </c>
      <c r="H221" s="98" t="n">
        <f aca="false">G221</f>
        <v>4.0375</v>
      </c>
      <c r="I221" s="99" t="n">
        <f aca="false">H221</f>
        <v>4.0375</v>
      </c>
      <c r="J221" s="32" t="n">
        <f aca="false">VLOOKUP($A221,Table,MATCH(J$4,Curves,0))</f>
        <v>-0.0175</v>
      </c>
      <c r="K221" s="98" t="n">
        <f aca="false">J221</f>
        <v>-0.0175</v>
      </c>
      <c r="L221" s="99" t="n">
        <f aca="false">K221</f>
        <v>-0.0175</v>
      </c>
      <c r="M221" s="32" t="n">
        <f aca="false">VLOOKUP($A221,Table,MATCH(M$4,Curves,0))</f>
        <v>0.01</v>
      </c>
      <c r="N221" s="98" t="n">
        <f aca="false">VLOOKUP($A221,Table,MATCH(N$4,Curves,0))</f>
        <v>0.03</v>
      </c>
      <c r="O221" s="99" t="n">
        <f aca="false">N221</f>
        <v>0.03</v>
      </c>
      <c r="P221" s="100"/>
      <c r="Q221" s="99" t="n">
        <f aca="false">O221+L221+I221</f>
        <v>4.05</v>
      </c>
      <c r="R221" s="100"/>
      <c r="S221" s="35" t="n">
        <f aca="false">A222-A221</f>
        <v>30</v>
      </c>
      <c r="T221" s="101" t="n">
        <f aca="false">CHOOSE(F$3,A222+24,A221)</f>
        <v>43306</v>
      </c>
      <c r="U221" s="35" t="n">
        <f aca="false">T221-C$3</f>
        <v>6532</v>
      </c>
      <c r="V221" s="32" t="n">
        <f aca="false">VLOOKUP($A221,Table,MATCH(V$4,Curves,0))</f>
        <v>0.070859002456139</v>
      </c>
      <c r="W221" s="102" t="n">
        <f aca="false">1/(1+CHOOSE(F$3,(V222+($K$3/10000))/2,(V221+($K$3/10000))/2))^(2*U221/365.25)</f>
        <v>0.287858834761126</v>
      </c>
      <c r="X221" s="35" t="n">
        <f aca="false">IF(AND(mthbeg&lt;=A221,mthend&gt;=A221),1,0)</f>
        <v>0</v>
      </c>
      <c r="Y221" s="35" t="n">
        <f aca="false">S221*X221</f>
        <v>0</v>
      </c>
      <c r="AA221" s="89" t="n">
        <f aca="false">F221*G221</f>
        <v>0</v>
      </c>
      <c r="AB221" s="89" t="n">
        <f aca="false">$F221*H221</f>
        <v>0</v>
      </c>
      <c r="AC221" s="89" t="n">
        <f aca="false">$F221*I221</f>
        <v>0</v>
      </c>
      <c r="AD221" s="89" t="n">
        <f aca="false">$F221*J221</f>
        <v>-0</v>
      </c>
      <c r="AE221" s="89" t="n">
        <f aca="false">$F221*K221</f>
        <v>-0</v>
      </c>
      <c r="AF221" s="89" t="n">
        <f aca="false">$F221*L221</f>
        <v>-0</v>
      </c>
      <c r="AG221" s="89" t="n">
        <f aca="false">$F221*M221</f>
        <v>0</v>
      </c>
      <c r="AH221" s="89" t="n">
        <f aca="false">$F221*N221</f>
        <v>0</v>
      </c>
      <c r="AI221" s="89" t="n">
        <f aca="false">F221*O221</f>
        <v>0</v>
      </c>
      <c r="AJ221" s="93"/>
      <c r="AK221" s="89" t="n">
        <f aca="false">CHOOSE($G$3,AB221-AC221,AC221-AB221)</f>
        <v>0</v>
      </c>
      <c r="AL221" s="89" t="n">
        <f aca="false">CHOOSE($G$3,AE221-AF221,AF221-AE221)</f>
        <v>0</v>
      </c>
      <c r="AM221" s="89" t="n">
        <f aca="false">CHOOSE($G$3,AH221-AI221,AI221-AH221)</f>
        <v>0</v>
      </c>
      <c r="AN221" s="103" t="n">
        <f aca="false">SUM(AK221:AM221)</f>
        <v>0</v>
      </c>
      <c r="AP221" s="89" t="n">
        <f aca="false">CHOOSE($G$3,AA221-AB221,AB221-AA221)</f>
        <v>0</v>
      </c>
      <c r="AQ221" s="89" t="n">
        <f aca="false">CHOOSE($G$3,AD221-AE221,AE221-AD221)</f>
        <v>0</v>
      </c>
      <c r="AR221" s="89" t="n">
        <f aca="false">CHOOSE($G$3,AG221-AH221,AH221-AG221)</f>
        <v>0</v>
      </c>
      <c r="AS221" s="103" t="n">
        <f aca="false">AP221+AQ221+AR221</f>
        <v>0</v>
      </c>
      <c r="AT221" s="103"/>
      <c r="AU221" s="90" t="n">
        <f aca="false">AS221+AN221</f>
        <v>0</v>
      </c>
      <c r="AW221" s="90" t="n">
        <f aca="false">AI221+AF221+AC221</f>
        <v>0</v>
      </c>
      <c r="AX221" s="104"/>
    </row>
    <row r="222" customFormat="false" ht="12" hidden="false" customHeight="true" outlineLevel="0" collapsed="false">
      <c r="A222" s="94" t="n">
        <f aca="false">EDATE(A221,1)</f>
        <v>43282</v>
      </c>
      <c r="B222" s="95" t="n">
        <f aca="false">VLOOKUP(MONTH(A222),Volumes,4)</f>
        <v>40000</v>
      </c>
      <c r="C222" s="96"/>
      <c r="D222" s="97" t="n">
        <f aca="false">B222+C222</f>
        <v>40000</v>
      </c>
      <c r="E222" s="84" t="n">
        <f aca="false">IF(X222=0,0,IF(AND(X222=1,$H$3=1),D222*S222,IF($H$3=2,D222,"N/A")))</f>
        <v>0</v>
      </c>
      <c r="F222" s="84" t="n">
        <f aca="false">E222*W222</f>
        <v>0</v>
      </c>
      <c r="G222" s="32" t="n">
        <f aca="false">VLOOKUP($A222,Table,MATCH(G$4,Curves,0))</f>
        <v>4.0375</v>
      </c>
      <c r="H222" s="98" t="n">
        <f aca="false">G222</f>
        <v>4.0375</v>
      </c>
      <c r="I222" s="99" t="n">
        <f aca="false">H222</f>
        <v>4.0375</v>
      </c>
      <c r="J222" s="32" t="n">
        <f aca="false">VLOOKUP($A222,Table,MATCH(J$4,Curves,0))</f>
        <v>-0.0175</v>
      </c>
      <c r="K222" s="98" t="n">
        <f aca="false">J222</f>
        <v>-0.0175</v>
      </c>
      <c r="L222" s="99" t="n">
        <f aca="false">K222</f>
        <v>-0.0175</v>
      </c>
      <c r="M222" s="32" t="n">
        <f aca="false">VLOOKUP($A222,Table,MATCH(M$4,Curves,0))</f>
        <v>0.01</v>
      </c>
      <c r="N222" s="98" t="n">
        <f aca="false">VLOOKUP($A222,Table,MATCH(N$4,Curves,0))</f>
        <v>0.03</v>
      </c>
      <c r="O222" s="99" t="n">
        <f aca="false">N222</f>
        <v>0.03</v>
      </c>
      <c r="P222" s="100"/>
      <c r="Q222" s="99" t="n">
        <f aca="false">O222+L222+I222</f>
        <v>4.05</v>
      </c>
      <c r="R222" s="100"/>
      <c r="S222" s="35" t="n">
        <f aca="false">A223-A222</f>
        <v>31</v>
      </c>
      <c r="T222" s="101" t="n">
        <f aca="false">CHOOSE(F$3,A223+24,A222)</f>
        <v>43337</v>
      </c>
      <c r="U222" s="35" t="n">
        <f aca="false">T222-C$3</f>
        <v>6563</v>
      </c>
      <c r="V222" s="32" t="n">
        <f aca="false">VLOOKUP($A222,Table,MATCH(V$4,Curves,0))</f>
        <v>0.070859002456139</v>
      </c>
      <c r="W222" s="102" t="n">
        <f aca="false">1/(1+CHOOSE(F$3,(V223+($K$3/10000))/2,(V222+($K$3/10000))/2))^(2*U222/365.25)</f>
        <v>0.286162618722162</v>
      </c>
      <c r="X222" s="35" t="n">
        <f aca="false">IF(AND(mthbeg&lt;=A222,mthend&gt;=A222),1,0)</f>
        <v>0</v>
      </c>
      <c r="Y222" s="35" t="n">
        <f aca="false">S222*X222</f>
        <v>0</v>
      </c>
      <c r="AA222" s="89" t="n">
        <f aca="false">F222*G222</f>
        <v>0</v>
      </c>
      <c r="AB222" s="89" t="n">
        <f aca="false">$F222*H222</f>
        <v>0</v>
      </c>
      <c r="AC222" s="89" t="n">
        <f aca="false">$F222*I222</f>
        <v>0</v>
      </c>
      <c r="AD222" s="89" t="n">
        <f aca="false">$F222*J222</f>
        <v>-0</v>
      </c>
      <c r="AE222" s="89" t="n">
        <f aca="false">$F222*K222</f>
        <v>-0</v>
      </c>
      <c r="AF222" s="89" t="n">
        <f aca="false">$F222*L222</f>
        <v>-0</v>
      </c>
      <c r="AG222" s="89" t="n">
        <f aca="false">$F222*M222</f>
        <v>0</v>
      </c>
      <c r="AH222" s="89" t="n">
        <f aca="false">$F222*N222</f>
        <v>0</v>
      </c>
      <c r="AI222" s="89" t="n">
        <f aca="false">F222*O222</f>
        <v>0</v>
      </c>
      <c r="AJ222" s="93"/>
      <c r="AK222" s="89" t="n">
        <f aca="false">CHOOSE($G$3,AB222-AC222,AC222-AB222)</f>
        <v>0</v>
      </c>
      <c r="AL222" s="89" t="n">
        <f aca="false">CHOOSE($G$3,AE222-AF222,AF222-AE222)</f>
        <v>0</v>
      </c>
      <c r="AM222" s="89" t="n">
        <f aca="false">CHOOSE($G$3,AH222-AI222,AI222-AH222)</f>
        <v>0</v>
      </c>
      <c r="AN222" s="103" t="n">
        <f aca="false">SUM(AK222:AM222)</f>
        <v>0</v>
      </c>
      <c r="AP222" s="89" t="n">
        <f aca="false">CHOOSE($G$3,AA222-AB222,AB222-AA222)</f>
        <v>0</v>
      </c>
      <c r="AQ222" s="89" t="n">
        <f aca="false">CHOOSE($G$3,AD222-AE222,AE222-AD222)</f>
        <v>0</v>
      </c>
      <c r="AR222" s="89" t="n">
        <f aca="false">CHOOSE($G$3,AG222-AH222,AH222-AG222)</f>
        <v>0</v>
      </c>
      <c r="AS222" s="103" t="n">
        <f aca="false">AP222+AQ222+AR222</f>
        <v>0</v>
      </c>
      <c r="AT222" s="103"/>
      <c r="AU222" s="90" t="n">
        <f aca="false">AS222+AN222</f>
        <v>0</v>
      </c>
      <c r="AW222" s="90" t="n">
        <f aca="false">AI222+AF222+AC222</f>
        <v>0</v>
      </c>
      <c r="AX222" s="104"/>
    </row>
    <row r="223" customFormat="false" ht="12" hidden="false" customHeight="true" outlineLevel="0" collapsed="false">
      <c r="A223" s="94" t="n">
        <f aca="false">EDATE(A222,1)</f>
        <v>43313</v>
      </c>
      <c r="B223" s="95" t="n">
        <f aca="false">VLOOKUP(MONTH(A223),Volumes,4)</f>
        <v>40000</v>
      </c>
      <c r="C223" s="96"/>
      <c r="D223" s="97" t="n">
        <f aca="false">B223+C223</f>
        <v>40000</v>
      </c>
      <c r="E223" s="84" t="n">
        <f aca="false">IF(X223=0,0,IF(AND(X223=1,$H$3=1),D223*S223,IF($H$3=2,D223,"N/A")))</f>
        <v>0</v>
      </c>
      <c r="F223" s="84" t="n">
        <f aca="false">E223*W223</f>
        <v>0</v>
      </c>
      <c r="G223" s="32" t="n">
        <f aca="false">VLOOKUP($A223,Table,MATCH(G$4,Curves,0))</f>
        <v>4.0375</v>
      </c>
      <c r="H223" s="98" t="n">
        <f aca="false">G223</f>
        <v>4.0375</v>
      </c>
      <c r="I223" s="99" t="n">
        <f aca="false">H223</f>
        <v>4.0375</v>
      </c>
      <c r="J223" s="32" t="n">
        <f aca="false">VLOOKUP($A223,Table,MATCH(J$4,Curves,0))</f>
        <v>-0.0175</v>
      </c>
      <c r="K223" s="98" t="n">
        <f aca="false">J223</f>
        <v>-0.0175</v>
      </c>
      <c r="L223" s="99" t="n">
        <f aca="false">K223</f>
        <v>-0.0175</v>
      </c>
      <c r="M223" s="32" t="n">
        <f aca="false">VLOOKUP($A223,Table,MATCH(M$4,Curves,0))</f>
        <v>0.01</v>
      </c>
      <c r="N223" s="98" t="n">
        <f aca="false">VLOOKUP($A223,Table,MATCH(N$4,Curves,0))</f>
        <v>0.03</v>
      </c>
      <c r="O223" s="99" t="n">
        <f aca="false">N223</f>
        <v>0.03</v>
      </c>
      <c r="P223" s="100"/>
      <c r="Q223" s="99" t="n">
        <f aca="false">O223+L223+I223</f>
        <v>4.05</v>
      </c>
      <c r="R223" s="100"/>
      <c r="S223" s="35" t="n">
        <f aca="false">A224-A223</f>
        <v>31</v>
      </c>
      <c r="T223" s="101" t="n">
        <f aca="false">CHOOSE(F$3,A224+24,A223)</f>
        <v>43368</v>
      </c>
      <c r="U223" s="35" t="n">
        <f aca="false">T223-C$3</f>
        <v>6594</v>
      </c>
      <c r="V223" s="32" t="n">
        <f aca="false">VLOOKUP($A223,Table,MATCH(V$4,Curves,0))</f>
        <v>0.070859002456139</v>
      </c>
      <c r="W223" s="102" t="n">
        <f aca="false">1/(1+CHOOSE(F$3,(V224+($K$3/10000))/2,(V223+($K$3/10000))/2))^(2*U223/365.25)</f>
        <v>0.284476397682494</v>
      </c>
      <c r="X223" s="35" t="n">
        <f aca="false">IF(AND(mthbeg&lt;=A223,mthend&gt;=A223),1,0)</f>
        <v>0</v>
      </c>
      <c r="Y223" s="35" t="n">
        <f aca="false">S223*X223</f>
        <v>0</v>
      </c>
      <c r="AA223" s="89" t="n">
        <f aca="false">F223*G223</f>
        <v>0</v>
      </c>
      <c r="AB223" s="89" t="n">
        <f aca="false">$F223*H223</f>
        <v>0</v>
      </c>
      <c r="AC223" s="89" t="n">
        <f aca="false">$F223*I223</f>
        <v>0</v>
      </c>
      <c r="AD223" s="89" t="n">
        <f aca="false">$F223*J223</f>
        <v>-0</v>
      </c>
      <c r="AE223" s="89" t="n">
        <f aca="false">$F223*K223</f>
        <v>-0</v>
      </c>
      <c r="AF223" s="89" t="n">
        <f aca="false">$F223*L223</f>
        <v>-0</v>
      </c>
      <c r="AG223" s="89" t="n">
        <f aca="false">$F223*M223</f>
        <v>0</v>
      </c>
      <c r="AH223" s="89" t="n">
        <f aca="false">$F223*N223</f>
        <v>0</v>
      </c>
      <c r="AI223" s="89" t="n">
        <f aca="false">F223*O223</f>
        <v>0</v>
      </c>
      <c r="AJ223" s="93"/>
      <c r="AK223" s="89" t="n">
        <f aca="false">CHOOSE($G$3,AB223-AC223,AC223-AB223)</f>
        <v>0</v>
      </c>
      <c r="AL223" s="89" t="n">
        <f aca="false">CHOOSE($G$3,AE223-AF223,AF223-AE223)</f>
        <v>0</v>
      </c>
      <c r="AM223" s="89" t="n">
        <f aca="false">CHOOSE($G$3,AH223-AI223,AI223-AH223)</f>
        <v>0</v>
      </c>
      <c r="AN223" s="103" t="n">
        <f aca="false">SUM(AK223:AM223)</f>
        <v>0</v>
      </c>
      <c r="AP223" s="89" t="n">
        <f aca="false">CHOOSE($G$3,AA223-AB223,AB223-AA223)</f>
        <v>0</v>
      </c>
      <c r="AQ223" s="89" t="n">
        <f aca="false">CHOOSE($G$3,AD223-AE223,AE223-AD223)</f>
        <v>0</v>
      </c>
      <c r="AR223" s="89" t="n">
        <f aca="false">CHOOSE($G$3,AG223-AH223,AH223-AG223)</f>
        <v>0</v>
      </c>
      <c r="AS223" s="103" t="n">
        <f aca="false">AP223+AQ223+AR223</f>
        <v>0</v>
      </c>
      <c r="AT223" s="103"/>
      <c r="AU223" s="90" t="n">
        <f aca="false">AS223+AN223</f>
        <v>0</v>
      </c>
      <c r="AW223" s="90" t="n">
        <f aca="false">AI223+AF223+AC223</f>
        <v>0</v>
      </c>
      <c r="AX223" s="104"/>
    </row>
    <row r="224" customFormat="false" ht="12" hidden="false" customHeight="true" outlineLevel="0" collapsed="false">
      <c r="A224" s="94" t="n">
        <f aca="false">EDATE(A223,1)</f>
        <v>43344</v>
      </c>
      <c r="B224" s="95" t="n">
        <f aca="false">VLOOKUP(MONTH(A224),Volumes,4)</f>
        <v>20000</v>
      </c>
      <c r="C224" s="96"/>
      <c r="D224" s="97" t="n">
        <f aca="false">B224+C224</f>
        <v>20000</v>
      </c>
      <c r="E224" s="84" t="n">
        <f aca="false">IF(X224=0,0,IF(AND(X224=1,$H$3=1),D224*S224,IF($H$3=2,D224,"N/A")))</f>
        <v>0</v>
      </c>
      <c r="F224" s="84" t="n">
        <f aca="false">E224*W224</f>
        <v>0</v>
      </c>
      <c r="G224" s="32" t="n">
        <f aca="false">VLOOKUP($A224,Table,MATCH(G$4,Curves,0))</f>
        <v>4.0375</v>
      </c>
      <c r="H224" s="98" t="n">
        <f aca="false">G224</f>
        <v>4.0375</v>
      </c>
      <c r="I224" s="99" t="n">
        <f aca="false">H224</f>
        <v>4.0375</v>
      </c>
      <c r="J224" s="32" t="n">
        <f aca="false">VLOOKUP($A224,Table,MATCH(J$4,Curves,0))</f>
        <v>-0.0175</v>
      </c>
      <c r="K224" s="98" t="n">
        <f aca="false">J224</f>
        <v>-0.0175</v>
      </c>
      <c r="L224" s="99" t="n">
        <f aca="false">K224</f>
        <v>-0.0175</v>
      </c>
      <c r="M224" s="32" t="n">
        <f aca="false">VLOOKUP($A224,Table,MATCH(M$4,Curves,0))</f>
        <v>0.01</v>
      </c>
      <c r="N224" s="98" t="n">
        <f aca="false">VLOOKUP($A224,Table,MATCH(N$4,Curves,0))</f>
        <v>0.03</v>
      </c>
      <c r="O224" s="99" t="n">
        <f aca="false">N224</f>
        <v>0.03</v>
      </c>
      <c r="P224" s="100"/>
      <c r="Q224" s="99" t="n">
        <f aca="false">O224+L224+I224</f>
        <v>4.05</v>
      </c>
      <c r="R224" s="100"/>
      <c r="S224" s="35" t="n">
        <f aca="false">A225-A224</f>
        <v>30</v>
      </c>
      <c r="T224" s="101" t="n">
        <f aca="false">CHOOSE(F$3,A225+24,A224)</f>
        <v>43398</v>
      </c>
      <c r="U224" s="35" t="n">
        <f aca="false">T224-C$3</f>
        <v>6624</v>
      </c>
      <c r="V224" s="32" t="n">
        <f aca="false">VLOOKUP($A224,Table,MATCH(V$4,Curves,0))</f>
        <v>0.070859002456139</v>
      </c>
      <c r="W224" s="102" t="n">
        <f aca="false">1/(1+CHOOSE(F$3,(V225+($K$3/10000))/2,(V224+($K$3/10000))/2))^(2*U224/365.25)</f>
        <v>0.282854031964205</v>
      </c>
      <c r="X224" s="35" t="n">
        <f aca="false">IF(AND(mthbeg&lt;=A224,mthend&gt;=A224),1,0)</f>
        <v>0</v>
      </c>
      <c r="Y224" s="35" t="n">
        <f aca="false">S224*X224</f>
        <v>0</v>
      </c>
      <c r="AA224" s="89" t="n">
        <f aca="false">F224*G224</f>
        <v>0</v>
      </c>
      <c r="AB224" s="89" t="n">
        <f aca="false">$F224*H224</f>
        <v>0</v>
      </c>
      <c r="AC224" s="89" t="n">
        <f aca="false">$F224*I224</f>
        <v>0</v>
      </c>
      <c r="AD224" s="89" t="n">
        <f aca="false">$F224*J224</f>
        <v>-0</v>
      </c>
      <c r="AE224" s="89" t="n">
        <f aca="false">$F224*K224</f>
        <v>-0</v>
      </c>
      <c r="AF224" s="89" t="n">
        <f aca="false">$F224*L224</f>
        <v>-0</v>
      </c>
      <c r="AG224" s="89" t="n">
        <f aca="false">$F224*M224</f>
        <v>0</v>
      </c>
      <c r="AH224" s="89" t="n">
        <f aca="false">$F224*N224</f>
        <v>0</v>
      </c>
      <c r="AI224" s="89" t="n">
        <f aca="false">F224*O224</f>
        <v>0</v>
      </c>
      <c r="AJ224" s="93"/>
      <c r="AK224" s="89" t="n">
        <f aca="false">CHOOSE($G$3,AB224-AC224,AC224-AB224)</f>
        <v>0</v>
      </c>
      <c r="AL224" s="89" t="n">
        <f aca="false">CHOOSE($G$3,AE224-AF224,AF224-AE224)</f>
        <v>0</v>
      </c>
      <c r="AM224" s="89" t="n">
        <f aca="false">CHOOSE($G$3,AH224-AI224,AI224-AH224)</f>
        <v>0</v>
      </c>
      <c r="AN224" s="103" t="n">
        <f aca="false">SUM(AK224:AM224)</f>
        <v>0</v>
      </c>
      <c r="AP224" s="89" t="n">
        <f aca="false">CHOOSE($G$3,AA224-AB224,AB224-AA224)</f>
        <v>0</v>
      </c>
      <c r="AQ224" s="89" t="n">
        <f aca="false">CHOOSE($G$3,AD224-AE224,AE224-AD224)</f>
        <v>0</v>
      </c>
      <c r="AR224" s="89" t="n">
        <f aca="false">CHOOSE($G$3,AG224-AH224,AH224-AG224)</f>
        <v>0</v>
      </c>
      <c r="AS224" s="103" t="n">
        <f aca="false">AP224+AQ224+AR224</f>
        <v>0</v>
      </c>
      <c r="AT224" s="103"/>
      <c r="AU224" s="90" t="n">
        <f aca="false">AS224+AN224</f>
        <v>0</v>
      </c>
      <c r="AW224" s="90" t="n">
        <f aca="false">AI224+AF224+AC224</f>
        <v>0</v>
      </c>
      <c r="AX224" s="104"/>
    </row>
    <row r="225" customFormat="false" ht="12" hidden="false" customHeight="true" outlineLevel="0" collapsed="false">
      <c r="A225" s="94" t="n">
        <f aca="false">EDATE(A224,1)</f>
        <v>43374</v>
      </c>
      <c r="B225" s="95" t="n">
        <f aca="false">VLOOKUP(MONTH(A225),Volumes,4)</f>
        <v>10000</v>
      </c>
      <c r="C225" s="96"/>
      <c r="D225" s="97" t="n">
        <f aca="false">B225+C225</f>
        <v>10000</v>
      </c>
      <c r="E225" s="84" t="n">
        <f aca="false">IF(X225=0,0,IF(AND(X225=1,$H$3=1),D225*S225,IF($H$3=2,D225,"N/A")))</f>
        <v>0</v>
      </c>
      <c r="F225" s="84" t="n">
        <f aca="false">E225*W225</f>
        <v>0</v>
      </c>
      <c r="G225" s="32" t="n">
        <f aca="false">VLOOKUP($A225,Table,MATCH(G$4,Curves,0))</f>
        <v>4.0375</v>
      </c>
      <c r="H225" s="98" t="n">
        <f aca="false">G225</f>
        <v>4.0375</v>
      </c>
      <c r="I225" s="99" t="n">
        <f aca="false">H225</f>
        <v>4.0375</v>
      </c>
      <c r="J225" s="32" t="n">
        <f aca="false">VLOOKUP($A225,Table,MATCH(J$4,Curves,0))</f>
        <v>-0.0175</v>
      </c>
      <c r="K225" s="98" t="n">
        <f aca="false">J225</f>
        <v>-0.0175</v>
      </c>
      <c r="L225" s="99" t="n">
        <f aca="false">K225</f>
        <v>-0.0175</v>
      </c>
      <c r="M225" s="32" t="n">
        <f aca="false">VLOOKUP($A225,Table,MATCH(M$4,Curves,0))</f>
        <v>0.01</v>
      </c>
      <c r="N225" s="98" t="n">
        <f aca="false">VLOOKUP($A225,Table,MATCH(N$4,Curves,0))</f>
        <v>0.03</v>
      </c>
      <c r="O225" s="99" t="n">
        <f aca="false">N225</f>
        <v>0.03</v>
      </c>
      <c r="P225" s="100"/>
      <c r="Q225" s="99" t="n">
        <f aca="false">O225+L225+I225</f>
        <v>4.05</v>
      </c>
      <c r="R225" s="100"/>
      <c r="S225" s="35" t="n">
        <f aca="false">A226-A225</f>
        <v>31</v>
      </c>
      <c r="T225" s="101" t="n">
        <f aca="false">CHOOSE(F$3,A226+24,A225)</f>
        <v>43429</v>
      </c>
      <c r="U225" s="35" t="n">
        <f aca="false">T225-C$3</f>
        <v>6655</v>
      </c>
      <c r="V225" s="32" t="n">
        <f aca="false">VLOOKUP($A225,Table,MATCH(V$4,Curves,0))</f>
        <v>0.070859002456139</v>
      </c>
      <c r="W225" s="102" t="n">
        <f aca="false">1/(1+CHOOSE(F$3,(V226+($K$3/10000))/2,(V225+($K$3/10000))/2))^(2*U225/365.25)</f>
        <v>0.281187306862294</v>
      </c>
      <c r="X225" s="35" t="n">
        <f aca="false">IF(AND(mthbeg&lt;=A225,mthend&gt;=A225),1,0)</f>
        <v>0</v>
      </c>
      <c r="Y225" s="35" t="n">
        <f aca="false">S225*X225</f>
        <v>0</v>
      </c>
      <c r="AA225" s="89" t="n">
        <f aca="false">F225*G225</f>
        <v>0</v>
      </c>
      <c r="AB225" s="89" t="n">
        <f aca="false">$F225*H225</f>
        <v>0</v>
      </c>
      <c r="AC225" s="89" t="n">
        <f aca="false">$F225*I225</f>
        <v>0</v>
      </c>
      <c r="AD225" s="89" t="n">
        <f aca="false">$F225*J225</f>
        <v>-0</v>
      </c>
      <c r="AE225" s="89" t="n">
        <f aca="false">$F225*K225</f>
        <v>-0</v>
      </c>
      <c r="AF225" s="89" t="n">
        <f aca="false">$F225*L225</f>
        <v>-0</v>
      </c>
      <c r="AG225" s="89" t="n">
        <f aca="false">$F225*M225</f>
        <v>0</v>
      </c>
      <c r="AH225" s="89" t="n">
        <f aca="false">$F225*N225</f>
        <v>0</v>
      </c>
      <c r="AI225" s="89" t="n">
        <f aca="false">F225*O225</f>
        <v>0</v>
      </c>
      <c r="AJ225" s="93"/>
      <c r="AK225" s="89" t="n">
        <f aca="false">CHOOSE($G$3,AB225-AC225,AC225-AB225)</f>
        <v>0</v>
      </c>
      <c r="AL225" s="89" t="n">
        <f aca="false">CHOOSE($G$3,AE225-AF225,AF225-AE225)</f>
        <v>0</v>
      </c>
      <c r="AM225" s="89" t="n">
        <f aca="false">CHOOSE($G$3,AH225-AI225,AI225-AH225)</f>
        <v>0</v>
      </c>
      <c r="AN225" s="103" t="n">
        <f aca="false">SUM(AK225:AM225)</f>
        <v>0</v>
      </c>
      <c r="AP225" s="89" t="n">
        <f aca="false">CHOOSE($G$3,AA225-AB225,AB225-AA225)</f>
        <v>0</v>
      </c>
      <c r="AQ225" s="89" t="n">
        <f aca="false">CHOOSE($G$3,AD225-AE225,AE225-AD225)</f>
        <v>0</v>
      </c>
      <c r="AR225" s="89" t="n">
        <f aca="false">CHOOSE($G$3,AG225-AH225,AH225-AG225)</f>
        <v>0</v>
      </c>
      <c r="AS225" s="103" t="n">
        <f aca="false">AP225+AQ225+AR225</f>
        <v>0</v>
      </c>
      <c r="AT225" s="103"/>
      <c r="AU225" s="90" t="n">
        <f aca="false">AS225+AN225</f>
        <v>0</v>
      </c>
      <c r="AW225" s="90" t="n">
        <f aca="false">AI225+AF225+AC225</f>
        <v>0</v>
      </c>
      <c r="AX225" s="104"/>
    </row>
    <row r="226" customFormat="false" ht="12" hidden="false" customHeight="true" outlineLevel="0" collapsed="false">
      <c r="A226" s="94" t="n">
        <f aca="false">EDATE(A225,1)</f>
        <v>43405</v>
      </c>
      <c r="B226" s="95" t="n">
        <f aca="false">VLOOKUP(MONTH(A226),Volumes,4)</f>
        <v>10000</v>
      </c>
      <c r="C226" s="96"/>
      <c r="D226" s="97" t="n">
        <f aca="false">B226+C226</f>
        <v>10000</v>
      </c>
      <c r="E226" s="84" t="n">
        <f aca="false">IF(X226=0,0,IF(AND(X226=1,$H$3=1),D226*S226,IF($H$3=2,D226,"N/A")))</f>
        <v>0</v>
      </c>
      <c r="F226" s="84" t="n">
        <f aca="false">E226*W226</f>
        <v>0</v>
      </c>
      <c r="G226" s="32" t="n">
        <f aca="false">VLOOKUP($A226,Table,MATCH(G$4,Curves,0))</f>
        <v>4.0375</v>
      </c>
      <c r="H226" s="98" t="n">
        <f aca="false">G226</f>
        <v>4.0375</v>
      </c>
      <c r="I226" s="99" t="n">
        <f aca="false">H226</f>
        <v>4.0375</v>
      </c>
      <c r="J226" s="32" t="n">
        <f aca="false">VLOOKUP($A226,Table,MATCH(J$4,Curves,0))</f>
        <v>-0.0175</v>
      </c>
      <c r="K226" s="98" t="n">
        <f aca="false">J226</f>
        <v>-0.0175</v>
      </c>
      <c r="L226" s="99" t="n">
        <f aca="false">K226</f>
        <v>-0.0175</v>
      </c>
      <c r="M226" s="32" t="n">
        <f aca="false">VLOOKUP($A226,Table,MATCH(M$4,Curves,0))</f>
        <v>0.01</v>
      </c>
      <c r="N226" s="98" t="n">
        <f aca="false">VLOOKUP($A226,Table,MATCH(N$4,Curves,0))</f>
        <v>0.03</v>
      </c>
      <c r="O226" s="99" t="n">
        <f aca="false">N226</f>
        <v>0.03</v>
      </c>
      <c r="P226" s="100"/>
      <c r="Q226" s="99" t="n">
        <f aca="false">O226+L226+I226</f>
        <v>4.05</v>
      </c>
      <c r="R226" s="100"/>
      <c r="S226" s="35" t="n">
        <f aca="false">A227-A226</f>
        <v>30</v>
      </c>
      <c r="T226" s="101" t="n">
        <f aca="false">CHOOSE(F$3,A227+24,A226)</f>
        <v>43459</v>
      </c>
      <c r="U226" s="35" t="n">
        <f aca="false">T226-C$3</f>
        <v>6685</v>
      </c>
      <c r="V226" s="32" t="n">
        <f aca="false">VLOOKUP($A226,Table,MATCH(V$4,Curves,0))</f>
        <v>0.070859002456139</v>
      </c>
      <c r="W226" s="102" t="n">
        <f aca="false">1/(1+CHOOSE(F$3,(V227+($K$3/10000))/2,(V226+($K$3/10000))/2))^(2*U226/365.25)</f>
        <v>0.279583698792213</v>
      </c>
      <c r="X226" s="35" t="n">
        <f aca="false">IF(AND(mthbeg&lt;=A226,mthend&gt;=A226),1,0)</f>
        <v>0</v>
      </c>
      <c r="Y226" s="35" t="n">
        <f aca="false">S226*X226</f>
        <v>0</v>
      </c>
      <c r="AA226" s="89" t="n">
        <f aca="false">F226*G226</f>
        <v>0</v>
      </c>
      <c r="AB226" s="89" t="n">
        <f aca="false">$F226*H226</f>
        <v>0</v>
      </c>
      <c r="AC226" s="89" t="n">
        <f aca="false">$F226*I226</f>
        <v>0</v>
      </c>
      <c r="AD226" s="89" t="n">
        <f aca="false">$F226*J226</f>
        <v>-0</v>
      </c>
      <c r="AE226" s="89" t="n">
        <f aca="false">$F226*K226</f>
        <v>-0</v>
      </c>
      <c r="AF226" s="89" t="n">
        <f aca="false">$F226*L226</f>
        <v>-0</v>
      </c>
      <c r="AG226" s="89" t="n">
        <f aca="false">$F226*M226</f>
        <v>0</v>
      </c>
      <c r="AH226" s="89" t="n">
        <f aca="false">$F226*N226</f>
        <v>0</v>
      </c>
      <c r="AI226" s="89" t="n">
        <f aca="false">F226*O226</f>
        <v>0</v>
      </c>
      <c r="AJ226" s="93"/>
      <c r="AK226" s="89" t="n">
        <f aca="false">CHOOSE($G$3,AB226-AC226,AC226-AB226)</f>
        <v>0</v>
      </c>
      <c r="AL226" s="89" t="n">
        <f aca="false">CHOOSE($G$3,AE226-AF226,AF226-AE226)</f>
        <v>0</v>
      </c>
      <c r="AM226" s="89" t="n">
        <f aca="false">CHOOSE($G$3,AH226-AI226,AI226-AH226)</f>
        <v>0</v>
      </c>
      <c r="AN226" s="103" t="n">
        <f aca="false">SUM(AK226:AM226)</f>
        <v>0</v>
      </c>
      <c r="AP226" s="89" t="n">
        <f aca="false">CHOOSE($G$3,AA226-AB226,AB226-AA226)</f>
        <v>0</v>
      </c>
      <c r="AQ226" s="89" t="n">
        <f aca="false">CHOOSE($G$3,AD226-AE226,AE226-AD226)</f>
        <v>0</v>
      </c>
      <c r="AR226" s="89" t="n">
        <f aca="false">CHOOSE($G$3,AG226-AH226,AH226-AG226)</f>
        <v>0</v>
      </c>
      <c r="AS226" s="103" t="n">
        <f aca="false">AP226+AQ226+AR226</f>
        <v>0</v>
      </c>
      <c r="AT226" s="103"/>
      <c r="AU226" s="90" t="n">
        <f aca="false">AS226+AN226</f>
        <v>0</v>
      </c>
      <c r="AW226" s="90" t="n">
        <f aca="false">AI226+AF226+AC226</f>
        <v>0</v>
      </c>
      <c r="AX226" s="104"/>
    </row>
    <row r="227" customFormat="false" ht="12" hidden="false" customHeight="true" outlineLevel="0" collapsed="false">
      <c r="A227" s="94" t="n">
        <f aca="false">EDATE(A226,1)</f>
        <v>43435</v>
      </c>
      <c r="B227" s="95" t="n">
        <f aca="false">VLOOKUP(MONTH(A227),Volumes,4)</f>
        <v>10000</v>
      </c>
      <c r="C227" s="96"/>
      <c r="D227" s="97" t="n">
        <f aca="false">B227+C227</f>
        <v>10000</v>
      </c>
      <c r="E227" s="84" t="n">
        <f aca="false">IF(X227=0,0,IF(AND(X227=1,$H$3=1),D227*S227,IF($H$3=2,D227,"N/A")))</f>
        <v>0</v>
      </c>
      <c r="F227" s="84" t="n">
        <f aca="false">E227*W227</f>
        <v>0</v>
      </c>
      <c r="G227" s="32" t="n">
        <f aca="false">VLOOKUP($A227,Table,MATCH(G$4,Curves,0))</f>
        <v>4.0375</v>
      </c>
      <c r="H227" s="98" t="n">
        <f aca="false">G227</f>
        <v>4.0375</v>
      </c>
      <c r="I227" s="99" t="n">
        <f aca="false">H227</f>
        <v>4.0375</v>
      </c>
      <c r="J227" s="32" t="n">
        <f aca="false">VLOOKUP($A227,Table,MATCH(J$4,Curves,0))</f>
        <v>-0.0175</v>
      </c>
      <c r="K227" s="98" t="n">
        <f aca="false">J227</f>
        <v>-0.0175</v>
      </c>
      <c r="L227" s="99" t="n">
        <f aca="false">K227</f>
        <v>-0.0175</v>
      </c>
      <c r="M227" s="32" t="n">
        <f aca="false">VLOOKUP($A227,Table,MATCH(M$4,Curves,0))</f>
        <v>0.01</v>
      </c>
      <c r="N227" s="98" t="n">
        <f aca="false">VLOOKUP($A227,Table,MATCH(N$4,Curves,0))</f>
        <v>0.03</v>
      </c>
      <c r="O227" s="99" t="n">
        <f aca="false">N227</f>
        <v>0.03</v>
      </c>
      <c r="P227" s="100"/>
      <c r="Q227" s="99" t="n">
        <f aca="false">O227+L227+I227</f>
        <v>4.05</v>
      </c>
      <c r="R227" s="100"/>
      <c r="S227" s="35" t="n">
        <f aca="false">A228-A227</f>
        <v>31</v>
      </c>
      <c r="T227" s="101" t="n">
        <f aca="false">CHOOSE(F$3,A228+24,A227)</f>
        <v>43490</v>
      </c>
      <c r="U227" s="35" t="n">
        <f aca="false">T227-C$3</f>
        <v>6716</v>
      </c>
      <c r="V227" s="32" t="n">
        <f aca="false">VLOOKUP($A227,Table,MATCH(V$4,Curves,0))</f>
        <v>0.070859002456139</v>
      </c>
      <c r="W227" s="102" t="n">
        <f aca="false">1/(1+CHOOSE(F$3,(V228+($K$3/10000))/2,(V227+($K$3/10000))/2))^(2*U227/365.25)</f>
        <v>0.277936244217759</v>
      </c>
      <c r="X227" s="35" t="n">
        <f aca="false">IF(AND(mthbeg&lt;=A227,mthend&gt;=A227),1,0)</f>
        <v>0</v>
      </c>
      <c r="Y227" s="35" t="n">
        <f aca="false">S227*X227</f>
        <v>0</v>
      </c>
      <c r="AA227" s="89" t="n">
        <f aca="false">F227*G227</f>
        <v>0</v>
      </c>
      <c r="AB227" s="89" t="n">
        <f aca="false">$F227*H227</f>
        <v>0</v>
      </c>
      <c r="AC227" s="89" t="n">
        <f aca="false">$F227*I227</f>
        <v>0</v>
      </c>
      <c r="AD227" s="89" t="n">
        <f aca="false">$F227*J227</f>
        <v>-0</v>
      </c>
      <c r="AE227" s="89" t="n">
        <f aca="false">$F227*K227</f>
        <v>-0</v>
      </c>
      <c r="AF227" s="89" t="n">
        <f aca="false">$F227*L227</f>
        <v>-0</v>
      </c>
      <c r="AG227" s="89" t="n">
        <f aca="false">$F227*M227</f>
        <v>0</v>
      </c>
      <c r="AH227" s="89" t="n">
        <f aca="false">$F227*N227</f>
        <v>0</v>
      </c>
      <c r="AI227" s="89" t="n">
        <f aca="false">F227*O227</f>
        <v>0</v>
      </c>
      <c r="AJ227" s="93"/>
      <c r="AK227" s="89" t="n">
        <f aca="false">CHOOSE($G$3,AB227-AC227,AC227-AB227)</f>
        <v>0</v>
      </c>
      <c r="AL227" s="89" t="n">
        <f aca="false">CHOOSE($G$3,AE227-AF227,AF227-AE227)</f>
        <v>0</v>
      </c>
      <c r="AM227" s="89" t="n">
        <f aca="false">CHOOSE($G$3,AH227-AI227,AI227-AH227)</f>
        <v>0</v>
      </c>
      <c r="AN227" s="103" t="n">
        <f aca="false">SUM(AK227:AM227)</f>
        <v>0</v>
      </c>
      <c r="AP227" s="89" t="n">
        <f aca="false">CHOOSE($G$3,AA227-AB227,AB227-AA227)</f>
        <v>0</v>
      </c>
      <c r="AQ227" s="89" t="n">
        <f aca="false">CHOOSE($G$3,AD227-AE227,AE227-AD227)</f>
        <v>0</v>
      </c>
      <c r="AR227" s="89" t="n">
        <f aca="false">CHOOSE($G$3,AG227-AH227,AH227-AG227)</f>
        <v>0</v>
      </c>
      <c r="AS227" s="103" t="n">
        <f aca="false">AP227+AQ227+AR227</f>
        <v>0</v>
      </c>
      <c r="AT227" s="103"/>
      <c r="AU227" s="90" t="n">
        <f aca="false">AS227+AN227</f>
        <v>0</v>
      </c>
      <c r="AW227" s="90" t="n">
        <f aca="false">AI227+AF227+AC227</f>
        <v>0</v>
      </c>
      <c r="AX227" s="104"/>
    </row>
    <row r="228" customFormat="false" ht="12" hidden="false" customHeight="true" outlineLevel="0" collapsed="false">
      <c r="A228" s="94" t="n">
        <f aca="false">EDATE(A227,1)</f>
        <v>43466</v>
      </c>
      <c r="B228" s="95" t="n">
        <f aca="false">VLOOKUP(MONTH(A228),Volumes,4)</f>
        <v>10000</v>
      </c>
      <c r="C228" s="96"/>
      <c r="D228" s="97" t="n">
        <f aca="false">B228+C228</f>
        <v>10000</v>
      </c>
      <c r="E228" s="84" t="n">
        <f aca="false">IF(X228=0,0,IF(AND(X228=1,$H$3=1),D228*S228,IF($H$3=2,D228,"N/A")))</f>
        <v>0</v>
      </c>
      <c r="F228" s="84" t="n">
        <f aca="false">E228*W228</f>
        <v>0</v>
      </c>
      <c r="G228" s="32" t="n">
        <f aca="false">VLOOKUP($A228,Table,MATCH(G$4,Curves,0))</f>
        <v>4.0375</v>
      </c>
      <c r="H228" s="98" t="n">
        <f aca="false">G228</f>
        <v>4.0375</v>
      </c>
      <c r="I228" s="99" t="n">
        <f aca="false">H228</f>
        <v>4.0375</v>
      </c>
      <c r="J228" s="32" t="n">
        <f aca="false">VLOOKUP($A228,Table,MATCH(J$4,Curves,0))</f>
        <v>-0.0175</v>
      </c>
      <c r="K228" s="98" t="n">
        <f aca="false">J228</f>
        <v>-0.0175</v>
      </c>
      <c r="L228" s="99" t="n">
        <f aca="false">K228</f>
        <v>-0.0175</v>
      </c>
      <c r="M228" s="32" t="n">
        <f aca="false">VLOOKUP($A228,Table,MATCH(M$4,Curves,0))</f>
        <v>0.01</v>
      </c>
      <c r="N228" s="98" t="n">
        <f aca="false">VLOOKUP($A228,Table,MATCH(N$4,Curves,0))</f>
        <v>0.03</v>
      </c>
      <c r="O228" s="99" t="n">
        <f aca="false">N228</f>
        <v>0.03</v>
      </c>
      <c r="P228" s="100"/>
      <c r="Q228" s="99" t="n">
        <f aca="false">O228+L228+I228</f>
        <v>4.05</v>
      </c>
      <c r="R228" s="100"/>
      <c r="S228" s="35" t="n">
        <f aca="false">A229-A228</f>
        <v>31</v>
      </c>
      <c r="T228" s="101" t="n">
        <f aca="false">CHOOSE(F$3,A229+24,A228)</f>
        <v>43521</v>
      </c>
      <c r="U228" s="35" t="n">
        <f aca="false">T228-C$3</f>
        <v>6747</v>
      </c>
      <c r="V228" s="32" t="n">
        <f aca="false">VLOOKUP($A228,Table,MATCH(V$4,Curves,0))</f>
        <v>0.070859002456139</v>
      </c>
      <c r="W228" s="102" t="n">
        <f aca="false">1/(1+CHOOSE(F$3,(V229+($K$3/10000))/2,(V228+($K$3/10000))/2))^(2*U228/365.25)</f>
        <v>0.27629849731434</v>
      </c>
      <c r="X228" s="35" t="n">
        <f aca="false">IF(AND(mthbeg&lt;=A228,mthend&gt;=A228),1,0)</f>
        <v>0</v>
      </c>
      <c r="Y228" s="35" t="n">
        <f aca="false">S228*X228</f>
        <v>0</v>
      </c>
      <c r="AA228" s="89" t="n">
        <f aca="false">F228*G228</f>
        <v>0</v>
      </c>
      <c r="AB228" s="89" t="n">
        <f aca="false">$F228*H228</f>
        <v>0</v>
      </c>
      <c r="AC228" s="89" t="n">
        <f aca="false">$F228*I228</f>
        <v>0</v>
      </c>
      <c r="AD228" s="89" t="n">
        <f aca="false">$F228*J228</f>
        <v>-0</v>
      </c>
      <c r="AE228" s="89" t="n">
        <f aca="false">$F228*K228</f>
        <v>-0</v>
      </c>
      <c r="AF228" s="89" t="n">
        <f aca="false">$F228*L228</f>
        <v>-0</v>
      </c>
      <c r="AG228" s="89" t="n">
        <f aca="false">$F228*M228</f>
        <v>0</v>
      </c>
      <c r="AH228" s="89" t="n">
        <f aca="false">$F228*N228</f>
        <v>0</v>
      </c>
      <c r="AI228" s="89" t="n">
        <f aca="false">F228*O228</f>
        <v>0</v>
      </c>
      <c r="AJ228" s="93"/>
      <c r="AK228" s="89" t="n">
        <f aca="false">CHOOSE($G$3,AB228-AC228,AC228-AB228)</f>
        <v>0</v>
      </c>
      <c r="AL228" s="89" t="n">
        <f aca="false">CHOOSE($G$3,AE228-AF228,AF228-AE228)</f>
        <v>0</v>
      </c>
      <c r="AM228" s="89" t="n">
        <f aca="false">CHOOSE($G$3,AH228-AI228,AI228-AH228)</f>
        <v>0</v>
      </c>
      <c r="AN228" s="103" t="n">
        <f aca="false">SUM(AK228:AM228)</f>
        <v>0</v>
      </c>
      <c r="AP228" s="89" t="n">
        <f aca="false">CHOOSE($G$3,AA228-AB228,AB228-AA228)</f>
        <v>0</v>
      </c>
      <c r="AQ228" s="89" t="n">
        <f aca="false">CHOOSE($G$3,AD228-AE228,AE228-AD228)</f>
        <v>0</v>
      </c>
      <c r="AR228" s="89" t="n">
        <f aca="false">CHOOSE($G$3,AG228-AH228,AH228-AG228)</f>
        <v>0</v>
      </c>
      <c r="AS228" s="103" t="n">
        <f aca="false">AP228+AQ228+AR228</f>
        <v>0</v>
      </c>
      <c r="AT228" s="103"/>
      <c r="AU228" s="90" t="n">
        <f aca="false">AS228+AN228</f>
        <v>0</v>
      </c>
      <c r="AW228" s="90" t="n">
        <f aca="false">AI228+AF228+AC228</f>
        <v>0</v>
      </c>
      <c r="AX228" s="104"/>
    </row>
    <row r="229" customFormat="false" ht="12" hidden="false" customHeight="true" outlineLevel="0" collapsed="false">
      <c r="A229" s="94" t="n">
        <f aca="false">EDATE(A228,1)</f>
        <v>43497</v>
      </c>
      <c r="B229" s="95" t="n">
        <f aca="false">VLOOKUP(MONTH(A229),Volumes,4)</f>
        <v>10000</v>
      </c>
      <c r="C229" s="96"/>
      <c r="D229" s="97" t="n">
        <f aca="false">B229+C229</f>
        <v>10000</v>
      </c>
      <c r="E229" s="84" t="n">
        <f aca="false">IF(X229=0,0,IF(AND(X229=1,$H$3=1),D229*S229,IF($H$3=2,D229,"N/A")))</f>
        <v>0</v>
      </c>
      <c r="F229" s="84" t="n">
        <f aca="false">E229*W229</f>
        <v>0</v>
      </c>
      <c r="G229" s="32" t="n">
        <f aca="false">VLOOKUP($A229,Table,MATCH(G$4,Curves,0))</f>
        <v>4.0375</v>
      </c>
      <c r="H229" s="98" t="n">
        <f aca="false">G229</f>
        <v>4.0375</v>
      </c>
      <c r="I229" s="99" t="n">
        <f aca="false">H229</f>
        <v>4.0375</v>
      </c>
      <c r="J229" s="32" t="n">
        <f aca="false">VLOOKUP($A229,Table,MATCH(J$4,Curves,0))</f>
        <v>-0.0175</v>
      </c>
      <c r="K229" s="98" t="n">
        <f aca="false">J229</f>
        <v>-0.0175</v>
      </c>
      <c r="L229" s="99" t="n">
        <f aca="false">K229</f>
        <v>-0.0175</v>
      </c>
      <c r="M229" s="32" t="n">
        <f aca="false">VLOOKUP($A229,Table,MATCH(M$4,Curves,0))</f>
        <v>0.01</v>
      </c>
      <c r="N229" s="98" t="n">
        <f aca="false">VLOOKUP($A229,Table,MATCH(N$4,Curves,0))</f>
        <v>0.03</v>
      </c>
      <c r="O229" s="99" t="n">
        <f aca="false">N229</f>
        <v>0.03</v>
      </c>
      <c r="P229" s="100"/>
      <c r="Q229" s="99" t="n">
        <f aca="false">O229+L229+I229</f>
        <v>4.05</v>
      </c>
      <c r="R229" s="100"/>
      <c r="S229" s="35" t="n">
        <f aca="false">A230-A229</f>
        <v>28</v>
      </c>
      <c r="T229" s="101" t="n">
        <f aca="false">CHOOSE(F$3,A230+24,A229)</f>
        <v>43549</v>
      </c>
      <c r="U229" s="35" t="n">
        <f aca="false">T229-C$3</f>
        <v>6775</v>
      </c>
      <c r="V229" s="32" t="n">
        <f aca="false">VLOOKUP($A229,Table,MATCH(V$4,Curves,0))</f>
        <v>0.070859002456139</v>
      </c>
      <c r="W229" s="102" t="n">
        <f aca="false">1/(1+CHOOSE(F$3,(V230+($K$3/10000))/2,(V229+($K$3/10000))/2))^(2*U229/365.25)</f>
        <v>0.27482753840936</v>
      </c>
      <c r="X229" s="35" t="n">
        <f aca="false">IF(AND(mthbeg&lt;=A229,mthend&gt;=A229),1,0)</f>
        <v>0</v>
      </c>
      <c r="Y229" s="35" t="n">
        <f aca="false">S229*X229</f>
        <v>0</v>
      </c>
      <c r="AA229" s="89" t="n">
        <f aca="false">F229*G229</f>
        <v>0</v>
      </c>
      <c r="AB229" s="89" t="n">
        <f aca="false">$F229*H229</f>
        <v>0</v>
      </c>
      <c r="AC229" s="89" t="n">
        <f aca="false">$F229*I229</f>
        <v>0</v>
      </c>
      <c r="AD229" s="89" t="n">
        <f aca="false">$F229*J229</f>
        <v>-0</v>
      </c>
      <c r="AE229" s="89" t="n">
        <f aca="false">$F229*K229</f>
        <v>-0</v>
      </c>
      <c r="AF229" s="89" t="n">
        <f aca="false">$F229*L229</f>
        <v>-0</v>
      </c>
      <c r="AG229" s="89" t="n">
        <f aca="false">$F229*M229</f>
        <v>0</v>
      </c>
      <c r="AH229" s="89" t="n">
        <f aca="false">$F229*N229</f>
        <v>0</v>
      </c>
      <c r="AI229" s="89" t="n">
        <f aca="false">F229*O229</f>
        <v>0</v>
      </c>
      <c r="AJ229" s="93"/>
      <c r="AK229" s="89" t="n">
        <f aca="false">CHOOSE($G$3,AB229-AC229,AC229-AB229)</f>
        <v>0</v>
      </c>
      <c r="AL229" s="89" t="n">
        <f aca="false">CHOOSE($G$3,AE229-AF229,AF229-AE229)</f>
        <v>0</v>
      </c>
      <c r="AM229" s="89" t="n">
        <f aca="false">CHOOSE($G$3,AH229-AI229,AI229-AH229)</f>
        <v>0</v>
      </c>
      <c r="AN229" s="103" t="n">
        <f aca="false">SUM(AK229:AM229)</f>
        <v>0</v>
      </c>
      <c r="AP229" s="89" t="n">
        <f aca="false">CHOOSE($G$3,AA229-AB229,AB229-AA229)</f>
        <v>0</v>
      </c>
      <c r="AQ229" s="89" t="n">
        <f aca="false">CHOOSE($G$3,AD229-AE229,AE229-AD229)</f>
        <v>0</v>
      </c>
      <c r="AR229" s="89" t="n">
        <f aca="false">CHOOSE($G$3,AG229-AH229,AH229-AG229)</f>
        <v>0</v>
      </c>
      <c r="AS229" s="103" t="n">
        <f aca="false">AP229+AQ229+AR229</f>
        <v>0</v>
      </c>
      <c r="AT229" s="103"/>
      <c r="AU229" s="90" t="n">
        <f aca="false">AS229+AN229</f>
        <v>0</v>
      </c>
      <c r="AW229" s="90" t="n">
        <f aca="false">AI229+AF229+AC229</f>
        <v>0</v>
      </c>
      <c r="AX229" s="104"/>
    </row>
    <row r="230" customFormat="false" ht="12" hidden="false" customHeight="true" outlineLevel="0" collapsed="false">
      <c r="A230" s="94" t="n">
        <f aca="false">EDATE(A229,1)</f>
        <v>43525</v>
      </c>
      <c r="B230" s="95" t="n">
        <f aca="false">VLOOKUP(MONTH(A230),Volumes,4)</f>
        <v>10000</v>
      </c>
      <c r="C230" s="96"/>
      <c r="D230" s="97" t="n">
        <f aca="false">B230+C230</f>
        <v>10000</v>
      </c>
      <c r="E230" s="84" t="n">
        <f aca="false">IF(X230=0,0,IF(AND(X230=1,$H$3=1),D230*S230,IF($H$3=2,D230,"N/A")))</f>
        <v>0</v>
      </c>
      <c r="F230" s="84" t="n">
        <f aca="false">E230*W230</f>
        <v>0</v>
      </c>
      <c r="G230" s="32" t="n">
        <f aca="false">VLOOKUP($A230,Table,MATCH(G$4,Curves,0))</f>
        <v>4.0375</v>
      </c>
      <c r="H230" s="98" t="n">
        <f aca="false">G230</f>
        <v>4.0375</v>
      </c>
      <c r="I230" s="99" t="n">
        <f aca="false">H230</f>
        <v>4.0375</v>
      </c>
      <c r="J230" s="32" t="n">
        <f aca="false">VLOOKUP($A230,Table,MATCH(J$4,Curves,0))</f>
        <v>-0.0175</v>
      </c>
      <c r="K230" s="98" t="n">
        <f aca="false">J230</f>
        <v>-0.0175</v>
      </c>
      <c r="L230" s="99" t="n">
        <f aca="false">K230</f>
        <v>-0.0175</v>
      </c>
      <c r="M230" s="32" t="n">
        <f aca="false">VLOOKUP($A230,Table,MATCH(M$4,Curves,0))</f>
        <v>0.01</v>
      </c>
      <c r="N230" s="98" t="n">
        <f aca="false">VLOOKUP($A230,Table,MATCH(N$4,Curves,0))</f>
        <v>0.03</v>
      </c>
      <c r="O230" s="99" t="n">
        <f aca="false">N230</f>
        <v>0.03</v>
      </c>
      <c r="P230" s="100"/>
      <c r="Q230" s="99" t="n">
        <f aca="false">O230+L230+I230</f>
        <v>4.05</v>
      </c>
      <c r="R230" s="100"/>
      <c r="S230" s="35" t="n">
        <f aca="false">A231-A230</f>
        <v>31</v>
      </c>
      <c r="T230" s="101" t="n">
        <f aca="false">CHOOSE(F$3,A231+24,A230)</f>
        <v>43580</v>
      </c>
      <c r="U230" s="35" t="n">
        <f aca="false">T230-C$3</f>
        <v>6806</v>
      </c>
      <c r="V230" s="32" t="n">
        <f aca="false">VLOOKUP($A230,Table,MATCH(V$4,Curves,0))</f>
        <v>0.070859002456139</v>
      </c>
      <c r="W230" s="102" t="n">
        <f aca="false">1/(1+CHOOSE(F$3,(V231+($K$3/10000))/2,(V230+($K$3/10000))/2))^(2*U230/365.25)</f>
        <v>0.273208109639748</v>
      </c>
      <c r="X230" s="35" t="n">
        <f aca="false">IF(AND(mthbeg&lt;=A230,mthend&gt;=A230),1,0)</f>
        <v>0</v>
      </c>
      <c r="Y230" s="35" t="n">
        <f aca="false">S230*X230</f>
        <v>0</v>
      </c>
      <c r="AA230" s="89" t="n">
        <f aca="false">F230*G230</f>
        <v>0</v>
      </c>
      <c r="AB230" s="89" t="n">
        <f aca="false">$F230*H230</f>
        <v>0</v>
      </c>
      <c r="AC230" s="89" t="n">
        <f aca="false">$F230*I230</f>
        <v>0</v>
      </c>
      <c r="AD230" s="89" t="n">
        <f aca="false">$F230*J230</f>
        <v>-0</v>
      </c>
      <c r="AE230" s="89" t="n">
        <f aca="false">$F230*K230</f>
        <v>-0</v>
      </c>
      <c r="AF230" s="89" t="n">
        <f aca="false">$F230*L230</f>
        <v>-0</v>
      </c>
      <c r="AG230" s="89" t="n">
        <f aca="false">$F230*M230</f>
        <v>0</v>
      </c>
      <c r="AH230" s="89" t="n">
        <f aca="false">$F230*N230</f>
        <v>0</v>
      </c>
      <c r="AI230" s="89" t="n">
        <f aca="false">F230*O230</f>
        <v>0</v>
      </c>
      <c r="AJ230" s="93"/>
      <c r="AK230" s="89" t="n">
        <f aca="false">CHOOSE($G$3,AB230-AC230,AC230-AB230)</f>
        <v>0</v>
      </c>
      <c r="AL230" s="89" t="n">
        <f aca="false">CHOOSE($G$3,AE230-AF230,AF230-AE230)</f>
        <v>0</v>
      </c>
      <c r="AM230" s="89" t="n">
        <f aca="false">CHOOSE($G$3,AH230-AI230,AI230-AH230)</f>
        <v>0</v>
      </c>
      <c r="AN230" s="103" t="n">
        <f aca="false">SUM(AK230:AM230)</f>
        <v>0</v>
      </c>
      <c r="AP230" s="89" t="n">
        <f aca="false">CHOOSE($G$3,AA230-AB230,AB230-AA230)</f>
        <v>0</v>
      </c>
      <c r="AQ230" s="89" t="n">
        <f aca="false">CHOOSE($G$3,AD230-AE230,AE230-AD230)</f>
        <v>0</v>
      </c>
      <c r="AR230" s="89" t="n">
        <f aca="false">CHOOSE($G$3,AG230-AH230,AH230-AG230)</f>
        <v>0</v>
      </c>
      <c r="AS230" s="103" t="n">
        <f aca="false">AP230+AQ230+AR230</f>
        <v>0</v>
      </c>
      <c r="AT230" s="103"/>
      <c r="AU230" s="90" t="n">
        <f aca="false">AS230+AN230</f>
        <v>0</v>
      </c>
      <c r="AW230" s="90" t="n">
        <f aca="false">AI230+AF230+AC230</f>
        <v>0</v>
      </c>
      <c r="AX230" s="104"/>
    </row>
    <row r="231" customFormat="false" ht="12" hidden="false" customHeight="true" outlineLevel="0" collapsed="false">
      <c r="A231" s="94" t="n">
        <f aca="false">EDATE(A230,1)</f>
        <v>43556</v>
      </c>
      <c r="B231" s="95" t="n">
        <f aca="false">VLOOKUP(MONTH(A231),Volumes,4)</f>
        <v>10000</v>
      </c>
      <c r="C231" s="96"/>
      <c r="D231" s="97" t="n">
        <f aca="false">B231+C231</f>
        <v>10000</v>
      </c>
      <c r="E231" s="84" t="n">
        <f aca="false">IF(X231=0,0,IF(AND(X231=1,$H$3=1),D231*S231,IF($H$3=2,D231,"N/A")))</f>
        <v>0</v>
      </c>
      <c r="F231" s="84" t="n">
        <f aca="false">E231*W231</f>
        <v>0</v>
      </c>
      <c r="G231" s="32" t="n">
        <f aca="false">VLOOKUP($A231,Table,MATCH(G$4,Curves,0))</f>
        <v>4.0375</v>
      </c>
      <c r="H231" s="98" t="n">
        <f aca="false">G231</f>
        <v>4.0375</v>
      </c>
      <c r="I231" s="99" t="n">
        <f aca="false">H231</f>
        <v>4.0375</v>
      </c>
      <c r="J231" s="32" t="n">
        <f aca="false">VLOOKUP($A231,Table,MATCH(J$4,Curves,0))</f>
        <v>-0.0175</v>
      </c>
      <c r="K231" s="98" t="n">
        <f aca="false">J231</f>
        <v>-0.0175</v>
      </c>
      <c r="L231" s="99" t="n">
        <f aca="false">K231</f>
        <v>-0.0175</v>
      </c>
      <c r="M231" s="32" t="n">
        <f aca="false">VLOOKUP($A231,Table,MATCH(M$4,Curves,0))</f>
        <v>0.01</v>
      </c>
      <c r="N231" s="98" t="n">
        <f aca="false">VLOOKUP($A231,Table,MATCH(N$4,Curves,0))</f>
        <v>0.03</v>
      </c>
      <c r="O231" s="99" t="n">
        <f aca="false">N231</f>
        <v>0.03</v>
      </c>
      <c r="P231" s="100"/>
      <c r="Q231" s="99" t="n">
        <f aca="false">O231+L231+I231</f>
        <v>4.05</v>
      </c>
      <c r="R231" s="100"/>
      <c r="S231" s="35" t="n">
        <f aca="false">A232-A231</f>
        <v>30</v>
      </c>
      <c r="T231" s="101" t="n">
        <f aca="false">CHOOSE(F$3,A232+24,A231)</f>
        <v>43610</v>
      </c>
      <c r="U231" s="35" t="n">
        <f aca="false">T231-C$3</f>
        <v>6836</v>
      </c>
      <c r="V231" s="32" t="n">
        <f aca="false">VLOOKUP($A231,Table,MATCH(V$4,Curves,0))</f>
        <v>0.070859002456139</v>
      </c>
      <c r="W231" s="102" t="n">
        <f aca="false">1/(1+CHOOSE(F$3,(V232+($K$3/10000))/2,(V231+($K$3/10000))/2))^(2*U231/365.25)</f>
        <v>0.271650006842297</v>
      </c>
      <c r="X231" s="35" t="n">
        <f aca="false">IF(AND(mthbeg&lt;=A231,mthend&gt;=A231),1,0)</f>
        <v>0</v>
      </c>
      <c r="Y231" s="35" t="n">
        <f aca="false">S231*X231</f>
        <v>0</v>
      </c>
      <c r="AA231" s="89" t="n">
        <f aca="false">F231*G231</f>
        <v>0</v>
      </c>
      <c r="AB231" s="89" t="n">
        <f aca="false">$F231*H231</f>
        <v>0</v>
      </c>
      <c r="AC231" s="89" t="n">
        <f aca="false">$F231*I231</f>
        <v>0</v>
      </c>
      <c r="AD231" s="89" t="n">
        <f aca="false">$F231*J231</f>
        <v>-0</v>
      </c>
      <c r="AE231" s="89" t="n">
        <f aca="false">$F231*K231</f>
        <v>-0</v>
      </c>
      <c r="AF231" s="89" t="n">
        <f aca="false">$F231*L231</f>
        <v>-0</v>
      </c>
      <c r="AG231" s="89" t="n">
        <f aca="false">$F231*M231</f>
        <v>0</v>
      </c>
      <c r="AH231" s="89" t="n">
        <f aca="false">$F231*N231</f>
        <v>0</v>
      </c>
      <c r="AI231" s="89" t="n">
        <f aca="false">F231*O231</f>
        <v>0</v>
      </c>
      <c r="AJ231" s="93"/>
      <c r="AK231" s="89" t="n">
        <f aca="false">CHOOSE($G$3,AB231-AC231,AC231-AB231)</f>
        <v>0</v>
      </c>
      <c r="AL231" s="89" t="n">
        <f aca="false">CHOOSE($G$3,AE231-AF231,AF231-AE231)</f>
        <v>0</v>
      </c>
      <c r="AM231" s="89" t="n">
        <f aca="false">CHOOSE($G$3,AH231-AI231,AI231-AH231)</f>
        <v>0</v>
      </c>
      <c r="AN231" s="103" t="n">
        <f aca="false">SUM(AK231:AM231)</f>
        <v>0</v>
      </c>
      <c r="AP231" s="89" t="n">
        <f aca="false">CHOOSE($G$3,AA231-AB231,AB231-AA231)</f>
        <v>0</v>
      </c>
      <c r="AQ231" s="89" t="n">
        <f aca="false">CHOOSE($G$3,AD231-AE231,AE231-AD231)</f>
        <v>0</v>
      </c>
      <c r="AR231" s="89" t="n">
        <f aca="false">CHOOSE($G$3,AG231-AH231,AH231-AG231)</f>
        <v>0</v>
      </c>
      <c r="AS231" s="103" t="n">
        <f aca="false">AP231+AQ231+AR231</f>
        <v>0</v>
      </c>
      <c r="AT231" s="103"/>
      <c r="AU231" s="90" t="n">
        <f aca="false">AS231+AN231</f>
        <v>0</v>
      </c>
      <c r="AW231" s="90" t="n">
        <f aca="false">AI231+AF231+AC231</f>
        <v>0</v>
      </c>
      <c r="AX231" s="104"/>
    </row>
    <row r="232" customFormat="false" ht="12" hidden="false" customHeight="true" outlineLevel="0" collapsed="false">
      <c r="A232" s="94" t="n">
        <f aca="false">EDATE(A231,1)</f>
        <v>43586</v>
      </c>
      <c r="B232" s="95" t="n">
        <f aca="false">VLOOKUP(MONTH(A232),Volumes,4)</f>
        <v>20000</v>
      </c>
      <c r="C232" s="96"/>
      <c r="D232" s="97" t="n">
        <f aca="false">B232+C232</f>
        <v>20000</v>
      </c>
      <c r="E232" s="84" t="n">
        <f aca="false">IF(X232=0,0,IF(AND(X232=1,$H$3=1),D232*S232,IF($H$3=2,D232,"N/A")))</f>
        <v>0</v>
      </c>
      <c r="F232" s="84" t="n">
        <f aca="false">E232*W232</f>
        <v>0</v>
      </c>
      <c r="G232" s="32" t="n">
        <f aca="false">VLOOKUP($A232,Table,MATCH(G$4,Curves,0))</f>
        <v>4.0375</v>
      </c>
      <c r="H232" s="98" t="n">
        <f aca="false">G232</f>
        <v>4.0375</v>
      </c>
      <c r="I232" s="99" t="n">
        <f aca="false">H232</f>
        <v>4.0375</v>
      </c>
      <c r="J232" s="32" t="n">
        <f aca="false">VLOOKUP($A232,Table,MATCH(J$4,Curves,0))</f>
        <v>-0.0175</v>
      </c>
      <c r="K232" s="98" t="n">
        <f aca="false">J232</f>
        <v>-0.0175</v>
      </c>
      <c r="L232" s="99" t="n">
        <f aca="false">K232</f>
        <v>-0.0175</v>
      </c>
      <c r="M232" s="32" t="n">
        <f aca="false">VLOOKUP($A232,Table,MATCH(M$4,Curves,0))</f>
        <v>0.01</v>
      </c>
      <c r="N232" s="98" t="n">
        <f aca="false">VLOOKUP($A232,Table,MATCH(N$4,Curves,0))</f>
        <v>0.03</v>
      </c>
      <c r="O232" s="99" t="n">
        <f aca="false">N232</f>
        <v>0.03</v>
      </c>
      <c r="P232" s="100"/>
      <c r="Q232" s="99" t="n">
        <f aca="false">O232+L232+I232</f>
        <v>4.05</v>
      </c>
      <c r="R232" s="100"/>
      <c r="S232" s="35" t="n">
        <f aca="false">A233-A232</f>
        <v>31</v>
      </c>
      <c r="T232" s="101" t="n">
        <f aca="false">CHOOSE(F$3,A233+24,A232)</f>
        <v>43641</v>
      </c>
      <c r="U232" s="35" t="n">
        <f aca="false">T232-C$3</f>
        <v>6867</v>
      </c>
      <c r="V232" s="32" t="n">
        <f aca="false">VLOOKUP($A232,Table,MATCH(V$4,Curves,0))</f>
        <v>0.070859002456139</v>
      </c>
      <c r="W232" s="102" t="n">
        <f aca="false">1/(1+CHOOSE(F$3,(V233+($K$3/10000))/2,(V232+($K$3/10000))/2))^(2*U232/365.25)</f>
        <v>0.270049301764153</v>
      </c>
      <c r="X232" s="35" t="n">
        <f aca="false">IF(AND(mthbeg&lt;=A232,mthend&gt;=A232),1,0)</f>
        <v>0</v>
      </c>
      <c r="Y232" s="35" t="n">
        <f aca="false">S232*X232</f>
        <v>0</v>
      </c>
      <c r="AA232" s="89" t="n">
        <f aca="false">F232*G232</f>
        <v>0</v>
      </c>
      <c r="AB232" s="89" t="n">
        <f aca="false">$F232*H232</f>
        <v>0</v>
      </c>
      <c r="AC232" s="89" t="n">
        <f aca="false">$F232*I232</f>
        <v>0</v>
      </c>
      <c r="AD232" s="89" t="n">
        <f aca="false">$F232*J232</f>
        <v>-0</v>
      </c>
      <c r="AE232" s="89" t="n">
        <f aca="false">$F232*K232</f>
        <v>-0</v>
      </c>
      <c r="AF232" s="89" t="n">
        <f aca="false">$F232*L232</f>
        <v>-0</v>
      </c>
      <c r="AG232" s="89" t="n">
        <f aca="false">$F232*M232</f>
        <v>0</v>
      </c>
      <c r="AH232" s="89" t="n">
        <f aca="false">$F232*N232</f>
        <v>0</v>
      </c>
      <c r="AI232" s="89" t="n">
        <f aca="false">F232*O232</f>
        <v>0</v>
      </c>
      <c r="AJ232" s="93"/>
      <c r="AK232" s="89" t="n">
        <f aca="false">CHOOSE($G$3,AB232-AC232,AC232-AB232)</f>
        <v>0</v>
      </c>
      <c r="AL232" s="89" t="n">
        <f aca="false">CHOOSE($G$3,AE232-AF232,AF232-AE232)</f>
        <v>0</v>
      </c>
      <c r="AM232" s="89" t="n">
        <f aca="false">CHOOSE($G$3,AH232-AI232,AI232-AH232)</f>
        <v>0</v>
      </c>
      <c r="AN232" s="103" t="n">
        <f aca="false">SUM(AK232:AM232)</f>
        <v>0</v>
      </c>
      <c r="AP232" s="89" t="n">
        <f aca="false">CHOOSE($G$3,AA232-AB232,AB232-AA232)</f>
        <v>0</v>
      </c>
      <c r="AQ232" s="89" t="n">
        <f aca="false">CHOOSE($G$3,AD232-AE232,AE232-AD232)</f>
        <v>0</v>
      </c>
      <c r="AR232" s="89" t="n">
        <f aca="false">CHOOSE($G$3,AG232-AH232,AH232-AG232)</f>
        <v>0</v>
      </c>
      <c r="AS232" s="103" t="n">
        <f aca="false">AP232+AQ232+AR232</f>
        <v>0</v>
      </c>
      <c r="AT232" s="103"/>
      <c r="AU232" s="90" t="n">
        <f aca="false">AS232+AN232</f>
        <v>0</v>
      </c>
      <c r="AW232" s="90" t="n">
        <f aca="false">AI232+AF232+AC232</f>
        <v>0</v>
      </c>
      <c r="AX232" s="104"/>
    </row>
    <row r="233" customFormat="false" ht="12" hidden="false" customHeight="true" outlineLevel="0" collapsed="false">
      <c r="A233" s="94" t="n">
        <f aca="false">EDATE(A232,1)</f>
        <v>43617</v>
      </c>
      <c r="B233" s="95" t="n">
        <f aca="false">VLOOKUP(MONTH(A233),Volumes,4)</f>
        <v>40000</v>
      </c>
      <c r="C233" s="96"/>
      <c r="D233" s="97" t="n">
        <f aca="false">B233+C233</f>
        <v>40000</v>
      </c>
      <c r="E233" s="84" t="n">
        <f aca="false">IF(X233=0,0,IF(AND(X233=1,$H$3=1),D233*S233,IF($H$3=2,D233,"N/A")))</f>
        <v>0</v>
      </c>
      <c r="F233" s="84" t="n">
        <f aca="false">E233*W233</f>
        <v>0</v>
      </c>
      <c r="G233" s="32" t="n">
        <f aca="false">VLOOKUP($A233,Table,MATCH(G$4,Curves,0))</f>
        <v>4.0375</v>
      </c>
      <c r="H233" s="98" t="n">
        <f aca="false">G233</f>
        <v>4.0375</v>
      </c>
      <c r="I233" s="99" t="n">
        <f aca="false">H233</f>
        <v>4.0375</v>
      </c>
      <c r="J233" s="32" t="n">
        <f aca="false">VLOOKUP($A233,Table,MATCH(J$4,Curves,0))</f>
        <v>-0.0175</v>
      </c>
      <c r="K233" s="98" t="n">
        <f aca="false">J233</f>
        <v>-0.0175</v>
      </c>
      <c r="L233" s="99" t="n">
        <f aca="false">K233</f>
        <v>-0.0175</v>
      </c>
      <c r="M233" s="32" t="n">
        <f aca="false">VLOOKUP($A233,Table,MATCH(M$4,Curves,0))</f>
        <v>0.01</v>
      </c>
      <c r="N233" s="98" t="n">
        <f aca="false">VLOOKUP($A233,Table,MATCH(N$4,Curves,0))</f>
        <v>0.03</v>
      </c>
      <c r="O233" s="99" t="n">
        <f aca="false">N233</f>
        <v>0.03</v>
      </c>
      <c r="P233" s="100"/>
      <c r="Q233" s="99" t="n">
        <f aca="false">O233+L233+I233</f>
        <v>4.05</v>
      </c>
      <c r="R233" s="100"/>
      <c r="S233" s="35" t="n">
        <f aca="false">A234-A233</f>
        <v>30</v>
      </c>
      <c r="T233" s="101" t="n">
        <f aca="false">CHOOSE(F$3,A234+24,A233)</f>
        <v>43671</v>
      </c>
      <c r="U233" s="35" t="n">
        <f aca="false">T233-C$3</f>
        <v>6897</v>
      </c>
      <c r="V233" s="32" t="n">
        <f aca="false">VLOOKUP($A233,Table,MATCH(V$4,Curves,0))</f>
        <v>0.070859002456139</v>
      </c>
      <c r="W233" s="102" t="n">
        <f aca="false">1/(1+CHOOSE(F$3,(V234+($K$3/10000))/2,(V233+($K$3/10000))/2))^(2*U233/365.25)</f>
        <v>0.268509213612732</v>
      </c>
      <c r="X233" s="35" t="n">
        <f aca="false">IF(AND(mthbeg&lt;=A233,mthend&gt;=A233),1,0)</f>
        <v>0</v>
      </c>
      <c r="Y233" s="35" t="n">
        <f aca="false">S233*X233</f>
        <v>0</v>
      </c>
      <c r="AA233" s="89" t="n">
        <f aca="false">F233*G233</f>
        <v>0</v>
      </c>
      <c r="AB233" s="89" t="n">
        <f aca="false">$F233*H233</f>
        <v>0</v>
      </c>
      <c r="AC233" s="89" t="n">
        <f aca="false">$F233*I233</f>
        <v>0</v>
      </c>
      <c r="AD233" s="89" t="n">
        <f aca="false">$F233*J233</f>
        <v>-0</v>
      </c>
      <c r="AE233" s="89" t="n">
        <f aca="false">$F233*K233</f>
        <v>-0</v>
      </c>
      <c r="AF233" s="89" t="n">
        <f aca="false">$F233*L233</f>
        <v>-0</v>
      </c>
      <c r="AG233" s="89" t="n">
        <f aca="false">$F233*M233</f>
        <v>0</v>
      </c>
      <c r="AH233" s="89" t="n">
        <f aca="false">$F233*N233</f>
        <v>0</v>
      </c>
      <c r="AI233" s="89" t="n">
        <f aca="false">F233*O233</f>
        <v>0</v>
      </c>
      <c r="AJ233" s="93"/>
      <c r="AK233" s="89" t="n">
        <f aca="false">CHOOSE($G$3,AB233-AC233,AC233-AB233)</f>
        <v>0</v>
      </c>
      <c r="AL233" s="89" t="n">
        <f aca="false">CHOOSE($G$3,AE233-AF233,AF233-AE233)</f>
        <v>0</v>
      </c>
      <c r="AM233" s="89" t="n">
        <f aca="false">CHOOSE($G$3,AH233-AI233,AI233-AH233)</f>
        <v>0</v>
      </c>
      <c r="AN233" s="103" t="n">
        <f aca="false">SUM(AK233:AM233)</f>
        <v>0</v>
      </c>
      <c r="AP233" s="89" t="n">
        <f aca="false">CHOOSE($G$3,AA233-AB233,AB233-AA233)</f>
        <v>0</v>
      </c>
      <c r="AQ233" s="89" t="n">
        <f aca="false">CHOOSE($G$3,AD233-AE233,AE233-AD233)</f>
        <v>0</v>
      </c>
      <c r="AR233" s="89" t="n">
        <f aca="false">CHOOSE($G$3,AG233-AH233,AH233-AG233)</f>
        <v>0</v>
      </c>
      <c r="AS233" s="103" t="n">
        <f aca="false">AP233+AQ233+AR233</f>
        <v>0</v>
      </c>
      <c r="AT233" s="103"/>
      <c r="AU233" s="90" t="n">
        <f aca="false">AS233+AN233</f>
        <v>0</v>
      </c>
      <c r="AW233" s="90" t="n">
        <f aca="false">AI233+AF233+AC233</f>
        <v>0</v>
      </c>
      <c r="AX233" s="104"/>
    </row>
    <row r="234" customFormat="false" ht="12" hidden="false" customHeight="true" outlineLevel="0" collapsed="false">
      <c r="A234" s="94" t="n">
        <f aca="false">EDATE(A233,1)</f>
        <v>43647</v>
      </c>
      <c r="B234" s="95" t="n">
        <f aca="false">VLOOKUP(MONTH(A234),Volumes,4)</f>
        <v>40000</v>
      </c>
      <c r="C234" s="96"/>
      <c r="D234" s="97" t="n">
        <f aca="false">B234+C234</f>
        <v>40000</v>
      </c>
      <c r="E234" s="84" t="n">
        <f aca="false">IF(X234=0,0,IF(AND(X234=1,$H$3=1),D234*S234,IF($H$3=2,D234,"N/A")))</f>
        <v>0</v>
      </c>
      <c r="F234" s="84" t="n">
        <f aca="false">E234*W234</f>
        <v>0</v>
      </c>
      <c r="G234" s="32" t="n">
        <f aca="false">VLOOKUP($A234,Table,MATCH(G$4,Curves,0))</f>
        <v>4.0375</v>
      </c>
      <c r="H234" s="98" t="n">
        <f aca="false">G234</f>
        <v>4.0375</v>
      </c>
      <c r="I234" s="99" t="n">
        <f aca="false">H234</f>
        <v>4.0375</v>
      </c>
      <c r="J234" s="32" t="n">
        <f aca="false">VLOOKUP($A234,Table,MATCH(J$4,Curves,0))</f>
        <v>-0.0175</v>
      </c>
      <c r="K234" s="98" t="n">
        <f aca="false">J234</f>
        <v>-0.0175</v>
      </c>
      <c r="L234" s="99" t="n">
        <f aca="false">K234</f>
        <v>-0.0175</v>
      </c>
      <c r="M234" s="32" t="n">
        <f aca="false">VLOOKUP($A234,Table,MATCH(M$4,Curves,0))</f>
        <v>0.01</v>
      </c>
      <c r="N234" s="98" t="n">
        <f aca="false">VLOOKUP($A234,Table,MATCH(N$4,Curves,0))</f>
        <v>0.03</v>
      </c>
      <c r="O234" s="99" t="n">
        <f aca="false">N234</f>
        <v>0.03</v>
      </c>
      <c r="P234" s="100"/>
      <c r="Q234" s="99" t="n">
        <f aca="false">O234+L234+I234</f>
        <v>4.05</v>
      </c>
      <c r="R234" s="100"/>
      <c r="S234" s="35" t="n">
        <f aca="false">A235-A234</f>
        <v>31</v>
      </c>
      <c r="T234" s="101" t="n">
        <f aca="false">CHOOSE(F$3,A235+24,A234)</f>
        <v>43702</v>
      </c>
      <c r="U234" s="35" t="n">
        <f aca="false">T234-C$3</f>
        <v>6928</v>
      </c>
      <c r="V234" s="32" t="n">
        <f aca="false">VLOOKUP($A234,Table,MATCH(V$4,Curves,0))</f>
        <v>0.070859002456139</v>
      </c>
      <c r="W234" s="102" t="n">
        <f aca="false">1/(1+CHOOSE(F$3,(V235+($K$3/10000))/2,(V234+($K$3/10000))/2))^(2*U234/365.25)</f>
        <v>0.2669270157444</v>
      </c>
      <c r="X234" s="35" t="n">
        <f aca="false">IF(AND(mthbeg&lt;=A234,mthend&gt;=A234),1,0)</f>
        <v>0</v>
      </c>
      <c r="Y234" s="35" t="n">
        <f aca="false">S234*X234</f>
        <v>0</v>
      </c>
      <c r="AA234" s="89" t="n">
        <f aca="false">F234*G234</f>
        <v>0</v>
      </c>
      <c r="AB234" s="89" t="n">
        <f aca="false">$F234*H234</f>
        <v>0</v>
      </c>
      <c r="AC234" s="89" t="n">
        <f aca="false">$F234*I234</f>
        <v>0</v>
      </c>
      <c r="AD234" s="89" t="n">
        <f aca="false">$F234*J234</f>
        <v>-0</v>
      </c>
      <c r="AE234" s="89" t="n">
        <f aca="false">$F234*K234</f>
        <v>-0</v>
      </c>
      <c r="AF234" s="89" t="n">
        <f aca="false">$F234*L234</f>
        <v>-0</v>
      </c>
      <c r="AG234" s="89" t="n">
        <f aca="false">$F234*M234</f>
        <v>0</v>
      </c>
      <c r="AH234" s="89" t="n">
        <f aca="false">$F234*N234</f>
        <v>0</v>
      </c>
      <c r="AI234" s="89" t="n">
        <f aca="false">F234*O234</f>
        <v>0</v>
      </c>
      <c r="AJ234" s="93"/>
      <c r="AK234" s="89" t="n">
        <f aca="false">CHOOSE($G$3,AB234-AC234,AC234-AB234)</f>
        <v>0</v>
      </c>
      <c r="AL234" s="89" t="n">
        <f aca="false">CHOOSE($G$3,AE234-AF234,AF234-AE234)</f>
        <v>0</v>
      </c>
      <c r="AM234" s="89" t="n">
        <f aca="false">CHOOSE($G$3,AH234-AI234,AI234-AH234)</f>
        <v>0</v>
      </c>
      <c r="AN234" s="103" t="n">
        <f aca="false">SUM(AK234:AM234)</f>
        <v>0</v>
      </c>
      <c r="AP234" s="89" t="n">
        <f aca="false">CHOOSE($G$3,AA234-AB234,AB234-AA234)</f>
        <v>0</v>
      </c>
      <c r="AQ234" s="89" t="n">
        <f aca="false">CHOOSE($G$3,AD234-AE234,AE234-AD234)</f>
        <v>0</v>
      </c>
      <c r="AR234" s="89" t="n">
        <f aca="false">CHOOSE($G$3,AG234-AH234,AH234-AG234)</f>
        <v>0</v>
      </c>
      <c r="AS234" s="103" t="n">
        <f aca="false">AP234+AQ234+AR234</f>
        <v>0</v>
      </c>
      <c r="AT234" s="103"/>
      <c r="AU234" s="90" t="n">
        <f aca="false">AS234+AN234</f>
        <v>0</v>
      </c>
      <c r="AW234" s="90" t="n">
        <f aca="false">AI234+AF234+AC234</f>
        <v>0</v>
      </c>
      <c r="AX234" s="104"/>
    </row>
    <row r="235" customFormat="false" ht="12" hidden="false" customHeight="true" outlineLevel="0" collapsed="false">
      <c r="A235" s="94" t="n">
        <f aca="false">EDATE(A234,1)</f>
        <v>43678</v>
      </c>
      <c r="B235" s="95" t="n">
        <f aca="false">VLOOKUP(MONTH(A235),Volumes,4)</f>
        <v>40000</v>
      </c>
      <c r="C235" s="96"/>
      <c r="D235" s="97" t="n">
        <f aca="false">B235+C235</f>
        <v>40000</v>
      </c>
      <c r="E235" s="84" t="n">
        <f aca="false">IF(X235=0,0,IF(AND(X235=1,$H$3=1),D235*S235,IF($H$3=2,D235,"N/A")))</f>
        <v>0</v>
      </c>
      <c r="F235" s="84" t="n">
        <f aca="false">E235*W235</f>
        <v>0</v>
      </c>
      <c r="G235" s="32" t="n">
        <f aca="false">VLOOKUP($A235,Table,MATCH(G$4,Curves,0))</f>
        <v>4.0375</v>
      </c>
      <c r="H235" s="98" t="n">
        <f aca="false">G235</f>
        <v>4.0375</v>
      </c>
      <c r="I235" s="99" t="n">
        <f aca="false">H235</f>
        <v>4.0375</v>
      </c>
      <c r="J235" s="32" t="n">
        <f aca="false">VLOOKUP($A235,Table,MATCH(J$4,Curves,0))</f>
        <v>-0.0175</v>
      </c>
      <c r="K235" s="98" t="n">
        <f aca="false">J235</f>
        <v>-0.0175</v>
      </c>
      <c r="L235" s="99" t="n">
        <f aca="false">K235</f>
        <v>-0.0175</v>
      </c>
      <c r="M235" s="32" t="n">
        <f aca="false">VLOOKUP($A235,Table,MATCH(M$4,Curves,0))</f>
        <v>0.01</v>
      </c>
      <c r="N235" s="98" t="n">
        <f aca="false">VLOOKUP($A235,Table,MATCH(N$4,Curves,0))</f>
        <v>0.03</v>
      </c>
      <c r="O235" s="99" t="n">
        <f aca="false">N235</f>
        <v>0.03</v>
      </c>
      <c r="P235" s="100"/>
      <c r="Q235" s="99" t="n">
        <f aca="false">O235+L235+I235</f>
        <v>4.05</v>
      </c>
      <c r="R235" s="100"/>
      <c r="S235" s="35" t="n">
        <f aca="false">A236-A235</f>
        <v>31</v>
      </c>
      <c r="T235" s="101" t="n">
        <f aca="false">CHOOSE(F$3,A236+24,A235)</f>
        <v>43733</v>
      </c>
      <c r="U235" s="35" t="n">
        <f aca="false">T235-C$3</f>
        <v>6959</v>
      </c>
      <c r="V235" s="32" t="n">
        <f aca="false">VLOOKUP($A235,Table,MATCH(V$4,Curves,0))</f>
        <v>0.070859002456139</v>
      </c>
      <c r="W235" s="102" t="n">
        <f aca="false">1/(1+CHOOSE(F$3,(V236+($K$3/10000))/2,(V235+($K$3/10000))/2))^(2*U235/365.25)</f>
        <v>0.265354141020182</v>
      </c>
      <c r="X235" s="35" t="n">
        <f aca="false">IF(AND(mthbeg&lt;=A235,mthend&gt;=A235),1,0)</f>
        <v>0</v>
      </c>
      <c r="Y235" s="35" t="n">
        <f aca="false">S235*X235</f>
        <v>0</v>
      </c>
      <c r="AA235" s="89" t="n">
        <f aca="false">F235*G235</f>
        <v>0</v>
      </c>
      <c r="AB235" s="89" t="n">
        <f aca="false">$F235*H235</f>
        <v>0</v>
      </c>
      <c r="AC235" s="89" t="n">
        <f aca="false">$F235*I235</f>
        <v>0</v>
      </c>
      <c r="AD235" s="89" t="n">
        <f aca="false">$F235*J235</f>
        <v>-0</v>
      </c>
      <c r="AE235" s="89" t="n">
        <f aca="false">$F235*K235</f>
        <v>-0</v>
      </c>
      <c r="AF235" s="89" t="n">
        <f aca="false">$F235*L235</f>
        <v>-0</v>
      </c>
      <c r="AG235" s="89" t="n">
        <f aca="false">$F235*M235</f>
        <v>0</v>
      </c>
      <c r="AH235" s="89" t="n">
        <f aca="false">$F235*N235</f>
        <v>0</v>
      </c>
      <c r="AI235" s="89" t="n">
        <f aca="false">F235*O235</f>
        <v>0</v>
      </c>
      <c r="AJ235" s="93"/>
      <c r="AK235" s="89" t="n">
        <f aca="false">CHOOSE($G$3,AB235-AC235,AC235-AB235)</f>
        <v>0</v>
      </c>
      <c r="AL235" s="89" t="n">
        <f aca="false">CHOOSE($G$3,AE235-AF235,AF235-AE235)</f>
        <v>0</v>
      </c>
      <c r="AM235" s="89" t="n">
        <f aca="false">CHOOSE($G$3,AH235-AI235,AI235-AH235)</f>
        <v>0</v>
      </c>
      <c r="AN235" s="103" t="n">
        <f aca="false">SUM(AK235:AM235)</f>
        <v>0</v>
      </c>
      <c r="AP235" s="89" t="n">
        <f aca="false">CHOOSE($G$3,AA235-AB235,AB235-AA235)</f>
        <v>0</v>
      </c>
      <c r="AQ235" s="89" t="n">
        <f aca="false">CHOOSE($G$3,AD235-AE235,AE235-AD235)</f>
        <v>0</v>
      </c>
      <c r="AR235" s="89" t="n">
        <f aca="false">CHOOSE($G$3,AG235-AH235,AH235-AG235)</f>
        <v>0</v>
      </c>
      <c r="AS235" s="103" t="n">
        <f aca="false">AP235+AQ235+AR235</f>
        <v>0</v>
      </c>
      <c r="AT235" s="103"/>
      <c r="AU235" s="90" t="n">
        <f aca="false">AS235+AN235</f>
        <v>0</v>
      </c>
      <c r="AW235" s="90" t="n">
        <f aca="false">AI235+AF235+AC235</f>
        <v>0</v>
      </c>
      <c r="AX235" s="104"/>
    </row>
    <row r="236" customFormat="false" ht="12" hidden="false" customHeight="true" outlineLevel="0" collapsed="false">
      <c r="A236" s="94" t="n">
        <f aca="false">EDATE(A235,1)</f>
        <v>43709</v>
      </c>
      <c r="B236" s="95" t="n">
        <f aca="false">VLOOKUP(MONTH(A236),Volumes,4)</f>
        <v>20000</v>
      </c>
      <c r="C236" s="96"/>
      <c r="D236" s="97" t="n">
        <f aca="false">B236+C236</f>
        <v>20000</v>
      </c>
      <c r="E236" s="84" t="n">
        <f aca="false">IF(X236=0,0,IF(AND(X236=1,$H$3=1),D236*S236,IF($H$3=2,D236,"N/A")))</f>
        <v>0</v>
      </c>
      <c r="F236" s="84" t="n">
        <f aca="false">E236*W236</f>
        <v>0</v>
      </c>
      <c r="G236" s="32" t="n">
        <f aca="false">VLOOKUP($A236,Table,MATCH(G$4,Curves,0))</f>
        <v>4.0375</v>
      </c>
      <c r="H236" s="98" t="n">
        <f aca="false">G236</f>
        <v>4.0375</v>
      </c>
      <c r="I236" s="99" t="n">
        <f aca="false">H236</f>
        <v>4.0375</v>
      </c>
      <c r="J236" s="32" t="n">
        <f aca="false">VLOOKUP($A236,Table,MATCH(J$4,Curves,0))</f>
        <v>-0.0175</v>
      </c>
      <c r="K236" s="98" t="n">
        <f aca="false">J236</f>
        <v>-0.0175</v>
      </c>
      <c r="L236" s="99" t="n">
        <f aca="false">K236</f>
        <v>-0.0175</v>
      </c>
      <c r="M236" s="32" t="n">
        <f aca="false">VLOOKUP($A236,Table,MATCH(M$4,Curves,0))</f>
        <v>0.01</v>
      </c>
      <c r="N236" s="98" t="n">
        <f aca="false">VLOOKUP($A236,Table,MATCH(N$4,Curves,0))</f>
        <v>0.03</v>
      </c>
      <c r="O236" s="99" t="n">
        <f aca="false">N236</f>
        <v>0.03</v>
      </c>
      <c r="P236" s="100"/>
      <c r="Q236" s="99" t="n">
        <f aca="false">O236+L236+I236</f>
        <v>4.05</v>
      </c>
      <c r="R236" s="100"/>
      <c r="S236" s="35" t="n">
        <f aca="false">A237-A236</f>
        <v>30</v>
      </c>
      <c r="T236" s="101" t="n">
        <f aca="false">CHOOSE(F$3,A237+24,A236)</f>
        <v>43763</v>
      </c>
      <c r="U236" s="35" t="n">
        <f aca="false">T236-C$3</f>
        <v>6989</v>
      </c>
      <c r="V236" s="32" t="n">
        <f aca="false">VLOOKUP($A236,Table,MATCH(V$4,Curves,0))</f>
        <v>0.070859002456139</v>
      </c>
      <c r="W236" s="102" t="n">
        <f aca="false">1/(1+CHOOSE(F$3,(V237+($K$3/10000))/2,(V236+($K$3/10000))/2))^(2*U236/365.25)</f>
        <v>0.263840829318037</v>
      </c>
      <c r="X236" s="35" t="n">
        <f aca="false">IF(AND(mthbeg&lt;=A236,mthend&gt;=A236),1,0)</f>
        <v>0</v>
      </c>
      <c r="Y236" s="35" t="n">
        <f aca="false">S236*X236</f>
        <v>0</v>
      </c>
      <c r="AA236" s="89" t="n">
        <f aca="false">F236*G236</f>
        <v>0</v>
      </c>
      <c r="AB236" s="89" t="n">
        <f aca="false">$F236*H236</f>
        <v>0</v>
      </c>
      <c r="AC236" s="89" t="n">
        <f aca="false">$F236*I236</f>
        <v>0</v>
      </c>
      <c r="AD236" s="89" t="n">
        <f aca="false">$F236*J236</f>
        <v>-0</v>
      </c>
      <c r="AE236" s="89" t="n">
        <f aca="false">$F236*K236</f>
        <v>-0</v>
      </c>
      <c r="AF236" s="89" t="n">
        <f aca="false">$F236*L236</f>
        <v>-0</v>
      </c>
      <c r="AG236" s="89" t="n">
        <f aca="false">$F236*M236</f>
        <v>0</v>
      </c>
      <c r="AH236" s="89" t="n">
        <f aca="false">$F236*N236</f>
        <v>0</v>
      </c>
      <c r="AI236" s="89" t="n">
        <f aca="false">F236*O236</f>
        <v>0</v>
      </c>
      <c r="AJ236" s="93"/>
      <c r="AK236" s="89" t="n">
        <f aca="false">CHOOSE($G$3,AB236-AC236,AC236-AB236)</f>
        <v>0</v>
      </c>
      <c r="AL236" s="89" t="n">
        <f aca="false">CHOOSE($G$3,AE236-AF236,AF236-AE236)</f>
        <v>0</v>
      </c>
      <c r="AM236" s="89" t="n">
        <f aca="false">CHOOSE($G$3,AH236-AI236,AI236-AH236)</f>
        <v>0</v>
      </c>
      <c r="AN236" s="103" t="n">
        <f aca="false">SUM(AK236:AM236)</f>
        <v>0</v>
      </c>
      <c r="AP236" s="89" t="n">
        <f aca="false">CHOOSE($G$3,AA236-AB236,AB236-AA236)</f>
        <v>0</v>
      </c>
      <c r="AQ236" s="89" t="n">
        <f aca="false">CHOOSE($G$3,AD236-AE236,AE236-AD236)</f>
        <v>0</v>
      </c>
      <c r="AR236" s="89" t="n">
        <f aca="false">CHOOSE($G$3,AG236-AH236,AH236-AG236)</f>
        <v>0</v>
      </c>
      <c r="AS236" s="103" t="n">
        <f aca="false">AP236+AQ236+AR236</f>
        <v>0</v>
      </c>
      <c r="AT236" s="103"/>
      <c r="AU236" s="90" t="n">
        <f aca="false">AS236+AN236</f>
        <v>0</v>
      </c>
      <c r="AW236" s="90" t="n">
        <f aca="false">AI236+AF236+AC236</f>
        <v>0</v>
      </c>
      <c r="AX236" s="104"/>
    </row>
    <row r="237" customFormat="false" ht="12" hidden="false" customHeight="true" outlineLevel="0" collapsed="false">
      <c r="A237" s="94" t="n">
        <f aca="false">EDATE(A236,1)</f>
        <v>43739</v>
      </c>
      <c r="B237" s="95" t="n">
        <f aca="false">VLOOKUP(MONTH(A237),Volumes,4)</f>
        <v>10000</v>
      </c>
      <c r="C237" s="96"/>
      <c r="D237" s="97" t="n">
        <f aca="false">B237+C237</f>
        <v>10000</v>
      </c>
      <c r="E237" s="84" t="n">
        <f aca="false">IF(X237=0,0,IF(AND(X237=1,$H$3=1),D237*S237,IF($H$3=2,D237,"N/A")))</f>
        <v>0</v>
      </c>
      <c r="F237" s="84" t="n">
        <f aca="false">E237*W237</f>
        <v>0</v>
      </c>
      <c r="G237" s="32" t="n">
        <f aca="false">VLOOKUP($A237,Table,MATCH(G$4,Curves,0))</f>
        <v>4.0375</v>
      </c>
      <c r="H237" s="98" t="n">
        <f aca="false">G237</f>
        <v>4.0375</v>
      </c>
      <c r="I237" s="99" t="n">
        <f aca="false">H237</f>
        <v>4.0375</v>
      </c>
      <c r="J237" s="32" t="n">
        <f aca="false">VLOOKUP($A237,Table,MATCH(J$4,Curves,0))</f>
        <v>-0.0175</v>
      </c>
      <c r="K237" s="98" t="n">
        <f aca="false">J237</f>
        <v>-0.0175</v>
      </c>
      <c r="L237" s="99" t="n">
        <f aca="false">K237</f>
        <v>-0.0175</v>
      </c>
      <c r="M237" s="32" t="n">
        <f aca="false">VLOOKUP($A237,Table,MATCH(M$4,Curves,0))</f>
        <v>0.01</v>
      </c>
      <c r="N237" s="98" t="n">
        <f aca="false">VLOOKUP($A237,Table,MATCH(N$4,Curves,0))</f>
        <v>0.03</v>
      </c>
      <c r="O237" s="99" t="n">
        <f aca="false">N237</f>
        <v>0.03</v>
      </c>
      <c r="P237" s="100"/>
      <c r="Q237" s="99" t="n">
        <f aca="false">O237+L237+I237</f>
        <v>4.05</v>
      </c>
      <c r="R237" s="100"/>
      <c r="S237" s="35" t="n">
        <f aca="false">A238-A237</f>
        <v>31</v>
      </c>
      <c r="T237" s="101" t="n">
        <f aca="false">CHOOSE(F$3,A238+24,A237)</f>
        <v>43794</v>
      </c>
      <c r="U237" s="35" t="n">
        <f aca="false">T237-C$3</f>
        <v>7020</v>
      </c>
      <c r="V237" s="32" t="n">
        <f aca="false">VLOOKUP($A237,Table,MATCH(V$4,Curves,0))</f>
        <v>0.070859002456139</v>
      </c>
      <c r="W237" s="102" t="n">
        <f aca="false">1/(1+CHOOSE(F$3,(V238+($K$3/10000))/2,(V237+($K$3/10000))/2))^(2*U237/365.25)</f>
        <v>0.262286140031553</v>
      </c>
      <c r="X237" s="35" t="n">
        <f aca="false">IF(AND(mthbeg&lt;=A237,mthend&gt;=A237),1,0)</f>
        <v>0</v>
      </c>
      <c r="Y237" s="35" t="n">
        <f aca="false">S237*X237</f>
        <v>0</v>
      </c>
      <c r="AA237" s="89" t="n">
        <f aca="false">F237*G237</f>
        <v>0</v>
      </c>
      <c r="AB237" s="89" t="n">
        <f aca="false">$F237*H237</f>
        <v>0</v>
      </c>
      <c r="AC237" s="89" t="n">
        <f aca="false">$F237*I237</f>
        <v>0</v>
      </c>
      <c r="AD237" s="89" t="n">
        <f aca="false">$F237*J237</f>
        <v>-0</v>
      </c>
      <c r="AE237" s="89" t="n">
        <f aca="false">$F237*K237</f>
        <v>-0</v>
      </c>
      <c r="AF237" s="89" t="n">
        <f aca="false">$F237*L237</f>
        <v>-0</v>
      </c>
      <c r="AG237" s="89" t="n">
        <f aca="false">$F237*M237</f>
        <v>0</v>
      </c>
      <c r="AH237" s="89" t="n">
        <f aca="false">$F237*N237</f>
        <v>0</v>
      </c>
      <c r="AI237" s="89" t="n">
        <f aca="false">F237*O237</f>
        <v>0</v>
      </c>
      <c r="AJ237" s="93"/>
      <c r="AK237" s="89" t="n">
        <f aca="false">CHOOSE($G$3,AB237-AC237,AC237-AB237)</f>
        <v>0</v>
      </c>
      <c r="AL237" s="89" t="n">
        <f aca="false">CHOOSE($G$3,AE237-AF237,AF237-AE237)</f>
        <v>0</v>
      </c>
      <c r="AM237" s="89" t="n">
        <f aca="false">CHOOSE($G$3,AH237-AI237,AI237-AH237)</f>
        <v>0</v>
      </c>
      <c r="AN237" s="103" t="n">
        <f aca="false">SUM(AK237:AM237)</f>
        <v>0</v>
      </c>
      <c r="AP237" s="89" t="n">
        <f aca="false">CHOOSE($G$3,AA237-AB237,AB237-AA237)</f>
        <v>0</v>
      </c>
      <c r="AQ237" s="89" t="n">
        <f aca="false">CHOOSE($G$3,AD237-AE237,AE237-AD237)</f>
        <v>0</v>
      </c>
      <c r="AR237" s="89" t="n">
        <f aca="false">CHOOSE($G$3,AG237-AH237,AH237-AG237)</f>
        <v>0</v>
      </c>
      <c r="AS237" s="103" t="n">
        <f aca="false">AP237+AQ237+AR237</f>
        <v>0</v>
      </c>
      <c r="AT237" s="103"/>
      <c r="AU237" s="90" t="n">
        <f aca="false">AS237+AN237</f>
        <v>0</v>
      </c>
      <c r="AW237" s="90" t="n">
        <f aca="false">AI237+AF237+AC237</f>
        <v>0</v>
      </c>
      <c r="AX237" s="104"/>
    </row>
    <row r="238" customFormat="false" ht="12" hidden="false" customHeight="true" outlineLevel="0" collapsed="false">
      <c r="A238" s="94" t="n">
        <f aca="false">EDATE(A237,1)</f>
        <v>43770</v>
      </c>
      <c r="B238" s="95" t="n">
        <f aca="false">VLOOKUP(MONTH(A238),Volumes,4)</f>
        <v>10000</v>
      </c>
      <c r="C238" s="96"/>
      <c r="D238" s="97" t="n">
        <f aca="false">B238+C238</f>
        <v>10000</v>
      </c>
      <c r="E238" s="84" t="n">
        <f aca="false">IF(X238=0,0,IF(AND(X238=1,$H$3=1),D238*S238,IF($H$3=2,D238,"N/A")))</f>
        <v>0</v>
      </c>
      <c r="F238" s="84" t="n">
        <f aca="false">E238*W238</f>
        <v>0</v>
      </c>
      <c r="G238" s="32" t="n">
        <f aca="false">VLOOKUP($A238,Table,MATCH(G$4,Curves,0))</f>
        <v>4.0375</v>
      </c>
      <c r="H238" s="98" t="n">
        <f aca="false">G238</f>
        <v>4.0375</v>
      </c>
      <c r="I238" s="99" t="n">
        <f aca="false">H238</f>
        <v>4.0375</v>
      </c>
      <c r="J238" s="32" t="n">
        <f aca="false">VLOOKUP($A238,Table,MATCH(J$4,Curves,0))</f>
        <v>-0.0175</v>
      </c>
      <c r="K238" s="98" t="n">
        <f aca="false">J238</f>
        <v>-0.0175</v>
      </c>
      <c r="L238" s="99" t="n">
        <f aca="false">K238</f>
        <v>-0.0175</v>
      </c>
      <c r="M238" s="32" t="n">
        <f aca="false">VLOOKUP($A238,Table,MATCH(M$4,Curves,0))</f>
        <v>0.01</v>
      </c>
      <c r="N238" s="98" t="n">
        <f aca="false">VLOOKUP($A238,Table,MATCH(N$4,Curves,0))</f>
        <v>0.03</v>
      </c>
      <c r="O238" s="99" t="n">
        <f aca="false">N238</f>
        <v>0.03</v>
      </c>
      <c r="P238" s="100"/>
      <c r="Q238" s="99" t="n">
        <f aca="false">O238+L238+I238</f>
        <v>4.05</v>
      </c>
      <c r="R238" s="100"/>
      <c r="S238" s="35" t="n">
        <f aca="false">A239-A238</f>
        <v>30</v>
      </c>
      <c r="T238" s="101" t="n">
        <f aca="false">CHOOSE(F$3,A239+24,A238)</f>
        <v>43824</v>
      </c>
      <c r="U238" s="35" t="n">
        <f aca="false">T238-C$3</f>
        <v>7050</v>
      </c>
      <c r="V238" s="32" t="n">
        <f aca="false">VLOOKUP($A238,Table,MATCH(V$4,Curves,0))</f>
        <v>0.070859002456139</v>
      </c>
      <c r="W238" s="102" t="n">
        <f aca="false">1/(1+CHOOSE(F$3,(V239+($K$3/10000))/2,(V238+($K$3/10000))/2))^(2*U238/365.25)</f>
        <v>0.260790325104775</v>
      </c>
      <c r="X238" s="35" t="n">
        <f aca="false">IF(AND(mthbeg&lt;=A238,mthend&gt;=A238),1,0)</f>
        <v>0</v>
      </c>
      <c r="Y238" s="35" t="n">
        <f aca="false">S238*X238</f>
        <v>0</v>
      </c>
      <c r="AA238" s="89" t="n">
        <f aca="false">F238*G238</f>
        <v>0</v>
      </c>
      <c r="AB238" s="89" t="n">
        <f aca="false">$F238*H238</f>
        <v>0</v>
      </c>
      <c r="AC238" s="89" t="n">
        <f aca="false">$F238*I238</f>
        <v>0</v>
      </c>
      <c r="AD238" s="89" t="n">
        <f aca="false">$F238*J238</f>
        <v>-0</v>
      </c>
      <c r="AE238" s="89" t="n">
        <f aca="false">$F238*K238</f>
        <v>-0</v>
      </c>
      <c r="AF238" s="89" t="n">
        <f aca="false">$F238*L238</f>
        <v>-0</v>
      </c>
      <c r="AG238" s="89" t="n">
        <f aca="false">$F238*M238</f>
        <v>0</v>
      </c>
      <c r="AH238" s="89" t="n">
        <f aca="false">$F238*N238</f>
        <v>0</v>
      </c>
      <c r="AI238" s="89" t="n">
        <f aca="false">F238*O238</f>
        <v>0</v>
      </c>
      <c r="AJ238" s="93"/>
      <c r="AK238" s="89" t="n">
        <f aca="false">CHOOSE($G$3,AB238-AC238,AC238-AB238)</f>
        <v>0</v>
      </c>
      <c r="AL238" s="89" t="n">
        <f aca="false">CHOOSE($G$3,AE238-AF238,AF238-AE238)</f>
        <v>0</v>
      </c>
      <c r="AM238" s="89" t="n">
        <f aca="false">CHOOSE($G$3,AH238-AI238,AI238-AH238)</f>
        <v>0</v>
      </c>
      <c r="AN238" s="103" t="n">
        <f aca="false">SUM(AK238:AM238)</f>
        <v>0</v>
      </c>
      <c r="AP238" s="89" t="n">
        <f aca="false">CHOOSE($G$3,AA238-AB238,AB238-AA238)</f>
        <v>0</v>
      </c>
      <c r="AQ238" s="89" t="n">
        <f aca="false">CHOOSE($G$3,AD238-AE238,AE238-AD238)</f>
        <v>0</v>
      </c>
      <c r="AR238" s="89" t="n">
        <f aca="false">CHOOSE($G$3,AG238-AH238,AH238-AG238)</f>
        <v>0</v>
      </c>
      <c r="AS238" s="103" t="n">
        <f aca="false">AP238+AQ238+AR238</f>
        <v>0</v>
      </c>
      <c r="AT238" s="103"/>
      <c r="AU238" s="90" t="n">
        <f aca="false">AS238+AN238</f>
        <v>0</v>
      </c>
      <c r="AW238" s="90" t="n">
        <f aca="false">AI238+AF238+AC238</f>
        <v>0</v>
      </c>
      <c r="AX238" s="104"/>
    </row>
    <row r="239" customFormat="false" ht="12" hidden="false" customHeight="true" outlineLevel="0" collapsed="false">
      <c r="A239" s="94" t="n">
        <f aca="false">EDATE(A238,1)</f>
        <v>43800</v>
      </c>
      <c r="B239" s="95" t="n">
        <f aca="false">VLOOKUP(MONTH(A239),Volumes,4)</f>
        <v>10000</v>
      </c>
      <c r="C239" s="96"/>
      <c r="D239" s="97" t="n">
        <f aca="false">B239+C239</f>
        <v>10000</v>
      </c>
      <c r="E239" s="84" t="n">
        <f aca="false">IF(X239=0,0,IF(AND(X239=1,$H$3=1),D239*S239,IF($H$3=2,D239,"N/A")))</f>
        <v>0</v>
      </c>
      <c r="F239" s="84" t="n">
        <f aca="false">E239*W239</f>
        <v>0</v>
      </c>
      <c r="G239" s="32" t="n">
        <f aca="false">VLOOKUP($A239,Table,MATCH(G$4,Curves,0))</f>
        <v>4.0375</v>
      </c>
      <c r="H239" s="98" t="n">
        <f aca="false">G239</f>
        <v>4.0375</v>
      </c>
      <c r="I239" s="99" t="n">
        <f aca="false">H239</f>
        <v>4.0375</v>
      </c>
      <c r="J239" s="32" t="n">
        <f aca="false">VLOOKUP($A239,Table,MATCH(J$4,Curves,0))</f>
        <v>-0.0175</v>
      </c>
      <c r="K239" s="98" t="n">
        <f aca="false">J239</f>
        <v>-0.0175</v>
      </c>
      <c r="L239" s="99" t="n">
        <f aca="false">K239</f>
        <v>-0.0175</v>
      </c>
      <c r="M239" s="32" t="n">
        <f aca="false">VLOOKUP($A239,Table,MATCH(M$4,Curves,0))</f>
        <v>0.01</v>
      </c>
      <c r="N239" s="98" t="n">
        <f aca="false">VLOOKUP($A239,Table,MATCH(N$4,Curves,0))</f>
        <v>0.03</v>
      </c>
      <c r="O239" s="99" t="n">
        <f aca="false">N239</f>
        <v>0.03</v>
      </c>
      <c r="P239" s="100"/>
      <c r="Q239" s="99" t="n">
        <f aca="false">O239+L239+I239</f>
        <v>4.05</v>
      </c>
      <c r="R239" s="100"/>
      <c r="S239" s="35" t="n">
        <f aca="false">A240-A239</f>
        <v>31</v>
      </c>
      <c r="T239" s="101" t="n">
        <f aca="false">CHOOSE(F$3,A240+24,A239)</f>
        <v>43855</v>
      </c>
      <c r="U239" s="35" t="n">
        <f aca="false">T239-C$3</f>
        <v>7081</v>
      </c>
      <c r="V239" s="32" t="n">
        <f aca="false">VLOOKUP($A239,Table,MATCH(V$4,Curves,0))</f>
        <v>0.070859002456139</v>
      </c>
      <c r="W239" s="102" t="n">
        <f aca="false">1/(1+CHOOSE(F$3,(V240+($K$3/10000))/2,(V239+($K$3/10000))/2))^(2*U239/365.25)</f>
        <v>0.259253610997611</v>
      </c>
      <c r="X239" s="35" t="n">
        <f aca="false">IF(AND(mthbeg&lt;=A239,mthend&gt;=A239),1,0)</f>
        <v>0</v>
      </c>
      <c r="Y239" s="35" t="n">
        <f aca="false">S239*X239</f>
        <v>0</v>
      </c>
      <c r="AA239" s="89" t="n">
        <f aca="false">F239*G239</f>
        <v>0</v>
      </c>
      <c r="AB239" s="89" t="n">
        <f aca="false">$F239*H239</f>
        <v>0</v>
      </c>
      <c r="AC239" s="89" t="n">
        <f aca="false">$F239*I239</f>
        <v>0</v>
      </c>
      <c r="AD239" s="89" t="n">
        <f aca="false">$F239*J239</f>
        <v>-0</v>
      </c>
      <c r="AE239" s="89" t="n">
        <f aca="false">$F239*K239</f>
        <v>-0</v>
      </c>
      <c r="AF239" s="89" t="n">
        <f aca="false">$F239*L239</f>
        <v>-0</v>
      </c>
      <c r="AG239" s="89" t="n">
        <f aca="false">$F239*M239</f>
        <v>0</v>
      </c>
      <c r="AH239" s="89" t="n">
        <f aca="false">$F239*N239</f>
        <v>0</v>
      </c>
      <c r="AI239" s="89" t="n">
        <f aca="false">F239*O239</f>
        <v>0</v>
      </c>
      <c r="AJ239" s="93"/>
      <c r="AK239" s="89" t="n">
        <f aca="false">CHOOSE($G$3,AB239-AC239,AC239-AB239)</f>
        <v>0</v>
      </c>
      <c r="AL239" s="89" t="n">
        <f aca="false">CHOOSE($G$3,AE239-AF239,AF239-AE239)</f>
        <v>0</v>
      </c>
      <c r="AM239" s="89" t="n">
        <f aca="false">CHOOSE($G$3,AH239-AI239,AI239-AH239)</f>
        <v>0</v>
      </c>
      <c r="AN239" s="103" t="n">
        <f aca="false">SUM(AK239:AM239)</f>
        <v>0</v>
      </c>
      <c r="AP239" s="89" t="n">
        <f aca="false">CHOOSE($G$3,AA239-AB239,AB239-AA239)</f>
        <v>0</v>
      </c>
      <c r="AQ239" s="89" t="n">
        <f aca="false">CHOOSE($G$3,AD239-AE239,AE239-AD239)</f>
        <v>0</v>
      </c>
      <c r="AR239" s="89" t="n">
        <f aca="false">CHOOSE($G$3,AG239-AH239,AH239-AG239)</f>
        <v>0</v>
      </c>
      <c r="AS239" s="103" t="n">
        <f aca="false">AP239+AQ239+AR239</f>
        <v>0</v>
      </c>
      <c r="AT239" s="103"/>
      <c r="AU239" s="90" t="n">
        <f aca="false">AS239+AN239</f>
        <v>0</v>
      </c>
      <c r="AW239" s="90" t="n">
        <f aca="false">AI239+AF239+AC239</f>
        <v>0</v>
      </c>
      <c r="AX239" s="104"/>
    </row>
    <row r="240" customFormat="false" ht="12" hidden="false" customHeight="true" outlineLevel="0" collapsed="false">
      <c r="A240" s="94" t="n">
        <f aca="false">EDATE(A239,1)</f>
        <v>43831</v>
      </c>
      <c r="B240" s="95" t="n">
        <f aca="false">VLOOKUP(MONTH(A240),Volumes,4)</f>
        <v>10000</v>
      </c>
      <c r="C240" s="96"/>
      <c r="D240" s="97" t="n">
        <f aca="false">B240+C240</f>
        <v>10000</v>
      </c>
      <c r="E240" s="84" t="n">
        <f aca="false">IF(X240=0,0,IF(AND(X240=1,$H$3=1),D240*S240,IF($H$3=2,D240,"N/A")))</f>
        <v>0</v>
      </c>
      <c r="F240" s="84" t="n">
        <f aca="false">E240*W240</f>
        <v>0</v>
      </c>
      <c r="G240" s="32" t="n">
        <f aca="false">VLOOKUP($A240,Table,MATCH(G$4,Curves,0))</f>
        <v>4.0375</v>
      </c>
      <c r="H240" s="98" t="n">
        <f aca="false">G240</f>
        <v>4.0375</v>
      </c>
      <c r="I240" s="99" t="n">
        <f aca="false">H240</f>
        <v>4.0375</v>
      </c>
      <c r="J240" s="32" t="n">
        <f aca="false">VLOOKUP($A240,Table,MATCH(J$4,Curves,0))</f>
        <v>-0.0175</v>
      </c>
      <c r="K240" s="98" t="n">
        <f aca="false">J240</f>
        <v>-0.0175</v>
      </c>
      <c r="L240" s="99" t="n">
        <f aca="false">K240</f>
        <v>-0.0175</v>
      </c>
      <c r="M240" s="32" t="n">
        <f aca="false">VLOOKUP($A240,Table,MATCH(M$4,Curves,0))</f>
        <v>0.01</v>
      </c>
      <c r="N240" s="98" t="n">
        <f aca="false">VLOOKUP($A240,Table,MATCH(N$4,Curves,0))</f>
        <v>0.03</v>
      </c>
      <c r="O240" s="99" t="n">
        <f aca="false">N240</f>
        <v>0.03</v>
      </c>
      <c r="P240" s="100"/>
      <c r="Q240" s="99" t="n">
        <f aca="false">O240+L240+I240</f>
        <v>4.05</v>
      </c>
      <c r="R240" s="100"/>
      <c r="S240" s="35" t="n">
        <f aca="false">A241-A240</f>
        <v>31</v>
      </c>
      <c r="T240" s="101" t="n">
        <f aca="false">CHOOSE(F$3,A241+24,A240)</f>
        <v>43886</v>
      </c>
      <c r="U240" s="35" t="n">
        <f aca="false">T240-C$3</f>
        <v>7112</v>
      </c>
      <c r="V240" s="32" t="n">
        <f aca="false">VLOOKUP($A240,Table,MATCH(V$4,Curves,0))</f>
        <v>0.070859002456139</v>
      </c>
      <c r="W240" s="102" t="n">
        <f aca="false">1/(1+CHOOSE(F$3,(V241+($K$3/10000))/2,(V240+($K$3/10000))/2))^(2*U240/365.25)</f>
        <v>0.257725952020257</v>
      </c>
      <c r="X240" s="35" t="n">
        <f aca="false">IF(AND(mthbeg&lt;=A240,mthend&gt;=A240),1,0)</f>
        <v>0</v>
      </c>
      <c r="Y240" s="35" t="n">
        <f aca="false">S240*X240</f>
        <v>0</v>
      </c>
      <c r="AA240" s="89" t="n">
        <f aca="false">F240*G240</f>
        <v>0</v>
      </c>
      <c r="AB240" s="89" t="n">
        <f aca="false">$F240*H240</f>
        <v>0</v>
      </c>
      <c r="AC240" s="89" t="n">
        <f aca="false">$F240*I240</f>
        <v>0</v>
      </c>
      <c r="AD240" s="89" t="n">
        <f aca="false">$F240*J240</f>
        <v>-0</v>
      </c>
      <c r="AE240" s="89" t="n">
        <f aca="false">$F240*K240</f>
        <v>-0</v>
      </c>
      <c r="AF240" s="89" t="n">
        <f aca="false">$F240*L240</f>
        <v>-0</v>
      </c>
      <c r="AG240" s="89" t="n">
        <f aca="false">$F240*M240</f>
        <v>0</v>
      </c>
      <c r="AH240" s="89" t="n">
        <f aca="false">$F240*N240</f>
        <v>0</v>
      </c>
      <c r="AI240" s="89" t="n">
        <f aca="false">F240*O240</f>
        <v>0</v>
      </c>
      <c r="AJ240" s="93"/>
      <c r="AK240" s="89" t="n">
        <f aca="false">CHOOSE($G$3,AB240-AC240,AC240-AB240)</f>
        <v>0</v>
      </c>
      <c r="AL240" s="89" t="n">
        <f aca="false">CHOOSE($G$3,AE240-AF240,AF240-AE240)</f>
        <v>0</v>
      </c>
      <c r="AM240" s="89" t="n">
        <f aca="false">CHOOSE($G$3,AH240-AI240,AI240-AH240)</f>
        <v>0</v>
      </c>
      <c r="AN240" s="103" t="n">
        <f aca="false">SUM(AK240:AM240)</f>
        <v>0</v>
      </c>
      <c r="AP240" s="89" t="n">
        <f aca="false">CHOOSE($G$3,AA240-AB240,AB240-AA240)</f>
        <v>0</v>
      </c>
      <c r="AQ240" s="89" t="n">
        <f aca="false">CHOOSE($G$3,AD240-AE240,AE240-AD240)</f>
        <v>0</v>
      </c>
      <c r="AR240" s="89" t="n">
        <f aca="false">CHOOSE($G$3,AG240-AH240,AH240-AG240)</f>
        <v>0</v>
      </c>
      <c r="AS240" s="103" t="n">
        <f aca="false">AP240+AQ240+AR240</f>
        <v>0</v>
      </c>
      <c r="AT240" s="103"/>
      <c r="AU240" s="90" t="n">
        <f aca="false">AS240+AN240</f>
        <v>0</v>
      </c>
      <c r="AW240" s="90" t="n">
        <f aca="false">AI240+AF240+AC240</f>
        <v>0</v>
      </c>
      <c r="AX240" s="104"/>
    </row>
    <row r="241" customFormat="false" ht="12" hidden="false" customHeight="true" outlineLevel="0" collapsed="false">
      <c r="A241" s="94" t="n">
        <f aca="false">EDATE(A240,1)</f>
        <v>43862</v>
      </c>
      <c r="B241" s="95" t="n">
        <f aca="false">VLOOKUP(MONTH(A241),Volumes,4)</f>
        <v>10000</v>
      </c>
      <c r="C241" s="96"/>
      <c r="D241" s="97" t="n">
        <f aca="false">B241+C241</f>
        <v>10000</v>
      </c>
      <c r="E241" s="84" t="n">
        <f aca="false">IF(X241=0,0,IF(AND(X241=1,$H$3=1),D241*S241,IF($H$3=2,D241,"N/A")))</f>
        <v>0</v>
      </c>
      <c r="F241" s="84" t="n">
        <f aca="false">E241*W241</f>
        <v>0</v>
      </c>
      <c r="G241" s="32" t="n">
        <f aca="false">VLOOKUP($A241,Table,MATCH(G$4,Curves,0))</f>
        <v>4.0375</v>
      </c>
      <c r="H241" s="98" t="n">
        <f aca="false">G241</f>
        <v>4.0375</v>
      </c>
      <c r="I241" s="99" t="n">
        <f aca="false">H241</f>
        <v>4.0375</v>
      </c>
      <c r="J241" s="32" t="n">
        <f aca="false">VLOOKUP($A241,Table,MATCH(J$4,Curves,0))</f>
        <v>-0.0175</v>
      </c>
      <c r="K241" s="98" t="n">
        <f aca="false">J241</f>
        <v>-0.0175</v>
      </c>
      <c r="L241" s="99" t="n">
        <f aca="false">K241</f>
        <v>-0.0175</v>
      </c>
      <c r="M241" s="32" t="n">
        <f aca="false">VLOOKUP($A241,Table,MATCH(M$4,Curves,0))</f>
        <v>0.01</v>
      </c>
      <c r="N241" s="98" t="n">
        <f aca="false">VLOOKUP($A241,Table,MATCH(N$4,Curves,0))</f>
        <v>0.03</v>
      </c>
      <c r="O241" s="99" t="n">
        <f aca="false">N241</f>
        <v>0.03</v>
      </c>
      <c r="P241" s="100"/>
      <c r="Q241" s="99" t="n">
        <f aca="false">O241+L241+I241</f>
        <v>4.05</v>
      </c>
      <c r="R241" s="100"/>
      <c r="S241" s="35" t="n">
        <f aca="false">A242-A241</f>
        <v>29</v>
      </c>
      <c r="T241" s="101" t="n">
        <f aca="false">CHOOSE(F$3,A242+24,A241)</f>
        <v>43915</v>
      </c>
      <c r="U241" s="35" t="n">
        <f aca="false">T241-C$3</f>
        <v>7141</v>
      </c>
      <c r="V241" s="32" t="n">
        <f aca="false">VLOOKUP($A241,Table,MATCH(V$4,Curves,0))</f>
        <v>0.070859002456139</v>
      </c>
      <c r="W241" s="102" t="n">
        <f aca="false">1/(1+CHOOSE(F$3,(V242+($K$3/10000))/2,(V241+($K$3/10000))/2))^(2*U241/365.25)</f>
        <v>0.256305002088065</v>
      </c>
      <c r="X241" s="35" t="n">
        <f aca="false">IF(AND(mthbeg&lt;=A241,mthend&gt;=A241),1,0)</f>
        <v>0</v>
      </c>
      <c r="Y241" s="35" t="n">
        <f aca="false">S241*X241</f>
        <v>0</v>
      </c>
      <c r="AA241" s="89" t="n">
        <f aca="false">F241*G241</f>
        <v>0</v>
      </c>
      <c r="AB241" s="89" t="n">
        <f aca="false">$F241*H241</f>
        <v>0</v>
      </c>
      <c r="AC241" s="89" t="n">
        <f aca="false">$F241*I241</f>
        <v>0</v>
      </c>
      <c r="AD241" s="89" t="n">
        <f aca="false">$F241*J241</f>
        <v>-0</v>
      </c>
      <c r="AE241" s="89" t="n">
        <f aca="false">$F241*K241</f>
        <v>-0</v>
      </c>
      <c r="AF241" s="89" t="n">
        <f aca="false">$F241*L241</f>
        <v>-0</v>
      </c>
      <c r="AG241" s="89" t="n">
        <f aca="false">$F241*M241</f>
        <v>0</v>
      </c>
      <c r="AH241" s="89" t="n">
        <f aca="false">$F241*N241</f>
        <v>0</v>
      </c>
      <c r="AI241" s="89" t="n">
        <f aca="false">F241*O241</f>
        <v>0</v>
      </c>
      <c r="AJ241" s="93"/>
      <c r="AK241" s="89" t="n">
        <f aca="false">CHOOSE($G$3,AB241-AC241,AC241-AB241)</f>
        <v>0</v>
      </c>
      <c r="AL241" s="89" t="n">
        <f aca="false">CHOOSE($G$3,AE241-AF241,AF241-AE241)</f>
        <v>0</v>
      </c>
      <c r="AM241" s="89" t="n">
        <f aca="false">CHOOSE($G$3,AH241-AI241,AI241-AH241)</f>
        <v>0</v>
      </c>
      <c r="AN241" s="103" t="n">
        <f aca="false">SUM(AK241:AM241)</f>
        <v>0</v>
      </c>
      <c r="AP241" s="89" t="n">
        <f aca="false">CHOOSE($G$3,AA241-AB241,AB241-AA241)</f>
        <v>0</v>
      </c>
      <c r="AQ241" s="89" t="n">
        <f aca="false">CHOOSE($G$3,AD241-AE241,AE241-AD241)</f>
        <v>0</v>
      </c>
      <c r="AR241" s="89" t="n">
        <f aca="false">CHOOSE($G$3,AG241-AH241,AH241-AG241)</f>
        <v>0</v>
      </c>
      <c r="AS241" s="103" t="n">
        <f aca="false">AP241+AQ241+AR241</f>
        <v>0</v>
      </c>
      <c r="AT241" s="103"/>
      <c r="AU241" s="90" t="n">
        <f aca="false">AS241+AN241</f>
        <v>0</v>
      </c>
      <c r="AW241" s="90" t="n">
        <f aca="false">AI241+AF241+AC241</f>
        <v>0</v>
      </c>
      <c r="AX241" s="104"/>
    </row>
    <row r="242" customFormat="false" ht="12" hidden="false" customHeight="true" outlineLevel="0" collapsed="false">
      <c r="A242" s="94" t="n">
        <f aca="false">EDATE(A241,1)</f>
        <v>43891</v>
      </c>
      <c r="B242" s="95" t="n">
        <f aca="false">VLOOKUP(MONTH(A242),Volumes,4)</f>
        <v>10000</v>
      </c>
      <c r="C242" s="96"/>
      <c r="D242" s="97" t="n">
        <f aca="false">B242+C242</f>
        <v>10000</v>
      </c>
      <c r="E242" s="84" t="n">
        <f aca="false">IF(X242=0,0,IF(AND(X242=1,$H$3=1),D242*S242,IF($H$3=2,D242,"N/A")))</f>
        <v>0</v>
      </c>
      <c r="F242" s="84" t="n">
        <f aca="false">E242*W242</f>
        <v>0</v>
      </c>
      <c r="G242" s="32" t="n">
        <f aca="false">VLOOKUP($A242,Table,MATCH(G$4,Curves,0))</f>
        <v>4.0375</v>
      </c>
      <c r="H242" s="98" t="n">
        <f aca="false">G242</f>
        <v>4.0375</v>
      </c>
      <c r="I242" s="99" t="n">
        <f aca="false">H242</f>
        <v>4.0375</v>
      </c>
      <c r="J242" s="32" t="n">
        <f aca="false">VLOOKUP($A242,Table,MATCH(J$4,Curves,0))</f>
        <v>-0.0175</v>
      </c>
      <c r="K242" s="98" t="n">
        <f aca="false">J242</f>
        <v>-0.0175</v>
      </c>
      <c r="L242" s="99" t="n">
        <f aca="false">K242</f>
        <v>-0.0175</v>
      </c>
      <c r="M242" s="32" t="n">
        <f aca="false">VLOOKUP($A242,Table,MATCH(M$4,Curves,0))</f>
        <v>0.01</v>
      </c>
      <c r="N242" s="98" t="n">
        <f aca="false">VLOOKUP($A242,Table,MATCH(N$4,Curves,0))</f>
        <v>0.03</v>
      </c>
      <c r="O242" s="99" t="n">
        <f aca="false">N242</f>
        <v>0.03</v>
      </c>
      <c r="P242" s="100"/>
      <c r="Q242" s="99" t="n">
        <f aca="false">O242+L242+I242</f>
        <v>4.05</v>
      </c>
      <c r="R242" s="100"/>
      <c r="S242" s="35" t="n">
        <f aca="false">A243-A242</f>
        <v>31</v>
      </c>
      <c r="T242" s="101" t="n">
        <f aca="false">CHOOSE(F$3,A243+24,A242)</f>
        <v>43946</v>
      </c>
      <c r="U242" s="35" t="n">
        <f aca="false">T242-C$3</f>
        <v>7172</v>
      </c>
      <c r="V242" s="32" t="n">
        <f aca="false">VLOOKUP($A242,Table,MATCH(V$4,Curves,0))</f>
        <v>0.070859002456139</v>
      </c>
      <c r="W242" s="102" t="n">
        <f aca="false">1/(1+CHOOSE(F$3,(V243+($K$3/10000))/2,(V242+($K$3/10000))/2))^(2*U242/365.25)</f>
        <v>0.254794717869172</v>
      </c>
      <c r="X242" s="35" t="n">
        <f aca="false">IF(AND(mthbeg&lt;=A242,mthend&gt;=A242),1,0)</f>
        <v>0</v>
      </c>
      <c r="Y242" s="35" t="n">
        <f aca="false">S242*X242</f>
        <v>0</v>
      </c>
      <c r="AA242" s="89" t="n">
        <f aca="false">F242*G242</f>
        <v>0</v>
      </c>
      <c r="AB242" s="89" t="n">
        <f aca="false">$F242*H242</f>
        <v>0</v>
      </c>
      <c r="AC242" s="89" t="n">
        <f aca="false">$F242*I242</f>
        <v>0</v>
      </c>
      <c r="AD242" s="89" t="n">
        <f aca="false">$F242*J242</f>
        <v>-0</v>
      </c>
      <c r="AE242" s="89" t="n">
        <f aca="false">$F242*K242</f>
        <v>-0</v>
      </c>
      <c r="AF242" s="89" t="n">
        <f aca="false">$F242*L242</f>
        <v>-0</v>
      </c>
      <c r="AG242" s="89" t="n">
        <f aca="false">$F242*M242</f>
        <v>0</v>
      </c>
      <c r="AH242" s="89" t="n">
        <f aca="false">$F242*N242</f>
        <v>0</v>
      </c>
      <c r="AI242" s="89" t="n">
        <f aca="false">F242*O242</f>
        <v>0</v>
      </c>
      <c r="AJ242" s="93"/>
      <c r="AK242" s="89" t="n">
        <f aca="false">CHOOSE($G$3,AB242-AC242,AC242-AB242)</f>
        <v>0</v>
      </c>
      <c r="AL242" s="89" t="n">
        <f aca="false">CHOOSE($G$3,AE242-AF242,AF242-AE242)</f>
        <v>0</v>
      </c>
      <c r="AM242" s="89" t="n">
        <f aca="false">CHOOSE($G$3,AH242-AI242,AI242-AH242)</f>
        <v>0</v>
      </c>
      <c r="AN242" s="103" t="n">
        <f aca="false">SUM(AK242:AM242)</f>
        <v>0</v>
      </c>
      <c r="AP242" s="89" t="n">
        <f aca="false">CHOOSE($G$3,AA242-AB242,AB242-AA242)</f>
        <v>0</v>
      </c>
      <c r="AQ242" s="89" t="n">
        <f aca="false">CHOOSE($G$3,AD242-AE242,AE242-AD242)</f>
        <v>0</v>
      </c>
      <c r="AR242" s="89" t="n">
        <f aca="false">CHOOSE($G$3,AG242-AH242,AH242-AG242)</f>
        <v>0</v>
      </c>
      <c r="AS242" s="103" t="n">
        <f aca="false">AP242+AQ242+AR242</f>
        <v>0</v>
      </c>
      <c r="AT242" s="103"/>
      <c r="AU242" s="90" t="n">
        <f aca="false">AS242+AN242</f>
        <v>0</v>
      </c>
      <c r="AW242" s="90" t="n">
        <f aca="false">AI242+AF242+AC242</f>
        <v>0</v>
      </c>
      <c r="AX242" s="104"/>
    </row>
    <row r="243" customFormat="false" ht="12" hidden="false" customHeight="true" outlineLevel="0" collapsed="false">
      <c r="A243" s="94" t="n">
        <f aca="false">EDATE(A242,1)</f>
        <v>43922</v>
      </c>
      <c r="B243" s="95" t="n">
        <f aca="false">VLOOKUP(MONTH(A243),Volumes,4)</f>
        <v>10000</v>
      </c>
      <c r="C243" s="96"/>
      <c r="D243" s="97" t="n">
        <f aca="false">B243+C243</f>
        <v>10000</v>
      </c>
      <c r="E243" s="84" t="n">
        <f aca="false">IF(X243=0,0,IF(AND(X243=1,$H$3=1),D243*S243,IF($H$3=2,D243,"N/A")))</f>
        <v>0</v>
      </c>
      <c r="F243" s="84" t="n">
        <f aca="false">E243*W243</f>
        <v>0</v>
      </c>
      <c r="G243" s="32" t="n">
        <f aca="false">VLOOKUP($A243,Table,MATCH(G$4,Curves,0))</f>
        <v>4.0375</v>
      </c>
      <c r="H243" s="98" t="n">
        <f aca="false">G243</f>
        <v>4.0375</v>
      </c>
      <c r="I243" s="99" t="n">
        <f aca="false">H243</f>
        <v>4.0375</v>
      </c>
      <c r="J243" s="32" t="n">
        <f aca="false">VLOOKUP($A243,Table,MATCH(J$4,Curves,0))</f>
        <v>-0.0175</v>
      </c>
      <c r="K243" s="98" t="n">
        <f aca="false">J243</f>
        <v>-0.0175</v>
      </c>
      <c r="L243" s="99" t="n">
        <f aca="false">K243</f>
        <v>-0.0175</v>
      </c>
      <c r="M243" s="32" t="n">
        <f aca="false">VLOOKUP($A243,Table,MATCH(M$4,Curves,0))</f>
        <v>0.01</v>
      </c>
      <c r="N243" s="98" t="n">
        <f aca="false">VLOOKUP($A243,Table,MATCH(N$4,Curves,0))</f>
        <v>0.03</v>
      </c>
      <c r="O243" s="99" t="n">
        <f aca="false">N243</f>
        <v>0.03</v>
      </c>
      <c r="P243" s="100"/>
      <c r="Q243" s="99" t="n">
        <f aca="false">O243+L243+I243</f>
        <v>4.05</v>
      </c>
      <c r="R243" s="100"/>
      <c r="S243" s="35" t="n">
        <f aca="false">A244-A243</f>
        <v>30</v>
      </c>
      <c r="T243" s="101" t="n">
        <f aca="false">CHOOSE(F$3,A244+24,A243)</f>
        <v>43976</v>
      </c>
      <c r="U243" s="35" t="n">
        <f aca="false">T243-C$3</f>
        <v>7202</v>
      </c>
      <c r="V243" s="32" t="n">
        <f aca="false">VLOOKUP($A243,Table,MATCH(V$4,Curves,0))</f>
        <v>0.070859002456139</v>
      </c>
      <c r="W243" s="102" t="n">
        <f aca="false">1/(1+CHOOSE(F$3,(V244+($K$3/10000))/2,(V243+($K$3/10000))/2))^(2*U243/365.25)</f>
        <v>0.253341626439305</v>
      </c>
      <c r="X243" s="35" t="n">
        <f aca="false">IF(AND(mthbeg&lt;=A243,mthend&gt;=A243),1,0)</f>
        <v>0</v>
      </c>
      <c r="Y243" s="35" t="n">
        <f aca="false">S243*X243</f>
        <v>0</v>
      </c>
      <c r="AA243" s="89" t="n">
        <f aca="false">F243*G243</f>
        <v>0</v>
      </c>
      <c r="AB243" s="89" t="n">
        <f aca="false">$F243*H243</f>
        <v>0</v>
      </c>
      <c r="AC243" s="89" t="n">
        <f aca="false">$F243*I243</f>
        <v>0</v>
      </c>
      <c r="AD243" s="89" t="n">
        <f aca="false">$F243*J243</f>
        <v>-0</v>
      </c>
      <c r="AE243" s="89" t="n">
        <f aca="false">$F243*K243</f>
        <v>-0</v>
      </c>
      <c r="AF243" s="89" t="n">
        <f aca="false">$F243*L243</f>
        <v>-0</v>
      </c>
      <c r="AG243" s="89" t="n">
        <f aca="false">$F243*M243</f>
        <v>0</v>
      </c>
      <c r="AH243" s="89" t="n">
        <f aca="false">$F243*N243</f>
        <v>0</v>
      </c>
      <c r="AI243" s="89" t="n">
        <f aca="false">F243*O243</f>
        <v>0</v>
      </c>
      <c r="AJ243" s="93"/>
      <c r="AK243" s="89" t="n">
        <f aca="false">CHOOSE($G$3,AB243-AC243,AC243-AB243)</f>
        <v>0</v>
      </c>
      <c r="AL243" s="89" t="n">
        <f aca="false">CHOOSE($G$3,AE243-AF243,AF243-AE243)</f>
        <v>0</v>
      </c>
      <c r="AM243" s="89" t="n">
        <f aca="false">CHOOSE($G$3,AH243-AI243,AI243-AH243)</f>
        <v>0</v>
      </c>
      <c r="AN243" s="103" t="n">
        <f aca="false">SUM(AK243:AM243)</f>
        <v>0</v>
      </c>
      <c r="AP243" s="89" t="n">
        <f aca="false">CHOOSE($G$3,AA243-AB243,AB243-AA243)</f>
        <v>0</v>
      </c>
      <c r="AQ243" s="89" t="n">
        <f aca="false">CHOOSE($G$3,AD243-AE243,AE243-AD243)</f>
        <v>0</v>
      </c>
      <c r="AR243" s="89" t="n">
        <f aca="false">CHOOSE($G$3,AG243-AH243,AH243-AG243)</f>
        <v>0</v>
      </c>
      <c r="AS243" s="103" t="n">
        <f aca="false">AP243+AQ243+AR243</f>
        <v>0</v>
      </c>
      <c r="AT243" s="103"/>
      <c r="AU243" s="90" t="n">
        <f aca="false">AS243+AN243</f>
        <v>0</v>
      </c>
      <c r="AW243" s="90" t="n">
        <f aca="false">AI243+AF243+AC243</f>
        <v>0</v>
      </c>
      <c r="AX243" s="104"/>
    </row>
    <row r="244" customFormat="false" ht="12" hidden="false" customHeight="true" outlineLevel="0" collapsed="false">
      <c r="A244" s="94" t="n">
        <f aca="false">EDATE(A243,1)</f>
        <v>43952</v>
      </c>
      <c r="B244" s="95" t="n">
        <f aca="false">VLOOKUP(MONTH(A244),Volumes,4)</f>
        <v>20000</v>
      </c>
      <c r="C244" s="96"/>
      <c r="D244" s="97" t="n">
        <f aca="false">B244+C244</f>
        <v>20000</v>
      </c>
      <c r="E244" s="84" t="n">
        <f aca="false">IF(X244=0,0,IF(AND(X244=1,$H$3=1),D244*S244,IF($H$3=2,D244,"N/A")))</f>
        <v>0</v>
      </c>
      <c r="F244" s="84" t="n">
        <f aca="false">E244*W244</f>
        <v>0</v>
      </c>
      <c r="G244" s="32" t="n">
        <f aca="false">VLOOKUP($A244,Table,MATCH(G$4,Curves,0))</f>
        <v>4.0375</v>
      </c>
      <c r="H244" s="98" t="n">
        <f aca="false">G244</f>
        <v>4.0375</v>
      </c>
      <c r="I244" s="99" t="n">
        <f aca="false">H244</f>
        <v>4.0375</v>
      </c>
      <c r="J244" s="32" t="n">
        <f aca="false">VLOOKUP($A244,Table,MATCH(J$4,Curves,0))</f>
        <v>-0.0175</v>
      </c>
      <c r="K244" s="98" t="n">
        <f aca="false">J244</f>
        <v>-0.0175</v>
      </c>
      <c r="L244" s="99" t="n">
        <f aca="false">K244</f>
        <v>-0.0175</v>
      </c>
      <c r="M244" s="32" t="n">
        <f aca="false">VLOOKUP($A244,Table,MATCH(M$4,Curves,0))</f>
        <v>0.01</v>
      </c>
      <c r="N244" s="98" t="n">
        <f aca="false">VLOOKUP($A244,Table,MATCH(N$4,Curves,0))</f>
        <v>0.03</v>
      </c>
      <c r="O244" s="99" t="n">
        <f aca="false">N244</f>
        <v>0.03</v>
      </c>
      <c r="P244" s="100"/>
      <c r="Q244" s="99" t="n">
        <f aca="false">O244+L244+I244</f>
        <v>4.05</v>
      </c>
      <c r="R244" s="100"/>
      <c r="S244" s="35" t="n">
        <f aca="false">A245-A244</f>
        <v>31</v>
      </c>
      <c r="T244" s="101" t="n">
        <f aca="false">CHOOSE(F$3,A245+24,A244)</f>
        <v>44007</v>
      </c>
      <c r="U244" s="35" t="n">
        <f aca="false">T244-C$3</f>
        <v>7233</v>
      </c>
      <c r="V244" s="32" t="n">
        <f aca="false">VLOOKUP($A244,Table,MATCH(V$4,Curves,0))</f>
        <v>0.070859002456139</v>
      </c>
      <c r="W244" s="102" t="n">
        <f aca="false">1/(1+CHOOSE(F$3,(V245+($K$3/10000))/2,(V244+($K$3/10000))/2))^(2*U244/365.25)</f>
        <v>0.251848803992288</v>
      </c>
      <c r="X244" s="35" t="n">
        <f aca="false">IF(AND(mthbeg&lt;=A244,mthend&gt;=A244),1,0)</f>
        <v>0</v>
      </c>
      <c r="Y244" s="35" t="n">
        <f aca="false">S244*X244</f>
        <v>0</v>
      </c>
      <c r="AA244" s="89" t="n">
        <f aca="false">F244*G244</f>
        <v>0</v>
      </c>
      <c r="AB244" s="89" t="n">
        <f aca="false">$F244*H244</f>
        <v>0</v>
      </c>
      <c r="AC244" s="89" t="n">
        <f aca="false">$F244*I244</f>
        <v>0</v>
      </c>
      <c r="AD244" s="89" t="n">
        <f aca="false">$F244*J244</f>
        <v>-0</v>
      </c>
      <c r="AE244" s="89" t="n">
        <f aca="false">$F244*K244</f>
        <v>-0</v>
      </c>
      <c r="AF244" s="89" t="n">
        <f aca="false">$F244*L244</f>
        <v>-0</v>
      </c>
      <c r="AG244" s="89" t="n">
        <f aca="false">$F244*M244</f>
        <v>0</v>
      </c>
      <c r="AH244" s="89" t="n">
        <f aca="false">$F244*N244</f>
        <v>0</v>
      </c>
      <c r="AI244" s="89" t="n">
        <f aca="false">F244*O244</f>
        <v>0</v>
      </c>
      <c r="AJ244" s="93"/>
      <c r="AK244" s="89" t="n">
        <f aca="false">CHOOSE($G$3,AB244-AC244,AC244-AB244)</f>
        <v>0</v>
      </c>
      <c r="AL244" s="89" t="n">
        <f aca="false">CHOOSE($G$3,AE244-AF244,AF244-AE244)</f>
        <v>0</v>
      </c>
      <c r="AM244" s="89" t="n">
        <f aca="false">CHOOSE($G$3,AH244-AI244,AI244-AH244)</f>
        <v>0</v>
      </c>
      <c r="AN244" s="103" t="n">
        <f aca="false">SUM(AK244:AM244)</f>
        <v>0</v>
      </c>
      <c r="AP244" s="89" t="n">
        <f aca="false">CHOOSE($G$3,AA244-AB244,AB244-AA244)</f>
        <v>0</v>
      </c>
      <c r="AQ244" s="89" t="n">
        <f aca="false">CHOOSE($G$3,AD244-AE244,AE244-AD244)</f>
        <v>0</v>
      </c>
      <c r="AR244" s="89" t="n">
        <f aca="false">CHOOSE($G$3,AG244-AH244,AH244-AG244)</f>
        <v>0</v>
      </c>
      <c r="AS244" s="103" t="n">
        <f aca="false">AP244+AQ244+AR244</f>
        <v>0</v>
      </c>
      <c r="AT244" s="103"/>
      <c r="AU244" s="90" t="n">
        <f aca="false">AS244+AN244</f>
        <v>0</v>
      </c>
      <c r="AW244" s="90" t="n">
        <f aca="false">AI244+AF244+AC244</f>
        <v>0</v>
      </c>
      <c r="AX244" s="104"/>
    </row>
    <row r="245" customFormat="false" ht="12" hidden="false" customHeight="true" outlineLevel="0" collapsed="false">
      <c r="A245" s="94" t="n">
        <f aca="false">EDATE(A244,1)</f>
        <v>43983</v>
      </c>
      <c r="B245" s="95" t="n">
        <f aca="false">VLOOKUP(MONTH(A245),Volumes,4)</f>
        <v>40000</v>
      </c>
      <c r="C245" s="96"/>
      <c r="D245" s="97" t="n">
        <f aca="false">B245+C245</f>
        <v>40000</v>
      </c>
      <c r="E245" s="84" t="n">
        <f aca="false">IF(X245=0,0,IF(AND(X245=1,$H$3=1),D245*S245,IF($H$3=2,D245,"N/A")))</f>
        <v>0</v>
      </c>
      <c r="F245" s="84" t="n">
        <f aca="false">E245*W245</f>
        <v>0</v>
      </c>
      <c r="G245" s="32" t="n">
        <f aca="false">VLOOKUP($A245,Table,MATCH(G$4,Curves,0))</f>
        <v>4.0375</v>
      </c>
      <c r="H245" s="98" t="n">
        <f aca="false">G245</f>
        <v>4.0375</v>
      </c>
      <c r="I245" s="99" t="n">
        <f aca="false">H245</f>
        <v>4.0375</v>
      </c>
      <c r="J245" s="32" t="n">
        <f aca="false">VLOOKUP($A245,Table,MATCH(J$4,Curves,0))</f>
        <v>-0.0175</v>
      </c>
      <c r="K245" s="98" t="n">
        <f aca="false">J245</f>
        <v>-0.0175</v>
      </c>
      <c r="L245" s="99" t="n">
        <f aca="false">K245</f>
        <v>-0.0175</v>
      </c>
      <c r="M245" s="32" t="n">
        <f aca="false">VLOOKUP($A245,Table,MATCH(M$4,Curves,0))</f>
        <v>0.01</v>
      </c>
      <c r="N245" s="98" t="n">
        <f aca="false">VLOOKUP($A245,Table,MATCH(N$4,Curves,0))</f>
        <v>0.03</v>
      </c>
      <c r="O245" s="99" t="n">
        <f aca="false">N245</f>
        <v>0.03</v>
      </c>
      <c r="P245" s="100"/>
      <c r="Q245" s="99" t="n">
        <f aca="false">O245+L245+I245</f>
        <v>4.05</v>
      </c>
      <c r="R245" s="100"/>
      <c r="S245" s="35" t="n">
        <f aca="false">A246-A245</f>
        <v>30</v>
      </c>
      <c r="T245" s="101" t="n">
        <f aca="false">CHOOSE(F$3,A246+24,A245)</f>
        <v>44037</v>
      </c>
      <c r="U245" s="35" t="n">
        <f aca="false">T245-C$3</f>
        <v>7263</v>
      </c>
      <c r="V245" s="32" t="n">
        <f aca="false">VLOOKUP($A245,Table,MATCH(V$4,Curves,0))</f>
        <v>0.070859002456139</v>
      </c>
      <c r="W245" s="102" t="n">
        <f aca="false">1/(1+CHOOSE(F$3,(V246+($K$3/10000))/2,(V245+($K$3/10000))/2))^(2*U245/365.25)</f>
        <v>0.250412513076354</v>
      </c>
      <c r="X245" s="35" t="n">
        <f aca="false">IF(AND(mthbeg&lt;=A245,mthend&gt;=A245),1,0)</f>
        <v>0</v>
      </c>
      <c r="Y245" s="35" t="n">
        <f aca="false">S245*X245</f>
        <v>0</v>
      </c>
      <c r="AA245" s="89" t="n">
        <f aca="false">F245*G245</f>
        <v>0</v>
      </c>
      <c r="AB245" s="89" t="n">
        <f aca="false">$F245*H245</f>
        <v>0</v>
      </c>
      <c r="AC245" s="89" t="n">
        <f aca="false">$F245*I245</f>
        <v>0</v>
      </c>
      <c r="AD245" s="89" t="n">
        <f aca="false">$F245*J245</f>
        <v>-0</v>
      </c>
      <c r="AE245" s="89" t="n">
        <f aca="false">$F245*K245</f>
        <v>-0</v>
      </c>
      <c r="AF245" s="89" t="n">
        <f aca="false">$F245*L245</f>
        <v>-0</v>
      </c>
      <c r="AG245" s="89" t="n">
        <f aca="false">$F245*M245</f>
        <v>0</v>
      </c>
      <c r="AH245" s="89" t="n">
        <f aca="false">$F245*N245</f>
        <v>0</v>
      </c>
      <c r="AI245" s="89" t="n">
        <f aca="false">F245*O245</f>
        <v>0</v>
      </c>
      <c r="AJ245" s="93"/>
      <c r="AK245" s="89" t="n">
        <f aca="false">CHOOSE($G$3,AB245-AC245,AC245-AB245)</f>
        <v>0</v>
      </c>
      <c r="AL245" s="89" t="n">
        <f aca="false">CHOOSE($G$3,AE245-AF245,AF245-AE245)</f>
        <v>0</v>
      </c>
      <c r="AM245" s="89" t="n">
        <f aca="false">CHOOSE($G$3,AH245-AI245,AI245-AH245)</f>
        <v>0</v>
      </c>
      <c r="AN245" s="103" t="n">
        <f aca="false">SUM(AK245:AM245)</f>
        <v>0</v>
      </c>
      <c r="AP245" s="89" t="n">
        <f aca="false">CHOOSE($G$3,AA245-AB245,AB245-AA245)</f>
        <v>0</v>
      </c>
      <c r="AQ245" s="89" t="n">
        <f aca="false">CHOOSE($G$3,AD245-AE245,AE245-AD245)</f>
        <v>0</v>
      </c>
      <c r="AR245" s="89" t="n">
        <f aca="false">CHOOSE($G$3,AG245-AH245,AH245-AG245)</f>
        <v>0</v>
      </c>
      <c r="AS245" s="103" t="n">
        <f aca="false">AP245+AQ245+AR245</f>
        <v>0</v>
      </c>
      <c r="AT245" s="103"/>
      <c r="AU245" s="90" t="n">
        <f aca="false">AS245+AN245</f>
        <v>0</v>
      </c>
      <c r="AW245" s="90" t="n">
        <f aca="false">AI245+AF245+AC245</f>
        <v>0</v>
      </c>
      <c r="AX245" s="104"/>
    </row>
    <row r="246" customFormat="false" ht="12" hidden="false" customHeight="true" outlineLevel="0" collapsed="false">
      <c r="A246" s="94" t="n">
        <f aca="false">EDATE(A245,1)</f>
        <v>44013</v>
      </c>
      <c r="B246" s="95" t="n">
        <f aca="false">VLOOKUP(MONTH(A246),Volumes,4)</f>
        <v>40000</v>
      </c>
      <c r="C246" s="96"/>
      <c r="D246" s="97" t="n">
        <f aca="false">B246+C246</f>
        <v>40000</v>
      </c>
      <c r="E246" s="84" t="n">
        <f aca="false">IF(X246=0,0,IF(AND(X246=1,$H$3=1),D246*S246,IF($H$3=2,D246,"N/A")))</f>
        <v>0</v>
      </c>
      <c r="F246" s="84" t="n">
        <f aca="false">E246*W246</f>
        <v>0</v>
      </c>
      <c r="G246" s="32" t="n">
        <f aca="false">VLOOKUP($A246,Table,MATCH(G$4,Curves,0))</f>
        <v>4.0375</v>
      </c>
      <c r="H246" s="98" t="n">
        <f aca="false">G246</f>
        <v>4.0375</v>
      </c>
      <c r="I246" s="99" t="n">
        <f aca="false">H246</f>
        <v>4.0375</v>
      </c>
      <c r="J246" s="32" t="n">
        <f aca="false">VLOOKUP($A246,Table,MATCH(J$4,Curves,0))</f>
        <v>-0.0175</v>
      </c>
      <c r="K246" s="98" t="n">
        <f aca="false">J246</f>
        <v>-0.0175</v>
      </c>
      <c r="L246" s="99" t="n">
        <f aca="false">K246</f>
        <v>-0.0175</v>
      </c>
      <c r="M246" s="32" t="n">
        <f aca="false">VLOOKUP($A246,Table,MATCH(M$4,Curves,0))</f>
        <v>0.01</v>
      </c>
      <c r="N246" s="98" t="n">
        <f aca="false">VLOOKUP($A246,Table,MATCH(N$4,Curves,0))</f>
        <v>0.03</v>
      </c>
      <c r="O246" s="99" t="n">
        <f aca="false">N246</f>
        <v>0.03</v>
      </c>
      <c r="P246" s="100"/>
      <c r="Q246" s="99" t="n">
        <f aca="false">O246+L246+I246</f>
        <v>4.05</v>
      </c>
      <c r="R246" s="100"/>
      <c r="S246" s="35" t="n">
        <f aca="false">A247-A246</f>
        <v>31</v>
      </c>
      <c r="T246" s="101" t="n">
        <f aca="false">CHOOSE(F$3,A247+24,A246)</f>
        <v>44068</v>
      </c>
      <c r="U246" s="35" t="n">
        <f aca="false">T246-C$3</f>
        <v>7294</v>
      </c>
      <c r="V246" s="32" t="n">
        <f aca="false">VLOOKUP($A246,Table,MATCH(V$4,Curves,0))</f>
        <v>0.070859002456139</v>
      </c>
      <c r="W246" s="102" t="n">
        <f aca="false">1/(1+CHOOSE(F$3,(V247+($K$3/10000))/2,(V246+($K$3/10000))/2))^(2*U246/365.25)</f>
        <v>0.248936950509758</v>
      </c>
      <c r="X246" s="35" t="n">
        <f aca="false">IF(AND(mthbeg&lt;=A246,mthend&gt;=A246),1,0)</f>
        <v>0</v>
      </c>
      <c r="Y246" s="35" t="n">
        <f aca="false">S246*X246</f>
        <v>0</v>
      </c>
      <c r="AA246" s="89" t="n">
        <f aca="false">F246*G246</f>
        <v>0</v>
      </c>
      <c r="AB246" s="89" t="n">
        <f aca="false">$F246*H246</f>
        <v>0</v>
      </c>
      <c r="AC246" s="89" t="n">
        <f aca="false">$F246*I246</f>
        <v>0</v>
      </c>
      <c r="AD246" s="89" t="n">
        <f aca="false">$F246*J246</f>
        <v>-0</v>
      </c>
      <c r="AE246" s="89" t="n">
        <f aca="false">$F246*K246</f>
        <v>-0</v>
      </c>
      <c r="AF246" s="89" t="n">
        <f aca="false">$F246*L246</f>
        <v>-0</v>
      </c>
      <c r="AG246" s="89" t="n">
        <f aca="false">$F246*M246</f>
        <v>0</v>
      </c>
      <c r="AH246" s="89" t="n">
        <f aca="false">$F246*N246</f>
        <v>0</v>
      </c>
      <c r="AI246" s="89" t="n">
        <f aca="false">F246*O246</f>
        <v>0</v>
      </c>
      <c r="AJ246" s="93"/>
      <c r="AK246" s="89" t="n">
        <f aca="false">CHOOSE($G$3,AB246-AC246,AC246-AB246)</f>
        <v>0</v>
      </c>
      <c r="AL246" s="89" t="n">
        <f aca="false">CHOOSE($G$3,AE246-AF246,AF246-AE246)</f>
        <v>0</v>
      </c>
      <c r="AM246" s="89" t="n">
        <f aca="false">CHOOSE($G$3,AH246-AI246,AI246-AH246)</f>
        <v>0</v>
      </c>
      <c r="AN246" s="103" t="n">
        <f aca="false">SUM(AK246:AM246)</f>
        <v>0</v>
      </c>
      <c r="AP246" s="89" t="n">
        <f aca="false">CHOOSE($G$3,AA246-AB246,AB246-AA246)</f>
        <v>0</v>
      </c>
      <c r="AQ246" s="89" t="n">
        <f aca="false">CHOOSE($G$3,AD246-AE246,AE246-AD246)</f>
        <v>0</v>
      </c>
      <c r="AR246" s="89" t="n">
        <f aca="false">CHOOSE($G$3,AG246-AH246,AH246-AG246)</f>
        <v>0</v>
      </c>
      <c r="AS246" s="103" t="n">
        <f aca="false">AP246+AQ246+AR246</f>
        <v>0</v>
      </c>
      <c r="AT246" s="103"/>
      <c r="AU246" s="90" t="n">
        <f aca="false">AS246+AN246</f>
        <v>0</v>
      </c>
      <c r="AW246" s="90" t="n">
        <f aca="false">AI246+AF246+AC246</f>
        <v>0</v>
      </c>
      <c r="AX246" s="104"/>
    </row>
    <row r="247" customFormat="false" ht="12" hidden="false" customHeight="true" outlineLevel="0" collapsed="false">
      <c r="A247" s="94" t="n">
        <f aca="false">EDATE(A246,1)</f>
        <v>44044</v>
      </c>
      <c r="B247" s="95" t="n">
        <f aca="false">VLOOKUP(MONTH(A247),Volumes,4)</f>
        <v>40000</v>
      </c>
      <c r="C247" s="96"/>
      <c r="D247" s="97" t="n">
        <f aca="false">B247+C247</f>
        <v>40000</v>
      </c>
      <c r="E247" s="84" t="n">
        <f aca="false">IF(X247=0,0,IF(AND(X247=1,$H$3=1),D247*S247,IF($H$3=2,D247,"N/A")))</f>
        <v>0</v>
      </c>
      <c r="F247" s="84" t="n">
        <f aca="false">E247*W247</f>
        <v>0</v>
      </c>
      <c r="G247" s="32" t="n">
        <f aca="false">VLOOKUP($A247,Table,MATCH(G$4,Curves,0))</f>
        <v>4.0375</v>
      </c>
      <c r="H247" s="98" t="n">
        <f aca="false">G247</f>
        <v>4.0375</v>
      </c>
      <c r="I247" s="99" t="n">
        <f aca="false">H247</f>
        <v>4.0375</v>
      </c>
      <c r="J247" s="32" t="n">
        <f aca="false">VLOOKUP($A247,Table,MATCH(J$4,Curves,0))</f>
        <v>-0.0175</v>
      </c>
      <c r="K247" s="98" t="n">
        <f aca="false">J247</f>
        <v>-0.0175</v>
      </c>
      <c r="L247" s="99" t="n">
        <f aca="false">K247</f>
        <v>-0.0175</v>
      </c>
      <c r="M247" s="32" t="n">
        <f aca="false">VLOOKUP($A247,Table,MATCH(M$4,Curves,0))</f>
        <v>0.01</v>
      </c>
      <c r="N247" s="98" t="n">
        <f aca="false">VLOOKUP($A247,Table,MATCH(N$4,Curves,0))</f>
        <v>0.03</v>
      </c>
      <c r="O247" s="99" t="n">
        <f aca="false">N247</f>
        <v>0.03</v>
      </c>
      <c r="P247" s="100"/>
      <c r="Q247" s="99" t="n">
        <f aca="false">O247+L247+I247</f>
        <v>4.05</v>
      </c>
      <c r="R247" s="100"/>
      <c r="S247" s="35" t="n">
        <f aca="false">A248-A247</f>
        <v>31</v>
      </c>
      <c r="T247" s="101" t="n">
        <f aca="false">CHOOSE(F$3,A248+24,A247)</f>
        <v>44099</v>
      </c>
      <c r="U247" s="35" t="n">
        <f aca="false">T247-C$3</f>
        <v>7325</v>
      </c>
      <c r="V247" s="32" t="n">
        <f aca="false">VLOOKUP($A247,Table,MATCH(V$4,Curves,0))</f>
        <v>0.070859002456139</v>
      </c>
      <c r="W247" s="102" t="n">
        <f aca="false">1/(1+CHOOSE(F$3,(V248+($K$3/10000))/2,(V247+($K$3/10000))/2))^(2*U247/365.25)</f>
        <v>0.247470082735851</v>
      </c>
      <c r="X247" s="35" t="n">
        <f aca="false">IF(AND(mthbeg&lt;=A247,mthend&gt;=A247),1,0)</f>
        <v>0</v>
      </c>
      <c r="Y247" s="35" t="n">
        <f aca="false">S247*X247</f>
        <v>0</v>
      </c>
      <c r="AA247" s="89" t="n">
        <f aca="false">F247*G247</f>
        <v>0</v>
      </c>
      <c r="AB247" s="89" t="n">
        <f aca="false">$F247*H247</f>
        <v>0</v>
      </c>
      <c r="AC247" s="89" t="n">
        <f aca="false">$F247*I247</f>
        <v>0</v>
      </c>
      <c r="AD247" s="89" t="n">
        <f aca="false">$F247*J247</f>
        <v>-0</v>
      </c>
      <c r="AE247" s="89" t="n">
        <f aca="false">$F247*K247</f>
        <v>-0</v>
      </c>
      <c r="AF247" s="89" t="n">
        <f aca="false">$F247*L247</f>
        <v>-0</v>
      </c>
      <c r="AG247" s="89" t="n">
        <f aca="false">$F247*M247</f>
        <v>0</v>
      </c>
      <c r="AH247" s="89" t="n">
        <f aca="false">$F247*N247</f>
        <v>0</v>
      </c>
      <c r="AI247" s="89" t="n">
        <f aca="false">F247*O247</f>
        <v>0</v>
      </c>
      <c r="AJ247" s="93"/>
      <c r="AK247" s="89" t="n">
        <f aca="false">CHOOSE($G$3,AB247-AC247,AC247-AB247)</f>
        <v>0</v>
      </c>
      <c r="AL247" s="89" t="n">
        <f aca="false">CHOOSE($G$3,AE247-AF247,AF247-AE247)</f>
        <v>0</v>
      </c>
      <c r="AM247" s="89" t="n">
        <f aca="false">CHOOSE($G$3,AH247-AI247,AI247-AH247)</f>
        <v>0</v>
      </c>
      <c r="AN247" s="103" t="n">
        <f aca="false">SUM(AK247:AM247)</f>
        <v>0</v>
      </c>
      <c r="AP247" s="89" t="n">
        <f aca="false">CHOOSE($G$3,AA247-AB247,AB247-AA247)</f>
        <v>0</v>
      </c>
      <c r="AQ247" s="89" t="n">
        <f aca="false">CHOOSE($G$3,AD247-AE247,AE247-AD247)</f>
        <v>0</v>
      </c>
      <c r="AR247" s="89" t="n">
        <f aca="false">CHOOSE($G$3,AG247-AH247,AH247-AG247)</f>
        <v>0</v>
      </c>
      <c r="AS247" s="103" t="n">
        <f aca="false">AP247+AQ247+AR247</f>
        <v>0</v>
      </c>
      <c r="AT247" s="103"/>
      <c r="AU247" s="90" t="n">
        <f aca="false">AS247+AN247</f>
        <v>0</v>
      </c>
      <c r="AW247" s="90" t="n">
        <f aca="false">AI247+AF247+AC247</f>
        <v>0</v>
      </c>
      <c r="AX247" s="104"/>
    </row>
    <row r="248" customFormat="false" ht="12" hidden="false" customHeight="true" outlineLevel="0" collapsed="false">
      <c r="A248" s="94" t="n">
        <f aca="false">EDATE(A247,1)</f>
        <v>44075</v>
      </c>
      <c r="B248" s="95" t="n">
        <f aca="false">VLOOKUP(MONTH(A248),Volumes,4)</f>
        <v>20000</v>
      </c>
      <c r="C248" s="96"/>
      <c r="D248" s="97" t="n">
        <f aca="false">B248+C248</f>
        <v>20000</v>
      </c>
      <c r="E248" s="84" t="n">
        <f aca="false">IF(X248=0,0,IF(AND(X248=1,$H$3=1),D248*S248,IF($H$3=2,D248,"N/A")))</f>
        <v>0</v>
      </c>
      <c r="F248" s="84" t="n">
        <f aca="false">E248*W248</f>
        <v>0</v>
      </c>
      <c r="G248" s="32" t="n">
        <f aca="false">VLOOKUP($A248,Table,MATCH(G$4,Curves,0))</f>
        <v>4.0375</v>
      </c>
      <c r="H248" s="98" t="n">
        <f aca="false">G248</f>
        <v>4.0375</v>
      </c>
      <c r="I248" s="99" t="n">
        <f aca="false">H248</f>
        <v>4.0375</v>
      </c>
      <c r="J248" s="32" t="n">
        <f aca="false">VLOOKUP($A248,Table,MATCH(J$4,Curves,0))</f>
        <v>-0.0175</v>
      </c>
      <c r="K248" s="98" t="n">
        <f aca="false">J248</f>
        <v>-0.0175</v>
      </c>
      <c r="L248" s="99" t="n">
        <f aca="false">K248</f>
        <v>-0.0175</v>
      </c>
      <c r="M248" s="32" t="n">
        <f aca="false">VLOOKUP($A248,Table,MATCH(M$4,Curves,0))</f>
        <v>0.01</v>
      </c>
      <c r="N248" s="98" t="n">
        <f aca="false">VLOOKUP($A248,Table,MATCH(N$4,Curves,0))</f>
        <v>0.03</v>
      </c>
      <c r="O248" s="99" t="n">
        <f aca="false">N248</f>
        <v>0.03</v>
      </c>
      <c r="P248" s="100"/>
      <c r="Q248" s="99" t="n">
        <f aca="false">O248+L248+I248</f>
        <v>4.05</v>
      </c>
      <c r="R248" s="100"/>
      <c r="S248" s="35" t="n">
        <f aca="false">A249-A248</f>
        <v>30</v>
      </c>
      <c r="T248" s="101" t="n">
        <f aca="false">CHOOSE(F$3,A249+24,A248)</f>
        <v>44129</v>
      </c>
      <c r="U248" s="35" t="n">
        <f aca="false">T248-C$3</f>
        <v>7355</v>
      </c>
      <c r="V248" s="32" t="n">
        <f aca="false">VLOOKUP($A248,Table,MATCH(V$4,Curves,0))</f>
        <v>0.070859002456139</v>
      </c>
      <c r="W248" s="102" t="n">
        <f aca="false">1/(1+CHOOSE(F$3,(V249+($K$3/10000))/2,(V248+($K$3/10000))/2))^(2*U248/365.25)</f>
        <v>0.24605876361833</v>
      </c>
      <c r="X248" s="35" t="n">
        <f aca="false">IF(AND(mthbeg&lt;=A248,mthend&gt;=A248),1,0)</f>
        <v>0</v>
      </c>
      <c r="Y248" s="35" t="n">
        <f aca="false">S248*X248</f>
        <v>0</v>
      </c>
      <c r="AA248" s="89" t="n">
        <f aca="false">F248*G248</f>
        <v>0</v>
      </c>
      <c r="AB248" s="89" t="n">
        <f aca="false">$F248*H248</f>
        <v>0</v>
      </c>
      <c r="AC248" s="89" t="n">
        <f aca="false">$F248*I248</f>
        <v>0</v>
      </c>
      <c r="AD248" s="89" t="n">
        <f aca="false">$F248*J248</f>
        <v>-0</v>
      </c>
      <c r="AE248" s="89" t="n">
        <f aca="false">$F248*K248</f>
        <v>-0</v>
      </c>
      <c r="AF248" s="89" t="n">
        <f aca="false">$F248*L248</f>
        <v>-0</v>
      </c>
      <c r="AG248" s="89" t="n">
        <f aca="false">$F248*M248</f>
        <v>0</v>
      </c>
      <c r="AH248" s="89" t="n">
        <f aca="false">$F248*N248</f>
        <v>0</v>
      </c>
      <c r="AI248" s="89" t="n">
        <f aca="false">F248*O248</f>
        <v>0</v>
      </c>
      <c r="AJ248" s="93"/>
      <c r="AK248" s="89" t="n">
        <f aca="false">CHOOSE($G$3,AB248-AC248,AC248-AB248)</f>
        <v>0</v>
      </c>
      <c r="AL248" s="89" t="n">
        <f aca="false">CHOOSE($G$3,AE248-AF248,AF248-AE248)</f>
        <v>0</v>
      </c>
      <c r="AM248" s="89" t="n">
        <f aca="false">CHOOSE($G$3,AH248-AI248,AI248-AH248)</f>
        <v>0</v>
      </c>
      <c r="AN248" s="103" t="n">
        <f aca="false">SUM(AK248:AM248)</f>
        <v>0</v>
      </c>
      <c r="AP248" s="89" t="n">
        <f aca="false">CHOOSE($G$3,AA248-AB248,AB248-AA248)</f>
        <v>0</v>
      </c>
      <c r="AQ248" s="89" t="n">
        <f aca="false">CHOOSE($G$3,AD248-AE248,AE248-AD248)</f>
        <v>0</v>
      </c>
      <c r="AR248" s="89" t="n">
        <f aca="false">CHOOSE($G$3,AG248-AH248,AH248-AG248)</f>
        <v>0</v>
      </c>
      <c r="AS248" s="103" t="n">
        <f aca="false">AP248+AQ248+AR248</f>
        <v>0</v>
      </c>
      <c r="AT248" s="103"/>
      <c r="AU248" s="90" t="n">
        <f aca="false">AS248+AN248</f>
        <v>0</v>
      </c>
      <c r="AW248" s="90" t="n">
        <f aca="false">AI248+AF248+AC248</f>
        <v>0</v>
      </c>
      <c r="AX248" s="104"/>
    </row>
    <row r="249" customFormat="false" ht="12" hidden="false" customHeight="true" outlineLevel="0" collapsed="false">
      <c r="A249" s="94" t="n">
        <f aca="false">EDATE(A248,1)</f>
        <v>44105</v>
      </c>
      <c r="B249" s="95" t="n">
        <f aca="false">VLOOKUP(MONTH(A249),Volumes,4)</f>
        <v>10000</v>
      </c>
      <c r="C249" s="96"/>
      <c r="D249" s="97" t="n">
        <f aca="false">B249+C249</f>
        <v>10000</v>
      </c>
      <c r="E249" s="84" t="n">
        <f aca="false">IF(X249=0,0,IF(AND(X249=1,$H$3=1),D249*S249,IF($H$3=2,D249,"N/A")))</f>
        <v>0</v>
      </c>
      <c r="F249" s="84" t="n">
        <f aca="false">E249*W249</f>
        <v>0</v>
      </c>
      <c r="G249" s="32" t="n">
        <f aca="false">VLOOKUP($A249,Table,MATCH(G$4,Curves,0))</f>
        <v>4.0375</v>
      </c>
      <c r="H249" s="98" t="n">
        <f aca="false">G249</f>
        <v>4.0375</v>
      </c>
      <c r="I249" s="99" t="n">
        <f aca="false">H249</f>
        <v>4.0375</v>
      </c>
      <c r="J249" s="32" t="n">
        <f aca="false">VLOOKUP($A249,Table,MATCH(J$4,Curves,0))</f>
        <v>-0.0175</v>
      </c>
      <c r="K249" s="98" t="n">
        <f aca="false">J249</f>
        <v>-0.0175</v>
      </c>
      <c r="L249" s="99" t="n">
        <f aca="false">K249</f>
        <v>-0.0175</v>
      </c>
      <c r="M249" s="32" t="n">
        <f aca="false">VLOOKUP($A249,Table,MATCH(M$4,Curves,0))</f>
        <v>0.01</v>
      </c>
      <c r="N249" s="98" t="n">
        <f aca="false">VLOOKUP($A249,Table,MATCH(N$4,Curves,0))</f>
        <v>0.03</v>
      </c>
      <c r="O249" s="99" t="n">
        <f aca="false">N249</f>
        <v>0.03</v>
      </c>
      <c r="P249" s="100"/>
      <c r="Q249" s="99" t="n">
        <f aca="false">O249+L249+I249</f>
        <v>4.05</v>
      </c>
      <c r="R249" s="100"/>
      <c r="S249" s="35" t="n">
        <f aca="false">A250-A249</f>
        <v>31</v>
      </c>
      <c r="T249" s="101" t="n">
        <f aca="false">CHOOSE(F$3,A250+24,A249)</f>
        <v>44160</v>
      </c>
      <c r="U249" s="35" t="n">
        <f aca="false">T249-C$3</f>
        <v>7386</v>
      </c>
      <c r="V249" s="32" t="n">
        <f aca="false">VLOOKUP($A249,Table,MATCH(V$4,Curves,0))</f>
        <v>0.070859002456139</v>
      </c>
      <c r="W249" s="102" t="n">
        <f aca="false">1/(1+CHOOSE(F$3,(V250+($K$3/10000))/2,(V249+($K$3/10000))/2))^(2*U249/365.25)</f>
        <v>0.244608855639222</v>
      </c>
      <c r="X249" s="35" t="n">
        <f aca="false">IF(AND(mthbeg&lt;=A249,mthend&gt;=A249),1,0)</f>
        <v>0</v>
      </c>
      <c r="Y249" s="35" t="n">
        <f aca="false">S249*X249</f>
        <v>0</v>
      </c>
      <c r="AA249" s="89" t="n">
        <f aca="false">F249*G249</f>
        <v>0</v>
      </c>
      <c r="AB249" s="89" t="n">
        <f aca="false">$F249*H249</f>
        <v>0</v>
      </c>
      <c r="AC249" s="89" t="n">
        <f aca="false">$F249*I249</f>
        <v>0</v>
      </c>
      <c r="AD249" s="89" t="n">
        <f aca="false">$F249*J249</f>
        <v>-0</v>
      </c>
      <c r="AE249" s="89" t="n">
        <f aca="false">$F249*K249</f>
        <v>-0</v>
      </c>
      <c r="AF249" s="89" t="n">
        <f aca="false">$F249*L249</f>
        <v>-0</v>
      </c>
      <c r="AG249" s="89" t="n">
        <f aca="false">$F249*M249</f>
        <v>0</v>
      </c>
      <c r="AH249" s="89" t="n">
        <f aca="false">$F249*N249</f>
        <v>0</v>
      </c>
      <c r="AI249" s="89" t="n">
        <f aca="false">F249*O249</f>
        <v>0</v>
      </c>
      <c r="AJ249" s="93"/>
      <c r="AK249" s="89" t="n">
        <f aca="false">CHOOSE($G$3,AB249-AC249,AC249-AB249)</f>
        <v>0</v>
      </c>
      <c r="AL249" s="89" t="n">
        <f aca="false">CHOOSE($G$3,AE249-AF249,AF249-AE249)</f>
        <v>0</v>
      </c>
      <c r="AM249" s="89" t="n">
        <f aca="false">CHOOSE($G$3,AH249-AI249,AI249-AH249)</f>
        <v>0</v>
      </c>
      <c r="AN249" s="103" t="n">
        <f aca="false">SUM(AK249:AM249)</f>
        <v>0</v>
      </c>
      <c r="AP249" s="89" t="n">
        <f aca="false">CHOOSE($G$3,AA249-AB249,AB249-AA249)</f>
        <v>0</v>
      </c>
      <c r="AQ249" s="89" t="n">
        <f aca="false">CHOOSE($G$3,AD249-AE249,AE249-AD249)</f>
        <v>0</v>
      </c>
      <c r="AR249" s="89" t="n">
        <f aca="false">CHOOSE($G$3,AG249-AH249,AH249-AG249)</f>
        <v>0</v>
      </c>
      <c r="AS249" s="103" t="n">
        <f aca="false">AP249+AQ249+AR249</f>
        <v>0</v>
      </c>
      <c r="AT249" s="103"/>
      <c r="AU249" s="90" t="n">
        <f aca="false">AS249+AN249</f>
        <v>0</v>
      </c>
      <c r="AW249" s="90" t="n">
        <f aca="false">AI249+AF249+AC249</f>
        <v>0</v>
      </c>
      <c r="AX249" s="104"/>
    </row>
    <row r="250" customFormat="false" ht="12" hidden="false" customHeight="true" outlineLevel="0" collapsed="false">
      <c r="A250" s="94" t="n">
        <f aca="false">EDATE(A249,1)</f>
        <v>44136</v>
      </c>
      <c r="B250" s="95" t="n">
        <f aca="false">VLOOKUP(MONTH(A250),Volumes,4)</f>
        <v>10000</v>
      </c>
      <c r="C250" s="96"/>
      <c r="D250" s="97" t="n">
        <f aca="false">B250+C250</f>
        <v>10000</v>
      </c>
      <c r="E250" s="84" t="n">
        <f aca="false">IF(X250=0,0,IF(AND(X250=1,$H$3=1),D250*S250,IF($H$3=2,D250,"N/A")))</f>
        <v>0</v>
      </c>
      <c r="F250" s="84" t="n">
        <f aca="false">E250*W250</f>
        <v>0</v>
      </c>
      <c r="G250" s="32" t="n">
        <f aca="false">VLOOKUP($A250,Table,MATCH(G$4,Curves,0))</f>
        <v>4.0375</v>
      </c>
      <c r="H250" s="98" t="n">
        <f aca="false">G250</f>
        <v>4.0375</v>
      </c>
      <c r="I250" s="99" t="n">
        <f aca="false">H250</f>
        <v>4.0375</v>
      </c>
      <c r="J250" s="32" t="n">
        <f aca="false">VLOOKUP($A250,Table,MATCH(J$4,Curves,0))</f>
        <v>-0.0175</v>
      </c>
      <c r="K250" s="98" t="n">
        <f aca="false">J250</f>
        <v>-0.0175</v>
      </c>
      <c r="L250" s="99" t="n">
        <f aca="false">K250</f>
        <v>-0.0175</v>
      </c>
      <c r="M250" s="32" t="n">
        <f aca="false">VLOOKUP($A250,Table,MATCH(M$4,Curves,0))</f>
        <v>0.01</v>
      </c>
      <c r="N250" s="98" t="n">
        <f aca="false">VLOOKUP($A250,Table,MATCH(N$4,Curves,0))</f>
        <v>0.03</v>
      </c>
      <c r="O250" s="99" t="n">
        <f aca="false">N250</f>
        <v>0.03</v>
      </c>
      <c r="P250" s="100"/>
      <c r="Q250" s="99" t="n">
        <f aca="false">O250+L250+I250</f>
        <v>4.05</v>
      </c>
      <c r="R250" s="100"/>
      <c r="S250" s="35" t="n">
        <f aca="false">A251-A250</f>
        <v>30</v>
      </c>
      <c r="T250" s="101" t="n">
        <f aca="false">CHOOSE(F$3,A251+24,A250)</f>
        <v>44190</v>
      </c>
      <c r="U250" s="35" t="n">
        <f aca="false">T250-C$3</f>
        <v>7416</v>
      </c>
      <c r="V250" s="32" t="n">
        <f aca="false">VLOOKUP($A250,Table,MATCH(V$4,Curves,0))</f>
        <v>0.070859002456139</v>
      </c>
      <c r="W250" s="102" t="n">
        <f aca="false">1/(1+CHOOSE(F$3,(V251+($K$3/10000))/2,(V250+($K$3/10000))/2))^(2*U250/365.25)</f>
        <v>0.243213854067872</v>
      </c>
      <c r="X250" s="35" t="n">
        <f aca="false">IF(AND(mthbeg&lt;=A250,mthend&gt;=A250),1,0)</f>
        <v>0</v>
      </c>
      <c r="Y250" s="35" t="n">
        <f aca="false">S250*X250</f>
        <v>0</v>
      </c>
      <c r="AA250" s="89" t="n">
        <f aca="false">F250*G250</f>
        <v>0</v>
      </c>
      <c r="AB250" s="89" t="n">
        <f aca="false">$F250*H250</f>
        <v>0</v>
      </c>
      <c r="AC250" s="89" t="n">
        <f aca="false">$F250*I250</f>
        <v>0</v>
      </c>
      <c r="AD250" s="89" t="n">
        <f aca="false">$F250*J250</f>
        <v>-0</v>
      </c>
      <c r="AE250" s="89" t="n">
        <f aca="false">$F250*K250</f>
        <v>-0</v>
      </c>
      <c r="AF250" s="89" t="n">
        <f aca="false">$F250*L250</f>
        <v>-0</v>
      </c>
      <c r="AG250" s="89" t="n">
        <f aca="false">$F250*M250</f>
        <v>0</v>
      </c>
      <c r="AH250" s="89" t="n">
        <f aca="false">$F250*N250</f>
        <v>0</v>
      </c>
      <c r="AI250" s="89" t="n">
        <f aca="false">F250*O250</f>
        <v>0</v>
      </c>
      <c r="AJ250" s="93"/>
      <c r="AK250" s="89" t="n">
        <f aca="false">CHOOSE($G$3,AB250-AC250,AC250-AB250)</f>
        <v>0</v>
      </c>
      <c r="AL250" s="89" t="n">
        <f aca="false">CHOOSE($G$3,AE250-AF250,AF250-AE250)</f>
        <v>0</v>
      </c>
      <c r="AM250" s="89" t="n">
        <f aca="false">CHOOSE($G$3,AH250-AI250,AI250-AH250)</f>
        <v>0</v>
      </c>
      <c r="AN250" s="103" t="n">
        <f aca="false">SUM(AK250:AM250)</f>
        <v>0</v>
      </c>
      <c r="AP250" s="89" t="n">
        <f aca="false">CHOOSE($G$3,AA250-AB250,AB250-AA250)</f>
        <v>0</v>
      </c>
      <c r="AQ250" s="89" t="n">
        <f aca="false">CHOOSE($G$3,AD250-AE250,AE250-AD250)</f>
        <v>0</v>
      </c>
      <c r="AR250" s="89" t="n">
        <f aca="false">CHOOSE($G$3,AG250-AH250,AH250-AG250)</f>
        <v>0</v>
      </c>
      <c r="AS250" s="103" t="n">
        <f aca="false">AP250+AQ250+AR250</f>
        <v>0</v>
      </c>
      <c r="AT250" s="103"/>
      <c r="AU250" s="90" t="n">
        <f aca="false">AS250+AN250</f>
        <v>0</v>
      </c>
      <c r="AW250" s="90" t="n">
        <f aca="false">AI250+AF250+AC250</f>
        <v>0</v>
      </c>
      <c r="AX250" s="104"/>
    </row>
    <row r="251" customFormat="false" ht="12" hidden="false" customHeight="true" outlineLevel="0" collapsed="false">
      <c r="A251" s="94" t="n">
        <f aca="false">EDATE(A250,1)</f>
        <v>44166</v>
      </c>
      <c r="B251" s="95" t="n">
        <f aca="false">VLOOKUP(MONTH(A251),Volumes,4)</f>
        <v>10000</v>
      </c>
      <c r="C251" s="96"/>
      <c r="D251" s="97" t="n">
        <f aca="false">B251+C251</f>
        <v>10000</v>
      </c>
      <c r="E251" s="84" t="n">
        <f aca="false">IF(X251=0,0,IF(AND(X251=1,$H$3=1),D251*S251,IF($H$3=2,D251,"N/A")))</f>
        <v>0</v>
      </c>
      <c r="F251" s="84" t="n">
        <f aca="false">E251*W251</f>
        <v>0</v>
      </c>
      <c r="G251" s="32" t="n">
        <f aca="false">VLOOKUP($A251,Table,MATCH(G$4,Curves,0))</f>
        <v>4.0375</v>
      </c>
      <c r="H251" s="98" t="n">
        <f aca="false">G251</f>
        <v>4.0375</v>
      </c>
      <c r="I251" s="99" t="n">
        <f aca="false">H251</f>
        <v>4.0375</v>
      </c>
      <c r="J251" s="32" t="n">
        <f aca="false">VLOOKUP($A251,Table,MATCH(J$4,Curves,0))</f>
        <v>-0.0175</v>
      </c>
      <c r="K251" s="98" t="n">
        <f aca="false">J251</f>
        <v>-0.0175</v>
      </c>
      <c r="L251" s="99" t="n">
        <f aca="false">K251</f>
        <v>-0.0175</v>
      </c>
      <c r="M251" s="32" t="n">
        <f aca="false">VLOOKUP($A251,Table,MATCH(M$4,Curves,0))</f>
        <v>0.01</v>
      </c>
      <c r="N251" s="98" t="n">
        <f aca="false">VLOOKUP($A251,Table,MATCH(N$4,Curves,0))</f>
        <v>0.03</v>
      </c>
      <c r="O251" s="99" t="n">
        <f aca="false">N251</f>
        <v>0.03</v>
      </c>
      <c r="P251" s="100"/>
      <c r="Q251" s="99" t="n">
        <f aca="false">O251+L251+I251</f>
        <v>4.05</v>
      </c>
      <c r="R251" s="100"/>
      <c r="S251" s="35" t="n">
        <f aca="false">A252-A251</f>
        <v>31</v>
      </c>
      <c r="T251" s="101" t="n">
        <f aca="false">CHOOSE(F$3,A252+24,A251)</f>
        <v>44221</v>
      </c>
      <c r="U251" s="35" t="n">
        <f aca="false">T251-C$3</f>
        <v>7447</v>
      </c>
      <c r="V251" s="32" t="n">
        <f aca="false">VLOOKUP($A251,Table,MATCH(V$4,Curves,0))</f>
        <v>0.070859002456139</v>
      </c>
      <c r="W251" s="102" t="n">
        <f aca="false">1/(1+CHOOSE(F$3,(V252+($K$3/10000))/2,(V251+($K$3/10000))/2))^(2*U251/365.25)</f>
        <v>0.241780709795922</v>
      </c>
      <c r="X251" s="35" t="n">
        <f aca="false">IF(AND(mthbeg&lt;=A251,mthend&gt;=A251),1,0)</f>
        <v>0</v>
      </c>
      <c r="Y251" s="35" t="n">
        <f aca="false">S251*X251</f>
        <v>0</v>
      </c>
      <c r="AA251" s="89" t="n">
        <f aca="false">F251*G251</f>
        <v>0</v>
      </c>
      <c r="AB251" s="89" t="n">
        <f aca="false">$F251*H251</f>
        <v>0</v>
      </c>
      <c r="AC251" s="89" t="n">
        <f aca="false">$F251*I251</f>
        <v>0</v>
      </c>
      <c r="AD251" s="89" t="n">
        <f aca="false">$F251*J251</f>
        <v>-0</v>
      </c>
      <c r="AE251" s="89" t="n">
        <f aca="false">$F251*K251</f>
        <v>-0</v>
      </c>
      <c r="AF251" s="89" t="n">
        <f aca="false">$F251*L251</f>
        <v>-0</v>
      </c>
      <c r="AG251" s="89" t="n">
        <f aca="false">$F251*M251</f>
        <v>0</v>
      </c>
      <c r="AH251" s="89" t="n">
        <f aca="false">$F251*N251</f>
        <v>0</v>
      </c>
      <c r="AI251" s="89" t="n">
        <f aca="false">F251*O251</f>
        <v>0</v>
      </c>
      <c r="AJ251" s="93"/>
      <c r="AK251" s="89" t="n">
        <f aca="false">CHOOSE($G$3,AB251-AC251,AC251-AB251)</f>
        <v>0</v>
      </c>
      <c r="AL251" s="89" t="n">
        <f aca="false">CHOOSE($G$3,AE251-AF251,AF251-AE251)</f>
        <v>0</v>
      </c>
      <c r="AM251" s="89" t="n">
        <f aca="false">CHOOSE($G$3,AH251-AI251,AI251-AH251)</f>
        <v>0</v>
      </c>
      <c r="AN251" s="103" t="n">
        <f aca="false">SUM(AK251:AM251)</f>
        <v>0</v>
      </c>
      <c r="AP251" s="89" t="n">
        <f aca="false">CHOOSE($G$3,AA251-AB251,AB251-AA251)</f>
        <v>0</v>
      </c>
      <c r="AQ251" s="89" t="n">
        <f aca="false">CHOOSE($G$3,AD251-AE251,AE251-AD251)</f>
        <v>0</v>
      </c>
      <c r="AR251" s="89" t="n">
        <f aca="false">CHOOSE($G$3,AG251-AH251,AH251-AG251)</f>
        <v>0</v>
      </c>
      <c r="AS251" s="103" t="n">
        <f aca="false">AP251+AQ251+AR251</f>
        <v>0</v>
      </c>
      <c r="AT251" s="103"/>
      <c r="AU251" s="90" t="n">
        <f aca="false">AS251+AN251</f>
        <v>0</v>
      </c>
      <c r="AW251" s="90" t="n">
        <f aca="false">AI251+AF251+AC251</f>
        <v>0</v>
      </c>
      <c r="AX251" s="104"/>
    </row>
    <row r="252" customFormat="false" ht="12" hidden="false" customHeight="true" outlineLevel="0" collapsed="false">
      <c r="A252" s="94" t="n">
        <f aca="false">EDATE(A251,1)</f>
        <v>44197</v>
      </c>
      <c r="B252" s="95" t="n">
        <f aca="false">VLOOKUP(MONTH(A252),Volumes,4)</f>
        <v>10000</v>
      </c>
      <c r="C252" s="96"/>
      <c r="D252" s="97" t="n">
        <f aca="false">B252+C252</f>
        <v>10000</v>
      </c>
      <c r="E252" s="84" t="n">
        <f aca="false">IF(X252=0,0,IF(AND(X252=1,$H$3=1),D252*S252,IF($H$3=2,D252,"N/A")))</f>
        <v>0</v>
      </c>
      <c r="F252" s="84" t="n">
        <f aca="false">E252*W252</f>
        <v>0</v>
      </c>
      <c r="G252" s="32" t="n">
        <f aca="false">VLOOKUP($A252,Table,MATCH(G$4,Curves,0))</f>
        <v>4.0375</v>
      </c>
      <c r="H252" s="98" t="n">
        <f aca="false">G252</f>
        <v>4.0375</v>
      </c>
      <c r="I252" s="99" t="n">
        <f aca="false">H252</f>
        <v>4.0375</v>
      </c>
      <c r="J252" s="32" t="n">
        <f aca="false">VLOOKUP($A252,Table,MATCH(J$4,Curves,0))</f>
        <v>-0.0175</v>
      </c>
      <c r="K252" s="98" t="n">
        <f aca="false">J252</f>
        <v>-0.0175</v>
      </c>
      <c r="L252" s="99" t="n">
        <f aca="false">K252</f>
        <v>-0.0175</v>
      </c>
      <c r="M252" s="32" t="n">
        <f aca="false">VLOOKUP($A252,Table,MATCH(M$4,Curves,0))</f>
        <v>0.01</v>
      </c>
      <c r="N252" s="98" t="n">
        <f aca="false">VLOOKUP($A252,Table,MATCH(N$4,Curves,0))</f>
        <v>0.03</v>
      </c>
      <c r="O252" s="99" t="n">
        <f aca="false">N252</f>
        <v>0.03</v>
      </c>
      <c r="P252" s="100"/>
      <c r="Q252" s="99" t="n">
        <f aca="false">O252+L252+I252</f>
        <v>4.05</v>
      </c>
      <c r="R252" s="100"/>
      <c r="S252" s="35" t="n">
        <f aca="false">A253-A252</f>
        <v>31</v>
      </c>
      <c r="T252" s="101" t="n">
        <f aca="false">CHOOSE(F$3,A253+24,A252)</f>
        <v>44252</v>
      </c>
      <c r="U252" s="35" t="n">
        <f aca="false">T252-C$3</f>
        <v>7478</v>
      </c>
      <c r="V252" s="32" t="n">
        <f aca="false">VLOOKUP($A252,Table,MATCH(V$4,Curves,0))</f>
        <v>0.070859002456139</v>
      </c>
      <c r="W252" s="102" t="n">
        <f aca="false">1/(1+CHOOSE(F$3,(V253+($K$3/10000))/2,(V252+($K$3/10000))/2))^(2*U252/365.25)</f>
        <v>0.240356010365702</v>
      </c>
      <c r="X252" s="35" t="n">
        <f aca="false">IF(AND(mthbeg&lt;=A252,mthend&gt;=A252),1,0)</f>
        <v>0</v>
      </c>
      <c r="Y252" s="35" t="n">
        <f aca="false">S252*X252</f>
        <v>0</v>
      </c>
      <c r="AA252" s="89" t="n">
        <f aca="false">F252*G252</f>
        <v>0</v>
      </c>
      <c r="AB252" s="89" t="n">
        <f aca="false">$F252*H252</f>
        <v>0</v>
      </c>
      <c r="AC252" s="89" t="n">
        <f aca="false">$F252*I252</f>
        <v>0</v>
      </c>
      <c r="AD252" s="89" t="n">
        <f aca="false">$F252*J252</f>
        <v>-0</v>
      </c>
      <c r="AE252" s="89" t="n">
        <f aca="false">$F252*K252</f>
        <v>-0</v>
      </c>
      <c r="AF252" s="89" t="n">
        <f aca="false">$F252*L252</f>
        <v>-0</v>
      </c>
      <c r="AG252" s="89" t="n">
        <f aca="false">$F252*M252</f>
        <v>0</v>
      </c>
      <c r="AH252" s="89" t="n">
        <f aca="false">$F252*N252</f>
        <v>0</v>
      </c>
      <c r="AI252" s="89" t="n">
        <f aca="false">F252*O252</f>
        <v>0</v>
      </c>
      <c r="AJ252" s="93"/>
      <c r="AK252" s="89" t="n">
        <f aca="false">CHOOSE($G$3,AB252-AC252,AC252-AB252)</f>
        <v>0</v>
      </c>
      <c r="AL252" s="89" t="n">
        <f aca="false">CHOOSE($G$3,AE252-AF252,AF252-AE252)</f>
        <v>0</v>
      </c>
      <c r="AM252" s="89" t="n">
        <f aca="false">CHOOSE($G$3,AH252-AI252,AI252-AH252)</f>
        <v>0</v>
      </c>
      <c r="AN252" s="103" t="n">
        <f aca="false">SUM(AK252:AM252)</f>
        <v>0</v>
      </c>
      <c r="AP252" s="89" t="n">
        <f aca="false">CHOOSE($G$3,AA252-AB252,AB252-AA252)</f>
        <v>0</v>
      </c>
      <c r="AQ252" s="89" t="n">
        <f aca="false">CHOOSE($G$3,AD252-AE252,AE252-AD252)</f>
        <v>0</v>
      </c>
      <c r="AR252" s="89" t="n">
        <f aca="false">CHOOSE($G$3,AG252-AH252,AH252-AG252)</f>
        <v>0</v>
      </c>
      <c r="AS252" s="103" t="n">
        <f aca="false">AP252+AQ252+AR252</f>
        <v>0</v>
      </c>
      <c r="AT252" s="103"/>
      <c r="AU252" s="90" t="n">
        <f aca="false">AS252+AN252</f>
        <v>0</v>
      </c>
      <c r="AW252" s="90" t="n">
        <f aca="false">AI252+AF252+AC252</f>
        <v>0</v>
      </c>
      <c r="AX252" s="104"/>
    </row>
    <row r="253" customFormat="false" ht="12" hidden="false" customHeight="true" outlineLevel="0" collapsed="false">
      <c r="A253" s="94" t="n">
        <f aca="false">EDATE(A252,1)</f>
        <v>44228</v>
      </c>
      <c r="B253" s="95" t="n">
        <f aca="false">VLOOKUP(MONTH(A253),Volumes,4)</f>
        <v>10000</v>
      </c>
      <c r="C253" s="96"/>
      <c r="D253" s="97" t="n">
        <f aca="false">B253+C253</f>
        <v>10000</v>
      </c>
      <c r="E253" s="84" t="n">
        <f aca="false">IF(X253=0,0,IF(AND(X253=1,$H$3=1),D253*S253,IF($H$3=2,D253,"N/A")))</f>
        <v>0</v>
      </c>
      <c r="F253" s="84" t="n">
        <f aca="false">E253*W253</f>
        <v>0</v>
      </c>
      <c r="G253" s="32" t="n">
        <f aca="false">VLOOKUP($A253,Table,MATCH(G$4,Curves,0))</f>
        <v>4.0375</v>
      </c>
      <c r="H253" s="98" t="n">
        <f aca="false">G253</f>
        <v>4.0375</v>
      </c>
      <c r="I253" s="99" t="n">
        <f aca="false">H253</f>
        <v>4.0375</v>
      </c>
      <c r="J253" s="32" t="n">
        <f aca="false">VLOOKUP($A253,Table,MATCH(J$4,Curves,0))</f>
        <v>-0.0175</v>
      </c>
      <c r="K253" s="98" t="n">
        <f aca="false">J253</f>
        <v>-0.0175</v>
      </c>
      <c r="L253" s="99" t="n">
        <f aca="false">K253</f>
        <v>-0.0175</v>
      </c>
      <c r="M253" s="32" t="n">
        <f aca="false">VLOOKUP($A253,Table,MATCH(M$4,Curves,0))</f>
        <v>0.01</v>
      </c>
      <c r="N253" s="98" t="n">
        <f aca="false">VLOOKUP($A253,Table,MATCH(N$4,Curves,0))</f>
        <v>0.03</v>
      </c>
      <c r="O253" s="99" t="n">
        <f aca="false">N253</f>
        <v>0.03</v>
      </c>
      <c r="P253" s="100"/>
      <c r="Q253" s="99" t="n">
        <f aca="false">O253+L253+I253</f>
        <v>4.05</v>
      </c>
      <c r="R253" s="100"/>
      <c r="S253" s="35" t="n">
        <f aca="false">A254-A253</f>
        <v>28</v>
      </c>
      <c r="T253" s="101" t="n">
        <f aca="false">CHOOSE(F$3,A254+24,A253)</f>
        <v>44280</v>
      </c>
      <c r="U253" s="35" t="n">
        <f aca="false">T253-C$3</f>
        <v>7506</v>
      </c>
      <c r="V253" s="32" t="n">
        <f aca="false">VLOOKUP($A253,Table,MATCH(V$4,Curves,0))</f>
        <v>0.070859002456139</v>
      </c>
      <c r="W253" s="102" t="n">
        <f aca="false">1/(1+CHOOSE(F$3,(V254+($K$3/10000))/2,(V253+($K$3/10000))/2))^(2*U253/365.25)</f>
        <v>0.239076402198268</v>
      </c>
      <c r="X253" s="35" t="n">
        <f aca="false">IF(AND(mthbeg&lt;=A253,mthend&gt;=A253),1,0)</f>
        <v>0</v>
      </c>
      <c r="Y253" s="35" t="n">
        <f aca="false">S253*X253</f>
        <v>0</v>
      </c>
      <c r="AA253" s="89" t="n">
        <f aca="false">F253*G253</f>
        <v>0</v>
      </c>
      <c r="AB253" s="89" t="n">
        <f aca="false">$F253*H253</f>
        <v>0</v>
      </c>
      <c r="AC253" s="89" t="n">
        <f aca="false">$F253*I253</f>
        <v>0</v>
      </c>
      <c r="AD253" s="89" t="n">
        <f aca="false">$F253*J253</f>
        <v>-0</v>
      </c>
      <c r="AE253" s="89" t="n">
        <f aca="false">$F253*K253</f>
        <v>-0</v>
      </c>
      <c r="AF253" s="89" t="n">
        <f aca="false">$F253*L253</f>
        <v>-0</v>
      </c>
      <c r="AG253" s="89" t="n">
        <f aca="false">$F253*M253</f>
        <v>0</v>
      </c>
      <c r="AH253" s="89" t="n">
        <f aca="false">$F253*N253</f>
        <v>0</v>
      </c>
      <c r="AI253" s="89" t="n">
        <f aca="false">F253*O253</f>
        <v>0</v>
      </c>
      <c r="AJ253" s="93"/>
      <c r="AK253" s="89" t="n">
        <f aca="false">CHOOSE($G$3,AB253-AC253,AC253-AB253)</f>
        <v>0</v>
      </c>
      <c r="AL253" s="89" t="n">
        <f aca="false">CHOOSE($G$3,AE253-AF253,AF253-AE253)</f>
        <v>0</v>
      </c>
      <c r="AM253" s="89" t="n">
        <f aca="false">CHOOSE($G$3,AH253-AI253,AI253-AH253)</f>
        <v>0</v>
      </c>
      <c r="AN253" s="103" t="n">
        <f aca="false">SUM(AK253:AM253)</f>
        <v>0</v>
      </c>
      <c r="AP253" s="89" t="n">
        <f aca="false">CHOOSE($G$3,AA253-AB253,AB253-AA253)</f>
        <v>0</v>
      </c>
      <c r="AQ253" s="89" t="n">
        <f aca="false">CHOOSE($G$3,AD253-AE253,AE253-AD253)</f>
        <v>0</v>
      </c>
      <c r="AR253" s="89" t="n">
        <f aca="false">CHOOSE($G$3,AG253-AH253,AH253-AG253)</f>
        <v>0</v>
      </c>
      <c r="AS253" s="103" t="n">
        <f aca="false">AP253+AQ253+AR253</f>
        <v>0</v>
      </c>
      <c r="AT253" s="103"/>
      <c r="AU253" s="90" t="n">
        <f aca="false">AS253+AN253</f>
        <v>0</v>
      </c>
      <c r="AW253" s="90" t="n">
        <f aca="false">AI253+AF253+AC253</f>
        <v>0</v>
      </c>
      <c r="AX253" s="104"/>
    </row>
    <row r="254" customFormat="false" ht="12" hidden="false" customHeight="true" outlineLevel="0" collapsed="false">
      <c r="A254" s="94" t="n">
        <f aca="false">EDATE(A253,1)</f>
        <v>44256</v>
      </c>
      <c r="B254" s="95" t="n">
        <f aca="false">VLOOKUP(MONTH(A254),Volumes,4)</f>
        <v>10000</v>
      </c>
      <c r="C254" s="96"/>
      <c r="D254" s="97" t="n">
        <f aca="false">B254+C254</f>
        <v>10000</v>
      </c>
      <c r="E254" s="84" t="n">
        <f aca="false">IF(X254=0,0,IF(AND(X254=1,$H$3=1),D254*S254,IF($H$3=2,D254,"N/A")))</f>
        <v>0</v>
      </c>
      <c r="F254" s="84" t="n">
        <f aca="false">E254*W254</f>
        <v>0</v>
      </c>
      <c r="G254" s="32" t="n">
        <f aca="false">VLOOKUP($A254,Table,MATCH(G$4,Curves,0))</f>
        <v>4.0375</v>
      </c>
      <c r="H254" s="98" t="n">
        <f aca="false">G254</f>
        <v>4.0375</v>
      </c>
      <c r="I254" s="99" t="n">
        <f aca="false">H254</f>
        <v>4.0375</v>
      </c>
      <c r="J254" s="32" t="n">
        <f aca="false">VLOOKUP($A254,Table,MATCH(J$4,Curves,0))</f>
        <v>-0.0175</v>
      </c>
      <c r="K254" s="98" t="n">
        <f aca="false">J254</f>
        <v>-0.0175</v>
      </c>
      <c r="L254" s="99" t="n">
        <f aca="false">K254</f>
        <v>-0.0175</v>
      </c>
      <c r="M254" s="32" t="n">
        <f aca="false">VLOOKUP($A254,Table,MATCH(M$4,Curves,0))</f>
        <v>0.01</v>
      </c>
      <c r="N254" s="98" t="n">
        <f aca="false">VLOOKUP($A254,Table,MATCH(N$4,Curves,0))</f>
        <v>0.03</v>
      </c>
      <c r="O254" s="99" t="n">
        <f aca="false">N254</f>
        <v>0.03</v>
      </c>
      <c r="P254" s="100"/>
      <c r="Q254" s="99" t="n">
        <f aca="false">O254+L254+I254</f>
        <v>4.05</v>
      </c>
      <c r="R254" s="100"/>
      <c r="S254" s="35" t="n">
        <f aca="false">A255-A254</f>
        <v>31</v>
      </c>
      <c r="T254" s="101" t="n">
        <f aca="false">CHOOSE(F$3,A255+24,A254)</f>
        <v>44311</v>
      </c>
      <c r="U254" s="35" t="n">
        <f aca="false">T254-C$3</f>
        <v>7537</v>
      </c>
      <c r="V254" s="32" t="n">
        <f aca="false">VLOOKUP($A254,Table,MATCH(V$4,Curves,0))</f>
        <v>0.070859002456139</v>
      </c>
      <c r="W254" s="102" t="n">
        <f aca="false">1/(1+CHOOSE(F$3,(V255+($K$3/10000))/2,(V254+($K$3/10000))/2))^(2*U254/365.25)</f>
        <v>0.237667637974363</v>
      </c>
      <c r="X254" s="35" t="n">
        <f aca="false">IF(AND(mthbeg&lt;=A254,mthend&gt;=A254),1,0)</f>
        <v>0</v>
      </c>
      <c r="Y254" s="35" t="n">
        <f aca="false">S254*X254</f>
        <v>0</v>
      </c>
      <c r="AA254" s="89" t="n">
        <f aca="false">F254*G254</f>
        <v>0</v>
      </c>
      <c r="AB254" s="89" t="n">
        <f aca="false">$F254*H254</f>
        <v>0</v>
      </c>
      <c r="AC254" s="89" t="n">
        <f aca="false">$F254*I254</f>
        <v>0</v>
      </c>
      <c r="AD254" s="89" t="n">
        <f aca="false">$F254*J254</f>
        <v>-0</v>
      </c>
      <c r="AE254" s="89" t="n">
        <f aca="false">$F254*K254</f>
        <v>-0</v>
      </c>
      <c r="AF254" s="89" t="n">
        <f aca="false">$F254*L254</f>
        <v>-0</v>
      </c>
      <c r="AG254" s="89" t="n">
        <f aca="false">$F254*M254</f>
        <v>0</v>
      </c>
      <c r="AH254" s="89" t="n">
        <f aca="false">$F254*N254</f>
        <v>0</v>
      </c>
      <c r="AI254" s="89" t="n">
        <f aca="false">F254*O254</f>
        <v>0</v>
      </c>
      <c r="AJ254" s="93"/>
      <c r="AK254" s="89" t="n">
        <f aca="false">CHOOSE($G$3,AB254-AC254,AC254-AB254)</f>
        <v>0</v>
      </c>
      <c r="AL254" s="89" t="n">
        <f aca="false">CHOOSE($G$3,AE254-AF254,AF254-AE254)</f>
        <v>0</v>
      </c>
      <c r="AM254" s="89" t="n">
        <f aca="false">CHOOSE($G$3,AH254-AI254,AI254-AH254)</f>
        <v>0</v>
      </c>
      <c r="AN254" s="103" t="n">
        <f aca="false">SUM(AK254:AM254)</f>
        <v>0</v>
      </c>
      <c r="AP254" s="89" t="n">
        <f aca="false">CHOOSE($G$3,AA254-AB254,AB254-AA254)</f>
        <v>0</v>
      </c>
      <c r="AQ254" s="89" t="n">
        <f aca="false">CHOOSE($G$3,AD254-AE254,AE254-AD254)</f>
        <v>0</v>
      </c>
      <c r="AR254" s="89" t="n">
        <f aca="false">CHOOSE($G$3,AG254-AH254,AH254-AG254)</f>
        <v>0</v>
      </c>
      <c r="AS254" s="103" t="n">
        <f aca="false">AP254+AQ254+AR254</f>
        <v>0</v>
      </c>
      <c r="AT254" s="103"/>
      <c r="AU254" s="90" t="n">
        <f aca="false">AS254+AN254</f>
        <v>0</v>
      </c>
      <c r="AW254" s="90" t="n">
        <f aca="false">AI254+AF254+AC254</f>
        <v>0</v>
      </c>
      <c r="AX254" s="104"/>
    </row>
    <row r="255" customFormat="false" ht="12" hidden="false" customHeight="true" outlineLevel="0" collapsed="false">
      <c r="A255" s="94" t="n">
        <f aca="false">EDATE(A254,1)</f>
        <v>44287</v>
      </c>
      <c r="B255" s="95" t="n">
        <f aca="false">VLOOKUP(MONTH(A255),Volumes,4)</f>
        <v>10000</v>
      </c>
      <c r="C255" s="96"/>
      <c r="D255" s="97" t="n">
        <f aca="false">B255+C255</f>
        <v>10000</v>
      </c>
      <c r="E255" s="84" t="n">
        <f aca="false">IF(X255=0,0,IF(AND(X255=1,$H$3=1),D255*S255,IF($H$3=2,D255,"N/A")))</f>
        <v>0</v>
      </c>
      <c r="F255" s="84" t="n">
        <f aca="false">E255*W255</f>
        <v>0</v>
      </c>
      <c r="G255" s="32" t="n">
        <f aca="false">VLOOKUP($A255,Table,MATCH(G$4,Curves,0))</f>
        <v>4.0375</v>
      </c>
      <c r="H255" s="98" t="n">
        <f aca="false">G255</f>
        <v>4.0375</v>
      </c>
      <c r="I255" s="99" t="n">
        <f aca="false">H255</f>
        <v>4.0375</v>
      </c>
      <c r="J255" s="32" t="n">
        <f aca="false">VLOOKUP($A255,Table,MATCH(J$4,Curves,0))</f>
        <v>-0.0175</v>
      </c>
      <c r="K255" s="98" t="n">
        <f aca="false">J255</f>
        <v>-0.0175</v>
      </c>
      <c r="L255" s="99" t="n">
        <f aca="false">K255</f>
        <v>-0.0175</v>
      </c>
      <c r="M255" s="32" t="n">
        <f aca="false">VLOOKUP($A255,Table,MATCH(M$4,Curves,0))</f>
        <v>0.01</v>
      </c>
      <c r="N255" s="98" t="n">
        <f aca="false">VLOOKUP($A255,Table,MATCH(N$4,Curves,0))</f>
        <v>0.03</v>
      </c>
      <c r="O255" s="99" t="n">
        <f aca="false">N255</f>
        <v>0.03</v>
      </c>
      <c r="P255" s="100"/>
      <c r="Q255" s="99" t="n">
        <f aca="false">O255+L255+I255</f>
        <v>4.05</v>
      </c>
      <c r="R255" s="100"/>
      <c r="S255" s="35" t="n">
        <f aca="false">A256-A255</f>
        <v>30</v>
      </c>
      <c r="T255" s="101" t="n">
        <f aca="false">CHOOSE(F$3,A256+24,A255)</f>
        <v>44341</v>
      </c>
      <c r="U255" s="35" t="n">
        <f aca="false">T255-C$3</f>
        <v>7567</v>
      </c>
      <c r="V255" s="32" t="n">
        <f aca="false">VLOOKUP($A255,Table,MATCH(V$4,Curves,0))</f>
        <v>0.070859002456139</v>
      </c>
      <c r="W255" s="102" t="n">
        <f aca="false">1/(1+CHOOSE(F$3,(V256+($K$3/10000))/2,(V255+($K$3/10000))/2))^(2*U255/365.25)</f>
        <v>0.236312222089821</v>
      </c>
      <c r="X255" s="35" t="n">
        <f aca="false">IF(AND(mthbeg&lt;=A255,mthend&gt;=A255),1,0)</f>
        <v>0</v>
      </c>
      <c r="Y255" s="35" t="n">
        <f aca="false">S255*X255</f>
        <v>0</v>
      </c>
      <c r="AA255" s="89" t="n">
        <f aca="false">F255*G255</f>
        <v>0</v>
      </c>
      <c r="AB255" s="89" t="n">
        <f aca="false">$F255*H255</f>
        <v>0</v>
      </c>
      <c r="AC255" s="89" t="n">
        <f aca="false">$F255*I255</f>
        <v>0</v>
      </c>
      <c r="AD255" s="89" t="n">
        <f aca="false">$F255*J255</f>
        <v>-0</v>
      </c>
      <c r="AE255" s="89" t="n">
        <f aca="false">$F255*K255</f>
        <v>-0</v>
      </c>
      <c r="AF255" s="89" t="n">
        <f aca="false">$F255*L255</f>
        <v>-0</v>
      </c>
      <c r="AG255" s="89" t="n">
        <f aca="false">$F255*M255</f>
        <v>0</v>
      </c>
      <c r="AH255" s="89" t="n">
        <f aca="false">$F255*N255</f>
        <v>0</v>
      </c>
      <c r="AI255" s="89" t="n">
        <f aca="false">F255*O255</f>
        <v>0</v>
      </c>
      <c r="AJ255" s="93"/>
      <c r="AK255" s="89" t="n">
        <f aca="false">CHOOSE($G$3,AB255-AC255,AC255-AB255)</f>
        <v>0</v>
      </c>
      <c r="AL255" s="89" t="n">
        <f aca="false">CHOOSE($G$3,AE255-AF255,AF255-AE255)</f>
        <v>0</v>
      </c>
      <c r="AM255" s="89" t="n">
        <f aca="false">CHOOSE($G$3,AH255-AI255,AI255-AH255)</f>
        <v>0</v>
      </c>
      <c r="AN255" s="103" t="n">
        <f aca="false">SUM(AK255:AM255)</f>
        <v>0</v>
      </c>
      <c r="AP255" s="89" t="n">
        <f aca="false">CHOOSE($G$3,AA255-AB255,AB255-AA255)</f>
        <v>0</v>
      </c>
      <c r="AQ255" s="89" t="n">
        <f aca="false">CHOOSE($G$3,AD255-AE255,AE255-AD255)</f>
        <v>0</v>
      </c>
      <c r="AR255" s="89" t="n">
        <f aca="false">CHOOSE($G$3,AG255-AH255,AH255-AG255)</f>
        <v>0</v>
      </c>
      <c r="AS255" s="103" t="n">
        <f aca="false">AP255+AQ255+AR255</f>
        <v>0</v>
      </c>
      <c r="AT255" s="103"/>
      <c r="AU255" s="90" t="n">
        <f aca="false">AS255+AN255</f>
        <v>0</v>
      </c>
      <c r="AW255" s="90" t="n">
        <f aca="false">AI255+AF255+AC255</f>
        <v>0</v>
      </c>
      <c r="AX255" s="104"/>
    </row>
    <row r="256" customFormat="false" ht="12" hidden="false" customHeight="true" outlineLevel="0" collapsed="false">
      <c r="A256" s="94" t="n">
        <f aca="false">EDATE(A255,1)</f>
        <v>44317</v>
      </c>
      <c r="B256" s="95" t="n">
        <f aca="false">VLOOKUP(MONTH(A256),Volumes,4)</f>
        <v>20000</v>
      </c>
      <c r="C256" s="96"/>
      <c r="D256" s="97" t="n">
        <f aca="false">B256+C256</f>
        <v>20000</v>
      </c>
      <c r="E256" s="84" t="n">
        <f aca="false">IF(X256=0,0,IF(AND(X256=1,$H$3=1),D256*S256,IF($H$3=2,D256,"N/A")))</f>
        <v>0</v>
      </c>
      <c r="F256" s="84" t="n">
        <f aca="false">E256*W256</f>
        <v>0</v>
      </c>
      <c r="G256" s="32" t="n">
        <f aca="false">VLOOKUP($A256,Table,MATCH(G$4,Curves,0))</f>
        <v>4.0375</v>
      </c>
      <c r="H256" s="98" t="n">
        <f aca="false">G256</f>
        <v>4.0375</v>
      </c>
      <c r="I256" s="99" t="n">
        <f aca="false">H256</f>
        <v>4.0375</v>
      </c>
      <c r="J256" s="32" t="n">
        <f aca="false">VLOOKUP($A256,Table,MATCH(J$4,Curves,0))</f>
        <v>-0.0175</v>
      </c>
      <c r="K256" s="98" t="n">
        <f aca="false">J256</f>
        <v>-0.0175</v>
      </c>
      <c r="L256" s="99" t="n">
        <f aca="false">K256</f>
        <v>-0.0175</v>
      </c>
      <c r="M256" s="32" t="n">
        <f aca="false">VLOOKUP($A256,Table,MATCH(M$4,Curves,0))</f>
        <v>0.01</v>
      </c>
      <c r="N256" s="98" t="n">
        <f aca="false">VLOOKUP($A256,Table,MATCH(N$4,Curves,0))</f>
        <v>0.03</v>
      </c>
      <c r="O256" s="99" t="n">
        <f aca="false">N256</f>
        <v>0.03</v>
      </c>
      <c r="P256" s="100"/>
      <c r="Q256" s="99" t="n">
        <f aca="false">O256+L256+I256</f>
        <v>4.05</v>
      </c>
      <c r="R256" s="100"/>
      <c r="S256" s="35" t="n">
        <f aca="false">A257-A256</f>
        <v>31</v>
      </c>
      <c r="T256" s="101" t="n">
        <f aca="false">CHOOSE(F$3,A257+24,A256)</f>
        <v>44372</v>
      </c>
      <c r="U256" s="35" t="n">
        <f aca="false">T256-C$3</f>
        <v>7598</v>
      </c>
      <c r="V256" s="32" t="n">
        <f aca="false">VLOOKUP($A256,Table,MATCH(V$4,Curves,0))</f>
        <v>0.070859002456139</v>
      </c>
      <c r="W256" s="102" t="n">
        <f aca="false">1/(1+CHOOSE(F$3,(V257+($K$3/10000))/2,(V256+($K$3/10000))/2))^(2*U256/365.25)</f>
        <v>0.234919745872634</v>
      </c>
      <c r="X256" s="35" t="n">
        <f aca="false">IF(AND(mthbeg&lt;=A256,mthend&gt;=A256),1,0)</f>
        <v>0</v>
      </c>
      <c r="Y256" s="35" t="n">
        <f aca="false">S256*X256</f>
        <v>0</v>
      </c>
      <c r="AA256" s="89" t="n">
        <f aca="false">F256*G256</f>
        <v>0</v>
      </c>
      <c r="AB256" s="89" t="n">
        <f aca="false">$F256*H256</f>
        <v>0</v>
      </c>
      <c r="AC256" s="89" t="n">
        <f aca="false">$F256*I256</f>
        <v>0</v>
      </c>
      <c r="AD256" s="89" t="n">
        <f aca="false">$F256*J256</f>
        <v>-0</v>
      </c>
      <c r="AE256" s="89" t="n">
        <f aca="false">$F256*K256</f>
        <v>-0</v>
      </c>
      <c r="AF256" s="89" t="n">
        <f aca="false">$F256*L256</f>
        <v>-0</v>
      </c>
      <c r="AG256" s="89" t="n">
        <f aca="false">$F256*M256</f>
        <v>0</v>
      </c>
      <c r="AH256" s="89" t="n">
        <f aca="false">$F256*N256</f>
        <v>0</v>
      </c>
      <c r="AI256" s="89" t="n">
        <f aca="false">F256*O256</f>
        <v>0</v>
      </c>
      <c r="AJ256" s="93"/>
      <c r="AK256" s="89" t="n">
        <f aca="false">CHOOSE($G$3,AB256-AC256,AC256-AB256)</f>
        <v>0</v>
      </c>
      <c r="AL256" s="89" t="n">
        <f aca="false">CHOOSE($G$3,AE256-AF256,AF256-AE256)</f>
        <v>0</v>
      </c>
      <c r="AM256" s="89" t="n">
        <f aca="false">CHOOSE($G$3,AH256-AI256,AI256-AH256)</f>
        <v>0</v>
      </c>
      <c r="AN256" s="103" t="n">
        <f aca="false">SUM(AK256:AM256)</f>
        <v>0</v>
      </c>
      <c r="AP256" s="89" t="n">
        <f aca="false">CHOOSE($G$3,AA256-AB256,AB256-AA256)</f>
        <v>0</v>
      </c>
      <c r="AQ256" s="89" t="n">
        <f aca="false">CHOOSE($G$3,AD256-AE256,AE256-AD256)</f>
        <v>0</v>
      </c>
      <c r="AR256" s="89" t="n">
        <f aca="false">CHOOSE($G$3,AG256-AH256,AH256-AG256)</f>
        <v>0</v>
      </c>
      <c r="AS256" s="103" t="n">
        <f aca="false">AP256+AQ256+AR256</f>
        <v>0</v>
      </c>
      <c r="AT256" s="103"/>
      <c r="AU256" s="90" t="n">
        <f aca="false">AS256+AN256</f>
        <v>0</v>
      </c>
      <c r="AW256" s="90" t="n">
        <f aca="false">AI256+AF256+AC256</f>
        <v>0</v>
      </c>
      <c r="AX256" s="104"/>
    </row>
    <row r="257" customFormat="false" ht="12" hidden="false" customHeight="true" outlineLevel="0" collapsed="false">
      <c r="A257" s="94" t="n">
        <f aca="false">EDATE(A256,1)</f>
        <v>44348</v>
      </c>
      <c r="B257" s="95" t="n">
        <f aca="false">VLOOKUP(MONTH(A257),Volumes,4)</f>
        <v>40000</v>
      </c>
      <c r="C257" s="96"/>
      <c r="D257" s="97" t="n">
        <f aca="false">B257+C257</f>
        <v>40000</v>
      </c>
      <c r="E257" s="84" t="n">
        <f aca="false">IF(X257=0,0,IF(AND(X257=1,$H$3=1),D257*S257,IF($H$3=2,D257,"N/A")))</f>
        <v>0</v>
      </c>
      <c r="F257" s="84" t="n">
        <f aca="false">E257*W257</f>
        <v>0</v>
      </c>
      <c r="G257" s="32" t="n">
        <f aca="false">VLOOKUP($A257,Table,MATCH(G$4,Curves,0))</f>
        <v>4.0375</v>
      </c>
      <c r="H257" s="98" t="n">
        <f aca="false">G257</f>
        <v>4.0375</v>
      </c>
      <c r="I257" s="99" t="n">
        <f aca="false">H257</f>
        <v>4.0375</v>
      </c>
      <c r="J257" s="32" t="n">
        <f aca="false">VLOOKUP($A257,Table,MATCH(J$4,Curves,0))</f>
        <v>-0.0175</v>
      </c>
      <c r="K257" s="98" t="n">
        <f aca="false">J257</f>
        <v>-0.0175</v>
      </c>
      <c r="L257" s="99" t="n">
        <f aca="false">K257</f>
        <v>-0.0175</v>
      </c>
      <c r="M257" s="32" t="n">
        <f aca="false">VLOOKUP($A257,Table,MATCH(M$4,Curves,0))</f>
        <v>0.01</v>
      </c>
      <c r="N257" s="98" t="n">
        <f aca="false">VLOOKUP($A257,Table,MATCH(N$4,Curves,0))</f>
        <v>0.03</v>
      </c>
      <c r="O257" s="99" t="n">
        <f aca="false">N257</f>
        <v>0.03</v>
      </c>
      <c r="P257" s="100"/>
      <c r="Q257" s="99" t="n">
        <f aca="false">O257+L257+I257</f>
        <v>4.05</v>
      </c>
      <c r="R257" s="100"/>
      <c r="S257" s="35" t="n">
        <f aca="false">A258-A257</f>
        <v>30</v>
      </c>
      <c r="T257" s="101" t="n">
        <f aca="false">CHOOSE(F$3,A258+24,A257)</f>
        <v>44402</v>
      </c>
      <c r="U257" s="35" t="n">
        <f aca="false">T257-C$3</f>
        <v>7628</v>
      </c>
      <c r="V257" s="32" t="n">
        <f aca="false">VLOOKUP($A257,Table,MATCH(V$4,Curves,0))</f>
        <v>0.070859002456139</v>
      </c>
      <c r="W257" s="102" t="n">
        <f aca="false">1/(1+CHOOSE(F$3,(V258+($K$3/10000))/2,(V257+($K$3/10000))/2))^(2*U257/365.25)</f>
        <v>0.233580001186053</v>
      </c>
      <c r="X257" s="35" t="n">
        <f aca="false">IF(AND(mthbeg&lt;=A257,mthend&gt;=A257),1,0)</f>
        <v>0</v>
      </c>
      <c r="Y257" s="35" t="n">
        <f aca="false">S257*X257</f>
        <v>0</v>
      </c>
      <c r="AA257" s="89" t="n">
        <f aca="false">F257*G257</f>
        <v>0</v>
      </c>
      <c r="AB257" s="89" t="n">
        <f aca="false">$F257*H257</f>
        <v>0</v>
      </c>
      <c r="AC257" s="89" t="n">
        <f aca="false">$F257*I257</f>
        <v>0</v>
      </c>
      <c r="AD257" s="89" t="n">
        <f aca="false">$F257*J257</f>
        <v>-0</v>
      </c>
      <c r="AE257" s="89" t="n">
        <f aca="false">$F257*K257</f>
        <v>-0</v>
      </c>
      <c r="AF257" s="89" t="n">
        <f aca="false">$F257*L257</f>
        <v>-0</v>
      </c>
      <c r="AG257" s="89" t="n">
        <f aca="false">$F257*M257</f>
        <v>0</v>
      </c>
      <c r="AH257" s="89" t="n">
        <f aca="false">$F257*N257</f>
        <v>0</v>
      </c>
      <c r="AI257" s="89" t="n">
        <f aca="false">F257*O257</f>
        <v>0</v>
      </c>
      <c r="AJ257" s="93"/>
      <c r="AK257" s="89" t="n">
        <f aca="false">CHOOSE($G$3,AB257-AC257,AC257-AB257)</f>
        <v>0</v>
      </c>
      <c r="AL257" s="89" t="n">
        <f aca="false">CHOOSE($G$3,AE257-AF257,AF257-AE257)</f>
        <v>0</v>
      </c>
      <c r="AM257" s="89" t="n">
        <f aca="false">CHOOSE($G$3,AH257-AI257,AI257-AH257)</f>
        <v>0</v>
      </c>
      <c r="AN257" s="103" t="n">
        <f aca="false">SUM(AK257:AM257)</f>
        <v>0</v>
      </c>
      <c r="AP257" s="89" t="n">
        <f aca="false">CHOOSE($G$3,AA257-AB257,AB257-AA257)</f>
        <v>0</v>
      </c>
      <c r="AQ257" s="89" t="n">
        <f aca="false">CHOOSE($G$3,AD257-AE257,AE257-AD257)</f>
        <v>0</v>
      </c>
      <c r="AR257" s="89" t="n">
        <f aca="false">CHOOSE($G$3,AG257-AH257,AH257-AG257)</f>
        <v>0</v>
      </c>
      <c r="AS257" s="103" t="n">
        <f aca="false">AP257+AQ257+AR257</f>
        <v>0</v>
      </c>
      <c r="AT257" s="103"/>
      <c r="AU257" s="90" t="n">
        <f aca="false">AS257+AN257</f>
        <v>0</v>
      </c>
      <c r="AW257" s="90" t="n">
        <f aca="false">AI257+AF257+AC257</f>
        <v>0</v>
      </c>
      <c r="AX257" s="104"/>
    </row>
    <row r="258" customFormat="false" ht="12" hidden="false" customHeight="true" outlineLevel="0" collapsed="false">
      <c r="A258" s="94" t="n">
        <f aca="false">EDATE(A257,1)</f>
        <v>44378</v>
      </c>
      <c r="B258" s="95" t="n">
        <f aca="false">VLOOKUP(MONTH(A258),Volumes,4)</f>
        <v>40000</v>
      </c>
      <c r="C258" s="96"/>
      <c r="D258" s="97" t="n">
        <f aca="false">B258+C258</f>
        <v>40000</v>
      </c>
      <c r="E258" s="84" t="n">
        <f aca="false">IF(X258=0,0,IF(AND(X258=1,$H$3=1),D258*S258,IF($H$3=2,D258,"N/A")))</f>
        <v>0</v>
      </c>
      <c r="F258" s="84" t="n">
        <f aca="false">E258*W258</f>
        <v>0</v>
      </c>
      <c r="G258" s="32" t="n">
        <f aca="false">VLOOKUP($A258,Table,MATCH(G$4,Curves,0))</f>
        <v>4.0375</v>
      </c>
      <c r="H258" s="98" t="n">
        <f aca="false">G258</f>
        <v>4.0375</v>
      </c>
      <c r="I258" s="99" t="n">
        <f aca="false">H258</f>
        <v>4.0375</v>
      </c>
      <c r="J258" s="32" t="n">
        <f aca="false">VLOOKUP($A258,Table,MATCH(J$4,Curves,0))</f>
        <v>-0.0175</v>
      </c>
      <c r="K258" s="98" t="n">
        <f aca="false">J258</f>
        <v>-0.0175</v>
      </c>
      <c r="L258" s="99" t="n">
        <f aca="false">K258</f>
        <v>-0.0175</v>
      </c>
      <c r="M258" s="32" t="n">
        <f aca="false">VLOOKUP($A258,Table,MATCH(M$4,Curves,0))</f>
        <v>0.01</v>
      </c>
      <c r="N258" s="98" t="n">
        <f aca="false">VLOOKUP($A258,Table,MATCH(N$4,Curves,0))</f>
        <v>0.03</v>
      </c>
      <c r="O258" s="99" t="n">
        <f aca="false">N258</f>
        <v>0.03</v>
      </c>
      <c r="P258" s="100"/>
      <c r="Q258" s="99" t="n">
        <f aca="false">O258+L258+I258</f>
        <v>4.05</v>
      </c>
      <c r="R258" s="100"/>
      <c r="S258" s="35" t="n">
        <f aca="false">A259-A258</f>
        <v>31</v>
      </c>
      <c r="T258" s="101" t="n">
        <f aca="false">CHOOSE(F$3,A259+24,A258)</f>
        <v>44433</v>
      </c>
      <c r="U258" s="35" t="n">
        <f aca="false">T258-C$3</f>
        <v>7659</v>
      </c>
      <c r="V258" s="32" t="n">
        <f aca="false">VLOOKUP($A258,Table,MATCH(V$4,Curves,0))</f>
        <v>0.070859002456139</v>
      </c>
      <c r="W258" s="102" t="n">
        <f aca="false">1/(1+CHOOSE(F$3,(V259+($K$3/10000))/2,(V258+($K$3/10000))/2))^(2*U258/365.25)</f>
        <v>0.232203624655099</v>
      </c>
      <c r="X258" s="35" t="n">
        <f aca="false">IF(AND(mthbeg&lt;=A258,mthend&gt;=A258),1,0)</f>
        <v>0</v>
      </c>
      <c r="Y258" s="35" t="n">
        <f aca="false">S258*X258</f>
        <v>0</v>
      </c>
      <c r="AA258" s="89" t="n">
        <f aca="false">F258*G258</f>
        <v>0</v>
      </c>
      <c r="AB258" s="89" t="n">
        <f aca="false">$F258*H258</f>
        <v>0</v>
      </c>
      <c r="AC258" s="89" t="n">
        <f aca="false">$F258*I258</f>
        <v>0</v>
      </c>
      <c r="AD258" s="89" t="n">
        <f aca="false">$F258*J258</f>
        <v>-0</v>
      </c>
      <c r="AE258" s="89" t="n">
        <f aca="false">$F258*K258</f>
        <v>-0</v>
      </c>
      <c r="AF258" s="89" t="n">
        <f aca="false">$F258*L258</f>
        <v>-0</v>
      </c>
      <c r="AG258" s="89" t="n">
        <f aca="false">$F258*M258</f>
        <v>0</v>
      </c>
      <c r="AH258" s="89" t="n">
        <f aca="false">$F258*N258</f>
        <v>0</v>
      </c>
      <c r="AI258" s="89" t="n">
        <f aca="false">F258*O258</f>
        <v>0</v>
      </c>
      <c r="AJ258" s="93"/>
      <c r="AK258" s="89" t="n">
        <f aca="false">CHOOSE($G$3,AB258-AC258,AC258-AB258)</f>
        <v>0</v>
      </c>
      <c r="AL258" s="89" t="n">
        <f aca="false">CHOOSE($G$3,AE258-AF258,AF258-AE258)</f>
        <v>0</v>
      </c>
      <c r="AM258" s="89" t="n">
        <f aca="false">CHOOSE($G$3,AH258-AI258,AI258-AH258)</f>
        <v>0</v>
      </c>
      <c r="AN258" s="103" t="n">
        <f aca="false">SUM(AK258:AM258)</f>
        <v>0</v>
      </c>
      <c r="AP258" s="89" t="n">
        <f aca="false">CHOOSE($G$3,AA258-AB258,AB258-AA258)</f>
        <v>0</v>
      </c>
      <c r="AQ258" s="89" t="n">
        <f aca="false">CHOOSE($G$3,AD258-AE258,AE258-AD258)</f>
        <v>0</v>
      </c>
      <c r="AR258" s="89" t="n">
        <f aca="false">CHOOSE($G$3,AG258-AH258,AH258-AG258)</f>
        <v>0</v>
      </c>
      <c r="AS258" s="103" t="n">
        <f aca="false">AP258+AQ258+AR258</f>
        <v>0</v>
      </c>
      <c r="AT258" s="103"/>
      <c r="AU258" s="90" t="n">
        <f aca="false">AS258+AN258</f>
        <v>0</v>
      </c>
      <c r="AW258" s="90" t="n">
        <f aca="false">AI258+AF258+AC258</f>
        <v>0</v>
      </c>
      <c r="AX258" s="104"/>
    </row>
    <row r="259" customFormat="false" ht="12" hidden="false" customHeight="true" outlineLevel="0" collapsed="false">
      <c r="A259" s="94" t="n">
        <f aca="false">EDATE(A258,1)</f>
        <v>44409</v>
      </c>
      <c r="B259" s="95" t="n">
        <f aca="false">VLOOKUP(MONTH(A259),Volumes,4)</f>
        <v>40000</v>
      </c>
      <c r="C259" s="96"/>
      <c r="D259" s="97" t="n">
        <f aca="false">B259+C259</f>
        <v>40000</v>
      </c>
      <c r="E259" s="84" t="n">
        <f aca="false">IF(X259=0,0,IF(AND(X259=1,$H$3=1),D259*S259,IF($H$3=2,D259,"N/A")))</f>
        <v>0</v>
      </c>
      <c r="F259" s="84" t="n">
        <f aca="false">E259*W259</f>
        <v>0</v>
      </c>
      <c r="G259" s="32" t="n">
        <f aca="false">VLOOKUP($A259,Table,MATCH(G$4,Curves,0))</f>
        <v>4.0375</v>
      </c>
      <c r="H259" s="98" t="n">
        <f aca="false">G259</f>
        <v>4.0375</v>
      </c>
      <c r="I259" s="99" t="n">
        <f aca="false">H259</f>
        <v>4.0375</v>
      </c>
      <c r="J259" s="32" t="n">
        <f aca="false">VLOOKUP($A259,Table,MATCH(J$4,Curves,0))</f>
        <v>-0.0175</v>
      </c>
      <c r="K259" s="98" t="n">
        <f aca="false">J259</f>
        <v>-0.0175</v>
      </c>
      <c r="L259" s="99" t="n">
        <f aca="false">K259</f>
        <v>-0.0175</v>
      </c>
      <c r="M259" s="32" t="n">
        <f aca="false">VLOOKUP($A259,Table,MATCH(M$4,Curves,0))</f>
        <v>0.01</v>
      </c>
      <c r="N259" s="98" t="n">
        <f aca="false">VLOOKUP($A259,Table,MATCH(N$4,Curves,0))</f>
        <v>0.03</v>
      </c>
      <c r="O259" s="99" t="n">
        <f aca="false">N259</f>
        <v>0.03</v>
      </c>
      <c r="P259" s="100"/>
      <c r="Q259" s="99" t="n">
        <f aca="false">O259+L259+I259</f>
        <v>4.05</v>
      </c>
      <c r="R259" s="100"/>
      <c r="S259" s="35" t="n">
        <f aca="false">A260-A259</f>
        <v>31</v>
      </c>
      <c r="T259" s="101" t="n">
        <f aca="false">CHOOSE(F$3,A260+24,A259)</f>
        <v>44464</v>
      </c>
      <c r="U259" s="35" t="n">
        <f aca="false">T259-C$3</f>
        <v>7690</v>
      </c>
      <c r="V259" s="32" t="n">
        <f aca="false">VLOOKUP($A259,Table,MATCH(V$4,Curves,0))</f>
        <v>0.070859002456139</v>
      </c>
      <c r="W259" s="102" t="n">
        <f aca="false">1/(1+CHOOSE(F$3,(V260+($K$3/10000))/2,(V259+($K$3/10000))/2))^(2*U259/365.25)</f>
        <v>0.230835358460412</v>
      </c>
      <c r="X259" s="35" t="n">
        <f aca="false">IF(AND(mthbeg&lt;=A259,mthend&gt;=A259),1,0)</f>
        <v>0</v>
      </c>
      <c r="Y259" s="35" t="n">
        <f aca="false">S259*X259</f>
        <v>0</v>
      </c>
      <c r="AA259" s="89" t="n">
        <f aca="false">F259*G259</f>
        <v>0</v>
      </c>
      <c r="AB259" s="89" t="n">
        <f aca="false">$F259*H259</f>
        <v>0</v>
      </c>
      <c r="AC259" s="89" t="n">
        <f aca="false">$F259*I259</f>
        <v>0</v>
      </c>
      <c r="AD259" s="89" t="n">
        <f aca="false">$F259*J259</f>
        <v>-0</v>
      </c>
      <c r="AE259" s="89" t="n">
        <f aca="false">$F259*K259</f>
        <v>-0</v>
      </c>
      <c r="AF259" s="89" t="n">
        <f aca="false">$F259*L259</f>
        <v>-0</v>
      </c>
      <c r="AG259" s="89" t="n">
        <f aca="false">$F259*M259</f>
        <v>0</v>
      </c>
      <c r="AH259" s="89" t="n">
        <f aca="false">$F259*N259</f>
        <v>0</v>
      </c>
      <c r="AI259" s="89" t="n">
        <f aca="false">F259*O259</f>
        <v>0</v>
      </c>
      <c r="AJ259" s="93"/>
      <c r="AK259" s="89" t="n">
        <f aca="false">CHOOSE($G$3,AB259-AC259,AC259-AB259)</f>
        <v>0</v>
      </c>
      <c r="AL259" s="89" t="n">
        <f aca="false">CHOOSE($G$3,AE259-AF259,AF259-AE259)</f>
        <v>0</v>
      </c>
      <c r="AM259" s="89" t="n">
        <f aca="false">CHOOSE($G$3,AH259-AI259,AI259-AH259)</f>
        <v>0</v>
      </c>
      <c r="AN259" s="103" t="n">
        <f aca="false">SUM(AK259:AM259)</f>
        <v>0</v>
      </c>
      <c r="AP259" s="89" t="n">
        <f aca="false">CHOOSE($G$3,AA259-AB259,AB259-AA259)</f>
        <v>0</v>
      </c>
      <c r="AQ259" s="89" t="n">
        <f aca="false">CHOOSE($G$3,AD259-AE259,AE259-AD259)</f>
        <v>0</v>
      </c>
      <c r="AR259" s="89" t="n">
        <f aca="false">CHOOSE($G$3,AG259-AH259,AH259-AG259)</f>
        <v>0</v>
      </c>
      <c r="AS259" s="103" t="n">
        <f aca="false">AP259+AQ259+AR259</f>
        <v>0</v>
      </c>
      <c r="AT259" s="103"/>
      <c r="AU259" s="90" t="n">
        <f aca="false">AS259+AN259</f>
        <v>0</v>
      </c>
      <c r="AW259" s="90" t="n">
        <f aca="false">AI259+AF259+AC259</f>
        <v>0</v>
      </c>
      <c r="AX259" s="104"/>
    </row>
    <row r="260" customFormat="false" ht="12" hidden="false" customHeight="true" outlineLevel="0" collapsed="false">
      <c r="A260" s="94" t="n">
        <f aca="false">EDATE(A259,1)</f>
        <v>44440</v>
      </c>
      <c r="B260" s="95" t="n">
        <f aca="false">VLOOKUP(MONTH(A260),Volumes,4)</f>
        <v>20000</v>
      </c>
      <c r="C260" s="96"/>
      <c r="D260" s="97" t="n">
        <f aca="false">B260+C260</f>
        <v>20000</v>
      </c>
      <c r="E260" s="84" t="n">
        <f aca="false">IF(X260=0,0,IF(AND(X260=1,$H$3=1),D260*S260,IF($H$3=2,D260,"N/A")))</f>
        <v>0</v>
      </c>
      <c r="F260" s="84" t="n">
        <f aca="false">E260*W260</f>
        <v>0</v>
      </c>
      <c r="G260" s="32" t="n">
        <f aca="false">VLOOKUP($A260,Table,MATCH(G$4,Curves,0))</f>
        <v>4.0375</v>
      </c>
      <c r="H260" s="98" t="n">
        <f aca="false">G260</f>
        <v>4.0375</v>
      </c>
      <c r="I260" s="99" t="n">
        <f aca="false">H260</f>
        <v>4.0375</v>
      </c>
      <c r="J260" s="32" t="n">
        <f aca="false">VLOOKUP($A260,Table,MATCH(J$4,Curves,0))</f>
        <v>-0.0175</v>
      </c>
      <c r="K260" s="98" t="n">
        <f aca="false">J260</f>
        <v>-0.0175</v>
      </c>
      <c r="L260" s="99" t="n">
        <f aca="false">K260</f>
        <v>-0.0175</v>
      </c>
      <c r="M260" s="32" t="n">
        <f aca="false">VLOOKUP($A260,Table,MATCH(M$4,Curves,0))</f>
        <v>0.01</v>
      </c>
      <c r="N260" s="98" t="n">
        <f aca="false">VLOOKUP($A260,Table,MATCH(N$4,Curves,0))</f>
        <v>0.03</v>
      </c>
      <c r="O260" s="99" t="n">
        <f aca="false">N260</f>
        <v>0.03</v>
      </c>
      <c r="P260" s="100"/>
      <c r="Q260" s="99" t="n">
        <f aca="false">O260+L260+I260</f>
        <v>4.05</v>
      </c>
      <c r="R260" s="100"/>
      <c r="S260" s="35" t="n">
        <f aca="false">A261-A260</f>
        <v>30</v>
      </c>
      <c r="T260" s="101" t="n">
        <f aca="false">CHOOSE(F$3,A261+24,A260)</f>
        <v>44494</v>
      </c>
      <c r="U260" s="35" t="n">
        <f aca="false">T260-C$3</f>
        <v>7720</v>
      </c>
      <c r="V260" s="32" t="n">
        <f aca="false">VLOOKUP($A260,Table,MATCH(V$4,Curves,0))</f>
        <v>0.070859002456139</v>
      </c>
      <c r="W260" s="102" t="n">
        <f aca="false">1/(1+CHOOSE(F$3,(V261+($K$3/10000))/2,(V260+($K$3/10000))/2))^(2*U260/365.25)</f>
        <v>0.229518906989619</v>
      </c>
      <c r="X260" s="35" t="n">
        <f aca="false">IF(AND(mthbeg&lt;=A260,mthend&gt;=A260),1,0)</f>
        <v>0</v>
      </c>
      <c r="Y260" s="35" t="n">
        <f aca="false">S260*X260</f>
        <v>0</v>
      </c>
      <c r="AA260" s="89" t="n">
        <f aca="false">F260*G260</f>
        <v>0</v>
      </c>
      <c r="AB260" s="89" t="n">
        <f aca="false">$F260*H260</f>
        <v>0</v>
      </c>
      <c r="AC260" s="89" t="n">
        <f aca="false">$F260*I260</f>
        <v>0</v>
      </c>
      <c r="AD260" s="89" t="n">
        <f aca="false">$F260*J260</f>
        <v>-0</v>
      </c>
      <c r="AE260" s="89" t="n">
        <f aca="false">$F260*K260</f>
        <v>-0</v>
      </c>
      <c r="AF260" s="89" t="n">
        <f aca="false">$F260*L260</f>
        <v>-0</v>
      </c>
      <c r="AG260" s="89" t="n">
        <f aca="false">$F260*M260</f>
        <v>0</v>
      </c>
      <c r="AH260" s="89" t="n">
        <f aca="false">$F260*N260</f>
        <v>0</v>
      </c>
      <c r="AI260" s="89" t="n">
        <f aca="false">F260*O260</f>
        <v>0</v>
      </c>
      <c r="AJ260" s="93"/>
      <c r="AK260" s="89" t="n">
        <f aca="false">CHOOSE($G$3,AB260-AC260,AC260-AB260)</f>
        <v>0</v>
      </c>
      <c r="AL260" s="89" t="n">
        <f aca="false">CHOOSE($G$3,AE260-AF260,AF260-AE260)</f>
        <v>0</v>
      </c>
      <c r="AM260" s="89" t="n">
        <f aca="false">CHOOSE($G$3,AH260-AI260,AI260-AH260)</f>
        <v>0</v>
      </c>
      <c r="AN260" s="103" t="n">
        <f aca="false">SUM(AK260:AM260)</f>
        <v>0</v>
      </c>
      <c r="AP260" s="89" t="n">
        <f aca="false">CHOOSE($G$3,AA260-AB260,AB260-AA260)</f>
        <v>0</v>
      </c>
      <c r="AQ260" s="89" t="n">
        <f aca="false">CHOOSE($G$3,AD260-AE260,AE260-AD260)</f>
        <v>0</v>
      </c>
      <c r="AR260" s="89" t="n">
        <f aca="false">CHOOSE($G$3,AG260-AH260,AH260-AG260)</f>
        <v>0</v>
      </c>
      <c r="AS260" s="103" t="n">
        <f aca="false">AP260+AQ260+AR260</f>
        <v>0</v>
      </c>
      <c r="AT260" s="103"/>
      <c r="AU260" s="90" t="n">
        <f aca="false">AS260+AN260</f>
        <v>0</v>
      </c>
      <c r="AW260" s="90" t="n">
        <f aca="false">AI260+AF260+AC260</f>
        <v>0</v>
      </c>
      <c r="AX260" s="104"/>
    </row>
    <row r="261" customFormat="false" ht="12" hidden="false" customHeight="true" outlineLevel="0" collapsed="false">
      <c r="A261" s="94" t="n">
        <f aca="false">EDATE(A260,1)</f>
        <v>44470</v>
      </c>
      <c r="B261" s="95" t="n">
        <f aca="false">VLOOKUP(MONTH(A261),Volumes,4)</f>
        <v>10000</v>
      </c>
      <c r="C261" s="96"/>
      <c r="D261" s="97" t="n">
        <f aca="false">B261+C261</f>
        <v>10000</v>
      </c>
      <c r="E261" s="84" t="n">
        <f aca="false">IF(X261=0,0,IF(AND(X261=1,$H$3=1),D261*S261,IF($H$3=2,D261,"N/A")))</f>
        <v>0</v>
      </c>
      <c r="F261" s="84" t="n">
        <f aca="false">E261*W261</f>
        <v>0</v>
      </c>
      <c r="G261" s="32" t="n">
        <f aca="false">VLOOKUP($A261,Table,MATCH(G$4,Curves,0))</f>
        <v>4.0375</v>
      </c>
      <c r="H261" s="98" t="n">
        <f aca="false">G261</f>
        <v>4.0375</v>
      </c>
      <c r="I261" s="99" t="n">
        <f aca="false">H261</f>
        <v>4.0375</v>
      </c>
      <c r="J261" s="32" t="n">
        <f aca="false">VLOOKUP($A261,Table,MATCH(J$4,Curves,0))</f>
        <v>-0.0175</v>
      </c>
      <c r="K261" s="98" t="n">
        <f aca="false">J261</f>
        <v>-0.0175</v>
      </c>
      <c r="L261" s="99" t="n">
        <f aca="false">K261</f>
        <v>-0.0175</v>
      </c>
      <c r="M261" s="32" t="n">
        <f aca="false">VLOOKUP($A261,Table,MATCH(M$4,Curves,0))</f>
        <v>0.01</v>
      </c>
      <c r="N261" s="98" t="n">
        <f aca="false">VLOOKUP($A261,Table,MATCH(N$4,Curves,0))</f>
        <v>0.03</v>
      </c>
      <c r="O261" s="99" t="n">
        <f aca="false">N261</f>
        <v>0.03</v>
      </c>
      <c r="P261" s="100"/>
      <c r="Q261" s="99" t="n">
        <f aca="false">O261+L261+I261</f>
        <v>4.05</v>
      </c>
      <c r="R261" s="100"/>
      <c r="S261" s="35" t="n">
        <f aca="false">A262-A261</f>
        <v>31</v>
      </c>
      <c r="T261" s="101" t="n">
        <f aca="false">CHOOSE(F$3,A262+24,A261)</f>
        <v>44525</v>
      </c>
      <c r="U261" s="35" t="n">
        <f aca="false">T261-C$3</f>
        <v>7751</v>
      </c>
      <c r="V261" s="32" t="n">
        <f aca="false">VLOOKUP($A261,Table,MATCH(V$4,Curves,0))</f>
        <v>0.070859002456139</v>
      </c>
      <c r="W261" s="102" t="n">
        <f aca="false">1/(1+CHOOSE(F$3,(V262+($K$3/10000))/2,(V261+($K$3/10000))/2))^(2*U261/365.25)</f>
        <v>0.228166460567037</v>
      </c>
      <c r="X261" s="35" t="n">
        <f aca="false">IF(AND(mthbeg&lt;=A261,mthend&gt;=A261),1,0)</f>
        <v>0</v>
      </c>
      <c r="Y261" s="35" t="n">
        <f aca="false">S261*X261</f>
        <v>0</v>
      </c>
      <c r="AA261" s="89" t="n">
        <f aca="false">F261*G261</f>
        <v>0</v>
      </c>
      <c r="AB261" s="89" t="n">
        <f aca="false">$F261*H261</f>
        <v>0</v>
      </c>
      <c r="AC261" s="89" t="n">
        <f aca="false">$F261*I261</f>
        <v>0</v>
      </c>
      <c r="AD261" s="89" t="n">
        <f aca="false">$F261*J261</f>
        <v>-0</v>
      </c>
      <c r="AE261" s="89" t="n">
        <f aca="false">$F261*K261</f>
        <v>-0</v>
      </c>
      <c r="AF261" s="89" t="n">
        <f aca="false">$F261*L261</f>
        <v>-0</v>
      </c>
      <c r="AG261" s="89" t="n">
        <f aca="false">$F261*M261</f>
        <v>0</v>
      </c>
      <c r="AH261" s="89" t="n">
        <f aca="false">$F261*N261</f>
        <v>0</v>
      </c>
      <c r="AI261" s="89" t="n">
        <f aca="false">F261*O261</f>
        <v>0</v>
      </c>
      <c r="AJ261" s="93"/>
      <c r="AK261" s="89" t="n">
        <f aca="false">CHOOSE($G$3,AB261-AC261,AC261-AB261)</f>
        <v>0</v>
      </c>
      <c r="AL261" s="89" t="n">
        <f aca="false">CHOOSE($G$3,AE261-AF261,AF261-AE261)</f>
        <v>0</v>
      </c>
      <c r="AM261" s="89" t="n">
        <f aca="false">CHOOSE($G$3,AH261-AI261,AI261-AH261)</f>
        <v>0</v>
      </c>
      <c r="AN261" s="103" t="n">
        <f aca="false">SUM(AK261:AM261)</f>
        <v>0</v>
      </c>
      <c r="AP261" s="89" t="n">
        <f aca="false">CHOOSE($G$3,AA261-AB261,AB261-AA261)</f>
        <v>0</v>
      </c>
      <c r="AQ261" s="89" t="n">
        <f aca="false">CHOOSE($G$3,AD261-AE261,AE261-AD261)</f>
        <v>0</v>
      </c>
      <c r="AR261" s="89" t="n">
        <f aca="false">CHOOSE($G$3,AG261-AH261,AH261-AG261)</f>
        <v>0</v>
      </c>
      <c r="AS261" s="103" t="n">
        <f aca="false">AP261+AQ261+AR261</f>
        <v>0</v>
      </c>
      <c r="AT261" s="103"/>
      <c r="AU261" s="90" t="n">
        <f aca="false">AS261+AN261</f>
        <v>0</v>
      </c>
      <c r="AW261" s="90" t="n">
        <f aca="false">AI261+AF261+AC261</f>
        <v>0</v>
      </c>
      <c r="AX261" s="104"/>
    </row>
    <row r="262" customFormat="false" ht="12" hidden="false" customHeight="true" outlineLevel="0" collapsed="false">
      <c r="A262" s="94" t="n">
        <f aca="false">EDATE(A261,1)</f>
        <v>44501</v>
      </c>
      <c r="B262" s="95" t="n">
        <f aca="false">VLOOKUP(MONTH(A262),Volumes,4)</f>
        <v>10000</v>
      </c>
      <c r="C262" s="96"/>
      <c r="D262" s="97" t="n">
        <f aca="false">B262+C262</f>
        <v>10000</v>
      </c>
      <c r="E262" s="84" t="n">
        <f aca="false">IF(X262=0,0,IF(AND(X262=1,$H$3=1),D262*S262,IF($H$3=2,D262,"N/A")))</f>
        <v>0</v>
      </c>
      <c r="F262" s="84" t="n">
        <f aca="false">E262*W262</f>
        <v>0</v>
      </c>
      <c r="G262" s="32" t="n">
        <f aca="false">VLOOKUP($A262,Table,MATCH(G$4,Curves,0))</f>
        <v>4.0375</v>
      </c>
      <c r="H262" s="98" t="n">
        <f aca="false">G262</f>
        <v>4.0375</v>
      </c>
      <c r="I262" s="99" t="n">
        <f aca="false">H262</f>
        <v>4.0375</v>
      </c>
      <c r="J262" s="32" t="n">
        <f aca="false">VLOOKUP($A262,Table,MATCH(J$4,Curves,0))</f>
        <v>-0.0175</v>
      </c>
      <c r="K262" s="98" t="n">
        <f aca="false">J262</f>
        <v>-0.0175</v>
      </c>
      <c r="L262" s="99" t="n">
        <f aca="false">K262</f>
        <v>-0.0175</v>
      </c>
      <c r="M262" s="32" t="n">
        <f aca="false">VLOOKUP($A262,Table,MATCH(M$4,Curves,0))</f>
        <v>0.01</v>
      </c>
      <c r="N262" s="98" t="n">
        <f aca="false">VLOOKUP($A262,Table,MATCH(N$4,Curves,0))</f>
        <v>0.03</v>
      </c>
      <c r="O262" s="99" t="n">
        <f aca="false">N262</f>
        <v>0.03</v>
      </c>
      <c r="P262" s="100"/>
      <c r="Q262" s="99" t="n">
        <f aca="false">O262+L262+I262</f>
        <v>4.05</v>
      </c>
      <c r="R262" s="100"/>
      <c r="S262" s="35" t="n">
        <f aca="false">A263-A262</f>
        <v>30</v>
      </c>
      <c r="T262" s="101" t="n">
        <f aca="false">CHOOSE(F$3,A263+24,A262)</f>
        <v>44555</v>
      </c>
      <c r="U262" s="35" t="n">
        <f aca="false">T262-C$3</f>
        <v>7781</v>
      </c>
      <c r="V262" s="32" t="n">
        <f aca="false">VLOOKUP($A262,Table,MATCH(V$4,Curves,0))</f>
        <v>0.070859002456139</v>
      </c>
      <c r="W262" s="102" t="n">
        <f aca="false">1/(1+CHOOSE(F$3,(V263+($K$3/10000))/2,(V262+($K$3/10000))/2))^(2*U262/365.25)</f>
        <v>0.226865229791117</v>
      </c>
      <c r="X262" s="35" t="n">
        <f aca="false">IF(AND(mthbeg&lt;=A262,mthend&gt;=A262),1,0)</f>
        <v>0</v>
      </c>
      <c r="Y262" s="35" t="n">
        <f aca="false">S262*X262</f>
        <v>0</v>
      </c>
      <c r="AA262" s="89" t="n">
        <f aca="false">F262*G262</f>
        <v>0</v>
      </c>
      <c r="AB262" s="89" t="n">
        <f aca="false">$F262*H262</f>
        <v>0</v>
      </c>
      <c r="AC262" s="89" t="n">
        <f aca="false">$F262*I262</f>
        <v>0</v>
      </c>
      <c r="AD262" s="89" t="n">
        <f aca="false">$F262*J262</f>
        <v>-0</v>
      </c>
      <c r="AE262" s="89" t="n">
        <f aca="false">$F262*K262</f>
        <v>-0</v>
      </c>
      <c r="AF262" s="89" t="n">
        <f aca="false">$F262*L262</f>
        <v>-0</v>
      </c>
      <c r="AG262" s="89" t="n">
        <f aca="false">$F262*M262</f>
        <v>0</v>
      </c>
      <c r="AH262" s="89" t="n">
        <f aca="false">$F262*N262</f>
        <v>0</v>
      </c>
      <c r="AI262" s="89" t="n">
        <f aca="false">F262*O262</f>
        <v>0</v>
      </c>
      <c r="AJ262" s="93"/>
      <c r="AK262" s="89" t="n">
        <f aca="false">CHOOSE($G$3,AB262-AC262,AC262-AB262)</f>
        <v>0</v>
      </c>
      <c r="AL262" s="89" t="n">
        <f aca="false">CHOOSE($G$3,AE262-AF262,AF262-AE262)</f>
        <v>0</v>
      </c>
      <c r="AM262" s="89" t="n">
        <f aca="false">CHOOSE($G$3,AH262-AI262,AI262-AH262)</f>
        <v>0</v>
      </c>
      <c r="AN262" s="103" t="n">
        <f aca="false">SUM(AK262:AM262)</f>
        <v>0</v>
      </c>
      <c r="AP262" s="89" t="n">
        <f aca="false">CHOOSE($G$3,AA262-AB262,AB262-AA262)</f>
        <v>0</v>
      </c>
      <c r="AQ262" s="89" t="n">
        <f aca="false">CHOOSE($G$3,AD262-AE262,AE262-AD262)</f>
        <v>0</v>
      </c>
      <c r="AR262" s="89" t="n">
        <f aca="false">CHOOSE($G$3,AG262-AH262,AH262-AG262)</f>
        <v>0</v>
      </c>
      <c r="AS262" s="103" t="n">
        <f aca="false">AP262+AQ262+AR262</f>
        <v>0</v>
      </c>
      <c r="AT262" s="103"/>
      <c r="AU262" s="90" t="n">
        <f aca="false">AS262+AN262</f>
        <v>0</v>
      </c>
      <c r="AW262" s="90" t="n">
        <f aca="false">AI262+AF262+AC262</f>
        <v>0</v>
      </c>
      <c r="AX262" s="104"/>
    </row>
    <row r="263" customFormat="false" ht="12" hidden="false" customHeight="true" outlineLevel="0" collapsed="false">
      <c r="A263" s="94" t="n">
        <f aca="false">EDATE(A262,1)</f>
        <v>44531</v>
      </c>
      <c r="B263" s="95" t="n">
        <f aca="false">VLOOKUP(MONTH(A263),Volumes,4)</f>
        <v>10000</v>
      </c>
      <c r="C263" s="96"/>
      <c r="D263" s="97" t="n">
        <f aca="false">B263+C263</f>
        <v>10000</v>
      </c>
      <c r="E263" s="84" t="n">
        <f aca="false">IF(X263=0,0,IF(AND(X263=1,$H$3=1),D263*S263,IF($H$3=2,D263,"N/A")))</f>
        <v>0</v>
      </c>
      <c r="F263" s="84" t="n">
        <f aca="false">E263*W263</f>
        <v>0</v>
      </c>
      <c r="G263" s="32" t="n">
        <f aca="false">VLOOKUP($A263,Table,MATCH(G$4,Curves,0))</f>
        <v>4.0375</v>
      </c>
      <c r="H263" s="98" t="n">
        <f aca="false">G263</f>
        <v>4.0375</v>
      </c>
      <c r="I263" s="99" t="n">
        <f aca="false">H263</f>
        <v>4.0375</v>
      </c>
      <c r="J263" s="32" t="n">
        <f aca="false">VLOOKUP($A263,Table,MATCH(J$4,Curves,0))</f>
        <v>-0.0175</v>
      </c>
      <c r="K263" s="98" t="n">
        <f aca="false">J263</f>
        <v>-0.0175</v>
      </c>
      <c r="L263" s="99" t="n">
        <f aca="false">K263</f>
        <v>-0.0175</v>
      </c>
      <c r="M263" s="32" t="n">
        <f aca="false">VLOOKUP($A263,Table,MATCH(M$4,Curves,0))</f>
        <v>0.01</v>
      </c>
      <c r="N263" s="98" t="n">
        <f aca="false">VLOOKUP($A263,Table,MATCH(N$4,Curves,0))</f>
        <v>0.03</v>
      </c>
      <c r="O263" s="99" t="n">
        <f aca="false">N263</f>
        <v>0.03</v>
      </c>
      <c r="P263" s="100"/>
      <c r="Q263" s="99" t="n">
        <f aca="false">O263+L263+I263</f>
        <v>4.05</v>
      </c>
      <c r="R263" s="100"/>
      <c r="S263" s="35" t="n">
        <f aca="false">A264-A263</f>
        <v>31</v>
      </c>
      <c r="T263" s="101" t="n">
        <f aca="false">CHOOSE(F$3,A264+24,A263)</f>
        <v>44586</v>
      </c>
      <c r="U263" s="35" t="n">
        <f aca="false">T263-C$3</f>
        <v>7812</v>
      </c>
      <c r="V263" s="32" t="n">
        <f aca="false">VLOOKUP($A263,Table,MATCH(V$4,Curves,0))</f>
        <v>0.070859002456139</v>
      </c>
      <c r="W263" s="102" t="n">
        <f aca="false">1/(1+CHOOSE(F$3,(V264+($K$3/10000))/2,(V263+($K$3/10000))/2))^(2*U263/365.25)</f>
        <v>0.225528420233841</v>
      </c>
      <c r="X263" s="35" t="n">
        <f aca="false">IF(AND(mthbeg&lt;=A263,mthend&gt;=A263),1,0)</f>
        <v>0</v>
      </c>
      <c r="Y263" s="35" t="n">
        <f aca="false">S263*X263</f>
        <v>0</v>
      </c>
      <c r="AA263" s="89" t="n">
        <f aca="false">F263*G263</f>
        <v>0</v>
      </c>
      <c r="AB263" s="89" t="n">
        <f aca="false">$F263*H263</f>
        <v>0</v>
      </c>
      <c r="AC263" s="89" t="n">
        <f aca="false">$F263*I263</f>
        <v>0</v>
      </c>
      <c r="AD263" s="89" t="n">
        <f aca="false">$F263*J263</f>
        <v>-0</v>
      </c>
      <c r="AE263" s="89" t="n">
        <f aca="false">$F263*K263</f>
        <v>-0</v>
      </c>
      <c r="AF263" s="89" t="n">
        <f aca="false">$F263*L263</f>
        <v>-0</v>
      </c>
      <c r="AG263" s="89" t="n">
        <f aca="false">$F263*M263</f>
        <v>0</v>
      </c>
      <c r="AH263" s="89" t="n">
        <f aca="false">$F263*N263</f>
        <v>0</v>
      </c>
      <c r="AI263" s="89" t="n">
        <f aca="false">F263*O263</f>
        <v>0</v>
      </c>
      <c r="AJ263" s="93"/>
      <c r="AK263" s="89" t="n">
        <f aca="false">CHOOSE($G$3,AB263-AC263,AC263-AB263)</f>
        <v>0</v>
      </c>
      <c r="AL263" s="89" t="n">
        <f aca="false">CHOOSE($G$3,AE263-AF263,AF263-AE263)</f>
        <v>0</v>
      </c>
      <c r="AM263" s="89" t="n">
        <f aca="false">CHOOSE($G$3,AH263-AI263,AI263-AH263)</f>
        <v>0</v>
      </c>
      <c r="AN263" s="103" t="n">
        <f aca="false">SUM(AK263:AM263)</f>
        <v>0</v>
      </c>
      <c r="AP263" s="89" t="n">
        <f aca="false">CHOOSE($G$3,AA263-AB263,AB263-AA263)</f>
        <v>0</v>
      </c>
      <c r="AQ263" s="89" t="n">
        <f aca="false">CHOOSE($G$3,AD263-AE263,AE263-AD263)</f>
        <v>0</v>
      </c>
      <c r="AR263" s="89" t="n">
        <f aca="false">CHOOSE($G$3,AG263-AH263,AH263-AG263)</f>
        <v>0</v>
      </c>
      <c r="AS263" s="103" t="n">
        <f aca="false">AP263+AQ263+AR263</f>
        <v>0</v>
      </c>
      <c r="AT263" s="103"/>
      <c r="AU263" s="90" t="n">
        <f aca="false">AS263+AN263</f>
        <v>0</v>
      </c>
      <c r="AW263" s="90" t="n">
        <f aca="false">AI263+AF263+AC263</f>
        <v>0</v>
      </c>
      <c r="AX263" s="104"/>
    </row>
    <row r="264" customFormat="false" ht="12" hidden="false" customHeight="true" outlineLevel="0" collapsed="false">
      <c r="A264" s="94" t="n">
        <f aca="false">EDATE(A263,1)</f>
        <v>44562</v>
      </c>
      <c r="B264" s="95" t="n">
        <f aca="false">VLOOKUP(MONTH(A264),Volumes,4)</f>
        <v>10000</v>
      </c>
      <c r="C264" s="96"/>
      <c r="D264" s="97" t="n">
        <f aca="false">B264+C264</f>
        <v>10000</v>
      </c>
      <c r="E264" s="84" t="n">
        <f aca="false">IF(X264=0,0,IF(AND(X264=1,$H$3=1),D264*S264,IF($H$3=2,D264,"N/A")))</f>
        <v>0</v>
      </c>
      <c r="F264" s="84" t="n">
        <f aca="false">E264*W264</f>
        <v>0</v>
      </c>
      <c r="G264" s="32" t="n">
        <f aca="false">VLOOKUP($A264,Table,MATCH(G$4,Curves,0))</f>
        <v>4.0375</v>
      </c>
      <c r="H264" s="98" t="n">
        <f aca="false">G264</f>
        <v>4.0375</v>
      </c>
      <c r="I264" s="99" t="n">
        <f aca="false">H264</f>
        <v>4.0375</v>
      </c>
      <c r="J264" s="32" t="n">
        <f aca="false">VLOOKUP($A264,Table,MATCH(J$4,Curves,0))</f>
        <v>-0.0175</v>
      </c>
      <c r="K264" s="98" t="n">
        <f aca="false">J264</f>
        <v>-0.0175</v>
      </c>
      <c r="L264" s="99" t="n">
        <f aca="false">K264</f>
        <v>-0.0175</v>
      </c>
      <c r="M264" s="32" t="n">
        <f aca="false">VLOOKUP($A264,Table,MATCH(M$4,Curves,0))</f>
        <v>0.01</v>
      </c>
      <c r="N264" s="98" t="n">
        <f aca="false">VLOOKUP($A264,Table,MATCH(N$4,Curves,0))</f>
        <v>0.03</v>
      </c>
      <c r="O264" s="99" t="n">
        <f aca="false">N264</f>
        <v>0.03</v>
      </c>
      <c r="P264" s="100"/>
      <c r="Q264" s="99" t="n">
        <f aca="false">O264+L264+I264</f>
        <v>4.05</v>
      </c>
      <c r="R264" s="100"/>
      <c r="S264" s="35" t="n">
        <f aca="false">A265-A264</f>
        <v>31</v>
      </c>
      <c r="T264" s="101" t="n">
        <f aca="false">CHOOSE(F$3,A265+24,A264)</f>
        <v>44617</v>
      </c>
      <c r="U264" s="35" t="n">
        <f aca="false">T264-C$3</f>
        <v>7843</v>
      </c>
      <c r="V264" s="32" t="n">
        <f aca="false">VLOOKUP($A264,Table,MATCH(V$4,Curves,0))</f>
        <v>0.070859002456139</v>
      </c>
      <c r="W264" s="102" t="n">
        <f aca="false">1/(1+CHOOSE(F$3,(V265+($K$3/10000))/2,(V264+($K$3/10000))/2))^(2*U264/365.25)</f>
        <v>0.224199487863361</v>
      </c>
      <c r="X264" s="35" t="n">
        <f aca="false">IF(AND(mthbeg&lt;=A264,mthend&gt;=A264),1,0)</f>
        <v>0</v>
      </c>
      <c r="Y264" s="35" t="n">
        <f aca="false">S264*X264</f>
        <v>0</v>
      </c>
      <c r="AA264" s="89" t="n">
        <f aca="false">F264*G264</f>
        <v>0</v>
      </c>
      <c r="AB264" s="89" t="n">
        <f aca="false">$F264*H264</f>
        <v>0</v>
      </c>
      <c r="AC264" s="89" t="n">
        <f aca="false">$F264*I264</f>
        <v>0</v>
      </c>
      <c r="AD264" s="89" t="n">
        <f aca="false">$F264*J264</f>
        <v>-0</v>
      </c>
      <c r="AE264" s="89" t="n">
        <f aca="false">$F264*K264</f>
        <v>-0</v>
      </c>
      <c r="AF264" s="89" t="n">
        <f aca="false">$F264*L264</f>
        <v>-0</v>
      </c>
      <c r="AG264" s="89" t="n">
        <f aca="false">$F264*M264</f>
        <v>0</v>
      </c>
      <c r="AH264" s="89" t="n">
        <f aca="false">$F264*N264</f>
        <v>0</v>
      </c>
      <c r="AI264" s="89" t="n">
        <f aca="false">F264*O264</f>
        <v>0</v>
      </c>
      <c r="AJ264" s="93"/>
      <c r="AK264" s="89" t="n">
        <f aca="false">CHOOSE($G$3,AB264-AC264,AC264-AB264)</f>
        <v>0</v>
      </c>
      <c r="AL264" s="89" t="n">
        <f aca="false">CHOOSE($G$3,AE264-AF264,AF264-AE264)</f>
        <v>0</v>
      </c>
      <c r="AM264" s="89" t="n">
        <f aca="false">CHOOSE($G$3,AH264-AI264,AI264-AH264)</f>
        <v>0</v>
      </c>
      <c r="AN264" s="103" t="n">
        <f aca="false">SUM(AK264:AM264)</f>
        <v>0</v>
      </c>
      <c r="AP264" s="89" t="n">
        <f aca="false">CHOOSE($G$3,AA264-AB264,AB264-AA264)</f>
        <v>0</v>
      </c>
      <c r="AQ264" s="89" t="n">
        <f aca="false">CHOOSE($G$3,AD264-AE264,AE264-AD264)</f>
        <v>0</v>
      </c>
      <c r="AR264" s="89" t="n">
        <f aca="false">CHOOSE($G$3,AG264-AH264,AH264-AG264)</f>
        <v>0</v>
      </c>
      <c r="AS264" s="103" t="n">
        <f aca="false">AP264+AQ264+AR264</f>
        <v>0</v>
      </c>
      <c r="AT264" s="103"/>
      <c r="AU264" s="90" t="n">
        <f aca="false">AS264+AN264</f>
        <v>0</v>
      </c>
      <c r="AW264" s="90" t="n">
        <f aca="false">AI264+AF264+AC264</f>
        <v>0</v>
      </c>
      <c r="AX264" s="104"/>
    </row>
    <row r="265" customFormat="false" ht="12" hidden="false" customHeight="true" outlineLevel="0" collapsed="false">
      <c r="A265" s="94" t="n">
        <f aca="false">EDATE(A264,1)</f>
        <v>44593</v>
      </c>
      <c r="B265" s="95" t="n">
        <f aca="false">VLOOKUP(MONTH(A265),Volumes,4)</f>
        <v>10000</v>
      </c>
      <c r="C265" s="96"/>
      <c r="D265" s="97" t="n">
        <f aca="false">B265+C265</f>
        <v>10000</v>
      </c>
      <c r="E265" s="84" t="n">
        <f aca="false">IF(X265=0,0,IF(AND(X265=1,$H$3=1),D265*S265,IF($H$3=2,D265,"N/A")))</f>
        <v>0</v>
      </c>
      <c r="F265" s="84" t="n">
        <f aca="false">E265*W265</f>
        <v>0</v>
      </c>
      <c r="G265" s="32" t="n">
        <f aca="false">VLOOKUP($A265,Table,MATCH(G$4,Curves,0))</f>
        <v>4.0375</v>
      </c>
      <c r="H265" s="98" t="n">
        <f aca="false">G265</f>
        <v>4.0375</v>
      </c>
      <c r="I265" s="99" t="n">
        <f aca="false">H265</f>
        <v>4.0375</v>
      </c>
      <c r="J265" s="32" t="n">
        <f aca="false">VLOOKUP($A265,Table,MATCH(J$4,Curves,0))</f>
        <v>-0.0175</v>
      </c>
      <c r="K265" s="98" t="n">
        <f aca="false">J265</f>
        <v>-0.0175</v>
      </c>
      <c r="L265" s="99" t="n">
        <f aca="false">K265</f>
        <v>-0.0175</v>
      </c>
      <c r="M265" s="32" t="n">
        <f aca="false">VLOOKUP($A265,Table,MATCH(M$4,Curves,0))</f>
        <v>0.01</v>
      </c>
      <c r="N265" s="98" t="n">
        <f aca="false">VLOOKUP($A265,Table,MATCH(N$4,Curves,0))</f>
        <v>0.03</v>
      </c>
      <c r="O265" s="99" t="n">
        <f aca="false">N265</f>
        <v>0.03</v>
      </c>
      <c r="P265" s="100"/>
      <c r="Q265" s="99" t="n">
        <f aca="false">O265+L265+I265</f>
        <v>4.05</v>
      </c>
      <c r="R265" s="100"/>
      <c r="S265" s="35" t="n">
        <f aca="false">A266-A265</f>
        <v>28</v>
      </c>
      <c r="T265" s="101" t="n">
        <f aca="false">CHOOSE(F$3,A266+24,A265)</f>
        <v>44645</v>
      </c>
      <c r="U265" s="35" t="n">
        <f aca="false">T265-C$3</f>
        <v>7871</v>
      </c>
      <c r="V265" s="32" t="n">
        <f aca="false">VLOOKUP($A265,Table,MATCH(V$4,Curves,0))</f>
        <v>0.070859002456139</v>
      </c>
      <c r="W265" s="102" t="n">
        <f aca="false">1/(1+CHOOSE(F$3,(V266+($K$3/10000))/2,(V265+($K$3/10000))/2))^(2*U265/365.25)</f>
        <v>0.223005893846852</v>
      </c>
      <c r="X265" s="35" t="n">
        <f aca="false">IF(AND(mthbeg&lt;=A265,mthend&gt;=A265),1,0)</f>
        <v>0</v>
      </c>
      <c r="Y265" s="35" t="n">
        <f aca="false">S265*X265</f>
        <v>0</v>
      </c>
      <c r="AA265" s="89" t="n">
        <f aca="false">F265*G265</f>
        <v>0</v>
      </c>
      <c r="AB265" s="89" t="n">
        <f aca="false">$F265*H265</f>
        <v>0</v>
      </c>
      <c r="AC265" s="89" t="n">
        <f aca="false">$F265*I265</f>
        <v>0</v>
      </c>
      <c r="AD265" s="89" t="n">
        <f aca="false">$F265*J265</f>
        <v>-0</v>
      </c>
      <c r="AE265" s="89" t="n">
        <f aca="false">$F265*K265</f>
        <v>-0</v>
      </c>
      <c r="AF265" s="89" t="n">
        <f aca="false">$F265*L265</f>
        <v>-0</v>
      </c>
      <c r="AG265" s="89" t="n">
        <f aca="false">$F265*M265</f>
        <v>0</v>
      </c>
      <c r="AH265" s="89" t="n">
        <f aca="false">$F265*N265</f>
        <v>0</v>
      </c>
      <c r="AI265" s="89" t="n">
        <f aca="false">F265*O265</f>
        <v>0</v>
      </c>
      <c r="AJ265" s="93"/>
      <c r="AK265" s="89" t="n">
        <f aca="false">CHOOSE($G$3,AB265-AC265,AC265-AB265)</f>
        <v>0</v>
      </c>
      <c r="AL265" s="89" t="n">
        <f aca="false">CHOOSE($G$3,AE265-AF265,AF265-AE265)</f>
        <v>0</v>
      </c>
      <c r="AM265" s="89" t="n">
        <f aca="false">CHOOSE($G$3,AH265-AI265,AI265-AH265)</f>
        <v>0</v>
      </c>
      <c r="AN265" s="103" t="n">
        <f aca="false">SUM(AK265:AM265)</f>
        <v>0</v>
      </c>
      <c r="AP265" s="89" t="n">
        <f aca="false">CHOOSE($G$3,AA265-AB265,AB265-AA265)</f>
        <v>0</v>
      </c>
      <c r="AQ265" s="89" t="n">
        <f aca="false">CHOOSE($G$3,AD265-AE265,AE265-AD265)</f>
        <v>0</v>
      </c>
      <c r="AR265" s="89" t="n">
        <f aca="false">CHOOSE($G$3,AG265-AH265,AH265-AG265)</f>
        <v>0</v>
      </c>
      <c r="AS265" s="103" t="n">
        <f aca="false">AP265+AQ265+AR265</f>
        <v>0</v>
      </c>
      <c r="AT265" s="103"/>
      <c r="AU265" s="90" t="n">
        <f aca="false">AS265+AN265</f>
        <v>0</v>
      </c>
      <c r="AW265" s="90" t="n">
        <f aca="false">AI265+AF265+AC265</f>
        <v>0</v>
      </c>
      <c r="AX265" s="104"/>
    </row>
    <row r="266" customFormat="false" ht="12" hidden="false" customHeight="true" outlineLevel="0" collapsed="false">
      <c r="A266" s="94" t="n">
        <f aca="false">EDATE(A265,1)</f>
        <v>44621</v>
      </c>
      <c r="B266" s="95" t="n">
        <f aca="false">VLOOKUP(MONTH(A266),Volumes,4)</f>
        <v>10000</v>
      </c>
      <c r="C266" s="96"/>
      <c r="D266" s="97" t="n">
        <f aca="false">B266+C266</f>
        <v>10000</v>
      </c>
      <c r="E266" s="84" t="n">
        <f aca="false">IF(X266=0,0,IF(AND(X266=1,$H$3=1),D266*S266,IF($H$3=2,D266,"N/A")))</f>
        <v>0</v>
      </c>
      <c r="F266" s="84" t="n">
        <f aca="false">E266*W266</f>
        <v>0</v>
      </c>
      <c r="G266" s="32" t="n">
        <f aca="false">VLOOKUP($A266,Table,MATCH(G$4,Curves,0))</f>
        <v>4.0375</v>
      </c>
      <c r="H266" s="98" t="n">
        <f aca="false">G266</f>
        <v>4.0375</v>
      </c>
      <c r="I266" s="99" t="n">
        <f aca="false">H266</f>
        <v>4.0375</v>
      </c>
      <c r="J266" s="32" t="n">
        <f aca="false">VLOOKUP($A266,Table,MATCH(J$4,Curves,0))</f>
        <v>-0.0175</v>
      </c>
      <c r="K266" s="98" t="n">
        <f aca="false">J266</f>
        <v>-0.0175</v>
      </c>
      <c r="L266" s="99" t="n">
        <f aca="false">K266</f>
        <v>-0.0175</v>
      </c>
      <c r="M266" s="32" t="n">
        <f aca="false">VLOOKUP($A266,Table,MATCH(M$4,Curves,0))</f>
        <v>0.01</v>
      </c>
      <c r="N266" s="98" t="n">
        <f aca="false">VLOOKUP($A266,Table,MATCH(N$4,Curves,0))</f>
        <v>0.03</v>
      </c>
      <c r="O266" s="99" t="n">
        <f aca="false">N266</f>
        <v>0.03</v>
      </c>
      <c r="P266" s="100"/>
      <c r="Q266" s="99" t="n">
        <f aca="false">O266+L266+I266</f>
        <v>4.05</v>
      </c>
      <c r="R266" s="100"/>
      <c r="S266" s="35" t="n">
        <f aca="false">A267-A266</f>
        <v>31</v>
      </c>
      <c r="T266" s="101" t="n">
        <f aca="false">CHOOSE(F$3,A267+24,A266)</f>
        <v>44676</v>
      </c>
      <c r="U266" s="35" t="n">
        <f aca="false">T266-C$3</f>
        <v>7902</v>
      </c>
      <c r="V266" s="32" t="n">
        <f aca="false">VLOOKUP($A266,Table,MATCH(V$4,Curves,0))</f>
        <v>0.070859002456139</v>
      </c>
      <c r="W266" s="102" t="n">
        <f aca="false">1/(1+CHOOSE(F$3,(V267+($K$3/10000))/2,(V266+($K$3/10000))/2))^(2*U266/365.25)</f>
        <v>0.221691825531942</v>
      </c>
      <c r="X266" s="35" t="n">
        <f aca="false">IF(AND(mthbeg&lt;=A266,mthend&gt;=A266),1,0)</f>
        <v>0</v>
      </c>
      <c r="Y266" s="35" t="n">
        <f aca="false">S266*X266</f>
        <v>0</v>
      </c>
      <c r="AA266" s="89" t="n">
        <f aca="false">F266*G266</f>
        <v>0</v>
      </c>
      <c r="AB266" s="89" t="n">
        <f aca="false">$F266*H266</f>
        <v>0</v>
      </c>
      <c r="AC266" s="89" t="n">
        <f aca="false">$F266*I266</f>
        <v>0</v>
      </c>
      <c r="AD266" s="89" t="n">
        <f aca="false">$F266*J266</f>
        <v>-0</v>
      </c>
      <c r="AE266" s="89" t="n">
        <f aca="false">$F266*K266</f>
        <v>-0</v>
      </c>
      <c r="AF266" s="89" t="n">
        <f aca="false">$F266*L266</f>
        <v>-0</v>
      </c>
      <c r="AG266" s="89" t="n">
        <f aca="false">$F266*M266</f>
        <v>0</v>
      </c>
      <c r="AH266" s="89" t="n">
        <f aca="false">$F266*N266</f>
        <v>0</v>
      </c>
      <c r="AI266" s="89" t="n">
        <f aca="false">F266*O266</f>
        <v>0</v>
      </c>
      <c r="AJ266" s="93"/>
      <c r="AK266" s="89" t="n">
        <f aca="false">CHOOSE($G$3,AB266-AC266,AC266-AB266)</f>
        <v>0</v>
      </c>
      <c r="AL266" s="89" t="n">
        <f aca="false">CHOOSE($G$3,AE266-AF266,AF266-AE266)</f>
        <v>0</v>
      </c>
      <c r="AM266" s="89" t="n">
        <f aca="false">CHOOSE($G$3,AH266-AI266,AI266-AH266)</f>
        <v>0</v>
      </c>
      <c r="AN266" s="103" t="n">
        <f aca="false">SUM(AK266:AM266)</f>
        <v>0</v>
      </c>
      <c r="AP266" s="89" t="n">
        <f aca="false">CHOOSE($G$3,AA266-AB266,AB266-AA266)</f>
        <v>0</v>
      </c>
      <c r="AQ266" s="89" t="n">
        <f aca="false">CHOOSE($G$3,AD266-AE266,AE266-AD266)</f>
        <v>0</v>
      </c>
      <c r="AR266" s="89" t="n">
        <f aca="false">CHOOSE($G$3,AG266-AH266,AH266-AG266)</f>
        <v>0</v>
      </c>
      <c r="AS266" s="103" t="n">
        <f aca="false">AP266+AQ266+AR266</f>
        <v>0</v>
      </c>
      <c r="AT266" s="103"/>
      <c r="AU266" s="90" t="n">
        <f aca="false">AS266+AN266</f>
        <v>0</v>
      </c>
      <c r="AW266" s="90" t="n">
        <f aca="false">AI266+AF266+AC266</f>
        <v>0</v>
      </c>
      <c r="AX266" s="104"/>
    </row>
    <row r="267" customFormat="false" ht="12" hidden="false" customHeight="true" outlineLevel="0" collapsed="false">
      <c r="A267" s="94" t="n">
        <f aca="false">EDATE(A266,1)</f>
        <v>44652</v>
      </c>
      <c r="B267" s="95" t="n">
        <f aca="false">VLOOKUP(MONTH(A267),Volumes,4)</f>
        <v>10000</v>
      </c>
      <c r="C267" s="96"/>
      <c r="D267" s="97" t="n">
        <f aca="false">B267+C267</f>
        <v>10000</v>
      </c>
      <c r="E267" s="84" t="n">
        <f aca="false">IF(X267=0,0,IF(AND(X267=1,$H$3=1),D267*S267,IF($H$3=2,D267,"N/A")))</f>
        <v>0</v>
      </c>
      <c r="F267" s="84" t="n">
        <f aca="false">E267*W267</f>
        <v>0</v>
      </c>
      <c r="G267" s="32" t="n">
        <f aca="false">VLOOKUP($A267,Table,MATCH(G$4,Curves,0))</f>
        <v>4.0375</v>
      </c>
      <c r="H267" s="98" t="n">
        <f aca="false">G267</f>
        <v>4.0375</v>
      </c>
      <c r="I267" s="99" t="n">
        <f aca="false">H267</f>
        <v>4.0375</v>
      </c>
      <c r="J267" s="32" t="n">
        <f aca="false">VLOOKUP($A267,Table,MATCH(J$4,Curves,0))</f>
        <v>-0.0175</v>
      </c>
      <c r="K267" s="98" t="n">
        <f aca="false">J267</f>
        <v>-0.0175</v>
      </c>
      <c r="L267" s="99" t="n">
        <f aca="false">K267</f>
        <v>-0.0175</v>
      </c>
      <c r="M267" s="32" t="n">
        <f aca="false">VLOOKUP($A267,Table,MATCH(M$4,Curves,0))</f>
        <v>0.01</v>
      </c>
      <c r="N267" s="98" t="n">
        <f aca="false">VLOOKUP($A267,Table,MATCH(N$4,Curves,0))</f>
        <v>0.03</v>
      </c>
      <c r="O267" s="99" t="n">
        <f aca="false">N267</f>
        <v>0.03</v>
      </c>
      <c r="P267" s="100"/>
      <c r="Q267" s="99" t="n">
        <f aca="false">O267+L267+I267</f>
        <v>4.05</v>
      </c>
      <c r="R267" s="100"/>
      <c r="S267" s="35" t="n">
        <f aca="false">A268-A267</f>
        <v>30</v>
      </c>
      <c r="T267" s="101" t="n">
        <f aca="false">CHOOSE(F$3,A268+24,A267)</f>
        <v>44706</v>
      </c>
      <c r="U267" s="35" t="n">
        <f aca="false">T267-C$3</f>
        <v>7932</v>
      </c>
      <c r="V267" s="32" t="n">
        <f aca="false">VLOOKUP($A267,Table,MATCH(V$4,Curves,0))</f>
        <v>0.070859002456139</v>
      </c>
      <c r="W267" s="102" t="n">
        <f aca="false">1/(1+CHOOSE(F$3,(V268+($K$3/10000))/2,(V267+($K$3/10000))/2))^(2*U267/365.25)</f>
        <v>0.220427519527304</v>
      </c>
      <c r="X267" s="35" t="n">
        <f aca="false">IF(AND(mthbeg&lt;=A267,mthend&gt;=A267),1,0)</f>
        <v>0</v>
      </c>
      <c r="Y267" s="35" t="n">
        <f aca="false">S267*X267</f>
        <v>0</v>
      </c>
      <c r="AA267" s="89" t="n">
        <f aca="false">F267*G267</f>
        <v>0</v>
      </c>
      <c r="AB267" s="89" t="n">
        <f aca="false">$F267*H267</f>
        <v>0</v>
      </c>
      <c r="AC267" s="89" t="n">
        <f aca="false">$F267*I267</f>
        <v>0</v>
      </c>
      <c r="AD267" s="89" t="n">
        <f aca="false">$F267*J267</f>
        <v>-0</v>
      </c>
      <c r="AE267" s="89" t="n">
        <f aca="false">$F267*K267</f>
        <v>-0</v>
      </c>
      <c r="AF267" s="89" t="n">
        <f aca="false">$F267*L267</f>
        <v>-0</v>
      </c>
      <c r="AG267" s="89" t="n">
        <f aca="false">$F267*M267</f>
        <v>0</v>
      </c>
      <c r="AH267" s="89" t="n">
        <f aca="false">$F267*N267</f>
        <v>0</v>
      </c>
      <c r="AI267" s="89" t="n">
        <f aca="false">F267*O267</f>
        <v>0</v>
      </c>
      <c r="AJ267" s="93"/>
      <c r="AK267" s="89" t="n">
        <f aca="false">CHOOSE($G$3,AB267-AC267,AC267-AB267)</f>
        <v>0</v>
      </c>
      <c r="AL267" s="89" t="n">
        <f aca="false">CHOOSE($G$3,AE267-AF267,AF267-AE267)</f>
        <v>0</v>
      </c>
      <c r="AM267" s="89" t="n">
        <f aca="false">CHOOSE($G$3,AH267-AI267,AI267-AH267)</f>
        <v>0</v>
      </c>
      <c r="AN267" s="103" t="n">
        <f aca="false">SUM(AK267:AM267)</f>
        <v>0</v>
      </c>
      <c r="AP267" s="89" t="n">
        <f aca="false">CHOOSE($G$3,AA267-AB267,AB267-AA267)</f>
        <v>0</v>
      </c>
      <c r="AQ267" s="89" t="n">
        <f aca="false">CHOOSE($G$3,AD267-AE267,AE267-AD267)</f>
        <v>0</v>
      </c>
      <c r="AR267" s="89" t="n">
        <f aca="false">CHOOSE($G$3,AG267-AH267,AH267-AG267)</f>
        <v>0</v>
      </c>
      <c r="AS267" s="103" t="n">
        <f aca="false">AP267+AQ267+AR267</f>
        <v>0</v>
      </c>
      <c r="AT267" s="103"/>
      <c r="AU267" s="90" t="n">
        <f aca="false">AS267+AN267</f>
        <v>0</v>
      </c>
      <c r="AW267" s="90" t="n">
        <f aca="false">AI267+AF267+AC267</f>
        <v>0</v>
      </c>
      <c r="AX267" s="104"/>
    </row>
    <row r="268" customFormat="false" ht="12" hidden="false" customHeight="true" outlineLevel="0" collapsed="false">
      <c r="A268" s="94" t="n">
        <f aca="false">EDATE(A267,1)</f>
        <v>44682</v>
      </c>
      <c r="B268" s="95" t="n">
        <f aca="false">VLOOKUP(MONTH(A268),Volumes,4)</f>
        <v>20000</v>
      </c>
      <c r="C268" s="96"/>
      <c r="D268" s="97" t="n">
        <f aca="false">B268+C268</f>
        <v>20000</v>
      </c>
      <c r="E268" s="84" t="n">
        <f aca="false">IF(X268=0,0,IF(AND(X268=1,$H$3=1),D268*S268,IF($H$3=2,D268,"N/A")))</f>
        <v>0</v>
      </c>
      <c r="F268" s="84" t="n">
        <f aca="false">E268*W268</f>
        <v>0</v>
      </c>
      <c r="G268" s="32" t="n">
        <f aca="false">VLOOKUP($A268,Table,MATCH(G$4,Curves,0))</f>
        <v>4.0375</v>
      </c>
      <c r="H268" s="98" t="n">
        <f aca="false">G268</f>
        <v>4.0375</v>
      </c>
      <c r="I268" s="99" t="n">
        <f aca="false">H268</f>
        <v>4.0375</v>
      </c>
      <c r="J268" s="32" t="n">
        <f aca="false">VLOOKUP($A268,Table,MATCH(J$4,Curves,0))</f>
        <v>-0.0175</v>
      </c>
      <c r="K268" s="98" t="n">
        <f aca="false">J268</f>
        <v>-0.0175</v>
      </c>
      <c r="L268" s="99" t="n">
        <f aca="false">K268</f>
        <v>-0.0175</v>
      </c>
      <c r="M268" s="32" t="n">
        <f aca="false">VLOOKUP($A268,Table,MATCH(M$4,Curves,0))</f>
        <v>0.01</v>
      </c>
      <c r="N268" s="98" t="n">
        <f aca="false">VLOOKUP($A268,Table,MATCH(N$4,Curves,0))</f>
        <v>0.03</v>
      </c>
      <c r="O268" s="99" t="n">
        <f aca="false">N268</f>
        <v>0.03</v>
      </c>
      <c r="P268" s="100"/>
      <c r="Q268" s="99" t="n">
        <f aca="false">O268+L268+I268</f>
        <v>4.05</v>
      </c>
      <c r="R268" s="100"/>
      <c r="S268" s="35" t="n">
        <f aca="false">A269-A268</f>
        <v>31</v>
      </c>
      <c r="T268" s="101" t="n">
        <f aca="false">CHOOSE(F$3,A269+24,A268)</f>
        <v>44737</v>
      </c>
      <c r="U268" s="35" t="n">
        <f aca="false">T268-C$3</f>
        <v>7963</v>
      </c>
      <c r="V268" s="32" t="n">
        <f aca="false">VLOOKUP($A268,Table,MATCH(V$4,Curves,0))</f>
        <v>0.070859002456139</v>
      </c>
      <c r="W268" s="102" t="n">
        <f aca="false">1/(1+CHOOSE(F$3,(V269+($K$3/10000))/2,(V268+($K$3/10000))/2))^(2*U268/365.25)</f>
        <v>0.21912864435343</v>
      </c>
      <c r="X268" s="35" t="n">
        <f aca="false">IF(AND(mthbeg&lt;=A268,mthend&gt;=A268),1,0)</f>
        <v>0</v>
      </c>
      <c r="Y268" s="35" t="n">
        <f aca="false">S268*X268</f>
        <v>0</v>
      </c>
      <c r="AA268" s="89" t="n">
        <f aca="false">F268*G268</f>
        <v>0</v>
      </c>
      <c r="AB268" s="89" t="n">
        <f aca="false">$F268*H268</f>
        <v>0</v>
      </c>
      <c r="AC268" s="89" t="n">
        <f aca="false">$F268*I268</f>
        <v>0</v>
      </c>
      <c r="AD268" s="89" t="n">
        <f aca="false">$F268*J268</f>
        <v>-0</v>
      </c>
      <c r="AE268" s="89" t="n">
        <f aca="false">$F268*K268</f>
        <v>-0</v>
      </c>
      <c r="AF268" s="89" t="n">
        <f aca="false">$F268*L268</f>
        <v>-0</v>
      </c>
      <c r="AG268" s="89" t="n">
        <f aca="false">$F268*M268</f>
        <v>0</v>
      </c>
      <c r="AH268" s="89" t="n">
        <f aca="false">$F268*N268</f>
        <v>0</v>
      </c>
      <c r="AI268" s="89" t="n">
        <f aca="false">F268*O268</f>
        <v>0</v>
      </c>
      <c r="AJ268" s="93"/>
      <c r="AK268" s="89" t="n">
        <f aca="false">CHOOSE($G$3,AB268-AC268,AC268-AB268)</f>
        <v>0</v>
      </c>
      <c r="AL268" s="89" t="n">
        <f aca="false">CHOOSE($G$3,AE268-AF268,AF268-AE268)</f>
        <v>0</v>
      </c>
      <c r="AM268" s="89" t="n">
        <f aca="false">CHOOSE($G$3,AH268-AI268,AI268-AH268)</f>
        <v>0</v>
      </c>
      <c r="AN268" s="103" t="n">
        <f aca="false">SUM(AK268:AM268)</f>
        <v>0</v>
      </c>
      <c r="AP268" s="89" t="n">
        <f aca="false">CHOOSE($G$3,AA268-AB268,AB268-AA268)</f>
        <v>0</v>
      </c>
      <c r="AQ268" s="89" t="n">
        <f aca="false">CHOOSE($G$3,AD268-AE268,AE268-AD268)</f>
        <v>0</v>
      </c>
      <c r="AR268" s="89" t="n">
        <f aca="false">CHOOSE($G$3,AG268-AH268,AH268-AG268)</f>
        <v>0</v>
      </c>
      <c r="AS268" s="103" t="n">
        <f aca="false">AP268+AQ268+AR268</f>
        <v>0</v>
      </c>
      <c r="AT268" s="103"/>
      <c r="AU268" s="90" t="n">
        <f aca="false">AS268+AN268</f>
        <v>0</v>
      </c>
      <c r="AW268" s="90" t="n">
        <f aca="false">AI268+AF268+AC268</f>
        <v>0</v>
      </c>
      <c r="AX268" s="104"/>
    </row>
    <row r="269" customFormat="false" ht="12" hidden="false" customHeight="true" outlineLevel="0" collapsed="false">
      <c r="A269" s="94" t="n">
        <f aca="false">EDATE(A268,1)</f>
        <v>44713</v>
      </c>
      <c r="B269" s="95" t="n">
        <f aca="false">VLOOKUP(MONTH(A269),Volumes,4)</f>
        <v>40000</v>
      </c>
      <c r="C269" s="96"/>
      <c r="D269" s="97" t="n">
        <f aca="false">B269+C269</f>
        <v>40000</v>
      </c>
      <c r="E269" s="84" t="n">
        <f aca="false">IF(X269=0,0,IF(AND(X269=1,$H$3=1),D269*S269,IF($H$3=2,D269,"N/A")))</f>
        <v>0</v>
      </c>
      <c r="F269" s="84" t="n">
        <f aca="false">E269*W269</f>
        <v>0</v>
      </c>
      <c r="G269" s="32" t="n">
        <f aca="false">VLOOKUP($A269,Table,MATCH(G$4,Curves,0))</f>
        <v>4.0375</v>
      </c>
      <c r="H269" s="98" t="n">
        <f aca="false">G269</f>
        <v>4.0375</v>
      </c>
      <c r="I269" s="99" t="n">
        <f aca="false">H269</f>
        <v>4.0375</v>
      </c>
      <c r="J269" s="32" t="n">
        <f aca="false">VLOOKUP($A269,Table,MATCH(J$4,Curves,0))</f>
        <v>-0.0175</v>
      </c>
      <c r="K269" s="98" t="n">
        <f aca="false">J269</f>
        <v>-0.0175</v>
      </c>
      <c r="L269" s="99" t="n">
        <f aca="false">K269</f>
        <v>-0.0175</v>
      </c>
      <c r="M269" s="32" t="n">
        <f aca="false">VLOOKUP($A269,Table,MATCH(M$4,Curves,0))</f>
        <v>0.01</v>
      </c>
      <c r="N269" s="98" t="n">
        <f aca="false">VLOOKUP($A269,Table,MATCH(N$4,Curves,0))</f>
        <v>0.03</v>
      </c>
      <c r="O269" s="99" t="n">
        <f aca="false">N269</f>
        <v>0.03</v>
      </c>
      <c r="P269" s="100"/>
      <c r="Q269" s="99" t="n">
        <f aca="false">O269+L269+I269</f>
        <v>4.05</v>
      </c>
      <c r="R269" s="100"/>
      <c r="S269" s="35" t="n">
        <f aca="false">A270-A269</f>
        <v>30</v>
      </c>
      <c r="T269" s="101" t="n">
        <f aca="false">CHOOSE(F$3,A270+24,A269)</f>
        <v>44767</v>
      </c>
      <c r="U269" s="35" t="n">
        <f aca="false">T269-C$3</f>
        <v>7993</v>
      </c>
      <c r="V269" s="32" t="n">
        <f aca="false">VLOOKUP($A269,Table,MATCH(V$4,Curves,0))</f>
        <v>0.070859002456139</v>
      </c>
      <c r="W269" s="102" t="n">
        <f aca="false">1/(1+CHOOSE(F$3,(V270+($K$3/10000))/2,(V269+($K$3/10000))/2))^(2*U269/365.25)</f>
        <v>0.217878956142422</v>
      </c>
      <c r="X269" s="35" t="n">
        <f aca="false">IF(AND(mthbeg&lt;=A269,mthend&gt;=A269),1,0)</f>
        <v>0</v>
      </c>
      <c r="Y269" s="35" t="n">
        <f aca="false">S269*X269</f>
        <v>0</v>
      </c>
      <c r="AA269" s="89" t="n">
        <f aca="false">F269*G269</f>
        <v>0</v>
      </c>
      <c r="AB269" s="89" t="n">
        <f aca="false">$F269*H269</f>
        <v>0</v>
      </c>
      <c r="AC269" s="89" t="n">
        <f aca="false">$F269*I269</f>
        <v>0</v>
      </c>
      <c r="AD269" s="89" t="n">
        <f aca="false">$F269*J269</f>
        <v>-0</v>
      </c>
      <c r="AE269" s="89" t="n">
        <f aca="false">$F269*K269</f>
        <v>-0</v>
      </c>
      <c r="AF269" s="89" t="n">
        <f aca="false">$F269*L269</f>
        <v>-0</v>
      </c>
      <c r="AG269" s="89" t="n">
        <f aca="false">$F269*M269</f>
        <v>0</v>
      </c>
      <c r="AH269" s="89" t="n">
        <f aca="false">$F269*N269</f>
        <v>0</v>
      </c>
      <c r="AI269" s="89" t="n">
        <f aca="false">F269*O269</f>
        <v>0</v>
      </c>
      <c r="AJ269" s="93"/>
      <c r="AK269" s="89" t="n">
        <f aca="false">CHOOSE($G$3,AB269-AC269,AC269-AB269)</f>
        <v>0</v>
      </c>
      <c r="AL269" s="89" t="n">
        <f aca="false">CHOOSE($G$3,AE269-AF269,AF269-AE269)</f>
        <v>0</v>
      </c>
      <c r="AM269" s="89" t="n">
        <f aca="false">CHOOSE($G$3,AH269-AI269,AI269-AH269)</f>
        <v>0</v>
      </c>
      <c r="AN269" s="103" t="n">
        <f aca="false">SUM(AK269:AM269)</f>
        <v>0</v>
      </c>
      <c r="AP269" s="89" t="n">
        <f aca="false">CHOOSE($G$3,AA269-AB269,AB269-AA269)</f>
        <v>0</v>
      </c>
      <c r="AQ269" s="89" t="n">
        <f aca="false">CHOOSE($G$3,AD269-AE269,AE269-AD269)</f>
        <v>0</v>
      </c>
      <c r="AR269" s="89" t="n">
        <f aca="false">CHOOSE($G$3,AG269-AH269,AH269-AG269)</f>
        <v>0</v>
      </c>
      <c r="AS269" s="103" t="n">
        <f aca="false">AP269+AQ269+AR269</f>
        <v>0</v>
      </c>
      <c r="AT269" s="103"/>
      <c r="AU269" s="90" t="n">
        <f aca="false">AS269+AN269</f>
        <v>0</v>
      </c>
      <c r="AW269" s="90" t="n">
        <f aca="false">AI269+AF269+AC269</f>
        <v>0</v>
      </c>
      <c r="AX269" s="104"/>
    </row>
    <row r="270" customFormat="false" ht="12" hidden="false" customHeight="true" outlineLevel="0" collapsed="false">
      <c r="A270" s="94" t="n">
        <f aca="false">EDATE(A269,1)</f>
        <v>44743</v>
      </c>
      <c r="B270" s="95" t="n">
        <f aca="false">VLOOKUP(MONTH(A270),Volumes,4)</f>
        <v>40000</v>
      </c>
      <c r="C270" s="96"/>
      <c r="D270" s="97" t="n">
        <f aca="false">B270+C270</f>
        <v>40000</v>
      </c>
      <c r="E270" s="84" t="n">
        <f aca="false">IF(X270=0,0,IF(AND(X270=1,$H$3=1),D270*S270,IF($H$3=2,D270,"N/A")))</f>
        <v>0</v>
      </c>
      <c r="F270" s="84" t="n">
        <f aca="false">E270*W270</f>
        <v>0</v>
      </c>
      <c r="G270" s="32" t="n">
        <f aca="false">VLOOKUP($A270,Table,MATCH(G$4,Curves,0))</f>
        <v>4.0375</v>
      </c>
      <c r="H270" s="98" t="n">
        <f aca="false">G270</f>
        <v>4.0375</v>
      </c>
      <c r="I270" s="99" t="n">
        <f aca="false">H270</f>
        <v>4.0375</v>
      </c>
      <c r="J270" s="32" t="n">
        <f aca="false">VLOOKUP($A270,Table,MATCH(J$4,Curves,0))</f>
        <v>-0.0175</v>
      </c>
      <c r="K270" s="98" t="n">
        <f aca="false">J270</f>
        <v>-0.0175</v>
      </c>
      <c r="L270" s="99" t="n">
        <f aca="false">K270</f>
        <v>-0.0175</v>
      </c>
      <c r="M270" s="32" t="n">
        <f aca="false">VLOOKUP($A270,Table,MATCH(M$4,Curves,0))</f>
        <v>0.01</v>
      </c>
      <c r="N270" s="98" t="n">
        <f aca="false">VLOOKUP($A270,Table,MATCH(N$4,Curves,0))</f>
        <v>0.03</v>
      </c>
      <c r="O270" s="99" t="n">
        <f aca="false">N270</f>
        <v>0.03</v>
      </c>
      <c r="P270" s="100"/>
      <c r="Q270" s="99" t="n">
        <f aca="false">O270+L270+I270</f>
        <v>4.05</v>
      </c>
      <c r="R270" s="100"/>
      <c r="S270" s="35" t="n">
        <f aca="false">A271-A270</f>
        <v>31</v>
      </c>
      <c r="T270" s="101" t="n">
        <f aca="false">CHOOSE(F$3,A271+24,A270)</f>
        <v>44798</v>
      </c>
      <c r="U270" s="35" t="n">
        <f aca="false">T270-C$3</f>
        <v>8024</v>
      </c>
      <c r="V270" s="32" t="n">
        <f aca="false">VLOOKUP($A270,Table,MATCH(V$4,Curves,0))</f>
        <v>0.070859002456139</v>
      </c>
      <c r="W270" s="102" t="n">
        <f aca="false">1/(1+CHOOSE(F$3,(V271+($K$3/10000))/2,(V270+($K$3/10000))/2))^(2*U270/365.25)</f>
        <v>0.216595098447839</v>
      </c>
      <c r="X270" s="35" t="n">
        <f aca="false">IF(AND(mthbeg&lt;=A270,mthend&gt;=A270),1,0)</f>
        <v>0</v>
      </c>
      <c r="Y270" s="35" t="n">
        <f aca="false">S270*X270</f>
        <v>0</v>
      </c>
      <c r="AA270" s="89" t="n">
        <f aca="false">F270*G270</f>
        <v>0</v>
      </c>
      <c r="AB270" s="89" t="n">
        <f aca="false">$F270*H270</f>
        <v>0</v>
      </c>
      <c r="AC270" s="89" t="n">
        <f aca="false">$F270*I270</f>
        <v>0</v>
      </c>
      <c r="AD270" s="89" t="n">
        <f aca="false">$F270*J270</f>
        <v>-0</v>
      </c>
      <c r="AE270" s="89" t="n">
        <f aca="false">$F270*K270</f>
        <v>-0</v>
      </c>
      <c r="AF270" s="89" t="n">
        <f aca="false">$F270*L270</f>
        <v>-0</v>
      </c>
      <c r="AG270" s="89" t="n">
        <f aca="false">$F270*M270</f>
        <v>0</v>
      </c>
      <c r="AH270" s="89" t="n">
        <f aca="false">$F270*N270</f>
        <v>0</v>
      </c>
      <c r="AI270" s="89" t="n">
        <f aca="false">F270*O270</f>
        <v>0</v>
      </c>
      <c r="AJ270" s="93"/>
      <c r="AK270" s="89" t="n">
        <f aca="false">CHOOSE($G$3,AB270-AC270,AC270-AB270)</f>
        <v>0</v>
      </c>
      <c r="AL270" s="89" t="n">
        <f aca="false">CHOOSE($G$3,AE270-AF270,AF270-AE270)</f>
        <v>0</v>
      </c>
      <c r="AM270" s="89" t="n">
        <f aca="false">CHOOSE($G$3,AH270-AI270,AI270-AH270)</f>
        <v>0</v>
      </c>
      <c r="AN270" s="103" t="n">
        <f aca="false">SUM(AK270:AM270)</f>
        <v>0</v>
      </c>
      <c r="AP270" s="89" t="n">
        <f aca="false">CHOOSE($G$3,AA270-AB270,AB270-AA270)</f>
        <v>0</v>
      </c>
      <c r="AQ270" s="89" t="n">
        <f aca="false">CHOOSE($G$3,AD270-AE270,AE270-AD270)</f>
        <v>0</v>
      </c>
      <c r="AR270" s="89" t="n">
        <f aca="false">CHOOSE($G$3,AG270-AH270,AH270-AG270)</f>
        <v>0</v>
      </c>
      <c r="AS270" s="103" t="n">
        <f aca="false">AP270+AQ270+AR270</f>
        <v>0</v>
      </c>
      <c r="AT270" s="103"/>
      <c r="AU270" s="90" t="n">
        <f aca="false">AS270+AN270</f>
        <v>0</v>
      </c>
      <c r="AW270" s="90" t="n">
        <f aca="false">AI270+AF270+AC270</f>
        <v>0</v>
      </c>
      <c r="AX270" s="104"/>
    </row>
    <row r="271" customFormat="false" ht="12" hidden="false" customHeight="true" outlineLevel="0" collapsed="false">
      <c r="A271" s="94" t="n">
        <f aca="false">EDATE(A270,1)</f>
        <v>44774</v>
      </c>
      <c r="B271" s="95" t="n">
        <f aca="false">VLOOKUP(MONTH(A271),Volumes,4)</f>
        <v>40000</v>
      </c>
      <c r="C271" s="96"/>
      <c r="D271" s="97" t="n">
        <f aca="false">B271+C271</f>
        <v>40000</v>
      </c>
      <c r="E271" s="84" t="n">
        <f aca="false">IF(X271=0,0,IF(AND(X271=1,$H$3=1),D271*S271,IF($H$3=2,D271,"N/A")))</f>
        <v>0</v>
      </c>
      <c r="F271" s="84" t="n">
        <f aca="false">E271*W271</f>
        <v>0</v>
      </c>
      <c r="G271" s="32" t="n">
        <f aca="false">VLOOKUP($A271,Table,MATCH(G$4,Curves,0))</f>
        <v>4.0375</v>
      </c>
      <c r="H271" s="98" t="n">
        <f aca="false">G271</f>
        <v>4.0375</v>
      </c>
      <c r="I271" s="99" t="n">
        <f aca="false">H271</f>
        <v>4.0375</v>
      </c>
      <c r="J271" s="32" t="n">
        <f aca="false">VLOOKUP($A271,Table,MATCH(J$4,Curves,0))</f>
        <v>-0.0175</v>
      </c>
      <c r="K271" s="98" t="n">
        <f aca="false">J271</f>
        <v>-0.0175</v>
      </c>
      <c r="L271" s="99" t="n">
        <f aca="false">K271</f>
        <v>-0.0175</v>
      </c>
      <c r="M271" s="32" t="n">
        <f aca="false">VLOOKUP($A271,Table,MATCH(M$4,Curves,0))</f>
        <v>0.01</v>
      </c>
      <c r="N271" s="98" t="n">
        <f aca="false">VLOOKUP($A271,Table,MATCH(N$4,Curves,0))</f>
        <v>0.03</v>
      </c>
      <c r="O271" s="99" t="n">
        <f aca="false">N271</f>
        <v>0.03</v>
      </c>
      <c r="P271" s="100"/>
      <c r="Q271" s="99" t="n">
        <f aca="false">O271+L271+I271</f>
        <v>4.05</v>
      </c>
      <c r="R271" s="100"/>
      <c r="S271" s="35" t="n">
        <f aca="false">A272-A271</f>
        <v>31</v>
      </c>
      <c r="T271" s="101" t="n">
        <f aca="false">CHOOSE(F$3,A272+24,A271)</f>
        <v>44829</v>
      </c>
      <c r="U271" s="35" t="n">
        <f aca="false">T271-C$3</f>
        <v>8055</v>
      </c>
      <c r="V271" s="32" t="n">
        <f aca="false">VLOOKUP($A271,Table,MATCH(V$4,Curves,0))</f>
        <v>0.070859002456139</v>
      </c>
      <c r="W271" s="102" t="n">
        <f aca="false">1/(1+CHOOSE(F$3,(V272+($K$3/10000))/2,(V271+($K$3/10000))/2))^(2*U271/365.25)</f>
        <v>0.215318805919757</v>
      </c>
      <c r="X271" s="35" t="n">
        <f aca="false">IF(AND(mthbeg&lt;=A271,mthend&gt;=A271),1,0)</f>
        <v>0</v>
      </c>
      <c r="Y271" s="35" t="n">
        <f aca="false">S271*X271</f>
        <v>0</v>
      </c>
      <c r="AA271" s="89" t="n">
        <f aca="false">F271*G271</f>
        <v>0</v>
      </c>
      <c r="AB271" s="89" t="n">
        <f aca="false">$F271*H271</f>
        <v>0</v>
      </c>
      <c r="AC271" s="89" t="n">
        <f aca="false">$F271*I271</f>
        <v>0</v>
      </c>
      <c r="AD271" s="89" t="n">
        <f aca="false">$F271*J271</f>
        <v>-0</v>
      </c>
      <c r="AE271" s="89" t="n">
        <f aca="false">$F271*K271</f>
        <v>-0</v>
      </c>
      <c r="AF271" s="89" t="n">
        <f aca="false">$F271*L271</f>
        <v>-0</v>
      </c>
      <c r="AG271" s="89" t="n">
        <f aca="false">$F271*M271</f>
        <v>0</v>
      </c>
      <c r="AH271" s="89" t="n">
        <f aca="false">$F271*N271</f>
        <v>0</v>
      </c>
      <c r="AI271" s="89" t="n">
        <f aca="false">F271*O271</f>
        <v>0</v>
      </c>
      <c r="AJ271" s="93"/>
      <c r="AK271" s="89" t="n">
        <f aca="false">CHOOSE($G$3,AB271-AC271,AC271-AB271)</f>
        <v>0</v>
      </c>
      <c r="AL271" s="89" t="n">
        <f aca="false">CHOOSE($G$3,AE271-AF271,AF271-AE271)</f>
        <v>0</v>
      </c>
      <c r="AM271" s="89" t="n">
        <f aca="false">CHOOSE($G$3,AH271-AI271,AI271-AH271)</f>
        <v>0</v>
      </c>
      <c r="AN271" s="103" t="n">
        <f aca="false">SUM(AK271:AM271)</f>
        <v>0</v>
      </c>
      <c r="AP271" s="89" t="n">
        <f aca="false">CHOOSE($G$3,AA271-AB271,AB271-AA271)</f>
        <v>0</v>
      </c>
      <c r="AQ271" s="89" t="n">
        <f aca="false">CHOOSE($G$3,AD271-AE271,AE271-AD271)</f>
        <v>0</v>
      </c>
      <c r="AR271" s="89" t="n">
        <f aca="false">CHOOSE($G$3,AG271-AH271,AH271-AG271)</f>
        <v>0</v>
      </c>
      <c r="AS271" s="103" t="n">
        <f aca="false">AP271+AQ271+AR271</f>
        <v>0</v>
      </c>
      <c r="AT271" s="103"/>
      <c r="AU271" s="90" t="n">
        <f aca="false">AS271+AN271</f>
        <v>0</v>
      </c>
      <c r="AW271" s="90" t="n">
        <f aca="false">AI271+AF271+AC271</f>
        <v>0</v>
      </c>
      <c r="AX271" s="104"/>
    </row>
    <row r="272" customFormat="false" ht="12" hidden="false" customHeight="true" outlineLevel="0" collapsed="false">
      <c r="A272" s="94" t="n">
        <f aca="false">EDATE(A271,1)</f>
        <v>44805</v>
      </c>
      <c r="B272" s="95" t="n">
        <f aca="false">VLOOKUP(MONTH(A272),Volumes,4)</f>
        <v>20000</v>
      </c>
      <c r="C272" s="96"/>
      <c r="D272" s="97" t="n">
        <f aca="false">B272+C272</f>
        <v>20000</v>
      </c>
      <c r="E272" s="84" t="n">
        <f aca="false">IF(X272=0,0,IF(AND(X272=1,$H$3=1),D272*S272,IF($H$3=2,D272,"N/A")))</f>
        <v>0</v>
      </c>
      <c r="F272" s="84" t="n">
        <f aca="false">E272*W272</f>
        <v>0</v>
      </c>
      <c r="G272" s="32" t="n">
        <f aca="false">VLOOKUP($A272,Table,MATCH(G$4,Curves,0))</f>
        <v>4.0375</v>
      </c>
      <c r="H272" s="98" t="n">
        <f aca="false">G272</f>
        <v>4.0375</v>
      </c>
      <c r="I272" s="99" t="n">
        <f aca="false">H272</f>
        <v>4.0375</v>
      </c>
      <c r="J272" s="32" t="n">
        <f aca="false">VLOOKUP($A272,Table,MATCH(J$4,Curves,0))</f>
        <v>-0.0175</v>
      </c>
      <c r="K272" s="98" t="n">
        <f aca="false">J272</f>
        <v>-0.0175</v>
      </c>
      <c r="L272" s="99" t="n">
        <f aca="false">K272</f>
        <v>-0.0175</v>
      </c>
      <c r="M272" s="32" t="n">
        <f aca="false">VLOOKUP($A272,Table,MATCH(M$4,Curves,0))</f>
        <v>0.01</v>
      </c>
      <c r="N272" s="98" t="n">
        <f aca="false">VLOOKUP($A272,Table,MATCH(N$4,Curves,0))</f>
        <v>0.03</v>
      </c>
      <c r="O272" s="99" t="n">
        <f aca="false">N272</f>
        <v>0.03</v>
      </c>
      <c r="P272" s="100"/>
      <c r="Q272" s="99" t="n">
        <f aca="false">O272+L272+I272</f>
        <v>4.05</v>
      </c>
      <c r="R272" s="100"/>
      <c r="S272" s="35" t="n">
        <f aca="false">A273-A272</f>
        <v>30</v>
      </c>
      <c r="T272" s="101" t="n">
        <f aca="false">CHOOSE(F$3,A273+24,A272)</f>
        <v>44859</v>
      </c>
      <c r="U272" s="35" t="n">
        <f aca="false">T272-C$3</f>
        <v>8085</v>
      </c>
      <c r="V272" s="32" t="n">
        <f aca="false">VLOOKUP($A272,Table,MATCH(V$4,Curves,0))</f>
        <v>0.070859002456139</v>
      </c>
      <c r="W272" s="102" t="n">
        <f aca="false">1/(1+CHOOSE(F$3,(V273+($K$3/10000))/2,(V272+($K$3/10000))/2))^(2*U272/365.25)</f>
        <v>0.214090845174778</v>
      </c>
      <c r="X272" s="35" t="n">
        <f aca="false">IF(AND(mthbeg&lt;=A272,mthend&gt;=A272),1,0)</f>
        <v>0</v>
      </c>
      <c r="Y272" s="35" t="n">
        <f aca="false">S272*X272</f>
        <v>0</v>
      </c>
      <c r="AA272" s="89" t="n">
        <f aca="false">F272*G272</f>
        <v>0</v>
      </c>
      <c r="AB272" s="89" t="n">
        <f aca="false">$F272*H272</f>
        <v>0</v>
      </c>
      <c r="AC272" s="89" t="n">
        <f aca="false">$F272*I272</f>
        <v>0</v>
      </c>
      <c r="AD272" s="89" t="n">
        <f aca="false">$F272*J272</f>
        <v>-0</v>
      </c>
      <c r="AE272" s="89" t="n">
        <f aca="false">$F272*K272</f>
        <v>-0</v>
      </c>
      <c r="AF272" s="89" t="n">
        <f aca="false">$F272*L272</f>
        <v>-0</v>
      </c>
      <c r="AG272" s="89" t="n">
        <f aca="false">$F272*M272</f>
        <v>0</v>
      </c>
      <c r="AH272" s="89" t="n">
        <f aca="false">$F272*N272</f>
        <v>0</v>
      </c>
      <c r="AI272" s="89" t="n">
        <f aca="false">F272*O272</f>
        <v>0</v>
      </c>
      <c r="AJ272" s="93"/>
      <c r="AK272" s="89" t="n">
        <f aca="false">CHOOSE($G$3,AB272-AC272,AC272-AB272)</f>
        <v>0</v>
      </c>
      <c r="AL272" s="89" t="n">
        <f aca="false">CHOOSE($G$3,AE272-AF272,AF272-AE272)</f>
        <v>0</v>
      </c>
      <c r="AM272" s="89" t="n">
        <f aca="false">CHOOSE($G$3,AH272-AI272,AI272-AH272)</f>
        <v>0</v>
      </c>
      <c r="AN272" s="103" t="n">
        <f aca="false">SUM(AK272:AM272)</f>
        <v>0</v>
      </c>
      <c r="AP272" s="89" t="n">
        <f aca="false">CHOOSE($G$3,AA272-AB272,AB272-AA272)</f>
        <v>0</v>
      </c>
      <c r="AQ272" s="89" t="n">
        <f aca="false">CHOOSE($G$3,AD272-AE272,AE272-AD272)</f>
        <v>0</v>
      </c>
      <c r="AR272" s="89" t="n">
        <f aca="false">CHOOSE($G$3,AG272-AH272,AH272-AG272)</f>
        <v>0</v>
      </c>
      <c r="AS272" s="103" t="n">
        <f aca="false">AP272+AQ272+AR272</f>
        <v>0</v>
      </c>
      <c r="AT272" s="103"/>
      <c r="AU272" s="90" t="n">
        <f aca="false">AS272+AN272</f>
        <v>0</v>
      </c>
      <c r="AW272" s="90" t="n">
        <f aca="false">AI272+AF272+AC272</f>
        <v>0</v>
      </c>
      <c r="AX272" s="104"/>
    </row>
    <row r="273" customFormat="false" ht="12" hidden="false" customHeight="true" outlineLevel="0" collapsed="false">
      <c r="A273" s="94" t="n">
        <f aca="false">EDATE(A272,1)</f>
        <v>44835</v>
      </c>
      <c r="B273" s="95" t="n">
        <f aca="false">VLOOKUP(MONTH(A273),Volumes,4)</f>
        <v>10000</v>
      </c>
      <c r="C273" s="96"/>
      <c r="D273" s="97" t="n">
        <f aca="false">B273+C273</f>
        <v>10000</v>
      </c>
      <c r="E273" s="84" t="n">
        <f aca="false">IF(X273=0,0,IF(AND(X273=1,$H$3=1),D273*S273,IF($H$3=2,D273,"N/A")))</f>
        <v>0</v>
      </c>
      <c r="F273" s="84" t="n">
        <f aca="false">E273*W273</f>
        <v>0</v>
      </c>
      <c r="G273" s="32" t="n">
        <f aca="false">VLOOKUP($A273,Table,MATCH(G$4,Curves,0))</f>
        <v>4.0375</v>
      </c>
      <c r="H273" s="98" t="n">
        <f aca="false">G273</f>
        <v>4.0375</v>
      </c>
      <c r="I273" s="99" t="n">
        <f aca="false">H273</f>
        <v>4.0375</v>
      </c>
      <c r="J273" s="32" t="n">
        <f aca="false">VLOOKUP($A273,Table,MATCH(J$4,Curves,0))</f>
        <v>-0.0175</v>
      </c>
      <c r="K273" s="98" t="n">
        <f aca="false">J273</f>
        <v>-0.0175</v>
      </c>
      <c r="L273" s="99" t="n">
        <f aca="false">K273</f>
        <v>-0.0175</v>
      </c>
      <c r="M273" s="32" t="n">
        <f aca="false">VLOOKUP($A273,Table,MATCH(M$4,Curves,0))</f>
        <v>0.01</v>
      </c>
      <c r="N273" s="98" t="n">
        <f aca="false">VLOOKUP($A273,Table,MATCH(N$4,Curves,0))</f>
        <v>0.03</v>
      </c>
      <c r="O273" s="99" t="n">
        <f aca="false">N273</f>
        <v>0.03</v>
      </c>
      <c r="P273" s="100"/>
      <c r="Q273" s="99" t="n">
        <f aca="false">O273+L273+I273</f>
        <v>4.05</v>
      </c>
      <c r="R273" s="100"/>
      <c r="S273" s="35" t="n">
        <f aca="false">A274-A273</f>
        <v>31</v>
      </c>
      <c r="T273" s="101" t="n">
        <f aca="false">CHOOSE(F$3,A274+24,A273)</f>
        <v>44890</v>
      </c>
      <c r="U273" s="35" t="n">
        <f aca="false">T273-C$3</f>
        <v>8116</v>
      </c>
      <c r="V273" s="32" t="n">
        <f aca="false">VLOOKUP($A273,Table,MATCH(V$4,Curves,0))</f>
        <v>0.070859002456139</v>
      </c>
      <c r="W273" s="102" t="n">
        <f aca="false">1/(1+CHOOSE(F$3,(V274+($K$3/10000))/2,(V273+($K$3/10000))/2))^(2*U273/365.25)</f>
        <v>0.212829309027443</v>
      </c>
      <c r="X273" s="35" t="n">
        <f aca="false">IF(AND(mthbeg&lt;=A273,mthend&gt;=A273),1,0)</f>
        <v>0</v>
      </c>
      <c r="Y273" s="35" t="n">
        <f aca="false">S273*X273</f>
        <v>0</v>
      </c>
      <c r="AA273" s="89" t="n">
        <f aca="false">F273*G273</f>
        <v>0</v>
      </c>
      <c r="AB273" s="89" t="n">
        <f aca="false">$F273*H273</f>
        <v>0</v>
      </c>
      <c r="AC273" s="89" t="n">
        <f aca="false">$F273*I273</f>
        <v>0</v>
      </c>
      <c r="AD273" s="89" t="n">
        <f aca="false">$F273*J273</f>
        <v>-0</v>
      </c>
      <c r="AE273" s="89" t="n">
        <f aca="false">$F273*K273</f>
        <v>-0</v>
      </c>
      <c r="AF273" s="89" t="n">
        <f aca="false">$F273*L273</f>
        <v>-0</v>
      </c>
      <c r="AG273" s="89" t="n">
        <f aca="false">$F273*M273</f>
        <v>0</v>
      </c>
      <c r="AH273" s="89" t="n">
        <f aca="false">$F273*N273</f>
        <v>0</v>
      </c>
      <c r="AI273" s="89" t="n">
        <f aca="false">F273*O273</f>
        <v>0</v>
      </c>
      <c r="AJ273" s="93"/>
      <c r="AK273" s="89" t="n">
        <f aca="false">CHOOSE($G$3,AB273-AC273,AC273-AB273)</f>
        <v>0</v>
      </c>
      <c r="AL273" s="89" t="n">
        <f aca="false">CHOOSE($G$3,AE273-AF273,AF273-AE273)</f>
        <v>0</v>
      </c>
      <c r="AM273" s="89" t="n">
        <f aca="false">CHOOSE($G$3,AH273-AI273,AI273-AH273)</f>
        <v>0</v>
      </c>
      <c r="AN273" s="103" t="n">
        <f aca="false">SUM(AK273:AM273)</f>
        <v>0</v>
      </c>
      <c r="AP273" s="89" t="n">
        <f aca="false">CHOOSE($G$3,AA273-AB273,AB273-AA273)</f>
        <v>0</v>
      </c>
      <c r="AQ273" s="89" t="n">
        <f aca="false">CHOOSE($G$3,AD273-AE273,AE273-AD273)</f>
        <v>0</v>
      </c>
      <c r="AR273" s="89" t="n">
        <f aca="false">CHOOSE($G$3,AG273-AH273,AH273-AG273)</f>
        <v>0</v>
      </c>
      <c r="AS273" s="103" t="n">
        <f aca="false">AP273+AQ273+AR273</f>
        <v>0</v>
      </c>
      <c r="AT273" s="103"/>
      <c r="AU273" s="90" t="n">
        <f aca="false">AS273+AN273</f>
        <v>0</v>
      </c>
      <c r="AW273" s="90" t="n">
        <f aca="false">AI273+AF273+AC273</f>
        <v>0</v>
      </c>
      <c r="AX273" s="104"/>
    </row>
    <row r="274" customFormat="false" ht="12" hidden="false" customHeight="true" outlineLevel="0" collapsed="false">
      <c r="A274" s="94" t="n">
        <f aca="false">EDATE(A273,1)</f>
        <v>44866</v>
      </c>
      <c r="B274" s="95" t="n">
        <f aca="false">VLOOKUP(MONTH(A274),Volumes,4)</f>
        <v>10000</v>
      </c>
      <c r="C274" s="96"/>
      <c r="D274" s="97" t="n">
        <f aca="false">B274+C274</f>
        <v>10000</v>
      </c>
      <c r="E274" s="84" t="n">
        <f aca="false">IF(X274=0,0,IF(AND(X274=1,$H$3=1),D274*S274,IF($H$3=2,D274,"N/A")))</f>
        <v>0</v>
      </c>
      <c r="F274" s="84" t="n">
        <f aca="false">E274*W274</f>
        <v>0</v>
      </c>
      <c r="G274" s="32" t="n">
        <f aca="false">VLOOKUP($A274,Table,MATCH(G$4,Curves,0))</f>
        <v>4.0375</v>
      </c>
      <c r="H274" s="98" t="n">
        <f aca="false">G274</f>
        <v>4.0375</v>
      </c>
      <c r="I274" s="99" t="n">
        <f aca="false">H274</f>
        <v>4.0375</v>
      </c>
      <c r="J274" s="32" t="n">
        <f aca="false">VLOOKUP($A274,Table,MATCH(J$4,Curves,0))</f>
        <v>-0.0175</v>
      </c>
      <c r="K274" s="98" t="n">
        <f aca="false">J274</f>
        <v>-0.0175</v>
      </c>
      <c r="L274" s="99" t="n">
        <f aca="false">K274</f>
        <v>-0.0175</v>
      </c>
      <c r="M274" s="32" t="n">
        <f aca="false">VLOOKUP($A274,Table,MATCH(M$4,Curves,0))</f>
        <v>0.01</v>
      </c>
      <c r="N274" s="98" t="n">
        <f aca="false">VLOOKUP($A274,Table,MATCH(N$4,Curves,0))</f>
        <v>0.03</v>
      </c>
      <c r="O274" s="99" t="n">
        <f aca="false">N274</f>
        <v>0.03</v>
      </c>
      <c r="P274" s="100"/>
      <c r="Q274" s="99" t="n">
        <f aca="false">O274+L274+I274</f>
        <v>4.05</v>
      </c>
      <c r="R274" s="100"/>
      <c r="S274" s="35" t="n">
        <f aca="false">A275-A274</f>
        <v>30</v>
      </c>
      <c r="T274" s="101" t="n">
        <f aca="false">CHOOSE(F$3,A275+24,A274)</f>
        <v>44920</v>
      </c>
      <c r="U274" s="35" t="n">
        <f aca="false">T274-C$3</f>
        <v>8146</v>
      </c>
      <c r="V274" s="32" t="n">
        <f aca="false">VLOOKUP($A274,Table,MATCH(V$4,Curves,0))</f>
        <v>0.070859002456139</v>
      </c>
      <c r="W274" s="102" t="n">
        <f aca="false">1/(1+CHOOSE(F$3,(V275+($K$3/10000))/2,(V274+($K$3/10000))/2))^(2*U274/365.25)</f>
        <v>0.211615545855433</v>
      </c>
      <c r="X274" s="35" t="n">
        <f aca="false">IF(AND(mthbeg&lt;=A274,mthend&gt;=A274),1,0)</f>
        <v>0</v>
      </c>
      <c r="Y274" s="35" t="n">
        <f aca="false">S274*X274</f>
        <v>0</v>
      </c>
      <c r="AA274" s="89" t="n">
        <f aca="false">F274*G274</f>
        <v>0</v>
      </c>
      <c r="AB274" s="89" t="n">
        <f aca="false">$F274*H274</f>
        <v>0</v>
      </c>
      <c r="AC274" s="89" t="n">
        <f aca="false">$F274*I274</f>
        <v>0</v>
      </c>
      <c r="AD274" s="89" t="n">
        <f aca="false">$F274*J274</f>
        <v>-0</v>
      </c>
      <c r="AE274" s="89" t="n">
        <f aca="false">$F274*K274</f>
        <v>-0</v>
      </c>
      <c r="AF274" s="89" t="n">
        <f aca="false">$F274*L274</f>
        <v>-0</v>
      </c>
      <c r="AG274" s="89" t="n">
        <f aca="false">$F274*M274</f>
        <v>0</v>
      </c>
      <c r="AH274" s="89" t="n">
        <f aca="false">$F274*N274</f>
        <v>0</v>
      </c>
      <c r="AI274" s="89" t="n">
        <f aca="false">F274*O274</f>
        <v>0</v>
      </c>
      <c r="AJ274" s="93"/>
      <c r="AK274" s="89" t="n">
        <f aca="false">CHOOSE($G$3,AB274-AC274,AC274-AB274)</f>
        <v>0</v>
      </c>
      <c r="AL274" s="89" t="n">
        <f aca="false">CHOOSE($G$3,AE274-AF274,AF274-AE274)</f>
        <v>0</v>
      </c>
      <c r="AM274" s="89" t="n">
        <f aca="false">CHOOSE($G$3,AH274-AI274,AI274-AH274)</f>
        <v>0</v>
      </c>
      <c r="AN274" s="103" t="n">
        <f aca="false">SUM(AK274:AM274)</f>
        <v>0</v>
      </c>
      <c r="AP274" s="89" t="n">
        <f aca="false">CHOOSE($G$3,AA274-AB274,AB274-AA274)</f>
        <v>0</v>
      </c>
      <c r="AQ274" s="89" t="n">
        <f aca="false">CHOOSE($G$3,AD274-AE274,AE274-AD274)</f>
        <v>0</v>
      </c>
      <c r="AR274" s="89" t="n">
        <f aca="false">CHOOSE($G$3,AG274-AH274,AH274-AG274)</f>
        <v>0</v>
      </c>
      <c r="AS274" s="103" t="n">
        <f aca="false">AP274+AQ274+AR274</f>
        <v>0</v>
      </c>
      <c r="AT274" s="103"/>
      <c r="AU274" s="90" t="n">
        <f aca="false">AS274+AN274</f>
        <v>0</v>
      </c>
      <c r="AW274" s="90" t="n">
        <f aca="false">AI274+AF274+AC274</f>
        <v>0</v>
      </c>
      <c r="AX274" s="104"/>
    </row>
    <row r="275" customFormat="false" ht="12" hidden="false" customHeight="true" outlineLevel="0" collapsed="false">
      <c r="A275" s="94" t="n">
        <f aca="false">EDATE(A274,1)</f>
        <v>44896</v>
      </c>
      <c r="B275" s="95" t="n">
        <f aca="false">VLOOKUP(MONTH(A275),Volumes,4)</f>
        <v>10000</v>
      </c>
      <c r="C275" s="96"/>
      <c r="D275" s="97" t="n">
        <f aca="false">B275+C275</f>
        <v>10000</v>
      </c>
      <c r="E275" s="84" t="n">
        <f aca="false">IF(X275=0,0,IF(AND(X275=1,$H$3=1),D275*S275,IF($H$3=2,D275,"N/A")))</f>
        <v>0</v>
      </c>
      <c r="F275" s="84" t="n">
        <f aca="false">E275*W275</f>
        <v>0</v>
      </c>
      <c r="G275" s="32" t="n">
        <f aca="false">VLOOKUP($A275,Table,MATCH(G$4,Curves,0))</f>
        <v>4.0375</v>
      </c>
      <c r="H275" s="98" t="n">
        <f aca="false">G275</f>
        <v>4.0375</v>
      </c>
      <c r="I275" s="99" t="n">
        <f aca="false">H275</f>
        <v>4.0375</v>
      </c>
      <c r="J275" s="32" t="n">
        <f aca="false">VLOOKUP($A275,Table,MATCH(J$4,Curves,0))</f>
        <v>-0.0175</v>
      </c>
      <c r="K275" s="98" t="n">
        <f aca="false">J275</f>
        <v>-0.0175</v>
      </c>
      <c r="L275" s="99" t="n">
        <f aca="false">K275</f>
        <v>-0.0175</v>
      </c>
      <c r="M275" s="32" t="n">
        <f aca="false">VLOOKUP($A275,Table,MATCH(M$4,Curves,0))</f>
        <v>0.01</v>
      </c>
      <c r="N275" s="98" t="n">
        <f aca="false">VLOOKUP($A275,Table,MATCH(N$4,Curves,0))</f>
        <v>0.03</v>
      </c>
      <c r="O275" s="99" t="n">
        <f aca="false">N275</f>
        <v>0.03</v>
      </c>
      <c r="P275" s="100"/>
      <c r="Q275" s="99" t="n">
        <f aca="false">O275+L275+I275</f>
        <v>4.05</v>
      </c>
      <c r="R275" s="100"/>
      <c r="S275" s="35" t="n">
        <f aca="false">A276-A275</f>
        <v>31</v>
      </c>
      <c r="T275" s="101" t="n">
        <f aca="false">CHOOSE(F$3,A276+24,A275)</f>
        <v>44951</v>
      </c>
      <c r="U275" s="35" t="n">
        <f aca="false">T275-C$3</f>
        <v>8177</v>
      </c>
      <c r="V275" s="32" t="n">
        <f aca="false">VLOOKUP($A275,Table,MATCH(V$4,Curves,0))</f>
        <v>0.070859002456139</v>
      </c>
      <c r="W275" s="102" t="n">
        <f aca="false">1/(1+CHOOSE(F$3,(V276+($K$3/10000))/2,(V275+($K$3/10000))/2))^(2*U275/365.25)</f>
        <v>0.210368595476884</v>
      </c>
      <c r="X275" s="35" t="n">
        <f aca="false">IF(AND(mthbeg&lt;=A275,mthend&gt;=A275),1,0)</f>
        <v>0</v>
      </c>
      <c r="Y275" s="35" t="n">
        <f aca="false">S275*X275</f>
        <v>0</v>
      </c>
      <c r="AA275" s="89" t="n">
        <f aca="false">F275*G275</f>
        <v>0</v>
      </c>
      <c r="AB275" s="89" t="n">
        <f aca="false">$F275*H275</f>
        <v>0</v>
      </c>
      <c r="AC275" s="89" t="n">
        <f aca="false">$F275*I275</f>
        <v>0</v>
      </c>
      <c r="AD275" s="89" t="n">
        <f aca="false">$F275*J275</f>
        <v>-0</v>
      </c>
      <c r="AE275" s="89" t="n">
        <f aca="false">$F275*K275</f>
        <v>-0</v>
      </c>
      <c r="AF275" s="89" t="n">
        <f aca="false">$F275*L275</f>
        <v>-0</v>
      </c>
      <c r="AG275" s="89" t="n">
        <f aca="false">$F275*M275</f>
        <v>0</v>
      </c>
      <c r="AH275" s="89" t="n">
        <f aca="false">$F275*N275</f>
        <v>0</v>
      </c>
      <c r="AI275" s="89" t="n">
        <f aca="false">F275*O275</f>
        <v>0</v>
      </c>
      <c r="AJ275" s="93"/>
      <c r="AK275" s="89" t="n">
        <f aca="false">CHOOSE($G$3,AB275-AC275,AC275-AB275)</f>
        <v>0</v>
      </c>
      <c r="AL275" s="89" t="n">
        <f aca="false">CHOOSE($G$3,AE275-AF275,AF275-AE275)</f>
        <v>0</v>
      </c>
      <c r="AM275" s="89" t="n">
        <f aca="false">CHOOSE($G$3,AH275-AI275,AI275-AH275)</f>
        <v>0</v>
      </c>
      <c r="AN275" s="103" t="n">
        <f aca="false">SUM(AK275:AM275)</f>
        <v>0</v>
      </c>
      <c r="AP275" s="89" t="n">
        <f aca="false">CHOOSE($G$3,AA275-AB275,AB275-AA275)</f>
        <v>0</v>
      </c>
      <c r="AQ275" s="89" t="n">
        <f aca="false">CHOOSE($G$3,AD275-AE275,AE275-AD275)</f>
        <v>0</v>
      </c>
      <c r="AR275" s="89" t="n">
        <f aca="false">CHOOSE($G$3,AG275-AH275,AH275-AG275)</f>
        <v>0</v>
      </c>
      <c r="AS275" s="103" t="n">
        <f aca="false">AP275+AQ275+AR275</f>
        <v>0</v>
      </c>
      <c r="AT275" s="103"/>
      <c r="AU275" s="90" t="n">
        <f aca="false">AS275+AN275</f>
        <v>0</v>
      </c>
      <c r="AW275" s="90" t="n">
        <f aca="false">AI275+AF275+AC275</f>
        <v>0</v>
      </c>
      <c r="AX275" s="104"/>
    </row>
    <row r="276" customFormat="false" ht="12" hidden="false" customHeight="true" outlineLevel="0" collapsed="false">
      <c r="A276" s="94" t="n">
        <f aca="false">EDATE(A275,1)</f>
        <v>44927</v>
      </c>
      <c r="B276" s="95" t="n">
        <f aca="false">VLOOKUP(MONTH(A276),Volumes,4)</f>
        <v>10000</v>
      </c>
      <c r="C276" s="96"/>
      <c r="D276" s="97" t="n">
        <f aca="false">B276+C276</f>
        <v>10000</v>
      </c>
      <c r="E276" s="84" t="n">
        <f aca="false">IF(X276=0,0,IF(AND(X276=1,$H$3=1),D276*S276,IF($H$3=2,D276,"N/A")))</f>
        <v>0</v>
      </c>
      <c r="F276" s="84" t="n">
        <f aca="false">E276*W276</f>
        <v>0</v>
      </c>
      <c r="G276" s="32" t="n">
        <f aca="false">VLOOKUP($A276,Table,MATCH(G$4,Curves,0))</f>
        <v>4.0375</v>
      </c>
      <c r="H276" s="98" t="n">
        <f aca="false">G276</f>
        <v>4.0375</v>
      </c>
      <c r="I276" s="99" t="n">
        <f aca="false">H276</f>
        <v>4.0375</v>
      </c>
      <c r="J276" s="32" t="n">
        <f aca="false">VLOOKUP($A276,Table,MATCH(J$4,Curves,0))</f>
        <v>-0.0175</v>
      </c>
      <c r="K276" s="98" t="n">
        <f aca="false">J276</f>
        <v>-0.0175</v>
      </c>
      <c r="L276" s="99" t="n">
        <f aca="false">K276</f>
        <v>-0.0175</v>
      </c>
      <c r="M276" s="32" t="n">
        <f aca="false">VLOOKUP($A276,Table,MATCH(M$4,Curves,0))</f>
        <v>0.01</v>
      </c>
      <c r="N276" s="98" t="n">
        <f aca="false">VLOOKUP($A276,Table,MATCH(N$4,Curves,0))</f>
        <v>0.03</v>
      </c>
      <c r="O276" s="99" t="n">
        <f aca="false">N276</f>
        <v>0.03</v>
      </c>
      <c r="P276" s="100"/>
      <c r="Q276" s="99" t="n">
        <f aca="false">O276+L276+I276</f>
        <v>4.05</v>
      </c>
      <c r="R276" s="100"/>
      <c r="S276" s="35" t="n">
        <f aca="false">A277-A276</f>
        <v>31</v>
      </c>
      <c r="T276" s="101" t="n">
        <f aca="false">CHOOSE(F$3,A277+24,A276)</f>
        <v>44982</v>
      </c>
      <c r="U276" s="35" t="n">
        <f aca="false">T276-C$3</f>
        <v>8208</v>
      </c>
      <c r="V276" s="32" t="n">
        <f aca="false">VLOOKUP($A276,Table,MATCH(V$4,Curves,0))</f>
        <v>0.070859002456139</v>
      </c>
      <c r="W276" s="102" t="n">
        <f aca="false">1/(1+CHOOSE(F$3,(V277+($K$3/10000))/2,(V276+($K$3/10000))/2))^(2*U276/365.25)</f>
        <v>0.209128992787467</v>
      </c>
      <c r="X276" s="35" t="n">
        <f aca="false">IF(AND(mthbeg&lt;=A276,mthend&gt;=A276),1,0)</f>
        <v>0</v>
      </c>
      <c r="Y276" s="35" t="n">
        <f aca="false">S276*X276</f>
        <v>0</v>
      </c>
      <c r="AA276" s="89" t="n">
        <f aca="false">F276*G276</f>
        <v>0</v>
      </c>
      <c r="AB276" s="89" t="n">
        <f aca="false">$F276*H276</f>
        <v>0</v>
      </c>
      <c r="AC276" s="89" t="n">
        <f aca="false">$F276*I276</f>
        <v>0</v>
      </c>
      <c r="AD276" s="89" t="n">
        <f aca="false">$F276*J276</f>
        <v>-0</v>
      </c>
      <c r="AE276" s="89" t="n">
        <f aca="false">$F276*K276</f>
        <v>-0</v>
      </c>
      <c r="AF276" s="89" t="n">
        <f aca="false">$F276*L276</f>
        <v>-0</v>
      </c>
      <c r="AG276" s="89" t="n">
        <f aca="false">$F276*M276</f>
        <v>0</v>
      </c>
      <c r="AH276" s="89" t="n">
        <f aca="false">$F276*N276</f>
        <v>0</v>
      </c>
      <c r="AI276" s="89" t="n">
        <f aca="false">F276*O276</f>
        <v>0</v>
      </c>
      <c r="AJ276" s="93"/>
      <c r="AK276" s="89" t="n">
        <f aca="false">CHOOSE($G$3,AB276-AC276,AC276-AB276)</f>
        <v>0</v>
      </c>
      <c r="AL276" s="89" t="n">
        <f aca="false">CHOOSE($G$3,AE276-AF276,AF276-AE276)</f>
        <v>0</v>
      </c>
      <c r="AM276" s="89" t="n">
        <f aca="false">CHOOSE($G$3,AH276-AI276,AI276-AH276)</f>
        <v>0</v>
      </c>
      <c r="AN276" s="103" t="n">
        <f aca="false">SUM(AK276:AM276)</f>
        <v>0</v>
      </c>
      <c r="AP276" s="89" t="n">
        <f aca="false">CHOOSE($G$3,AA276-AB276,AB276-AA276)</f>
        <v>0</v>
      </c>
      <c r="AQ276" s="89" t="n">
        <f aca="false">CHOOSE($G$3,AD276-AE276,AE276-AD276)</f>
        <v>0</v>
      </c>
      <c r="AR276" s="89" t="n">
        <f aca="false">CHOOSE($G$3,AG276-AH276,AH276-AG276)</f>
        <v>0</v>
      </c>
      <c r="AS276" s="103" t="n">
        <f aca="false">AP276+AQ276+AR276</f>
        <v>0</v>
      </c>
      <c r="AT276" s="103"/>
      <c r="AU276" s="90" t="n">
        <f aca="false">AS276+AN276</f>
        <v>0</v>
      </c>
      <c r="AW276" s="90" t="n">
        <f aca="false">AI276+AF276+AC276</f>
        <v>0</v>
      </c>
      <c r="AX276" s="104"/>
    </row>
    <row r="277" customFormat="false" ht="12" hidden="false" customHeight="true" outlineLevel="0" collapsed="false">
      <c r="A277" s="94" t="n">
        <f aca="false">EDATE(A276,1)</f>
        <v>44958</v>
      </c>
      <c r="B277" s="95" t="n">
        <f aca="false">VLOOKUP(MONTH(A277),Volumes,4)</f>
        <v>10000</v>
      </c>
      <c r="C277" s="96"/>
      <c r="D277" s="97" t="n">
        <f aca="false">B277+C277</f>
        <v>10000</v>
      </c>
      <c r="E277" s="84" t="n">
        <f aca="false">IF(X277=0,0,IF(AND(X277=1,$H$3=1),D277*S277,IF($H$3=2,D277,"N/A")))</f>
        <v>0</v>
      </c>
      <c r="F277" s="84" t="n">
        <f aca="false">E277*W277</f>
        <v>0</v>
      </c>
      <c r="G277" s="32" t="n">
        <f aca="false">VLOOKUP($A277,Table,MATCH(G$4,Curves,0))</f>
        <v>4.0375</v>
      </c>
      <c r="H277" s="98" t="n">
        <f aca="false">G277</f>
        <v>4.0375</v>
      </c>
      <c r="I277" s="99" t="n">
        <f aca="false">H277</f>
        <v>4.0375</v>
      </c>
      <c r="J277" s="32" t="n">
        <f aca="false">VLOOKUP($A277,Table,MATCH(J$4,Curves,0))</f>
        <v>-0.0175</v>
      </c>
      <c r="K277" s="98" t="n">
        <f aca="false">J277</f>
        <v>-0.0175</v>
      </c>
      <c r="L277" s="99" t="n">
        <f aca="false">K277</f>
        <v>-0.0175</v>
      </c>
      <c r="M277" s="32" t="n">
        <f aca="false">VLOOKUP($A277,Table,MATCH(M$4,Curves,0))</f>
        <v>0.01</v>
      </c>
      <c r="N277" s="98" t="n">
        <f aca="false">VLOOKUP($A277,Table,MATCH(N$4,Curves,0))</f>
        <v>0.03</v>
      </c>
      <c r="O277" s="99" t="n">
        <f aca="false">N277</f>
        <v>0.03</v>
      </c>
      <c r="P277" s="100"/>
      <c r="Q277" s="99" t="n">
        <f aca="false">O277+L277+I277</f>
        <v>4.05</v>
      </c>
      <c r="R277" s="100"/>
      <c r="S277" s="35" t="n">
        <f aca="false">A278-A277</f>
        <v>28</v>
      </c>
      <c r="T277" s="101" t="n">
        <f aca="false">CHOOSE(F$3,A278+24,A277)</f>
        <v>45010</v>
      </c>
      <c r="U277" s="35" t="n">
        <f aca="false">T277-C$3</f>
        <v>8236</v>
      </c>
      <c r="V277" s="32" t="n">
        <f aca="false">VLOOKUP($A277,Table,MATCH(V$4,Curves,0))</f>
        <v>0.070859002456139</v>
      </c>
      <c r="W277" s="102" t="n">
        <f aca="false">1/(1+CHOOSE(F$3,(V278+($K$3/10000))/2,(V277+($K$3/10000))/2))^(2*U277/365.25)</f>
        <v>0.208015631125277</v>
      </c>
      <c r="X277" s="35" t="n">
        <f aca="false">IF(AND(mthbeg&lt;=A277,mthend&gt;=A277),1,0)</f>
        <v>0</v>
      </c>
      <c r="Y277" s="35" t="n">
        <f aca="false">S277*X277</f>
        <v>0</v>
      </c>
      <c r="AA277" s="89" t="n">
        <f aca="false">F277*G277</f>
        <v>0</v>
      </c>
      <c r="AB277" s="89" t="n">
        <f aca="false">$F277*H277</f>
        <v>0</v>
      </c>
      <c r="AC277" s="89" t="n">
        <f aca="false">$F277*I277</f>
        <v>0</v>
      </c>
      <c r="AD277" s="89" t="n">
        <f aca="false">$F277*J277</f>
        <v>-0</v>
      </c>
      <c r="AE277" s="89" t="n">
        <f aca="false">$F277*K277</f>
        <v>-0</v>
      </c>
      <c r="AF277" s="89" t="n">
        <f aca="false">$F277*L277</f>
        <v>-0</v>
      </c>
      <c r="AG277" s="89" t="n">
        <f aca="false">$F277*M277</f>
        <v>0</v>
      </c>
      <c r="AH277" s="89" t="n">
        <f aca="false">$F277*N277</f>
        <v>0</v>
      </c>
      <c r="AI277" s="89" t="n">
        <f aca="false">F277*O277</f>
        <v>0</v>
      </c>
      <c r="AJ277" s="93"/>
      <c r="AK277" s="89" t="n">
        <f aca="false">CHOOSE($G$3,AB277-AC277,AC277-AB277)</f>
        <v>0</v>
      </c>
      <c r="AL277" s="89" t="n">
        <f aca="false">CHOOSE($G$3,AE277-AF277,AF277-AE277)</f>
        <v>0</v>
      </c>
      <c r="AM277" s="89" t="n">
        <f aca="false">CHOOSE($G$3,AH277-AI277,AI277-AH277)</f>
        <v>0</v>
      </c>
      <c r="AN277" s="103" t="n">
        <f aca="false">SUM(AK277:AM277)</f>
        <v>0</v>
      </c>
      <c r="AP277" s="89" t="n">
        <f aca="false">CHOOSE($G$3,AA277-AB277,AB277-AA277)</f>
        <v>0</v>
      </c>
      <c r="AQ277" s="89" t="n">
        <f aca="false">CHOOSE($G$3,AD277-AE277,AE277-AD277)</f>
        <v>0</v>
      </c>
      <c r="AR277" s="89" t="n">
        <f aca="false">CHOOSE($G$3,AG277-AH277,AH277-AG277)</f>
        <v>0</v>
      </c>
      <c r="AS277" s="103" t="n">
        <f aca="false">AP277+AQ277+AR277</f>
        <v>0</v>
      </c>
      <c r="AT277" s="103"/>
      <c r="AU277" s="90" t="n">
        <f aca="false">AS277+AN277</f>
        <v>0</v>
      </c>
      <c r="AW277" s="90" t="n">
        <f aca="false">AI277+AF277+AC277</f>
        <v>0</v>
      </c>
      <c r="AX277" s="104"/>
    </row>
    <row r="278" customFormat="false" ht="12" hidden="false" customHeight="true" outlineLevel="0" collapsed="false">
      <c r="A278" s="94" t="n">
        <f aca="false">EDATE(A277,1)</f>
        <v>44986</v>
      </c>
      <c r="B278" s="95" t="n">
        <f aca="false">VLOOKUP(MONTH(A278),Volumes,4)</f>
        <v>10000</v>
      </c>
      <c r="C278" s="96"/>
      <c r="D278" s="97" t="n">
        <f aca="false">B278+C278</f>
        <v>10000</v>
      </c>
      <c r="E278" s="84" t="n">
        <f aca="false">IF(X278=0,0,IF(AND(X278=1,$H$3=1),D278*S278,IF($H$3=2,D278,"N/A")))</f>
        <v>0</v>
      </c>
      <c r="F278" s="84" t="n">
        <f aca="false">E278*W278</f>
        <v>0</v>
      </c>
      <c r="G278" s="32" t="n">
        <f aca="false">VLOOKUP($A278,Table,MATCH(G$4,Curves,0))</f>
        <v>4.0375</v>
      </c>
      <c r="H278" s="98" t="n">
        <f aca="false">G278</f>
        <v>4.0375</v>
      </c>
      <c r="I278" s="99" t="n">
        <f aca="false">H278</f>
        <v>4.0375</v>
      </c>
      <c r="J278" s="32" t="n">
        <f aca="false">VLOOKUP($A278,Table,MATCH(J$4,Curves,0))</f>
        <v>-0.0175</v>
      </c>
      <c r="K278" s="98" t="n">
        <f aca="false">J278</f>
        <v>-0.0175</v>
      </c>
      <c r="L278" s="99" t="n">
        <f aca="false">K278</f>
        <v>-0.0175</v>
      </c>
      <c r="M278" s="32" t="n">
        <f aca="false">VLOOKUP($A278,Table,MATCH(M$4,Curves,0))</f>
        <v>0.01</v>
      </c>
      <c r="N278" s="98" t="n">
        <f aca="false">VLOOKUP($A278,Table,MATCH(N$4,Curves,0))</f>
        <v>0.03</v>
      </c>
      <c r="O278" s="99" t="n">
        <f aca="false">N278</f>
        <v>0.03</v>
      </c>
      <c r="P278" s="100"/>
      <c r="Q278" s="99" t="n">
        <f aca="false">O278+L278+I278</f>
        <v>4.05</v>
      </c>
      <c r="R278" s="100"/>
      <c r="S278" s="35" t="n">
        <f aca="false">A279-A278</f>
        <v>31</v>
      </c>
      <c r="T278" s="101" t="n">
        <f aca="false">CHOOSE(F$3,A279+24,A278)</f>
        <v>45041</v>
      </c>
      <c r="U278" s="35" t="n">
        <f aca="false">T278-C$3</f>
        <v>8267</v>
      </c>
      <c r="V278" s="32" t="n">
        <f aca="false">VLOOKUP($A278,Table,MATCH(V$4,Curves,0))</f>
        <v>0.070859002456139</v>
      </c>
      <c r="W278" s="102" t="n">
        <f aca="false">1/(1+CHOOSE(F$3,(V279+($K$3/10000))/2,(V278+($K$3/10000))/2))^(2*U278/365.25)</f>
        <v>0.206789893342511</v>
      </c>
      <c r="X278" s="35" t="n">
        <f aca="false">IF(AND(mthbeg&lt;=A278,mthend&gt;=A278),1,0)</f>
        <v>0</v>
      </c>
      <c r="Y278" s="35" t="n">
        <f aca="false">S278*X278</f>
        <v>0</v>
      </c>
      <c r="AA278" s="89" t="n">
        <f aca="false">F278*G278</f>
        <v>0</v>
      </c>
      <c r="AB278" s="89" t="n">
        <f aca="false">$F278*H278</f>
        <v>0</v>
      </c>
      <c r="AC278" s="89" t="n">
        <f aca="false">$F278*I278</f>
        <v>0</v>
      </c>
      <c r="AD278" s="89" t="n">
        <f aca="false">$F278*J278</f>
        <v>-0</v>
      </c>
      <c r="AE278" s="89" t="n">
        <f aca="false">$F278*K278</f>
        <v>-0</v>
      </c>
      <c r="AF278" s="89" t="n">
        <f aca="false">$F278*L278</f>
        <v>-0</v>
      </c>
      <c r="AG278" s="89" t="n">
        <f aca="false">$F278*M278</f>
        <v>0</v>
      </c>
      <c r="AH278" s="89" t="n">
        <f aca="false">$F278*N278</f>
        <v>0</v>
      </c>
      <c r="AI278" s="89" t="n">
        <f aca="false">F278*O278</f>
        <v>0</v>
      </c>
      <c r="AJ278" s="93"/>
      <c r="AK278" s="89" t="n">
        <f aca="false">CHOOSE($G$3,AB278-AC278,AC278-AB278)</f>
        <v>0</v>
      </c>
      <c r="AL278" s="89" t="n">
        <f aca="false">CHOOSE($G$3,AE278-AF278,AF278-AE278)</f>
        <v>0</v>
      </c>
      <c r="AM278" s="89" t="n">
        <f aca="false">CHOOSE($G$3,AH278-AI278,AI278-AH278)</f>
        <v>0</v>
      </c>
      <c r="AN278" s="103" t="n">
        <f aca="false">SUM(AK278:AM278)</f>
        <v>0</v>
      </c>
      <c r="AP278" s="89" t="n">
        <f aca="false">CHOOSE($G$3,AA278-AB278,AB278-AA278)</f>
        <v>0</v>
      </c>
      <c r="AQ278" s="89" t="n">
        <f aca="false">CHOOSE($G$3,AD278-AE278,AE278-AD278)</f>
        <v>0</v>
      </c>
      <c r="AR278" s="89" t="n">
        <f aca="false">CHOOSE($G$3,AG278-AH278,AH278-AG278)</f>
        <v>0</v>
      </c>
      <c r="AS278" s="103" t="n">
        <f aca="false">AP278+AQ278+AR278</f>
        <v>0</v>
      </c>
      <c r="AT278" s="103"/>
      <c r="AU278" s="90" t="n">
        <f aca="false">AS278+AN278</f>
        <v>0</v>
      </c>
      <c r="AW278" s="90" t="n">
        <f aca="false">AI278+AF278+AC278</f>
        <v>0</v>
      </c>
      <c r="AX278" s="104"/>
    </row>
    <row r="279" customFormat="false" ht="12" hidden="false" customHeight="true" outlineLevel="0" collapsed="false">
      <c r="A279" s="94" t="n">
        <f aca="false">EDATE(A278,1)</f>
        <v>45017</v>
      </c>
      <c r="B279" s="95" t="n">
        <f aca="false">VLOOKUP(MONTH(A279),Volumes,4)</f>
        <v>10000</v>
      </c>
      <c r="C279" s="96"/>
      <c r="D279" s="97" t="n">
        <f aca="false">B279+C279</f>
        <v>10000</v>
      </c>
      <c r="E279" s="84" t="n">
        <f aca="false">IF(X279=0,0,IF(AND(X279=1,$H$3=1),D279*S279,IF($H$3=2,D279,"N/A")))</f>
        <v>0</v>
      </c>
      <c r="F279" s="84" t="n">
        <f aca="false">E279*W279</f>
        <v>0</v>
      </c>
      <c r="G279" s="32" t="n">
        <f aca="false">VLOOKUP($A279,Table,MATCH(G$4,Curves,0))</f>
        <v>4.0375</v>
      </c>
      <c r="H279" s="98" t="n">
        <f aca="false">G279</f>
        <v>4.0375</v>
      </c>
      <c r="I279" s="99" t="n">
        <f aca="false">H279</f>
        <v>4.0375</v>
      </c>
      <c r="J279" s="32" t="n">
        <f aca="false">VLOOKUP($A279,Table,MATCH(J$4,Curves,0))</f>
        <v>-0.0175</v>
      </c>
      <c r="K279" s="98" t="n">
        <f aca="false">J279</f>
        <v>-0.0175</v>
      </c>
      <c r="L279" s="99" t="n">
        <f aca="false">K279</f>
        <v>-0.0175</v>
      </c>
      <c r="M279" s="32" t="n">
        <f aca="false">VLOOKUP($A279,Table,MATCH(M$4,Curves,0))</f>
        <v>0.01</v>
      </c>
      <c r="N279" s="98" t="n">
        <f aca="false">VLOOKUP($A279,Table,MATCH(N$4,Curves,0))</f>
        <v>0.03</v>
      </c>
      <c r="O279" s="99" t="n">
        <f aca="false">N279</f>
        <v>0.03</v>
      </c>
      <c r="P279" s="100"/>
      <c r="Q279" s="99" t="n">
        <f aca="false">O279+L279+I279</f>
        <v>4.05</v>
      </c>
      <c r="R279" s="100"/>
      <c r="S279" s="35" t="n">
        <f aca="false">A280-A279</f>
        <v>30</v>
      </c>
      <c r="T279" s="101" t="n">
        <f aca="false">CHOOSE(F$3,A280+24,A279)</f>
        <v>45071</v>
      </c>
      <c r="U279" s="35" t="n">
        <f aca="false">T279-C$3</f>
        <v>8297</v>
      </c>
      <c r="V279" s="32" t="n">
        <f aca="false">VLOOKUP($A279,Table,MATCH(V$4,Curves,0))</f>
        <v>0.070859002456139</v>
      </c>
      <c r="W279" s="102" t="n">
        <f aca="false">1/(1+CHOOSE(F$3,(V280+($K$3/10000))/2,(V279+($K$3/10000))/2))^(2*U279/365.25)</f>
        <v>0.205610572890689</v>
      </c>
      <c r="X279" s="35" t="n">
        <f aca="false">IF(AND(mthbeg&lt;=A279,mthend&gt;=A279),1,0)</f>
        <v>0</v>
      </c>
      <c r="Y279" s="35" t="n">
        <f aca="false">S279*X279</f>
        <v>0</v>
      </c>
      <c r="AA279" s="89" t="n">
        <f aca="false">F279*G279</f>
        <v>0</v>
      </c>
      <c r="AB279" s="89" t="n">
        <f aca="false">$F279*H279</f>
        <v>0</v>
      </c>
      <c r="AC279" s="89" t="n">
        <f aca="false">$F279*I279</f>
        <v>0</v>
      </c>
      <c r="AD279" s="89" t="n">
        <f aca="false">$F279*J279</f>
        <v>-0</v>
      </c>
      <c r="AE279" s="89" t="n">
        <f aca="false">$F279*K279</f>
        <v>-0</v>
      </c>
      <c r="AF279" s="89" t="n">
        <f aca="false">$F279*L279</f>
        <v>-0</v>
      </c>
      <c r="AG279" s="89" t="n">
        <f aca="false">$F279*M279</f>
        <v>0</v>
      </c>
      <c r="AH279" s="89" t="n">
        <f aca="false">$F279*N279</f>
        <v>0</v>
      </c>
      <c r="AI279" s="89" t="n">
        <f aca="false">F279*O279</f>
        <v>0</v>
      </c>
      <c r="AJ279" s="93"/>
      <c r="AK279" s="89" t="n">
        <f aca="false">CHOOSE($G$3,AB279-AC279,AC279-AB279)</f>
        <v>0</v>
      </c>
      <c r="AL279" s="89" t="n">
        <f aca="false">CHOOSE($G$3,AE279-AF279,AF279-AE279)</f>
        <v>0</v>
      </c>
      <c r="AM279" s="89" t="n">
        <f aca="false">CHOOSE($G$3,AH279-AI279,AI279-AH279)</f>
        <v>0</v>
      </c>
      <c r="AN279" s="103" t="n">
        <f aca="false">SUM(AK279:AM279)</f>
        <v>0</v>
      </c>
      <c r="AP279" s="89" t="n">
        <f aca="false">CHOOSE($G$3,AA279-AB279,AB279-AA279)</f>
        <v>0</v>
      </c>
      <c r="AQ279" s="89" t="n">
        <f aca="false">CHOOSE($G$3,AD279-AE279,AE279-AD279)</f>
        <v>0</v>
      </c>
      <c r="AR279" s="89" t="n">
        <f aca="false">CHOOSE($G$3,AG279-AH279,AH279-AG279)</f>
        <v>0</v>
      </c>
      <c r="AS279" s="103" t="n">
        <f aca="false">AP279+AQ279+AR279</f>
        <v>0</v>
      </c>
      <c r="AT279" s="103"/>
      <c r="AU279" s="90" t="n">
        <f aca="false">AS279+AN279</f>
        <v>0</v>
      </c>
      <c r="AW279" s="90" t="n">
        <f aca="false">AI279+AF279+AC279</f>
        <v>0</v>
      </c>
      <c r="AX279" s="104"/>
    </row>
    <row r="280" customFormat="false" ht="12" hidden="false" customHeight="true" outlineLevel="0" collapsed="false">
      <c r="A280" s="94" t="n">
        <f aca="false">EDATE(A279,1)</f>
        <v>45047</v>
      </c>
      <c r="B280" s="95" t="n">
        <f aca="false">VLOOKUP(MONTH(A280),Volumes,4)</f>
        <v>20000</v>
      </c>
      <c r="C280" s="96"/>
      <c r="D280" s="97" t="n">
        <f aca="false">B280+C280</f>
        <v>20000</v>
      </c>
      <c r="E280" s="84" t="n">
        <f aca="false">IF(X280=0,0,IF(AND(X280=1,$H$3=1),D280*S280,IF($H$3=2,D280,"N/A")))</f>
        <v>0</v>
      </c>
      <c r="F280" s="84" t="n">
        <f aca="false">E280*W280</f>
        <v>0</v>
      </c>
      <c r="G280" s="32" t="n">
        <f aca="false">VLOOKUP($A280,Table,MATCH(G$4,Curves,0))</f>
        <v>4.0375</v>
      </c>
      <c r="H280" s="98" t="n">
        <f aca="false">G280</f>
        <v>4.0375</v>
      </c>
      <c r="I280" s="99" t="n">
        <f aca="false">H280</f>
        <v>4.0375</v>
      </c>
      <c r="J280" s="32" t="n">
        <f aca="false">VLOOKUP($A280,Table,MATCH(J$4,Curves,0))</f>
        <v>-0.0175</v>
      </c>
      <c r="K280" s="98" t="n">
        <f aca="false">J280</f>
        <v>-0.0175</v>
      </c>
      <c r="L280" s="99" t="n">
        <f aca="false">K280</f>
        <v>-0.0175</v>
      </c>
      <c r="M280" s="32" t="n">
        <f aca="false">VLOOKUP($A280,Table,MATCH(M$4,Curves,0))</f>
        <v>0.01</v>
      </c>
      <c r="N280" s="98" t="n">
        <f aca="false">VLOOKUP($A280,Table,MATCH(N$4,Curves,0))</f>
        <v>0.03</v>
      </c>
      <c r="O280" s="99" t="n">
        <f aca="false">N280</f>
        <v>0.03</v>
      </c>
      <c r="P280" s="100"/>
      <c r="Q280" s="99" t="n">
        <f aca="false">O280+L280+I280</f>
        <v>4.05</v>
      </c>
      <c r="R280" s="100"/>
      <c r="S280" s="35" t="n">
        <f aca="false">A281-A280</f>
        <v>31</v>
      </c>
      <c r="T280" s="101" t="n">
        <f aca="false">CHOOSE(F$3,A281+24,A280)</f>
        <v>45102</v>
      </c>
      <c r="U280" s="35" t="n">
        <f aca="false">T280-C$3</f>
        <v>8328</v>
      </c>
      <c r="V280" s="32" t="n">
        <f aca="false">VLOOKUP($A280,Table,MATCH(V$4,Curves,0))</f>
        <v>0.070859002456139</v>
      </c>
      <c r="W280" s="102" t="n">
        <f aca="false">1/(1+CHOOSE(F$3,(V281+($K$3/10000))/2,(V280+($K$3/10000))/2))^(2*U280/365.25)</f>
        <v>0.204399006979199</v>
      </c>
      <c r="X280" s="35" t="n">
        <f aca="false">IF(AND(mthbeg&lt;=A280,mthend&gt;=A280),1,0)</f>
        <v>0</v>
      </c>
      <c r="Y280" s="35" t="n">
        <f aca="false">S280*X280</f>
        <v>0</v>
      </c>
      <c r="AA280" s="89" t="n">
        <f aca="false">F280*G280</f>
        <v>0</v>
      </c>
      <c r="AB280" s="89" t="n">
        <f aca="false">$F280*H280</f>
        <v>0</v>
      </c>
      <c r="AC280" s="89" t="n">
        <f aca="false">$F280*I280</f>
        <v>0</v>
      </c>
      <c r="AD280" s="89" t="n">
        <f aca="false">$F280*J280</f>
        <v>-0</v>
      </c>
      <c r="AE280" s="89" t="n">
        <f aca="false">$F280*K280</f>
        <v>-0</v>
      </c>
      <c r="AF280" s="89" t="n">
        <f aca="false">$F280*L280</f>
        <v>-0</v>
      </c>
      <c r="AG280" s="89" t="n">
        <f aca="false">$F280*M280</f>
        <v>0</v>
      </c>
      <c r="AH280" s="89" t="n">
        <f aca="false">$F280*N280</f>
        <v>0</v>
      </c>
      <c r="AI280" s="89" t="n">
        <f aca="false">F280*O280</f>
        <v>0</v>
      </c>
      <c r="AJ280" s="93"/>
      <c r="AK280" s="89" t="n">
        <f aca="false">CHOOSE($G$3,AB280-AC280,AC280-AB280)</f>
        <v>0</v>
      </c>
      <c r="AL280" s="89" t="n">
        <f aca="false">CHOOSE($G$3,AE280-AF280,AF280-AE280)</f>
        <v>0</v>
      </c>
      <c r="AM280" s="89" t="n">
        <f aca="false">CHOOSE($G$3,AH280-AI280,AI280-AH280)</f>
        <v>0</v>
      </c>
      <c r="AN280" s="103" t="n">
        <f aca="false">SUM(AK280:AM280)</f>
        <v>0</v>
      </c>
      <c r="AP280" s="89" t="n">
        <f aca="false">CHOOSE($G$3,AA280-AB280,AB280-AA280)</f>
        <v>0</v>
      </c>
      <c r="AQ280" s="89" t="n">
        <f aca="false">CHOOSE($G$3,AD280-AE280,AE280-AD280)</f>
        <v>0</v>
      </c>
      <c r="AR280" s="89" t="n">
        <f aca="false">CHOOSE($G$3,AG280-AH280,AH280-AG280)</f>
        <v>0</v>
      </c>
      <c r="AS280" s="103" t="n">
        <f aca="false">AP280+AQ280+AR280</f>
        <v>0</v>
      </c>
      <c r="AT280" s="103"/>
      <c r="AU280" s="90" t="n">
        <f aca="false">AS280+AN280</f>
        <v>0</v>
      </c>
      <c r="AW280" s="90" t="n">
        <f aca="false">AI280+AF280+AC280</f>
        <v>0</v>
      </c>
      <c r="AX280" s="104"/>
    </row>
    <row r="281" customFormat="false" ht="12" hidden="false" customHeight="true" outlineLevel="0" collapsed="false">
      <c r="A281" s="94" t="n">
        <f aca="false">EDATE(A280,1)</f>
        <v>45078</v>
      </c>
      <c r="B281" s="95" t="n">
        <f aca="false">VLOOKUP(MONTH(A281),Volumes,4)</f>
        <v>40000</v>
      </c>
      <c r="C281" s="96"/>
      <c r="D281" s="97" t="n">
        <f aca="false">B281+C281</f>
        <v>40000</v>
      </c>
      <c r="E281" s="84" t="n">
        <f aca="false">IF(X281=0,0,IF(AND(X281=1,$H$3=1),D281*S281,IF($H$3=2,D281,"N/A")))</f>
        <v>0</v>
      </c>
      <c r="F281" s="84" t="n">
        <f aca="false">E281*W281</f>
        <v>0</v>
      </c>
      <c r="G281" s="32" t="n">
        <f aca="false">VLOOKUP($A281,Table,MATCH(G$4,Curves,0))</f>
        <v>4.0375</v>
      </c>
      <c r="H281" s="98" t="n">
        <f aca="false">G281</f>
        <v>4.0375</v>
      </c>
      <c r="I281" s="99" t="n">
        <f aca="false">H281</f>
        <v>4.0375</v>
      </c>
      <c r="J281" s="32" t="n">
        <f aca="false">VLOOKUP($A281,Table,MATCH(J$4,Curves,0))</f>
        <v>-0.0175</v>
      </c>
      <c r="K281" s="98" t="n">
        <f aca="false">J281</f>
        <v>-0.0175</v>
      </c>
      <c r="L281" s="99" t="n">
        <f aca="false">K281</f>
        <v>-0.0175</v>
      </c>
      <c r="M281" s="32" t="n">
        <f aca="false">VLOOKUP($A281,Table,MATCH(M$4,Curves,0))</f>
        <v>0.01</v>
      </c>
      <c r="N281" s="98" t="n">
        <f aca="false">VLOOKUP($A281,Table,MATCH(N$4,Curves,0))</f>
        <v>0.03</v>
      </c>
      <c r="O281" s="99" t="n">
        <f aca="false">N281</f>
        <v>0.03</v>
      </c>
      <c r="P281" s="100"/>
      <c r="Q281" s="99" t="n">
        <f aca="false">O281+L281+I281</f>
        <v>4.05</v>
      </c>
      <c r="R281" s="100"/>
      <c r="S281" s="35" t="n">
        <f aca="false">A282-A281</f>
        <v>30</v>
      </c>
      <c r="T281" s="101" t="n">
        <f aca="false">CHOOSE(F$3,A282+24,A281)</f>
        <v>45132</v>
      </c>
      <c r="U281" s="35" t="n">
        <f aca="false">T281-C$3</f>
        <v>8358</v>
      </c>
      <c r="V281" s="32" t="n">
        <f aca="false">VLOOKUP($A281,Table,MATCH(V$4,Curves,0))</f>
        <v>0.070859002456139</v>
      </c>
      <c r="W281" s="102" t="n">
        <f aca="false">1/(1+CHOOSE(F$3,(V282+($K$3/10000))/2,(V281+($K$3/10000))/2))^(2*U281/365.25)</f>
        <v>0.203233321725601</v>
      </c>
      <c r="X281" s="35" t="n">
        <f aca="false">IF(AND(mthbeg&lt;=A281,mthend&gt;=A281),1,0)</f>
        <v>0</v>
      </c>
      <c r="Y281" s="35" t="n">
        <f aca="false">S281*X281</f>
        <v>0</v>
      </c>
      <c r="AA281" s="89" t="n">
        <f aca="false">F281*G281</f>
        <v>0</v>
      </c>
      <c r="AB281" s="89" t="n">
        <f aca="false">$F281*H281</f>
        <v>0</v>
      </c>
      <c r="AC281" s="89" t="n">
        <f aca="false">$F281*I281</f>
        <v>0</v>
      </c>
      <c r="AD281" s="89" t="n">
        <f aca="false">$F281*J281</f>
        <v>-0</v>
      </c>
      <c r="AE281" s="89" t="n">
        <f aca="false">$F281*K281</f>
        <v>-0</v>
      </c>
      <c r="AF281" s="89" t="n">
        <f aca="false">$F281*L281</f>
        <v>-0</v>
      </c>
      <c r="AG281" s="89" t="n">
        <f aca="false">$F281*M281</f>
        <v>0</v>
      </c>
      <c r="AH281" s="89" t="n">
        <f aca="false">$F281*N281</f>
        <v>0</v>
      </c>
      <c r="AI281" s="89" t="n">
        <f aca="false">F281*O281</f>
        <v>0</v>
      </c>
      <c r="AJ281" s="93"/>
      <c r="AK281" s="89" t="n">
        <f aca="false">CHOOSE($G$3,AB281-AC281,AC281-AB281)</f>
        <v>0</v>
      </c>
      <c r="AL281" s="89" t="n">
        <f aca="false">CHOOSE($G$3,AE281-AF281,AF281-AE281)</f>
        <v>0</v>
      </c>
      <c r="AM281" s="89" t="n">
        <f aca="false">CHOOSE($G$3,AH281-AI281,AI281-AH281)</f>
        <v>0</v>
      </c>
      <c r="AN281" s="103" t="n">
        <f aca="false">SUM(AK281:AM281)</f>
        <v>0</v>
      </c>
      <c r="AP281" s="89" t="n">
        <f aca="false">CHOOSE($G$3,AA281-AB281,AB281-AA281)</f>
        <v>0</v>
      </c>
      <c r="AQ281" s="89" t="n">
        <f aca="false">CHOOSE($G$3,AD281-AE281,AE281-AD281)</f>
        <v>0</v>
      </c>
      <c r="AR281" s="89" t="n">
        <f aca="false">CHOOSE($G$3,AG281-AH281,AH281-AG281)</f>
        <v>0</v>
      </c>
      <c r="AS281" s="103" t="n">
        <f aca="false">AP281+AQ281+AR281</f>
        <v>0</v>
      </c>
      <c r="AT281" s="103"/>
      <c r="AU281" s="90" t="n">
        <f aca="false">AS281+AN281</f>
        <v>0</v>
      </c>
      <c r="AW281" s="90" t="n">
        <f aca="false">AI281+AF281+AC281</f>
        <v>0</v>
      </c>
      <c r="AX281" s="104"/>
    </row>
    <row r="282" customFormat="false" ht="12" hidden="false" customHeight="true" outlineLevel="0" collapsed="false">
      <c r="A282" s="94" t="n">
        <f aca="false">EDATE(A281,1)</f>
        <v>45108</v>
      </c>
      <c r="B282" s="95" t="n">
        <f aca="false">VLOOKUP(MONTH(A282),Volumes,4)</f>
        <v>40000</v>
      </c>
      <c r="C282" s="96"/>
      <c r="D282" s="97" t="n">
        <f aca="false">B282+C282</f>
        <v>40000</v>
      </c>
      <c r="E282" s="84" t="n">
        <f aca="false">IF(X282=0,0,IF(AND(X282=1,$H$3=1),D282*S282,IF($H$3=2,D282,"N/A")))</f>
        <v>0</v>
      </c>
      <c r="F282" s="84" t="n">
        <f aca="false">E282*W282</f>
        <v>0</v>
      </c>
      <c r="G282" s="32" t="n">
        <f aca="false">VLOOKUP($A282,Table,MATCH(G$4,Curves,0))</f>
        <v>4.0375</v>
      </c>
      <c r="H282" s="98" t="n">
        <f aca="false">G282</f>
        <v>4.0375</v>
      </c>
      <c r="I282" s="99" t="n">
        <f aca="false">H282</f>
        <v>4.0375</v>
      </c>
      <c r="J282" s="32" t="n">
        <f aca="false">VLOOKUP($A282,Table,MATCH(J$4,Curves,0))</f>
        <v>-0.0175</v>
      </c>
      <c r="K282" s="98" t="n">
        <f aca="false">J282</f>
        <v>-0.0175</v>
      </c>
      <c r="L282" s="99" t="n">
        <f aca="false">K282</f>
        <v>-0.0175</v>
      </c>
      <c r="M282" s="32" t="n">
        <f aca="false">VLOOKUP($A282,Table,MATCH(M$4,Curves,0))</f>
        <v>0.01</v>
      </c>
      <c r="N282" s="98" t="n">
        <f aca="false">VLOOKUP($A282,Table,MATCH(N$4,Curves,0))</f>
        <v>0.03</v>
      </c>
      <c r="O282" s="99" t="n">
        <f aca="false">N282</f>
        <v>0.03</v>
      </c>
      <c r="P282" s="100"/>
      <c r="Q282" s="99" t="n">
        <f aca="false">O282+L282+I282</f>
        <v>4.05</v>
      </c>
      <c r="R282" s="100"/>
      <c r="S282" s="35" t="n">
        <f aca="false">A283-A282</f>
        <v>31</v>
      </c>
      <c r="T282" s="101" t="n">
        <f aca="false">CHOOSE(F$3,A283+24,A282)</f>
        <v>45163</v>
      </c>
      <c r="U282" s="35" t="n">
        <f aca="false">T282-C$3</f>
        <v>8389</v>
      </c>
      <c r="V282" s="32" t="n">
        <f aca="false">VLOOKUP($A282,Table,MATCH(V$4,Curves,0))</f>
        <v>0.070859002456139</v>
      </c>
      <c r="W282" s="102" t="n">
        <f aca="false">1/(1+CHOOSE(F$3,(V283+($K$3/10000))/2,(V282+($K$3/10000))/2))^(2*U282/365.25)</f>
        <v>0.202035763831472</v>
      </c>
      <c r="X282" s="35" t="n">
        <f aca="false">IF(AND(mthbeg&lt;=A282,mthend&gt;=A282),1,0)</f>
        <v>0</v>
      </c>
      <c r="Y282" s="35" t="n">
        <f aca="false">S282*X282</f>
        <v>0</v>
      </c>
      <c r="AA282" s="89" t="n">
        <f aca="false">F282*G282</f>
        <v>0</v>
      </c>
      <c r="AB282" s="89" t="n">
        <f aca="false">$F282*H282</f>
        <v>0</v>
      </c>
      <c r="AC282" s="89" t="n">
        <f aca="false">$F282*I282</f>
        <v>0</v>
      </c>
      <c r="AD282" s="89" t="n">
        <f aca="false">$F282*J282</f>
        <v>-0</v>
      </c>
      <c r="AE282" s="89" t="n">
        <f aca="false">$F282*K282</f>
        <v>-0</v>
      </c>
      <c r="AF282" s="89" t="n">
        <f aca="false">$F282*L282</f>
        <v>-0</v>
      </c>
      <c r="AG282" s="89" t="n">
        <f aca="false">$F282*M282</f>
        <v>0</v>
      </c>
      <c r="AH282" s="89" t="n">
        <f aca="false">$F282*N282</f>
        <v>0</v>
      </c>
      <c r="AI282" s="89" t="n">
        <f aca="false">F282*O282</f>
        <v>0</v>
      </c>
      <c r="AJ282" s="93"/>
      <c r="AK282" s="89" t="n">
        <f aca="false">CHOOSE($G$3,AB282-AC282,AC282-AB282)</f>
        <v>0</v>
      </c>
      <c r="AL282" s="89" t="n">
        <f aca="false">CHOOSE($G$3,AE282-AF282,AF282-AE282)</f>
        <v>0</v>
      </c>
      <c r="AM282" s="89" t="n">
        <f aca="false">CHOOSE($G$3,AH282-AI282,AI282-AH282)</f>
        <v>0</v>
      </c>
      <c r="AN282" s="103" t="n">
        <f aca="false">SUM(AK282:AM282)</f>
        <v>0</v>
      </c>
      <c r="AP282" s="89" t="n">
        <f aca="false">CHOOSE($G$3,AA282-AB282,AB282-AA282)</f>
        <v>0</v>
      </c>
      <c r="AQ282" s="89" t="n">
        <f aca="false">CHOOSE($G$3,AD282-AE282,AE282-AD282)</f>
        <v>0</v>
      </c>
      <c r="AR282" s="89" t="n">
        <f aca="false">CHOOSE($G$3,AG282-AH282,AH282-AG282)</f>
        <v>0</v>
      </c>
      <c r="AS282" s="103" t="n">
        <f aca="false">AP282+AQ282+AR282</f>
        <v>0</v>
      </c>
      <c r="AT282" s="103"/>
      <c r="AU282" s="90" t="n">
        <f aca="false">AS282+AN282</f>
        <v>0</v>
      </c>
      <c r="AW282" s="90" t="n">
        <f aca="false">AI282+AF282+AC282</f>
        <v>0</v>
      </c>
      <c r="AX282" s="104"/>
    </row>
    <row r="283" customFormat="false" ht="12" hidden="false" customHeight="true" outlineLevel="0" collapsed="false">
      <c r="A283" s="94" t="n">
        <f aca="false">EDATE(A282,1)</f>
        <v>45139</v>
      </c>
      <c r="B283" s="95" t="n">
        <f aca="false">VLOOKUP(MONTH(A283),Volumes,4)</f>
        <v>40000</v>
      </c>
      <c r="C283" s="96"/>
      <c r="D283" s="97" t="n">
        <f aca="false">B283+C283</f>
        <v>40000</v>
      </c>
      <c r="E283" s="84" t="n">
        <f aca="false">IF(X283=0,0,IF(AND(X283=1,$H$3=1),D283*S283,IF($H$3=2,D283,"N/A")))</f>
        <v>0</v>
      </c>
      <c r="F283" s="84" t="n">
        <f aca="false">E283*W283</f>
        <v>0</v>
      </c>
      <c r="G283" s="32" t="n">
        <f aca="false">VLOOKUP($A283,Table,MATCH(G$4,Curves,0))</f>
        <v>4.0375</v>
      </c>
      <c r="H283" s="98" t="n">
        <f aca="false">G283</f>
        <v>4.0375</v>
      </c>
      <c r="I283" s="99" t="n">
        <f aca="false">H283</f>
        <v>4.0375</v>
      </c>
      <c r="J283" s="32" t="n">
        <f aca="false">VLOOKUP($A283,Table,MATCH(J$4,Curves,0))</f>
        <v>-0.0175</v>
      </c>
      <c r="K283" s="98" t="n">
        <f aca="false">J283</f>
        <v>-0.0175</v>
      </c>
      <c r="L283" s="99" t="n">
        <f aca="false">K283</f>
        <v>-0.0175</v>
      </c>
      <c r="M283" s="32" t="n">
        <f aca="false">VLOOKUP($A283,Table,MATCH(M$4,Curves,0))</f>
        <v>0.01</v>
      </c>
      <c r="N283" s="98" t="n">
        <f aca="false">VLOOKUP($A283,Table,MATCH(N$4,Curves,0))</f>
        <v>0.03</v>
      </c>
      <c r="O283" s="99" t="n">
        <f aca="false">N283</f>
        <v>0.03</v>
      </c>
      <c r="P283" s="100"/>
      <c r="Q283" s="99" t="n">
        <f aca="false">O283+L283+I283</f>
        <v>4.05</v>
      </c>
      <c r="R283" s="100"/>
      <c r="S283" s="35" t="n">
        <f aca="false">A284-A283</f>
        <v>31</v>
      </c>
      <c r="T283" s="101" t="n">
        <f aca="false">CHOOSE(F$3,A284+24,A283)</f>
        <v>45194</v>
      </c>
      <c r="U283" s="35" t="n">
        <f aca="false">T283-C$3</f>
        <v>8420</v>
      </c>
      <c r="V283" s="32" t="n">
        <f aca="false">VLOOKUP($A283,Table,MATCH(V$4,Curves,0))</f>
        <v>0.070859002456139</v>
      </c>
      <c r="W283" s="102" t="n">
        <f aca="false">1/(1+CHOOSE(F$3,(V284+($K$3/10000))/2,(V283+($K$3/10000))/2))^(2*U283/365.25)</f>
        <v>0.200845262579914</v>
      </c>
      <c r="X283" s="35" t="n">
        <f aca="false">IF(AND(mthbeg&lt;=A283,mthend&gt;=A283),1,0)</f>
        <v>0</v>
      </c>
      <c r="Y283" s="35" t="n">
        <f aca="false">S283*X283</f>
        <v>0</v>
      </c>
      <c r="AA283" s="89" t="n">
        <f aca="false">F283*G283</f>
        <v>0</v>
      </c>
      <c r="AB283" s="89" t="n">
        <f aca="false">$F283*H283</f>
        <v>0</v>
      </c>
      <c r="AC283" s="89" t="n">
        <f aca="false">$F283*I283</f>
        <v>0</v>
      </c>
      <c r="AD283" s="89" t="n">
        <f aca="false">$F283*J283</f>
        <v>-0</v>
      </c>
      <c r="AE283" s="89" t="n">
        <f aca="false">$F283*K283</f>
        <v>-0</v>
      </c>
      <c r="AF283" s="89" t="n">
        <f aca="false">$F283*L283</f>
        <v>-0</v>
      </c>
      <c r="AG283" s="89" t="n">
        <f aca="false">$F283*M283</f>
        <v>0</v>
      </c>
      <c r="AH283" s="89" t="n">
        <f aca="false">$F283*N283</f>
        <v>0</v>
      </c>
      <c r="AI283" s="89" t="n">
        <f aca="false">F283*O283</f>
        <v>0</v>
      </c>
      <c r="AJ283" s="93"/>
      <c r="AK283" s="89" t="n">
        <f aca="false">CHOOSE($G$3,AB283-AC283,AC283-AB283)</f>
        <v>0</v>
      </c>
      <c r="AL283" s="89" t="n">
        <f aca="false">CHOOSE($G$3,AE283-AF283,AF283-AE283)</f>
        <v>0</v>
      </c>
      <c r="AM283" s="89" t="n">
        <f aca="false">CHOOSE($G$3,AH283-AI283,AI283-AH283)</f>
        <v>0</v>
      </c>
      <c r="AN283" s="103" t="n">
        <f aca="false">SUM(AK283:AM283)</f>
        <v>0</v>
      </c>
      <c r="AP283" s="89" t="n">
        <f aca="false">CHOOSE($G$3,AA283-AB283,AB283-AA283)</f>
        <v>0</v>
      </c>
      <c r="AQ283" s="89" t="n">
        <f aca="false">CHOOSE($G$3,AD283-AE283,AE283-AD283)</f>
        <v>0</v>
      </c>
      <c r="AR283" s="89" t="n">
        <f aca="false">CHOOSE($G$3,AG283-AH283,AH283-AG283)</f>
        <v>0</v>
      </c>
      <c r="AS283" s="103" t="n">
        <f aca="false">AP283+AQ283+AR283</f>
        <v>0</v>
      </c>
      <c r="AT283" s="103"/>
      <c r="AU283" s="90" t="n">
        <f aca="false">AS283+AN283</f>
        <v>0</v>
      </c>
      <c r="AW283" s="90" t="n">
        <f aca="false">AI283+AF283+AC283</f>
        <v>0</v>
      </c>
      <c r="AX283" s="104"/>
    </row>
    <row r="284" customFormat="false" ht="12" hidden="false" customHeight="true" outlineLevel="0" collapsed="false">
      <c r="A284" s="94" t="n">
        <f aca="false">EDATE(A283,1)</f>
        <v>45170</v>
      </c>
      <c r="B284" s="95" t="n">
        <f aca="false">VLOOKUP(MONTH(A284),Volumes,4)</f>
        <v>20000</v>
      </c>
      <c r="C284" s="96"/>
      <c r="D284" s="97" t="n">
        <f aca="false">B284+C284</f>
        <v>20000</v>
      </c>
      <c r="E284" s="84" t="n">
        <f aca="false">IF(X284=0,0,IF(AND(X284=1,$H$3=1),D284*S284,IF($H$3=2,D284,"N/A")))</f>
        <v>0</v>
      </c>
      <c r="F284" s="84" t="n">
        <f aca="false">E284*W284</f>
        <v>0</v>
      </c>
      <c r="G284" s="32" t="n">
        <f aca="false">VLOOKUP($A284,Table,MATCH(G$4,Curves,0))</f>
        <v>4.0375</v>
      </c>
      <c r="H284" s="98" t="n">
        <f aca="false">G284</f>
        <v>4.0375</v>
      </c>
      <c r="I284" s="99" t="n">
        <f aca="false">H284</f>
        <v>4.0375</v>
      </c>
      <c r="J284" s="32" t="n">
        <f aca="false">VLOOKUP($A284,Table,MATCH(J$4,Curves,0))</f>
        <v>-0.0175</v>
      </c>
      <c r="K284" s="98" t="n">
        <f aca="false">J284</f>
        <v>-0.0175</v>
      </c>
      <c r="L284" s="99" t="n">
        <f aca="false">K284</f>
        <v>-0.0175</v>
      </c>
      <c r="M284" s="32" t="n">
        <f aca="false">VLOOKUP($A284,Table,MATCH(M$4,Curves,0))</f>
        <v>0.01</v>
      </c>
      <c r="N284" s="98" t="n">
        <f aca="false">VLOOKUP($A284,Table,MATCH(N$4,Curves,0))</f>
        <v>0.03</v>
      </c>
      <c r="O284" s="99" t="n">
        <f aca="false">N284</f>
        <v>0.03</v>
      </c>
      <c r="P284" s="100"/>
      <c r="Q284" s="99" t="n">
        <f aca="false">O284+L284+I284</f>
        <v>4.05</v>
      </c>
      <c r="R284" s="100"/>
      <c r="S284" s="35" t="n">
        <f aca="false">A285-A284</f>
        <v>30</v>
      </c>
      <c r="T284" s="101" t="n">
        <f aca="false">CHOOSE(F$3,A285+24,A284)</f>
        <v>45224</v>
      </c>
      <c r="U284" s="35" t="n">
        <f aca="false">T284-C$3</f>
        <v>8450</v>
      </c>
      <c r="V284" s="32" t="n">
        <f aca="false">VLOOKUP($A284,Table,MATCH(V$4,Curves,0))</f>
        <v>0.070859002456139</v>
      </c>
      <c r="W284" s="102" t="n">
        <f aca="false">1/(1+CHOOSE(F$3,(V285+($K$3/10000))/2,(V284+($K$3/10000))/2))^(2*U284/365.25)</f>
        <v>0.199699844290928</v>
      </c>
      <c r="X284" s="35" t="n">
        <f aca="false">IF(AND(mthbeg&lt;=A284,mthend&gt;=A284),1,0)</f>
        <v>0</v>
      </c>
      <c r="Y284" s="35" t="n">
        <f aca="false">S284*X284</f>
        <v>0</v>
      </c>
      <c r="AA284" s="89" t="n">
        <f aca="false">F284*G284</f>
        <v>0</v>
      </c>
      <c r="AB284" s="89" t="n">
        <f aca="false">$F284*H284</f>
        <v>0</v>
      </c>
      <c r="AC284" s="89" t="n">
        <f aca="false">$F284*I284</f>
        <v>0</v>
      </c>
      <c r="AD284" s="89" t="n">
        <f aca="false">$F284*J284</f>
        <v>-0</v>
      </c>
      <c r="AE284" s="89" t="n">
        <f aca="false">$F284*K284</f>
        <v>-0</v>
      </c>
      <c r="AF284" s="89" t="n">
        <f aca="false">$F284*L284</f>
        <v>-0</v>
      </c>
      <c r="AG284" s="89" t="n">
        <f aca="false">$F284*M284</f>
        <v>0</v>
      </c>
      <c r="AH284" s="89" t="n">
        <f aca="false">$F284*N284</f>
        <v>0</v>
      </c>
      <c r="AI284" s="89" t="n">
        <f aca="false">F284*O284</f>
        <v>0</v>
      </c>
      <c r="AJ284" s="93"/>
      <c r="AK284" s="89" t="n">
        <f aca="false">CHOOSE($G$3,AB284-AC284,AC284-AB284)</f>
        <v>0</v>
      </c>
      <c r="AL284" s="89" t="n">
        <f aca="false">CHOOSE($G$3,AE284-AF284,AF284-AE284)</f>
        <v>0</v>
      </c>
      <c r="AM284" s="89" t="n">
        <f aca="false">CHOOSE($G$3,AH284-AI284,AI284-AH284)</f>
        <v>0</v>
      </c>
      <c r="AN284" s="103" t="n">
        <f aca="false">SUM(AK284:AM284)</f>
        <v>0</v>
      </c>
      <c r="AP284" s="89" t="n">
        <f aca="false">CHOOSE($G$3,AA284-AB284,AB284-AA284)</f>
        <v>0</v>
      </c>
      <c r="AQ284" s="89" t="n">
        <f aca="false">CHOOSE($G$3,AD284-AE284,AE284-AD284)</f>
        <v>0</v>
      </c>
      <c r="AR284" s="89" t="n">
        <f aca="false">CHOOSE($G$3,AG284-AH284,AH284-AG284)</f>
        <v>0</v>
      </c>
      <c r="AS284" s="103" t="n">
        <f aca="false">AP284+AQ284+AR284</f>
        <v>0</v>
      </c>
      <c r="AT284" s="103"/>
      <c r="AU284" s="90" t="n">
        <f aca="false">AS284+AN284</f>
        <v>0</v>
      </c>
      <c r="AW284" s="90" t="n">
        <f aca="false">AI284+AF284+AC284</f>
        <v>0</v>
      </c>
      <c r="AX284" s="104"/>
    </row>
    <row r="285" customFormat="false" ht="12" hidden="false" customHeight="true" outlineLevel="0" collapsed="false">
      <c r="A285" s="94" t="n">
        <f aca="false">EDATE(A284,1)</f>
        <v>45200</v>
      </c>
      <c r="B285" s="95" t="n">
        <f aca="false">VLOOKUP(MONTH(A285),Volumes,4)</f>
        <v>10000</v>
      </c>
      <c r="C285" s="96"/>
      <c r="D285" s="97" t="n">
        <f aca="false">B285+C285</f>
        <v>10000</v>
      </c>
      <c r="E285" s="84" t="n">
        <f aca="false">IF(X285=0,0,IF(AND(X285=1,$H$3=1),D285*S285,IF($H$3=2,D285,"N/A")))</f>
        <v>0</v>
      </c>
      <c r="F285" s="84" t="n">
        <f aca="false">E285*W285</f>
        <v>0</v>
      </c>
      <c r="G285" s="32" t="n">
        <f aca="false">VLOOKUP($A285,Table,MATCH(G$4,Curves,0))</f>
        <v>4.0375</v>
      </c>
      <c r="H285" s="98" t="n">
        <f aca="false">G285</f>
        <v>4.0375</v>
      </c>
      <c r="I285" s="99" t="n">
        <f aca="false">H285</f>
        <v>4.0375</v>
      </c>
      <c r="J285" s="32" t="n">
        <f aca="false">VLOOKUP($A285,Table,MATCH(J$4,Curves,0))</f>
        <v>-0.0175</v>
      </c>
      <c r="K285" s="98" t="n">
        <f aca="false">J285</f>
        <v>-0.0175</v>
      </c>
      <c r="L285" s="99" t="n">
        <f aca="false">K285</f>
        <v>-0.0175</v>
      </c>
      <c r="M285" s="32" t="n">
        <f aca="false">VLOOKUP($A285,Table,MATCH(M$4,Curves,0))</f>
        <v>0.01</v>
      </c>
      <c r="N285" s="98" t="n">
        <f aca="false">VLOOKUP($A285,Table,MATCH(N$4,Curves,0))</f>
        <v>0.03</v>
      </c>
      <c r="O285" s="99" t="n">
        <f aca="false">N285</f>
        <v>0.03</v>
      </c>
      <c r="P285" s="100"/>
      <c r="Q285" s="99" t="n">
        <f aca="false">O285+L285+I285</f>
        <v>4.05</v>
      </c>
      <c r="R285" s="100"/>
      <c r="S285" s="35" t="n">
        <f aca="false">A286-A285</f>
        <v>31</v>
      </c>
      <c r="T285" s="101" t="n">
        <f aca="false">CHOOSE(F$3,A286+24,A285)</f>
        <v>45255</v>
      </c>
      <c r="U285" s="35" t="n">
        <f aca="false">T285-C$3</f>
        <v>8481</v>
      </c>
      <c r="V285" s="32" t="n">
        <f aca="false">VLOOKUP($A285,Table,MATCH(V$4,Curves,0))</f>
        <v>0.070859002456139</v>
      </c>
      <c r="W285" s="102" t="n">
        <f aca="false">1/(1+CHOOSE(F$3,(V286+($K$3/10000))/2,(V285+($K$3/10000))/2))^(2*U285/365.25)</f>
        <v>0.198523107509005</v>
      </c>
      <c r="X285" s="35" t="n">
        <f aca="false">IF(AND(mthbeg&lt;=A285,mthend&gt;=A285),1,0)</f>
        <v>0</v>
      </c>
      <c r="Y285" s="35" t="n">
        <f aca="false">S285*X285</f>
        <v>0</v>
      </c>
      <c r="AA285" s="89" t="n">
        <f aca="false">F285*G285</f>
        <v>0</v>
      </c>
      <c r="AB285" s="89" t="n">
        <f aca="false">$F285*H285</f>
        <v>0</v>
      </c>
      <c r="AC285" s="89" t="n">
        <f aca="false">$F285*I285</f>
        <v>0</v>
      </c>
      <c r="AD285" s="89" t="n">
        <f aca="false">$F285*J285</f>
        <v>-0</v>
      </c>
      <c r="AE285" s="89" t="n">
        <f aca="false">$F285*K285</f>
        <v>-0</v>
      </c>
      <c r="AF285" s="89" t="n">
        <f aca="false">$F285*L285</f>
        <v>-0</v>
      </c>
      <c r="AG285" s="89" t="n">
        <f aca="false">$F285*M285</f>
        <v>0</v>
      </c>
      <c r="AH285" s="89" t="n">
        <f aca="false">$F285*N285</f>
        <v>0</v>
      </c>
      <c r="AI285" s="89" t="n">
        <f aca="false">F285*O285</f>
        <v>0</v>
      </c>
      <c r="AJ285" s="93"/>
      <c r="AK285" s="89" t="n">
        <f aca="false">CHOOSE($G$3,AB285-AC285,AC285-AB285)</f>
        <v>0</v>
      </c>
      <c r="AL285" s="89" t="n">
        <f aca="false">CHOOSE($G$3,AE285-AF285,AF285-AE285)</f>
        <v>0</v>
      </c>
      <c r="AM285" s="89" t="n">
        <f aca="false">CHOOSE($G$3,AH285-AI285,AI285-AH285)</f>
        <v>0</v>
      </c>
      <c r="AN285" s="103" t="n">
        <f aca="false">SUM(AK285:AM285)</f>
        <v>0</v>
      </c>
      <c r="AP285" s="89" t="n">
        <f aca="false">CHOOSE($G$3,AA285-AB285,AB285-AA285)</f>
        <v>0</v>
      </c>
      <c r="AQ285" s="89" t="n">
        <f aca="false">CHOOSE($G$3,AD285-AE285,AE285-AD285)</f>
        <v>0</v>
      </c>
      <c r="AR285" s="89" t="n">
        <f aca="false">CHOOSE($G$3,AG285-AH285,AH285-AG285)</f>
        <v>0</v>
      </c>
      <c r="AS285" s="103" t="n">
        <f aca="false">AP285+AQ285+AR285</f>
        <v>0</v>
      </c>
      <c r="AT285" s="103"/>
      <c r="AU285" s="90" t="n">
        <f aca="false">AS285+AN285</f>
        <v>0</v>
      </c>
      <c r="AW285" s="90" t="n">
        <f aca="false">AI285+AF285+AC285</f>
        <v>0</v>
      </c>
      <c r="AX285" s="104"/>
    </row>
    <row r="286" customFormat="false" ht="12" hidden="false" customHeight="true" outlineLevel="0" collapsed="false">
      <c r="A286" s="94" t="n">
        <f aca="false">EDATE(A285,1)</f>
        <v>45231</v>
      </c>
      <c r="B286" s="95" t="n">
        <f aca="false">VLOOKUP(MONTH(A286),Volumes,4)</f>
        <v>10000</v>
      </c>
      <c r="C286" s="96"/>
      <c r="D286" s="97" t="n">
        <f aca="false">B286+C286</f>
        <v>10000</v>
      </c>
      <c r="E286" s="84" t="n">
        <f aca="false">IF(X286=0,0,IF(AND(X286=1,$H$3=1),D286*S286,IF($H$3=2,D286,"N/A")))</f>
        <v>0</v>
      </c>
      <c r="F286" s="84" t="n">
        <f aca="false">E286*W286</f>
        <v>0</v>
      </c>
      <c r="G286" s="32" t="n">
        <f aca="false">VLOOKUP($A286,Table,MATCH(G$4,Curves,0))</f>
        <v>4.0375</v>
      </c>
      <c r="H286" s="98" t="n">
        <f aca="false">G286</f>
        <v>4.0375</v>
      </c>
      <c r="I286" s="99" t="n">
        <f aca="false">H286</f>
        <v>4.0375</v>
      </c>
      <c r="J286" s="32" t="n">
        <f aca="false">VLOOKUP($A286,Table,MATCH(J$4,Curves,0))</f>
        <v>-0.0175</v>
      </c>
      <c r="K286" s="98" t="n">
        <f aca="false">J286</f>
        <v>-0.0175</v>
      </c>
      <c r="L286" s="99" t="n">
        <f aca="false">K286</f>
        <v>-0.0175</v>
      </c>
      <c r="M286" s="32" t="n">
        <f aca="false">VLOOKUP($A286,Table,MATCH(M$4,Curves,0))</f>
        <v>0.01</v>
      </c>
      <c r="N286" s="98" t="n">
        <f aca="false">VLOOKUP($A286,Table,MATCH(N$4,Curves,0))</f>
        <v>0.03</v>
      </c>
      <c r="O286" s="99" t="n">
        <f aca="false">N286</f>
        <v>0.03</v>
      </c>
      <c r="P286" s="100"/>
      <c r="Q286" s="99" t="n">
        <f aca="false">O286+L286+I286</f>
        <v>4.05</v>
      </c>
      <c r="R286" s="100"/>
      <c r="S286" s="35" t="n">
        <f aca="false">A287-A286</f>
        <v>30</v>
      </c>
      <c r="T286" s="101" t="n">
        <f aca="false">CHOOSE(F$3,A287+24,A286)</f>
        <v>45285</v>
      </c>
      <c r="U286" s="35" t="n">
        <f aca="false">T286-C$3</f>
        <v>8511</v>
      </c>
      <c r="V286" s="32" t="n">
        <f aca="false">VLOOKUP($A286,Table,MATCH(V$4,Curves,0))</f>
        <v>0.070859002456139</v>
      </c>
      <c r="W286" s="102" t="n">
        <f aca="false">1/(1+CHOOSE(F$3,(V287+($K$3/10000))/2,(V286+($K$3/10000))/2))^(2*U286/365.25)</f>
        <v>0.197390932444449</v>
      </c>
      <c r="X286" s="35" t="n">
        <f aca="false">IF(AND(mthbeg&lt;=A286,mthend&gt;=A286),1,0)</f>
        <v>0</v>
      </c>
      <c r="Y286" s="35" t="n">
        <f aca="false">S286*X286</f>
        <v>0</v>
      </c>
      <c r="AA286" s="89" t="n">
        <f aca="false">F286*G286</f>
        <v>0</v>
      </c>
      <c r="AB286" s="89" t="n">
        <f aca="false">$F286*H286</f>
        <v>0</v>
      </c>
      <c r="AC286" s="89" t="n">
        <f aca="false">$F286*I286</f>
        <v>0</v>
      </c>
      <c r="AD286" s="89" t="n">
        <f aca="false">$F286*J286</f>
        <v>-0</v>
      </c>
      <c r="AE286" s="89" t="n">
        <f aca="false">$F286*K286</f>
        <v>-0</v>
      </c>
      <c r="AF286" s="89" t="n">
        <f aca="false">$F286*L286</f>
        <v>-0</v>
      </c>
      <c r="AG286" s="89" t="n">
        <f aca="false">$F286*M286</f>
        <v>0</v>
      </c>
      <c r="AH286" s="89" t="n">
        <f aca="false">$F286*N286</f>
        <v>0</v>
      </c>
      <c r="AI286" s="89" t="n">
        <f aca="false">F286*O286</f>
        <v>0</v>
      </c>
      <c r="AJ286" s="93"/>
      <c r="AK286" s="89" t="n">
        <f aca="false">CHOOSE($G$3,AB286-AC286,AC286-AB286)</f>
        <v>0</v>
      </c>
      <c r="AL286" s="89" t="n">
        <f aca="false">CHOOSE($G$3,AE286-AF286,AF286-AE286)</f>
        <v>0</v>
      </c>
      <c r="AM286" s="89" t="n">
        <f aca="false">CHOOSE($G$3,AH286-AI286,AI286-AH286)</f>
        <v>0</v>
      </c>
      <c r="AN286" s="103" t="n">
        <f aca="false">SUM(AK286:AM286)</f>
        <v>0</v>
      </c>
      <c r="AP286" s="89" t="n">
        <f aca="false">CHOOSE($G$3,AA286-AB286,AB286-AA286)</f>
        <v>0</v>
      </c>
      <c r="AQ286" s="89" t="n">
        <f aca="false">CHOOSE($G$3,AD286-AE286,AE286-AD286)</f>
        <v>0</v>
      </c>
      <c r="AR286" s="89" t="n">
        <f aca="false">CHOOSE($G$3,AG286-AH286,AH286-AG286)</f>
        <v>0</v>
      </c>
      <c r="AS286" s="103" t="n">
        <f aca="false">AP286+AQ286+AR286</f>
        <v>0</v>
      </c>
      <c r="AT286" s="103"/>
      <c r="AU286" s="90" t="n">
        <f aca="false">AS286+AN286</f>
        <v>0</v>
      </c>
      <c r="AW286" s="90" t="n">
        <f aca="false">AI286+AF286+AC286</f>
        <v>0</v>
      </c>
      <c r="AX286" s="104"/>
    </row>
    <row r="287" customFormat="false" ht="12" hidden="false" customHeight="true" outlineLevel="0" collapsed="false">
      <c r="A287" s="94" t="n">
        <f aca="false">EDATE(A286,1)</f>
        <v>45261</v>
      </c>
      <c r="B287" s="95" t="n">
        <f aca="false">VLOOKUP(MONTH(A287),Volumes,4)</f>
        <v>10000</v>
      </c>
      <c r="C287" s="96"/>
      <c r="D287" s="97" t="n">
        <f aca="false">B287+C287</f>
        <v>10000</v>
      </c>
      <c r="E287" s="84" t="n">
        <f aca="false">IF(X287=0,0,IF(AND(X287=1,$H$3=1),D287*S287,IF($H$3=2,D287,"N/A")))</f>
        <v>0</v>
      </c>
      <c r="F287" s="84" t="n">
        <f aca="false">E287*W287</f>
        <v>0</v>
      </c>
      <c r="G287" s="32" t="n">
        <f aca="false">VLOOKUP($A287,Table,MATCH(G$4,Curves,0))</f>
        <v>4.0375</v>
      </c>
      <c r="H287" s="98" t="n">
        <f aca="false">G287</f>
        <v>4.0375</v>
      </c>
      <c r="I287" s="99" t="n">
        <f aca="false">H287</f>
        <v>4.0375</v>
      </c>
      <c r="J287" s="32" t="n">
        <f aca="false">VLOOKUP($A287,Table,MATCH(J$4,Curves,0))</f>
        <v>-0.0175</v>
      </c>
      <c r="K287" s="98" t="n">
        <f aca="false">J287</f>
        <v>-0.0175</v>
      </c>
      <c r="L287" s="99" t="n">
        <f aca="false">K287</f>
        <v>-0.0175</v>
      </c>
      <c r="M287" s="32" t="n">
        <f aca="false">VLOOKUP($A287,Table,MATCH(M$4,Curves,0))</f>
        <v>0.01</v>
      </c>
      <c r="N287" s="98" t="n">
        <f aca="false">VLOOKUP($A287,Table,MATCH(N$4,Curves,0))</f>
        <v>0.03</v>
      </c>
      <c r="O287" s="99" t="n">
        <f aca="false">N287</f>
        <v>0.03</v>
      </c>
      <c r="P287" s="100"/>
      <c r="Q287" s="99" t="n">
        <f aca="false">O287+L287+I287</f>
        <v>4.05</v>
      </c>
      <c r="R287" s="100"/>
      <c r="S287" s="35" t="n">
        <f aca="false">A288-A287</f>
        <v>31</v>
      </c>
      <c r="T287" s="101" t="n">
        <f aca="false">CHOOSE(F$3,A288+24,A287)</f>
        <v>45316</v>
      </c>
      <c r="U287" s="35" t="n">
        <f aca="false">T287-C$3</f>
        <v>8542</v>
      </c>
      <c r="V287" s="32" t="n">
        <f aca="false">VLOOKUP($A287,Table,MATCH(V$4,Curves,0))</f>
        <v>0.070859002456139</v>
      </c>
      <c r="W287" s="102" t="n">
        <f aca="false">1/(1+CHOOSE(F$3,(V288+($K$3/10000))/2,(V287+($K$3/10000))/2))^(2*U287/365.25)</f>
        <v>0.196227800988587</v>
      </c>
      <c r="X287" s="35" t="n">
        <f aca="false">IF(AND(mthbeg&lt;=A287,mthend&gt;=A287),1,0)</f>
        <v>0</v>
      </c>
      <c r="Y287" s="35" t="n">
        <f aca="false">S287*X287</f>
        <v>0</v>
      </c>
      <c r="AA287" s="89" t="n">
        <f aca="false">F287*G287</f>
        <v>0</v>
      </c>
      <c r="AB287" s="89" t="n">
        <f aca="false">$F287*H287</f>
        <v>0</v>
      </c>
      <c r="AC287" s="89" t="n">
        <f aca="false">$F287*I287</f>
        <v>0</v>
      </c>
      <c r="AD287" s="89" t="n">
        <f aca="false">$F287*J287</f>
        <v>-0</v>
      </c>
      <c r="AE287" s="89" t="n">
        <f aca="false">$F287*K287</f>
        <v>-0</v>
      </c>
      <c r="AF287" s="89" t="n">
        <f aca="false">$F287*L287</f>
        <v>-0</v>
      </c>
      <c r="AG287" s="89" t="n">
        <f aca="false">$F287*M287</f>
        <v>0</v>
      </c>
      <c r="AH287" s="89" t="n">
        <f aca="false">$F287*N287</f>
        <v>0</v>
      </c>
      <c r="AI287" s="89" t="n">
        <f aca="false">F287*O287</f>
        <v>0</v>
      </c>
      <c r="AJ287" s="93"/>
      <c r="AK287" s="89" t="n">
        <f aca="false">CHOOSE($G$3,AB287-AC287,AC287-AB287)</f>
        <v>0</v>
      </c>
      <c r="AL287" s="89" t="n">
        <f aca="false">CHOOSE($G$3,AE287-AF287,AF287-AE287)</f>
        <v>0</v>
      </c>
      <c r="AM287" s="89" t="n">
        <f aca="false">CHOOSE($G$3,AH287-AI287,AI287-AH287)</f>
        <v>0</v>
      </c>
      <c r="AN287" s="103" t="n">
        <f aca="false">SUM(AK287:AM287)</f>
        <v>0</v>
      </c>
      <c r="AP287" s="89" t="n">
        <f aca="false">CHOOSE($G$3,AA287-AB287,AB287-AA287)</f>
        <v>0</v>
      </c>
      <c r="AQ287" s="89" t="n">
        <f aca="false">CHOOSE($G$3,AD287-AE287,AE287-AD287)</f>
        <v>0</v>
      </c>
      <c r="AR287" s="89" t="n">
        <f aca="false">CHOOSE($G$3,AG287-AH287,AH287-AG287)</f>
        <v>0</v>
      </c>
      <c r="AS287" s="103" t="n">
        <f aca="false">AP287+AQ287+AR287</f>
        <v>0</v>
      </c>
      <c r="AT287" s="103"/>
      <c r="AU287" s="90" t="n">
        <f aca="false">AS287+AN287</f>
        <v>0</v>
      </c>
      <c r="AW287" s="90" t="n">
        <f aca="false">AI287+AF287+AC287</f>
        <v>0</v>
      </c>
      <c r="AX287" s="104"/>
    </row>
    <row r="288" customFormat="false" ht="12" hidden="false" customHeight="true" outlineLevel="0" collapsed="false">
      <c r="A288" s="94" t="n">
        <f aca="false">EDATE(A287,1)</f>
        <v>45292</v>
      </c>
      <c r="B288" s="95" t="n">
        <f aca="false">VLOOKUP(MONTH(A288),Volumes,4)</f>
        <v>10000</v>
      </c>
      <c r="C288" s="96"/>
      <c r="D288" s="97" t="n">
        <f aca="false">B288+C288</f>
        <v>10000</v>
      </c>
      <c r="E288" s="84" t="n">
        <f aca="false">IF(X288=0,0,IF(AND(X288=1,$H$3=1),D288*S288,IF($H$3=2,D288,"N/A")))</f>
        <v>0</v>
      </c>
      <c r="F288" s="84" t="n">
        <f aca="false">E288*W288</f>
        <v>0</v>
      </c>
      <c r="G288" s="32" t="n">
        <f aca="false">VLOOKUP($A288,Table,MATCH(G$4,Curves,0))</f>
        <v>4.0375</v>
      </c>
      <c r="H288" s="98" t="n">
        <f aca="false">G288</f>
        <v>4.0375</v>
      </c>
      <c r="I288" s="99" t="n">
        <f aca="false">H288</f>
        <v>4.0375</v>
      </c>
      <c r="J288" s="32" t="n">
        <f aca="false">VLOOKUP($A288,Table,MATCH(J$4,Curves,0))</f>
        <v>-0.0175</v>
      </c>
      <c r="K288" s="98" t="n">
        <f aca="false">J288</f>
        <v>-0.0175</v>
      </c>
      <c r="L288" s="99" t="n">
        <f aca="false">K288</f>
        <v>-0.0175</v>
      </c>
      <c r="M288" s="32" t="n">
        <f aca="false">VLOOKUP($A288,Table,MATCH(M$4,Curves,0))</f>
        <v>0.01</v>
      </c>
      <c r="N288" s="98" t="n">
        <f aca="false">VLOOKUP($A288,Table,MATCH(N$4,Curves,0))</f>
        <v>0.03</v>
      </c>
      <c r="O288" s="99" t="n">
        <f aca="false">N288</f>
        <v>0.03</v>
      </c>
      <c r="P288" s="100"/>
      <c r="Q288" s="99" t="n">
        <f aca="false">O288+L288+I288</f>
        <v>4.05</v>
      </c>
      <c r="R288" s="100"/>
      <c r="S288" s="35" t="n">
        <f aca="false">A289-A288</f>
        <v>31</v>
      </c>
      <c r="T288" s="101" t="n">
        <f aca="false">CHOOSE(F$3,A289+24,A288)</f>
        <v>45347</v>
      </c>
      <c r="U288" s="35" t="n">
        <f aca="false">T288-C$3</f>
        <v>8573</v>
      </c>
      <c r="V288" s="32" t="n">
        <f aca="false">VLOOKUP($A288,Table,MATCH(V$4,Curves,0))</f>
        <v>0.070859002456139</v>
      </c>
      <c r="W288" s="102" t="n">
        <f aca="false">1/(1+CHOOSE(F$3,(V289+($K$3/10000))/2,(V288+($K$3/10000))/2))^(2*U288/365.25)</f>
        <v>0.195071523316569</v>
      </c>
      <c r="X288" s="35" t="n">
        <f aca="false">IF(AND(mthbeg&lt;=A288,mthend&gt;=A288),1,0)</f>
        <v>0</v>
      </c>
      <c r="Y288" s="35" t="n">
        <f aca="false">S288*X288</f>
        <v>0</v>
      </c>
      <c r="AA288" s="89" t="n">
        <f aca="false">F288*G288</f>
        <v>0</v>
      </c>
      <c r="AB288" s="89" t="n">
        <f aca="false">$F288*H288</f>
        <v>0</v>
      </c>
      <c r="AC288" s="89" t="n">
        <f aca="false">$F288*I288</f>
        <v>0</v>
      </c>
      <c r="AD288" s="89" t="n">
        <f aca="false">$F288*J288</f>
        <v>-0</v>
      </c>
      <c r="AE288" s="89" t="n">
        <f aca="false">$F288*K288</f>
        <v>-0</v>
      </c>
      <c r="AF288" s="89" t="n">
        <f aca="false">$F288*L288</f>
        <v>-0</v>
      </c>
      <c r="AG288" s="89" t="n">
        <f aca="false">$F288*M288</f>
        <v>0</v>
      </c>
      <c r="AH288" s="89" t="n">
        <f aca="false">$F288*N288</f>
        <v>0</v>
      </c>
      <c r="AI288" s="89" t="n">
        <f aca="false">F288*O288</f>
        <v>0</v>
      </c>
      <c r="AJ288" s="93"/>
      <c r="AK288" s="89" t="n">
        <f aca="false">CHOOSE($G$3,AB288-AC288,AC288-AB288)</f>
        <v>0</v>
      </c>
      <c r="AL288" s="89" t="n">
        <f aca="false">CHOOSE($G$3,AE288-AF288,AF288-AE288)</f>
        <v>0</v>
      </c>
      <c r="AM288" s="89" t="n">
        <f aca="false">CHOOSE($G$3,AH288-AI288,AI288-AH288)</f>
        <v>0</v>
      </c>
      <c r="AN288" s="103" t="n">
        <f aca="false">SUM(AK288:AM288)</f>
        <v>0</v>
      </c>
      <c r="AP288" s="89" t="n">
        <f aca="false">CHOOSE($G$3,AA288-AB288,AB288-AA288)</f>
        <v>0</v>
      </c>
      <c r="AQ288" s="89" t="n">
        <f aca="false">CHOOSE($G$3,AD288-AE288,AE288-AD288)</f>
        <v>0</v>
      </c>
      <c r="AR288" s="89" t="n">
        <f aca="false">CHOOSE($G$3,AG288-AH288,AH288-AG288)</f>
        <v>0</v>
      </c>
      <c r="AS288" s="103" t="n">
        <f aca="false">AP288+AQ288+AR288</f>
        <v>0</v>
      </c>
      <c r="AT288" s="103"/>
      <c r="AU288" s="90" t="n">
        <f aca="false">AS288+AN288</f>
        <v>0</v>
      </c>
      <c r="AW288" s="90" t="n">
        <f aca="false">AI288+AF288+AC288</f>
        <v>0</v>
      </c>
      <c r="AX288" s="104"/>
    </row>
    <row r="289" customFormat="false" ht="12" hidden="false" customHeight="true" outlineLevel="0" collapsed="false">
      <c r="A289" s="94" t="n">
        <f aca="false">EDATE(A288,1)</f>
        <v>45323</v>
      </c>
      <c r="B289" s="95" t="n">
        <f aca="false">VLOOKUP(MONTH(A289),Volumes,4)</f>
        <v>10000</v>
      </c>
      <c r="C289" s="96"/>
      <c r="D289" s="97" t="n">
        <f aca="false">B289+C289</f>
        <v>10000</v>
      </c>
      <c r="E289" s="84" t="n">
        <f aca="false">IF(X289=0,0,IF(AND(X289=1,$H$3=1),D289*S289,IF($H$3=2,D289,"N/A")))</f>
        <v>0</v>
      </c>
      <c r="F289" s="84" t="n">
        <f aca="false">E289*W289</f>
        <v>0</v>
      </c>
      <c r="G289" s="32" t="n">
        <f aca="false">VLOOKUP($A289,Table,MATCH(G$4,Curves,0))</f>
        <v>4.0375</v>
      </c>
      <c r="H289" s="98" t="n">
        <f aca="false">G289</f>
        <v>4.0375</v>
      </c>
      <c r="I289" s="99" t="n">
        <f aca="false">H289</f>
        <v>4.0375</v>
      </c>
      <c r="J289" s="32" t="n">
        <f aca="false">VLOOKUP($A289,Table,MATCH(J$4,Curves,0))</f>
        <v>-0.0175</v>
      </c>
      <c r="K289" s="98" t="n">
        <f aca="false">J289</f>
        <v>-0.0175</v>
      </c>
      <c r="L289" s="99" t="n">
        <f aca="false">K289</f>
        <v>-0.0175</v>
      </c>
      <c r="M289" s="32" t="n">
        <f aca="false">VLOOKUP($A289,Table,MATCH(M$4,Curves,0))</f>
        <v>0.01</v>
      </c>
      <c r="N289" s="98" t="n">
        <f aca="false">VLOOKUP($A289,Table,MATCH(N$4,Curves,0))</f>
        <v>0.03</v>
      </c>
      <c r="O289" s="99" t="n">
        <f aca="false">N289</f>
        <v>0.03</v>
      </c>
      <c r="P289" s="100"/>
      <c r="Q289" s="99" t="n">
        <f aca="false">O289+L289+I289</f>
        <v>4.05</v>
      </c>
      <c r="R289" s="100"/>
      <c r="S289" s="35" t="n">
        <f aca="false">A290-A289</f>
        <v>29</v>
      </c>
      <c r="T289" s="101" t="n">
        <f aca="false">CHOOSE(F$3,A290+24,A289)</f>
        <v>45376</v>
      </c>
      <c r="U289" s="35" t="n">
        <f aca="false">T289-C$3</f>
        <v>8602</v>
      </c>
      <c r="V289" s="32" t="n">
        <f aca="false">VLOOKUP($A289,Table,MATCH(V$4,Curves,0))</f>
        <v>0.070859002456139</v>
      </c>
      <c r="W289" s="102" t="n">
        <f aca="false">1/(1+CHOOSE(F$3,(V290+($K$3/10000))/2,(V289+($K$3/10000))/2))^(2*U289/365.25)</f>
        <v>0.193996013203379</v>
      </c>
      <c r="X289" s="35" t="n">
        <f aca="false">IF(AND(mthbeg&lt;=A289,mthend&gt;=A289),1,0)</f>
        <v>0</v>
      </c>
      <c r="Y289" s="35" t="n">
        <f aca="false">S289*X289</f>
        <v>0</v>
      </c>
      <c r="AA289" s="89" t="n">
        <f aca="false">F289*G289</f>
        <v>0</v>
      </c>
      <c r="AB289" s="89" t="n">
        <f aca="false">$F289*H289</f>
        <v>0</v>
      </c>
      <c r="AC289" s="89" t="n">
        <f aca="false">$F289*I289</f>
        <v>0</v>
      </c>
      <c r="AD289" s="89" t="n">
        <f aca="false">$F289*J289</f>
        <v>-0</v>
      </c>
      <c r="AE289" s="89" t="n">
        <f aca="false">$F289*K289</f>
        <v>-0</v>
      </c>
      <c r="AF289" s="89" t="n">
        <f aca="false">$F289*L289</f>
        <v>-0</v>
      </c>
      <c r="AG289" s="89" t="n">
        <f aca="false">$F289*M289</f>
        <v>0</v>
      </c>
      <c r="AH289" s="89" t="n">
        <f aca="false">$F289*N289</f>
        <v>0</v>
      </c>
      <c r="AI289" s="89" t="n">
        <f aca="false">F289*O289</f>
        <v>0</v>
      </c>
      <c r="AJ289" s="93"/>
      <c r="AK289" s="89" t="n">
        <f aca="false">CHOOSE($G$3,AB289-AC289,AC289-AB289)</f>
        <v>0</v>
      </c>
      <c r="AL289" s="89" t="n">
        <f aca="false">CHOOSE($G$3,AE289-AF289,AF289-AE289)</f>
        <v>0</v>
      </c>
      <c r="AM289" s="89" t="n">
        <f aca="false">CHOOSE($G$3,AH289-AI289,AI289-AH289)</f>
        <v>0</v>
      </c>
      <c r="AN289" s="103" t="n">
        <f aca="false">SUM(AK289:AM289)</f>
        <v>0</v>
      </c>
      <c r="AP289" s="89" t="n">
        <f aca="false">CHOOSE($G$3,AA289-AB289,AB289-AA289)</f>
        <v>0</v>
      </c>
      <c r="AQ289" s="89" t="n">
        <f aca="false">CHOOSE($G$3,AD289-AE289,AE289-AD289)</f>
        <v>0</v>
      </c>
      <c r="AR289" s="89" t="n">
        <f aca="false">CHOOSE($G$3,AG289-AH289,AH289-AG289)</f>
        <v>0</v>
      </c>
      <c r="AS289" s="103" t="n">
        <f aca="false">AP289+AQ289+AR289</f>
        <v>0</v>
      </c>
      <c r="AT289" s="103"/>
      <c r="AU289" s="90" t="n">
        <f aca="false">AS289+AN289</f>
        <v>0</v>
      </c>
      <c r="AW289" s="90" t="n">
        <f aca="false">AI289+AF289+AC289</f>
        <v>0</v>
      </c>
      <c r="AX289" s="104"/>
    </row>
    <row r="290" customFormat="false" ht="12" hidden="false" customHeight="true" outlineLevel="0" collapsed="false">
      <c r="A290" s="94" t="n">
        <f aca="false">EDATE(A289,1)</f>
        <v>45352</v>
      </c>
      <c r="B290" s="95" t="n">
        <f aca="false">VLOOKUP(MONTH(A290),Volumes,4)</f>
        <v>10000</v>
      </c>
      <c r="C290" s="96"/>
      <c r="D290" s="97" t="n">
        <f aca="false">B290+C290</f>
        <v>10000</v>
      </c>
      <c r="E290" s="84" t="n">
        <f aca="false">IF(X290=0,0,IF(AND(X290=1,$H$3=1),D290*S290,IF($H$3=2,D290,"N/A")))</f>
        <v>0</v>
      </c>
      <c r="F290" s="84" t="n">
        <f aca="false">E290*W290</f>
        <v>0</v>
      </c>
      <c r="G290" s="32" t="n">
        <f aca="false">VLOOKUP($A290,Table,MATCH(G$4,Curves,0))</f>
        <v>4.0375</v>
      </c>
      <c r="H290" s="98" t="n">
        <f aca="false">G290</f>
        <v>4.0375</v>
      </c>
      <c r="I290" s="99" t="n">
        <f aca="false">H290</f>
        <v>4.0375</v>
      </c>
      <c r="J290" s="32" t="n">
        <f aca="false">VLOOKUP($A290,Table,MATCH(J$4,Curves,0))</f>
        <v>-0.0175</v>
      </c>
      <c r="K290" s="98" t="n">
        <f aca="false">J290</f>
        <v>-0.0175</v>
      </c>
      <c r="L290" s="99" t="n">
        <f aca="false">K290</f>
        <v>-0.0175</v>
      </c>
      <c r="M290" s="32" t="n">
        <f aca="false">VLOOKUP($A290,Table,MATCH(M$4,Curves,0))</f>
        <v>0.01</v>
      </c>
      <c r="N290" s="98" t="n">
        <f aca="false">VLOOKUP($A290,Table,MATCH(N$4,Curves,0))</f>
        <v>0.03</v>
      </c>
      <c r="O290" s="99" t="n">
        <f aca="false">N290</f>
        <v>0.03</v>
      </c>
      <c r="P290" s="100"/>
      <c r="Q290" s="99" t="n">
        <f aca="false">O290+L290+I290</f>
        <v>4.05</v>
      </c>
      <c r="R290" s="100"/>
      <c r="S290" s="35" t="n">
        <f aca="false">A291-A290</f>
        <v>31</v>
      </c>
      <c r="T290" s="101" t="n">
        <f aca="false">CHOOSE(F$3,A291+24,A290)</f>
        <v>45407</v>
      </c>
      <c r="U290" s="35" t="n">
        <f aca="false">T290-C$3</f>
        <v>8633</v>
      </c>
      <c r="V290" s="32" t="n">
        <f aca="false">VLOOKUP($A290,Table,MATCH(V$4,Curves,0))</f>
        <v>0.070859002456139</v>
      </c>
      <c r="W290" s="102" t="n">
        <f aca="false">1/(1+CHOOSE(F$3,(V291+($K$3/10000))/2,(V290+($K$3/10000))/2))^(2*U290/365.25)</f>
        <v>0.192852886401787</v>
      </c>
      <c r="X290" s="35" t="n">
        <f aca="false">IF(AND(mthbeg&lt;=A290,mthend&gt;=A290),1,0)</f>
        <v>0</v>
      </c>
      <c r="Y290" s="35" t="n">
        <f aca="false">S290*X290</f>
        <v>0</v>
      </c>
      <c r="AA290" s="89" t="n">
        <f aca="false">F290*G290</f>
        <v>0</v>
      </c>
      <c r="AB290" s="89" t="n">
        <f aca="false">$F290*H290</f>
        <v>0</v>
      </c>
      <c r="AC290" s="89" t="n">
        <f aca="false">$F290*I290</f>
        <v>0</v>
      </c>
      <c r="AD290" s="89" t="n">
        <f aca="false">$F290*J290</f>
        <v>-0</v>
      </c>
      <c r="AE290" s="89" t="n">
        <f aca="false">$F290*K290</f>
        <v>-0</v>
      </c>
      <c r="AF290" s="89" t="n">
        <f aca="false">$F290*L290</f>
        <v>-0</v>
      </c>
      <c r="AG290" s="89" t="n">
        <f aca="false">$F290*M290</f>
        <v>0</v>
      </c>
      <c r="AH290" s="89" t="n">
        <f aca="false">$F290*N290</f>
        <v>0</v>
      </c>
      <c r="AI290" s="89" t="n">
        <f aca="false">F290*O290</f>
        <v>0</v>
      </c>
      <c r="AJ290" s="93"/>
      <c r="AK290" s="89" t="n">
        <f aca="false">CHOOSE($G$3,AB290-AC290,AC290-AB290)</f>
        <v>0</v>
      </c>
      <c r="AL290" s="89" t="n">
        <f aca="false">CHOOSE($G$3,AE290-AF290,AF290-AE290)</f>
        <v>0</v>
      </c>
      <c r="AM290" s="89" t="n">
        <f aca="false">CHOOSE($G$3,AH290-AI290,AI290-AH290)</f>
        <v>0</v>
      </c>
      <c r="AN290" s="103" t="n">
        <f aca="false">SUM(AK290:AM290)</f>
        <v>0</v>
      </c>
      <c r="AP290" s="89" t="n">
        <f aca="false">CHOOSE($G$3,AA290-AB290,AB290-AA290)</f>
        <v>0</v>
      </c>
      <c r="AQ290" s="89" t="n">
        <f aca="false">CHOOSE($G$3,AD290-AE290,AE290-AD290)</f>
        <v>0</v>
      </c>
      <c r="AR290" s="89" t="n">
        <f aca="false">CHOOSE($G$3,AG290-AH290,AH290-AG290)</f>
        <v>0</v>
      </c>
      <c r="AS290" s="103" t="n">
        <f aca="false">AP290+AQ290+AR290</f>
        <v>0</v>
      </c>
      <c r="AT290" s="103"/>
      <c r="AU290" s="90" t="n">
        <f aca="false">AS290+AN290</f>
        <v>0</v>
      </c>
      <c r="AW290" s="90" t="n">
        <f aca="false">AI290+AF290+AC290</f>
        <v>0</v>
      </c>
      <c r="AX290" s="104"/>
    </row>
    <row r="291" customFormat="false" ht="12" hidden="false" customHeight="true" outlineLevel="0" collapsed="false">
      <c r="A291" s="94" t="n">
        <f aca="false">EDATE(A290,1)</f>
        <v>45383</v>
      </c>
      <c r="B291" s="95" t="n">
        <f aca="false">VLOOKUP(MONTH(A291),Volumes,4)</f>
        <v>10000</v>
      </c>
      <c r="C291" s="96"/>
      <c r="D291" s="97" t="n">
        <f aca="false">B291+C291</f>
        <v>10000</v>
      </c>
      <c r="E291" s="84" t="n">
        <f aca="false">IF(X291=0,0,IF(AND(X291=1,$H$3=1),D291*S291,IF($H$3=2,D291,"N/A")))</f>
        <v>0</v>
      </c>
      <c r="F291" s="84" t="n">
        <f aca="false">E291*W291</f>
        <v>0</v>
      </c>
      <c r="G291" s="32" t="n">
        <f aca="false">VLOOKUP($A291,Table,MATCH(G$4,Curves,0))</f>
        <v>4.0375</v>
      </c>
      <c r="H291" s="98" t="n">
        <f aca="false">G291</f>
        <v>4.0375</v>
      </c>
      <c r="I291" s="99" t="n">
        <f aca="false">H291</f>
        <v>4.0375</v>
      </c>
      <c r="J291" s="32" t="n">
        <f aca="false">VLOOKUP($A291,Table,MATCH(J$4,Curves,0))</f>
        <v>-0.0175</v>
      </c>
      <c r="K291" s="98" t="n">
        <f aca="false">J291</f>
        <v>-0.0175</v>
      </c>
      <c r="L291" s="99" t="n">
        <f aca="false">K291</f>
        <v>-0.0175</v>
      </c>
      <c r="M291" s="32" t="n">
        <f aca="false">VLOOKUP($A291,Table,MATCH(M$4,Curves,0))</f>
        <v>0.01</v>
      </c>
      <c r="N291" s="98" t="n">
        <f aca="false">VLOOKUP($A291,Table,MATCH(N$4,Curves,0))</f>
        <v>0.03</v>
      </c>
      <c r="O291" s="99" t="n">
        <f aca="false">N291</f>
        <v>0.03</v>
      </c>
      <c r="P291" s="100"/>
      <c r="Q291" s="99" t="n">
        <f aca="false">O291+L291+I291</f>
        <v>4.05</v>
      </c>
      <c r="R291" s="100"/>
      <c r="S291" s="35" t="n">
        <f aca="false">A292-A291</f>
        <v>30</v>
      </c>
      <c r="T291" s="101" t="n">
        <f aca="false">CHOOSE(F$3,A292+24,A291)</f>
        <v>45437</v>
      </c>
      <c r="U291" s="35" t="n">
        <f aca="false">T291-C$3</f>
        <v>8663</v>
      </c>
      <c r="V291" s="32" t="n">
        <f aca="false">VLOOKUP($A291,Table,MATCH(V$4,Curves,0))</f>
        <v>0.070859002456139</v>
      </c>
      <c r="W291" s="102" t="n">
        <f aca="false">1/(1+CHOOSE(F$3,(V292+($K$3/10000))/2,(V291+($K$3/10000))/2))^(2*U291/365.25)</f>
        <v>0.191753048544867</v>
      </c>
      <c r="X291" s="35" t="n">
        <f aca="false">IF(AND(mthbeg&lt;=A291,mthend&gt;=A291),1,0)</f>
        <v>0</v>
      </c>
      <c r="Y291" s="35" t="n">
        <f aca="false">S291*X291</f>
        <v>0</v>
      </c>
      <c r="AA291" s="89" t="n">
        <f aca="false">F291*G291</f>
        <v>0</v>
      </c>
      <c r="AB291" s="89" t="n">
        <f aca="false">$F291*H291</f>
        <v>0</v>
      </c>
      <c r="AC291" s="89" t="n">
        <f aca="false">$F291*I291</f>
        <v>0</v>
      </c>
      <c r="AD291" s="89" t="n">
        <f aca="false">$F291*J291</f>
        <v>-0</v>
      </c>
      <c r="AE291" s="89" t="n">
        <f aca="false">$F291*K291</f>
        <v>-0</v>
      </c>
      <c r="AF291" s="89" t="n">
        <f aca="false">$F291*L291</f>
        <v>-0</v>
      </c>
      <c r="AG291" s="89" t="n">
        <f aca="false">$F291*M291</f>
        <v>0</v>
      </c>
      <c r="AH291" s="89" t="n">
        <f aca="false">$F291*N291</f>
        <v>0</v>
      </c>
      <c r="AI291" s="89" t="n">
        <f aca="false">F291*O291</f>
        <v>0</v>
      </c>
      <c r="AJ291" s="93"/>
      <c r="AK291" s="89" t="n">
        <f aca="false">CHOOSE($G$3,AB291-AC291,AC291-AB291)</f>
        <v>0</v>
      </c>
      <c r="AL291" s="89" t="n">
        <f aca="false">CHOOSE($G$3,AE291-AF291,AF291-AE291)</f>
        <v>0</v>
      </c>
      <c r="AM291" s="89" t="n">
        <f aca="false">CHOOSE($G$3,AH291-AI291,AI291-AH291)</f>
        <v>0</v>
      </c>
      <c r="AN291" s="103" t="n">
        <f aca="false">SUM(AK291:AM291)</f>
        <v>0</v>
      </c>
      <c r="AP291" s="89" t="n">
        <f aca="false">CHOOSE($G$3,AA291-AB291,AB291-AA291)</f>
        <v>0</v>
      </c>
      <c r="AQ291" s="89" t="n">
        <f aca="false">CHOOSE($G$3,AD291-AE291,AE291-AD291)</f>
        <v>0</v>
      </c>
      <c r="AR291" s="89" t="n">
        <f aca="false">CHOOSE($G$3,AG291-AH291,AH291-AG291)</f>
        <v>0</v>
      </c>
      <c r="AS291" s="103" t="n">
        <f aca="false">AP291+AQ291+AR291</f>
        <v>0</v>
      </c>
      <c r="AT291" s="103"/>
      <c r="AU291" s="90" t="n">
        <f aca="false">AS291+AN291</f>
        <v>0</v>
      </c>
      <c r="AW291" s="90" t="n">
        <f aca="false">AI291+AF291+AC291</f>
        <v>0</v>
      </c>
      <c r="AX291" s="104"/>
    </row>
    <row r="292" customFormat="false" ht="12" hidden="false" customHeight="true" outlineLevel="0" collapsed="false">
      <c r="A292" s="94" t="n">
        <f aca="false">EDATE(A291,1)</f>
        <v>45413</v>
      </c>
      <c r="B292" s="95" t="n">
        <f aca="false">VLOOKUP(MONTH(A292),Volumes,4)</f>
        <v>20000</v>
      </c>
      <c r="C292" s="96"/>
      <c r="D292" s="97" t="n">
        <f aca="false">B292+C292</f>
        <v>20000</v>
      </c>
      <c r="E292" s="84" t="n">
        <f aca="false">IF(X292=0,0,IF(AND(X292=1,$H$3=1),D292*S292,IF($H$3=2,D292,"N/A")))</f>
        <v>0</v>
      </c>
      <c r="F292" s="84" t="n">
        <f aca="false">E292*W292</f>
        <v>0</v>
      </c>
      <c r="G292" s="32" t="n">
        <f aca="false">VLOOKUP($A292,Table,MATCH(G$4,Curves,0))</f>
        <v>4.0375</v>
      </c>
      <c r="H292" s="98" t="n">
        <f aca="false">G292</f>
        <v>4.0375</v>
      </c>
      <c r="I292" s="99" t="n">
        <f aca="false">H292</f>
        <v>4.0375</v>
      </c>
      <c r="J292" s="32" t="n">
        <f aca="false">VLOOKUP($A292,Table,MATCH(J$4,Curves,0))</f>
        <v>-0.0175</v>
      </c>
      <c r="K292" s="98" t="n">
        <f aca="false">J292</f>
        <v>-0.0175</v>
      </c>
      <c r="L292" s="99" t="n">
        <f aca="false">K292</f>
        <v>-0.0175</v>
      </c>
      <c r="M292" s="32" t="n">
        <f aca="false">VLOOKUP($A292,Table,MATCH(M$4,Curves,0))</f>
        <v>0.01</v>
      </c>
      <c r="N292" s="98" t="n">
        <f aca="false">VLOOKUP($A292,Table,MATCH(N$4,Curves,0))</f>
        <v>0.03</v>
      </c>
      <c r="O292" s="99" t="n">
        <f aca="false">N292</f>
        <v>0.03</v>
      </c>
      <c r="P292" s="100"/>
      <c r="Q292" s="99" t="n">
        <f aca="false">O292+L292+I292</f>
        <v>4.05</v>
      </c>
      <c r="R292" s="100"/>
      <c r="S292" s="35" t="n">
        <f aca="false">A293-A292</f>
        <v>31</v>
      </c>
      <c r="T292" s="101" t="n">
        <f aca="false">CHOOSE(F$3,A293+24,A292)</f>
        <v>45468</v>
      </c>
      <c r="U292" s="35" t="n">
        <f aca="false">T292-C$3</f>
        <v>8694</v>
      </c>
      <c r="V292" s="32" t="n">
        <f aca="false">VLOOKUP($A292,Table,MATCH(V$4,Curves,0))</f>
        <v>0.070859002456139</v>
      </c>
      <c r="W292" s="102" t="n">
        <f aca="false">1/(1+CHOOSE(F$3,(V293+($K$3/10000))/2,(V292+($K$3/10000))/2))^(2*U292/365.25)</f>
        <v>0.190623138473731</v>
      </c>
      <c r="X292" s="35" t="n">
        <f aca="false">IF(AND(mthbeg&lt;=A292,mthend&gt;=A292),1,0)</f>
        <v>0</v>
      </c>
      <c r="Y292" s="35" t="n">
        <f aca="false">S292*X292</f>
        <v>0</v>
      </c>
      <c r="AA292" s="89" t="n">
        <f aca="false">F292*G292</f>
        <v>0</v>
      </c>
      <c r="AB292" s="89" t="n">
        <f aca="false">$F292*H292</f>
        <v>0</v>
      </c>
      <c r="AC292" s="89" t="n">
        <f aca="false">$F292*I292</f>
        <v>0</v>
      </c>
      <c r="AD292" s="89" t="n">
        <f aca="false">$F292*J292</f>
        <v>-0</v>
      </c>
      <c r="AE292" s="89" t="n">
        <f aca="false">$F292*K292</f>
        <v>-0</v>
      </c>
      <c r="AF292" s="89" t="n">
        <f aca="false">$F292*L292</f>
        <v>-0</v>
      </c>
      <c r="AG292" s="89" t="n">
        <f aca="false">$F292*M292</f>
        <v>0</v>
      </c>
      <c r="AH292" s="89" t="n">
        <f aca="false">$F292*N292</f>
        <v>0</v>
      </c>
      <c r="AI292" s="89" t="n">
        <f aca="false">F292*O292</f>
        <v>0</v>
      </c>
      <c r="AJ292" s="93"/>
      <c r="AK292" s="89" t="n">
        <f aca="false">CHOOSE($G$3,AB292-AC292,AC292-AB292)</f>
        <v>0</v>
      </c>
      <c r="AL292" s="89" t="n">
        <f aca="false">CHOOSE($G$3,AE292-AF292,AF292-AE292)</f>
        <v>0</v>
      </c>
      <c r="AM292" s="89" t="n">
        <f aca="false">CHOOSE($G$3,AH292-AI292,AI292-AH292)</f>
        <v>0</v>
      </c>
      <c r="AN292" s="103" t="n">
        <f aca="false">SUM(AK292:AM292)</f>
        <v>0</v>
      </c>
      <c r="AP292" s="89" t="n">
        <f aca="false">CHOOSE($G$3,AA292-AB292,AB292-AA292)</f>
        <v>0</v>
      </c>
      <c r="AQ292" s="89" t="n">
        <f aca="false">CHOOSE($G$3,AD292-AE292,AE292-AD292)</f>
        <v>0</v>
      </c>
      <c r="AR292" s="89" t="n">
        <f aca="false">CHOOSE($G$3,AG292-AH292,AH292-AG292)</f>
        <v>0</v>
      </c>
      <c r="AS292" s="103" t="n">
        <f aca="false">AP292+AQ292+AR292</f>
        <v>0</v>
      </c>
      <c r="AT292" s="103"/>
      <c r="AU292" s="90" t="n">
        <f aca="false">AS292+AN292</f>
        <v>0</v>
      </c>
      <c r="AW292" s="90" t="n">
        <f aca="false">AI292+AF292+AC292</f>
        <v>0</v>
      </c>
      <c r="AX292" s="104"/>
    </row>
    <row r="293" customFormat="false" ht="12" hidden="false" customHeight="true" outlineLevel="0" collapsed="false">
      <c r="A293" s="94" t="n">
        <f aca="false">EDATE(A292,1)</f>
        <v>45444</v>
      </c>
      <c r="B293" s="95" t="n">
        <f aca="false">VLOOKUP(MONTH(A293),Volumes,4)</f>
        <v>40000</v>
      </c>
      <c r="C293" s="96"/>
      <c r="D293" s="97" t="n">
        <f aca="false">B293+C293</f>
        <v>40000</v>
      </c>
      <c r="E293" s="84" t="n">
        <f aca="false">IF(X293=0,0,IF(AND(X293=1,$H$3=1),D293*S293,IF($H$3=2,D293,"N/A")))</f>
        <v>0</v>
      </c>
      <c r="F293" s="84" t="n">
        <f aca="false">E293*W293</f>
        <v>0</v>
      </c>
      <c r="G293" s="32" t="n">
        <f aca="false">VLOOKUP($A293,Table,MATCH(G$4,Curves,0))</f>
        <v>4.0375</v>
      </c>
      <c r="H293" s="98" t="n">
        <f aca="false">G293</f>
        <v>4.0375</v>
      </c>
      <c r="I293" s="99" t="n">
        <f aca="false">H293</f>
        <v>4.0375</v>
      </c>
      <c r="J293" s="32" t="n">
        <f aca="false">VLOOKUP($A293,Table,MATCH(J$4,Curves,0))</f>
        <v>-0.0175</v>
      </c>
      <c r="K293" s="98" t="n">
        <f aca="false">J293</f>
        <v>-0.0175</v>
      </c>
      <c r="L293" s="99" t="n">
        <f aca="false">K293</f>
        <v>-0.0175</v>
      </c>
      <c r="M293" s="32" t="n">
        <f aca="false">VLOOKUP($A293,Table,MATCH(M$4,Curves,0))</f>
        <v>0.01</v>
      </c>
      <c r="N293" s="98" t="n">
        <f aca="false">VLOOKUP($A293,Table,MATCH(N$4,Curves,0))</f>
        <v>0.03</v>
      </c>
      <c r="O293" s="99" t="n">
        <f aca="false">N293</f>
        <v>0.03</v>
      </c>
      <c r="P293" s="100"/>
      <c r="Q293" s="99" t="n">
        <f aca="false">O293+L293+I293</f>
        <v>4.05</v>
      </c>
      <c r="R293" s="100"/>
      <c r="S293" s="35" t="n">
        <f aca="false">A294-A293</f>
        <v>30</v>
      </c>
      <c r="T293" s="101" t="n">
        <f aca="false">CHOOSE(F$3,A294+24,A293)</f>
        <v>45498</v>
      </c>
      <c r="U293" s="35" t="n">
        <f aca="false">T293-C$3</f>
        <v>8724</v>
      </c>
      <c r="V293" s="32" t="n">
        <f aca="false">VLOOKUP($A293,Table,MATCH(V$4,Curves,0))</f>
        <v>0.070859002456139</v>
      </c>
      <c r="W293" s="102" t="n">
        <f aca="false">1/(1+CHOOSE(F$3,(V294+($K$3/10000))/2,(V293+($K$3/10000))/2))^(2*U293/365.25)</f>
        <v>0.189536016844339</v>
      </c>
      <c r="X293" s="35" t="n">
        <f aca="false">IF(AND(mthbeg&lt;=A293,mthend&gt;=A293),1,0)</f>
        <v>0</v>
      </c>
      <c r="Y293" s="35" t="n">
        <f aca="false">S293*X293</f>
        <v>0</v>
      </c>
      <c r="AA293" s="89" t="n">
        <f aca="false">F293*G293</f>
        <v>0</v>
      </c>
      <c r="AB293" s="89" t="n">
        <f aca="false">$F293*H293</f>
        <v>0</v>
      </c>
      <c r="AC293" s="89" t="n">
        <f aca="false">$F293*I293</f>
        <v>0</v>
      </c>
      <c r="AD293" s="89" t="n">
        <f aca="false">$F293*J293</f>
        <v>-0</v>
      </c>
      <c r="AE293" s="89" t="n">
        <f aca="false">$F293*K293</f>
        <v>-0</v>
      </c>
      <c r="AF293" s="89" t="n">
        <f aca="false">$F293*L293</f>
        <v>-0</v>
      </c>
      <c r="AG293" s="89" t="n">
        <f aca="false">$F293*M293</f>
        <v>0</v>
      </c>
      <c r="AH293" s="89" t="n">
        <f aca="false">$F293*N293</f>
        <v>0</v>
      </c>
      <c r="AI293" s="89" t="n">
        <f aca="false">F293*O293</f>
        <v>0</v>
      </c>
      <c r="AJ293" s="93"/>
      <c r="AK293" s="89" t="n">
        <f aca="false">CHOOSE($G$3,AB293-AC293,AC293-AB293)</f>
        <v>0</v>
      </c>
      <c r="AL293" s="89" t="n">
        <f aca="false">CHOOSE($G$3,AE293-AF293,AF293-AE293)</f>
        <v>0</v>
      </c>
      <c r="AM293" s="89" t="n">
        <f aca="false">CHOOSE($G$3,AH293-AI293,AI293-AH293)</f>
        <v>0</v>
      </c>
      <c r="AN293" s="103" t="n">
        <f aca="false">SUM(AK293:AM293)</f>
        <v>0</v>
      </c>
      <c r="AP293" s="89" t="n">
        <f aca="false">CHOOSE($G$3,AA293-AB293,AB293-AA293)</f>
        <v>0</v>
      </c>
      <c r="AQ293" s="89" t="n">
        <f aca="false">CHOOSE($G$3,AD293-AE293,AE293-AD293)</f>
        <v>0</v>
      </c>
      <c r="AR293" s="89" t="n">
        <f aca="false">CHOOSE($G$3,AG293-AH293,AH293-AG293)</f>
        <v>0</v>
      </c>
      <c r="AS293" s="103" t="n">
        <f aca="false">AP293+AQ293+AR293</f>
        <v>0</v>
      </c>
      <c r="AT293" s="103"/>
      <c r="AU293" s="90" t="n">
        <f aca="false">AS293+AN293</f>
        <v>0</v>
      </c>
      <c r="AW293" s="90" t="n">
        <f aca="false">AI293+AF293+AC293</f>
        <v>0</v>
      </c>
      <c r="AX293" s="104"/>
    </row>
    <row r="294" customFormat="false" ht="12" hidden="false" customHeight="true" outlineLevel="0" collapsed="false">
      <c r="A294" s="94" t="n">
        <f aca="false">EDATE(A293,1)</f>
        <v>45474</v>
      </c>
      <c r="B294" s="95" t="n">
        <f aca="false">VLOOKUP(MONTH(A294),Volumes,4)</f>
        <v>40000</v>
      </c>
      <c r="C294" s="96"/>
      <c r="D294" s="97" t="n">
        <f aca="false">B294+C294</f>
        <v>40000</v>
      </c>
      <c r="E294" s="84" t="n">
        <f aca="false">IF(X294=0,0,IF(AND(X294=1,$H$3=1),D294*S294,IF($H$3=2,D294,"N/A")))</f>
        <v>0</v>
      </c>
      <c r="F294" s="84" t="n">
        <f aca="false">E294*W294</f>
        <v>0</v>
      </c>
      <c r="G294" s="32" t="n">
        <f aca="false">VLOOKUP($A294,Table,MATCH(G$4,Curves,0))</f>
        <v>4.0375</v>
      </c>
      <c r="H294" s="98" t="n">
        <f aca="false">G294</f>
        <v>4.0375</v>
      </c>
      <c r="I294" s="99" t="n">
        <f aca="false">H294</f>
        <v>4.0375</v>
      </c>
      <c r="J294" s="32" t="n">
        <f aca="false">VLOOKUP($A294,Table,MATCH(J$4,Curves,0))</f>
        <v>-0.0175</v>
      </c>
      <c r="K294" s="98" t="n">
        <f aca="false">J294</f>
        <v>-0.0175</v>
      </c>
      <c r="L294" s="99" t="n">
        <f aca="false">K294</f>
        <v>-0.0175</v>
      </c>
      <c r="M294" s="32" t="n">
        <f aca="false">VLOOKUP($A294,Table,MATCH(M$4,Curves,0))</f>
        <v>0.01</v>
      </c>
      <c r="N294" s="98" t="n">
        <f aca="false">VLOOKUP($A294,Table,MATCH(N$4,Curves,0))</f>
        <v>0.03</v>
      </c>
      <c r="O294" s="99" t="n">
        <f aca="false">N294</f>
        <v>0.03</v>
      </c>
      <c r="P294" s="100"/>
      <c r="Q294" s="99" t="n">
        <f aca="false">O294+L294+I294</f>
        <v>4.05</v>
      </c>
      <c r="R294" s="100"/>
      <c r="S294" s="35" t="n">
        <f aca="false">A295-A294</f>
        <v>31</v>
      </c>
      <c r="T294" s="101" t="n">
        <f aca="false">CHOOSE(F$3,A295+24,A294)</f>
        <v>45529</v>
      </c>
      <c r="U294" s="35" t="n">
        <f aca="false">T294-C$3</f>
        <v>8755</v>
      </c>
      <c r="V294" s="32" t="n">
        <f aca="false">VLOOKUP($A294,Table,MATCH(V$4,Curves,0))</f>
        <v>0.070859002456139</v>
      </c>
      <c r="W294" s="102" t="n">
        <f aca="false">1/(1+CHOOSE(F$3,(V295+($K$3/10000))/2,(V294+($K$3/10000))/2))^(2*U294/365.25)</f>
        <v>0.188419170692997</v>
      </c>
      <c r="X294" s="35" t="n">
        <f aca="false">IF(AND(mthbeg&lt;=A294,mthend&gt;=A294),1,0)</f>
        <v>0</v>
      </c>
      <c r="Y294" s="35" t="n">
        <f aca="false">S294*X294</f>
        <v>0</v>
      </c>
      <c r="AA294" s="89" t="n">
        <f aca="false">F294*G294</f>
        <v>0</v>
      </c>
      <c r="AB294" s="89" t="n">
        <f aca="false">$F294*H294</f>
        <v>0</v>
      </c>
      <c r="AC294" s="89" t="n">
        <f aca="false">$F294*I294</f>
        <v>0</v>
      </c>
      <c r="AD294" s="89" t="n">
        <f aca="false">$F294*J294</f>
        <v>-0</v>
      </c>
      <c r="AE294" s="89" t="n">
        <f aca="false">$F294*K294</f>
        <v>-0</v>
      </c>
      <c r="AF294" s="89" t="n">
        <f aca="false">$F294*L294</f>
        <v>-0</v>
      </c>
      <c r="AG294" s="89" t="n">
        <f aca="false">$F294*M294</f>
        <v>0</v>
      </c>
      <c r="AH294" s="89" t="n">
        <f aca="false">$F294*N294</f>
        <v>0</v>
      </c>
      <c r="AI294" s="89" t="n">
        <f aca="false">F294*O294</f>
        <v>0</v>
      </c>
      <c r="AJ294" s="93"/>
      <c r="AK294" s="89" t="n">
        <f aca="false">CHOOSE($G$3,AB294-AC294,AC294-AB294)</f>
        <v>0</v>
      </c>
      <c r="AL294" s="89" t="n">
        <f aca="false">CHOOSE($G$3,AE294-AF294,AF294-AE294)</f>
        <v>0</v>
      </c>
      <c r="AM294" s="89" t="n">
        <f aca="false">CHOOSE($G$3,AH294-AI294,AI294-AH294)</f>
        <v>0</v>
      </c>
      <c r="AN294" s="103" t="n">
        <f aca="false">SUM(AK294:AM294)</f>
        <v>0</v>
      </c>
      <c r="AP294" s="89" t="n">
        <f aca="false">CHOOSE($G$3,AA294-AB294,AB294-AA294)</f>
        <v>0</v>
      </c>
      <c r="AQ294" s="89" t="n">
        <f aca="false">CHOOSE($G$3,AD294-AE294,AE294-AD294)</f>
        <v>0</v>
      </c>
      <c r="AR294" s="89" t="n">
        <f aca="false">CHOOSE($G$3,AG294-AH294,AH294-AG294)</f>
        <v>0</v>
      </c>
      <c r="AS294" s="103" t="n">
        <f aca="false">AP294+AQ294+AR294</f>
        <v>0</v>
      </c>
      <c r="AT294" s="103"/>
      <c r="AU294" s="90" t="n">
        <f aca="false">AS294+AN294</f>
        <v>0</v>
      </c>
      <c r="AW294" s="90" t="n">
        <f aca="false">AI294+AF294+AC294</f>
        <v>0</v>
      </c>
      <c r="AX294" s="104"/>
    </row>
    <row r="295" customFormat="false" ht="12" hidden="false" customHeight="true" outlineLevel="0" collapsed="false">
      <c r="A295" s="94" t="n">
        <f aca="false">EDATE(A294,1)</f>
        <v>45505</v>
      </c>
      <c r="B295" s="95" t="n">
        <f aca="false">VLOOKUP(MONTH(A295),Volumes,4)</f>
        <v>40000</v>
      </c>
      <c r="C295" s="96"/>
      <c r="D295" s="97" t="n">
        <f aca="false">B295+C295</f>
        <v>40000</v>
      </c>
      <c r="E295" s="84" t="n">
        <f aca="false">IF(X295=0,0,IF(AND(X295=1,$H$3=1),D295*S295,IF($H$3=2,D295,"N/A")))</f>
        <v>0</v>
      </c>
      <c r="F295" s="84" t="n">
        <f aca="false">E295*W295</f>
        <v>0</v>
      </c>
      <c r="G295" s="32" t="n">
        <f aca="false">VLOOKUP($A295,Table,MATCH(G$4,Curves,0))</f>
        <v>4.0375</v>
      </c>
      <c r="H295" s="98" t="n">
        <f aca="false">G295</f>
        <v>4.0375</v>
      </c>
      <c r="I295" s="99" t="n">
        <f aca="false">H295</f>
        <v>4.0375</v>
      </c>
      <c r="J295" s="32" t="n">
        <f aca="false">VLOOKUP($A295,Table,MATCH(J$4,Curves,0))</f>
        <v>-0.0175</v>
      </c>
      <c r="K295" s="98" t="n">
        <f aca="false">J295</f>
        <v>-0.0175</v>
      </c>
      <c r="L295" s="99" t="n">
        <f aca="false">K295</f>
        <v>-0.0175</v>
      </c>
      <c r="M295" s="32" t="n">
        <f aca="false">VLOOKUP($A295,Table,MATCH(M$4,Curves,0))</f>
        <v>0.01</v>
      </c>
      <c r="N295" s="98" t="n">
        <f aca="false">VLOOKUP($A295,Table,MATCH(N$4,Curves,0))</f>
        <v>0.03</v>
      </c>
      <c r="O295" s="99" t="n">
        <f aca="false">N295</f>
        <v>0.03</v>
      </c>
      <c r="P295" s="100"/>
      <c r="Q295" s="99" t="n">
        <f aca="false">O295+L295+I295</f>
        <v>4.05</v>
      </c>
      <c r="R295" s="100"/>
      <c r="S295" s="35" t="n">
        <f aca="false">A296-A295</f>
        <v>31</v>
      </c>
      <c r="T295" s="101" t="n">
        <f aca="false">CHOOSE(F$3,A296+24,A295)</f>
        <v>45560</v>
      </c>
      <c r="U295" s="35" t="n">
        <f aca="false">T295-C$3</f>
        <v>8786</v>
      </c>
      <c r="V295" s="32" t="n">
        <f aca="false">VLOOKUP($A295,Table,MATCH(V$4,Curves,0))</f>
        <v>0.070859002456139</v>
      </c>
      <c r="W295" s="102" t="n">
        <f aca="false">1/(1+CHOOSE(F$3,(V296+($K$3/10000))/2,(V295+($K$3/10000))/2))^(2*U295/365.25)</f>
        <v>0.187308905588078</v>
      </c>
      <c r="X295" s="35" t="n">
        <f aca="false">IF(AND(mthbeg&lt;=A295,mthend&gt;=A295),1,0)</f>
        <v>0</v>
      </c>
      <c r="Y295" s="35" t="n">
        <f aca="false">S295*X295</f>
        <v>0</v>
      </c>
      <c r="AA295" s="89" t="n">
        <f aca="false">F295*G295</f>
        <v>0</v>
      </c>
      <c r="AB295" s="89" t="n">
        <f aca="false">$F295*H295</f>
        <v>0</v>
      </c>
      <c r="AC295" s="89" t="n">
        <f aca="false">$F295*I295</f>
        <v>0</v>
      </c>
      <c r="AD295" s="89" t="n">
        <f aca="false">$F295*J295</f>
        <v>-0</v>
      </c>
      <c r="AE295" s="89" t="n">
        <f aca="false">$F295*K295</f>
        <v>-0</v>
      </c>
      <c r="AF295" s="89" t="n">
        <f aca="false">$F295*L295</f>
        <v>-0</v>
      </c>
      <c r="AG295" s="89" t="n">
        <f aca="false">$F295*M295</f>
        <v>0</v>
      </c>
      <c r="AH295" s="89" t="n">
        <f aca="false">$F295*N295</f>
        <v>0</v>
      </c>
      <c r="AI295" s="89" t="n">
        <f aca="false">F295*O295</f>
        <v>0</v>
      </c>
      <c r="AJ295" s="93"/>
      <c r="AK295" s="89" t="n">
        <f aca="false">CHOOSE($G$3,AB295-AC295,AC295-AB295)</f>
        <v>0</v>
      </c>
      <c r="AL295" s="89" t="n">
        <f aca="false">CHOOSE($G$3,AE295-AF295,AF295-AE295)</f>
        <v>0</v>
      </c>
      <c r="AM295" s="89" t="n">
        <f aca="false">CHOOSE($G$3,AH295-AI295,AI295-AH295)</f>
        <v>0</v>
      </c>
      <c r="AN295" s="103" t="n">
        <f aca="false">SUM(AK295:AM295)</f>
        <v>0</v>
      </c>
      <c r="AP295" s="89" t="n">
        <f aca="false">CHOOSE($G$3,AA295-AB295,AB295-AA295)</f>
        <v>0</v>
      </c>
      <c r="AQ295" s="89" t="n">
        <f aca="false">CHOOSE($G$3,AD295-AE295,AE295-AD295)</f>
        <v>0</v>
      </c>
      <c r="AR295" s="89" t="n">
        <f aca="false">CHOOSE($G$3,AG295-AH295,AH295-AG295)</f>
        <v>0</v>
      </c>
      <c r="AS295" s="103" t="n">
        <f aca="false">AP295+AQ295+AR295</f>
        <v>0</v>
      </c>
      <c r="AT295" s="103"/>
      <c r="AU295" s="90" t="n">
        <f aca="false">AS295+AN295</f>
        <v>0</v>
      </c>
      <c r="AW295" s="90" t="n">
        <f aca="false">AI295+AF295+AC295</f>
        <v>0</v>
      </c>
      <c r="AX295" s="104"/>
    </row>
    <row r="296" customFormat="false" ht="12" hidden="false" customHeight="true" outlineLevel="0" collapsed="false">
      <c r="A296" s="94" t="n">
        <f aca="false">EDATE(A295,1)</f>
        <v>45536</v>
      </c>
      <c r="B296" s="95" t="n">
        <f aca="false">VLOOKUP(MONTH(A296),Volumes,4)</f>
        <v>20000</v>
      </c>
      <c r="C296" s="96"/>
      <c r="D296" s="97" t="n">
        <f aca="false">B296+C296</f>
        <v>20000</v>
      </c>
      <c r="E296" s="84" t="n">
        <f aca="false">IF(X296=0,0,IF(AND(X296=1,$H$3=1),D296*S296,IF($H$3=2,D296,"N/A")))</f>
        <v>0</v>
      </c>
      <c r="F296" s="84" t="n">
        <f aca="false">E296*W296</f>
        <v>0</v>
      </c>
      <c r="G296" s="32" t="n">
        <f aca="false">VLOOKUP($A296,Table,MATCH(G$4,Curves,0))</f>
        <v>4.0375</v>
      </c>
      <c r="H296" s="98" t="n">
        <f aca="false">G296</f>
        <v>4.0375</v>
      </c>
      <c r="I296" s="99" t="n">
        <f aca="false">H296</f>
        <v>4.0375</v>
      </c>
      <c r="J296" s="32" t="n">
        <f aca="false">VLOOKUP($A296,Table,MATCH(J$4,Curves,0))</f>
        <v>-0.0175</v>
      </c>
      <c r="K296" s="98" t="n">
        <f aca="false">J296</f>
        <v>-0.0175</v>
      </c>
      <c r="L296" s="99" t="n">
        <f aca="false">K296</f>
        <v>-0.0175</v>
      </c>
      <c r="M296" s="32" t="n">
        <f aca="false">VLOOKUP($A296,Table,MATCH(M$4,Curves,0))</f>
        <v>0.01</v>
      </c>
      <c r="N296" s="98" t="n">
        <f aca="false">VLOOKUP($A296,Table,MATCH(N$4,Curves,0))</f>
        <v>0.03</v>
      </c>
      <c r="O296" s="99" t="n">
        <f aca="false">N296</f>
        <v>0.03</v>
      </c>
      <c r="P296" s="100"/>
      <c r="Q296" s="99" t="n">
        <f aca="false">O296+L296+I296</f>
        <v>4.05</v>
      </c>
      <c r="R296" s="100"/>
      <c r="S296" s="35" t="n">
        <f aca="false">A297-A296</f>
        <v>30</v>
      </c>
      <c r="T296" s="101" t="n">
        <f aca="false">CHOOSE(F$3,A297+24,A296)</f>
        <v>45590</v>
      </c>
      <c r="U296" s="35" t="n">
        <f aca="false">T296-C$3</f>
        <v>8816</v>
      </c>
      <c r="V296" s="32" t="n">
        <f aca="false">VLOOKUP($A296,Table,MATCH(V$4,Curves,0))</f>
        <v>0.070859002456139</v>
      </c>
      <c r="W296" s="102" t="n">
        <f aca="false">1/(1+CHOOSE(F$3,(V297+($K$3/10000))/2,(V296+($K$3/10000))/2))^(2*U296/365.25)</f>
        <v>0.186240684991811</v>
      </c>
      <c r="X296" s="35" t="n">
        <f aca="false">IF(AND(mthbeg&lt;=A296,mthend&gt;=A296),1,0)</f>
        <v>0</v>
      </c>
      <c r="Y296" s="35" t="n">
        <f aca="false">S296*X296</f>
        <v>0</v>
      </c>
      <c r="AA296" s="89" t="n">
        <f aca="false">F296*G296</f>
        <v>0</v>
      </c>
      <c r="AB296" s="89" t="n">
        <f aca="false">$F296*H296</f>
        <v>0</v>
      </c>
      <c r="AC296" s="89" t="n">
        <f aca="false">$F296*I296</f>
        <v>0</v>
      </c>
      <c r="AD296" s="89" t="n">
        <f aca="false">$F296*J296</f>
        <v>-0</v>
      </c>
      <c r="AE296" s="89" t="n">
        <f aca="false">$F296*K296</f>
        <v>-0</v>
      </c>
      <c r="AF296" s="89" t="n">
        <f aca="false">$F296*L296</f>
        <v>-0</v>
      </c>
      <c r="AG296" s="89" t="n">
        <f aca="false">$F296*M296</f>
        <v>0</v>
      </c>
      <c r="AH296" s="89" t="n">
        <f aca="false">$F296*N296</f>
        <v>0</v>
      </c>
      <c r="AI296" s="89" t="n">
        <f aca="false">F296*O296</f>
        <v>0</v>
      </c>
      <c r="AJ296" s="93"/>
      <c r="AK296" s="89" t="n">
        <f aca="false">CHOOSE($G$3,AB296-AC296,AC296-AB296)</f>
        <v>0</v>
      </c>
      <c r="AL296" s="89" t="n">
        <f aca="false">CHOOSE($G$3,AE296-AF296,AF296-AE296)</f>
        <v>0</v>
      </c>
      <c r="AM296" s="89" t="n">
        <f aca="false">CHOOSE($G$3,AH296-AI296,AI296-AH296)</f>
        <v>0</v>
      </c>
      <c r="AN296" s="103" t="n">
        <f aca="false">SUM(AK296:AM296)</f>
        <v>0</v>
      </c>
      <c r="AP296" s="89" t="n">
        <f aca="false">CHOOSE($G$3,AA296-AB296,AB296-AA296)</f>
        <v>0</v>
      </c>
      <c r="AQ296" s="89" t="n">
        <f aca="false">CHOOSE($G$3,AD296-AE296,AE296-AD296)</f>
        <v>0</v>
      </c>
      <c r="AR296" s="89" t="n">
        <f aca="false">CHOOSE($G$3,AG296-AH296,AH296-AG296)</f>
        <v>0</v>
      </c>
      <c r="AS296" s="103" t="n">
        <f aca="false">AP296+AQ296+AR296</f>
        <v>0</v>
      </c>
      <c r="AT296" s="103"/>
      <c r="AU296" s="90" t="n">
        <f aca="false">AS296+AN296</f>
        <v>0</v>
      </c>
      <c r="AW296" s="90" t="n">
        <f aca="false">AI296+AF296+AC296</f>
        <v>0</v>
      </c>
      <c r="AX296" s="104"/>
    </row>
    <row r="297" customFormat="false" ht="12" hidden="false" customHeight="true" outlineLevel="0" collapsed="false">
      <c r="A297" s="94" t="n">
        <f aca="false">EDATE(A296,1)</f>
        <v>45566</v>
      </c>
      <c r="B297" s="95" t="n">
        <f aca="false">VLOOKUP(MONTH(A297),Volumes,4)</f>
        <v>10000</v>
      </c>
      <c r="C297" s="96"/>
      <c r="D297" s="97" t="n">
        <f aca="false">B297+C297</f>
        <v>10000</v>
      </c>
      <c r="E297" s="84" t="n">
        <f aca="false">IF(X297=0,0,IF(AND(X297=1,$H$3=1),D297*S297,IF($H$3=2,D297,"N/A")))</f>
        <v>0</v>
      </c>
      <c r="F297" s="84" t="n">
        <f aca="false">E297*W297</f>
        <v>0</v>
      </c>
      <c r="G297" s="32" t="n">
        <f aca="false">VLOOKUP($A297,Table,MATCH(G$4,Curves,0))</f>
        <v>4.0375</v>
      </c>
      <c r="H297" s="98" t="n">
        <f aca="false">G297</f>
        <v>4.0375</v>
      </c>
      <c r="I297" s="99" t="n">
        <f aca="false">H297</f>
        <v>4.0375</v>
      </c>
      <c r="J297" s="32" t="n">
        <f aca="false">VLOOKUP($A297,Table,MATCH(J$4,Curves,0))</f>
        <v>-0.0175</v>
      </c>
      <c r="K297" s="98" t="n">
        <f aca="false">J297</f>
        <v>-0.0175</v>
      </c>
      <c r="L297" s="99" t="n">
        <f aca="false">K297</f>
        <v>-0.0175</v>
      </c>
      <c r="M297" s="32" t="n">
        <f aca="false">VLOOKUP($A297,Table,MATCH(M$4,Curves,0))</f>
        <v>0.01</v>
      </c>
      <c r="N297" s="98" t="n">
        <f aca="false">VLOOKUP($A297,Table,MATCH(N$4,Curves,0))</f>
        <v>0.03</v>
      </c>
      <c r="O297" s="99" t="n">
        <f aca="false">N297</f>
        <v>0.03</v>
      </c>
      <c r="P297" s="100"/>
      <c r="Q297" s="99" t="n">
        <f aca="false">O297+L297+I297</f>
        <v>4.05</v>
      </c>
      <c r="R297" s="100"/>
      <c r="S297" s="35" t="n">
        <f aca="false">A298-A297</f>
        <v>31</v>
      </c>
      <c r="T297" s="101" t="n">
        <f aca="false">CHOOSE(F$3,A298+24,A297)</f>
        <v>45621</v>
      </c>
      <c r="U297" s="35" t="n">
        <f aca="false">T297-C$3</f>
        <v>8847</v>
      </c>
      <c r="V297" s="32" t="n">
        <f aca="false">VLOOKUP($A297,Table,MATCH(V$4,Curves,0))</f>
        <v>0.070859002456139</v>
      </c>
      <c r="W297" s="102" t="n">
        <f aca="false">1/(1+CHOOSE(F$3,(V298+($K$3/10000))/2,(V297+($K$3/10000))/2))^(2*U297/365.25)</f>
        <v>0.185143256673334</v>
      </c>
      <c r="X297" s="35" t="n">
        <f aca="false">IF(AND(mthbeg&lt;=A297,mthend&gt;=A297),1,0)</f>
        <v>0</v>
      </c>
      <c r="Y297" s="35" t="n">
        <f aca="false">S297*X297</f>
        <v>0</v>
      </c>
      <c r="AA297" s="89" t="n">
        <f aca="false">F297*G297</f>
        <v>0</v>
      </c>
      <c r="AB297" s="89" t="n">
        <f aca="false">$F297*H297</f>
        <v>0</v>
      </c>
      <c r="AC297" s="89" t="n">
        <f aca="false">$F297*I297</f>
        <v>0</v>
      </c>
      <c r="AD297" s="89" t="n">
        <f aca="false">$F297*J297</f>
        <v>-0</v>
      </c>
      <c r="AE297" s="89" t="n">
        <f aca="false">$F297*K297</f>
        <v>-0</v>
      </c>
      <c r="AF297" s="89" t="n">
        <f aca="false">$F297*L297</f>
        <v>-0</v>
      </c>
      <c r="AG297" s="89" t="n">
        <f aca="false">$F297*M297</f>
        <v>0</v>
      </c>
      <c r="AH297" s="89" t="n">
        <f aca="false">$F297*N297</f>
        <v>0</v>
      </c>
      <c r="AI297" s="89" t="n">
        <f aca="false">F297*O297</f>
        <v>0</v>
      </c>
      <c r="AJ297" s="93"/>
      <c r="AK297" s="89" t="n">
        <f aca="false">CHOOSE($G$3,AB297-AC297,AC297-AB297)</f>
        <v>0</v>
      </c>
      <c r="AL297" s="89" t="n">
        <f aca="false">CHOOSE($G$3,AE297-AF297,AF297-AE297)</f>
        <v>0</v>
      </c>
      <c r="AM297" s="89" t="n">
        <f aca="false">CHOOSE($G$3,AH297-AI297,AI297-AH297)</f>
        <v>0</v>
      </c>
      <c r="AN297" s="103" t="n">
        <f aca="false">SUM(AK297:AM297)</f>
        <v>0</v>
      </c>
      <c r="AP297" s="89" t="n">
        <f aca="false">CHOOSE($G$3,AA297-AB297,AB297-AA297)</f>
        <v>0</v>
      </c>
      <c r="AQ297" s="89" t="n">
        <f aca="false">CHOOSE($G$3,AD297-AE297,AE297-AD297)</f>
        <v>0</v>
      </c>
      <c r="AR297" s="89" t="n">
        <f aca="false">CHOOSE($G$3,AG297-AH297,AH297-AG297)</f>
        <v>0</v>
      </c>
      <c r="AS297" s="103" t="n">
        <f aca="false">AP297+AQ297+AR297</f>
        <v>0</v>
      </c>
      <c r="AT297" s="103"/>
      <c r="AU297" s="90" t="n">
        <f aca="false">AS297+AN297</f>
        <v>0</v>
      </c>
      <c r="AW297" s="90" t="n">
        <f aca="false">AI297+AF297+AC297</f>
        <v>0</v>
      </c>
      <c r="AX297" s="104"/>
    </row>
    <row r="298" customFormat="false" ht="12" hidden="false" customHeight="true" outlineLevel="0" collapsed="false">
      <c r="A298" s="94" t="n">
        <f aca="false">EDATE(A297,1)</f>
        <v>45597</v>
      </c>
      <c r="B298" s="95" t="n">
        <f aca="false">VLOOKUP(MONTH(A298),Volumes,4)</f>
        <v>10000</v>
      </c>
      <c r="C298" s="96"/>
      <c r="D298" s="97" t="n">
        <f aca="false">B298+C298</f>
        <v>10000</v>
      </c>
      <c r="E298" s="84" t="n">
        <f aca="false">IF(X298=0,0,IF(AND(X298=1,$H$3=1),D298*S298,IF($H$3=2,D298,"N/A")))</f>
        <v>0</v>
      </c>
      <c r="F298" s="84" t="n">
        <f aca="false">E298*W298</f>
        <v>0</v>
      </c>
      <c r="G298" s="32" t="n">
        <f aca="false">VLOOKUP($A298,Table,MATCH(G$4,Curves,0))</f>
        <v>4.0375</v>
      </c>
      <c r="H298" s="98" t="n">
        <f aca="false">G298</f>
        <v>4.0375</v>
      </c>
      <c r="I298" s="99" t="n">
        <f aca="false">H298</f>
        <v>4.0375</v>
      </c>
      <c r="J298" s="32" t="n">
        <f aca="false">VLOOKUP($A298,Table,MATCH(J$4,Curves,0))</f>
        <v>-0.0175</v>
      </c>
      <c r="K298" s="98" t="n">
        <f aca="false">J298</f>
        <v>-0.0175</v>
      </c>
      <c r="L298" s="99" t="n">
        <f aca="false">K298</f>
        <v>-0.0175</v>
      </c>
      <c r="M298" s="32" t="n">
        <f aca="false">VLOOKUP($A298,Table,MATCH(M$4,Curves,0))</f>
        <v>0.01</v>
      </c>
      <c r="N298" s="98" t="n">
        <f aca="false">VLOOKUP($A298,Table,MATCH(N$4,Curves,0))</f>
        <v>0.03</v>
      </c>
      <c r="O298" s="99" t="n">
        <f aca="false">N298</f>
        <v>0.03</v>
      </c>
      <c r="P298" s="100"/>
      <c r="Q298" s="99" t="n">
        <f aca="false">O298+L298+I298</f>
        <v>4.05</v>
      </c>
      <c r="R298" s="100"/>
      <c r="S298" s="35" t="n">
        <f aca="false">A299-A298</f>
        <v>30</v>
      </c>
      <c r="T298" s="101" t="n">
        <f aca="false">CHOOSE(F$3,A299+24,A298)</f>
        <v>45651</v>
      </c>
      <c r="U298" s="35" t="n">
        <f aca="false">T298-C$3</f>
        <v>8877</v>
      </c>
      <c r="V298" s="32" t="n">
        <f aca="false">VLOOKUP($A298,Table,MATCH(V$4,Curves,0))</f>
        <v>0.070859002456139</v>
      </c>
      <c r="W298" s="102" t="n">
        <f aca="false">1/(1+CHOOSE(F$3,(V299+($K$3/10000))/2,(V298+($K$3/10000))/2))^(2*U298/365.25)</f>
        <v>0.184087386748637</v>
      </c>
      <c r="X298" s="35" t="n">
        <f aca="false">IF(AND(mthbeg&lt;=A298,mthend&gt;=A298),1,0)</f>
        <v>0</v>
      </c>
      <c r="Y298" s="35" t="n">
        <f aca="false">S298*X298</f>
        <v>0</v>
      </c>
      <c r="AA298" s="89" t="n">
        <f aca="false">F298*G298</f>
        <v>0</v>
      </c>
      <c r="AB298" s="89" t="n">
        <f aca="false">$F298*H298</f>
        <v>0</v>
      </c>
      <c r="AC298" s="89" t="n">
        <f aca="false">$F298*I298</f>
        <v>0</v>
      </c>
      <c r="AD298" s="89" t="n">
        <f aca="false">$F298*J298</f>
        <v>-0</v>
      </c>
      <c r="AE298" s="89" t="n">
        <f aca="false">$F298*K298</f>
        <v>-0</v>
      </c>
      <c r="AF298" s="89" t="n">
        <f aca="false">$F298*L298</f>
        <v>-0</v>
      </c>
      <c r="AG298" s="89" t="n">
        <f aca="false">$F298*M298</f>
        <v>0</v>
      </c>
      <c r="AH298" s="89" t="n">
        <f aca="false">$F298*N298</f>
        <v>0</v>
      </c>
      <c r="AI298" s="89" t="n">
        <f aca="false">F298*O298</f>
        <v>0</v>
      </c>
      <c r="AJ298" s="93"/>
      <c r="AK298" s="89" t="n">
        <f aca="false">CHOOSE($G$3,AB298-AC298,AC298-AB298)</f>
        <v>0</v>
      </c>
      <c r="AL298" s="89" t="n">
        <f aca="false">CHOOSE($G$3,AE298-AF298,AF298-AE298)</f>
        <v>0</v>
      </c>
      <c r="AM298" s="89" t="n">
        <f aca="false">CHOOSE($G$3,AH298-AI298,AI298-AH298)</f>
        <v>0</v>
      </c>
      <c r="AN298" s="103" t="n">
        <f aca="false">SUM(AK298:AM298)</f>
        <v>0</v>
      </c>
      <c r="AP298" s="89" t="n">
        <f aca="false">CHOOSE($G$3,AA298-AB298,AB298-AA298)</f>
        <v>0</v>
      </c>
      <c r="AQ298" s="89" t="n">
        <f aca="false">CHOOSE($G$3,AD298-AE298,AE298-AD298)</f>
        <v>0</v>
      </c>
      <c r="AR298" s="89" t="n">
        <f aca="false">CHOOSE($G$3,AG298-AH298,AH298-AG298)</f>
        <v>0</v>
      </c>
      <c r="AS298" s="103" t="n">
        <f aca="false">AP298+AQ298+AR298</f>
        <v>0</v>
      </c>
      <c r="AT298" s="103"/>
      <c r="AU298" s="90" t="n">
        <f aca="false">AS298+AN298</f>
        <v>0</v>
      </c>
      <c r="AW298" s="90" t="n">
        <f aca="false">AI298+AF298+AC298</f>
        <v>0</v>
      </c>
      <c r="AX298" s="104"/>
    </row>
    <row r="299" customFormat="false" ht="12" hidden="false" customHeight="true" outlineLevel="0" collapsed="false">
      <c r="A299" s="94" t="n">
        <f aca="false">EDATE(A298,1)</f>
        <v>45627</v>
      </c>
      <c r="B299" s="95" t="n">
        <f aca="false">VLOOKUP(MONTH(A299),Volumes,4)</f>
        <v>10000</v>
      </c>
      <c r="C299" s="96"/>
      <c r="D299" s="97" t="n">
        <f aca="false">B299+C299</f>
        <v>10000</v>
      </c>
      <c r="E299" s="84" t="n">
        <f aca="false">IF(X299=0,0,IF(AND(X299=1,$H$3=1),D299*S299,IF($H$3=2,D299,"N/A")))</f>
        <v>0</v>
      </c>
      <c r="F299" s="84" t="n">
        <f aca="false">E299*W299</f>
        <v>0</v>
      </c>
      <c r="G299" s="32" t="n">
        <f aca="false">VLOOKUP($A299,Table,MATCH(G$4,Curves,0))</f>
        <v>4.0375</v>
      </c>
      <c r="H299" s="98" t="n">
        <f aca="false">G299</f>
        <v>4.0375</v>
      </c>
      <c r="I299" s="99" t="n">
        <f aca="false">H299</f>
        <v>4.0375</v>
      </c>
      <c r="J299" s="32" t="n">
        <f aca="false">VLOOKUP($A299,Table,MATCH(J$4,Curves,0))</f>
        <v>-0.0175</v>
      </c>
      <c r="K299" s="98" t="n">
        <f aca="false">J299</f>
        <v>-0.0175</v>
      </c>
      <c r="L299" s="99" t="n">
        <f aca="false">K299</f>
        <v>-0.0175</v>
      </c>
      <c r="M299" s="32" t="n">
        <f aca="false">VLOOKUP($A299,Table,MATCH(M$4,Curves,0))</f>
        <v>0.01</v>
      </c>
      <c r="N299" s="98" t="n">
        <f aca="false">VLOOKUP($A299,Table,MATCH(N$4,Curves,0))</f>
        <v>0.03</v>
      </c>
      <c r="O299" s="99" t="n">
        <f aca="false">N299</f>
        <v>0.03</v>
      </c>
      <c r="P299" s="100"/>
      <c r="Q299" s="99" t="n">
        <f aca="false">O299+L299+I299</f>
        <v>4.05</v>
      </c>
      <c r="R299" s="100"/>
      <c r="S299" s="35" t="n">
        <f aca="false">A300-A299</f>
        <v>31</v>
      </c>
      <c r="T299" s="101" t="n">
        <f aca="false">CHOOSE(F$3,A300+24,A299)</f>
        <v>45682</v>
      </c>
      <c r="U299" s="35" t="n">
        <f aca="false">T299-C$3</f>
        <v>8908</v>
      </c>
      <c r="V299" s="32" t="n">
        <f aca="false">VLOOKUP($A299,Table,MATCH(V$4,Curves,0))</f>
        <v>0.070859002456139</v>
      </c>
      <c r="W299" s="102" t="n">
        <f aca="false">1/(1+CHOOSE(F$3,(V300+($K$3/10000))/2,(V299+($K$3/10000))/2))^(2*U299/365.25)</f>
        <v>0.183002646798817</v>
      </c>
      <c r="X299" s="35" t="n">
        <f aca="false">IF(AND(mthbeg&lt;=A299,mthend&gt;=A299),1,0)</f>
        <v>0</v>
      </c>
      <c r="Y299" s="35" t="n">
        <f aca="false">S299*X299</f>
        <v>0</v>
      </c>
      <c r="AA299" s="89" t="n">
        <f aca="false">F299*G299</f>
        <v>0</v>
      </c>
      <c r="AB299" s="89" t="n">
        <f aca="false">$F299*H299</f>
        <v>0</v>
      </c>
      <c r="AC299" s="89" t="n">
        <f aca="false">$F299*I299</f>
        <v>0</v>
      </c>
      <c r="AD299" s="89" t="n">
        <f aca="false">$F299*J299</f>
        <v>-0</v>
      </c>
      <c r="AE299" s="89" t="n">
        <f aca="false">$F299*K299</f>
        <v>-0</v>
      </c>
      <c r="AF299" s="89" t="n">
        <f aca="false">$F299*L299</f>
        <v>-0</v>
      </c>
      <c r="AG299" s="89" t="n">
        <f aca="false">$F299*M299</f>
        <v>0</v>
      </c>
      <c r="AH299" s="89" t="n">
        <f aca="false">$F299*N299</f>
        <v>0</v>
      </c>
      <c r="AI299" s="89" t="n">
        <f aca="false">F299*O299</f>
        <v>0</v>
      </c>
      <c r="AJ299" s="93"/>
      <c r="AK299" s="89" t="n">
        <f aca="false">CHOOSE($G$3,AB299-AC299,AC299-AB299)</f>
        <v>0</v>
      </c>
      <c r="AL299" s="89" t="n">
        <f aca="false">CHOOSE($G$3,AE299-AF299,AF299-AE299)</f>
        <v>0</v>
      </c>
      <c r="AM299" s="89" t="n">
        <f aca="false">CHOOSE($G$3,AH299-AI299,AI299-AH299)</f>
        <v>0</v>
      </c>
      <c r="AN299" s="103" t="n">
        <f aca="false">SUM(AK299:AM299)</f>
        <v>0</v>
      </c>
      <c r="AP299" s="89" t="n">
        <f aca="false">CHOOSE($G$3,AA299-AB299,AB299-AA299)</f>
        <v>0</v>
      </c>
      <c r="AQ299" s="89" t="n">
        <f aca="false">CHOOSE($G$3,AD299-AE299,AE299-AD299)</f>
        <v>0</v>
      </c>
      <c r="AR299" s="89" t="n">
        <f aca="false">CHOOSE($G$3,AG299-AH299,AH299-AG299)</f>
        <v>0</v>
      </c>
      <c r="AS299" s="103" t="n">
        <f aca="false">AP299+AQ299+AR299</f>
        <v>0</v>
      </c>
      <c r="AT299" s="103"/>
      <c r="AU299" s="90" t="n">
        <f aca="false">AS299+AN299</f>
        <v>0</v>
      </c>
      <c r="AW299" s="90" t="n">
        <f aca="false">AI299+AF299+AC299</f>
        <v>0</v>
      </c>
      <c r="AX299" s="104"/>
    </row>
    <row r="300" customFormat="false" ht="12" hidden="false" customHeight="true" outlineLevel="0" collapsed="false">
      <c r="A300" s="94" t="n">
        <f aca="false">EDATE(A299,1)</f>
        <v>45658</v>
      </c>
      <c r="B300" s="95" t="n">
        <f aca="false">VLOOKUP(MONTH(A300),Volumes,4)</f>
        <v>10000</v>
      </c>
      <c r="C300" s="96"/>
      <c r="D300" s="97" t="n">
        <f aca="false">B300+C300</f>
        <v>10000</v>
      </c>
      <c r="E300" s="84" t="n">
        <f aca="false">IF(X300=0,0,IF(AND(X300=1,$H$3=1),D300*S300,IF($H$3=2,D300,"N/A")))</f>
        <v>0</v>
      </c>
      <c r="F300" s="84" t="n">
        <f aca="false">E300*W300</f>
        <v>0</v>
      </c>
      <c r="G300" s="32" t="n">
        <f aca="false">VLOOKUP($A300,Table,MATCH(G$4,Curves,0))</f>
        <v>4.0375</v>
      </c>
      <c r="H300" s="98" t="n">
        <f aca="false">G300</f>
        <v>4.0375</v>
      </c>
      <c r="I300" s="99" t="n">
        <f aca="false">H300</f>
        <v>4.0375</v>
      </c>
      <c r="J300" s="32" t="n">
        <f aca="false">VLOOKUP($A300,Table,MATCH(J$4,Curves,0))</f>
        <v>-0.0175</v>
      </c>
      <c r="K300" s="98" t="n">
        <f aca="false">J300</f>
        <v>-0.0175</v>
      </c>
      <c r="L300" s="99" t="n">
        <f aca="false">K300</f>
        <v>-0.0175</v>
      </c>
      <c r="M300" s="32" t="n">
        <f aca="false">VLOOKUP($A300,Table,MATCH(M$4,Curves,0))</f>
        <v>0.01</v>
      </c>
      <c r="N300" s="98" t="n">
        <f aca="false">VLOOKUP($A300,Table,MATCH(N$4,Curves,0))</f>
        <v>0.03</v>
      </c>
      <c r="O300" s="99" t="n">
        <f aca="false">N300</f>
        <v>0.03</v>
      </c>
      <c r="P300" s="100"/>
      <c r="Q300" s="99" t="n">
        <f aca="false">O300+L300+I300</f>
        <v>4.05</v>
      </c>
      <c r="R300" s="100"/>
      <c r="S300" s="35" t="n">
        <f aca="false">A301-A300</f>
        <v>31</v>
      </c>
      <c r="T300" s="101" t="n">
        <f aca="false">CHOOSE(F$3,A301+24,A300)</f>
        <v>45713</v>
      </c>
      <c r="U300" s="35" t="n">
        <f aca="false">T300-C$3</f>
        <v>8939</v>
      </c>
      <c r="V300" s="32" t="n">
        <f aca="false">VLOOKUP($A300,Table,MATCH(V$4,Curves,0))</f>
        <v>0.070859002456139</v>
      </c>
      <c r="W300" s="102" t="n">
        <f aca="false">1/(1+CHOOSE(F$3,(V301+($K$3/10000))/2,(V300+($K$3/10000))/2))^(2*U300/365.25)</f>
        <v>0.181924298708752</v>
      </c>
      <c r="X300" s="35" t="n">
        <f aca="false">IF(AND(mthbeg&lt;=A300,mthend&gt;=A300),1,0)</f>
        <v>0</v>
      </c>
      <c r="Y300" s="35" t="n">
        <f aca="false">S300*X300</f>
        <v>0</v>
      </c>
      <c r="AA300" s="89" t="n">
        <f aca="false">F300*G300</f>
        <v>0</v>
      </c>
      <c r="AB300" s="89" t="n">
        <f aca="false">$F300*H300</f>
        <v>0</v>
      </c>
      <c r="AC300" s="89" t="n">
        <f aca="false">$F300*I300</f>
        <v>0</v>
      </c>
      <c r="AD300" s="89" t="n">
        <f aca="false">$F300*J300</f>
        <v>-0</v>
      </c>
      <c r="AE300" s="89" t="n">
        <f aca="false">$F300*K300</f>
        <v>-0</v>
      </c>
      <c r="AF300" s="89" t="n">
        <f aca="false">$F300*L300</f>
        <v>-0</v>
      </c>
      <c r="AG300" s="89" t="n">
        <f aca="false">$F300*M300</f>
        <v>0</v>
      </c>
      <c r="AH300" s="89" t="n">
        <f aca="false">$F300*N300</f>
        <v>0</v>
      </c>
      <c r="AI300" s="89" t="n">
        <f aca="false">F300*O300</f>
        <v>0</v>
      </c>
      <c r="AJ300" s="93"/>
      <c r="AK300" s="89" t="n">
        <f aca="false">CHOOSE($G$3,AB300-AC300,AC300-AB300)</f>
        <v>0</v>
      </c>
      <c r="AL300" s="89" t="n">
        <f aca="false">CHOOSE($G$3,AE300-AF300,AF300-AE300)</f>
        <v>0</v>
      </c>
      <c r="AM300" s="89" t="n">
        <f aca="false">CHOOSE($G$3,AH300-AI300,AI300-AH300)</f>
        <v>0</v>
      </c>
      <c r="AN300" s="103" t="n">
        <f aca="false">SUM(AK300:AM300)</f>
        <v>0</v>
      </c>
      <c r="AP300" s="89" t="n">
        <f aca="false">CHOOSE($G$3,AA300-AB300,AB300-AA300)</f>
        <v>0</v>
      </c>
      <c r="AQ300" s="89" t="n">
        <f aca="false">CHOOSE($G$3,AD300-AE300,AE300-AD300)</f>
        <v>0</v>
      </c>
      <c r="AR300" s="89" t="n">
        <f aca="false">CHOOSE($G$3,AG300-AH300,AH300-AG300)</f>
        <v>0</v>
      </c>
      <c r="AS300" s="103" t="n">
        <f aca="false">AP300+AQ300+AR300</f>
        <v>0</v>
      </c>
      <c r="AT300" s="103"/>
      <c r="AU300" s="90" t="n">
        <f aca="false">AS300+AN300</f>
        <v>0</v>
      </c>
      <c r="AW300" s="90" t="n">
        <f aca="false">AI300+AF300+AC300</f>
        <v>0</v>
      </c>
      <c r="AX300" s="104"/>
    </row>
    <row r="301" customFormat="false" ht="12" hidden="false" customHeight="true" outlineLevel="0" collapsed="false">
      <c r="A301" s="94" t="n">
        <f aca="false">EDATE(A300,1)</f>
        <v>45689</v>
      </c>
      <c r="B301" s="95" t="n">
        <f aca="false">VLOOKUP(MONTH(A301),Volumes,4)</f>
        <v>10000</v>
      </c>
      <c r="C301" s="96"/>
      <c r="D301" s="97" t="n">
        <f aca="false">B301+C301</f>
        <v>10000</v>
      </c>
      <c r="E301" s="84" t="n">
        <f aca="false">IF(X301=0,0,IF(AND(X301=1,$H$3=1),D301*S301,IF($H$3=2,D301,"N/A")))</f>
        <v>0</v>
      </c>
      <c r="F301" s="84" t="n">
        <f aca="false">E301*W301</f>
        <v>0</v>
      </c>
      <c r="G301" s="32" t="n">
        <f aca="false">VLOOKUP($A301,Table,MATCH(G$4,Curves,0))</f>
        <v>4.0375</v>
      </c>
      <c r="H301" s="98" t="n">
        <f aca="false">G301</f>
        <v>4.0375</v>
      </c>
      <c r="I301" s="99" t="n">
        <f aca="false">H301</f>
        <v>4.0375</v>
      </c>
      <c r="J301" s="32" t="n">
        <f aca="false">VLOOKUP($A301,Table,MATCH(J$4,Curves,0))</f>
        <v>-0.0175</v>
      </c>
      <c r="K301" s="98" t="n">
        <f aca="false">J301</f>
        <v>-0.0175</v>
      </c>
      <c r="L301" s="99" t="n">
        <f aca="false">K301</f>
        <v>-0.0175</v>
      </c>
      <c r="M301" s="32" t="n">
        <f aca="false">VLOOKUP($A301,Table,MATCH(M$4,Curves,0))</f>
        <v>0.01</v>
      </c>
      <c r="N301" s="98" t="n">
        <f aca="false">VLOOKUP($A301,Table,MATCH(N$4,Curves,0))</f>
        <v>0.03</v>
      </c>
      <c r="O301" s="99" t="n">
        <f aca="false">N301</f>
        <v>0.03</v>
      </c>
      <c r="P301" s="100"/>
      <c r="Q301" s="99" t="n">
        <f aca="false">O301+L301+I301</f>
        <v>4.05</v>
      </c>
      <c r="R301" s="100"/>
      <c r="S301" s="35" t="n">
        <f aca="false">A302-A301</f>
        <v>28</v>
      </c>
      <c r="T301" s="101" t="n">
        <f aca="false">CHOOSE(F$3,A302+24,A301)</f>
        <v>45741</v>
      </c>
      <c r="U301" s="35" t="n">
        <f aca="false">T301-C$3</f>
        <v>8967</v>
      </c>
      <c r="V301" s="32" t="n">
        <f aca="false">VLOOKUP($A301,Table,MATCH(V$4,Curves,0))</f>
        <v>0.070859002456139</v>
      </c>
      <c r="W301" s="102" t="n">
        <f aca="false">1/(1+CHOOSE(F$3,(V302+($K$3/10000))/2,(V301+($K$3/10000))/2))^(2*U301/365.25)</f>
        <v>0.180955769491911</v>
      </c>
      <c r="X301" s="35" t="n">
        <f aca="false">IF(AND(mthbeg&lt;=A301,mthend&gt;=A301),1,0)</f>
        <v>0</v>
      </c>
      <c r="Y301" s="35" t="n">
        <f aca="false">S301*X301</f>
        <v>0</v>
      </c>
      <c r="AA301" s="89" t="n">
        <f aca="false">F301*G301</f>
        <v>0</v>
      </c>
      <c r="AB301" s="89" t="n">
        <f aca="false">$F301*H301</f>
        <v>0</v>
      </c>
      <c r="AC301" s="89" t="n">
        <f aca="false">$F301*I301</f>
        <v>0</v>
      </c>
      <c r="AD301" s="89" t="n">
        <f aca="false">$F301*J301</f>
        <v>-0</v>
      </c>
      <c r="AE301" s="89" t="n">
        <f aca="false">$F301*K301</f>
        <v>-0</v>
      </c>
      <c r="AF301" s="89" t="n">
        <f aca="false">$F301*L301</f>
        <v>-0</v>
      </c>
      <c r="AG301" s="89" t="n">
        <f aca="false">$F301*M301</f>
        <v>0</v>
      </c>
      <c r="AH301" s="89" t="n">
        <f aca="false">$F301*N301</f>
        <v>0</v>
      </c>
      <c r="AI301" s="89" t="n">
        <f aca="false">F301*O301</f>
        <v>0</v>
      </c>
      <c r="AJ301" s="93"/>
      <c r="AK301" s="89" t="n">
        <f aca="false">CHOOSE($G$3,AB301-AC301,AC301-AB301)</f>
        <v>0</v>
      </c>
      <c r="AL301" s="89" t="n">
        <f aca="false">CHOOSE($G$3,AE301-AF301,AF301-AE301)</f>
        <v>0</v>
      </c>
      <c r="AM301" s="89" t="n">
        <f aca="false">CHOOSE($G$3,AH301-AI301,AI301-AH301)</f>
        <v>0</v>
      </c>
      <c r="AN301" s="103" t="n">
        <f aca="false">SUM(AK301:AM301)</f>
        <v>0</v>
      </c>
      <c r="AP301" s="89" t="n">
        <f aca="false">CHOOSE($G$3,AA301-AB301,AB301-AA301)</f>
        <v>0</v>
      </c>
      <c r="AQ301" s="89" t="n">
        <f aca="false">CHOOSE($G$3,AD301-AE301,AE301-AD301)</f>
        <v>0</v>
      </c>
      <c r="AR301" s="89" t="n">
        <f aca="false">CHOOSE($G$3,AG301-AH301,AH301-AG301)</f>
        <v>0</v>
      </c>
      <c r="AS301" s="103" t="n">
        <f aca="false">AP301+AQ301+AR301</f>
        <v>0</v>
      </c>
      <c r="AT301" s="103"/>
      <c r="AU301" s="90" t="n">
        <f aca="false">AS301+AN301</f>
        <v>0</v>
      </c>
      <c r="AW301" s="90" t="n">
        <f aca="false">AI301+AF301+AC301</f>
        <v>0</v>
      </c>
      <c r="AX301" s="104"/>
    </row>
    <row r="302" customFormat="false" ht="12" hidden="false" customHeight="true" outlineLevel="0" collapsed="false">
      <c r="A302" s="94" t="n">
        <f aca="false">EDATE(A301,1)</f>
        <v>45717</v>
      </c>
      <c r="B302" s="95" t="n">
        <f aca="false">VLOOKUP(MONTH(A302),Volumes,4)</f>
        <v>10000</v>
      </c>
      <c r="C302" s="96"/>
      <c r="D302" s="97" t="n">
        <f aca="false">B302+C302</f>
        <v>10000</v>
      </c>
      <c r="E302" s="84" t="n">
        <f aca="false">IF(X302=0,0,IF(AND(X302=1,$H$3=1),D302*S302,IF($H$3=2,D302,"N/A")))</f>
        <v>0</v>
      </c>
      <c r="F302" s="84" t="n">
        <f aca="false">E302*W302</f>
        <v>0</v>
      </c>
      <c r="G302" s="32" t="n">
        <f aca="false">VLOOKUP($A302,Table,MATCH(G$4,Curves,0))</f>
        <v>4.0375</v>
      </c>
      <c r="H302" s="98" t="n">
        <f aca="false">G302</f>
        <v>4.0375</v>
      </c>
      <c r="I302" s="99" t="n">
        <f aca="false">H302</f>
        <v>4.0375</v>
      </c>
      <c r="J302" s="32" t="n">
        <f aca="false">VLOOKUP($A302,Table,MATCH(J$4,Curves,0))</f>
        <v>-0.0175</v>
      </c>
      <c r="K302" s="98" t="n">
        <f aca="false">J302</f>
        <v>-0.0175</v>
      </c>
      <c r="L302" s="99" t="n">
        <f aca="false">K302</f>
        <v>-0.0175</v>
      </c>
      <c r="M302" s="32" t="n">
        <f aca="false">VLOOKUP($A302,Table,MATCH(M$4,Curves,0))</f>
        <v>0.01</v>
      </c>
      <c r="N302" s="98" t="n">
        <f aca="false">VLOOKUP($A302,Table,MATCH(N$4,Curves,0))</f>
        <v>0.03</v>
      </c>
      <c r="O302" s="99" t="n">
        <f aca="false">N302</f>
        <v>0.03</v>
      </c>
      <c r="P302" s="100"/>
      <c r="Q302" s="99" t="n">
        <f aca="false">O302+L302+I302</f>
        <v>4.05</v>
      </c>
      <c r="R302" s="100"/>
      <c r="S302" s="35" t="n">
        <f aca="false">A303-A302</f>
        <v>31</v>
      </c>
      <c r="T302" s="101" t="n">
        <f aca="false">CHOOSE(F$3,A303+24,A302)</f>
        <v>45772</v>
      </c>
      <c r="U302" s="35" t="n">
        <f aca="false">T302-C$3</f>
        <v>8998</v>
      </c>
      <c r="V302" s="32" t="n">
        <f aca="false">VLOOKUP($A302,Table,MATCH(V$4,Curves,0))</f>
        <v>0.070859002456139</v>
      </c>
      <c r="W302" s="102" t="n">
        <f aca="false">1/(1+CHOOSE(F$3,(V303+($K$3/10000))/2,(V302+($K$3/10000))/2))^(2*U302/365.25)</f>
        <v>0.179889482682232</v>
      </c>
      <c r="X302" s="35" t="n">
        <f aca="false">IF(AND(mthbeg&lt;=A302,mthend&gt;=A302),1,0)</f>
        <v>0</v>
      </c>
      <c r="Y302" s="35" t="n">
        <f aca="false">S302*X302</f>
        <v>0</v>
      </c>
      <c r="AA302" s="89" t="n">
        <f aca="false">F302*G302</f>
        <v>0</v>
      </c>
      <c r="AB302" s="89" t="n">
        <f aca="false">$F302*H302</f>
        <v>0</v>
      </c>
      <c r="AC302" s="89" t="n">
        <f aca="false">$F302*I302</f>
        <v>0</v>
      </c>
      <c r="AD302" s="89" t="n">
        <f aca="false">$F302*J302</f>
        <v>-0</v>
      </c>
      <c r="AE302" s="89" t="n">
        <f aca="false">$F302*K302</f>
        <v>-0</v>
      </c>
      <c r="AF302" s="89" t="n">
        <f aca="false">$F302*L302</f>
        <v>-0</v>
      </c>
      <c r="AG302" s="89" t="n">
        <f aca="false">$F302*M302</f>
        <v>0</v>
      </c>
      <c r="AH302" s="89" t="n">
        <f aca="false">$F302*N302</f>
        <v>0</v>
      </c>
      <c r="AI302" s="89" t="n">
        <f aca="false">F302*O302</f>
        <v>0</v>
      </c>
      <c r="AJ302" s="93"/>
      <c r="AK302" s="89" t="n">
        <f aca="false">CHOOSE($G$3,AB302-AC302,AC302-AB302)</f>
        <v>0</v>
      </c>
      <c r="AL302" s="89" t="n">
        <f aca="false">CHOOSE($G$3,AE302-AF302,AF302-AE302)</f>
        <v>0</v>
      </c>
      <c r="AM302" s="89" t="n">
        <f aca="false">CHOOSE($G$3,AH302-AI302,AI302-AH302)</f>
        <v>0</v>
      </c>
      <c r="AN302" s="103" t="n">
        <f aca="false">SUM(AK302:AM302)</f>
        <v>0</v>
      </c>
      <c r="AP302" s="89" t="n">
        <f aca="false">CHOOSE($G$3,AA302-AB302,AB302-AA302)</f>
        <v>0</v>
      </c>
      <c r="AQ302" s="89" t="n">
        <f aca="false">CHOOSE($G$3,AD302-AE302,AE302-AD302)</f>
        <v>0</v>
      </c>
      <c r="AR302" s="89" t="n">
        <f aca="false">CHOOSE($G$3,AG302-AH302,AH302-AG302)</f>
        <v>0</v>
      </c>
      <c r="AS302" s="103" t="n">
        <f aca="false">AP302+AQ302+AR302</f>
        <v>0</v>
      </c>
      <c r="AT302" s="103"/>
      <c r="AU302" s="90" t="n">
        <f aca="false">AS302+AN302</f>
        <v>0</v>
      </c>
      <c r="AW302" s="90" t="n">
        <f aca="false">AI302+AF302+AC302</f>
        <v>0</v>
      </c>
      <c r="AX302" s="104"/>
    </row>
    <row r="303" customFormat="false" ht="12" hidden="false" customHeight="true" outlineLevel="0" collapsed="false">
      <c r="A303" s="94" t="n">
        <f aca="false">EDATE(A302,1)</f>
        <v>45748</v>
      </c>
      <c r="B303" s="95" t="n">
        <f aca="false">VLOOKUP(MONTH(A303),Volumes,4)</f>
        <v>10000</v>
      </c>
      <c r="C303" s="96"/>
      <c r="D303" s="97" t="n">
        <f aca="false">B303+C303</f>
        <v>10000</v>
      </c>
      <c r="E303" s="84" t="n">
        <f aca="false">IF(X303=0,0,IF(AND(X303=1,$H$3=1),D303*S303,IF($H$3=2,D303,"N/A")))</f>
        <v>0</v>
      </c>
      <c r="F303" s="84" t="n">
        <f aca="false">E303*W303</f>
        <v>0</v>
      </c>
      <c r="G303" s="32" t="n">
        <f aca="false">VLOOKUP($A303,Table,MATCH(G$4,Curves,0))</f>
        <v>4.0375</v>
      </c>
      <c r="H303" s="98" t="n">
        <f aca="false">G303</f>
        <v>4.0375</v>
      </c>
      <c r="I303" s="99" t="n">
        <f aca="false">H303</f>
        <v>4.0375</v>
      </c>
      <c r="J303" s="32" t="n">
        <f aca="false">VLOOKUP($A303,Table,MATCH(J$4,Curves,0))</f>
        <v>-0.0175</v>
      </c>
      <c r="K303" s="98" t="n">
        <f aca="false">J303</f>
        <v>-0.0175</v>
      </c>
      <c r="L303" s="99" t="n">
        <f aca="false">K303</f>
        <v>-0.0175</v>
      </c>
      <c r="M303" s="32" t="n">
        <f aca="false">VLOOKUP($A303,Table,MATCH(M$4,Curves,0))</f>
        <v>0.01</v>
      </c>
      <c r="N303" s="98" t="n">
        <f aca="false">VLOOKUP($A303,Table,MATCH(N$4,Curves,0))</f>
        <v>0.03</v>
      </c>
      <c r="O303" s="99" t="n">
        <f aca="false">N303</f>
        <v>0.03</v>
      </c>
      <c r="P303" s="100"/>
      <c r="Q303" s="99" t="n">
        <f aca="false">O303+L303+I303</f>
        <v>4.05</v>
      </c>
      <c r="R303" s="100"/>
      <c r="S303" s="35" t="n">
        <f aca="false">A304-A303</f>
        <v>30</v>
      </c>
      <c r="T303" s="101" t="n">
        <f aca="false">CHOOSE(F$3,A304+24,A303)</f>
        <v>45802</v>
      </c>
      <c r="U303" s="35" t="n">
        <f aca="false">T303-C$3</f>
        <v>9028</v>
      </c>
      <c r="V303" s="32" t="n">
        <f aca="false">VLOOKUP($A303,Table,MATCH(V$4,Curves,0))</f>
        <v>0.070859002456139</v>
      </c>
      <c r="W303" s="102" t="n">
        <f aca="false">1/(1+CHOOSE(F$3,(V304+($K$3/10000))/2,(V303+($K$3/10000))/2))^(2*U303/365.25)</f>
        <v>0.17886357497192</v>
      </c>
      <c r="X303" s="35" t="n">
        <f aca="false">IF(AND(mthbeg&lt;=A303,mthend&gt;=A303),1,0)</f>
        <v>0</v>
      </c>
      <c r="Y303" s="35" t="n">
        <f aca="false">S303*X303</f>
        <v>0</v>
      </c>
      <c r="AA303" s="89" t="n">
        <f aca="false">F303*G303</f>
        <v>0</v>
      </c>
      <c r="AB303" s="89" t="n">
        <f aca="false">$F303*H303</f>
        <v>0</v>
      </c>
      <c r="AC303" s="89" t="n">
        <f aca="false">$F303*I303</f>
        <v>0</v>
      </c>
      <c r="AD303" s="89" t="n">
        <f aca="false">$F303*J303</f>
        <v>-0</v>
      </c>
      <c r="AE303" s="89" t="n">
        <f aca="false">$F303*K303</f>
        <v>-0</v>
      </c>
      <c r="AF303" s="89" t="n">
        <f aca="false">$F303*L303</f>
        <v>-0</v>
      </c>
      <c r="AG303" s="89" t="n">
        <f aca="false">$F303*M303</f>
        <v>0</v>
      </c>
      <c r="AH303" s="89" t="n">
        <f aca="false">$F303*N303</f>
        <v>0</v>
      </c>
      <c r="AI303" s="89" t="n">
        <f aca="false">F303*O303</f>
        <v>0</v>
      </c>
      <c r="AJ303" s="93"/>
      <c r="AK303" s="89" t="n">
        <f aca="false">CHOOSE($G$3,AB303-AC303,AC303-AB303)</f>
        <v>0</v>
      </c>
      <c r="AL303" s="89" t="n">
        <f aca="false">CHOOSE($G$3,AE303-AF303,AF303-AE303)</f>
        <v>0</v>
      </c>
      <c r="AM303" s="89" t="n">
        <f aca="false">CHOOSE($G$3,AH303-AI303,AI303-AH303)</f>
        <v>0</v>
      </c>
      <c r="AN303" s="103" t="n">
        <f aca="false">SUM(AK303:AM303)</f>
        <v>0</v>
      </c>
      <c r="AP303" s="89" t="n">
        <f aca="false">CHOOSE($G$3,AA303-AB303,AB303-AA303)</f>
        <v>0</v>
      </c>
      <c r="AQ303" s="89" t="n">
        <f aca="false">CHOOSE($G$3,AD303-AE303,AE303-AD303)</f>
        <v>0</v>
      </c>
      <c r="AR303" s="89" t="n">
        <f aca="false">CHOOSE($G$3,AG303-AH303,AH303-AG303)</f>
        <v>0</v>
      </c>
      <c r="AS303" s="103" t="n">
        <f aca="false">AP303+AQ303+AR303</f>
        <v>0</v>
      </c>
      <c r="AT303" s="103"/>
      <c r="AU303" s="90" t="n">
        <f aca="false">AS303+AN303</f>
        <v>0</v>
      </c>
      <c r="AW303" s="90" t="n">
        <f aca="false">AI303+AF303+AC303</f>
        <v>0</v>
      </c>
      <c r="AX303" s="104"/>
    </row>
    <row r="304" customFormat="false" ht="12" hidden="false" customHeight="true" outlineLevel="0" collapsed="false">
      <c r="A304" s="94" t="n">
        <f aca="false">EDATE(A303,1)</f>
        <v>45778</v>
      </c>
      <c r="B304" s="95" t="n">
        <f aca="false">VLOOKUP(MONTH(A304),Volumes,4)</f>
        <v>20000</v>
      </c>
      <c r="C304" s="96"/>
      <c r="D304" s="97" t="n">
        <f aca="false">B304+C304</f>
        <v>20000</v>
      </c>
      <c r="E304" s="84" t="n">
        <f aca="false">IF(X304=0,0,IF(AND(X304=1,$H$3=1),D304*S304,IF($H$3=2,D304,"N/A")))</f>
        <v>0</v>
      </c>
      <c r="F304" s="84" t="n">
        <f aca="false">E304*W304</f>
        <v>0</v>
      </c>
      <c r="G304" s="32" t="n">
        <f aca="false">VLOOKUP($A304,Table,MATCH(G$4,Curves,0))</f>
        <v>4.0375</v>
      </c>
      <c r="H304" s="98" t="n">
        <f aca="false">G304</f>
        <v>4.0375</v>
      </c>
      <c r="I304" s="99" t="n">
        <f aca="false">H304</f>
        <v>4.0375</v>
      </c>
      <c r="J304" s="32" t="n">
        <f aca="false">VLOOKUP($A304,Table,MATCH(J$4,Curves,0))</f>
        <v>-0.0175</v>
      </c>
      <c r="K304" s="98" t="n">
        <f aca="false">J304</f>
        <v>-0.0175</v>
      </c>
      <c r="L304" s="99" t="n">
        <f aca="false">K304</f>
        <v>-0.0175</v>
      </c>
      <c r="M304" s="32" t="n">
        <f aca="false">VLOOKUP($A304,Table,MATCH(M$4,Curves,0))</f>
        <v>0.01</v>
      </c>
      <c r="N304" s="98" t="n">
        <f aca="false">VLOOKUP($A304,Table,MATCH(N$4,Curves,0))</f>
        <v>0.03</v>
      </c>
      <c r="O304" s="99" t="n">
        <f aca="false">N304</f>
        <v>0.03</v>
      </c>
      <c r="P304" s="100"/>
      <c r="Q304" s="99" t="n">
        <f aca="false">O304+L304+I304</f>
        <v>4.05</v>
      </c>
      <c r="R304" s="100"/>
      <c r="S304" s="35" t="n">
        <f aca="false">A305-A304</f>
        <v>31</v>
      </c>
      <c r="T304" s="101" t="n">
        <f aca="false">CHOOSE(F$3,A305+24,A304)</f>
        <v>45833</v>
      </c>
      <c r="U304" s="35" t="n">
        <f aca="false">T304-C$3</f>
        <v>9059</v>
      </c>
      <c r="V304" s="32" t="n">
        <f aca="false">VLOOKUP($A304,Table,MATCH(V$4,Curves,0))</f>
        <v>0.070859002456139</v>
      </c>
      <c r="W304" s="102" t="n">
        <f aca="false">1/(1+CHOOSE(F$3,(V305+($K$3/10000))/2,(V304+($K$3/10000))/2))^(2*U304/365.25)</f>
        <v>0.177809616475543</v>
      </c>
      <c r="X304" s="35" t="n">
        <f aca="false">IF(AND(mthbeg&lt;=A304,mthend&gt;=A304),1,0)</f>
        <v>0</v>
      </c>
      <c r="Y304" s="35" t="n">
        <f aca="false">S304*X304</f>
        <v>0</v>
      </c>
      <c r="AA304" s="89" t="n">
        <f aca="false">F304*G304</f>
        <v>0</v>
      </c>
      <c r="AB304" s="89" t="n">
        <f aca="false">$F304*H304</f>
        <v>0</v>
      </c>
      <c r="AC304" s="89" t="n">
        <f aca="false">$F304*I304</f>
        <v>0</v>
      </c>
      <c r="AD304" s="89" t="n">
        <f aca="false">$F304*J304</f>
        <v>-0</v>
      </c>
      <c r="AE304" s="89" t="n">
        <f aca="false">$F304*K304</f>
        <v>-0</v>
      </c>
      <c r="AF304" s="89" t="n">
        <f aca="false">$F304*L304</f>
        <v>-0</v>
      </c>
      <c r="AG304" s="89" t="n">
        <f aca="false">$F304*M304</f>
        <v>0</v>
      </c>
      <c r="AH304" s="89" t="n">
        <f aca="false">$F304*N304</f>
        <v>0</v>
      </c>
      <c r="AI304" s="89" t="n">
        <f aca="false">F304*O304</f>
        <v>0</v>
      </c>
      <c r="AJ304" s="93"/>
      <c r="AK304" s="89" t="n">
        <f aca="false">CHOOSE($G$3,AB304-AC304,AC304-AB304)</f>
        <v>0</v>
      </c>
      <c r="AL304" s="89" t="n">
        <f aca="false">CHOOSE($G$3,AE304-AF304,AF304-AE304)</f>
        <v>0</v>
      </c>
      <c r="AM304" s="89" t="n">
        <f aca="false">CHOOSE($G$3,AH304-AI304,AI304-AH304)</f>
        <v>0</v>
      </c>
      <c r="AN304" s="103" t="n">
        <f aca="false">SUM(AK304:AM304)</f>
        <v>0</v>
      </c>
      <c r="AP304" s="89" t="n">
        <f aca="false">CHOOSE($G$3,AA304-AB304,AB304-AA304)</f>
        <v>0</v>
      </c>
      <c r="AQ304" s="89" t="n">
        <f aca="false">CHOOSE($G$3,AD304-AE304,AE304-AD304)</f>
        <v>0</v>
      </c>
      <c r="AR304" s="89" t="n">
        <f aca="false">CHOOSE($G$3,AG304-AH304,AH304-AG304)</f>
        <v>0</v>
      </c>
      <c r="AS304" s="103" t="n">
        <f aca="false">AP304+AQ304+AR304</f>
        <v>0</v>
      </c>
      <c r="AT304" s="103"/>
      <c r="AU304" s="90" t="n">
        <f aca="false">AS304+AN304</f>
        <v>0</v>
      </c>
      <c r="AW304" s="90" t="n">
        <f aca="false">AI304+AF304+AC304</f>
        <v>0</v>
      </c>
      <c r="AX304" s="104"/>
    </row>
    <row r="305" customFormat="false" ht="12" hidden="false" customHeight="true" outlineLevel="0" collapsed="false">
      <c r="A305" s="94" t="n">
        <f aca="false">EDATE(A304,1)</f>
        <v>45809</v>
      </c>
      <c r="B305" s="95" t="n">
        <f aca="false">VLOOKUP(MONTH(A305),Volumes,4)</f>
        <v>40000</v>
      </c>
      <c r="C305" s="96"/>
      <c r="D305" s="97" t="n">
        <f aca="false">B305+C305</f>
        <v>40000</v>
      </c>
      <c r="E305" s="84" t="n">
        <f aca="false">IF(X305=0,0,IF(AND(X305=1,$H$3=1),D305*S305,IF($H$3=2,D305,"N/A")))</f>
        <v>0</v>
      </c>
      <c r="F305" s="84" t="n">
        <f aca="false">E305*W305</f>
        <v>0</v>
      </c>
      <c r="G305" s="32" t="n">
        <f aca="false">VLOOKUP($A305,Table,MATCH(G$4,Curves,0))</f>
        <v>4.0375</v>
      </c>
      <c r="H305" s="98" t="n">
        <f aca="false">G305</f>
        <v>4.0375</v>
      </c>
      <c r="I305" s="99" t="n">
        <f aca="false">H305</f>
        <v>4.0375</v>
      </c>
      <c r="J305" s="32" t="n">
        <f aca="false">VLOOKUP($A305,Table,MATCH(J$4,Curves,0))</f>
        <v>-0.0175</v>
      </c>
      <c r="K305" s="98" t="n">
        <f aca="false">J305</f>
        <v>-0.0175</v>
      </c>
      <c r="L305" s="99" t="n">
        <f aca="false">K305</f>
        <v>-0.0175</v>
      </c>
      <c r="M305" s="32" t="n">
        <f aca="false">VLOOKUP($A305,Table,MATCH(M$4,Curves,0))</f>
        <v>0.01</v>
      </c>
      <c r="N305" s="98" t="n">
        <f aca="false">VLOOKUP($A305,Table,MATCH(N$4,Curves,0))</f>
        <v>0.03</v>
      </c>
      <c r="O305" s="99" t="n">
        <f aca="false">N305</f>
        <v>0.03</v>
      </c>
      <c r="P305" s="100"/>
      <c r="Q305" s="99" t="n">
        <f aca="false">O305+L305+I305</f>
        <v>4.05</v>
      </c>
      <c r="R305" s="100"/>
      <c r="S305" s="35" t="n">
        <f aca="false">A306-A305</f>
        <v>30</v>
      </c>
      <c r="T305" s="101" t="n">
        <f aca="false">CHOOSE(F$3,A306+24,A305)</f>
        <v>45863</v>
      </c>
      <c r="U305" s="35" t="n">
        <f aca="false">T305-C$3</f>
        <v>9089</v>
      </c>
      <c r="V305" s="32" t="n">
        <f aca="false">VLOOKUP($A305,Table,MATCH(V$4,Curves,0))</f>
        <v>0.070859002456139</v>
      </c>
      <c r="W305" s="102" t="n">
        <f aca="false">1/(1+CHOOSE(F$3,(V306+($K$3/10000))/2,(V305+($K$3/10000))/2))^(2*U305/365.25)</f>
        <v>0.176795570218974</v>
      </c>
      <c r="X305" s="35" t="n">
        <f aca="false">IF(AND(mthbeg&lt;=A305,mthend&gt;=A305),1,0)</f>
        <v>0</v>
      </c>
      <c r="Y305" s="35" t="n">
        <f aca="false">S305*X305</f>
        <v>0</v>
      </c>
      <c r="AA305" s="89" t="n">
        <f aca="false">F305*G305</f>
        <v>0</v>
      </c>
      <c r="AB305" s="89" t="n">
        <f aca="false">$F305*H305</f>
        <v>0</v>
      </c>
      <c r="AC305" s="89" t="n">
        <f aca="false">$F305*I305</f>
        <v>0</v>
      </c>
      <c r="AD305" s="89" t="n">
        <f aca="false">$F305*J305</f>
        <v>-0</v>
      </c>
      <c r="AE305" s="89" t="n">
        <f aca="false">$F305*K305</f>
        <v>-0</v>
      </c>
      <c r="AF305" s="89" t="n">
        <f aca="false">$F305*L305</f>
        <v>-0</v>
      </c>
      <c r="AG305" s="89" t="n">
        <f aca="false">$F305*M305</f>
        <v>0</v>
      </c>
      <c r="AH305" s="89" t="n">
        <f aca="false">$F305*N305</f>
        <v>0</v>
      </c>
      <c r="AI305" s="89" t="n">
        <f aca="false">F305*O305</f>
        <v>0</v>
      </c>
      <c r="AJ305" s="93"/>
      <c r="AK305" s="89" t="n">
        <f aca="false">CHOOSE($G$3,AB305-AC305,AC305-AB305)</f>
        <v>0</v>
      </c>
      <c r="AL305" s="89" t="n">
        <f aca="false">CHOOSE($G$3,AE305-AF305,AF305-AE305)</f>
        <v>0</v>
      </c>
      <c r="AM305" s="89" t="n">
        <f aca="false">CHOOSE($G$3,AH305-AI305,AI305-AH305)</f>
        <v>0</v>
      </c>
      <c r="AN305" s="103" t="n">
        <f aca="false">SUM(AK305:AM305)</f>
        <v>0</v>
      </c>
      <c r="AP305" s="89" t="n">
        <f aca="false">CHOOSE($G$3,AA305-AB305,AB305-AA305)</f>
        <v>0</v>
      </c>
      <c r="AQ305" s="89" t="n">
        <f aca="false">CHOOSE($G$3,AD305-AE305,AE305-AD305)</f>
        <v>0</v>
      </c>
      <c r="AR305" s="89" t="n">
        <f aca="false">CHOOSE($G$3,AG305-AH305,AH305-AG305)</f>
        <v>0</v>
      </c>
      <c r="AS305" s="103" t="n">
        <f aca="false">AP305+AQ305+AR305</f>
        <v>0</v>
      </c>
      <c r="AT305" s="103"/>
      <c r="AU305" s="90" t="n">
        <f aca="false">AS305+AN305</f>
        <v>0</v>
      </c>
      <c r="AW305" s="90" t="n">
        <f aca="false">AI305+AF305+AC305</f>
        <v>0</v>
      </c>
      <c r="AX305" s="104"/>
    </row>
    <row r="306" customFormat="false" ht="12" hidden="false" customHeight="true" outlineLevel="0" collapsed="false">
      <c r="A306" s="94" t="n">
        <f aca="false">EDATE(A305,1)</f>
        <v>45839</v>
      </c>
      <c r="B306" s="95" t="n">
        <f aca="false">VLOOKUP(MONTH(A306),Volumes,4)</f>
        <v>40000</v>
      </c>
      <c r="C306" s="96"/>
      <c r="D306" s="97" t="n">
        <f aca="false">B306+C306</f>
        <v>40000</v>
      </c>
      <c r="E306" s="84" t="n">
        <f aca="false">IF(X306=0,0,IF(AND(X306=1,$H$3=1),D306*S306,IF($H$3=2,D306,"N/A")))</f>
        <v>0</v>
      </c>
      <c r="F306" s="84" t="n">
        <f aca="false">E306*W306</f>
        <v>0</v>
      </c>
      <c r="G306" s="32" t="n">
        <f aca="false">VLOOKUP($A306,Table,MATCH(G$4,Curves,0))</f>
        <v>4.0375</v>
      </c>
      <c r="H306" s="98" t="n">
        <f aca="false">G306</f>
        <v>4.0375</v>
      </c>
      <c r="I306" s="99" t="n">
        <f aca="false">H306</f>
        <v>4.0375</v>
      </c>
      <c r="J306" s="32" t="n">
        <f aca="false">VLOOKUP($A306,Table,MATCH(J$4,Curves,0))</f>
        <v>-0.0175</v>
      </c>
      <c r="K306" s="98" t="n">
        <f aca="false">J306</f>
        <v>-0.0175</v>
      </c>
      <c r="L306" s="99" t="n">
        <f aca="false">K306</f>
        <v>-0.0175</v>
      </c>
      <c r="M306" s="32" t="n">
        <f aca="false">VLOOKUP($A306,Table,MATCH(M$4,Curves,0))</f>
        <v>0.01</v>
      </c>
      <c r="N306" s="98" t="n">
        <f aca="false">VLOOKUP($A306,Table,MATCH(N$4,Curves,0))</f>
        <v>0.03</v>
      </c>
      <c r="O306" s="99" t="n">
        <f aca="false">N306</f>
        <v>0.03</v>
      </c>
      <c r="P306" s="100"/>
      <c r="Q306" s="99" t="n">
        <f aca="false">O306+L306+I306</f>
        <v>4.05</v>
      </c>
      <c r="R306" s="100"/>
      <c r="S306" s="35" t="n">
        <f aca="false">A307-A306</f>
        <v>31</v>
      </c>
      <c r="T306" s="101" t="n">
        <f aca="false">CHOOSE(F$3,A307+24,A306)</f>
        <v>45894</v>
      </c>
      <c r="U306" s="35" t="n">
        <f aca="false">T306-C$3</f>
        <v>9120</v>
      </c>
      <c r="V306" s="32" t="n">
        <f aca="false">VLOOKUP($A306,Table,MATCH(V$4,Curves,0))</f>
        <v>0.070859002456139</v>
      </c>
      <c r="W306" s="102" t="n">
        <f aca="false">1/(1+CHOOSE(F$3,(V307+($K$3/10000))/2,(V306+($K$3/10000))/2))^(2*U306/365.25)</f>
        <v>0.175753797497036</v>
      </c>
      <c r="X306" s="35" t="n">
        <f aca="false">IF(AND(mthbeg&lt;=A306,mthend&gt;=A306),1,0)</f>
        <v>0</v>
      </c>
      <c r="Y306" s="35" t="n">
        <f aca="false">S306*X306</f>
        <v>0</v>
      </c>
      <c r="AA306" s="89" t="n">
        <f aca="false">F306*G306</f>
        <v>0</v>
      </c>
      <c r="AB306" s="89" t="n">
        <f aca="false">$F306*H306</f>
        <v>0</v>
      </c>
      <c r="AC306" s="89" t="n">
        <f aca="false">$F306*I306</f>
        <v>0</v>
      </c>
      <c r="AD306" s="89" t="n">
        <f aca="false">$F306*J306</f>
        <v>-0</v>
      </c>
      <c r="AE306" s="89" t="n">
        <f aca="false">$F306*K306</f>
        <v>-0</v>
      </c>
      <c r="AF306" s="89" t="n">
        <f aca="false">$F306*L306</f>
        <v>-0</v>
      </c>
      <c r="AG306" s="89" t="n">
        <f aca="false">$F306*M306</f>
        <v>0</v>
      </c>
      <c r="AH306" s="89" t="n">
        <f aca="false">$F306*N306</f>
        <v>0</v>
      </c>
      <c r="AI306" s="89" t="n">
        <f aca="false">F306*O306</f>
        <v>0</v>
      </c>
      <c r="AJ306" s="93"/>
      <c r="AK306" s="89" t="n">
        <f aca="false">CHOOSE($G$3,AB306-AC306,AC306-AB306)</f>
        <v>0</v>
      </c>
      <c r="AL306" s="89" t="n">
        <f aca="false">CHOOSE($G$3,AE306-AF306,AF306-AE306)</f>
        <v>0</v>
      </c>
      <c r="AM306" s="89" t="n">
        <f aca="false">CHOOSE($G$3,AH306-AI306,AI306-AH306)</f>
        <v>0</v>
      </c>
      <c r="AN306" s="103" t="n">
        <f aca="false">SUM(AK306:AM306)</f>
        <v>0</v>
      </c>
      <c r="AP306" s="89" t="n">
        <f aca="false">CHOOSE($G$3,AA306-AB306,AB306-AA306)</f>
        <v>0</v>
      </c>
      <c r="AQ306" s="89" t="n">
        <f aca="false">CHOOSE($G$3,AD306-AE306,AE306-AD306)</f>
        <v>0</v>
      </c>
      <c r="AR306" s="89" t="n">
        <f aca="false">CHOOSE($G$3,AG306-AH306,AH306-AG306)</f>
        <v>0</v>
      </c>
      <c r="AS306" s="103" t="n">
        <f aca="false">AP306+AQ306+AR306</f>
        <v>0</v>
      </c>
      <c r="AT306" s="103"/>
      <c r="AU306" s="90" t="n">
        <f aca="false">AS306+AN306</f>
        <v>0</v>
      </c>
      <c r="AW306" s="90" t="n">
        <f aca="false">AI306+AF306+AC306</f>
        <v>0</v>
      </c>
      <c r="AX306" s="104"/>
    </row>
    <row r="307" customFormat="false" ht="12" hidden="false" customHeight="true" outlineLevel="0" collapsed="false">
      <c r="A307" s="94" t="n">
        <f aca="false">EDATE(A306,1)</f>
        <v>45870</v>
      </c>
      <c r="B307" s="95" t="n">
        <f aca="false">VLOOKUP(MONTH(A307),Volumes,4)</f>
        <v>40000</v>
      </c>
      <c r="C307" s="96"/>
      <c r="D307" s="97" t="n">
        <f aca="false">B307+C307</f>
        <v>40000</v>
      </c>
      <c r="E307" s="84" t="n">
        <f aca="false">IF(X307=0,0,IF(AND(X307=1,$H$3=1),D307*S307,IF($H$3=2,D307,"N/A")))</f>
        <v>0</v>
      </c>
      <c r="F307" s="84" t="n">
        <f aca="false">E307*W307</f>
        <v>0</v>
      </c>
      <c r="G307" s="32" t="n">
        <f aca="false">VLOOKUP($A307,Table,MATCH(G$4,Curves,0))</f>
        <v>4.0375</v>
      </c>
      <c r="H307" s="98" t="n">
        <f aca="false">G307</f>
        <v>4.0375</v>
      </c>
      <c r="I307" s="99" t="n">
        <f aca="false">H307</f>
        <v>4.0375</v>
      </c>
      <c r="J307" s="32" t="n">
        <f aca="false">VLOOKUP($A307,Table,MATCH(J$4,Curves,0))</f>
        <v>-0.0175</v>
      </c>
      <c r="K307" s="98" t="n">
        <f aca="false">J307</f>
        <v>-0.0175</v>
      </c>
      <c r="L307" s="99" t="n">
        <f aca="false">K307</f>
        <v>-0.0175</v>
      </c>
      <c r="M307" s="32" t="n">
        <f aca="false">VLOOKUP($A307,Table,MATCH(M$4,Curves,0))</f>
        <v>0.01</v>
      </c>
      <c r="N307" s="98" t="n">
        <f aca="false">VLOOKUP($A307,Table,MATCH(N$4,Curves,0))</f>
        <v>0.03</v>
      </c>
      <c r="O307" s="99" t="n">
        <f aca="false">N307</f>
        <v>0.03</v>
      </c>
      <c r="P307" s="100"/>
      <c r="Q307" s="99" t="n">
        <f aca="false">O307+L307+I307</f>
        <v>4.05</v>
      </c>
      <c r="R307" s="100"/>
      <c r="S307" s="35" t="n">
        <f aca="false">A308-A307</f>
        <v>31</v>
      </c>
      <c r="T307" s="101" t="n">
        <f aca="false">CHOOSE(F$3,A308+24,A307)</f>
        <v>45925</v>
      </c>
      <c r="U307" s="35" t="n">
        <f aca="false">T307-C$3</f>
        <v>9151</v>
      </c>
      <c r="V307" s="32" t="n">
        <f aca="false">VLOOKUP($A307,Table,MATCH(V$4,Curves,0))</f>
        <v>0.070859002456139</v>
      </c>
      <c r="W307" s="102" t="n">
        <f aca="false">1/(1+CHOOSE(F$3,(V308+($K$3/10000))/2,(V307+($K$3/10000))/2))^(2*U307/365.25)</f>
        <v>0.174718163449289</v>
      </c>
      <c r="X307" s="35" t="n">
        <f aca="false">IF(AND(mthbeg&lt;=A307,mthend&gt;=A307),1,0)</f>
        <v>0</v>
      </c>
      <c r="Y307" s="35" t="n">
        <f aca="false">S307*X307</f>
        <v>0</v>
      </c>
      <c r="AA307" s="89" t="n">
        <f aca="false">F307*G307</f>
        <v>0</v>
      </c>
      <c r="AB307" s="89" t="n">
        <f aca="false">$F307*H307</f>
        <v>0</v>
      </c>
      <c r="AC307" s="89" t="n">
        <f aca="false">$F307*I307</f>
        <v>0</v>
      </c>
      <c r="AD307" s="89" t="n">
        <f aca="false">$F307*J307</f>
        <v>-0</v>
      </c>
      <c r="AE307" s="89" t="n">
        <f aca="false">$F307*K307</f>
        <v>-0</v>
      </c>
      <c r="AF307" s="89" t="n">
        <f aca="false">$F307*L307</f>
        <v>-0</v>
      </c>
      <c r="AG307" s="89" t="n">
        <f aca="false">$F307*M307</f>
        <v>0</v>
      </c>
      <c r="AH307" s="89" t="n">
        <f aca="false">$F307*N307</f>
        <v>0</v>
      </c>
      <c r="AI307" s="89" t="n">
        <f aca="false">F307*O307</f>
        <v>0</v>
      </c>
      <c r="AJ307" s="93"/>
      <c r="AK307" s="89" t="n">
        <f aca="false">CHOOSE($G$3,AB307-AC307,AC307-AB307)</f>
        <v>0</v>
      </c>
      <c r="AL307" s="89" t="n">
        <f aca="false">CHOOSE($G$3,AE307-AF307,AF307-AE307)</f>
        <v>0</v>
      </c>
      <c r="AM307" s="89" t="n">
        <f aca="false">CHOOSE($G$3,AH307-AI307,AI307-AH307)</f>
        <v>0</v>
      </c>
      <c r="AN307" s="103" t="n">
        <f aca="false">SUM(AK307:AM307)</f>
        <v>0</v>
      </c>
      <c r="AP307" s="89" t="n">
        <f aca="false">CHOOSE($G$3,AA307-AB307,AB307-AA307)</f>
        <v>0</v>
      </c>
      <c r="AQ307" s="89" t="n">
        <f aca="false">CHOOSE($G$3,AD307-AE307,AE307-AD307)</f>
        <v>0</v>
      </c>
      <c r="AR307" s="89" t="n">
        <f aca="false">CHOOSE($G$3,AG307-AH307,AH307-AG307)</f>
        <v>0</v>
      </c>
      <c r="AS307" s="103" t="n">
        <f aca="false">AP307+AQ307+AR307</f>
        <v>0</v>
      </c>
      <c r="AT307" s="103"/>
      <c r="AU307" s="90" t="n">
        <f aca="false">AS307+AN307</f>
        <v>0</v>
      </c>
      <c r="AW307" s="90" t="n">
        <f aca="false">AI307+AF307+AC307</f>
        <v>0</v>
      </c>
      <c r="AX307" s="104"/>
    </row>
    <row r="308" customFormat="false" ht="12" hidden="false" customHeight="true" outlineLevel="0" collapsed="false">
      <c r="A308" s="94" t="n">
        <f aca="false">EDATE(A307,1)</f>
        <v>45901</v>
      </c>
      <c r="B308" s="95" t="n">
        <f aca="false">VLOOKUP(MONTH(A308),Volumes,4)</f>
        <v>20000</v>
      </c>
      <c r="C308" s="96"/>
      <c r="D308" s="97" t="n">
        <f aca="false">B308+C308</f>
        <v>20000</v>
      </c>
      <c r="E308" s="84" t="n">
        <f aca="false">IF(X308=0,0,IF(AND(X308=1,$H$3=1),D308*S308,IF($H$3=2,D308,"N/A")))</f>
        <v>0</v>
      </c>
      <c r="F308" s="84" t="n">
        <f aca="false">E308*W308</f>
        <v>0</v>
      </c>
      <c r="G308" s="32" t="n">
        <f aca="false">VLOOKUP($A308,Table,MATCH(G$4,Curves,0))</f>
        <v>4.0375</v>
      </c>
      <c r="H308" s="98" t="n">
        <f aca="false">G308</f>
        <v>4.0375</v>
      </c>
      <c r="I308" s="99" t="n">
        <f aca="false">H308</f>
        <v>4.0375</v>
      </c>
      <c r="J308" s="32" t="n">
        <f aca="false">VLOOKUP($A308,Table,MATCH(J$4,Curves,0))</f>
        <v>-0.0175</v>
      </c>
      <c r="K308" s="98" t="n">
        <f aca="false">J308</f>
        <v>-0.0175</v>
      </c>
      <c r="L308" s="99" t="n">
        <f aca="false">K308</f>
        <v>-0.0175</v>
      </c>
      <c r="M308" s="32" t="n">
        <f aca="false">VLOOKUP($A308,Table,MATCH(M$4,Curves,0))</f>
        <v>0.01</v>
      </c>
      <c r="N308" s="98" t="n">
        <f aca="false">VLOOKUP($A308,Table,MATCH(N$4,Curves,0))</f>
        <v>0.03</v>
      </c>
      <c r="O308" s="99" t="n">
        <f aca="false">N308</f>
        <v>0.03</v>
      </c>
      <c r="P308" s="100"/>
      <c r="Q308" s="99" t="n">
        <f aca="false">O308+L308+I308</f>
        <v>4.05</v>
      </c>
      <c r="R308" s="100"/>
      <c r="S308" s="35" t="n">
        <f aca="false">A309-A308</f>
        <v>30</v>
      </c>
      <c r="T308" s="101" t="n">
        <f aca="false">CHOOSE(F$3,A309+24,A308)</f>
        <v>45955</v>
      </c>
      <c r="U308" s="35" t="n">
        <f aca="false">T308-C$3</f>
        <v>9181</v>
      </c>
      <c r="V308" s="32" t="n">
        <f aca="false">VLOOKUP($A308,Table,MATCH(V$4,Curves,0))</f>
        <v>0.070859002456139</v>
      </c>
      <c r="W308" s="102" t="n">
        <f aca="false">1/(1+CHOOSE(F$3,(V309+($K$3/10000))/2,(V308+($K$3/10000))/2))^(2*U308/365.25)</f>
        <v>0.173721747714797</v>
      </c>
      <c r="X308" s="35" t="n">
        <f aca="false">IF(AND(mthbeg&lt;=A308,mthend&gt;=A308),1,0)</f>
        <v>0</v>
      </c>
      <c r="Y308" s="35" t="n">
        <f aca="false">S308*X308</f>
        <v>0</v>
      </c>
      <c r="AA308" s="89" t="n">
        <f aca="false">F308*G308</f>
        <v>0</v>
      </c>
      <c r="AB308" s="89" t="n">
        <f aca="false">$F308*H308</f>
        <v>0</v>
      </c>
      <c r="AC308" s="89" t="n">
        <f aca="false">$F308*I308</f>
        <v>0</v>
      </c>
      <c r="AD308" s="89" t="n">
        <f aca="false">$F308*J308</f>
        <v>-0</v>
      </c>
      <c r="AE308" s="89" t="n">
        <f aca="false">$F308*K308</f>
        <v>-0</v>
      </c>
      <c r="AF308" s="89" t="n">
        <f aca="false">$F308*L308</f>
        <v>-0</v>
      </c>
      <c r="AG308" s="89" t="n">
        <f aca="false">$F308*M308</f>
        <v>0</v>
      </c>
      <c r="AH308" s="89" t="n">
        <f aca="false">$F308*N308</f>
        <v>0</v>
      </c>
      <c r="AI308" s="89" t="n">
        <f aca="false">F308*O308</f>
        <v>0</v>
      </c>
      <c r="AJ308" s="93"/>
      <c r="AK308" s="89" t="n">
        <f aca="false">CHOOSE($G$3,AB308-AC308,AC308-AB308)</f>
        <v>0</v>
      </c>
      <c r="AL308" s="89" t="n">
        <f aca="false">CHOOSE($G$3,AE308-AF308,AF308-AE308)</f>
        <v>0</v>
      </c>
      <c r="AM308" s="89" t="n">
        <f aca="false">CHOOSE($G$3,AH308-AI308,AI308-AH308)</f>
        <v>0</v>
      </c>
      <c r="AN308" s="103" t="n">
        <f aca="false">SUM(AK308:AM308)</f>
        <v>0</v>
      </c>
      <c r="AP308" s="89" t="n">
        <f aca="false">CHOOSE($G$3,AA308-AB308,AB308-AA308)</f>
        <v>0</v>
      </c>
      <c r="AQ308" s="89" t="n">
        <f aca="false">CHOOSE($G$3,AD308-AE308,AE308-AD308)</f>
        <v>0</v>
      </c>
      <c r="AR308" s="89" t="n">
        <f aca="false">CHOOSE($G$3,AG308-AH308,AH308-AG308)</f>
        <v>0</v>
      </c>
      <c r="AS308" s="103" t="n">
        <f aca="false">AP308+AQ308+AR308</f>
        <v>0</v>
      </c>
      <c r="AT308" s="103"/>
      <c r="AU308" s="90" t="n">
        <f aca="false">AS308+AN308</f>
        <v>0</v>
      </c>
      <c r="AW308" s="90" t="n">
        <f aca="false">AI308+AF308+AC308</f>
        <v>0</v>
      </c>
      <c r="AX308" s="104"/>
    </row>
    <row r="309" customFormat="false" ht="12" hidden="false" customHeight="true" outlineLevel="0" collapsed="false">
      <c r="A309" s="94" t="n">
        <f aca="false">EDATE(A308,1)</f>
        <v>45931</v>
      </c>
      <c r="B309" s="95" t="n">
        <f aca="false">VLOOKUP(MONTH(A309),Volumes,4)</f>
        <v>10000</v>
      </c>
      <c r="C309" s="96"/>
      <c r="D309" s="97" t="n">
        <f aca="false">B309+C309</f>
        <v>10000</v>
      </c>
      <c r="E309" s="84" t="n">
        <f aca="false">IF(X309=0,0,IF(AND(X309=1,$H$3=1),D309*S309,IF($H$3=2,D309,"N/A")))</f>
        <v>0</v>
      </c>
      <c r="F309" s="84" t="n">
        <f aca="false">E309*W309</f>
        <v>0</v>
      </c>
      <c r="G309" s="32" t="n">
        <f aca="false">VLOOKUP($A309,Table,MATCH(G$4,Curves,0))</f>
        <v>4.0375</v>
      </c>
      <c r="H309" s="98" t="n">
        <f aca="false">G309</f>
        <v>4.0375</v>
      </c>
      <c r="I309" s="99" t="n">
        <f aca="false">H309</f>
        <v>4.0375</v>
      </c>
      <c r="J309" s="32" t="n">
        <f aca="false">VLOOKUP($A309,Table,MATCH(J$4,Curves,0))</f>
        <v>-0.0175</v>
      </c>
      <c r="K309" s="98" t="n">
        <f aca="false">J309</f>
        <v>-0.0175</v>
      </c>
      <c r="L309" s="99" t="n">
        <f aca="false">K309</f>
        <v>-0.0175</v>
      </c>
      <c r="M309" s="32" t="n">
        <f aca="false">VLOOKUP($A309,Table,MATCH(M$4,Curves,0))</f>
        <v>0.01</v>
      </c>
      <c r="N309" s="98" t="n">
        <f aca="false">VLOOKUP($A309,Table,MATCH(N$4,Curves,0))</f>
        <v>0.03</v>
      </c>
      <c r="O309" s="99" t="n">
        <f aca="false">N309</f>
        <v>0.03</v>
      </c>
      <c r="P309" s="100"/>
      <c r="Q309" s="99" t="n">
        <f aca="false">O309+L309+I309</f>
        <v>4.05</v>
      </c>
      <c r="R309" s="100"/>
      <c r="S309" s="35" t="n">
        <f aca="false">A310-A309</f>
        <v>31</v>
      </c>
      <c r="T309" s="101" t="n">
        <f aca="false">CHOOSE(F$3,A310+24,A309)</f>
        <v>45986</v>
      </c>
      <c r="U309" s="35" t="n">
        <f aca="false">T309-C$3</f>
        <v>9212</v>
      </c>
      <c r="V309" s="32" t="n">
        <f aca="false">VLOOKUP($A309,Table,MATCH(V$4,Curves,0))</f>
        <v>0.070859002456139</v>
      </c>
      <c r="W309" s="102" t="n">
        <f aca="false">1/(1+CHOOSE(F$3,(V310+($K$3/10000))/2,(V309+($K$3/10000))/2))^(2*U309/365.25)</f>
        <v>0.172698087575843</v>
      </c>
      <c r="X309" s="35" t="n">
        <f aca="false">IF(AND(mthbeg&lt;=A309,mthend&gt;=A309),1,0)</f>
        <v>0</v>
      </c>
      <c r="Y309" s="35" t="n">
        <f aca="false">S309*X309</f>
        <v>0</v>
      </c>
      <c r="AA309" s="89" t="n">
        <f aca="false">F309*G309</f>
        <v>0</v>
      </c>
      <c r="AB309" s="89" t="n">
        <f aca="false">$F309*H309</f>
        <v>0</v>
      </c>
      <c r="AC309" s="89" t="n">
        <f aca="false">$F309*I309</f>
        <v>0</v>
      </c>
      <c r="AD309" s="89" t="n">
        <f aca="false">$F309*J309</f>
        <v>-0</v>
      </c>
      <c r="AE309" s="89" t="n">
        <f aca="false">$F309*K309</f>
        <v>-0</v>
      </c>
      <c r="AF309" s="89" t="n">
        <f aca="false">$F309*L309</f>
        <v>-0</v>
      </c>
      <c r="AG309" s="89" t="n">
        <f aca="false">$F309*M309</f>
        <v>0</v>
      </c>
      <c r="AH309" s="89" t="n">
        <f aca="false">$F309*N309</f>
        <v>0</v>
      </c>
      <c r="AI309" s="89" t="n">
        <f aca="false">F309*O309</f>
        <v>0</v>
      </c>
      <c r="AJ309" s="93"/>
      <c r="AK309" s="89" t="n">
        <f aca="false">CHOOSE($G$3,AB309-AC309,AC309-AB309)</f>
        <v>0</v>
      </c>
      <c r="AL309" s="89" t="n">
        <f aca="false">CHOOSE($G$3,AE309-AF309,AF309-AE309)</f>
        <v>0</v>
      </c>
      <c r="AM309" s="89" t="n">
        <f aca="false">CHOOSE($G$3,AH309-AI309,AI309-AH309)</f>
        <v>0</v>
      </c>
      <c r="AN309" s="103" t="n">
        <f aca="false">SUM(AK309:AM309)</f>
        <v>0</v>
      </c>
      <c r="AP309" s="89" t="n">
        <f aca="false">CHOOSE($G$3,AA309-AB309,AB309-AA309)</f>
        <v>0</v>
      </c>
      <c r="AQ309" s="89" t="n">
        <f aca="false">CHOOSE($G$3,AD309-AE309,AE309-AD309)</f>
        <v>0</v>
      </c>
      <c r="AR309" s="89" t="n">
        <f aca="false">CHOOSE($G$3,AG309-AH309,AH309-AG309)</f>
        <v>0</v>
      </c>
      <c r="AS309" s="103" t="n">
        <f aca="false">AP309+AQ309+AR309</f>
        <v>0</v>
      </c>
      <c r="AT309" s="103"/>
      <c r="AU309" s="90" t="n">
        <f aca="false">AS309+AN309</f>
        <v>0</v>
      </c>
      <c r="AW309" s="90" t="n">
        <f aca="false">AI309+AF309+AC309</f>
        <v>0</v>
      </c>
      <c r="AX309" s="104"/>
    </row>
    <row r="310" customFormat="false" ht="12" hidden="false" customHeight="true" outlineLevel="0" collapsed="false">
      <c r="A310" s="94" t="n">
        <f aca="false">EDATE(A309,1)</f>
        <v>45962</v>
      </c>
      <c r="B310" s="95" t="n">
        <f aca="false">VLOOKUP(MONTH(A310),Volumes,4)</f>
        <v>10000</v>
      </c>
      <c r="C310" s="96"/>
      <c r="D310" s="97" t="n">
        <f aca="false">B310+C310</f>
        <v>10000</v>
      </c>
      <c r="E310" s="84" t="n">
        <f aca="false">IF(X310=0,0,IF(AND(X310=1,$H$3=1),D310*S310,IF($H$3=2,D310,"N/A")))</f>
        <v>0</v>
      </c>
      <c r="F310" s="84" t="n">
        <f aca="false">E310*W310</f>
        <v>0</v>
      </c>
      <c r="G310" s="32" t="n">
        <f aca="false">VLOOKUP($A310,Table,MATCH(G$4,Curves,0))</f>
        <v>4.0375</v>
      </c>
      <c r="H310" s="98" t="n">
        <f aca="false">G310</f>
        <v>4.0375</v>
      </c>
      <c r="I310" s="99" t="n">
        <f aca="false">H310</f>
        <v>4.0375</v>
      </c>
      <c r="J310" s="32" t="n">
        <f aca="false">VLOOKUP($A310,Table,MATCH(J$4,Curves,0))</f>
        <v>-0.0175</v>
      </c>
      <c r="K310" s="98" t="n">
        <f aca="false">J310</f>
        <v>-0.0175</v>
      </c>
      <c r="L310" s="99" t="n">
        <f aca="false">K310</f>
        <v>-0.0175</v>
      </c>
      <c r="M310" s="32" t="n">
        <f aca="false">VLOOKUP($A310,Table,MATCH(M$4,Curves,0))</f>
        <v>0.01</v>
      </c>
      <c r="N310" s="98" t="n">
        <f aca="false">VLOOKUP($A310,Table,MATCH(N$4,Curves,0))</f>
        <v>0.03</v>
      </c>
      <c r="O310" s="99" t="n">
        <f aca="false">N310</f>
        <v>0.03</v>
      </c>
      <c r="P310" s="100"/>
      <c r="Q310" s="99" t="n">
        <f aca="false">O310+L310+I310</f>
        <v>4.05</v>
      </c>
      <c r="R310" s="100"/>
      <c r="S310" s="35" t="n">
        <f aca="false">A311-A310</f>
        <v>30</v>
      </c>
      <c r="T310" s="101" t="n">
        <f aca="false">CHOOSE(F$3,A311+24,A310)</f>
        <v>46016</v>
      </c>
      <c r="U310" s="35" t="n">
        <f aca="false">T310-C$3</f>
        <v>9242</v>
      </c>
      <c r="V310" s="32" t="n">
        <f aca="false">VLOOKUP($A310,Table,MATCH(V$4,Curves,0))</f>
        <v>0.070859002456139</v>
      </c>
      <c r="W310" s="102" t="n">
        <f aca="false">1/(1+CHOOSE(F$3,(V311+($K$3/10000))/2,(V310+($K$3/10000))/2))^(2*U310/365.25)</f>
        <v>0.171713192311492</v>
      </c>
      <c r="X310" s="35" t="n">
        <f aca="false">IF(AND(mthbeg&lt;=A310,mthend&gt;=A310),1,0)</f>
        <v>0</v>
      </c>
      <c r="Y310" s="35" t="n">
        <f aca="false">S310*X310</f>
        <v>0</v>
      </c>
      <c r="AA310" s="89" t="n">
        <f aca="false">F310*G310</f>
        <v>0</v>
      </c>
      <c r="AB310" s="89" t="n">
        <f aca="false">$F310*H310</f>
        <v>0</v>
      </c>
      <c r="AC310" s="89" t="n">
        <f aca="false">$F310*I310</f>
        <v>0</v>
      </c>
      <c r="AD310" s="89" t="n">
        <f aca="false">$F310*J310</f>
        <v>-0</v>
      </c>
      <c r="AE310" s="89" t="n">
        <f aca="false">$F310*K310</f>
        <v>-0</v>
      </c>
      <c r="AF310" s="89" t="n">
        <f aca="false">$F310*L310</f>
        <v>-0</v>
      </c>
      <c r="AG310" s="89" t="n">
        <f aca="false">$F310*M310</f>
        <v>0</v>
      </c>
      <c r="AH310" s="89" t="n">
        <f aca="false">$F310*N310</f>
        <v>0</v>
      </c>
      <c r="AI310" s="89" t="n">
        <f aca="false">F310*O310</f>
        <v>0</v>
      </c>
      <c r="AJ310" s="93"/>
      <c r="AK310" s="89" t="n">
        <f aca="false">CHOOSE($G$3,AB310-AC310,AC310-AB310)</f>
        <v>0</v>
      </c>
      <c r="AL310" s="89" t="n">
        <f aca="false">CHOOSE($G$3,AE310-AF310,AF310-AE310)</f>
        <v>0</v>
      </c>
      <c r="AM310" s="89" t="n">
        <f aca="false">CHOOSE($G$3,AH310-AI310,AI310-AH310)</f>
        <v>0</v>
      </c>
      <c r="AN310" s="103" t="n">
        <f aca="false">SUM(AK310:AM310)</f>
        <v>0</v>
      </c>
      <c r="AP310" s="89" t="n">
        <f aca="false">CHOOSE($G$3,AA310-AB310,AB310-AA310)</f>
        <v>0</v>
      </c>
      <c r="AQ310" s="89" t="n">
        <f aca="false">CHOOSE($G$3,AD310-AE310,AE310-AD310)</f>
        <v>0</v>
      </c>
      <c r="AR310" s="89" t="n">
        <f aca="false">CHOOSE($G$3,AG310-AH310,AH310-AG310)</f>
        <v>0</v>
      </c>
      <c r="AS310" s="103" t="n">
        <f aca="false">AP310+AQ310+AR310</f>
        <v>0</v>
      </c>
      <c r="AT310" s="103"/>
      <c r="AU310" s="90" t="n">
        <f aca="false">AS310+AN310</f>
        <v>0</v>
      </c>
      <c r="AW310" s="90" t="n">
        <f aca="false">AI310+AF310+AC310</f>
        <v>0</v>
      </c>
      <c r="AX310" s="104"/>
    </row>
    <row r="311" customFormat="false" ht="12" hidden="false" customHeight="true" outlineLevel="0" collapsed="false">
      <c r="A311" s="94" t="n">
        <f aca="false">EDATE(A310,1)</f>
        <v>45992</v>
      </c>
      <c r="B311" s="95" t="n">
        <f aca="false">VLOOKUP(MONTH(A311),Volumes,4)</f>
        <v>10000</v>
      </c>
      <c r="C311" s="96"/>
      <c r="D311" s="97" t="n">
        <f aca="false">B311+C311</f>
        <v>10000</v>
      </c>
      <c r="E311" s="84" t="n">
        <f aca="false">IF(X311=0,0,IF(AND(X311=1,$H$3=1),D311*S311,IF($H$3=2,D311,"N/A")))</f>
        <v>0</v>
      </c>
      <c r="F311" s="84" t="n">
        <f aca="false">E311*W311</f>
        <v>0</v>
      </c>
      <c r="G311" s="32" t="n">
        <f aca="false">VLOOKUP($A311,Table,MATCH(G$4,Curves,0))</f>
        <v>4.0375</v>
      </c>
      <c r="H311" s="98" t="n">
        <f aca="false">G311</f>
        <v>4.0375</v>
      </c>
      <c r="I311" s="99" t="n">
        <f aca="false">H311</f>
        <v>4.0375</v>
      </c>
      <c r="J311" s="32" t="n">
        <f aca="false">VLOOKUP($A311,Table,MATCH(J$4,Curves,0))</f>
        <v>-0.0175</v>
      </c>
      <c r="K311" s="98" t="n">
        <f aca="false">J311</f>
        <v>-0.0175</v>
      </c>
      <c r="L311" s="99" t="n">
        <f aca="false">K311</f>
        <v>-0.0175</v>
      </c>
      <c r="M311" s="32" t="n">
        <f aca="false">VLOOKUP($A311,Table,MATCH(M$4,Curves,0))</f>
        <v>0.01</v>
      </c>
      <c r="N311" s="98" t="n">
        <f aca="false">VLOOKUP($A311,Table,MATCH(N$4,Curves,0))</f>
        <v>0.03</v>
      </c>
      <c r="O311" s="99" t="n">
        <f aca="false">N311</f>
        <v>0.03</v>
      </c>
      <c r="P311" s="100"/>
      <c r="Q311" s="99" t="n">
        <f aca="false">O311+L311+I311</f>
        <v>4.05</v>
      </c>
      <c r="R311" s="100"/>
      <c r="S311" s="35" t="n">
        <f aca="false">A312-A311</f>
        <v>31</v>
      </c>
      <c r="T311" s="101" t="n">
        <f aca="false">CHOOSE(F$3,A312+24,A311)</f>
        <v>46047</v>
      </c>
      <c r="U311" s="35" t="n">
        <f aca="false">T311-C$3</f>
        <v>9273</v>
      </c>
      <c r="V311" s="32" t="n">
        <f aca="false">VLOOKUP($A311,Table,MATCH(V$4,Curves,0))</f>
        <v>0.070859002456139</v>
      </c>
      <c r="W311" s="102" t="n">
        <f aca="false">1/(1+CHOOSE(F$3,(V312+($K$3/10000))/2,(V311+($K$3/10000))/2))^(2*U311/365.25)</f>
        <v>0.170701367640062</v>
      </c>
      <c r="X311" s="35" t="n">
        <f aca="false">IF(AND(mthbeg&lt;=A311,mthend&gt;=A311),1,0)</f>
        <v>0</v>
      </c>
      <c r="Y311" s="35" t="n">
        <f aca="false">S311*X311</f>
        <v>0</v>
      </c>
      <c r="AA311" s="89" t="n">
        <f aca="false">F311*G311</f>
        <v>0</v>
      </c>
      <c r="AB311" s="89" t="n">
        <f aca="false">$F311*H311</f>
        <v>0</v>
      </c>
      <c r="AC311" s="89" t="n">
        <f aca="false">$F311*I311</f>
        <v>0</v>
      </c>
      <c r="AD311" s="89" t="n">
        <f aca="false">$F311*J311</f>
        <v>-0</v>
      </c>
      <c r="AE311" s="89" t="n">
        <f aca="false">$F311*K311</f>
        <v>-0</v>
      </c>
      <c r="AF311" s="89" t="n">
        <f aca="false">$F311*L311</f>
        <v>-0</v>
      </c>
      <c r="AG311" s="89" t="n">
        <f aca="false">$F311*M311</f>
        <v>0</v>
      </c>
      <c r="AH311" s="89" t="n">
        <f aca="false">$F311*N311</f>
        <v>0</v>
      </c>
      <c r="AI311" s="89" t="n">
        <f aca="false">F311*O311</f>
        <v>0</v>
      </c>
      <c r="AJ311" s="93"/>
      <c r="AK311" s="89" t="n">
        <f aca="false">CHOOSE($G$3,AB311-AC311,AC311-AB311)</f>
        <v>0</v>
      </c>
      <c r="AL311" s="89" t="n">
        <f aca="false">CHOOSE($G$3,AE311-AF311,AF311-AE311)</f>
        <v>0</v>
      </c>
      <c r="AM311" s="89" t="n">
        <f aca="false">CHOOSE($G$3,AH311-AI311,AI311-AH311)</f>
        <v>0</v>
      </c>
      <c r="AN311" s="103" t="n">
        <f aca="false">SUM(AK311:AM311)</f>
        <v>0</v>
      </c>
      <c r="AP311" s="89" t="n">
        <f aca="false">CHOOSE($G$3,AA311-AB311,AB311-AA311)</f>
        <v>0</v>
      </c>
      <c r="AQ311" s="89" t="n">
        <f aca="false">CHOOSE($G$3,AD311-AE311,AE311-AD311)</f>
        <v>0</v>
      </c>
      <c r="AR311" s="89" t="n">
        <f aca="false">CHOOSE($G$3,AG311-AH311,AH311-AG311)</f>
        <v>0</v>
      </c>
      <c r="AS311" s="103" t="n">
        <f aca="false">AP311+AQ311+AR311</f>
        <v>0</v>
      </c>
      <c r="AT311" s="103"/>
      <c r="AU311" s="90" t="n">
        <f aca="false">AS311+AN311</f>
        <v>0</v>
      </c>
      <c r="AW311" s="90" t="n">
        <f aca="false">AI311+AF311+AC311</f>
        <v>0</v>
      </c>
      <c r="AX311" s="104"/>
    </row>
    <row r="312" customFormat="false" ht="12" hidden="false" customHeight="true" outlineLevel="0" collapsed="false">
      <c r="A312" s="94" t="n">
        <f aca="false">EDATE(A311,1)</f>
        <v>46023</v>
      </c>
      <c r="B312" s="95" t="n">
        <f aca="false">VLOOKUP(MONTH(A312),Volumes,4)</f>
        <v>10000</v>
      </c>
      <c r="C312" s="96"/>
      <c r="D312" s="97" t="n">
        <f aca="false">B312+C312</f>
        <v>10000</v>
      </c>
      <c r="E312" s="84" t="n">
        <f aca="false">IF(X312=0,0,IF(AND(X312=1,$H$3=1),D312*S312,IF($H$3=2,D312,"N/A")))</f>
        <v>0</v>
      </c>
      <c r="F312" s="84" t="n">
        <f aca="false">E312*W312</f>
        <v>0</v>
      </c>
      <c r="G312" s="32" t="n">
        <f aca="false">VLOOKUP($A312,Table,MATCH(G$4,Curves,0))</f>
        <v>4.0375</v>
      </c>
      <c r="H312" s="98" t="n">
        <f aca="false">G312</f>
        <v>4.0375</v>
      </c>
      <c r="I312" s="99" t="n">
        <f aca="false">H312</f>
        <v>4.0375</v>
      </c>
      <c r="J312" s="32" t="n">
        <f aca="false">VLOOKUP($A312,Table,MATCH(J$4,Curves,0))</f>
        <v>-0.0175</v>
      </c>
      <c r="K312" s="98" t="n">
        <f aca="false">J312</f>
        <v>-0.0175</v>
      </c>
      <c r="L312" s="99" t="n">
        <f aca="false">K312</f>
        <v>-0.0175</v>
      </c>
      <c r="M312" s="32" t="n">
        <f aca="false">VLOOKUP($A312,Table,MATCH(M$4,Curves,0))</f>
        <v>0.01</v>
      </c>
      <c r="N312" s="98" t="n">
        <f aca="false">VLOOKUP($A312,Table,MATCH(N$4,Curves,0))</f>
        <v>0.03</v>
      </c>
      <c r="O312" s="99" t="n">
        <f aca="false">N312</f>
        <v>0.03</v>
      </c>
      <c r="P312" s="100"/>
      <c r="Q312" s="99" t="n">
        <f aca="false">O312+L312+I312</f>
        <v>4.05</v>
      </c>
      <c r="R312" s="100"/>
      <c r="S312" s="35" t="n">
        <f aca="false">A313-A312</f>
        <v>31</v>
      </c>
      <c r="T312" s="101" t="n">
        <f aca="false">CHOOSE(F$3,A313+24,A312)</f>
        <v>46078</v>
      </c>
      <c r="U312" s="35" t="n">
        <f aca="false">T312-C$3</f>
        <v>9304</v>
      </c>
      <c r="V312" s="32" t="n">
        <f aca="false">VLOOKUP($A312,Table,MATCH(V$4,Curves,0))</f>
        <v>0.070859002456139</v>
      </c>
      <c r="W312" s="102" t="n">
        <f aca="false">1/(1+CHOOSE(F$3,(V313+($K$3/10000))/2,(V312+($K$3/10000))/2))^(2*U312/365.25)</f>
        <v>0.169695505173119</v>
      </c>
      <c r="X312" s="35" t="n">
        <f aca="false">IF(AND(mthbeg&lt;=A312,mthend&gt;=A312),1,0)</f>
        <v>0</v>
      </c>
      <c r="Y312" s="35" t="n">
        <f aca="false">S312*X312</f>
        <v>0</v>
      </c>
      <c r="AA312" s="89" t="n">
        <f aca="false">F312*G312</f>
        <v>0</v>
      </c>
      <c r="AB312" s="89" t="n">
        <f aca="false">$F312*H312</f>
        <v>0</v>
      </c>
      <c r="AC312" s="89" t="n">
        <f aca="false">$F312*I312</f>
        <v>0</v>
      </c>
      <c r="AD312" s="89" t="n">
        <f aca="false">$F312*J312</f>
        <v>-0</v>
      </c>
      <c r="AE312" s="89" t="n">
        <f aca="false">$F312*K312</f>
        <v>-0</v>
      </c>
      <c r="AF312" s="89" t="n">
        <f aca="false">$F312*L312</f>
        <v>-0</v>
      </c>
      <c r="AG312" s="89" t="n">
        <f aca="false">$F312*M312</f>
        <v>0</v>
      </c>
      <c r="AH312" s="89" t="n">
        <f aca="false">$F312*N312</f>
        <v>0</v>
      </c>
      <c r="AI312" s="89" t="n">
        <f aca="false">F312*O312</f>
        <v>0</v>
      </c>
      <c r="AJ312" s="93"/>
      <c r="AK312" s="89" t="n">
        <f aca="false">CHOOSE($G$3,AB312-AC312,AC312-AB312)</f>
        <v>0</v>
      </c>
      <c r="AL312" s="89" t="n">
        <f aca="false">CHOOSE($G$3,AE312-AF312,AF312-AE312)</f>
        <v>0</v>
      </c>
      <c r="AM312" s="89" t="n">
        <f aca="false">CHOOSE($G$3,AH312-AI312,AI312-AH312)</f>
        <v>0</v>
      </c>
      <c r="AN312" s="103" t="n">
        <f aca="false">SUM(AK312:AM312)</f>
        <v>0</v>
      </c>
      <c r="AP312" s="89" t="n">
        <f aca="false">CHOOSE($G$3,AA312-AB312,AB312-AA312)</f>
        <v>0</v>
      </c>
      <c r="AQ312" s="89" t="n">
        <f aca="false">CHOOSE($G$3,AD312-AE312,AE312-AD312)</f>
        <v>0</v>
      </c>
      <c r="AR312" s="89" t="n">
        <f aca="false">CHOOSE($G$3,AG312-AH312,AH312-AG312)</f>
        <v>0</v>
      </c>
      <c r="AS312" s="103" t="n">
        <f aca="false">AP312+AQ312+AR312</f>
        <v>0</v>
      </c>
      <c r="AT312" s="103"/>
      <c r="AU312" s="90" t="n">
        <f aca="false">AS312+AN312</f>
        <v>0</v>
      </c>
      <c r="AW312" s="90" t="n">
        <f aca="false">AI312+AF312+AC312</f>
        <v>0</v>
      </c>
      <c r="AX312" s="104"/>
    </row>
    <row r="313" customFormat="false" ht="12" hidden="false" customHeight="true" outlineLevel="0" collapsed="false">
      <c r="A313" s="94" t="n">
        <f aca="false">EDATE(A312,1)</f>
        <v>46054</v>
      </c>
      <c r="B313" s="95" t="n">
        <f aca="false">VLOOKUP(MONTH(A313),Volumes,4)</f>
        <v>10000</v>
      </c>
      <c r="C313" s="96"/>
      <c r="D313" s="97" t="n">
        <f aca="false">B313+C313</f>
        <v>10000</v>
      </c>
      <c r="E313" s="84" t="n">
        <f aca="false">IF(X313=0,0,IF(AND(X313=1,$H$3=1),D313*S313,IF($H$3=2,D313,"N/A")))</f>
        <v>0</v>
      </c>
      <c r="F313" s="84" t="n">
        <f aca="false">E313*W313</f>
        <v>0</v>
      </c>
      <c r="G313" s="32" t="n">
        <f aca="false">VLOOKUP($A313,Table,MATCH(G$4,Curves,0))</f>
        <v>4.0375</v>
      </c>
      <c r="H313" s="98" t="n">
        <f aca="false">G313</f>
        <v>4.0375</v>
      </c>
      <c r="I313" s="99" t="n">
        <f aca="false">H313</f>
        <v>4.0375</v>
      </c>
      <c r="J313" s="32" t="n">
        <f aca="false">VLOOKUP($A313,Table,MATCH(J$4,Curves,0))</f>
        <v>-0.0175</v>
      </c>
      <c r="K313" s="98" t="n">
        <f aca="false">J313</f>
        <v>-0.0175</v>
      </c>
      <c r="L313" s="99" t="n">
        <f aca="false">K313</f>
        <v>-0.0175</v>
      </c>
      <c r="M313" s="32" t="n">
        <f aca="false">VLOOKUP($A313,Table,MATCH(M$4,Curves,0))</f>
        <v>0.01</v>
      </c>
      <c r="N313" s="98" t="n">
        <f aca="false">VLOOKUP($A313,Table,MATCH(N$4,Curves,0))</f>
        <v>0.03</v>
      </c>
      <c r="O313" s="99" t="n">
        <f aca="false">N313</f>
        <v>0.03</v>
      </c>
      <c r="P313" s="100"/>
      <c r="Q313" s="99" t="n">
        <f aca="false">O313+L313+I313</f>
        <v>4.05</v>
      </c>
      <c r="R313" s="100"/>
      <c r="S313" s="35" t="n">
        <f aca="false">A314-A313</f>
        <v>28</v>
      </c>
      <c r="T313" s="101" t="n">
        <f aca="false">CHOOSE(F$3,A314+24,A313)</f>
        <v>46106</v>
      </c>
      <c r="U313" s="35" t="n">
        <f aca="false">T313-C$3</f>
        <v>9332</v>
      </c>
      <c r="V313" s="32" t="n">
        <f aca="false">VLOOKUP($A313,Table,MATCH(V$4,Curves,0))</f>
        <v>0.070859002456139</v>
      </c>
      <c r="W313" s="102" t="n">
        <f aca="false">1/(1+CHOOSE(F$3,(V314+($K$3/10000))/2,(V313+($K$3/10000))/2))^(2*U313/365.25)</f>
        <v>0.168792079650013</v>
      </c>
      <c r="X313" s="35" t="n">
        <f aca="false">IF(AND(mthbeg&lt;=A313,mthend&gt;=A313),1,0)</f>
        <v>0</v>
      </c>
      <c r="Y313" s="35" t="n">
        <f aca="false">S313*X313</f>
        <v>0</v>
      </c>
      <c r="AA313" s="89" t="n">
        <f aca="false">F313*G313</f>
        <v>0</v>
      </c>
      <c r="AB313" s="89" t="n">
        <f aca="false">$F313*H313</f>
        <v>0</v>
      </c>
      <c r="AC313" s="89" t="n">
        <f aca="false">$F313*I313</f>
        <v>0</v>
      </c>
      <c r="AD313" s="89" t="n">
        <f aca="false">$F313*J313</f>
        <v>-0</v>
      </c>
      <c r="AE313" s="89" t="n">
        <f aca="false">$F313*K313</f>
        <v>-0</v>
      </c>
      <c r="AF313" s="89" t="n">
        <f aca="false">$F313*L313</f>
        <v>-0</v>
      </c>
      <c r="AG313" s="89" t="n">
        <f aca="false">$F313*M313</f>
        <v>0</v>
      </c>
      <c r="AH313" s="89" t="n">
        <f aca="false">$F313*N313</f>
        <v>0</v>
      </c>
      <c r="AI313" s="89" t="n">
        <f aca="false">F313*O313</f>
        <v>0</v>
      </c>
      <c r="AJ313" s="93"/>
      <c r="AK313" s="89" t="n">
        <f aca="false">CHOOSE($G$3,AB313-AC313,AC313-AB313)</f>
        <v>0</v>
      </c>
      <c r="AL313" s="89" t="n">
        <f aca="false">CHOOSE($G$3,AE313-AF313,AF313-AE313)</f>
        <v>0</v>
      </c>
      <c r="AM313" s="89" t="n">
        <f aca="false">CHOOSE($G$3,AH313-AI313,AI313-AH313)</f>
        <v>0</v>
      </c>
      <c r="AN313" s="103" t="n">
        <f aca="false">SUM(AK313:AM313)</f>
        <v>0</v>
      </c>
      <c r="AP313" s="89" t="n">
        <f aca="false">CHOOSE($G$3,AA313-AB313,AB313-AA313)</f>
        <v>0</v>
      </c>
      <c r="AQ313" s="89" t="n">
        <f aca="false">CHOOSE($G$3,AD313-AE313,AE313-AD313)</f>
        <v>0</v>
      </c>
      <c r="AR313" s="89" t="n">
        <f aca="false">CHOOSE($G$3,AG313-AH313,AH313-AG313)</f>
        <v>0</v>
      </c>
      <c r="AS313" s="103" t="n">
        <f aca="false">AP313+AQ313+AR313</f>
        <v>0</v>
      </c>
      <c r="AT313" s="103"/>
      <c r="AU313" s="90" t="n">
        <f aca="false">AS313+AN313</f>
        <v>0</v>
      </c>
      <c r="AW313" s="90" t="n">
        <f aca="false">AI313+AF313+AC313</f>
        <v>0</v>
      </c>
      <c r="AX313" s="104"/>
    </row>
    <row r="314" customFormat="false" ht="12" hidden="false" customHeight="true" outlineLevel="0" collapsed="false">
      <c r="A314" s="94" t="n">
        <f aca="false">EDATE(A313,1)</f>
        <v>46082</v>
      </c>
      <c r="B314" s="95" t="n">
        <f aca="false">VLOOKUP(MONTH(A314),Volumes,4)</f>
        <v>10000</v>
      </c>
      <c r="C314" s="96"/>
      <c r="D314" s="97" t="n">
        <f aca="false">B314+C314</f>
        <v>10000</v>
      </c>
      <c r="E314" s="84" t="n">
        <f aca="false">IF(X314=0,0,IF(AND(X314=1,$H$3=1),D314*S314,IF($H$3=2,D314,"N/A")))</f>
        <v>0</v>
      </c>
      <c r="F314" s="84" t="n">
        <f aca="false">E314*W314</f>
        <v>0</v>
      </c>
      <c r="G314" s="32" t="n">
        <f aca="false">VLOOKUP($A314,Table,MATCH(G$4,Curves,0))</f>
        <v>4.0375</v>
      </c>
      <c r="H314" s="98" t="n">
        <f aca="false">G314</f>
        <v>4.0375</v>
      </c>
      <c r="I314" s="99" t="n">
        <f aca="false">H314</f>
        <v>4.0375</v>
      </c>
      <c r="J314" s="32" t="n">
        <f aca="false">VLOOKUP($A314,Table,MATCH(J$4,Curves,0))</f>
        <v>-0.0175</v>
      </c>
      <c r="K314" s="98" t="n">
        <f aca="false">J314</f>
        <v>-0.0175</v>
      </c>
      <c r="L314" s="99" t="n">
        <f aca="false">K314</f>
        <v>-0.0175</v>
      </c>
      <c r="M314" s="32" t="n">
        <f aca="false">VLOOKUP($A314,Table,MATCH(M$4,Curves,0))</f>
        <v>0.01</v>
      </c>
      <c r="N314" s="98" t="n">
        <f aca="false">VLOOKUP($A314,Table,MATCH(N$4,Curves,0))</f>
        <v>0.03</v>
      </c>
      <c r="O314" s="99" t="n">
        <f aca="false">N314</f>
        <v>0.03</v>
      </c>
      <c r="P314" s="100"/>
      <c r="Q314" s="99" t="n">
        <f aca="false">O314+L314+I314</f>
        <v>4.05</v>
      </c>
      <c r="R314" s="100"/>
      <c r="S314" s="35" t="n">
        <f aca="false">A315-A314</f>
        <v>31</v>
      </c>
      <c r="T314" s="101" t="n">
        <f aca="false">CHOOSE(F$3,A315+24,A314)</f>
        <v>46137</v>
      </c>
      <c r="U314" s="35" t="n">
        <f aca="false">T314-C$3</f>
        <v>9363</v>
      </c>
      <c r="V314" s="32" t="n">
        <f aca="false">VLOOKUP($A314,Table,MATCH(V$4,Curves,0))</f>
        <v>0.070859002456139</v>
      </c>
      <c r="W314" s="102" t="n">
        <f aca="false">1/(1+CHOOSE(F$3,(V315+($K$3/10000))/2,(V314+($K$3/10000))/2))^(2*U314/365.25)</f>
        <v>0.167797467714652</v>
      </c>
      <c r="X314" s="35" t="n">
        <f aca="false">IF(AND(mthbeg&lt;=A314,mthend&gt;=A314),1,0)</f>
        <v>0</v>
      </c>
      <c r="Y314" s="35" t="n">
        <f aca="false">S314*X314</f>
        <v>0</v>
      </c>
      <c r="AA314" s="89" t="n">
        <f aca="false">F314*G314</f>
        <v>0</v>
      </c>
      <c r="AB314" s="89" t="n">
        <f aca="false">$F314*H314</f>
        <v>0</v>
      </c>
      <c r="AC314" s="89" t="n">
        <f aca="false">$F314*I314</f>
        <v>0</v>
      </c>
      <c r="AD314" s="89" t="n">
        <f aca="false">$F314*J314</f>
        <v>-0</v>
      </c>
      <c r="AE314" s="89" t="n">
        <f aca="false">$F314*K314</f>
        <v>-0</v>
      </c>
      <c r="AF314" s="89" t="n">
        <f aca="false">$F314*L314</f>
        <v>-0</v>
      </c>
      <c r="AG314" s="89" t="n">
        <f aca="false">$F314*M314</f>
        <v>0</v>
      </c>
      <c r="AH314" s="89" t="n">
        <f aca="false">$F314*N314</f>
        <v>0</v>
      </c>
      <c r="AI314" s="89" t="n">
        <f aca="false">F314*O314</f>
        <v>0</v>
      </c>
      <c r="AJ314" s="93"/>
      <c r="AK314" s="89" t="n">
        <f aca="false">CHOOSE($G$3,AB314-AC314,AC314-AB314)</f>
        <v>0</v>
      </c>
      <c r="AL314" s="89" t="n">
        <f aca="false">CHOOSE($G$3,AE314-AF314,AF314-AE314)</f>
        <v>0</v>
      </c>
      <c r="AM314" s="89" t="n">
        <f aca="false">CHOOSE($G$3,AH314-AI314,AI314-AH314)</f>
        <v>0</v>
      </c>
      <c r="AN314" s="103" t="n">
        <f aca="false">SUM(AK314:AM314)</f>
        <v>0</v>
      </c>
      <c r="AP314" s="89" t="n">
        <f aca="false">CHOOSE($G$3,AA314-AB314,AB314-AA314)</f>
        <v>0</v>
      </c>
      <c r="AQ314" s="89" t="n">
        <f aca="false">CHOOSE($G$3,AD314-AE314,AE314-AD314)</f>
        <v>0</v>
      </c>
      <c r="AR314" s="89" t="n">
        <f aca="false">CHOOSE($G$3,AG314-AH314,AH314-AG314)</f>
        <v>0</v>
      </c>
      <c r="AS314" s="103" t="n">
        <f aca="false">AP314+AQ314+AR314</f>
        <v>0</v>
      </c>
      <c r="AT314" s="103"/>
      <c r="AU314" s="90" t="n">
        <f aca="false">AS314+AN314</f>
        <v>0</v>
      </c>
      <c r="AW314" s="90" t="n">
        <f aca="false">AI314+AF314+AC314</f>
        <v>0</v>
      </c>
      <c r="AX314" s="104"/>
    </row>
    <row r="315" customFormat="false" ht="12" hidden="false" customHeight="true" outlineLevel="0" collapsed="false">
      <c r="A315" s="94" t="n">
        <f aca="false">EDATE(A314,1)</f>
        <v>46113</v>
      </c>
      <c r="B315" s="95" t="n">
        <f aca="false">VLOOKUP(MONTH(A315),Volumes,4)</f>
        <v>10000</v>
      </c>
      <c r="C315" s="96"/>
      <c r="D315" s="97" t="n">
        <f aca="false">B315+C315</f>
        <v>10000</v>
      </c>
      <c r="E315" s="84" t="n">
        <f aca="false">IF(X315=0,0,IF(AND(X315=1,$H$3=1),D315*S315,IF($H$3=2,D315,"N/A")))</f>
        <v>0</v>
      </c>
      <c r="F315" s="84" t="n">
        <f aca="false">E315*W315</f>
        <v>0</v>
      </c>
      <c r="G315" s="32" t="n">
        <f aca="false">VLOOKUP($A315,Table,MATCH(G$4,Curves,0))</f>
        <v>4.0375</v>
      </c>
      <c r="H315" s="98" t="n">
        <f aca="false">G315</f>
        <v>4.0375</v>
      </c>
      <c r="I315" s="99" t="n">
        <f aca="false">H315</f>
        <v>4.0375</v>
      </c>
      <c r="J315" s="32" t="n">
        <f aca="false">VLOOKUP($A315,Table,MATCH(J$4,Curves,0))</f>
        <v>-0.0175</v>
      </c>
      <c r="K315" s="98" t="n">
        <f aca="false">J315</f>
        <v>-0.0175</v>
      </c>
      <c r="L315" s="99" t="n">
        <f aca="false">K315</f>
        <v>-0.0175</v>
      </c>
      <c r="M315" s="32" t="n">
        <f aca="false">VLOOKUP($A315,Table,MATCH(M$4,Curves,0))</f>
        <v>0.01</v>
      </c>
      <c r="N315" s="98" t="n">
        <f aca="false">VLOOKUP($A315,Table,MATCH(N$4,Curves,0))</f>
        <v>0.03</v>
      </c>
      <c r="O315" s="99" t="n">
        <f aca="false">N315</f>
        <v>0.03</v>
      </c>
      <c r="P315" s="100"/>
      <c r="Q315" s="99" t="n">
        <f aca="false">O315+L315+I315</f>
        <v>4.05</v>
      </c>
      <c r="R315" s="100"/>
      <c r="S315" s="35" t="n">
        <f aca="false">A316-A315</f>
        <v>30</v>
      </c>
      <c r="T315" s="101" t="n">
        <f aca="false">CHOOSE(F$3,A316+24,A315)</f>
        <v>46167</v>
      </c>
      <c r="U315" s="35" t="n">
        <f aca="false">T315-C$3</f>
        <v>9393</v>
      </c>
      <c r="V315" s="32" t="n">
        <f aca="false">VLOOKUP($A315,Table,MATCH(V$4,Curves,0))</f>
        <v>0.070859002456139</v>
      </c>
      <c r="W315" s="102" t="n">
        <f aca="false">1/(1+CHOOSE(F$3,(V316+($K$3/10000))/2,(V315+($K$3/10000))/2))^(2*U315/365.25)</f>
        <v>0.166840520630628</v>
      </c>
      <c r="X315" s="35" t="n">
        <f aca="false">IF(AND(mthbeg&lt;=A315,mthend&gt;=A315),1,0)</f>
        <v>0</v>
      </c>
      <c r="Y315" s="35" t="n">
        <f aca="false">S315*X315</f>
        <v>0</v>
      </c>
      <c r="AA315" s="89" t="n">
        <f aca="false">F315*G315</f>
        <v>0</v>
      </c>
      <c r="AB315" s="89" t="n">
        <f aca="false">$F315*H315</f>
        <v>0</v>
      </c>
      <c r="AC315" s="89" t="n">
        <f aca="false">$F315*I315</f>
        <v>0</v>
      </c>
      <c r="AD315" s="89" t="n">
        <f aca="false">$F315*J315</f>
        <v>-0</v>
      </c>
      <c r="AE315" s="89" t="n">
        <f aca="false">$F315*K315</f>
        <v>-0</v>
      </c>
      <c r="AF315" s="89" t="n">
        <f aca="false">$F315*L315</f>
        <v>-0</v>
      </c>
      <c r="AG315" s="89" t="n">
        <f aca="false">$F315*M315</f>
        <v>0</v>
      </c>
      <c r="AH315" s="89" t="n">
        <f aca="false">$F315*N315</f>
        <v>0</v>
      </c>
      <c r="AI315" s="89" t="n">
        <f aca="false">F315*O315</f>
        <v>0</v>
      </c>
      <c r="AJ315" s="93"/>
      <c r="AK315" s="89" t="n">
        <f aca="false">CHOOSE($G$3,AB315-AC315,AC315-AB315)</f>
        <v>0</v>
      </c>
      <c r="AL315" s="89" t="n">
        <f aca="false">CHOOSE($G$3,AE315-AF315,AF315-AE315)</f>
        <v>0</v>
      </c>
      <c r="AM315" s="89" t="n">
        <f aca="false">CHOOSE($G$3,AH315-AI315,AI315-AH315)</f>
        <v>0</v>
      </c>
      <c r="AN315" s="103" t="n">
        <f aca="false">SUM(AK315:AM315)</f>
        <v>0</v>
      </c>
      <c r="AP315" s="89" t="n">
        <f aca="false">CHOOSE($G$3,AA315-AB315,AB315-AA315)</f>
        <v>0</v>
      </c>
      <c r="AQ315" s="89" t="n">
        <f aca="false">CHOOSE($G$3,AD315-AE315,AE315-AD315)</f>
        <v>0</v>
      </c>
      <c r="AR315" s="89" t="n">
        <f aca="false">CHOOSE($G$3,AG315-AH315,AH315-AG315)</f>
        <v>0</v>
      </c>
      <c r="AS315" s="103" t="n">
        <f aca="false">AP315+AQ315+AR315</f>
        <v>0</v>
      </c>
      <c r="AT315" s="103"/>
      <c r="AU315" s="90" t="n">
        <f aca="false">AS315+AN315</f>
        <v>0</v>
      </c>
      <c r="AW315" s="90" t="n">
        <f aca="false">AI315+AF315+AC315</f>
        <v>0</v>
      </c>
      <c r="AX315" s="104"/>
    </row>
    <row r="316" customFormat="false" ht="12" hidden="false" customHeight="true" outlineLevel="0" collapsed="false">
      <c r="A316" s="94" t="n">
        <f aca="false">EDATE(A315,1)</f>
        <v>46143</v>
      </c>
      <c r="B316" s="95" t="n">
        <f aca="false">VLOOKUP(MONTH(A316),Volumes,4)</f>
        <v>20000</v>
      </c>
      <c r="C316" s="96"/>
      <c r="D316" s="97" t="n">
        <f aca="false">B316+C316</f>
        <v>20000</v>
      </c>
      <c r="E316" s="84" t="n">
        <f aca="false">IF(X316=0,0,IF(AND(X316=1,$H$3=1),D316*S316,IF($H$3=2,D316,"N/A")))</f>
        <v>0</v>
      </c>
      <c r="F316" s="84" t="n">
        <f aca="false">E316*W316</f>
        <v>0</v>
      </c>
      <c r="G316" s="32" t="n">
        <f aca="false">VLOOKUP($A316,Table,MATCH(G$4,Curves,0))</f>
        <v>4.0375</v>
      </c>
      <c r="H316" s="98" t="n">
        <f aca="false">G316</f>
        <v>4.0375</v>
      </c>
      <c r="I316" s="99" t="n">
        <f aca="false">H316</f>
        <v>4.0375</v>
      </c>
      <c r="J316" s="32" t="n">
        <f aca="false">VLOOKUP($A316,Table,MATCH(J$4,Curves,0))</f>
        <v>-0.0175</v>
      </c>
      <c r="K316" s="98" t="n">
        <f aca="false">J316</f>
        <v>-0.0175</v>
      </c>
      <c r="L316" s="99" t="n">
        <f aca="false">K316</f>
        <v>-0.0175</v>
      </c>
      <c r="M316" s="32" t="n">
        <f aca="false">VLOOKUP($A316,Table,MATCH(M$4,Curves,0))</f>
        <v>0.01</v>
      </c>
      <c r="N316" s="98" t="n">
        <f aca="false">VLOOKUP($A316,Table,MATCH(N$4,Curves,0))</f>
        <v>0.03</v>
      </c>
      <c r="O316" s="99" t="n">
        <f aca="false">N316</f>
        <v>0.03</v>
      </c>
      <c r="P316" s="100"/>
      <c r="Q316" s="99" t="n">
        <f aca="false">O316+L316+I316</f>
        <v>4.05</v>
      </c>
      <c r="R316" s="100"/>
      <c r="S316" s="35" t="n">
        <f aca="false">A317-A316</f>
        <v>31</v>
      </c>
      <c r="T316" s="101" t="n">
        <f aca="false">CHOOSE(F$3,A317+24,A316)</f>
        <v>46198</v>
      </c>
      <c r="U316" s="35" t="n">
        <f aca="false">T316-C$3</f>
        <v>9424</v>
      </c>
      <c r="V316" s="32" t="n">
        <f aca="false">VLOOKUP($A316,Table,MATCH(V$4,Curves,0))</f>
        <v>0.070859002456139</v>
      </c>
      <c r="W316" s="102" t="n">
        <f aca="false">1/(1+CHOOSE(F$3,(V317+($K$3/10000))/2,(V316+($K$3/10000))/2))^(2*U316/365.25)</f>
        <v>0.165857408310043</v>
      </c>
      <c r="X316" s="35" t="n">
        <f aca="false">IF(AND(mthbeg&lt;=A316,mthend&gt;=A316),1,0)</f>
        <v>0</v>
      </c>
      <c r="Y316" s="35" t="n">
        <f aca="false">S316*X316</f>
        <v>0</v>
      </c>
      <c r="AA316" s="89" t="n">
        <f aca="false">F316*G316</f>
        <v>0</v>
      </c>
      <c r="AB316" s="89" t="n">
        <f aca="false">$F316*H316</f>
        <v>0</v>
      </c>
      <c r="AC316" s="89" t="n">
        <f aca="false">$F316*I316</f>
        <v>0</v>
      </c>
      <c r="AD316" s="89" t="n">
        <f aca="false">$F316*J316</f>
        <v>-0</v>
      </c>
      <c r="AE316" s="89" t="n">
        <f aca="false">$F316*K316</f>
        <v>-0</v>
      </c>
      <c r="AF316" s="89" t="n">
        <f aca="false">$F316*L316</f>
        <v>-0</v>
      </c>
      <c r="AG316" s="89" t="n">
        <f aca="false">$F316*M316</f>
        <v>0</v>
      </c>
      <c r="AH316" s="89" t="n">
        <f aca="false">$F316*N316</f>
        <v>0</v>
      </c>
      <c r="AI316" s="89" t="n">
        <f aca="false">F316*O316</f>
        <v>0</v>
      </c>
      <c r="AJ316" s="93"/>
      <c r="AK316" s="89" t="n">
        <f aca="false">CHOOSE($G$3,AB316-AC316,AC316-AB316)</f>
        <v>0</v>
      </c>
      <c r="AL316" s="89" t="n">
        <f aca="false">CHOOSE($G$3,AE316-AF316,AF316-AE316)</f>
        <v>0</v>
      </c>
      <c r="AM316" s="89" t="n">
        <f aca="false">CHOOSE($G$3,AH316-AI316,AI316-AH316)</f>
        <v>0</v>
      </c>
      <c r="AN316" s="103" t="n">
        <f aca="false">SUM(AK316:AM316)</f>
        <v>0</v>
      </c>
      <c r="AP316" s="89" t="n">
        <f aca="false">CHOOSE($G$3,AA316-AB316,AB316-AA316)</f>
        <v>0</v>
      </c>
      <c r="AQ316" s="89" t="n">
        <f aca="false">CHOOSE($G$3,AD316-AE316,AE316-AD316)</f>
        <v>0</v>
      </c>
      <c r="AR316" s="89" t="n">
        <f aca="false">CHOOSE($G$3,AG316-AH316,AH316-AG316)</f>
        <v>0</v>
      </c>
      <c r="AS316" s="103" t="n">
        <f aca="false">AP316+AQ316+AR316</f>
        <v>0</v>
      </c>
      <c r="AT316" s="103"/>
      <c r="AU316" s="90" t="n">
        <f aca="false">AS316+AN316</f>
        <v>0</v>
      </c>
      <c r="AW316" s="90" t="n">
        <f aca="false">AI316+AF316+AC316</f>
        <v>0</v>
      </c>
      <c r="AX316" s="104"/>
    </row>
    <row r="317" customFormat="false" ht="12" hidden="false" customHeight="true" outlineLevel="0" collapsed="false">
      <c r="A317" s="94" t="n">
        <f aca="false">EDATE(A316,1)</f>
        <v>46174</v>
      </c>
      <c r="B317" s="95" t="n">
        <f aca="false">VLOOKUP(MONTH(A317),Volumes,4)</f>
        <v>40000</v>
      </c>
      <c r="C317" s="96"/>
      <c r="D317" s="97" t="n">
        <f aca="false">B317+C317</f>
        <v>40000</v>
      </c>
      <c r="E317" s="84" t="n">
        <f aca="false">IF(X317=0,0,IF(AND(X317=1,$H$3=1),D317*S317,IF($H$3=2,D317,"N/A")))</f>
        <v>0</v>
      </c>
      <c r="F317" s="84" t="n">
        <f aca="false">E317*W317</f>
        <v>0</v>
      </c>
      <c r="G317" s="32" t="n">
        <f aca="false">VLOOKUP($A317,Table,MATCH(G$4,Curves,0))</f>
        <v>4.0375</v>
      </c>
      <c r="H317" s="98" t="n">
        <f aca="false">G317</f>
        <v>4.0375</v>
      </c>
      <c r="I317" s="99" t="n">
        <f aca="false">H317</f>
        <v>4.0375</v>
      </c>
      <c r="J317" s="32" t="n">
        <f aca="false">VLOOKUP($A317,Table,MATCH(J$4,Curves,0))</f>
        <v>-0.0175</v>
      </c>
      <c r="K317" s="98" t="n">
        <f aca="false">J317</f>
        <v>-0.0175</v>
      </c>
      <c r="L317" s="99" t="n">
        <f aca="false">K317</f>
        <v>-0.0175</v>
      </c>
      <c r="M317" s="32" t="n">
        <f aca="false">VLOOKUP($A317,Table,MATCH(M$4,Curves,0))</f>
        <v>0.01</v>
      </c>
      <c r="N317" s="98" t="n">
        <f aca="false">VLOOKUP($A317,Table,MATCH(N$4,Curves,0))</f>
        <v>0.03</v>
      </c>
      <c r="O317" s="99" t="n">
        <f aca="false">N317</f>
        <v>0.03</v>
      </c>
      <c r="P317" s="100"/>
      <c r="Q317" s="99" t="n">
        <f aca="false">O317+L317+I317</f>
        <v>4.05</v>
      </c>
      <c r="R317" s="100"/>
      <c r="S317" s="35" t="n">
        <f aca="false">A318-A317</f>
        <v>30</v>
      </c>
      <c r="T317" s="101" t="n">
        <f aca="false">CHOOSE(F$3,A318+24,A317)</f>
        <v>46228</v>
      </c>
      <c r="U317" s="35" t="n">
        <f aca="false">T317-C$3</f>
        <v>9454</v>
      </c>
      <c r="V317" s="32" t="n">
        <f aca="false">VLOOKUP($A317,Table,MATCH(V$4,Curves,0))</f>
        <v>0.070859002456139</v>
      </c>
      <c r="W317" s="102" t="n">
        <f aca="false">1/(1+CHOOSE(F$3,(V318+($K$3/10000))/2,(V317+($K$3/10000))/2))^(2*U317/365.25)</f>
        <v>0.164911525363133</v>
      </c>
      <c r="X317" s="35" t="n">
        <f aca="false">IF(AND(mthbeg&lt;=A317,mthend&gt;=A317),1,0)</f>
        <v>0</v>
      </c>
      <c r="Y317" s="35" t="n">
        <f aca="false">S317*X317</f>
        <v>0</v>
      </c>
      <c r="AA317" s="89" t="n">
        <f aca="false">F317*G317</f>
        <v>0</v>
      </c>
      <c r="AB317" s="89" t="n">
        <f aca="false">$F317*H317</f>
        <v>0</v>
      </c>
      <c r="AC317" s="89" t="n">
        <f aca="false">$F317*I317</f>
        <v>0</v>
      </c>
      <c r="AD317" s="89" t="n">
        <f aca="false">$F317*J317</f>
        <v>-0</v>
      </c>
      <c r="AE317" s="89" t="n">
        <f aca="false">$F317*K317</f>
        <v>-0</v>
      </c>
      <c r="AF317" s="89" t="n">
        <f aca="false">$F317*L317</f>
        <v>-0</v>
      </c>
      <c r="AG317" s="89" t="n">
        <f aca="false">$F317*M317</f>
        <v>0</v>
      </c>
      <c r="AH317" s="89" t="n">
        <f aca="false">$F317*N317</f>
        <v>0</v>
      </c>
      <c r="AI317" s="89" t="n">
        <f aca="false">F317*O317</f>
        <v>0</v>
      </c>
      <c r="AJ317" s="93"/>
      <c r="AK317" s="89" t="n">
        <f aca="false">CHOOSE($G$3,AB317-AC317,AC317-AB317)</f>
        <v>0</v>
      </c>
      <c r="AL317" s="89" t="n">
        <f aca="false">CHOOSE($G$3,AE317-AF317,AF317-AE317)</f>
        <v>0</v>
      </c>
      <c r="AM317" s="89" t="n">
        <f aca="false">CHOOSE($G$3,AH317-AI317,AI317-AH317)</f>
        <v>0</v>
      </c>
      <c r="AN317" s="103" t="n">
        <f aca="false">SUM(AK317:AM317)</f>
        <v>0</v>
      </c>
      <c r="AP317" s="89" t="n">
        <f aca="false">CHOOSE($G$3,AA317-AB317,AB317-AA317)</f>
        <v>0</v>
      </c>
      <c r="AQ317" s="89" t="n">
        <f aca="false">CHOOSE($G$3,AD317-AE317,AE317-AD317)</f>
        <v>0</v>
      </c>
      <c r="AR317" s="89" t="n">
        <f aca="false">CHOOSE($G$3,AG317-AH317,AH317-AG317)</f>
        <v>0</v>
      </c>
      <c r="AS317" s="103" t="n">
        <f aca="false">AP317+AQ317+AR317</f>
        <v>0</v>
      </c>
      <c r="AT317" s="103"/>
      <c r="AU317" s="90" t="n">
        <f aca="false">AS317+AN317</f>
        <v>0</v>
      </c>
      <c r="AW317" s="90" t="n">
        <f aca="false">AI317+AF317+AC317</f>
        <v>0</v>
      </c>
      <c r="AX317" s="104"/>
    </row>
    <row r="318" customFormat="false" ht="12" hidden="false" customHeight="true" outlineLevel="0" collapsed="false">
      <c r="A318" s="94" t="n">
        <f aca="false">EDATE(A317,1)</f>
        <v>46204</v>
      </c>
      <c r="B318" s="95" t="n">
        <f aca="false">VLOOKUP(MONTH(A318),Volumes,4)</f>
        <v>40000</v>
      </c>
      <c r="C318" s="96"/>
      <c r="D318" s="97" t="n">
        <f aca="false">B318+C318</f>
        <v>40000</v>
      </c>
      <c r="E318" s="84" t="n">
        <f aca="false">IF(X318=0,0,IF(AND(X318=1,$H$3=1),D318*S318,IF($H$3=2,D318,"N/A")))</f>
        <v>0</v>
      </c>
      <c r="F318" s="84" t="n">
        <f aca="false">E318*W318</f>
        <v>0</v>
      </c>
      <c r="G318" s="32" t="n">
        <f aca="false">VLOOKUP($A318,Table,MATCH(G$4,Curves,0))</f>
        <v>4.0375</v>
      </c>
      <c r="H318" s="98" t="n">
        <f aca="false">G318</f>
        <v>4.0375</v>
      </c>
      <c r="I318" s="99" t="n">
        <f aca="false">H318</f>
        <v>4.0375</v>
      </c>
      <c r="J318" s="32" t="n">
        <f aca="false">VLOOKUP($A318,Table,MATCH(J$4,Curves,0))</f>
        <v>-0.0175</v>
      </c>
      <c r="K318" s="98" t="n">
        <f aca="false">J318</f>
        <v>-0.0175</v>
      </c>
      <c r="L318" s="99" t="n">
        <f aca="false">K318</f>
        <v>-0.0175</v>
      </c>
      <c r="M318" s="32" t="n">
        <f aca="false">VLOOKUP($A318,Table,MATCH(M$4,Curves,0))</f>
        <v>0.01</v>
      </c>
      <c r="N318" s="98" t="n">
        <f aca="false">VLOOKUP($A318,Table,MATCH(N$4,Curves,0))</f>
        <v>0.03</v>
      </c>
      <c r="O318" s="99" t="n">
        <f aca="false">N318</f>
        <v>0.03</v>
      </c>
      <c r="P318" s="100"/>
      <c r="Q318" s="99" t="n">
        <f aca="false">O318+L318+I318</f>
        <v>4.05</v>
      </c>
      <c r="R318" s="100"/>
      <c r="S318" s="35" t="n">
        <f aca="false">A319-A318</f>
        <v>31</v>
      </c>
      <c r="T318" s="101" t="n">
        <f aca="false">CHOOSE(F$3,A319+24,A318)</f>
        <v>46259</v>
      </c>
      <c r="U318" s="35" t="n">
        <f aca="false">T318-C$3</f>
        <v>9485</v>
      </c>
      <c r="V318" s="32" t="n">
        <f aca="false">VLOOKUP($A318,Table,MATCH(V$4,Curves,0))</f>
        <v>0.070859002456139</v>
      </c>
      <c r="W318" s="102" t="n">
        <f aca="false">1/(1+CHOOSE(F$3,(V319+($K$3/10000))/2,(V318+($K$3/10000))/2))^(2*U318/365.25)</f>
        <v>0.163939779699801</v>
      </c>
      <c r="X318" s="35" t="n">
        <f aca="false">IF(AND(mthbeg&lt;=A318,mthend&gt;=A318),1,0)</f>
        <v>0</v>
      </c>
      <c r="Y318" s="35" t="n">
        <f aca="false">S318*X318</f>
        <v>0</v>
      </c>
      <c r="AA318" s="89" t="n">
        <f aca="false">F318*G318</f>
        <v>0</v>
      </c>
      <c r="AB318" s="89" t="n">
        <f aca="false">$F318*H318</f>
        <v>0</v>
      </c>
      <c r="AC318" s="89" t="n">
        <f aca="false">$F318*I318</f>
        <v>0</v>
      </c>
      <c r="AD318" s="89" t="n">
        <f aca="false">$F318*J318</f>
        <v>-0</v>
      </c>
      <c r="AE318" s="89" t="n">
        <f aca="false">$F318*K318</f>
        <v>-0</v>
      </c>
      <c r="AF318" s="89" t="n">
        <f aca="false">$F318*L318</f>
        <v>-0</v>
      </c>
      <c r="AG318" s="89" t="n">
        <f aca="false">$F318*M318</f>
        <v>0</v>
      </c>
      <c r="AH318" s="89" t="n">
        <f aca="false">$F318*N318</f>
        <v>0</v>
      </c>
      <c r="AI318" s="89" t="n">
        <f aca="false">F318*O318</f>
        <v>0</v>
      </c>
      <c r="AJ318" s="93"/>
      <c r="AK318" s="89" t="n">
        <f aca="false">CHOOSE($G$3,AB318-AC318,AC318-AB318)</f>
        <v>0</v>
      </c>
      <c r="AL318" s="89" t="n">
        <f aca="false">CHOOSE($G$3,AE318-AF318,AF318-AE318)</f>
        <v>0</v>
      </c>
      <c r="AM318" s="89" t="n">
        <f aca="false">CHOOSE($G$3,AH318-AI318,AI318-AH318)</f>
        <v>0</v>
      </c>
      <c r="AN318" s="103" t="n">
        <f aca="false">SUM(AK318:AM318)</f>
        <v>0</v>
      </c>
      <c r="AP318" s="89" t="n">
        <f aca="false">CHOOSE($G$3,AA318-AB318,AB318-AA318)</f>
        <v>0</v>
      </c>
      <c r="AQ318" s="89" t="n">
        <f aca="false">CHOOSE($G$3,AD318-AE318,AE318-AD318)</f>
        <v>0</v>
      </c>
      <c r="AR318" s="89" t="n">
        <f aca="false">CHOOSE($G$3,AG318-AH318,AH318-AG318)</f>
        <v>0</v>
      </c>
      <c r="AS318" s="103" t="n">
        <f aca="false">AP318+AQ318+AR318</f>
        <v>0</v>
      </c>
      <c r="AT318" s="103"/>
      <c r="AU318" s="90" t="n">
        <f aca="false">AS318+AN318</f>
        <v>0</v>
      </c>
      <c r="AW318" s="90" t="n">
        <f aca="false">AI318+AF318+AC318</f>
        <v>0</v>
      </c>
      <c r="AX318" s="104"/>
    </row>
    <row r="319" customFormat="false" ht="12" hidden="false" customHeight="true" outlineLevel="0" collapsed="false">
      <c r="A319" s="94" t="n">
        <f aca="false">EDATE(A318,1)</f>
        <v>46235</v>
      </c>
      <c r="B319" s="95" t="n">
        <f aca="false">VLOOKUP(MONTH(A319),Volumes,4)</f>
        <v>40000</v>
      </c>
      <c r="C319" s="96"/>
      <c r="D319" s="97" t="n">
        <f aca="false">B319+C319</f>
        <v>40000</v>
      </c>
      <c r="E319" s="84" t="n">
        <f aca="false">IF(X319=0,0,IF(AND(X319=1,$H$3=1),D319*S319,IF($H$3=2,D319,"N/A")))</f>
        <v>0</v>
      </c>
      <c r="F319" s="84" t="n">
        <f aca="false">E319*W319</f>
        <v>0</v>
      </c>
      <c r="G319" s="32" t="n">
        <f aca="false">VLOOKUP($A319,Table,MATCH(G$4,Curves,0))</f>
        <v>4.0375</v>
      </c>
      <c r="H319" s="98" t="n">
        <f aca="false">G319</f>
        <v>4.0375</v>
      </c>
      <c r="I319" s="99" t="n">
        <f aca="false">H319</f>
        <v>4.0375</v>
      </c>
      <c r="J319" s="32" t="n">
        <f aca="false">VLOOKUP($A319,Table,MATCH(J$4,Curves,0))</f>
        <v>-0.0175</v>
      </c>
      <c r="K319" s="98" t="n">
        <f aca="false">J319</f>
        <v>-0.0175</v>
      </c>
      <c r="L319" s="99" t="n">
        <f aca="false">K319</f>
        <v>-0.0175</v>
      </c>
      <c r="M319" s="32" t="n">
        <f aca="false">VLOOKUP($A319,Table,MATCH(M$4,Curves,0))</f>
        <v>0.01</v>
      </c>
      <c r="N319" s="98" t="n">
        <f aca="false">VLOOKUP($A319,Table,MATCH(N$4,Curves,0))</f>
        <v>0.03</v>
      </c>
      <c r="O319" s="99" t="n">
        <f aca="false">N319</f>
        <v>0.03</v>
      </c>
      <c r="P319" s="100"/>
      <c r="Q319" s="99" t="n">
        <f aca="false">O319+L319+I319</f>
        <v>4.05</v>
      </c>
      <c r="R319" s="100"/>
      <c r="S319" s="35" t="n">
        <f aca="false">A320-A319</f>
        <v>31</v>
      </c>
      <c r="T319" s="101" t="n">
        <f aca="false">CHOOSE(F$3,A320+24,A319)</f>
        <v>46290</v>
      </c>
      <c r="U319" s="35" t="n">
        <f aca="false">T319-C$3</f>
        <v>9516</v>
      </c>
      <c r="V319" s="32" t="n">
        <f aca="false">VLOOKUP($A319,Table,MATCH(V$4,Curves,0))</f>
        <v>0.070859002456139</v>
      </c>
      <c r="W319" s="102" t="n">
        <f aca="false">1/(1+CHOOSE(F$3,(V320+($K$3/10000))/2,(V319+($K$3/10000))/2))^(2*U319/365.25)</f>
        <v>0.162973760074307</v>
      </c>
      <c r="X319" s="35" t="n">
        <f aca="false">IF(AND(mthbeg&lt;=A319,mthend&gt;=A319),1,0)</f>
        <v>0</v>
      </c>
      <c r="Y319" s="35" t="n">
        <f aca="false">S319*X319</f>
        <v>0</v>
      </c>
      <c r="AA319" s="89" t="n">
        <f aca="false">F319*G319</f>
        <v>0</v>
      </c>
      <c r="AB319" s="89" t="n">
        <f aca="false">$F319*H319</f>
        <v>0</v>
      </c>
      <c r="AC319" s="89" t="n">
        <f aca="false">$F319*I319</f>
        <v>0</v>
      </c>
      <c r="AD319" s="89" t="n">
        <f aca="false">$F319*J319</f>
        <v>-0</v>
      </c>
      <c r="AE319" s="89" t="n">
        <f aca="false">$F319*K319</f>
        <v>-0</v>
      </c>
      <c r="AF319" s="89" t="n">
        <f aca="false">$F319*L319</f>
        <v>-0</v>
      </c>
      <c r="AG319" s="89" t="n">
        <f aca="false">$F319*M319</f>
        <v>0</v>
      </c>
      <c r="AH319" s="89" t="n">
        <f aca="false">$F319*N319</f>
        <v>0</v>
      </c>
      <c r="AI319" s="89" t="n">
        <f aca="false">F319*O319</f>
        <v>0</v>
      </c>
      <c r="AJ319" s="93"/>
      <c r="AK319" s="89" t="n">
        <f aca="false">CHOOSE($G$3,AB319-AC319,AC319-AB319)</f>
        <v>0</v>
      </c>
      <c r="AL319" s="89" t="n">
        <f aca="false">CHOOSE($G$3,AE319-AF319,AF319-AE319)</f>
        <v>0</v>
      </c>
      <c r="AM319" s="89" t="n">
        <f aca="false">CHOOSE($G$3,AH319-AI319,AI319-AH319)</f>
        <v>0</v>
      </c>
      <c r="AN319" s="103" t="n">
        <f aca="false">SUM(AK319:AM319)</f>
        <v>0</v>
      </c>
      <c r="AP319" s="89" t="n">
        <f aca="false">CHOOSE($G$3,AA319-AB319,AB319-AA319)</f>
        <v>0</v>
      </c>
      <c r="AQ319" s="89" t="n">
        <f aca="false">CHOOSE($G$3,AD319-AE319,AE319-AD319)</f>
        <v>0</v>
      </c>
      <c r="AR319" s="89" t="n">
        <f aca="false">CHOOSE($G$3,AG319-AH319,AH319-AG319)</f>
        <v>0</v>
      </c>
      <c r="AS319" s="103" t="n">
        <f aca="false">AP319+AQ319+AR319</f>
        <v>0</v>
      </c>
      <c r="AT319" s="103"/>
      <c r="AU319" s="90" t="n">
        <f aca="false">AS319+AN319</f>
        <v>0</v>
      </c>
      <c r="AW319" s="90" t="n">
        <f aca="false">AI319+AF319+AC319</f>
        <v>0</v>
      </c>
      <c r="AX319" s="104"/>
    </row>
    <row r="320" customFormat="false" ht="12" hidden="false" customHeight="true" outlineLevel="0" collapsed="false">
      <c r="A320" s="94" t="n">
        <f aca="false">EDATE(A319,1)</f>
        <v>46266</v>
      </c>
      <c r="B320" s="95" t="n">
        <f aca="false">VLOOKUP(MONTH(A320),Volumes,4)</f>
        <v>20000</v>
      </c>
      <c r="C320" s="96"/>
      <c r="D320" s="97" t="n">
        <f aca="false">B320+C320</f>
        <v>20000</v>
      </c>
      <c r="E320" s="84" t="n">
        <f aca="false">IF(X320=0,0,IF(AND(X320=1,$H$3=1),D320*S320,IF($H$3=2,D320,"N/A")))</f>
        <v>0</v>
      </c>
      <c r="F320" s="84" t="n">
        <f aca="false">E320*W320</f>
        <v>0</v>
      </c>
      <c r="G320" s="32" t="n">
        <f aca="false">VLOOKUP($A320,Table,MATCH(G$4,Curves,0))</f>
        <v>4.0375</v>
      </c>
      <c r="H320" s="98" t="n">
        <f aca="false">G320</f>
        <v>4.0375</v>
      </c>
      <c r="I320" s="99" t="n">
        <f aca="false">H320</f>
        <v>4.0375</v>
      </c>
      <c r="J320" s="32" t="n">
        <f aca="false">VLOOKUP($A320,Table,MATCH(J$4,Curves,0))</f>
        <v>-0.0175</v>
      </c>
      <c r="K320" s="98" t="n">
        <f aca="false">J320</f>
        <v>-0.0175</v>
      </c>
      <c r="L320" s="99" t="n">
        <f aca="false">K320</f>
        <v>-0.0175</v>
      </c>
      <c r="M320" s="32" t="n">
        <f aca="false">VLOOKUP($A320,Table,MATCH(M$4,Curves,0))</f>
        <v>0.01</v>
      </c>
      <c r="N320" s="98" t="n">
        <f aca="false">VLOOKUP($A320,Table,MATCH(N$4,Curves,0))</f>
        <v>0.03</v>
      </c>
      <c r="O320" s="99" t="n">
        <f aca="false">N320</f>
        <v>0.03</v>
      </c>
      <c r="P320" s="100"/>
      <c r="Q320" s="99" t="n">
        <f aca="false">O320+L320+I320</f>
        <v>4.05</v>
      </c>
      <c r="R320" s="100"/>
      <c r="S320" s="35" t="n">
        <f aca="false">A321-A320</f>
        <v>30</v>
      </c>
      <c r="T320" s="101" t="n">
        <f aca="false">CHOOSE(F$3,A321+24,A320)</f>
        <v>46320</v>
      </c>
      <c r="U320" s="35" t="n">
        <f aca="false">T320-C$3</f>
        <v>9546</v>
      </c>
      <c r="V320" s="32" t="n">
        <f aca="false">VLOOKUP($A320,Table,MATCH(V$4,Curves,0))</f>
        <v>0.070859002456139</v>
      </c>
      <c r="W320" s="102" t="n">
        <f aca="false">1/(1+CHOOSE(F$3,(V321+($K$3/10000))/2,(V320+($K$3/10000))/2))^(2*U320/365.25)</f>
        <v>0.162044322541073</v>
      </c>
      <c r="X320" s="35" t="n">
        <f aca="false">IF(AND(mthbeg&lt;=A320,mthend&gt;=A320),1,0)</f>
        <v>0</v>
      </c>
      <c r="Y320" s="35" t="n">
        <f aca="false">S320*X320</f>
        <v>0</v>
      </c>
      <c r="AA320" s="89" t="n">
        <f aca="false">F320*G320</f>
        <v>0</v>
      </c>
      <c r="AB320" s="89" t="n">
        <f aca="false">$F320*H320</f>
        <v>0</v>
      </c>
      <c r="AC320" s="89" t="n">
        <f aca="false">$F320*I320</f>
        <v>0</v>
      </c>
      <c r="AD320" s="89" t="n">
        <f aca="false">$F320*J320</f>
        <v>-0</v>
      </c>
      <c r="AE320" s="89" t="n">
        <f aca="false">$F320*K320</f>
        <v>-0</v>
      </c>
      <c r="AF320" s="89" t="n">
        <f aca="false">$F320*L320</f>
        <v>-0</v>
      </c>
      <c r="AG320" s="89" t="n">
        <f aca="false">$F320*M320</f>
        <v>0</v>
      </c>
      <c r="AH320" s="89" t="n">
        <f aca="false">$F320*N320</f>
        <v>0</v>
      </c>
      <c r="AI320" s="89" t="n">
        <f aca="false">F320*O320</f>
        <v>0</v>
      </c>
      <c r="AJ320" s="93"/>
      <c r="AK320" s="89" t="n">
        <f aca="false">CHOOSE($G$3,AB320-AC320,AC320-AB320)</f>
        <v>0</v>
      </c>
      <c r="AL320" s="89" t="n">
        <f aca="false">CHOOSE($G$3,AE320-AF320,AF320-AE320)</f>
        <v>0</v>
      </c>
      <c r="AM320" s="89" t="n">
        <f aca="false">CHOOSE($G$3,AH320-AI320,AI320-AH320)</f>
        <v>0</v>
      </c>
      <c r="AN320" s="103" t="n">
        <f aca="false">SUM(AK320:AM320)</f>
        <v>0</v>
      </c>
      <c r="AP320" s="89" t="n">
        <f aca="false">CHOOSE($G$3,AA320-AB320,AB320-AA320)</f>
        <v>0</v>
      </c>
      <c r="AQ320" s="89" t="n">
        <f aca="false">CHOOSE($G$3,AD320-AE320,AE320-AD320)</f>
        <v>0</v>
      </c>
      <c r="AR320" s="89" t="n">
        <f aca="false">CHOOSE($G$3,AG320-AH320,AH320-AG320)</f>
        <v>0</v>
      </c>
      <c r="AS320" s="103" t="n">
        <f aca="false">AP320+AQ320+AR320</f>
        <v>0</v>
      </c>
      <c r="AT320" s="103"/>
      <c r="AU320" s="90" t="n">
        <f aca="false">AS320+AN320</f>
        <v>0</v>
      </c>
      <c r="AW320" s="90" t="n">
        <f aca="false">AI320+AF320+AC320</f>
        <v>0</v>
      </c>
      <c r="AX320" s="104"/>
    </row>
    <row r="321" customFormat="false" ht="12" hidden="false" customHeight="true" outlineLevel="0" collapsed="false">
      <c r="A321" s="94" t="n">
        <f aca="false">EDATE(A320,1)</f>
        <v>46296</v>
      </c>
      <c r="B321" s="95" t="n">
        <f aca="false">VLOOKUP(MONTH(A321),Volumes,4)</f>
        <v>10000</v>
      </c>
      <c r="C321" s="96"/>
      <c r="D321" s="97" t="n">
        <f aca="false">B321+C321</f>
        <v>10000</v>
      </c>
      <c r="E321" s="84" t="n">
        <f aca="false">IF(X321=0,0,IF(AND(X321=1,$H$3=1),D321*S321,IF($H$3=2,D321,"N/A")))</f>
        <v>0</v>
      </c>
      <c r="F321" s="84" t="n">
        <f aca="false">E321*W321</f>
        <v>0</v>
      </c>
      <c r="G321" s="32" t="n">
        <f aca="false">VLOOKUP($A321,Table,MATCH(G$4,Curves,0))</f>
        <v>4.0375</v>
      </c>
      <c r="H321" s="98" t="n">
        <f aca="false">G321</f>
        <v>4.0375</v>
      </c>
      <c r="I321" s="99" t="n">
        <f aca="false">H321</f>
        <v>4.0375</v>
      </c>
      <c r="J321" s="32" t="n">
        <f aca="false">VLOOKUP($A321,Table,MATCH(J$4,Curves,0))</f>
        <v>-0.0175</v>
      </c>
      <c r="K321" s="98" t="n">
        <f aca="false">J321</f>
        <v>-0.0175</v>
      </c>
      <c r="L321" s="99" t="n">
        <f aca="false">K321</f>
        <v>-0.0175</v>
      </c>
      <c r="M321" s="32" t="n">
        <f aca="false">VLOOKUP($A321,Table,MATCH(M$4,Curves,0))</f>
        <v>0.01</v>
      </c>
      <c r="N321" s="98" t="n">
        <f aca="false">VLOOKUP($A321,Table,MATCH(N$4,Curves,0))</f>
        <v>0.03</v>
      </c>
      <c r="O321" s="99" t="n">
        <f aca="false">N321</f>
        <v>0.03</v>
      </c>
      <c r="P321" s="100"/>
      <c r="Q321" s="99" t="n">
        <f aca="false">O321+L321+I321</f>
        <v>4.05</v>
      </c>
      <c r="R321" s="100"/>
      <c r="S321" s="35" t="n">
        <f aca="false">A322-A321</f>
        <v>31</v>
      </c>
      <c r="T321" s="101" t="n">
        <f aca="false">CHOOSE(F$3,A322+24,A321)</f>
        <v>46351</v>
      </c>
      <c r="U321" s="35" t="n">
        <f aca="false">T321-C$3</f>
        <v>9577</v>
      </c>
      <c r="V321" s="32" t="n">
        <f aca="false">VLOOKUP($A321,Table,MATCH(V$4,Curves,0))</f>
        <v>0.070859002456139</v>
      </c>
      <c r="W321" s="102" t="n">
        <f aca="false">1/(1+CHOOSE(F$3,(V322+($K$3/10000))/2,(V321+($K$3/10000))/2))^(2*U321/365.25)</f>
        <v>0.161089471948611</v>
      </c>
      <c r="X321" s="35" t="n">
        <f aca="false">IF(AND(mthbeg&lt;=A321,mthend&gt;=A321),1,0)</f>
        <v>0</v>
      </c>
      <c r="Y321" s="35" t="n">
        <f aca="false">S321*X321</f>
        <v>0</v>
      </c>
      <c r="AA321" s="89" t="n">
        <f aca="false">F321*G321</f>
        <v>0</v>
      </c>
      <c r="AB321" s="89" t="n">
        <f aca="false">$F321*H321</f>
        <v>0</v>
      </c>
      <c r="AC321" s="89" t="n">
        <f aca="false">$F321*I321</f>
        <v>0</v>
      </c>
      <c r="AD321" s="89" t="n">
        <f aca="false">$F321*J321</f>
        <v>-0</v>
      </c>
      <c r="AE321" s="89" t="n">
        <f aca="false">$F321*K321</f>
        <v>-0</v>
      </c>
      <c r="AF321" s="89" t="n">
        <f aca="false">$F321*L321</f>
        <v>-0</v>
      </c>
      <c r="AG321" s="89" t="n">
        <f aca="false">$F321*M321</f>
        <v>0</v>
      </c>
      <c r="AH321" s="89" t="n">
        <f aca="false">$F321*N321</f>
        <v>0</v>
      </c>
      <c r="AI321" s="89" t="n">
        <f aca="false">F321*O321</f>
        <v>0</v>
      </c>
      <c r="AJ321" s="93"/>
      <c r="AK321" s="89" t="n">
        <f aca="false">CHOOSE($G$3,AB321-AC321,AC321-AB321)</f>
        <v>0</v>
      </c>
      <c r="AL321" s="89" t="n">
        <f aca="false">CHOOSE($G$3,AE321-AF321,AF321-AE321)</f>
        <v>0</v>
      </c>
      <c r="AM321" s="89" t="n">
        <f aca="false">CHOOSE($G$3,AH321-AI321,AI321-AH321)</f>
        <v>0</v>
      </c>
      <c r="AN321" s="103" t="n">
        <f aca="false">SUM(AK321:AM321)</f>
        <v>0</v>
      </c>
      <c r="AP321" s="89" t="n">
        <f aca="false">CHOOSE($G$3,AA321-AB321,AB321-AA321)</f>
        <v>0</v>
      </c>
      <c r="AQ321" s="89" t="n">
        <f aca="false">CHOOSE($G$3,AD321-AE321,AE321-AD321)</f>
        <v>0</v>
      </c>
      <c r="AR321" s="89" t="n">
        <f aca="false">CHOOSE($G$3,AG321-AH321,AH321-AG321)</f>
        <v>0</v>
      </c>
      <c r="AS321" s="103" t="n">
        <f aca="false">AP321+AQ321+AR321</f>
        <v>0</v>
      </c>
      <c r="AT321" s="103"/>
      <c r="AU321" s="90" t="n">
        <f aca="false">AS321+AN321</f>
        <v>0</v>
      </c>
      <c r="AW321" s="90" t="n">
        <f aca="false">AI321+AF321+AC321</f>
        <v>0</v>
      </c>
      <c r="AX321" s="104"/>
    </row>
    <row r="322" customFormat="false" ht="12" hidden="false" customHeight="true" outlineLevel="0" collapsed="false">
      <c r="A322" s="94" t="n">
        <f aca="false">EDATE(A321,1)</f>
        <v>46327</v>
      </c>
      <c r="B322" s="95" t="n">
        <f aca="false">VLOOKUP(MONTH(A322),Volumes,4)</f>
        <v>10000</v>
      </c>
      <c r="C322" s="96"/>
      <c r="D322" s="97" t="n">
        <f aca="false">B322+C322</f>
        <v>10000</v>
      </c>
      <c r="E322" s="84" t="n">
        <f aca="false">IF(X322=0,0,IF(AND(X322=1,$H$3=1),D322*S322,IF($H$3=2,D322,"N/A")))</f>
        <v>0</v>
      </c>
      <c r="F322" s="84" t="n">
        <f aca="false">E322*W322</f>
        <v>0</v>
      </c>
      <c r="G322" s="32" t="n">
        <f aca="false">VLOOKUP($A322,Table,MATCH(G$4,Curves,0))</f>
        <v>4.0375</v>
      </c>
      <c r="H322" s="98" t="n">
        <f aca="false">G322</f>
        <v>4.0375</v>
      </c>
      <c r="I322" s="99" t="n">
        <f aca="false">H322</f>
        <v>4.0375</v>
      </c>
      <c r="J322" s="32" t="n">
        <f aca="false">VLOOKUP($A322,Table,MATCH(J$4,Curves,0))</f>
        <v>-0.0175</v>
      </c>
      <c r="K322" s="98" t="n">
        <f aca="false">J322</f>
        <v>-0.0175</v>
      </c>
      <c r="L322" s="99" t="n">
        <f aca="false">K322</f>
        <v>-0.0175</v>
      </c>
      <c r="M322" s="32" t="n">
        <f aca="false">VLOOKUP($A322,Table,MATCH(M$4,Curves,0))</f>
        <v>0.01</v>
      </c>
      <c r="N322" s="98" t="n">
        <f aca="false">VLOOKUP($A322,Table,MATCH(N$4,Curves,0))</f>
        <v>0.03</v>
      </c>
      <c r="O322" s="99" t="n">
        <f aca="false">N322</f>
        <v>0.03</v>
      </c>
      <c r="P322" s="100"/>
      <c r="Q322" s="99" t="n">
        <f aca="false">O322+L322+I322</f>
        <v>4.05</v>
      </c>
      <c r="R322" s="100"/>
      <c r="S322" s="35" t="n">
        <f aca="false">A323-A322</f>
        <v>30</v>
      </c>
      <c r="T322" s="101" t="n">
        <f aca="false">CHOOSE(F$3,A323+24,A322)</f>
        <v>46381</v>
      </c>
      <c r="U322" s="35" t="n">
        <f aca="false">T322-C$3</f>
        <v>9607</v>
      </c>
      <c r="V322" s="32" t="n">
        <f aca="false">VLOOKUP($A322,Table,MATCH(V$4,Curves,0))</f>
        <v>0.070859002456139</v>
      </c>
      <c r="W322" s="102" t="n">
        <f aca="false">1/(1+CHOOSE(F$3,(V323+($K$3/10000))/2,(V322+($K$3/10000))/2))^(2*U322/365.25)</f>
        <v>0.16017078048951</v>
      </c>
      <c r="X322" s="35" t="n">
        <f aca="false">IF(AND(mthbeg&lt;=A322,mthend&gt;=A322),1,0)</f>
        <v>0</v>
      </c>
      <c r="Y322" s="35" t="n">
        <f aca="false">S322*X322</f>
        <v>0</v>
      </c>
      <c r="AA322" s="89" t="n">
        <f aca="false">F322*G322</f>
        <v>0</v>
      </c>
      <c r="AB322" s="89" t="n">
        <f aca="false">$F322*H322</f>
        <v>0</v>
      </c>
      <c r="AC322" s="89" t="n">
        <f aca="false">$F322*I322</f>
        <v>0</v>
      </c>
      <c r="AD322" s="89" t="n">
        <f aca="false">$F322*J322</f>
        <v>-0</v>
      </c>
      <c r="AE322" s="89" t="n">
        <f aca="false">$F322*K322</f>
        <v>-0</v>
      </c>
      <c r="AF322" s="89" t="n">
        <f aca="false">$F322*L322</f>
        <v>-0</v>
      </c>
      <c r="AG322" s="89" t="n">
        <f aca="false">$F322*M322</f>
        <v>0</v>
      </c>
      <c r="AH322" s="89" t="n">
        <f aca="false">$F322*N322</f>
        <v>0</v>
      </c>
      <c r="AI322" s="89" t="n">
        <f aca="false">F322*O322</f>
        <v>0</v>
      </c>
      <c r="AJ322" s="93"/>
      <c r="AK322" s="89" t="n">
        <f aca="false">CHOOSE($G$3,AB322-AC322,AC322-AB322)</f>
        <v>0</v>
      </c>
      <c r="AL322" s="89" t="n">
        <f aca="false">CHOOSE($G$3,AE322-AF322,AF322-AE322)</f>
        <v>0</v>
      </c>
      <c r="AM322" s="89" t="n">
        <f aca="false">CHOOSE($G$3,AH322-AI322,AI322-AH322)</f>
        <v>0</v>
      </c>
      <c r="AN322" s="103" t="n">
        <f aca="false">SUM(AK322:AM322)</f>
        <v>0</v>
      </c>
      <c r="AP322" s="89" t="n">
        <f aca="false">CHOOSE($G$3,AA322-AB322,AB322-AA322)</f>
        <v>0</v>
      </c>
      <c r="AQ322" s="89" t="n">
        <f aca="false">CHOOSE($G$3,AD322-AE322,AE322-AD322)</f>
        <v>0</v>
      </c>
      <c r="AR322" s="89" t="n">
        <f aca="false">CHOOSE($G$3,AG322-AH322,AH322-AG322)</f>
        <v>0</v>
      </c>
      <c r="AS322" s="103" t="n">
        <f aca="false">AP322+AQ322+AR322</f>
        <v>0</v>
      </c>
      <c r="AT322" s="103"/>
      <c r="AU322" s="90" t="n">
        <f aca="false">AS322+AN322</f>
        <v>0</v>
      </c>
      <c r="AW322" s="90" t="n">
        <f aca="false">AI322+AF322+AC322</f>
        <v>0</v>
      </c>
      <c r="AX322" s="104"/>
    </row>
    <row r="323" customFormat="false" ht="12" hidden="false" customHeight="true" outlineLevel="0" collapsed="false">
      <c r="A323" s="94" t="n">
        <f aca="false">EDATE(A322,1)</f>
        <v>46357</v>
      </c>
      <c r="B323" s="95" t="n">
        <f aca="false">VLOOKUP(MONTH(A323),Volumes,4)</f>
        <v>10000</v>
      </c>
      <c r="C323" s="96"/>
      <c r="D323" s="97" t="n">
        <f aca="false">B323+C323</f>
        <v>10000</v>
      </c>
      <c r="E323" s="84" t="n">
        <f aca="false">IF(X323=0,0,IF(AND(X323=1,$H$3=1),D323*S323,IF($H$3=2,D323,"N/A")))</f>
        <v>0</v>
      </c>
      <c r="F323" s="84" t="n">
        <f aca="false">E323*W323</f>
        <v>0</v>
      </c>
      <c r="G323" s="32" t="n">
        <f aca="false">VLOOKUP($A323,Table,MATCH(G$4,Curves,0))</f>
        <v>4.0375</v>
      </c>
      <c r="H323" s="98" t="n">
        <f aca="false">G323</f>
        <v>4.0375</v>
      </c>
      <c r="I323" s="99" t="n">
        <f aca="false">H323</f>
        <v>4.0375</v>
      </c>
      <c r="J323" s="32" t="n">
        <f aca="false">VLOOKUP($A323,Table,MATCH(J$4,Curves,0))</f>
        <v>-0.0175</v>
      </c>
      <c r="K323" s="98" t="n">
        <f aca="false">J323</f>
        <v>-0.0175</v>
      </c>
      <c r="L323" s="99" t="n">
        <f aca="false">K323</f>
        <v>-0.0175</v>
      </c>
      <c r="M323" s="32" t="n">
        <f aca="false">VLOOKUP($A323,Table,MATCH(M$4,Curves,0))</f>
        <v>0.01</v>
      </c>
      <c r="N323" s="98" t="n">
        <f aca="false">VLOOKUP($A323,Table,MATCH(N$4,Curves,0))</f>
        <v>0.03</v>
      </c>
      <c r="O323" s="99" t="n">
        <f aca="false">N323</f>
        <v>0.03</v>
      </c>
      <c r="P323" s="100"/>
      <c r="Q323" s="99" t="n">
        <f aca="false">O323+L323+I323</f>
        <v>4.05</v>
      </c>
      <c r="R323" s="100"/>
      <c r="S323" s="35" t="n">
        <f aca="false">A324-A323</f>
        <v>31</v>
      </c>
      <c r="T323" s="101" t="n">
        <f aca="false">CHOOSE(F$3,A324+24,A323)</f>
        <v>46412</v>
      </c>
      <c r="U323" s="35" t="n">
        <f aca="false">T323-C$3</f>
        <v>9638</v>
      </c>
      <c r="V323" s="32" t="n">
        <f aca="false">VLOOKUP($A323,Table,MATCH(V$4,Curves,0))</f>
        <v>0.070859002456139</v>
      </c>
      <c r="W323" s="102" t="n">
        <f aca="false">1/(1+CHOOSE(F$3,(V324+($K$3/10000))/2,(V323+($K$3/10000))/2))^(2*U323/365.25)</f>
        <v>0.159226969794712</v>
      </c>
      <c r="X323" s="35" t="n">
        <f aca="false">IF(AND(mthbeg&lt;=A323,mthend&gt;=A323),1,0)</f>
        <v>0</v>
      </c>
      <c r="Y323" s="35" t="n">
        <f aca="false">S323*X323</f>
        <v>0</v>
      </c>
      <c r="AA323" s="89" t="n">
        <f aca="false">F323*G323</f>
        <v>0</v>
      </c>
      <c r="AB323" s="89" t="n">
        <f aca="false">$F323*H323</f>
        <v>0</v>
      </c>
      <c r="AC323" s="89" t="n">
        <f aca="false">$F323*I323</f>
        <v>0</v>
      </c>
      <c r="AD323" s="89" t="n">
        <f aca="false">$F323*J323</f>
        <v>-0</v>
      </c>
      <c r="AE323" s="89" t="n">
        <f aca="false">$F323*K323</f>
        <v>-0</v>
      </c>
      <c r="AF323" s="89" t="n">
        <f aca="false">$F323*L323</f>
        <v>-0</v>
      </c>
      <c r="AG323" s="89" t="n">
        <f aca="false">$F323*M323</f>
        <v>0</v>
      </c>
      <c r="AH323" s="89" t="n">
        <f aca="false">$F323*N323</f>
        <v>0</v>
      </c>
      <c r="AI323" s="89" t="n">
        <f aca="false">F323*O323</f>
        <v>0</v>
      </c>
      <c r="AJ323" s="93"/>
      <c r="AK323" s="89" t="n">
        <f aca="false">CHOOSE($G$3,AB323-AC323,AC323-AB323)</f>
        <v>0</v>
      </c>
      <c r="AL323" s="89" t="n">
        <f aca="false">CHOOSE($G$3,AE323-AF323,AF323-AE323)</f>
        <v>0</v>
      </c>
      <c r="AM323" s="89" t="n">
        <f aca="false">CHOOSE($G$3,AH323-AI323,AI323-AH323)</f>
        <v>0</v>
      </c>
      <c r="AN323" s="103" t="n">
        <f aca="false">SUM(AK323:AM323)</f>
        <v>0</v>
      </c>
      <c r="AP323" s="89" t="n">
        <f aca="false">CHOOSE($G$3,AA323-AB323,AB323-AA323)</f>
        <v>0</v>
      </c>
      <c r="AQ323" s="89" t="n">
        <f aca="false">CHOOSE($G$3,AD323-AE323,AE323-AD323)</f>
        <v>0</v>
      </c>
      <c r="AR323" s="89" t="n">
        <f aca="false">CHOOSE($G$3,AG323-AH323,AH323-AG323)</f>
        <v>0</v>
      </c>
      <c r="AS323" s="103" t="n">
        <f aca="false">AP323+AQ323+AR323</f>
        <v>0</v>
      </c>
      <c r="AT323" s="103"/>
      <c r="AU323" s="90" t="n">
        <f aca="false">AS323+AN323</f>
        <v>0</v>
      </c>
      <c r="AW323" s="90" t="n">
        <f aca="false">AI323+AF323+AC323</f>
        <v>0</v>
      </c>
      <c r="AX323" s="104"/>
    </row>
    <row r="324" customFormat="false" ht="12" hidden="false" customHeight="true" outlineLevel="0" collapsed="false">
      <c r="A324" s="94" t="n">
        <f aca="false">EDATE(A323,1)</f>
        <v>46388</v>
      </c>
      <c r="B324" s="95" t="n">
        <f aca="false">VLOOKUP(MONTH(A324),Volumes,4)</f>
        <v>10000</v>
      </c>
      <c r="C324" s="96"/>
      <c r="D324" s="97" t="n">
        <f aca="false">B324+C324</f>
        <v>10000</v>
      </c>
      <c r="E324" s="84" t="n">
        <f aca="false">IF(X324=0,0,IF(AND(X324=1,$H$3=1),D324*S324,IF($H$3=2,D324,"N/A")))</f>
        <v>0</v>
      </c>
      <c r="F324" s="84" t="n">
        <f aca="false">E324*W324</f>
        <v>0</v>
      </c>
      <c r="G324" s="32" t="n">
        <f aca="false">VLOOKUP($A324,Table,MATCH(G$4,Curves,0))</f>
        <v>4.0375</v>
      </c>
      <c r="H324" s="98" t="n">
        <f aca="false">G324</f>
        <v>4.0375</v>
      </c>
      <c r="I324" s="99" t="n">
        <f aca="false">H324</f>
        <v>4.0375</v>
      </c>
      <c r="J324" s="32" t="n">
        <f aca="false">VLOOKUP($A324,Table,MATCH(J$4,Curves,0))</f>
        <v>-0.0175</v>
      </c>
      <c r="K324" s="98" t="n">
        <f aca="false">J324</f>
        <v>-0.0175</v>
      </c>
      <c r="L324" s="99" t="n">
        <f aca="false">K324</f>
        <v>-0.0175</v>
      </c>
      <c r="M324" s="32" t="n">
        <f aca="false">VLOOKUP($A324,Table,MATCH(M$4,Curves,0))</f>
        <v>0.01</v>
      </c>
      <c r="N324" s="98" t="n">
        <f aca="false">VLOOKUP($A324,Table,MATCH(N$4,Curves,0))</f>
        <v>0.03</v>
      </c>
      <c r="O324" s="99" t="n">
        <f aca="false">N324</f>
        <v>0.03</v>
      </c>
      <c r="P324" s="100"/>
      <c r="Q324" s="99" t="n">
        <f aca="false">O324+L324+I324</f>
        <v>4.05</v>
      </c>
      <c r="R324" s="100"/>
      <c r="S324" s="35" t="n">
        <f aca="false">A325-A324</f>
        <v>31</v>
      </c>
      <c r="T324" s="101" t="n">
        <f aca="false">CHOOSE(F$3,A325+24,A324)</f>
        <v>46443</v>
      </c>
      <c r="U324" s="35" t="n">
        <f aca="false">T324-C$3</f>
        <v>9669</v>
      </c>
      <c r="V324" s="32" t="n">
        <f aca="false">VLOOKUP($A324,Table,MATCH(V$4,Curves,0))</f>
        <v>0.070859002456139</v>
      </c>
      <c r="W324" s="102" t="n">
        <f aca="false">1/(1+CHOOSE(F$3,(V325+($K$3/10000))/2,(V324+($K$3/10000))/2))^(2*U324/365.25)</f>
        <v>0.158288720530188</v>
      </c>
      <c r="X324" s="35" t="n">
        <f aca="false">IF(AND(mthbeg&lt;=A324,mthend&gt;=A324),1,0)</f>
        <v>0</v>
      </c>
      <c r="Y324" s="35" t="n">
        <f aca="false">S324*X324</f>
        <v>0</v>
      </c>
      <c r="AA324" s="89" t="n">
        <f aca="false">F324*G324</f>
        <v>0</v>
      </c>
      <c r="AB324" s="89" t="n">
        <f aca="false">$F324*H324</f>
        <v>0</v>
      </c>
      <c r="AC324" s="89" t="n">
        <f aca="false">$F324*I324</f>
        <v>0</v>
      </c>
      <c r="AD324" s="89" t="n">
        <f aca="false">$F324*J324</f>
        <v>-0</v>
      </c>
      <c r="AE324" s="89" t="n">
        <f aca="false">$F324*K324</f>
        <v>-0</v>
      </c>
      <c r="AF324" s="89" t="n">
        <f aca="false">$F324*L324</f>
        <v>-0</v>
      </c>
      <c r="AG324" s="89" t="n">
        <f aca="false">$F324*M324</f>
        <v>0</v>
      </c>
      <c r="AH324" s="89" t="n">
        <f aca="false">$F324*N324</f>
        <v>0</v>
      </c>
      <c r="AI324" s="89" t="n">
        <f aca="false">F324*O324</f>
        <v>0</v>
      </c>
      <c r="AJ324" s="93"/>
      <c r="AK324" s="89" t="n">
        <f aca="false">CHOOSE($G$3,AB324-AC324,AC324-AB324)</f>
        <v>0</v>
      </c>
      <c r="AL324" s="89" t="n">
        <f aca="false">CHOOSE($G$3,AE324-AF324,AF324-AE324)</f>
        <v>0</v>
      </c>
      <c r="AM324" s="89" t="n">
        <f aca="false">CHOOSE($G$3,AH324-AI324,AI324-AH324)</f>
        <v>0</v>
      </c>
      <c r="AN324" s="103" t="n">
        <f aca="false">SUM(AK324:AM324)</f>
        <v>0</v>
      </c>
      <c r="AP324" s="89" t="n">
        <f aca="false">CHOOSE($G$3,AA324-AB324,AB324-AA324)</f>
        <v>0</v>
      </c>
      <c r="AQ324" s="89" t="n">
        <f aca="false">CHOOSE($G$3,AD324-AE324,AE324-AD324)</f>
        <v>0</v>
      </c>
      <c r="AR324" s="89" t="n">
        <f aca="false">CHOOSE($G$3,AG324-AH324,AH324-AG324)</f>
        <v>0</v>
      </c>
      <c r="AS324" s="103" t="n">
        <f aca="false">AP324+AQ324+AR324</f>
        <v>0</v>
      </c>
      <c r="AT324" s="103"/>
      <c r="AU324" s="90" t="n">
        <f aca="false">AS324+AN324</f>
        <v>0</v>
      </c>
      <c r="AW324" s="90" t="n">
        <f aca="false">AI324+AF324+AC324</f>
        <v>0</v>
      </c>
      <c r="AX324" s="104"/>
    </row>
    <row r="325" customFormat="false" ht="12" hidden="false" customHeight="true" outlineLevel="0" collapsed="false">
      <c r="A325" s="94" t="n">
        <f aca="false">EDATE(A324,1)</f>
        <v>46419</v>
      </c>
      <c r="B325" s="95" t="n">
        <f aca="false">VLOOKUP(MONTH(A325),Volumes,4)</f>
        <v>10000</v>
      </c>
      <c r="C325" s="96"/>
      <c r="D325" s="97" t="n">
        <f aca="false">B325+C325</f>
        <v>10000</v>
      </c>
      <c r="E325" s="84" t="n">
        <f aca="false">IF(X325=0,0,IF(AND(X325=1,$H$3=1),D325*S325,IF($H$3=2,D325,"N/A")))</f>
        <v>0</v>
      </c>
      <c r="F325" s="84" t="n">
        <f aca="false">E325*W325</f>
        <v>0</v>
      </c>
      <c r="G325" s="32" t="n">
        <f aca="false">VLOOKUP($A325,Table,MATCH(G$4,Curves,0))</f>
        <v>4.0375</v>
      </c>
      <c r="H325" s="98" t="n">
        <f aca="false">G325</f>
        <v>4.0375</v>
      </c>
      <c r="I325" s="99" t="n">
        <f aca="false">H325</f>
        <v>4.0375</v>
      </c>
      <c r="J325" s="32" t="n">
        <f aca="false">VLOOKUP($A325,Table,MATCH(J$4,Curves,0))</f>
        <v>-0.0175</v>
      </c>
      <c r="K325" s="98" t="n">
        <f aca="false">J325</f>
        <v>-0.0175</v>
      </c>
      <c r="L325" s="99" t="n">
        <f aca="false">K325</f>
        <v>-0.0175</v>
      </c>
      <c r="M325" s="32" t="n">
        <f aca="false">VLOOKUP($A325,Table,MATCH(M$4,Curves,0))</f>
        <v>0.01</v>
      </c>
      <c r="N325" s="98" t="n">
        <f aca="false">VLOOKUP($A325,Table,MATCH(N$4,Curves,0))</f>
        <v>0.03</v>
      </c>
      <c r="O325" s="99" t="n">
        <f aca="false">N325</f>
        <v>0.03</v>
      </c>
      <c r="P325" s="100"/>
      <c r="Q325" s="99" t="n">
        <f aca="false">O325+L325+I325</f>
        <v>4.05</v>
      </c>
      <c r="R325" s="100"/>
      <c r="S325" s="35" t="n">
        <f aca="false">A326-A325</f>
        <v>28</v>
      </c>
      <c r="T325" s="101" t="n">
        <f aca="false">CHOOSE(F$3,A326+24,A325)</f>
        <v>46471</v>
      </c>
      <c r="U325" s="35" t="n">
        <f aca="false">T325-C$3</f>
        <v>9697</v>
      </c>
      <c r="V325" s="32" t="n">
        <f aca="false">VLOOKUP($A325,Table,MATCH(V$4,Curves,0))</f>
        <v>0.070859002456139</v>
      </c>
      <c r="W325" s="102" t="n">
        <f aca="false">1/(1+CHOOSE(F$3,(V326+($K$3/10000))/2,(V325+($K$3/10000))/2))^(2*U325/365.25)</f>
        <v>0.157446022487002</v>
      </c>
      <c r="X325" s="35" t="n">
        <f aca="false">IF(AND(mthbeg&lt;=A325,mthend&gt;=A325),1,0)</f>
        <v>0</v>
      </c>
      <c r="Y325" s="35" t="n">
        <f aca="false">S325*X325</f>
        <v>0</v>
      </c>
      <c r="AA325" s="89" t="n">
        <f aca="false">F325*G325</f>
        <v>0</v>
      </c>
      <c r="AB325" s="89" t="n">
        <f aca="false">$F325*H325</f>
        <v>0</v>
      </c>
      <c r="AC325" s="89" t="n">
        <f aca="false">$F325*I325</f>
        <v>0</v>
      </c>
      <c r="AD325" s="89" t="n">
        <f aca="false">$F325*J325</f>
        <v>-0</v>
      </c>
      <c r="AE325" s="89" t="n">
        <f aca="false">$F325*K325</f>
        <v>-0</v>
      </c>
      <c r="AF325" s="89" t="n">
        <f aca="false">$F325*L325</f>
        <v>-0</v>
      </c>
      <c r="AG325" s="89" t="n">
        <f aca="false">$F325*M325</f>
        <v>0</v>
      </c>
      <c r="AH325" s="89" t="n">
        <f aca="false">$F325*N325</f>
        <v>0</v>
      </c>
      <c r="AI325" s="89" t="n">
        <f aca="false">F325*O325</f>
        <v>0</v>
      </c>
      <c r="AJ325" s="93"/>
      <c r="AK325" s="89" t="n">
        <f aca="false">CHOOSE($G$3,AB325-AC325,AC325-AB325)</f>
        <v>0</v>
      </c>
      <c r="AL325" s="89" t="n">
        <f aca="false">CHOOSE($G$3,AE325-AF325,AF325-AE325)</f>
        <v>0</v>
      </c>
      <c r="AM325" s="89" t="n">
        <f aca="false">CHOOSE($G$3,AH325-AI325,AI325-AH325)</f>
        <v>0</v>
      </c>
      <c r="AN325" s="103" t="n">
        <f aca="false">SUM(AK325:AM325)</f>
        <v>0</v>
      </c>
      <c r="AP325" s="89" t="n">
        <f aca="false">CHOOSE($G$3,AA325-AB325,AB325-AA325)</f>
        <v>0</v>
      </c>
      <c r="AQ325" s="89" t="n">
        <f aca="false">CHOOSE($G$3,AD325-AE325,AE325-AD325)</f>
        <v>0</v>
      </c>
      <c r="AR325" s="89" t="n">
        <f aca="false">CHOOSE($G$3,AG325-AH325,AH325-AG325)</f>
        <v>0</v>
      </c>
      <c r="AS325" s="103" t="n">
        <f aca="false">AP325+AQ325+AR325</f>
        <v>0</v>
      </c>
      <c r="AT325" s="103"/>
      <c r="AU325" s="90" t="n">
        <f aca="false">AS325+AN325</f>
        <v>0</v>
      </c>
      <c r="AW325" s="90" t="n">
        <f aca="false">AI325+AF325+AC325</f>
        <v>0</v>
      </c>
      <c r="AX325" s="104"/>
    </row>
    <row r="326" customFormat="false" ht="12" hidden="false" customHeight="true" outlineLevel="0" collapsed="false">
      <c r="A326" s="94" t="n">
        <f aca="false">EDATE(A325,1)</f>
        <v>46447</v>
      </c>
      <c r="B326" s="95" t="n">
        <f aca="false">VLOOKUP(MONTH(A326),Volumes,4)</f>
        <v>10000</v>
      </c>
      <c r="C326" s="96"/>
      <c r="D326" s="97" t="n">
        <f aca="false">B326+C326</f>
        <v>10000</v>
      </c>
      <c r="E326" s="84" t="n">
        <f aca="false">IF(X326=0,0,IF(AND(X326=1,$H$3=1),D326*S326,IF($H$3=2,D326,"N/A")))</f>
        <v>0</v>
      </c>
      <c r="F326" s="84" t="n">
        <f aca="false">E326*W326</f>
        <v>0</v>
      </c>
      <c r="G326" s="32" t="n">
        <f aca="false">VLOOKUP($A326,Table,MATCH(G$4,Curves,0))</f>
        <v>4.0375</v>
      </c>
      <c r="H326" s="98" t="n">
        <f aca="false">G326</f>
        <v>4.0375</v>
      </c>
      <c r="I326" s="99" t="n">
        <f aca="false">H326</f>
        <v>4.0375</v>
      </c>
      <c r="J326" s="32" t="n">
        <f aca="false">VLOOKUP($A326,Table,MATCH(J$4,Curves,0))</f>
        <v>-0.0175</v>
      </c>
      <c r="K326" s="98" t="n">
        <f aca="false">J326</f>
        <v>-0.0175</v>
      </c>
      <c r="L326" s="99" t="n">
        <f aca="false">K326</f>
        <v>-0.0175</v>
      </c>
      <c r="M326" s="32" t="n">
        <f aca="false">VLOOKUP($A326,Table,MATCH(M$4,Curves,0))</f>
        <v>0.01</v>
      </c>
      <c r="N326" s="98" t="n">
        <f aca="false">VLOOKUP($A326,Table,MATCH(N$4,Curves,0))</f>
        <v>0.03</v>
      </c>
      <c r="O326" s="99" t="n">
        <f aca="false">N326</f>
        <v>0.03</v>
      </c>
      <c r="P326" s="100"/>
      <c r="Q326" s="99" t="n">
        <f aca="false">O326+L326+I326</f>
        <v>4.05</v>
      </c>
      <c r="R326" s="100"/>
      <c r="S326" s="35" t="n">
        <f aca="false">A327-A326</f>
        <v>31</v>
      </c>
      <c r="T326" s="101" t="n">
        <f aca="false">CHOOSE(F$3,A327+24,A326)</f>
        <v>46502</v>
      </c>
      <c r="U326" s="35" t="n">
        <f aca="false">T326-C$3</f>
        <v>9728</v>
      </c>
      <c r="V326" s="32" t="n">
        <f aca="false">VLOOKUP($A326,Table,MATCH(V$4,Curves,0))</f>
        <v>0.070859002456139</v>
      </c>
      <c r="W326" s="102" t="n">
        <f aca="false">1/(1+CHOOSE(F$3,(V327+($K$3/10000))/2,(V326+($K$3/10000))/2))^(2*U326/365.25)</f>
        <v>0.156518267503087</v>
      </c>
      <c r="X326" s="35" t="n">
        <f aca="false">IF(AND(mthbeg&lt;=A326,mthend&gt;=A326),1,0)</f>
        <v>0</v>
      </c>
      <c r="Y326" s="35" t="n">
        <f aca="false">S326*X326</f>
        <v>0</v>
      </c>
      <c r="AA326" s="89" t="n">
        <f aca="false">F326*G326</f>
        <v>0</v>
      </c>
      <c r="AB326" s="89" t="n">
        <f aca="false">$F326*H326</f>
        <v>0</v>
      </c>
      <c r="AC326" s="89" t="n">
        <f aca="false">$F326*I326</f>
        <v>0</v>
      </c>
      <c r="AD326" s="89" t="n">
        <f aca="false">$F326*J326</f>
        <v>-0</v>
      </c>
      <c r="AE326" s="89" t="n">
        <f aca="false">$F326*K326</f>
        <v>-0</v>
      </c>
      <c r="AF326" s="89" t="n">
        <f aca="false">$F326*L326</f>
        <v>-0</v>
      </c>
      <c r="AG326" s="89" t="n">
        <f aca="false">$F326*M326</f>
        <v>0</v>
      </c>
      <c r="AH326" s="89" t="n">
        <f aca="false">$F326*N326</f>
        <v>0</v>
      </c>
      <c r="AI326" s="89" t="n">
        <f aca="false">F326*O326</f>
        <v>0</v>
      </c>
      <c r="AJ326" s="93"/>
      <c r="AK326" s="89" t="n">
        <f aca="false">CHOOSE($G$3,AB326-AC326,AC326-AB326)</f>
        <v>0</v>
      </c>
      <c r="AL326" s="89" t="n">
        <f aca="false">CHOOSE($G$3,AE326-AF326,AF326-AE326)</f>
        <v>0</v>
      </c>
      <c r="AM326" s="89" t="n">
        <f aca="false">CHOOSE($G$3,AH326-AI326,AI326-AH326)</f>
        <v>0</v>
      </c>
      <c r="AN326" s="103" t="n">
        <f aca="false">SUM(AK326:AM326)</f>
        <v>0</v>
      </c>
      <c r="AP326" s="89" t="n">
        <f aca="false">CHOOSE($G$3,AA326-AB326,AB326-AA326)</f>
        <v>0</v>
      </c>
      <c r="AQ326" s="89" t="n">
        <f aca="false">CHOOSE($G$3,AD326-AE326,AE326-AD326)</f>
        <v>0</v>
      </c>
      <c r="AR326" s="89" t="n">
        <f aca="false">CHOOSE($G$3,AG326-AH326,AH326-AG326)</f>
        <v>0</v>
      </c>
      <c r="AS326" s="103" t="n">
        <f aca="false">AP326+AQ326+AR326</f>
        <v>0</v>
      </c>
      <c r="AT326" s="103"/>
      <c r="AU326" s="90" t="n">
        <f aca="false">AS326+AN326</f>
        <v>0</v>
      </c>
      <c r="AW326" s="90" t="n">
        <f aca="false">AI326+AF326+AC326</f>
        <v>0</v>
      </c>
      <c r="AX326" s="104"/>
    </row>
    <row r="327" customFormat="false" ht="12" hidden="false" customHeight="true" outlineLevel="0" collapsed="false">
      <c r="A327" s="94" t="n">
        <f aca="false">EDATE(A326,1)</f>
        <v>46478</v>
      </c>
      <c r="B327" s="95" t="n">
        <f aca="false">VLOOKUP(MONTH(A327),Volumes,4)</f>
        <v>10000</v>
      </c>
      <c r="C327" s="96"/>
      <c r="D327" s="97" t="n">
        <f aca="false">B327+C327</f>
        <v>10000</v>
      </c>
      <c r="E327" s="84" t="n">
        <f aca="false">IF(X327=0,0,IF(AND(X327=1,$H$3=1),D327*S327,IF($H$3=2,D327,"N/A")))</f>
        <v>0</v>
      </c>
      <c r="F327" s="84" t="n">
        <f aca="false">E327*W327</f>
        <v>0</v>
      </c>
      <c r="G327" s="32" t="n">
        <f aca="false">VLOOKUP($A327,Table,MATCH(G$4,Curves,0))</f>
        <v>4.0375</v>
      </c>
      <c r="H327" s="98" t="n">
        <f aca="false">G327</f>
        <v>4.0375</v>
      </c>
      <c r="I327" s="99" t="n">
        <f aca="false">H327</f>
        <v>4.0375</v>
      </c>
      <c r="J327" s="32" t="n">
        <f aca="false">VLOOKUP($A327,Table,MATCH(J$4,Curves,0))</f>
        <v>-0.0175</v>
      </c>
      <c r="K327" s="98" t="n">
        <f aca="false">J327</f>
        <v>-0.0175</v>
      </c>
      <c r="L327" s="99" t="n">
        <f aca="false">K327</f>
        <v>-0.0175</v>
      </c>
      <c r="M327" s="32" t="n">
        <f aca="false">VLOOKUP($A327,Table,MATCH(M$4,Curves,0))</f>
        <v>0.01</v>
      </c>
      <c r="N327" s="98" t="n">
        <f aca="false">VLOOKUP($A327,Table,MATCH(N$4,Curves,0))</f>
        <v>0.03</v>
      </c>
      <c r="O327" s="99" t="n">
        <f aca="false">N327</f>
        <v>0.03</v>
      </c>
      <c r="P327" s="100"/>
      <c r="Q327" s="99" t="n">
        <f aca="false">O327+L327+I327</f>
        <v>4.05</v>
      </c>
      <c r="R327" s="100"/>
      <c r="S327" s="35" t="n">
        <f aca="false">A328-A327</f>
        <v>30</v>
      </c>
      <c r="T327" s="101" t="n">
        <f aca="false">CHOOSE(F$3,A328+24,A327)</f>
        <v>46532</v>
      </c>
      <c r="U327" s="35" t="n">
        <f aca="false">T327-C$3</f>
        <v>9758</v>
      </c>
      <c r="V327" s="32" t="n">
        <f aca="false">VLOOKUP($A327,Table,MATCH(V$4,Curves,0))</f>
        <v>0.070859002456139</v>
      </c>
      <c r="W327" s="102" t="n">
        <f aca="false">1/(1+CHOOSE(F$3,(V328+($K$3/10000))/2,(V327+($K$3/10000))/2))^(2*U327/365.25)</f>
        <v>0.155625645571878</v>
      </c>
      <c r="X327" s="35" t="n">
        <f aca="false">IF(AND(mthbeg&lt;=A327,mthend&gt;=A327),1,0)</f>
        <v>0</v>
      </c>
      <c r="Y327" s="35" t="n">
        <f aca="false">S327*X327</f>
        <v>0</v>
      </c>
      <c r="AA327" s="89" t="n">
        <f aca="false">F327*G327</f>
        <v>0</v>
      </c>
      <c r="AB327" s="89" t="n">
        <f aca="false">$F327*H327</f>
        <v>0</v>
      </c>
      <c r="AC327" s="89" t="n">
        <f aca="false">$F327*I327</f>
        <v>0</v>
      </c>
      <c r="AD327" s="89" t="n">
        <f aca="false">$F327*J327</f>
        <v>-0</v>
      </c>
      <c r="AE327" s="89" t="n">
        <f aca="false">$F327*K327</f>
        <v>-0</v>
      </c>
      <c r="AF327" s="89" t="n">
        <f aca="false">$F327*L327</f>
        <v>-0</v>
      </c>
      <c r="AG327" s="89" t="n">
        <f aca="false">$F327*M327</f>
        <v>0</v>
      </c>
      <c r="AH327" s="89" t="n">
        <f aca="false">$F327*N327</f>
        <v>0</v>
      </c>
      <c r="AI327" s="89" t="n">
        <f aca="false">F327*O327</f>
        <v>0</v>
      </c>
      <c r="AJ327" s="93"/>
      <c r="AK327" s="89" t="n">
        <f aca="false">CHOOSE($G$3,AB327-AC327,AC327-AB327)</f>
        <v>0</v>
      </c>
      <c r="AL327" s="89" t="n">
        <f aca="false">CHOOSE($G$3,AE327-AF327,AF327-AE327)</f>
        <v>0</v>
      </c>
      <c r="AM327" s="89" t="n">
        <f aca="false">CHOOSE($G$3,AH327-AI327,AI327-AH327)</f>
        <v>0</v>
      </c>
      <c r="AN327" s="103" t="n">
        <f aca="false">SUM(AK327:AM327)</f>
        <v>0</v>
      </c>
      <c r="AP327" s="89" t="n">
        <f aca="false">CHOOSE($G$3,AA327-AB327,AB327-AA327)</f>
        <v>0</v>
      </c>
      <c r="AQ327" s="89" t="n">
        <f aca="false">CHOOSE($G$3,AD327-AE327,AE327-AD327)</f>
        <v>0</v>
      </c>
      <c r="AR327" s="89" t="n">
        <f aca="false">CHOOSE($G$3,AG327-AH327,AH327-AG327)</f>
        <v>0</v>
      </c>
      <c r="AS327" s="103" t="n">
        <f aca="false">AP327+AQ327+AR327</f>
        <v>0</v>
      </c>
      <c r="AT327" s="103"/>
      <c r="AU327" s="90" t="n">
        <f aca="false">AS327+AN327</f>
        <v>0</v>
      </c>
      <c r="AW327" s="90" t="n">
        <f aca="false">AI327+AF327+AC327</f>
        <v>0</v>
      </c>
      <c r="AX327" s="104"/>
    </row>
    <row r="328" customFormat="false" ht="12" hidden="false" customHeight="true" outlineLevel="0" collapsed="false">
      <c r="A328" s="94" t="n">
        <f aca="false">EDATE(A327,1)</f>
        <v>46508</v>
      </c>
      <c r="B328" s="95" t="n">
        <f aca="false">VLOOKUP(MONTH(A328),Volumes,4)</f>
        <v>20000</v>
      </c>
      <c r="C328" s="96"/>
      <c r="D328" s="97" t="n">
        <f aca="false">B328+C328</f>
        <v>20000</v>
      </c>
      <c r="E328" s="84" t="n">
        <f aca="false">IF(X328=0,0,IF(AND(X328=1,$H$3=1),D328*S328,IF($H$3=2,D328,"N/A")))</f>
        <v>0</v>
      </c>
      <c r="F328" s="84" t="n">
        <f aca="false">E328*W328</f>
        <v>0</v>
      </c>
      <c r="G328" s="32" t="n">
        <f aca="false">VLOOKUP($A328,Table,MATCH(G$4,Curves,0))</f>
        <v>4.0375</v>
      </c>
      <c r="H328" s="98" t="n">
        <f aca="false">G328</f>
        <v>4.0375</v>
      </c>
      <c r="I328" s="99" t="n">
        <f aca="false">H328</f>
        <v>4.0375</v>
      </c>
      <c r="J328" s="32" t="n">
        <f aca="false">VLOOKUP($A328,Table,MATCH(J$4,Curves,0))</f>
        <v>-0.0175</v>
      </c>
      <c r="K328" s="98" t="n">
        <f aca="false">J328</f>
        <v>-0.0175</v>
      </c>
      <c r="L328" s="99" t="n">
        <f aca="false">K328</f>
        <v>-0.0175</v>
      </c>
      <c r="M328" s="32" t="n">
        <f aca="false">VLOOKUP($A328,Table,MATCH(M$4,Curves,0))</f>
        <v>0.01</v>
      </c>
      <c r="N328" s="98" t="n">
        <f aca="false">VLOOKUP($A328,Table,MATCH(N$4,Curves,0))</f>
        <v>0.03</v>
      </c>
      <c r="O328" s="99" t="n">
        <f aca="false">N328</f>
        <v>0.03</v>
      </c>
      <c r="P328" s="100"/>
      <c r="Q328" s="99" t="n">
        <f aca="false">O328+L328+I328</f>
        <v>4.05</v>
      </c>
      <c r="R328" s="100"/>
      <c r="S328" s="35" t="n">
        <f aca="false">A329-A328</f>
        <v>31</v>
      </c>
      <c r="T328" s="101" t="n">
        <f aca="false">CHOOSE(F$3,A329+24,A328)</f>
        <v>46563</v>
      </c>
      <c r="U328" s="35" t="n">
        <f aca="false">T328-C$3</f>
        <v>9789</v>
      </c>
      <c r="V328" s="32" t="n">
        <f aca="false">VLOOKUP($A328,Table,MATCH(V$4,Curves,0))</f>
        <v>0.070859002456139</v>
      </c>
      <c r="W328" s="102" t="n">
        <f aca="false">1/(1+CHOOSE(F$3,(V329+($K$3/10000))/2,(V328+($K$3/10000))/2))^(2*U328/365.25)</f>
        <v>0.15470861720861</v>
      </c>
      <c r="X328" s="35" t="n">
        <f aca="false">IF(AND(mthbeg&lt;=A328,mthend&gt;=A328),1,0)</f>
        <v>0</v>
      </c>
      <c r="Y328" s="35" t="n">
        <f aca="false">S328*X328</f>
        <v>0</v>
      </c>
      <c r="AA328" s="89" t="n">
        <f aca="false">F328*G328</f>
        <v>0</v>
      </c>
      <c r="AB328" s="89" t="n">
        <f aca="false">$F328*H328</f>
        <v>0</v>
      </c>
      <c r="AC328" s="89" t="n">
        <f aca="false">$F328*I328</f>
        <v>0</v>
      </c>
      <c r="AD328" s="89" t="n">
        <f aca="false">$F328*J328</f>
        <v>-0</v>
      </c>
      <c r="AE328" s="89" t="n">
        <f aca="false">$F328*K328</f>
        <v>-0</v>
      </c>
      <c r="AF328" s="89" t="n">
        <f aca="false">$F328*L328</f>
        <v>-0</v>
      </c>
      <c r="AG328" s="89" t="n">
        <f aca="false">$F328*M328</f>
        <v>0</v>
      </c>
      <c r="AH328" s="89" t="n">
        <f aca="false">$F328*N328</f>
        <v>0</v>
      </c>
      <c r="AI328" s="89" t="n">
        <f aca="false">F328*O328</f>
        <v>0</v>
      </c>
      <c r="AJ328" s="93"/>
      <c r="AK328" s="89" t="n">
        <f aca="false">CHOOSE($G$3,AB328-AC328,AC328-AB328)</f>
        <v>0</v>
      </c>
      <c r="AL328" s="89" t="n">
        <f aca="false">CHOOSE($G$3,AE328-AF328,AF328-AE328)</f>
        <v>0</v>
      </c>
      <c r="AM328" s="89" t="n">
        <f aca="false">CHOOSE($G$3,AH328-AI328,AI328-AH328)</f>
        <v>0</v>
      </c>
      <c r="AN328" s="103" t="n">
        <f aca="false">SUM(AK328:AM328)</f>
        <v>0</v>
      </c>
      <c r="AP328" s="89" t="n">
        <f aca="false">CHOOSE($G$3,AA328-AB328,AB328-AA328)</f>
        <v>0</v>
      </c>
      <c r="AQ328" s="89" t="n">
        <f aca="false">CHOOSE($G$3,AD328-AE328,AE328-AD328)</f>
        <v>0</v>
      </c>
      <c r="AR328" s="89" t="n">
        <f aca="false">CHOOSE($G$3,AG328-AH328,AH328-AG328)</f>
        <v>0</v>
      </c>
      <c r="AS328" s="103" t="n">
        <f aca="false">AP328+AQ328+AR328</f>
        <v>0</v>
      </c>
      <c r="AT328" s="103"/>
      <c r="AU328" s="90" t="n">
        <f aca="false">AS328+AN328</f>
        <v>0</v>
      </c>
      <c r="AW328" s="90" t="n">
        <f aca="false">AI328+AF328+AC328</f>
        <v>0</v>
      </c>
      <c r="AX328" s="104"/>
    </row>
    <row r="329" customFormat="false" ht="12" hidden="false" customHeight="true" outlineLevel="0" collapsed="false">
      <c r="A329" s="94" t="n">
        <f aca="false">EDATE(A328,1)</f>
        <v>46539</v>
      </c>
      <c r="B329" s="95" t="n">
        <f aca="false">VLOOKUP(MONTH(A329),Volumes,4)</f>
        <v>40000</v>
      </c>
      <c r="C329" s="96"/>
      <c r="D329" s="97" t="n">
        <f aca="false">B329+C329</f>
        <v>40000</v>
      </c>
      <c r="E329" s="84" t="n">
        <f aca="false">IF(X329=0,0,IF(AND(X329=1,$H$3=1),D329*S329,IF($H$3=2,D329,"N/A")))</f>
        <v>0</v>
      </c>
      <c r="F329" s="84" t="n">
        <f aca="false">E329*W329</f>
        <v>0</v>
      </c>
      <c r="G329" s="32" t="n">
        <f aca="false">VLOOKUP($A329,Table,MATCH(G$4,Curves,0))</f>
        <v>4.0375</v>
      </c>
      <c r="H329" s="98" t="n">
        <f aca="false">G329</f>
        <v>4.0375</v>
      </c>
      <c r="I329" s="99" t="n">
        <f aca="false">H329</f>
        <v>4.0375</v>
      </c>
      <c r="J329" s="32" t="n">
        <f aca="false">VLOOKUP($A329,Table,MATCH(J$4,Curves,0))</f>
        <v>-0.0175</v>
      </c>
      <c r="K329" s="98" t="n">
        <f aca="false">J329</f>
        <v>-0.0175</v>
      </c>
      <c r="L329" s="99" t="n">
        <f aca="false">K329</f>
        <v>-0.0175</v>
      </c>
      <c r="M329" s="32" t="n">
        <f aca="false">VLOOKUP($A329,Table,MATCH(M$4,Curves,0))</f>
        <v>0.01</v>
      </c>
      <c r="N329" s="98" t="n">
        <f aca="false">VLOOKUP($A329,Table,MATCH(N$4,Curves,0))</f>
        <v>0.03</v>
      </c>
      <c r="O329" s="99" t="n">
        <f aca="false">N329</f>
        <v>0.03</v>
      </c>
      <c r="P329" s="100"/>
      <c r="Q329" s="99" t="n">
        <f aca="false">O329+L329+I329</f>
        <v>4.05</v>
      </c>
      <c r="R329" s="100"/>
      <c r="S329" s="35" t="n">
        <f aca="false">A330-A329</f>
        <v>30</v>
      </c>
      <c r="T329" s="101" t="n">
        <f aca="false">CHOOSE(F$3,A330+24,A329)</f>
        <v>46593</v>
      </c>
      <c r="U329" s="35" t="n">
        <f aca="false">T329-C$3</f>
        <v>9819</v>
      </c>
      <c r="V329" s="32" t="n">
        <f aca="false">VLOOKUP($A329,Table,MATCH(V$4,Curves,0))</f>
        <v>0.070859002456139</v>
      </c>
      <c r="W329" s="102" t="n">
        <f aca="false">1/(1+CHOOSE(F$3,(V330+($K$3/10000))/2,(V329+($K$3/10000))/2))^(2*U329/365.25)</f>
        <v>0.153826315692815</v>
      </c>
      <c r="X329" s="35" t="n">
        <f aca="false">IF(AND(mthbeg&lt;=A329,mthend&gt;=A329),1,0)</f>
        <v>0</v>
      </c>
      <c r="Y329" s="35" t="n">
        <f aca="false">S329*X329</f>
        <v>0</v>
      </c>
      <c r="AA329" s="89" t="n">
        <f aca="false">F329*G329</f>
        <v>0</v>
      </c>
      <c r="AB329" s="89" t="n">
        <f aca="false">$F329*H329</f>
        <v>0</v>
      </c>
      <c r="AC329" s="89" t="n">
        <f aca="false">$F329*I329</f>
        <v>0</v>
      </c>
      <c r="AD329" s="89" t="n">
        <f aca="false">$F329*J329</f>
        <v>-0</v>
      </c>
      <c r="AE329" s="89" t="n">
        <f aca="false">$F329*K329</f>
        <v>-0</v>
      </c>
      <c r="AF329" s="89" t="n">
        <f aca="false">$F329*L329</f>
        <v>-0</v>
      </c>
      <c r="AG329" s="89" t="n">
        <f aca="false">$F329*M329</f>
        <v>0</v>
      </c>
      <c r="AH329" s="89" t="n">
        <f aca="false">$F329*N329</f>
        <v>0</v>
      </c>
      <c r="AI329" s="89" t="n">
        <f aca="false">F329*O329</f>
        <v>0</v>
      </c>
      <c r="AJ329" s="93"/>
      <c r="AK329" s="89" t="n">
        <f aca="false">CHOOSE($G$3,AB329-AC329,AC329-AB329)</f>
        <v>0</v>
      </c>
      <c r="AL329" s="89" t="n">
        <f aca="false">CHOOSE($G$3,AE329-AF329,AF329-AE329)</f>
        <v>0</v>
      </c>
      <c r="AM329" s="89" t="n">
        <f aca="false">CHOOSE($G$3,AH329-AI329,AI329-AH329)</f>
        <v>0</v>
      </c>
      <c r="AN329" s="103" t="n">
        <f aca="false">SUM(AK329:AM329)</f>
        <v>0</v>
      </c>
      <c r="AP329" s="89" t="n">
        <f aca="false">CHOOSE($G$3,AA329-AB329,AB329-AA329)</f>
        <v>0</v>
      </c>
      <c r="AQ329" s="89" t="n">
        <f aca="false">CHOOSE($G$3,AD329-AE329,AE329-AD329)</f>
        <v>0</v>
      </c>
      <c r="AR329" s="89" t="n">
        <f aca="false">CHOOSE($G$3,AG329-AH329,AH329-AG329)</f>
        <v>0</v>
      </c>
      <c r="AS329" s="103" t="n">
        <f aca="false">AP329+AQ329+AR329</f>
        <v>0</v>
      </c>
      <c r="AT329" s="103"/>
      <c r="AU329" s="90" t="n">
        <f aca="false">AS329+AN329</f>
        <v>0</v>
      </c>
      <c r="AW329" s="90" t="n">
        <f aca="false">AI329+AF329+AC329</f>
        <v>0</v>
      </c>
      <c r="AX329" s="104"/>
    </row>
    <row r="330" customFormat="false" ht="12" hidden="false" customHeight="true" outlineLevel="0" collapsed="false">
      <c r="A330" s="94" t="n">
        <f aca="false">EDATE(A329,1)</f>
        <v>46569</v>
      </c>
      <c r="B330" s="95" t="n">
        <f aca="false">VLOOKUP(MONTH(A330),Volumes,4)</f>
        <v>40000</v>
      </c>
      <c r="C330" s="96"/>
      <c r="D330" s="97" t="n">
        <f aca="false">B330+C330</f>
        <v>40000</v>
      </c>
      <c r="E330" s="84" t="n">
        <f aca="false">IF(X330=0,0,IF(AND(X330=1,$H$3=1),D330*S330,IF($H$3=2,D330,"N/A")))</f>
        <v>0</v>
      </c>
      <c r="F330" s="84" t="n">
        <f aca="false">E330*W330</f>
        <v>0</v>
      </c>
      <c r="G330" s="32" t="n">
        <f aca="false">VLOOKUP($A330,Table,MATCH(G$4,Curves,0))</f>
        <v>4.0375</v>
      </c>
      <c r="H330" s="98" t="n">
        <f aca="false">G330</f>
        <v>4.0375</v>
      </c>
      <c r="I330" s="99" t="n">
        <f aca="false">H330</f>
        <v>4.0375</v>
      </c>
      <c r="J330" s="32" t="n">
        <f aca="false">VLOOKUP($A330,Table,MATCH(J$4,Curves,0))</f>
        <v>-0.0175</v>
      </c>
      <c r="K330" s="98" t="n">
        <f aca="false">J330</f>
        <v>-0.0175</v>
      </c>
      <c r="L330" s="99" t="n">
        <f aca="false">K330</f>
        <v>-0.0175</v>
      </c>
      <c r="M330" s="32" t="n">
        <f aca="false">VLOOKUP($A330,Table,MATCH(M$4,Curves,0))</f>
        <v>0.01</v>
      </c>
      <c r="N330" s="98" t="n">
        <f aca="false">VLOOKUP($A330,Table,MATCH(N$4,Curves,0))</f>
        <v>0.03</v>
      </c>
      <c r="O330" s="99" t="n">
        <f aca="false">N330</f>
        <v>0.03</v>
      </c>
      <c r="P330" s="100"/>
      <c r="Q330" s="99" t="n">
        <f aca="false">O330+L330+I330</f>
        <v>4.05</v>
      </c>
      <c r="R330" s="100"/>
      <c r="S330" s="35" t="n">
        <f aca="false">A331-A330</f>
        <v>31</v>
      </c>
      <c r="T330" s="101" t="n">
        <f aca="false">CHOOSE(F$3,A331+24,A330)</f>
        <v>46624</v>
      </c>
      <c r="U330" s="35" t="n">
        <f aca="false">T330-C$3</f>
        <v>9850</v>
      </c>
      <c r="V330" s="32" t="n">
        <f aca="false">VLOOKUP($A330,Table,MATCH(V$4,Curves,0))</f>
        <v>0.070859002456139</v>
      </c>
      <c r="W330" s="102" t="n">
        <f aca="false">1/(1+CHOOSE(F$3,(V331+($K$3/10000))/2,(V330+($K$3/10000))/2))^(2*U330/365.25)</f>
        <v>0.15291988992996</v>
      </c>
      <c r="X330" s="35" t="n">
        <f aca="false">IF(AND(mthbeg&lt;=A330,mthend&gt;=A330),1,0)</f>
        <v>0</v>
      </c>
      <c r="Y330" s="35" t="n">
        <f aca="false">S330*X330</f>
        <v>0</v>
      </c>
      <c r="AA330" s="89" t="n">
        <f aca="false">F330*G330</f>
        <v>0</v>
      </c>
      <c r="AB330" s="89" t="n">
        <f aca="false">$F330*H330</f>
        <v>0</v>
      </c>
      <c r="AC330" s="89" t="n">
        <f aca="false">$F330*I330</f>
        <v>0</v>
      </c>
      <c r="AD330" s="89" t="n">
        <f aca="false">$F330*J330</f>
        <v>-0</v>
      </c>
      <c r="AE330" s="89" t="n">
        <f aca="false">$F330*K330</f>
        <v>-0</v>
      </c>
      <c r="AF330" s="89" t="n">
        <f aca="false">$F330*L330</f>
        <v>-0</v>
      </c>
      <c r="AG330" s="89" t="n">
        <f aca="false">$F330*M330</f>
        <v>0</v>
      </c>
      <c r="AH330" s="89" t="n">
        <f aca="false">$F330*N330</f>
        <v>0</v>
      </c>
      <c r="AI330" s="89" t="n">
        <f aca="false">F330*O330</f>
        <v>0</v>
      </c>
      <c r="AJ330" s="93"/>
      <c r="AK330" s="89" t="n">
        <f aca="false">CHOOSE($G$3,AB330-AC330,AC330-AB330)</f>
        <v>0</v>
      </c>
      <c r="AL330" s="89" t="n">
        <f aca="false">CHOOSE($G$3,AE330-AF330,AF330-AE330)</f>
        <v>0</v>
      </c>
      <c r="AM330" s="89" t="n">
        <f aca="false">CHOOSE($G$3,AH330-AI330,AI330-AH330)</f>
        <v>0</v>
      </c>
      <c r="AN330" s="103" t="n">
        <f aca="false">SUM(AK330:AM330)</f>
        <v>0</v>
      </c>
      <c r="AP330" s="89" t="n">
        <f aca="false">CHOOSE($G$3,AA330-AB330,AB330-AA330)</f>
        <v>0</v>
      </c>
      <c r="AQ330" s="89" t="n">
        <f aca="false">CHOOSE($G$3,AD330-AE330,AE330-AD330)</f>
        <v>0</v>
      </c>
      <c r="AR330" s="89" t="n">
        <f aca="false">CHOOSE($G$3,AG330-AH330,AH330-AG330)</f>
        <v>0</v>
      </c>
      <c r="AS330" s="103" t="n">
        <f aca="false">AP330+AQ330+AR330</f>
        <v>0</v>
      </c>
      <c r="AT330" s="103"/>
      <c r="AU330" s="90" t="n">
        <f aca="false">AS330+AN330</f>
        <v>0</v>
      </c>
      <c r="AW330" s="90" t="n">
        <f aca="false">AI330+AF330+AC330</f>
        <v>0</v>
      </c>
      <c r="AX330" s="104"/>
    </row>
    <row r="331" customFormat="false" ht="12" hidden="false" customHeight="true" outlineLevel="0" collapsed="false">
      <c r="A331" s="94" t="n">
        <f aca="false">EDATE(A330,1)</f>
        <v>46600</v>
      </c>
      <c r="B331" s="95" t="n">
        <f aca="false">VLOOKUP(MONTH(A331),Volumes,4)</f>
        <v>40000</v>
      </c>
      <c r="C331" s="96"/>
      <c r="D331" s="97" t="n">
        <f aca="false">B331+C331</f>
        <v>40000</v>
      </c>
      <c r="E331" s="84" t="n">
        <f aca="false">IF(X331=0,0,IF(AND(X331=1,$H$3=1),D331*S331,IF($H$3=2,D331,"N/A")))</f>
        <v>0</v>
      </c>
      <c r="F331" s="84" t="n">
        <f aca="false">E331*W331</f>
        <v>0</v>
      </c>
      <c r="G331" s="32" t="n">
        <f aca="false">VLOOKUP($A331,Table,MATCH(G$4,Curves,0))</f>
        <v>4.0375</v>
      </c>
      <c r="H331" s="98" t="n">
        <f aca="false">G331</f>
        <v>4.0375</v>
      </c>
      <c r="I331" s="99" t="n">
        <f aca="false">H331</f>
        <v>4.0375</v>
      </c>
      <c r="J331" s="32" t="n">
        <f aca="false">VLOOKUP($A331,Table,MATCH(J$4,Curves,0))</f>
        <v>-0.0175</v>
      </c>
      <c r="K331" s="98" t="n">
        <f aca="false">J331</f>
        <v>-0.0175</v>
      </c>
      <c r="L331" s="99" t="n">
        <f aca="false">K331</f>
        <v>-0.0175</v>
      </c>
      <c r="M331" s="32" t="n">
        <f aca="false">VLOOKUP($A331,Table,MATCH(M$4,Curves,0))</f>
        <v>0.01</v>
      </c>
      <c r="N331" s="98" t="n">
        <f aca="false">VLOOKUP($A331,Table,MATCH(N$4,Curves,0))</f>
        <v>0.03</v>
      </c>
      <c r="O331" s="99" t="n">
        <f aca="false">N331</f>
        <v>0.03</v>
      </c>
      <c r="P331" s="100"/>
      <c r="Q331" s="99" t="n">
        <f aca="false">O331+L331+I331</f>
        <v>4.05</v>
      </c>
      <c r="R331" s="100"/>
      <c r="S331" s="35" t="n">
        <f aca="false">A332-A331</f>
        <v>31</v>
      </c>
      <c r="T331" s="101" t="n">
        <f aca="false">CHOOSE(F$3,A332+24,A331)</f>
        <v>46655</v>
      </c>
      <c r="U331" s="35" t="n">
        <f aca="false">T331-C$3</f>
        <v>9881</v>
      </c>
      <c r="V331" s="32" t="n">
        <f aca="false">VLOOKUP($A331,Table,MATCH(V$4,Curves,0))</f>
        <v>0.070859002456139</v>
      </c>
      <c r="W331" s="102" t="n">
        <f aca="false">1/(1+CHOOSE(F$3,(V332+($K$3/10000))/2,(V331+($K$3/10000))/2))^(2*U331/365.25)</f>
        <v>0.152018805305647</v>
      </c>
      <c r="X331" s="35" t="n">
        <f aca="false">IF(AND(mthbeg&lt;=A331,mthend&gt;=A331),1,0)</f>
        <v>0</v>
      </c>
      <c r="Y331" s="35" t="n">
        <f aca="false">S331*X331</f>
        <v>0</v>
      </c>
      <c r="AA331" s="89" t="n">
        <f aca="false">F331*G331</f>
        <v>0</v>
      </c>
      <c r="AB331" s="89" t="n">
        <f aca="false">$F331*H331</f>
        <v>0</v>
      </c>
      <c r="AC331" s="89" t="n">
        <f aca="false">$F331*I331</f>
        <v>0</v>
      </c>
      <c r="AD331" s="89" t="n">
        <f aca="false">$F331*J331</f>
        <v>-0</v>
      </c>
      <c r="AE331" s="89" t="n">
        <f aca="false">$F331*K331</f>
        <v>-0</v>
      </c>
      <c r="AF331" s="89" t="n">
        <f aca="false">$F331*L331</f>
        <v>-0</v>
      </c>
      <c r="AG331" s="89" t="n">
        <f aca="false">$F331*M331</f>
        <v>0</v>
      </c>
      <c r="AH331" s="89" t="n">
        <f aca="false">$F331*N331</f>
        <v>0</v>
      </c>
      <c r="AI331" s="89" t="n">
        <f aca="false">F331*O331</f>
        <v>0</v>
      </c>
      <c r="AJ331" s="93"/>
      <c r="AK331" s="89" t="n">
        <f aca="false">CHOOSE($G$3,AB331-AC331,AC331-AB331)</f>
        <v>0</v>
      </c>
      <c r="AL331" s="89" t="n">
        <f aca="false">CHOOSE($G$3,AE331-AF331,AF331-AE331)</f>
        <v>0</v>
      </c>
      <c r="AM331" s="89" t="n">
        <f aca="false">CHOOSE($G$3,AH331-AI331,AI331-AH331)</f>
        <v>0</v>
      </c>
      <c r="AN331" s="103" t="n">
        <f aca="false">SUM(AK331:AM331)</f>
        <v>0</v>
      </c>
      <c r="AP331" s="89" t="n">
        <f aca="false">CHOOSE($G$3,AA331-AB331,AB331-AA331)</f>
        <v>0</v>
      </c>
      <c r="AQ331" s="89" t="n">
        <f aca="false">CHOOSE($G$3,AD331-AE331,AE331-AD331)</f>
        <v>0</v>
      </c>
      <c r="AR331" s="89" t="n">
        <f aca="false">CHOOSE($G$3,AG331-AH331,AH331-AG331)</f>
        <v>0</v>
      </c>
      <c r="AS331" s="103" t="n">
        <f aca="false">AP331+AQ331+AR331</f>
        <v>0</v>
      </c>
      <c r="AT331" s="103"/>
      <c r="AU331" s="90" t="n">
        <f aca="false">AS331+AN331</f>
        <v>0</v>
      </c>
      <c r="AW331" s="90" t="n">
        <f aca="false">AI331+AF331+AC331</f>
        <v>0</v>
      </c>
      <c r="AX331" s="104"/>
    </row>
    <row r="332" customFormat="false" ht="12" hidden="false" customHeight="true" outlineLevel="0" collapsed="false">
      <c r="A332" s="94" t="n">
        <f aca="false">EDATE(A331,1)</f>
        <v>46631</v>
      </c>
      <c r="B332" s="95" t="n">
        <f aca="false">VLOOKUP(MONTH(A332),Volumes,4)</f>
        <v>20000</v>
      </c>
      <c r="C332" s="96"/>
      <c r="D332" s="97" t="n">
        <f aca="false">B332+C332</f>
        <v>20000</v>
      </c>
      <c r="E332" s="84" t="n">
        <f aca="false">IF(X332=0,0,IF(AND(X332=1,$H$3=1),D332*S332,IF($H$3=2,D332,"N/A")))</f>
        <v>0</v>
      </c>
      <c r="F332" s="84" t="n">
        <f aca="false">E332*W332</f>
        <v>0</v>
      </c>
      <c r="G332" s="32" t="n">
        <f aca="false">VLOOKUP($A332,Table,MATCH(G$4,Curves,0))</f>
        <v>4.0375</v>
      </c>
      <c r="H332" s="98" t="n">
        <f aca="false">G332</f>
        <v>4.0375</v>
      </c>
      <c r="I332" s="99" t="n">
        <f aca="false">H332</f>
        <v>4.0375</v>
      </c>
      <c r="J332" s="32" t="n">
        <f aca="false">VLOOKUP($A332,Table,MATCH(J$4,Curves,0))</f>
        <v>-0.0175</v>
      </c>
      <c r="K332" s="98" t="n">
        <f aca="false">J332</f>
        <v>-0.0175</v>
      </c>
      <c r="L332" s="99" t="n">
        <f aca="false">K332</f>
        <v>-0.0175</v>
      </c>
      <c r="M332" s="32" t="n">
        <f aca="false">VLOOKUP($A332,Table,MATCH(M$4,Curves,0))</f>
        <v>0.01</v>
      </c>
      <c r="N332" s="98" t="n">
        <f aca="false">VLOOKUP($A332,Table,MATCH(N$4,Curves,0))</f>
        <v>0.03</v>
      </c>
      <c r="O332" s="99" t="n">
        <f aca="false">N332</f>
        <v>0.03</v>
      </c>
      <c r="P332" s="100"/>
      <c r="Q332" s="99" t="n">
        <f aca="false">O332+L332+I332</f>
        <v>4.05</v>
      </c>
      <c r="R332" s="100"/>
      <c r="S332" s="35" t="n">
        <f aca="false">A333-A332</f>
        <v>30</v>
      </c>
      <c r="T332" s="101" t="n">
        <f aca="false">CHOOSE(F$3,A333+24,A332)</f>
        <v>46685</v>
      </c>
      <c r="U332" s="35" t="n">
        <f aca="false">T332-C$3</f>
        <v>9911</v>
      </c>
      <c r="V332" s="32" t="n">
        <f aca="false">VLOOKUP($A332,Table,MATCH(V$4,Curves,0))</f>
        <v>0.070859002456139</v>
      </c>
      <c r="W332" s="102" t="n">
        <f aca="false">1/(1+CHOOSE(F$3,(V333+($K$3/10000))/2,(V332+($K$3/10000))/2))^(2*U332/365.25)</f>
        <v>0.151151843757089</v>
      </c>
      <c r="X332" s="35" t="n">
        <f aca="false">IF(AND(mthbeg&lt;=A332,mthend&gt;=A332),1,0)</f>
        <v>0</v>
      </c>
      <c r="Y332" s="35" t="n">
        <f aca="false">S332*X332</f>
        <v>0</v>
      </c>
      <c r="AA332" s="89" t="n">
        <f aca="false">F332*G332</f>
        <v>0</v>
      </c>
      <c r="AB332" s="89" t="n">
        <f aca="false">$F332*H332</f>
        <v>0</v>
      </c>
      <c r="AC332" s="89" t="n">
        <f aca="false">$F332*I332</f>
        <v>0</v>
      </c>
      <c r="AD332" s="89" t="n">
        <f aca="false">$F332*J332</f>
        <v>-0</v>
      </c>
      <c r="AE332" s="89" t="n">
        <f aca="false">$F332*K332</f>
        <v>-0</v>
      </c>
      <c r="AF332" s="89" t="n">
        <f aca="false">$F332*L332</f>
        <v>-0</v>
      </c>
      <c r="AG332" s="89" t="n">
        <f aca="false">$F332*M332</f>
        <v>0</v>
      </c>
      <c r="AH332" s="89" t="n">
        <f aca="false">$F332*N332</f>
        <v>0</v>
      </c>
      <c r="AI332" s="89" t="n">
        <f aca="false">F332*O332</f>
        <v>0</v>
      </c>
      <c r="AJ332" s="93"/>
      <c r="AK332" s="89" t="n">
        <f aca="false">CHOOSE($G$3,AB332-AC332,AC332-AB332)</f>
        <v>0</v>
      </c>
      <c r="AL332" s="89" t="n">
        <f aca="false">CHOOSE($G$3,AE332-AF332,AF332-AE332)</f>
        <v>0</v>
      </c>
      <c r="AM332" s="89" t="n">
        <f aca="false">CHOOSE($G$3,AH332-AI332,AI332-AH332)</f>
        <v>0</v>
      </c>
      <c r="AN332" s="103" t="n">
        <f aca="false">SUM(AK332:AM332)</f>
        <v>0</v>
      </c>
      <c r="AP332" s="89" t="n">
        <f aca="false">CHOOSE($G$3,AA332-AB332,AB332-AA332)</f>
        <v>0</v>
      </c>
      <c r="AQ332" s="89" t="n">
        <f aca="false">CHOOSE($G$3,AD332-AE332,AE332-AD332)</f>
        <v>0</v>
      </c>
      <c r="AR332" s="89" t="n">
        <f aca="false">CHOOSE($G$3,AG332-AH332,AH332-AG332)</f>
        <v>0</v>
      </c>
      <c r="AS332" s="103" t="n">
        <f aca="false">AP332+AQ332+AR332</f>
        <v>0</v>
      </c>
      <c r="AT332" s="103"/>
      <c r="AU332" s="90" t="n">
        <f aca="false">AS332+AN332</f>
        <v>0</v>
      </c>
      <c r="AW332" s="90" t="n">
        <f aca="false">AI332+AF332+AC332</f>
        <v>0</v>
      </c>
      <c r="AX332" s="104"/>
    </row>
    <row r="333" customFormat="false" ht="12" hidden="false" customHeight="true" outlineLevel="0" collapsed="false">
      <c r="A333" s="94" t="n">
        <f aca="false">EDATE(A332,1)</f>
        <v>46661</v>
      </c>
      <c r="B333" s="95" t="n">
        <f aca="false">VLOOKUP(MONTH(A333),Volumes,4)</f>
        <v>10000</v>
      </c>
      <c r="C333" s="96"/>
      <c r="D333" s="97" t="n">
        <f aca="false">B333+C333</f>
        <v>10000</v>
      </c>
      <c r="E333" s="84" t="n">
        <f aca="false">IF(X333=0,0,IF(AND(X333=1,$H$3=1),D333*S333,IF($H$3=2,D333,"N/A")))</f>
        <v>0</v>
      </c>
      <c r="F333" s="84" t="n">
        <f aca="false">E333*W333</f>
        <v>0</v>
      </c>
      <c r="G333" s="32" t="n">
        <f aca="false">VLOOKUP($A333,Table,MATCH(G$4,Curves,0))</f>
        <v>4.0375</v>
      </c>
      <c r="H333" s="98" t="n">
        <f aca="false">G333</f>
        <v>4.0375</v>
      </c>
      <c r="I333" s="99" t="n">
        <f aca="false">H333</f>
        <v>4.0375</v>
      </c>
      <c r="J333" s="32" t="n">
        <f aca="false">VLOOKUP($A333,Table,MATCH(J$4,Curves,0))</f>
        <v>-0.0175</v>
      </c>
      <c r="K333" s="98" t="n">
        <f aca="false">J333</f>
        <v>-0.0175</v>
      </c>
      <c r="L333" s="99" t="n">
        <f aca="false">K333</f>
        <v>-0.0175</v>
      </c>
      <c r="M333" s="32" t="n">
        <f aca="false">VLOOKUP($A333,Table,MATCH(M$4,Curves,0))</f>
        <v>0.01</v>
      </c>
      <c r="N333" s="98" t="n">
        <f aca="false">VLOOKUP($A333,Table,MATCH(N$4,Curves,0))</f>
        <v>0.03</v>
      </c>
      <c r="O333" s="99" t="n">
        <f aca="false">N333</f>
        <v>0.03</v>
      </c>
      <c r="P333" s="100"/>
      <c r="Q333" s="99" t="n">
        <f aca="false">O333+L333+I333</f>
        <v>4.05</v>
      </c>
      <c r="R333" s="100"/>
      <c r="S333" s="35" t="n">
        <f aca="false">A334-A333</f>
        <v>31</v>
      </c>
      <c r="T333" s="101" t="n">
        <f aca="false">CHOOSE(F$3,A334+24,A333)</f>
        <v>46716</v>
      </c>
      <c r="U333" s="35" t="n">
        <f aca="false">T333-C$3</f>
        <v>9942</v>
      </c>
      <c r="V333" s="32" t="n">
        <f aca="false">VLOOKUP($A333,Table,MATCH(V$4,Curves,0))</f>
        <v>0.070859002456139</v>
      </c>
      <c r="W333" s="102" t="n">
        <f aca="false">1/(1+CHOOSE(F$3,(V334+($K$3/10000))/2,(V333+($K$3/10000))/2))^(2*U333/365.25)</f>
        <v>0.150261177393097</v>
      </c>
      <c r="X333" s="35" t="n">
        <f aca="false">IF(AND(mthbeg&lt;=A333,mthend&gt;=A333),1,0)</f>
        <v>0</v>
      </c>
      <c r="Y333" s="35" t="n">
        <f aca="false">S333*X333</f>
        <v>0</v>
      </c>
      <c r="AA333" s="89" t="n">
        <f aca="false">F333*G333</f>
        <v>0</v>
      </c>
      <c r="AB333" s="89" t="n">
        <f aca="false">$F333*H333</f>
        <v>0</v>
      </c>
      <c r="AC333" s="89" t="n">
        <f aca="false">$F333*I333</f>
        <v>0</v>
      </c>
      <c r="AD333" s="89" t="n">
        <f aca="false">$F333*J333</f>
        <v>-0</v>
      </c>
      <c r="AE333" s="89" t="n">
        <f aca="false">$F333*K333</f>
        <v>-0</v>
      </c>
      <c r="AF333" s="89" t="n">
        <f aca="false">$F333*L333</f>
        <v>-0</v>
      </c>
      <c r="AG333" s="89" t="n">
        <f aca="false">$F333*M333</f>
        <v>0</v>
      </c>
      <c r="AH333" s="89" t="n">
        <f aca="false">$F333*N333</f>
        <v>0</v>
      </c>
      <c r="AI333" s="89" t="n">
        <f aca="false">F333*O333</f>
        <v>0</v>
      </c>
      <c r="AJ333" s="93"/>
      <c r="AK333" s="89" t="n">
        <f aca="false">CHOOSE($G$3,AB333-AC333,AC333-AB333)</f>
        <v>0</v>
      </c>
      <c r="AL333" s="89" t="n">
        <f aca="false">CHOOSE($G$3,AE333-AF333,AF333-AE333)</f>
        <v>0</v>
      </c>
      <c r="AM333" s="89" t="n">
        <f aca="false">CHOOSE($G$3,AH333-AI333,AI333-AH333)</f>
        <v>0</v>
      </c>
      <c r="AN333" s="103" t="n">
        <f aca="false">SUM(AK333:AM333)</f>
        <v>0</v>
      </c>
      <c r="AP333" s="89" t="n">
        <f aca="false">CHOOSE($G$3,AA333-AB333,AB333-AA333)</f>
        <v>0</v>
      </c>
      <c r="AQ333" s="89" t="n">
        <f aca="false">CHOOSE($G$3,AD333-AE333,AE333-AD333)</f>
        <v>0</v>
      </c>
      <c r="AR333" s="89" t="n">
        <f aca="false">CHOOSE($G$3,AG333-AH333,AH333-AG333)</f>
        <v>0</v>
      </c>
      <c r="AS333" s="103" t="n">
        <f aca="false">AP333+AQ333+AR333</f>
        <v>0</v>
      </c>
      <c r="AT333" s="103"/>
      <c r="AU333" s="90" t="n">
        <f aca="false">AS333+AN333</f>
        <v>0</v>
      </c>
      <c r="AW333" s="90" t="n">
        <f aca="false">AI333+AF333+AC333</f>
        <v>0</v>
      </c>
      <c r="AX333" s="104"/>
    </row>
    <row r="334" customFormat="false" ht="12" hidden="false" customHeight="true" outlineLevel="0" collapsed="false">
      <c r="A334" s="94" t="n">
        <f aca="false">EDATE(A333,1)</f>
        <v>46692</v>
      </c>
      <c r="B334" s="95" t="n">
        <f aca="false">VLOOKUP(MONTH(A334),Volumes,4)</f>
        <v>10000</v>
      </c>
      <c r="C334" s="96"/>
      <c r="D334" s="97" t="n">
        <f aca="false">B334+C334</f>
        <v>10000</v>
      </c>
      <c r="E334" s="84" t="n">
        <f aca="false">IF(X334=0,0,IF(AND(X334=1,$H$3=1),D334*S334,IF($H$3=2,D334,"N/A")))</f>
        <v>0</v>
      </c>
      <c r="F334" s="84" t="n">
        <f aca="false">E334*W334</f>
        <v>0</v>
      </c>
      <c r="G334" s="32" t="n">
        <f aca="false">VLOOKUP($A334,Table,MATCH(G$4,Curves,0))</f>
        <v>4.0375</v>
      </c>
      <c r="H334" s="98" t="n">
        <f aca="false">G334</f>
        <v>4.0375</v>
      </c>
      <c r="I334" s="99" t="n">
        <f aca="false">H334</f>
        <v>4.0375</v>
      </c>
      <c r="J334" s="32" t="n">
        <f aca="false">VLOOKUP($A334,Table,MATCH(J$4,Curves,0))</f>
        <v>-0.0175</v>
      </c>
      <c r="K334" s="98" t="n">
        <f aca="false">J334</f>
        <v>-0.0175</v>
      </c>
      <c r="L334" s="99" t="n">
        <f aca="false">K334</f>
        <v>-0.0175</v>
      </c>
      <c r="M334" s="32" t="n">
        <f aca="false">VLOOKUP($A334,Table,MATCH(M$4,Curves,0))</f>
        <v>0.01</v>
      </c>
      <c r="N334" s="98" t="n">
        <f aca="false">VLOOKUP($A334,Table,MATCH(N$4,Curves,0))</f>
        <v>0.03</v>
      </c>
      <c r="O334" s="99" t="n">
        <f aca="false">N334</f>
        <v>0.03</v>
      </c>
      <c r="P334" s="100"/>
      <c r="Q334" s="99" t="n">
        <f aca="false">O334+L334+I334</f>
        <v>4.05</v>
      </c>
      <c r="R334" s="100"/>
      <c r="S334" s="35" t="n">
        <f aca="false">A335-A334</f>
        <v>30</v>
      </c>
      <c r="T334" s="101" t="n">
        <f aca="false">CHOOSE(F$3,A335+24,A334)</f>
        <v>46746</v>
      </c>
      <c r="U334" s="35" t="n">
        <f aca="false">T334-C$3</f>
        <v>9972</v>
      </c>
      <c r="V334" s="32" t="n">
        <f aca="false">VLOOKUP($A334,Table,MATCH(V$4,Curves,0))</f>
        <v>0.070859002456139</v>
      </c>
      <c r="W334" s="102" t="n">
        <f aca="false">1/(1+CHOOSE(F$3,(V335+($K$3/10000))/2,(V334+($K$3/10000))/2))^(2*U334/365.25)</f>
        <v>0.149404239576891</v>
      </c>
      <c r="X334" s="35" t="n">
        <f aca="false">IF(AND(mthbeg&lt;=A334,mthend&gt;=A334),1,0)</f>
        <v>0</v>
      </c>
      <c r="Y334" s="35" t="n">
        <f aca="false">S334*X334</f>
        <v>0</v>
      </c>
      <c r="AA334" s="89" t="n">
        <f aca="false">F334*G334</f>
        <v>0</v>
      </c>
      <c r="AB334" s="89" t="n">
        <f aca="false">$F334*H334</f>
        <v>0</v>
      </c>
      <c r="AC334" s="89" t="n">
        <f aca="false">$F334*I334</f>
        <v>0</v>
      </c>
      <c r="AD334" s="89" t="n">
        <f aca="false">$F334*J334</f>
        <v>-0</v>
      </c>
      <c r="AE334" s="89" t="n">
        <f aca="false">$F334*K334</f>
        <v>-0</v>
      </c>
      <c r="AF334" s="89" t="n">
        <f aca="false">$F334*L334</f>
        <v>-0</v>
      </c>
      <c r="AG334" s="89" t="n">
        <f aca="false">$F334*M334</f>
        <v>0</v>
      </c>
      <c r="AH334" s="89" t="n">
        <f aca="false">$F334*N334</f>
        <v>0</v>
      </c>
      <c r="AI334" s="89" t="n">
        <f aca="false">F334*O334</f>
        <v>0</v>
      </c>
      <c r="AJ334" s="93"/>
      <c r="AK334" s="89" t="n">
        <f aca="false">CHOOSE($G$3,AB334-AC334,AC334-AB334)</f>
        <v>0</v>
      </c>
      <c r="AL334" s="89" t="n">
        <f aca="false">CHOOSE($G$3,AE334-AF334,AF334-AE334)</f>
        <v>0</v>
      </c>
      <c r="AM334" s="89" t="n">
        <f aca="false">CHOOSE($G$3,AH334-AI334,AI334-AH334)</f>
        <v>0</v>
      </c>
      <c r="AN334" s="103" t="n">
        <f aca="false">SUM(AK334:AM334)</f>
        <v>0</v>
      </c>
      <c r="AP334" s="89" t="n">
        <f aca="false">CHOOSE($G$3,AA334-AB334,AB334-AA334)</f>
        <v>0</v>
      </c>
      <c r="AQ334" s="89" t="n">
        <f aca="false">CHOOSE($G$3,AD334-AE334,AE334-AD334)</f>
        <v>0</v>
      </c>
      <c r="AR334" s="89" t="n">
        <f aca="false">CHOOSE($G$3,AG334-AH334,AH334-AG334)</f>
        <v>0</v>
      </c>
      <c r="AS334" s="103" t="n">
        <f aca="false">AP334+AQ334+AR334</f>
        <v>0</v>
      </c>
      <c r="AT334" s="103"/>
      <c r="AU334" s="90" t="n">
        <f aca="false">AS334+AN334</f>
        <v>0</v>
      </c>
      <c r="AW334" s="90" t="n">
        <f aca="false">AI334+AF334+AC334</f>
        <v>0</v>
      </c>
      <c r="AX334" s="104"/>
    </row>
    <row r="335" customFormat="false" ht="12" hidden="false" customHeight="true" outlineLevel="0" collapsed="false">
      <c r="A335" s="94" t="n">
        <f aca="false">EDATE(A334,1)</f>
        <v>46722</v>
      </c>
      <c r="B335" s="95" t="n">
        <f aca="false">VLOOKUP(MONTH(A335),Volumes,4)</f>
        <v>10000</v>
      </c>
      <c r="C335" s="96"/>
      <c r="D335" s="97" t="n">
        <f aca="false">B335+C335</f>
        <v>10000</v>
      </c>
      <c r="E335" s="84" t="n">
        <f aca="false">IF(X335=0,0,IF(AND(X335=1,$H$3=1),D335*S335,IF($H$3=2,D335,"N/A")))</f>
        <v>0</v>
      </c>
      <c r="F335" s="84" t="n">
        <f aca="false">E335*W335</f>
        <v>0</v>
      </c>
      <c r="G335" s="32" t="n">
        <f aca="false">VLOOKUP($A335,Table,MATCH(G$4,Curves,0))</f>
        <v>4.0375</v>
      </c>
      <c r="H335" s="98" t="n">
        <f aca="false">G335</f>
        <v>4.0375</v>
      </c>
      <c r="I335" s="99" t="n">
        <f aca="false">H335</f>
        <v>4.0375</v>
      </c>
      <c r="J335" s="32" t="n">
        <f aca="false">VLOOKUP($A335,Table,MATCH(J$4,Curves,0))</f>
        <v>-0.0175</v>
      </c>
      <c r="K335" s="98" t="n">
        <f aca="false">J335</f>
        <v>-0.0175</v>
      </c>
      <c r="L335" s="99" t="n">
        <f aca="false">K335</f>
        <v>-0.0175</v>
      </c>
      <c r="M335" s="32" t="n">
        <f aca="false">VLOOKUP($A335,Table,MATCH(M$4,Curves,0))</f>
        <v>0.01</v>
      </c>
      <c r="N335" s="98" t="n">
        <f aca="false">VLOOKUP($A335,Table,MATCH(N$4,Curves,0))</f>
        <v>0.03</v>
      </c>
      <c r="O335" s="99" t="n">
        <f aca="false">N335</f>
        <v>0.03</v>
      </c>
      <c r="P335" s="100"/>
      <c r="Q335" s="99" t="n">
        <f aca="false">O335+L335+I335</f>
        <v>4.05</v>
      </c>
      <c r="R335" s="100"/>
      <c r="S335" s="35" t="n">
        <f aca="false">A336-A335</f>
        <v>31</v>
      </c>
      <c r="T335" s="101" t="n">
        <f aca="false">CHOOSE(F$3,A336+24,A335)</f>
        <v>46777</v>
      </c>
      <c r="U335" s="35" t="n">
        <f aca="false">T335-C$3</f>
        <v>10003</v>
      </c>
      <c r="V335" s="32" t="n">
        <f aca="false">VLOOKUP($A335,Table,MATCH(V$4,Curves,0))</f>
        <v>0.070859002456139</v>
      </c>
      <c r="W335" s="102" t="n">
        <f aca="false">1/(1+CHOOSE(F$3,(V336+($K$3/10000))/2,(V335+($K$3/10000))/2))^(2*U335/365.25)</f>
        <v>0.148523871018219</v>
      </c>
      <c r="X335" s="35" t="n">
        <f aca="false">IF(AND(mthbeg&lt;=A335,mthend&gt;=A335),1,0)</f>
        <v>0</v>
      </c>
      <c r="Y335" s="35" t="n">
        <f aca="false">S335*X335</f>
        <v>0</v>
      </c>
      <c r="AA335" s="89" t="n">
        <f aca="false">F335*G335</f>
        <v>0</v>
      </c>
      <c r="AB335" s="89" t="n">
        <f aca="false">$F335*H335</f>
        <v>0</v>
      </c>
      <c r="AC335" s="89" t="n">
        <f aca="false">$F335*I335</f>
        <v>0</v>
      </c>
      <c r="AD335" s="89" t="n">
        <f aca="false">$F335*J335</f>
        <v>-0</v>
      </c>
      <c r="AE335" s="89" t="n">
        <f aca="false">$F335*K335</f>
        <v>-0</v>
      </c>
      <c r="AF335" s="89" t="n">
        <f aca="false">$F335*L335</f>
        <v>-0</v>
      </c>
      <c r="AG335" s="89" t="n">
        <f aca="false">$F335*M335</f>
        <v>0</v>
      </c>
      <c r="AH335" s="89" t="n">
        <f aca="false">$F335*N335</f>
        <v>0</v>
      </c>
      <c r="AI335" s="89" t="n">
        <f aca="false">F335*O335</f>
        <v>0</v>
      </c>
      <c r="AJ335" s="93"/>
      <c r="AK335" s="89" t="n">
        <f aca="false">CHOOSE($G$3,AB335-AC335,AC335-AB335)</f>
        <v>0</v>
      </c>
      <c r="AL335" s="89" t="n">
        <f aca="false">CHOOSE($G$3,AE335-AF335,AF335-AE335)</f>
        <v>0</v>
      </c>
      <c r="AM335" s="89" t="n">
        <f aca="false">CHOOSE($G$3,AH335-AI335,AI335-AH335)</f>
        <v>0</v>
      </c>
      <c r="AN335" s="103" t="n">
        <f aca="false">SUM(AK335:AM335)</f>
        <v>0</v>
      </c>
      <c r="AP335" s="89" t="n">
        <f aca="false">CHOOSE($G$3,AA335-AB335,AB335-AA335)</f>
        <v>0</v>
      </c>
      <c r="AQ335" s="89" t="n">
        <f aca="false">CHOOSE($G$3,AD335-AE335,AE335-AD335)</f>
        <v>0</v>
      </c>
      <c r="AR335" s="89" t="n">
        <f aca="false">CHOOSE($G$3,AG335-AH335,AH335-AG335)</f>
        <v>0</v>
      </c>
      <c r="AS335" s="103" t="n">
        <f aca="false">AP335+AQ335+AR335</f>
        <v>0</v>
      </c>
      <c r="AT335" s="103"/>
      <c r="AU335" s="90" t="n">
        <f aca="false">AS335+AN335</f>
        <v>0</v>
      </c>
      <c r="AW335" s="90" t="n">
        <f aca="false">AI335+AF335+AC335</f>
        <v>0</v>
      </c>
      <c r="AX335" s="104"/>
    </row>
    <row r="336" customFormat="false" ht="12" hidden="false" customHeight="true" outlineLevel="0" collapsed="false">
      <c r="A336" s="94" t="n">
        <f aca="false">EDATE(A335,1)</f>
        <v>46753</v>
      </c>
      <c r="B336" s="95" t="n">
        <f aca="false">VLOOKUP(MONTH(A336),Volumes,4)</f>
        <v>10000</v>
      </c>
      <c r="C336" s="96"/>
      <c r="D336" s="97" t="n">
        <f aca="false">B336+C336</f>
        <v>10000</v>
      </c>
      <c r="E336" s="84" t="n">
        <f aca="false">IF(X336=0,0,IF(AND(X336=1,$H$3=1),D336*S336,IF($H$3=2,D336,"N/A")))</f>
        <v>0</v>
      </c>
      <c r="F336" s="84" t="n">
        <f aca="false">E336*W336</f>
        <v>0</v>
      </c>
      <c r="G336" s="32" t="n">
        <f aca="false">VLOOKUP($A336,Table,MATCH(G$4,Curves,0))</f>
        <v>4.0375</v>
      </c>
      <c r="H336" s="98" t="n">
        <f aca="false">G336</f>
        <v>4.0375</v>
      </c>
      <c r="I336" s="99" t="n">
        <f aca="false">H336</f>
        <v>4.0375</v>
      </c>
      <c r="J336" s="32" t="n">
        <f aca="false">VLOOKUP($A336,Table,MATCH(J$4,Curves,0))</f>
        <v>-0.0175</v>
      </c>
      <c r="K336" s="98" t="n">
        <f aca="false">J336</f>
        <v>-0.0175</v>
      </c>
      <c r="L336" s="99" t="n">
        <f aca="false">K336</f>
        <v>-0.0175</v>
      </c>
      <c r="M336" s="32" t="n">
        <f aca="false">VLOOKUP($A336,Table,MATCH(M$4,Curves,0))</f>
        <v>0.01</v>
      </c>
      <c r="N336" s="98" t="n">
        <f aca="false">VLOOKUP($A336,Table,MATCH(N$4,Curves,0))</f>
        <v>0.03</v>
      </c>
      <c r="O336" s="99" t="n">
        <f aca="false">N336</f>
        <v>0.03</v>
      </c>
      <c r="P336" s="100"/>
      <c r="Q336" s="99" t="n">
        <f aca="false">O336+L336+I336</f>
        <v>4.05</v>
      </c>
      <c r="R336" s="100"/>
      <c r="S336" s="35" t="n">
        <f aca="false">A337-A336</f>
        <v>31</v>
      </c>
      <c r="T336" s="101" t="n">
        <f aca="false">CHOOSE(F$3,A337+24,A336)</f>
        <v>46808</v>
      </c>
      <c r="U336" s="35" t="n">
        <f aca="false">T336-C$3</f>
        <v>10034</v>
      </c>
      <c r="V336" s="32" t="n">
        <f aca="false">VLOOKUP($A336,Table,MATCH(V$4,Curves,0))</f>
        <v>0.070859002456139</v>
      </c>
      <c r="W336" s="102" t="n">
        <f aca="false">1/(1+CHOOSE(F$3,(V337+($K$3/10000))/2,(V336+($K$3/10000))/2))^(2*U336/365.25)</f>
        <v>0.147648690055303</v>
      </c>
      <c r="X336" s="35" t="n">
        <f aca="false">IF(AND(mthbeg&lt;=A336,mthend&gt;=A336),1,0)</f>
        <v>0</v>
      </c>
      <c r="Y336" s="35" t="n">
        <f aca="false">S336*X336</f>
        <v>0</v>
      </c>
      <c r="AA336" s="89" t="n">
        <f aca="false">F336*G336</f>
        <v>0</v>
      </c>
      <c r="AB336" s="89" t="n">
        <f aca="false">$F336*H336</f>
        <v>0</v>
      </c>
      <c r="AC336" s="89" t="n">
        <f aca="false">$F336*I336</f>
        <v>0</v>
      </c>
      <c r="AD336" s="89" t="n">
        <f aca="false">$F336*J336</f>
        <v>-0</v>
      </c>
      <c r="AE336" s="89" t="n">
        <f aca="false">$F336*K336</f>
        <v>-0</v>
      </c>
      <c r="AF336" s="89" t="n">
        <f aca="false">$F336*L336</f>
        <v>-0</v>
      </c>
      <c r="AG336" s="89" t="n">
        <f aca="false">$F336*M336</f>
        <v>0</v>
      </c>
      <c r="AH336" s="89" t="n">
        <f aca="false">$F336*N336</f>
        <v>0</v>
      </c>
      <c r="AI336" s="89" t="n">
        <f aca="false">F336*O336</f>
        <v>0</v>
      </c>
      <c r="AJ336" s="93"/>
      <c r="AK336" s="89" t="n">
        <f aca="false">CHOOSE($G$3,AB336-AC336,AC336-AB336)</f>
        <v>0</v>
      </c>
      <c r="AL336" s="89" t="n">
        <f aca="false">CHOOSE($G$3,AE336-AF336,AF336-AE336)</f>
        <v>0</v>
      </c>
      <c r="AM336" s="89" t="n">
        <f aca="false">CHOOSE($G$3,AH336-AI336,AI336-AH336)</f>
        <v>0</v>
      </c>
      <c r="AN336" s="103" t="n">
        <f aca="false">SUM(AK336:AM336)</f>
        <v>0</v>
      </c>
      <c r="AP336" s="89" t="n">
        <f aca="false">CHOOSE($G$3,AA336-AB336,AB336-AA336)</f>
        <v>0</v>
      </c>
      <c r="AQ336" s="89" t="n">
        <f aca="false">CHOOSE($G$3,AD336-AE336,AE336-AD336)</f>
        <v>0</v>
      </c>
      <c r="AR336" s="89" t="n">
        <f aca="false">CHOOSE($G$3,AG336-AH336,AH336-AG336)</f>
        <v>0</v>
      </c>
      <c r="AS336" s="103" t="n">
        <f aca="false">AP336+AQ336+AR336</f>
        <v>0</v>
      </c>
      <c r="AT336" s="103"/>
      <c r="AU336" s="90" t="n">
        <f aca="false">AS336+AN336</f>
        <v>0</v>
      </c>
      <c r="AW336" s="90" t="n">
        <f aca="false">AI336+AF336+AC336</f>
        <v>0</v>
      </c>
      <c r="AX336" s="104"/>
    </row>
    <row r="337" customFormat="false" ht="12" hidden="false" customHeight="true" outlineLevel="0" collapsed="false">
      <c r="A337" s="94" t="n">
        <f aca="false">EDATE(A336,1)</f>
        <v>46784</v>
      </c>
      <c r="B337" s="95" t="n">
        <f aca="false">VLOOKUP(MONTH(A337),Volumes,4)</f>
        <v>10000</v>
      </c>
      <c r="C337" s="96"/>
      <c r="D337" s="97" t="n">
        <f aca="false">B337+C337</f>
        <v>10000</v>
      </c>
      <c r="E337" s="84" t="n">
        <f aca="false">IF(X337=0,0,IF(AND(X337=1,$H$3=1),D337*S337,IF($H$3=2,D337,"N/A")))</f>
        <v>0</v>
      </c>
      <c r="F337" s="84" t="n">
        <f aca="false">E337*W337</f>
        <v>0</v>
      </c>
      <c r="G337" s="32" t="n">
        <f aca="false">VLOOKUP($A337,Table,MATCH(G$4,Curves,0))</f>
        <v>4.0375</v>
      </c>
      <c r="H337" s="98" t="n">
        <f aca="false">G337</f>
        <v>4.0375</v>
      </c>
      <c r="I337" s="99" t="n">
        <f aca="false">H337</f>
        <v>4.0375</v>
      </c>
      <c r="J337" s="32" t="n">
        <f aca="false">VLOOKUP($A337,Table,MATCH(J$4,Curves,0))</f>
        <v>-0.0175</v>
      </c>
      <c r="K337" s="98" t="n">
        <f aca="false">J337</f>
        <v>-0.0175</v>
      </c>
      <c r="L337" s="99" t="n">
        <f aca="false">K337</f>
        <v>-0.0175</v>
      </c>
      <c r="M337" s="32" t="n">
        <f aca="false">VLOOKUP($A337,Table,MATCH(M$4,Curves,0))</f>
        <v>0.01</v>
      </c>
      <c r="N337" s="98" t="n">
        <f aca="false">VLOOKUP($A337,Table,MATCH(N$4,Curves,0))</f>
        <v>0.03</v>
      </c>
      <c r="O337" s="99" t="n">
        <f aca="false">N337</f>
        <v>0.03</v>
      </c>
      <c r="P337" s="100"/>
      <c r="Q337" s="99" t="n">
        <f aca="false">O337+L337+I337</f>
        <v>4.05</v>
      </c>
      <c r="R337" s="100"/>
      <c r="S337" s="35" t="n">
        <f aca="false">A338-A337</f>
        <v>29</v>
      </c>
      <c r="T337" s="101" t="n">
        <f aca="false">CHOOSE(F$3,A338+24,A337)</f>
        <v>46837</v>
      </c>
      <c r="U337" s="35" t="n">
        <f aca="false">T337-C$3</f>
        <v>10063</v>
      </c>
      <c r="V337" s="32" t="n">
        <f aca="false">VLOOKUP($A337,Table,MATCH(V$4,Curves,0))</f>
        <v>0.070859002456139</v>
      </c>
      <c r="W337" s="102" t="n">
        <f aca="false">1/(1+CHOOSE(F$3,(V338+($K$3/10000))/2,(V337+($K$3/10000))/2))^(2*U337/365.25)</f>
        <v>0.146834641666005</v>
      </c>
      <c r="X337" s="35" t="n">
        <f aca="false">IF(AND(mthbeg&lt;=A337,mthend&gt;=A337),1,0)</f>
        <v>0</v>
      </c>
      <c r="Y337" s="35" t="n">
        <f aca="false">S337*X337</f>
        <v>0</v>
      </c>
      <c r="AA337" s="89" t="n">
        <f aca="false">F337*G337</f>
        <v>0</v>
      </c>
      <c r="AB337" s="89" t="n">
        <f aca="false">$F337*H337</f>
        <v>0</v>
      </c>
      <c r="AC337" s="89" t="n">
        <f aca="false">$F337*I337</f>
        <v>0</v>
      </c>
      <c r="AD337" s="89" t="n">
        <f aca="false">$F337*J337</f>
        <v>-0</v>
      </c>
      <c r="AE337" s="89" t="n">
        <f aca="false">$F337*K337</f>
        <v>-0</v>
      </c>
      <c r="AF337" s="89" t="n">
        <f aca="false">$F337*L337</f>
        <v>-0</v>
      </c>
      <c r="AG337" s="89" t="n">
        <f aca="false">$F337*M337</f>
        <v>0</v>
      </c>
      <c r="AH337" s="89" t="n">
        <f aca="false">$F337*N337</f>
        <v>0</v>
      </c>
      <c r="AI337" s="89" t="n">
        <f aca="false">F337*O337</f>
        <v>0</v>
      </c>
      <c r="AJ337" s="93"/>
      <c r="AK337" s="89" t="n">
        <f aca="false">CHOOSE($G$3,AB337-AC337,AC337-AB337)</f>
        <v>0</v>
      </c>
      <c r="AL337" s="89" t="n">
        <f aca="false">CHOOSE($G$3,AE337-AF337,AF337-AE337)</f>
        <v>0</v>
      </c>
      <c r="AM337" s="89" t="n">
        <f aca="false">CHOOSE($G$3,AH337-AI337,AI337-AH337)</f>
        <v>0</v>
      </c>
      <c r="AN337" s="103" t="n">
        <f aca="false">SUM(AK337:AM337)</f>
        <v>0</v>
      </c>
      <c r="AP337" s="89" t="n">
        <f aca="false">CHOOSE($G$3,AA337-AB337,AB337-AA337)</f>
        <v>0</v>
      </c>
      <c r="AQ337" s="89" t="n">
        <f aca="false">CHOOSE($G$3,AD337-AE337,AE337-AD337)</f>
        <v>0</v>
      </c>
      <c r="AR337" s="89" t="n">
        <f aca="false">CHOOSE($G$3,AG337-AH337,AH337-AG337)</f>
        <v>0</v>
      </c>
      <c r="AS337" s="103" t="n">
        <f aca="false">AP337+AQ337+AR337</f>
        <v>0</v>
      </c>
      <c r="AT337" s="103"/>
      <c r="AU337" s="90" t="n">
        <f aca="false">AS337+AN337</f>
        <v>0</v>
      </c>
      <c r="AW337" s="90" t="n">
        <f aca="false">AI337+AF337+AC337</f>
        <v>0</v>
      </c>
      <c r="AX337" s="104"/>
    </row>
    <row r="338" customFormat="false" ht="12" hidden="false" customHeight="true" outlineLevel="0" collapsed="false">
      <c r="A338" s="94" t="n">
        <f aca="false">EDATE(A337,1)</f>
        <v>46813</v>
      </c>
      <c r="B338" s="95" t="n">
        <f aca="false">VLOOKUP(MONTH(A338),Volumes,4)</f>
        <v>10000</v>
      </c>
      <c r="C338" s="96"/>
      <c r="D338" s="97" t="n">
        <f aca="false">B338+C338</f>
        <v>10000</v>
      </c>
      <c r="E338" s="84" t="n">
        <f aca="false">IF(X338=0,0,IF(AND(X338=1,$H$3=1),D338*S338,IF($H$3=2,D338,"N/A")))</f>
        <v>0</v>
      </c>
      <c r="F338" s="84" t="n">
        <f aca="false">E338*W338</f>
        <v>0</v>
      </c>
      <c r="G338" s="32" t="n">
        <f aca="false">VLOOKUP($A338,Table,MATCH(G$4,Curves,0))</f>
        <v>4.0375</v>
      </c>
      <c r="H338" s="98" t="n">
        <f aca="false">G338</f>
        <v>4.0375</v>
      </c>
      <c r="I338" s="99" t="n">
        <f aca="false">H338</f>
        <v>4.0375</v>
      </c>
      <c r="J338" s="32" t="n">
        <f aca="false">VLOOKUP($A338,Table,MATCH(J$4,Curves,0))</f>
        <v>-0.0175</v>
      </c>
      <c r="K338" s="98" t="n">
        <f aca="false">J338</f>
        <v>-0.0175</v>
      </c>
      <c r="L338" s="99" t="n">
        <f aca="false">K338</f>
        <v>-0.0175</v>
      </c>
      <c r="M338" s="32" t="n">
        <f aca="false">VLOOKUP($A338,Table,MATCH(M$4,Curves,0))</f>
        <v>0.01</v>
      </c>
      <c r="N338" s="98" t="n">
        <f aca="false">VLOOKUP($A338,Table,MATCH(N$4,Curves,0))</f>
        <v>0.03</v>
      </c>
      <c r="O338" s="99" t="n">
        <f aca="false">N338</f>
        <v>0.03</v>
      </c>
      <c r="P338" s="100"/>
      <c r="Q338" s="99" t="n">
        <f aca="false">O338+L338+I338</f>
        <v>4.05</v>
      </c>
      <c r="R338" s="100"/>
      <c r="S338" s="35" t="n">
        <f aca="false">A339-A338</f>
        <v>31</v>
      </c>
      <c r="T338" s="101" t="n">
        <f aca="false">CHOOSE(F$3,A339+24,A338)</f>
        <v>46868</v>
      </c>
      <c r="U338" s="35" t="n">
        <f aca="false">T338-C$3</f>
        <v>10094</v>
      </c>
      <c r="V338" s="32" t="n">
        <f aca="false">VLOOKUP($A338,Table,MATCH(V$4,Curves,0))</f>
        <v>0.070859002456139</v>
      </c>
      <c r="W338" s="102" t="n">
        <f aca="false">1/(1+CHOOSE(F$3,(V339+($K$3/10000))/2,(V338+($K$3/10000))/2))^(2*U338/365.25)</f>
        <v>0.145969414533143</v>
      </c>
      <c r="X338" s="35" t="n">
        <f aca="false">IF(AND(mthbeg&lt;=A338,mthend&gt;=A338),1,0)</f>
        <v>0</v>
      </c>
      <c r="Y338" s="35" t="n">
        <f aca="false">S338*X338</f>
        <v>0</v>
      </c>
      <c r="AA338" s="89" t="n">
        <f aca="false">F338*G338</f>
        <v>0</v>
      </c>
      <c r="AB338" s="89" t="n">
        <f aca="false">$F338*H338</f>
        <v>0</v>
      </c>
      <c r="AC338" s="89" t="n">
        <f aca="false">$F338*I338</f>
        <v>0</v>
      </c>
      <c r="AD338" s="89" t="n">
        <f aca="false">$F338*J338</f>
        <v>-0</v>
      </c>
      <c r="AE338" s="89" t="n">
        <f aca="false">$F338*K338</f>
        <v>-0</v>
      </c>
      <c r="AF338" s="89" t="n">
        <f aca="false">$F338*L338</f>
        <v>-0</v>
      </c>
      <c r="AG338" s="89" t="n">
        <f aca="false">$F338*M338</f>
        <v>0</v>
      </c>
      <c r="AH338" s="89" t="n">
        <f aca="false">$F338*N338</f>
        <v>0</v>
      </c>
      <c r="AI338" s="89" t="n">
        <f aca="false">F338*O338</f>
        <v>0</v>
      </c>
      <c r="AJ338" s="93"/>
      <c r="AK338" s="89" t="n">
        <f aca="false">CHOOSE($G$3,AB338-AC338,AC338-AB338)</f>
        <v>0</v>
      </c>
      <c r="AL338" s="89" t="n">
        <f aca="false">CHOOSE($G$3,AE338-AF338,AF338-AE338)</f>
        <v>0</v>
      </c>
      <c r="AM338" s="89" t="n">
        <f aca="false">CHOOSE($G$3,AH338-AI338,AI338-AH338)</f>
        <v>0</v>
      </c>
      <c r="AN338" s="103" t="n">
        <f aca="false">SUM(AK338:AM338)</f>
        <v>0</v>
      </c>
      <c r="AP338" s="89" t="n">
        <f aca="false">CHOOSE($G$3,AA338-AB338,AB338-AA338)</f>
        <v>0</v>
      </c>
      <c r="AQ338" s="89" t="n">
        <f aca="false">CHOOSE($G$3,AD338-AE338,AE338-AD338)</f>
        <v>0</v>
      </c>
      <c r="AR338" s="89" t="n">
        <f aca="false">CHOOSE($G$3,AG338-AH338,AH338-AG338)</f>
        <v>0</v>
      </c>
      <c r="AS338" s="103" t="n">
        <f aca="false">AP338+AQ338+AR338</f>
        <v>0</v>
      </c>
      <c r="AT338" s="103"/>
      <c r="AU338" s="90" t="n">
        <f aca="false">AS338+AN338</f>
        <v>0</v>
      </c>
      <c r="AW338" s="90" t="n">
        <f aca="false">AI338+AF338+AC338</f>
        <v>0</v>
      </c>
      <c r="AX338" s="104"/>
    </row>
    <row r="339" customFormat="false" ht="12" hidden="false" customHeight="true" outlineLevel="0" collapsed="false">
      <c r="A339" s="94" t="n">
        <f aca="false">EDATE(A338,1)</f>
        <v>46844</v>
      </c>
      <c r="B339" s="95" t="n">
        <f aca="false">VLOOKUP(MONTH(A339),Volumes,4)</f>
        <v>10000</v>
      </c>
      <c r="C339" s="96"/>
      <c r="D339" s="97" t="n">
        <f aca="false">B339+C339</f>
        <v>10000</v>
      </c>
      <c r="E339" s="84" t="n">
        <f aca="false">IF(X339=0,0,IF(AND(X339=1,$H$3=1),D339*S339,IF($H$3=2,D339,"N/A")))</f>
        <v>0</v>
      </c>
      <c r="F339" s="84" t="n">
        <f aca="false">E339*W339</f>
        <v>0</v>
      </c>
      <c r="G339" s="32" t="n">
        <f aca="false">VLOOKUP($A339,Table,MATCH(G$4,Curves,0))</f>
        <v>4.0375</v>
      </c>
      <c r="H339" s="98" t="n">
        <f aca="false">G339</f>
        <v>4.0375</v>
      </c>
      <c r="I339" s="99" t="n">
        <f aca="false">H339</f>
        <v>4.0375</v>
      </c>
      <c r="J339" s="32" t="n">
        <f aca="false">VLOOKUP($A339,Table,MATCH(J$4,Curves,0))</f>
        <v>-0.0175</v>
      </c>
      <c r="K339" s="98" t="n">
        <f aca="false">J339</f>
        <v>-0.0175</v>
      </c>
      <c r="L339" s="99" t="n">
        <f aca="false">K339</f>
        <v>-0.0175</v>
      </c>
      <c r="M339" s="32" t="n">
        <f aca="false">VLOOKUP($A339,Table,MATCH(M$4,Curves,0))</f>
        <v>0.01</v>
      </c>
      <c r="N339" s="98" t="n">
        <f aca="false">VLOOKUP($A339,Table,MATCH(N$4,Curves,0))</f>
        <v>0.03</v>
      </c>
      <c r="O339" s="99" t="n">
        <f aca="false">N339</f>
        <v>0.03</v>
      </c>
      <c r="P339" s="100"/>
      <c r="Q339" s="99" t="n">
        <f aca="false">O339+L339+I339</f>
        <v>4.05</v>
      </c>
      <c r="R339" s="100"/>
      <c r="S339" s="35" t="n">
        <f aca="false">A340-A339</f>
        <v>30</v>
      </c>
      <c r="T339" s="101" t="n">
        <f aca="false">CHOOSE(F$3,A340+24,A339)</f>
        <v>46898</v>
      </c>
      <c r="U339" s="35" t="n">
        <f aca="false">T339-C$3</f>
        <v>10124</v>
      </c>
      <c r="V339" s="32" t="n">
        <f aca="false">VLOOKUP($A339,Table,MATCH(V$4,Curves,0))</f>
        <v>0.070859002456139</v>
      </c>
      <c r="W339" s="102" t="n">
        <f aca="false">1/(1+CHOOSE(F$3,(V340+($K$3/10000))/2,(V339+($K$3/10000))/2))^(2*U339/365.25)</f>
        <v>0.145136952592587</v>
      </c>
      <c r="X339" s="35" t="n">
        <f aca="false">IF(AND(mthbeg&lt;=A339,mthend&gt;=A339),1,0)</f>
        <v>0</v>
      </c>
      <c r="Y339" s="35" t="n">
        <f aca="false">S339*X339</f>
        <v>0</v>
      </c>
      <c r="AA339" s="89" t="n">
        <f aca="false">F339*G339</f>
        <v>0</v>
      </c>
      <c r="AB339" s="89" t="n">
        <f aca="false">$F339*H339</f>
        <v>0</v>
      </c>
      <c r="AC339" s="89" t="n">
        <f aca="false">$F339*I339</f>
        <v>0</v>
      </c>
      <c r="AD339" s="89" t="n">
        <f aca="false">$F339*J339</f>
        <v>-0</v>
      </c>
      <c r="AE339" s="89" t="n">
        <f aca="false">$F339*K339</f>
        <v>-0</v>
      </c>
      <c r="AF339" s="89" t="n">
        <f aca="false">$F339*L339</f>
        <v>-0</v>
      </c>
      <c r="AG339" s="89" t="n">
        <f aca="false">$F339*M339</f>
        <v>0</v>
      </c>
      <c r="AH339" s="89" t="n">
        <f aca="false">$F339*N339</f>
        <v>0</v>
      </c>
      <c r="AI339" s="89" t="n">
        <f aca="false">F339*O339</f>
        <v>0</v>
      </c>
      <c r="AJ339" s="93"/>
      <c r="AK339" s="89" t="n">
        <f aca="false">CHOOSE($G$3,AB339-AC339,AC339-AB339)</f>
        <v>0</v>
      </c>
      <c r="AL339" s="89" t="n">
        <f aca="false">CHOOSE($G$3,AE339-AF339,AF339-AE339)</f>
        <v>0</v>
      </c>
      <c r="AM339" s="89" t="n">
        <f aca="false">CHOOSE($G$3,AH339-AI339,AI339-AH339)</f>
        <v>0</v>
      </c>
      <c r="AN339" s="103" t="n">
        <f aca="false">SUM(AK339:AM339)</f>
        <v>0</v>
      </c>
      <c r="AP339" s="89" t="n">
        <f aca="false">CHOOSE($G$3,AA339-AB339,AB339-AA339)</f>
        <v>0</v>
      </c>
      <c r="AQ339" s="89" t="n">
        <f aca="false">CHOOSE($G$3,AD339-AE339,AE339-AD339)</f>
        <v>0</v>
      </c>
      <c r="AR339" s="89" t="n">
        <f aca="false">CHOOSE($G$3,AG339-AH339,AH339-AG339)</f>
        <v>0</v>
      </c>
      <c r="AS339" s="103" t="n">
        <f aca="false">AP339+AQ339+AR339</f>
        <v>0</v>
      </c>
      <c r="AT339" s="103"/>
      <c r="AU339" s="90" t="n">
        <f aca="false">AS339+AN339</f>
        <v>0</v>
      </c>
      <c r="AW339" s="90" t="n">
        <f aca="false">AI339+AF339+AC339</f>
        <v>0</v>
      </c>
      <c r="AX339" s="104"/>
    </row>
    <row r="340" customFormat="false" ht="12" hidden="false" customHeight="true" outlineLevel="0" collapsed="false">
      <c r="A340" s="94" t="n">
        <f aca="false">EDATE(A339,1)</f>
        <v>46874</v>
      </c>
      <c r="B340" s="95" t="n">
        <f aca="false">VLOOKUP(MONTH(A340),Volumes,4)</f>
        <v>20000</v>
      </c>
      <c r="C340" s="96"/>
      <c r="D340" s="97" t="n">
        <f aca="false">B340+C340</f>
        <v>20000</v>
      </c>
      <c r="E340" s="84" t="n">
        <f aca="false">IF(X340=0,0,IF(AND(X340=1,$H$3=1),D340*S340,IF($H$3=2,D340,"N/A")))</f>
        <v>0</v>
      </c>
      <c r="F340" s="84" t="n">
        <f aca="false">E340*W340</f>
        <v>0</v>
      </c>
      <c r="G340" s="32" t="n">
        <f aca="false">VLOOKUP($A340,Table,MATCH(G$4,Curves,0))</f>
        <v>4.0375</v>
      </c>
      <c r="H340" s="98" t="n">
        <f aca="false">G340</f>
        <v>4.0375</v>
      </c>
      <c r="I340" s="99" t="n">
        <f aca="false">H340</f>
        <v>4.0375</v>
      </c>
      <c r="J340" s="32" t="n">
        <f aca="false">VLOOKUP($A340,Table,MATCH(J$4,Curves,0))</f>
        <v>-0.0175</v>
      </c>
      <c r="K340" s="98" t="n">
        <f aca="false">J340</f>
        <v>-0.0175</v>
      </c>
      <c r="L340" s="99" t="n">
        <f aca="false">K340</f>
        <v>-0.0175</v>
      </c>
      <c r="M340" s="32" t="n">
        <f aca="false">VLOOKUP($A340,Table,MATCH(M$4,Curves,0))</f>
        <v>0.01</v>
      </c>
      <c r="N340" s="98" t="n">
        <f aca="false">VLOOKUP($A340,Table,MATCH(N$4,Curves,0))</f>
        <v>0.03</v>
      </c>
      <c r="O340" s="99" t="n">
        <f aca="false">N340</f>
        <v>0.03</v>
      </c>
      <c r="P340" s="100"/>
      <c r="Q340" s="99" t="n">
        <f aca="false">O340+L340+I340</f>
        <v>4.05</v>
      </c>
      <c r="R340" s="100"/>
      <c r="S340" s="35" t="n">
        <f aca="false">A341-A340</f>
        <v>31</v>
      </c>
      <c r="T340" s="101" t="n">
        <f aca="false">CHOOSE(F$3,A341+24,A340)</f>
        <v>46929</v>
      </c>
      <c r="U340" s="35" t="n">
        <f aca="false">T340-C$3</f>
        <v>10155</v>
      </c>
      <c r="V340" s="32" t="n">
        <f aca="false">VLOOKUP($A340,Table,MATCH(V$4,Curves,0))</f>
        <v>0.070859002456139</v>
      </c>
      <c r="W340" s="102" t="n">
        <f aca="false">1/(1+CHOOSE(F$3,(V341+($K$3/10000))/2,(V340+($K$3/10000))/2))^(2*U340/365.25)</f>
        <v>0.144281729138916</v>
      </c>
      <c r="X340" s="35" t="n">
        <f aca="false">IF(AND(mthbeg&lt;=A340,mthend&gt;=A340),1,0)</f>
        <v>0</v>
      </c>
      <c r="Y340" s="35" t="n">
        <f aca="false">S340*X340</f>
        <v>0</v>
      </c>
      <c r="AA340" s="89" t="n">
        <f aca="false">F340*G340</f>
        <v>0</v>
      </c>
      <c r="AB340" s="89" t="n">
        <f aca="false">$F340*H340</f>
        <v>0</v>
      </c>
      <c r="AC340" s="89" t="n">
        <f aca="false">$F340*I340</f>
        <v>0</v>
      </c>
      <c r="AD340" s="89" t="n">
        <f aca="false">$F340*J340</f>
        <v>-0</v>
      </c>
      <c r="AE340" s="89" t="n">
        <f aca="false">$F340*K340</f>
        <v>-0</v>
      </c>
      <c r="AF340" s="89" t="n">
        <f aca="false">$F340*L340</f>
        <v>-0</v>
      </c>
      <c r="AG340" s="89" t="n">
        <f aca="false">$F340*M340</f>
        <v>0</v>
      </c>
      <c r="AH340" s="89" t="n">
        <f aca="false">$F340*N340</f>
        <v>0</v>
      </c>
      <c r="AI340" s="89" t="n">
        <f aca="false">F340*O340</f>
        <v>0</v>
      </c>
      <c r="AJ340" s="93"/>
      <c r="AK340" s="89" t="n">
        <f aca="false">CHOOSE($G$3,AB340-AC340,AC340-AB340)</f>
        <v>0</v>
      </c>
      <c r="AL340" s="89" t="n">
        <f aca="false">CHOOSE($G$3,AE340-AF340,AF340-AE340)</f>
        <v>0</v>
      </c>
      <c r="AM340" s="89" t="n">
        <f aca="false">CHOOSE($G$3,AH340-AI340,AI340-AH340)</f>
        <v>0</v>
      </c>
      <c r="AN340" s="103" t="n">
        <f aca="false">SUM(AK340:AM340)</f>
        <v>0</v>
      </c>
      <c r="AP340" s="89" t="n">
        <f aca="false">CHOOSE($G$3,AA340-AB340,AB340-AA340)</f>
        <v>0</v>
      </c>
      <c r="AQ340" s="89" t="n">
        <f aca="false">CHOOSE($G$3,AD340-AE340,AE340-AD340)</f>
        <v>0</v>
      </c>
      <c r="AR340" s="89" t="n">
        <f aca="false">CHOOSE($G$3,AG340-AH340,AH340-AG340)</f>
        <v>0</v>
      </c>
      <c r="AS340" s="103" t="n">
        <f aca="false">AP340+AQ340+AR340</f>
        <v>0</v>
      </c>
      <c r="AT340" s="103"/>
      <c r="AU340" s="90" t="n">
        <f aca="false">AS340+AN340</f>
        <v>0</v>
      </c>
      <c r="AW340" s="90" t="n">
        <f aca="false">AI340+AF340+AC340</f>
        <v>0</v>
      </c>
      <c r="AX340" s="104"/>
    </row>
    <row r="341" customFormat="false" ht="12" hidden="false" customHeight="true" outlineLevel="0" collapsed="false">
      <c r="A341" s="94" t="n">
        <f aca="false">EDATE(A340,1)</f>
        <v>46905</v>
      </c>
      <c r="B341" s="95" t="n">
        <f aca="false">VLOOKUP(MONTH(A341),Volumes,4)</f>
        <v>40000</v>
      </c>
      <c r="C341" s="96"/>
      <c r="D341" s="97" t="n">
        <f aca="false">B341+C341</f>
        <v>40000</v>
      </c>
      <c r="E341" s="84" t="n">
        <f aca="false">IF(X341=0,0,IF(AND(X341=1,$H$3=1),D341*S341,IF($H$3=2,D341,"N/A")))</f>
        <v>0</v>
      </c>
      <c r="F341" s="84" t="n">
        <f aca="false">E341*W341</f>
        <v>0</v>
      </c>
      <c r="G341" s="32" t="n">
        <f aca="false">VLOOKUP($A341,Table,MATCH(G$4,Curves,0))</f>
        <v>4.0375</v>
      </c>
      <c r="H341" s="98" t="n">
        <f aca="false">G341</f>
        <v>4.0375</v>
      </c>
      <c r="I341" s="99" t="n">
        <f aca="false">H341</f>
        <v>4.0375</v>
      </c>
      <c r="J341" s="32" t="n">
        <f aca="false">VLOOKUP($A341,Table,MATCH(J$4,Curves,0))</f>
        <v>-0.0175</v>
      </c>
      <c r="K341" s="98" t="n">
        <f aca="false">J341</f>
        <v>-0.0175</v>
      </c>
      <c r="L341" s="99" t="n">
        <f aca="false">K341</f>
        <v>-0.0175</v>
      </c>
      <c r="M341" s="32" t="n">
        <f aca="false">VLOOKUP($A341,Table,MATCH(M$4,Curves,0))</f>
        <v>0.01</v>
      </c>
      <c r="N341" s="98" t="n">
        <f aca="false">VLOOKUP($A341,Table,MATCH(N$4,Curves,0))</f>
        <v>0.03</v>
      </c>
      <c r="O341" s="99" t="n">
        <f aca="false">N341</f>
        <v>0.03</v>
      </c>
      <c r="P341" s="100"/>
      <c r="Q341" s="99" t="n">
        <f aca="false">O341+L341+I341</f>
        <v>4.05</v>
      </c>
      <c r="R341" s="100"/>
      <c r="S341" s="35" t="n">
        <f aca="false">A342-A341</f>
        <v>30</v>
      </c>
      <c r="T341" s="101" t="n">
        <f aca="false">CHOOSE(F$3,A342+24,A341)</f>
        <v>46959</v>
      </c>
      <c r="U341" s="35" t="n">
        <f aca="false">T341-C$3</f>
        <v>10185</v>
      </c>
      <c r="V341" s="32" t="n">
        <f aca="false">VLOOKUP($A341,Table,MATCH(V$4,Curves,0))</f>
        <v>0.070859002456139</v>
      </c>
      <c r="W341" s="102" t="n">
        <f aca="false">1/(1+CHOOSE(F$3,(V342+($K$3/10000))/2,(V341+($K$3/10000))/2))^(2*U341/365.25)</f>
        <v>0.143458892049311</v>
      </c>
      <c r="X341" s="35" t="n">
        <f aca="false">IF(AND(mthbeg&lt;=A341,mthend&gt;=A341),1,0)</f>
        <v>0</v>
      </c>
      <c r="Y341" s="35" t="n">
        <f aca="false">S341*X341</f>
        <v>0</v>
      </c>
      <c r="AA341" s="89" t="n">
        <f aca="false">F341*G341</f>
        <v>0</v>
      </c>
      <c r="AB341" s="89" t="n">
        <f aca="false">$F341*H341</f>
        <v>0</v>
      </c>
      <c r="AC341" s="89" t="n">
        <f aca="false">$F341*I341</f>
        <v>0</v>
      </c>
      <c r="AD341" s="89" t="n">
        <f aca="false">$F341*J341</f>
        <v>-0</v>
      </c>
      <c r="AE341" s="89" t="n">
        <f aca="false">$F341*K341</f>
        <v>-0</v>
      </c>
      <c r="AF341" s="89" t="n">
        <f aca="false">$F341*L341</f>
        <v>-0</v>
      </c>
      <c r="AG341" s="89" t="n">
        <f aca="false">$F341*M341</f>
        <v>0</v>
      </c>
      <c r="AH341" s="89" t="n">
        <f aca="false">$F341*N341</f>
        <v>0</v>
      </c>
      <c r="AI341" s="89" t="n">
        <f aca="false">F341*O341</f>
        <v>0</v>
      </c>
      <c r="AJ341" s="93"/>
      <c r="AK341" s="89" t="n">
        <f aca="false">CHOOSE($G$3,AB341-AC341,AC341-AB341)</f>
        <v>0</v>
      </c>
      <c r="AL341" s="89" t="n">
        <f aca="false">CHOOSE($G$3,AE341-AF341,AF341-AE341)</f>
        <v>0</v>
      </c>
      <c r="AM341" s="89" t="n">
        <f aca="false">CHOOSE($G$3,AH341-AI341,AI341-AH341)</f>
        <v>0</v>
      </c>
      <c r="AN341" s="103" t="n">
        <f aca="false">SUM(AK341:AM341)</f>
        <v>0</v>
      </c>
      <c r="AP341" s="89" t="n">
        <f aca="false">CHOOSE($G$3,AA341-AB341,AB341-AA341)</f>
        <v>0</v>
      </c>
      <c r="AQ341" s="89" t="n">
        <f aca="false">CHOOSE($G$3,AD341-AE341,AE341-AD341)</f>
        <v>0</v>
      </c>
      <c r="AR341" s="89" t="n">
        <f aca="false">CHOOSE($G$3,AG341-AH341,AH341-AG341)</f>
        <v>0</v>
      </c>
      <c r="AS341" s="103" t="n">
        <f aca="false">AP341+AQ341+AR341</f>
        <v>0</v>
      </c>
      <c r="AT341" s="103"/>
      <c r="AU341" s="90" t="n">
        <f aca="false">AS341+AN341</f>
        <v>0</v>
      </c>
      <c r="AW341" s="90" t="n">
        <f aca="false">AI341+AF341+AC341</f>
        <v>0</v>
      </c>
      <c r="AX341" s="104"/>
    </row>
    <row r="342" customFormat="false" ht="12" hidden="false" customHeight="true" outlineLevel="0" collapsed="false">
      <c r="A342" s="94" t="n">
        <f aca="false">EDATE(A341,1)</f>
        <v>46935</v>
      </c>
      <c r="B342" s="95" t="n">
        <f aca="false">VLOOKUP(MONTH(A342),Volumes,4)</f>
        <v>40000</v>
      </c>
      <c r="C342" s="96"/>
      <c r="D342" s="97" t="n">
        <f aca="false">B342+C342</f>
        <v>40000</v>
      </c>
      <c r="E342" s="84" t="n">
        <f aca="false">IF(X342=0,0,IF(AND(X342=1,$H$3=1),D342*S342,IF($H$3=2,D342,"N/A")))</f>
        <v>0</v>
      </c>
      <c r="F342" s="84" t="n">
        <f aca="false">E342*W342</f>
        <v>0</v>
      </c>
      <c r="G342" s="32" t="n">
        <f aca="false">VLOOKUP($A342,Table,MATCH(G$4,Curves,0))</f>
        <v>4.0375</v>
      </c>
      <c r="H342" s="98" t="n">
        <f aca="false">G342</f>
        <v>4.0375</v>
      </c>
      <c r="I342" s="99" t="n">
        <f aca="false">H342</f>
        <v>4.0375</v>
      </c>
      <c r="J342" s="32" t="n">
        <f aca="false">VLOOKUP($A342,Table,MATCH(J$4,Curves,0))</f>
        <v>-0.0175</v>
      </c>
      <c r="K342" s="98" t="n">
        <f aca="false">J342</f>
        <v>-0.0175</v>
      </c>
      <c r="L342" s="99" t="n">
        <f aca="false">K342</f>
        <v>-0.0175</v>
      </c>
      <c r="M342" s="32" t="n">
        <f aca="false">VLOOKUP($A342,Table,MATCH(M$4,Curves,0))</f>
        <v>0.01</v>
      </c>
      <c r="N342" s="98" t="n">
        <f aca="false">VLOOKUP($A342,Table,MATCH(N$4,Curves,0))</f>
        <v>0.03</v>
      </c>
      <c r="O342" s="99" t="n">
        <f aca="false">N342</f>
        <v>0.03</v>
      </c>
      <c r="P342" s="100"/>
      <c r="Q342" s="99" t="n">
        <f aca="false">O342+L342+I342</f>
        <v>4.05</v>
      </c>
      <c r="R342" s="100"/>
      <c r="S342" s="35" t="n">
        <f aca="false">A343-A342</f>
        <v>31</v>
      </c>
      <c r="T342" s="101" t="n">
        <f aca="false">CHOOSE(F$3,A343+24,A342)</f>
        <v>46990</v>
      </c>
      <c r="U342" s="35" t="n">
        <f aca="false">T342-C$3</f>
        <v>10216</v>
      </c>
      <c r="V342" s="32" t="n">
        <f aca="false">VLOOKUP($A342,Table,MATCH(V$4,Curves,0))</f>
        <v>0.070859002456139</v>
      </c>
      <c r="W342" s="102" t="n">
        <f aca="false">1/(1+CHOOSE(F$3,(V343+($K$3/10000))/2,(V342+($K$3/10000))/2))^(2*U342/365.25)</f>
        <v>0.142613556613183</v>
      </c>
      <c r="X342" s="35" t="n">
        <f aca="false">IF(AND(mthbeg&lt;=A342,mthend&gt;=A342),1,0)</f>
        <v>0</v>
      </c>
      <c r="Y342" s="35" t="n">
        <f aca="false">S342*X342</f>
        <v>0</v>
      </c>
      <c r="AA342" s="89" t="n">
        <f aca="false">F342*G342</f>
        <v>0</v>
      </c>
      <c r="AB342" s="89" t="n">
        <f aca="false">$F342*H342</f>
        <v>0</v>
      </c>
      <c r="AC342" s="89" t="n">
        <f aca="false">$F342*I342</f>
        <v>0</v>
      </c>
      <c r="AD342" s="89" t="n">
        <f aca="false">$F342*J342</f>
        <v>-0</v>
      </c>
      <c r="AE342" s="89" t="n">
        <f aca="false">$F342*K342</f>
        <v>-0</v>
      </c>
      <c r="AF342" s="89" t="n">
        <f aca="false">$F342*L342</f>
        <v>-0</v>
      </c>
      <c r="AG342" s="89" t="n">
        <f aca="false">$F342*M342</f>
        <v>0</v>
      </c>
      <c r="AH342" s="89" t="n">
        <f aca="false">$F342*N342</f>
        <v>0</v>
      </c>
      <c r="AI342" s="89" t="n">
        <f aca="false">F342*O342</f>
        <v>0</v>
      </c>
      <c r="AJ342" s="93"/>
      <c r="AK342" s="89" t="n">
        <f aca="false">CHOOSE($G$3,AB342-AC342,AC342-AB342)</f>
        <v>0</v>
      </c>
      <c r="AL342" s="89" t="n">
        <f aca="false">CHOOSE($G$3,AE342-AF342,AF342-AE342)</f>
        <v>0</v>
      </c>
      <c r="AM342" s="89" t="n">
        <f aca="false">CHOOSE($G$3,AH342-AI342,AI342-AH342)</f>
        <v>0</v>
      </c>
      <c r="AN342" s="103" t="n">
        <f aca="false">SUM(AK342:AM342)</f>
        <v>0</v>
      </c>
      <c r="AP342" s="89" t="n">
        <f aca="false">CHOOSE($G$3,AA342-AB342,AB342-AA342)</f>
        <v>0</v>
      </c>
      <c r="AQ342" s="89" t="n">
        <f aca="false">CHOOSE($G$3,AD342-AE342,AE342-AD342)</f>
        <v>0</v>
      </c>
      <c r="AR342" s="89" t="n">
        <f aca="false">CHOOSE($G$3,AG342-AH342,AH342-AG342)</f>
        <v>0</v>
      </c>
      <c r="AS342" s="103" t="n">
        <f aca="false">AP342+AQ342+AR342</f>
        <v>0</v>
      </c>
      <c r="AT342" s="103"/>
      <c r="AU342" s="90" t="n">
        <f aca="false">AS342+AN342</f>
        <v>0</v>
      </c>
      <c r="AW342" s="90" t="n">
        <f aca="false">AI342+AF342+AC342</f>
        <v>0</v>
      </c>
      <c r="AX342" s="104"/>
    </row>
    <row r="343" customFormat="false" ht="12" hidden="false" customHeight="true" outlineLevel="0" collapsed="false">
      <c r="A343" s="94" t="n">
        <f aca="false">EDATE(A342,1)</f>
        <v>46966</v>
      </c>
      <c r="B343" s="95" t="n">
        <f aca="false">VLOOKUP(MONTH(A343),Volumes,4)</f>
        <v>40000</v>
      </c>
      <c r="C343" s="96"/>
      <c r="D343" s="97" t="n">
        <f aca="false">B343+C343</f>
        <v>40000</v>
      </c>
      <c r="E343" s="84" t="n">
        <f aca="false">IF(X343=0,0,IF(AND(X343=1,$H$3=1),D343*S343,IF($H$3=2,D343,"N/A")))</f>
        <v>0</v>
      </c>
      <c r="F343" s="84" t="n">
        <f aca="false">E343*W343</f>
        <v>0</v>
      </c>
      <c r="G343" s="32" t="n">
        <f aca="false">VLOOKUP($A343,Table,MATCH(G$4,Curves,0))</f>
        <v>4.0375</v>
      </c>
      <c r="H343" s="98" t="n">
        <f aca="false">G343</f>
        <v>4.0375</v>
      </c>
      <c r="I343" s="99" t="n">
        <f aca="false">H343</f>
        <v>4.0375</v>
      </c>
      <c r="J343" s="32" t="n">
        <f aca="false">VLOOKUP($A343,Table,MATCH(J$4,Curves,0))</f>
        <v>-0.0175</v>
      </c>
      <c r="K343" s="98" t="n">
        <f aca="false">J343</f>
        <v>-0.0175</v>
      </c>
      <c r="L343" s="99" t="n">
        <f aca="false">K343</f>
        <v>-0.0175</v>
      </c>
      <c r="M343" s="32" t="n">
        <f aca="false">VLOOKUP($A343,Table,MATCH(M$4,Curves,0))</f>
        <v>0.01</v>
      </c>
      <c r="N343" s="98" t="n">
        <f aca="false">VLOOKUP($A343,Table,MATCH(N$4,Curves,0))</f>
        <v>0.03</v>
      </c>
      <c r="O343" s="99" t="n">
        <f aca="false">N343</f>
        <v>0.03</v>
      </c>
      <c r="P343" s="100"/>
      <c r="Q343" s="99" t="n">
        <f aca="false">O343+L343+I343</f>
        <v>4.05</v>
      </c>
      <c r="R343" s="100"/>
      <c r="S343" s="35" t="n">
        <f aca="false">A344-A343</f>
        <v>31</v>
      </c>
      <c r="T343" s="101" t="n">
        <f aca="false">CHOOSE(F$3,A344+24,A343)</f>
        <v>47021</v>
      </c>
      <c r="U343" s="35" t="n">
        <f aca="false">T343-C$3</f>
        <v>10247</v>
      </c>
      <c r="V343" s="32" t="n">
        <f aca="false">VLOOKUP($A343,Table,MATCH(V$4,Curves,0))</f>
        <v>0.070859002456139</v>
      </c>
      <c r="W343" s="102" t="n">
        <f aca="false">1/(1+CHOOSE(F$3,(V344+($K$3/10000))/2,(V343+($K$3/10000))/2))^(2*U343/365.25)</f>
        <v>0.141773202339181</v>
      </c>
      <c r="X343" s="35" t="n">
        <f aca="false">IF(AND(mthbeg&lt;=A343,mthend&gt;=A343),1,0)</f>
        <v>0</v>
      </c>
      <c r="Y343" s="35" t="n">
        <f aca="false">S343*X343</f>
        <v>0</v>
      </c>
      <c r="AA343" s="89" t="n">
        <f aca="false">F343*G343</f>
        <v>0</v>
      </c>
      <c r="AB343" s="89" t="n">
        <f aca="false">$F343*H343</f>
        <v>0</v>
      </c>
      <c r="AC343" s="89" t="n">
        <f aca="false">$F343*I343</f>
        <v>0</v>
      </c>
      <c r="AD343" s="89" t="n">
        <f aca="false">$F343*J343</f>
        <v>-0</v>
      </c>
      <c r="AE343" s="89" t="n">
        <f aca="false">$F343*K343</f>
        <v>-0</v>
      </c>
      <c r="AF343" s="89" t="n">
        <f aca="false">$F343*L343</f>
        <v>-0</v>
      </c>
      <c r="AG343" s="89" t="n">
        <f aca="false">$F343*M343</f>
        <v>0</v>
      </c>
      <c r="AH343" s="89" t="n">
        <f aca="false">$F343*N343</f>
        <v>0</v>
      </c>
      <c r="AI343" s="89" t="n">
        <f aca="false">F343*O343</f>
        <v>0</v>
      </c>
      <c r="AJ343" s="93"/>
      <c r="AK343" s="89" t="n">
        <f aca="false">CHOOSE($G$3,AB343-AC343,AC343-AB343)</f>
        <v>0</v>
      </c>
      <c r="AL343" s="89" t="n">
        <f aca="false">CHOOSE($G$3,AE343-AF343,AF343-AE343)</f>
        <v>0</v>
      </c>
      <c r="AM343" s="89" t="n">
        <f aca="false">CHOOSE($G$3,AH343-AI343,AI343-AH343)</f>
        <v>0</v>
      </c>
      <c r="AN343" s="103" t="n">
        <f aca="false">SUM(AK343:AM343)</f>
        <v>0</v>
      </c>
      <c r="AP343" s="89" t="n">
        <f aca="false">CHOOSE($G$3,AA343-AB343,AB343-AA343)</f>
        <v>0</v>
      </c>
      <c r="AQ343" s="89" t="n">
        <f aca="false">CHOOSE($G$3,AD343-AE343,AE343-AD343)</f>
        <v>0</v>
      </c>
      <c r="AR343" s="89" t="n">
        <f aca="false">CHOOSE($G$3,AG343-AH343,AH343-AG343)</f>
        <v>0</v>
      </c>
      <c r="AS343" s="103" t="n">
        <f aca="false">AP343+AQ343+AR343</f>
        <v>0</v>
      </c>
      <c r="AT343" s="103"/>
      <c r="AU343" s="90" t="n">
        <f aca="false">AS343+AN343</f>
        <v>0</v>
      </c>
      <c r="AW343" s="90" t="n">
        <f aca="false">AI343+AF343+AC343</f>
        <v>0</v>
      </c>
      <c r="AX343" s="104"/>
    </row>
    <row r="344" customFormat="false" ht="12" hidden="false" customHeight="true" outlineLevel="0" collapsed="false">
      <c r="A344" s="94" t="n">
        <f aca="false">EDATE(A343,1)</f>
        <v>46997</v>
      </c>
      <c r="B344" s="95" t="n">
        <f aca="false">VLOOKUP(MONTH(A344),Volumes,4)</f>
        <v>20000</v>
      </c>
      <c r="C344" s="96"/>
      <c r="D344" s="97" t="n">
        <f aca="false">B344+C344</f>
        <v>20000</v>
      </c>
      <c r="E344" s="84" t="n">
        <f aca="false">IF(X344=0,0,IF(AND(X344=1,$H$3=1),D344*S344,IF($H$3=2,D344,"N/A")))</f>
        <v>0</v>
      </c>
      <c r="F344" s="84" t="n">
        <f aca="false">E344*W344</f>
        <v>0</v>
      </c>
      <c r="G344" s="32" t="n">
        <f aca="false">VLOOKUP($A344,Table,MATCH(G$4,Curves,0))</f>
        <v>4.0375</v>
      </c>
      <c r="H344" s="98" t="n">
        <f aca="false">G344</f>
        <v>4.0375</v>
      </c>
      <c r="I344" s="99" t="n">
        <f aca="false">H344</f>
        <v>4.0375</v>
      </c>
      <c r="J344" s="32" t="n">
        <f aca="false">VLOOKUP($A344,Table,MATCH(J$4,Curves,0))</f>
        <v>-0.0175</v>
      </c>
      <c r="K344" s="98" t="n">
        <f aca="false">J344</f>
        <v>-0.0175</v>
      </c>
      <c r="L344" s="99" t="n">
        <f aca="false">K344</f>
        <v>-0.0175</v>
      </c>
      <c r="M344" s="32" t="n">
        <f aca="false">VLOOKUP($A344,Table,MATCH(M$4,Curves,0))</f>
        <v>0.01</v>
      </c>
      <c r="N344" s="98" t="n">
        <f aca="false">VLOOKUP($A344,Table,MATCH(N$4,Curves,0))</f>
        <v>0.03</v>
      </c>
      <c r="O344" s="99" t="n">
        <f aca="false">N344</f>
        <v>0.03</v>
      </c>
      <c r="P344" s="100"/>
      <c r="Q344" s="99" t="n">
        <f aca="false">O344+L344+I344</f>
        <v>4.05</v>
      </c>
      <c r="R344" s="100"/>
      <c r="S344" s="35" t="n">
        <f aca="false">A345-A344</f>
        <v>30</v>
      </c>
      <c r="T344" s="101" t="n">
        <f aca="false">CHOOSE(F$3,A345+24,A344)</f>
        <v>47051</v>
      </c>
      <c r="U344" s="35" t="n">
        <f aca="false">T344-C$3</f>
        <v>10277</v>
      </c>
      <c r="V344" s="32" t="n">
        <f aca="false">VLOOKUP($A344,Table,MATCH(V$4,Curves,0))</f>
        <v>0.070859002456139</v>
      </c>
      <c r="W344" s="102" t="n">
        <f aca="false">1/(1+CHOOSE(F$3,(V345+($K$3/10000))/2,(V344+($K$3/10000))/2))^(2*U344/365.25)</f>
        <v>0.140964671349893</v>
      </c>
      <c r="X344" s="35" t="n">
        <f aca="false">IF(AND(mthbeg&lt;=A344,mthend&gt;=A344),1,0)</f>
        <v>0</v>
      </c>
      <c r="Y344" s="35" t="n">
        <f aca="false">S344*X344</f>
        <v>0</v>
      </c>
      <c r="AA344" s="89" t="n">
        <f aca="false">F344*G344</f>
        <v>0</v>
      </c>
      <c r="AB344" s="89" t="n">
        <f aca="false">$F344*H344</f>
        <v>0</v>
      </c>
      <c r="AC344" s="89" t="n">
        <f aca="false">$F344*I344</f>
        <v>0</v>
      </c>
      <c r="AD344" s="89" t="n">
        <f aca="false">$F344*J344</f>
        <v>-0</v>
      </c>
      <c r="AE344" s="89" t="n">
        <f aca="false">$F344*K344</f>
        <v>-0</v>
      </c>
      <c r="AF344" s="89" t="n">
        <f aca="false">$F344*L344</f>
        <v>-0</v>
      </c>
      <c r="AG344" s="89" t="n">
        <f aca="false">$F344*M344</f>
        <v>0</v>
      </c>
      <c r="AH344" s="89" t="n">
        <f aca="false">$F344*N344</f>
        <v>0</v>
      </c>
      <c r="AI344" s="89" t="n">
        <f aca="false">F344*O344</f>
        <v>0</v>
      </c>
      <c r="AJ344" s="93"/>
      <c r="AK344" s="89" t="n">
        <f aca="false">CHOOSE($G$3,AB344-AC344,AC344-AB344)</f>
        <v>0</v>
      </c>
      <c r="AL344" s="89" t="n">
        <f aca="false">CHOOSE($G$3,AE344-AF344,AF344-AE344)</f>
        <v>0</v>
      </c>
      <c r="AM344" s="89" t="n">
        <f aca="false">CHOOSE($G$3,AH344-AI344,AI344-AH344)</f>
        <v>0</v>
      </c>
      <c r="AN344" s="103" t="n">
        <f aca="false">SUM(AK344:AM344)</f>
        <v>0</v>
      </c>
      <c r="AP344" s="89" t="n">
        <f aca="false">CHOOSE($G$3,AA344-AB344,AB344-AA344)</f>
        <v>0</v>
      </c>
      <c r="AQ344" s="89" t="n">
        <f aca="false">CHOOSE($G$3,AD344-AE344,AE344-AD344)</f>
        <v>0</v>
      </c>
      <c r="AR344" s="89" t="n">
        <f aca="false">CHOOSE($G$3,AG344-AH344,AH344-AG344)</f>
        <v>0</v>
      </c>
      <c r="AS344" s="103" t="n">
        <f aca="false">AP344+AQ344+AR344</f>
        <v>0</v>
      </c>
      <c r="AT344" s="103"/>
      <c r="AU344" s="90" t="n">
        <f aca="false">AS344+AN344</f>
        <v>0</v>
      </c>
      <c r="AW344" s="90" t="n">
        <f aca="false">AI344+AF344+AC344</f>
        <v>0</v>
      </c>
      <c r="AX344" s="104"/>
    </row>
    <row r="345" customFormat="false" ht="12" hidden="false" customHeight="true" outlineLevel="0" collapsed="false">
      <c r="A345" s="94" t="n">
        <f aca="false">EDATE(A344,1)</f>
        <v>47027</v>
      </c>
      <c r="B345" s="95" t="n">
        <f aca="false">VLOOKUP(MONTH(A345),Volumes,4)</f>
        <v>10000</v>
      </c>
      <c r="C345" s="96"/>
      <c r="D345" s="97" t="n">
        <f aca="false">B345+C345</f>
        <v>10000</v>
      </c>
      <c r="E345" s="84" t="n">
        <f aca="false">IF(X345=0,0,IF(AND(X345=1,$H$3=1),D345*S345,IF($H$3=2,D345,"N/A")))</f>
        <v>0</v>
      </c>
      <c r="F345" s="84" t="n">
        <f aca="false">E345*W345</f>
        <v>0</v>
      </c>
      <c r="G345" s="32" t="n">
        <f aca="false">VLOOKUP($A345,Table,MATCH(G$4,Curves,0))</f>
        <v>4.0375</v>
      </c>
      <c r="H345" s="98" t="n">
        <f aca="false">G345</f>
        <v>4.0375</v>
      </c>
      <c r="I345" s="99" t="n">
        <f aca="false">H345</f>
        <v>4.0375</v>
      </c>
      <c r="J345" s="32" t="n">
        <f aca="false">VLOOKUP($A345,Table,MATCH(J$4,Curves,0))</f>
        <v>-0.0175</v>
      </c>
      <c r="K345" s="98" t="n">
        <f aca="false">J345</f>
        <v>-0.0175</v>
      </c>
      <c r="L345" s="99" t="n">
        <f aca="false">K345</f>
        <v>-0.0175</v>
      </c>
      <c r="M345" s="32" t="n">
        <f aca="false">VLOOKUP($A345,Table,MATCH(M$4,Curves,0))</f>
        <v>0.01</v>
      </c>
      <c r="N345" s="98" t="n">
        <f aca="false">VLOOKUP($A345,Table,MATCH(N$4,Curves,0))</f>
        <v>0.03</v>
      </c>
      <c r="O345" s="99" t="n">
        <f aca="false">N345</f>
        <v>0.03</v>
      </c>
      <c r="P345" s="100"/>
      <c r="Q345" s="99" t="n">
        <f aca="false">O345+L345+I345</f>
        <v>4.05</v>
      </c>
      <c r="R345" s="100"/>
      <c r="S345" s="35" t="n">
        <f aca="false">A346-A345</f>
        <v>31</v>
      </c>
      <c r="T345" s="101" t="n">
        <f aca="false">CHOOSE(F$3,A346+24,A345)</f>
        <v>47082</v>
      </c>
      <c r="U345" s="35" t="n">
        <f aca="false">T345-C$3</f>
        <v>10308</v>
      </c>
      <c r="V345" s="32" t="n">
        <f aca="false">VLOOKUP($A345,Table,MATCH(V$4,Curves,0))</f>
        <v>0.070859002456139</v>
      </c>
      <c r="W345" s="102" t="n">
        <f aca="false">1/(1+CHOOSE(F$3,(V346+($K$3/10000))/2,(V345+($K$3/10000))/2))^(2*U345/365.25)</f>
        <v>0.140134033177299</v>
      </c>
      <c r="X345" s="35" t="n">
        <f aca="false">IF(AND(mthbeg&lt;=A345,mthend&gt;=A345),1,0)</f>
        <v>0</v>
      </c>
      <c r="Y345" s="35" t="n">
        <f aca="false">S345*X345</f>
        <v>0</v>
      </c>
      <c r="AA345" s="89" t="n">
        <f aca="false">F345*G345</f>
        <v>0</v>
      </c>
      <c r="AB345" s="89" t="n">
        <f aca="false">$F345*H345</f>
        <v>0</v>
      </c>
      <c r="AC345" s="89" t="n">
        <f aca="false">$F345*I345</f>
        <v>0</v>
      </c>
      <c r="AD345" s="89" t="n">
        <f aca="false">$F345*J345</f>
        <v>-0</v>
      </c>
      <c r="AE345" s="89" t="n">
        <f aca="false">$F345*K345</f>
        <v>-0</v>
      </c>
      <c r="AF345" s="89" t="n">
        <f aca="false">$F345*L345</f>
        <v>-0</v>
      </c>
      <c r="AG345" s="89" t="n">
        <f aca="false">$F345*M345</f>
        <v>0</v>
      </c>
      <c r="AH345" s="89" t="n">
        <f aca="false">$F345*N345</f>
        <v>0</v>
      </c>
      <c r="AI345" s="89" t="n">
        <f aca="false">F345*O345</f>
        <v>0</v>
      </c>
      <c r="AJ345" s="93"/>
      <c r="AK345" s="89" t="n">
        <f aca="false">CHOOSE($G$3,AB345-AC345,AC345-AB345)</f>
        <v>0</v>
      </c>
      <c r="AL345" s="89" t="n">
        <f aca="false">CHOOSE($G$3,AE345-AF345,AF345-AE345)</f>
        <v>0</v>
      </c>
      <c r="AM345" s="89" t="n">
        <f aca="false">CHOOSE($G$3,AH345-AI345,AI345-AH345)</f>
        <v>0</v>
      </c>
      <c r="AN345" s="103" t="n">
        <f aca="false">SUM(AK345:AM345)</f>
        <v>0</v>
      </c>
      <c r="AP345" s="89" t="n">
        <f aca="false">CHOOSE($G$3,AA345-AB345,AB345-AA345)</f>
        <v>0</v>
      </c>
      <c r="AQ345" s="89" t="n">
        <f aca="false">CHOOSE($G$3,AD345-AE345,AE345-AD345)</f>
        <v>0</v>
      </c>
      <c r="AR345" s="89" t="n">
        <f aca="false">CHOOSE($G$3,AG345-AH345,AH345-AG345)</f>
        <v>0</v>
      </c>
      <c r="AS345" s="103" t="n">
        <f aca="false">AP345+AQ345+AR345</f>
        <v>0</v>
      </c>
      <c r="AT345" s="103"/>
      <c r="AU345" s="90" t="n">
        <f aca="false">AS345+AN345</f>
        <v>0</v>
      </c>
      <c r="AW345" s="90" t="n">
        <f aca="false">AI345+AF345+AC345</f>
        <v>0</v>
      </c>
      <c r="AX345" s="104"/>
    </row>
    <row r="346" customFormat="false" ht="12" hidden="false" customHeight="true" outlineLevel="0" collapsed="false">
      <c r="A346" s="94" t="n">
        <f aca="false">EDATE(A345,1)</f>
        <v>47058</v>
      </c>
      <c r="B346" s="95" t="n">
        <f aca="false">VLOOKUP(MONTH(A346),Volumes,4)</f>
        <v>10000</v>
      </c>
      <c r="C346" s="96"/>
      <c r="D346" s="97" t="n">
        <f aca="false">B346+C346</f>
        <v>10000</v>
      </c>
      <c r="E346" s="84" t="n">
        <f aca="false">IF(X346=0,0,IF(AND(X346=1,$H$3=1),D346*S346,IF($H$3=2,D346,"N/A")))</f>
        <v>0</v>
      </c>
      <c r="F346" s="84" t="n">
        <f aca="false">E346*W346</f>
        <v>0</v>
      </c>
      <c r="G346" s="32" t="n">
        <f aca="false">VLOOKUP($A346,Table,MATCH(G$4,Curves,0))</f>
        <v>4.0375</v>
      </c>
      <c r="H346" s="98" t="n">
        <f aca="false">G346</f>
        <v>4.0375</v>
      </c>
      <c r="I346" s="99" t="n">
        <f aca="false">H346</f>
        <v>4.0375</v>
      </c>
      <c r="J346" s="32" t="n">
        <f aca="false">VLOOKUP($A346,Table,MATCH(J$4,Curves,0))</f>
        <v>-0.0175</v>
      </c>
      <c r="K346" s="98" t="n">
        <f aca="false">J346</f>
        <v>-0.0175</v>
      </c>
      <c r="L346" s="99" t="n">
        <f aca="false">K346</f>
        <v>-0.0175</v>
      </c>
      <c r="M346" s="32" t="n">
        <f aca="false">VLOOKUP($A346,Table,MATCH(M$4,Curves,0))</f>
        <v>0.01</v>
      </c>
      <c r="N346" s="98" t="n">
        <f aca="false">VLOOKUP($A346,Table,MATCH(N$4,Curves,0))</f>
        <v>0.03</v>
      </c>
      <c r="O346" s="99" t="n">
        <f aca="false">N346</f>
        <v>0.03</v>
      </c>
      <c r="P346" s="100"/>
      <c r="Q346" s="99" t="n">
        <f aca="false">O346+L346+I346</f>
        <v>4.05</v>
      </c>
      <c r="R346" s="100"/>
      <c r="S346" s="35" t="n">
        <f aca="false">A347-A346</f>
        <v>30</v>
      </c>
      <c r="T346" s="101" t="n">
        <f aca="false">CHOOSE(F$3,A347+24,A346)</f>
        <v>47112</v>
      </c>
      <c r="U346" s="35" t="n">
        <f aca="false">T346-C$3</f>
        <v>10338</v>
      </c>
      <c r="V346" s="32" t="n">
        <f aca="false">VLOOKUP($A346,Table,MATCH(V$4,Curves,0))</f>
        <v>0.070859002456139</v>
      </c>
      <c r="W346" s="102" t="n">
        <f aca="false">1/(1+CHOOSE(F$3,(V347+($K$3/10000))/2,(V346+($K$3/10000))/2))^(2*U346/365.25)</f>
        <v>0.139334850351432</v>
      </c>
      <c r="X346" s="35" t="n">
        <f aca="false">IF(AND(mthbeg&lt;=A346,mthend&gt;=A346),1,0)</f>
        <v>0</v>
      </c>
      <c r="Y346" s="35" t="n">
        <f aca="false">S346*X346</f>
        <v>0</v>
      </c>
      <c r="AA346" s="89" t="n">
        <f aca="false">F346*G346</f>
        <v>0</v>
      </c>
      <c r="AB346" s="89" t="n">
        <f aca="false">$F346*H346</f>
        <v>0</v>
      </c>
      <c r="AC346" s="89" t="n">
        <f aca="false">$F346*I346</f>
        <v>0</v>
      </c>
      <c r="AD346" s="89" t="n">
        <f aca="false">$F346*J346</f>
        <v>-0</v>
      </c>
      <c r="AE346" s="89" t="n">
        <f aca="false">$F346*K346</f>
        <v>-0</v>
      </c>
      <c r="AF346" s="89" t="n">
        <f aca="false">$F346*L346</f>
        <v>-0</v>
      </c>
      <c r="AG346" s="89" t="n">
        <f aca="false">$F346*M346</f>
        <v>0</v>
      </c>
      <c r="AH346" s="89" t="n">
        <f aca="false">$F346*N346</f>
        <v>0</v>
      </c>
      <c r="AI346" s="89" t="n">
        <f aca="false">F346*O346</f>
        <v>0</v>
      </c>
      <c r="AJ346" s="93"/>
      <c r="AK346" s="89" t="n">
        <f aca="false">CHOOSE($G$3,AB346-AC346,AC346-AB346)</f>
        <v>0</v>
      </c>
      <c r="AL346" s="89" t="n">
        <f aca="false">CHOOSE($G$3,AE346-AF346,AF346-AE346)</f>
        <v>0</v>
      </c>
      <c r="AM346" s="89" t="n">
        <f aca="false">CHOOSE($G$3,AH346-AI346,AI346-AH346)</f>
        <v>0</v>
      </c>
      <c r="AN346" s="103" t="n">
        <f aca="false">SUM(AK346:AM346)</f>
        <v>0</v>
      </c>
      <c r="AP346" s="89" t="n">
        <f aca="false">CHOOSE($G$3,AA346-AB346,AB346-AA346)</f>
        <v>0</v>
      </c>
      <c r="AQ346" s="89" t="n">
        <f aca="false">CHOOSE($G$3,AD346-AE346,AE346-AD346)</f>
        <v>0</v>
      </c>
      <c r="AR346" s="89" t="n">
        <f aca="false">CHOOSE($G$3,AG346-AH346,AH346-AG346)</f>
        <v>0</v>
      </c>
      <c r="AS346" s="103" t="n">
        <f aca="false">AP346+AQ346+AR346</f>
        <v>0</v>
      </c>
      <c r="AT346" s="103"/>
      <c r="AU346" s="90" t="n">
        <f aca="false">AS346+AN346</f>
        <v>0</v>
      </c>
      <c r="AW346" s="90" t="n">
        <f aca="false">AI346+AF346+AC346</f>
        <v>0</v>
      </c>
      <c r="AX346" s="104"/>
    </row>
    <row r="347" customFormat="false" ht="12" hidden="false" customHeight="true" outlineLevel="0" collapsed="false">
      <c r="A347" s="94" t="n">
        <f aca="false">EDATE(A346,1)</f>
        <v>47088</v>
      </c>
      <c r="B347" s="95" t="n">
        <f aca="false">VLOOKUP(MONTH(A347),Volumes,4)</f>
        <v>10000</v>
      </c>
      <c r="C347" s="96"/>
      <c r="D347" s="97" t="n">
        <f aca="false">B347+C347</f>
        <v>10000</v>
      </c>
      <c r="E347" s="84" t="n">
        <f aca="false">IF(X347=0,0,IF(AND(X347=1,$H$3=1),D347*S347,IF($H$3=2,D347,"N/A")))</f>
        <v>0</v>
      </c>
      <c r="F347" s="84" t="n">
        <f aca="false">E347*W347</f>
        <v>0</v>
      </c>
      <c r="G347" s="32" t="n">
        <f aca="false">VLOOKUP($A347,Table,MATCH(G$4,Curves,0))</f>
        <v>4.0375</v>
      </c>
      <c r="H347" s="98" t="n">
        <f aca="false">G347</f>
        <v>4.0375</v>
      </c>
      <c r="I347" s="99" t="n">
        <f aca="false">H347</f>
        <v>4.0375</v>
      </c>
      <c r="J347" s="32" t="n">
        <f aca="false">VLOOKUP($A347,Table,MATCH(J$4,Curves,0))</f>
        <v>-0.0175</v>
      </c>
      <c r="K347" s="98" t="n">
        <f aca="false">J347</f>
        <v>-0.0175</v>
      </c>
      <c r="L347" s="99" t="n">
        <f aca="false">K347</f>
        <v>-0.0175</v>
      </c>
      <c r="M347" s="32" t="n">
        <f aca="false">VLOOKUP($A347,Table,MATCH(M$4,Curves,0))</f>
        <v>0.01</v>
      </c>
      <c r="N347" s="98" t="n">
        <f aca="false">VLOOKUP($A347,Table,MATCH(N$4,Curves,0))</f>
        <v>0.03</v>
      </c>
      <c r="O347" s="99" t="n">
        <f aca="false">N347</f>
        <v>0.03</v>
      </c>
      <c r="P347" s="100"/>
      <c r="Q347" s="99" t="n">
        <f aca="false">O347+L347+I347</f>
        <v>4.05</v>
      </c>
      <c r="R347" s="100"/>
      <c r="S347" s="35" t="n">
        <f aca="false">A348-A347</f>
        <v>31</v>
      </c>
      <c r="T347" s="101" t="n">
        <f aca="false">CHOOSE(F$3,A348+24,A347)</f>
        <v>47143</v>
      </c>
      <c r="U347" s="35" t="n">
        <f aca="false">T347-C$3</f>
        <v>10369</v>
      </c>
      <c r="V347" s="32" t="n">
        <f aca="false">VLOOKUP($A347,Table,MATCH(V$4,Curves,0))</f>
        <v>0.070859002456139</v>
      </c>
      <c r="W347" s="102" t="n">
        <f aca="false">1/(1+CHOOSE(F$3,(V348+($K$3/10000))/2,(V347+($K$3/10000))/2))^(2*U347/365.25)</f>
        <v>0.138513815943547</v>
      </c>
      <c r="X347" s="35" t="n">
        <f aca="false">IF(AND(mthbeg&lt;=A347,mthend&gt;=A347),1,0)</f>
        <v>0</v>
      </c>
      <c r="Y347" s="35" t="n">
        <f aca="false">S347*X347</f>
        <v>0</v>
      </c>
      <c r="AA347" s="89" t="n">
        <f aca="false">F347*G347</f>
        <v>0</v>
      </c>
      <c r="AB347" s="89" t="n">
        <f aca="false">$F347*H347</f>
        <v>0</v>
      </c>
      <c r="AC347" s="89" t="n">
        <f aca="false">$F347*I347</f>
        <v>0</v>
      </c>
      <c r="AD347" s="89" t="n">
        <f aca="false">$F347*J347</f>
        <v>-0</v>
      </c>
      <c r="AE347" s="89" t="n">
        <f aca="false">$F347*K347</f>
        <v>-0</v>
      </c>
      <c r="AF347" s="89" t="n">
        <f aca="false">$F347*L347</f>
        <v>-0</v>
      </c>
      <c r="AG347" s="89" t="n">
        <f aca="false">$F347*M347</f>
        <v>0</v>
      </c>
      <c r="AH347" s="89" t="n">
        <f aca="false">$F347*N347</f>
        <v>0</v>
      </c>
      <c r="AI347" s="89" t="n">
        <f aca="false">F347*O347</f>
        <v>0</v>
      </c>
      <c r="AJ347" s="93"/>
      <c r="AK347" s="89" t="n">
        <f aca="false">CHOOSE($G$3,AB347-AC347,AC347-AB347)</f>
        <v>0</v>
      </c>
      <c r="AL347" s="89" t="n">
        <f aca="false">CHOOSE($G$3,AE347-AF347,AF347-AE347)</f>
        <v>0</v>
      </c>
      <c r="AM347" s="89" t="n">
        <f aca="false">CHOOSE($G$3,AH347-AI347,AI347-AH347)</f>
        <v>0</v>
      </c>
      <c r="AN347" s="103" t="n">
        <f aca="false">SUM(AK347:AM347)</f>
        <v>0</v>
      </c>
      <c r="AP347" s="89" t="n">
        <f aca="false">CHOOSE($G$3,AA347-AB347,AB347-AA347)</f>
        <v>0</v>
      </c>
      <c r="AQ347" s="89" t="n">
        <f aca="false">CHOOSE($G$3,AD347-AE347,AE347-AD347)</f>
        <v>0</v>
      </c>
      <c r="AR347" s="89" t="n">
        <f aca="false">CHOOSE($G$3,AG347-AH347,AH347-AG347)</f>
        <v>0</v>
      </c>
      <c r="AS347" s="103" t="n">
        <f aca="false">AP347+AQ347+AR347</f>
        <v>0</v>
      </c>
      <c r="AT347" s="103"/>
      <c r="AU347" s="90" t="n">
        <f aca="false">AS347+AN347</f>
        <v>0</v>
      </c>
      <c r="AW347" s="90" t="n">
        <f aca="false">AI347+AF347+AC347</f>
        <v>0</v>
      </c>
      <c r="AX347" s="104"/>
    </row>
    <row r="348" customFormat="false" ht="12" hidden="false" customHeight="true" outlineLevel="0" collapsed="false">
      <c r="A348" s="94" t="n">
        <f aca="false">EDATE(A347,1)</f>
        <v>47119</v>
      </c>
      <c r="B348" s="95" t="n">
        <f aca="false">VLOOKUP(MONTH(A348),Volumes,4)</f>
        <v>10000</v>
      </c>
      <c r="C348" s="96"/>
      <c r="D348" s="97" t="n">
        <f aca="false">B348+C348</f>
        <v>10000</v>
      </c>
      <c r="E348" s="84" t="n">
        <f aca="false">IF(X348=0,0,IF(AND(X348=1,$H$3=1),D348*S348,IF($H$3=2,D348,"N/A")))</f>
        <v>0</v>
      </c>
      <c r="F348" s="84" t="n">
        <f aca="false">E348*W348</f>
        <v>0</v>
      </c>
      <c r="G348" s="32" t="n">
        <f aca="false">VLOOKUP($A348,Table,MATCH(G$4,Curves,0))</f>
        <v>4.0375</v>
      </c>
      <c r="H348" s="98" t="n">
        <f aca="false">G348</f>
        <v>4.0375</v>
      </c>
      <c r="I348" s="99" t="n">
        <f aca="false">H348</f>
        <v>4.0375</v>
      </c>
      <c r="J348" s="32" t="n">
        <f aca="false">VLOOKUP($A348,Table,MATCH(J$4,Curves,0))</f>
        <v>-0.0175</v>
      </c>
      <c r="K348" s="98" t="n">
        <f aca="false">J348</f>
        <v>-0.0175</v>
      </c>
      <c r="L348" s="99" t="n">
        <f aca="false">K348</f>
        <v>-0.0175</v>
      </c>
      <c r="M348" s="32" t="n">
        <f aca="false">VLOOKUP($A348,Table,MATCH(M$4,Curves,0))</f>
        <v>0.01</v>
      </c>
      <c r="N348" s="98" t="n">
        <f aca="false">VLOOKUP($A348,Table,MATCH(N$4,Curves,0))</f>
        <v>0.03</v>
      </c>
      <c r="O348" s="99" t="n">
        <f aca="false">N348</f>
        <v>0.03</v>
      </c>
      <c r="P348" s="100"/>
      <c r="Q348" s="99" t="n">
        <f aca="false">O348+L348+I348</f>
        <v>4.05</v>
      </c>
      <c r="R348" s="100"/>
      <c r="S348" s="35" t="n">
        <f aca="false">A349-A348</f>
        <v>31</v>
      </c>
      <c r="T348" s="101" t="n">
        <f aca="false">CHOOSE(F$3,A349+24,A348)</f>
        <v>47174</v>
      </c>
      <c r="U348" s="35" t="n">
        <f aca="false">T348-C$3</f>
        <v>10400</v>
      </c>
      <c r="V348" s="32" t="n">
        <f aca="false">VLOOKUP($A348,Table,MATCH(V$4,Curves,0))</f>
        <v>0.070859002456139</v>
      </c>
      <c r="W348" s="102" t="n">
        <f aca="false">1/(1+CHOOSE(F$3,(V349+($K$3/10000))/2,(V348+($K$3/10000))/2))^(2*U348/365.25)</f>
        <v>0.137697619503314</v>
      </c>
      <c r="X348" s="35" t="n">
        <f aca="false">IF(AND(mthbeg&lt;=A348,mthend&gt;=A348),1,0)</f>
        <v>0</v>
      </c>
      <c r="Y348" s="35" t="n">
        <f aca="false">S348*X348</f>
        <v>0</v>
      </c>
      <c r="AA348" s="89" t="n">
        <f aca="false">F348*G348</f>
        <v>0</v>
      </c>
      <c r="AB348" s="89" t="n">
        <f aca="false">$F348*H348</f>
        <v>0</v>
      </c>
      <c r="AC348" s="89" t="n">
        <f aca="false">$F348*I348</f>
        <v>0</v>
      </c>
      <c r="AD348" s="89" t="n">
        <f aca="false">$F348*J348</f>
        <v>-0</v>
      </c>
      <c r="AE348" s="89" t="n">
        <f aca="false">$F348*K348</f>
        <v>-0</v>
      </c>
      <c r="AF348" s="89" t="n">
        <f aca="false">$F348*L348</f>
        <v>-0</v>
      </c>
      <c r="AG348" s="89" t="n">
        <f aca="false">$F348*M348</f>
        <v>0</v>
      </c>
      <c r="AH348" s="89" t="n">
        <f aca="false">$F348*N348</f>
        <v>0</v>
      </c>
      <c r="AI348" s="89" t="n">
        <f aca="false">F348*O348</f>
        <v>0</v>
      </c>
      <c r="AJ348" s="93"/>
      <c r="AK348" s="89" t="n">
        <f aca="false">CHOOSE($G$3,AB348-AC348,AC348-AB348)</f>
        <v>0</v>
      </c>
      <c r="AL348" s="89" t="n">
        <f aca="false">CHOOSE($G$3,AE348-AF348,AF348-AE348)</f>
        <v>0</v>
      </c>
      <c r="AM348" s="89" t="n">
        <f aca="false">CHOOSE($G$3,AH348-AI348,AI348-AH348)</f>
        <v>0</v>
      </c>
      <c r="AN348" s="103" t="n">
        <f aca="false">SUM(AK348:AM348)</f>
        <v>0</v>
      </c>
      <c r="AP348" s="89" t="n">
        <f aca="false">CHOOSE($G$3,AA348-AB348,AB348-AA348)</f>
        <v>0</v>
      </c>
      <c r="AQ348" s="89" t="n">
        <f aca="false">CHOOSE($G$3,AD348-AE348,AE348-AD348)</f>
        <v>0</v>
      </c>
      <c r="AR348" s="89" t="n">
        <f aca="false">CHOOSE($G$3,AG348-AH348,AH348-AG348)</f>
        <v>0</v>
      </c>
      <c r="AS348" s="103" t="n">
        <f aca="false">AP348+AQ348+AR348</f>
        <v>0</v>
      </c>
      <c r="AT348" s="103"/>
      <c r="AU348" s="90" t="n">
        <f aca="false">AS348+AN348</f>
        <v>0</v>
      </c>
      <c r="AW348" s="90" t="n">
        <f aca="false">AI348+AF348+AC348</f>
        <v>0</v>
      </c>
      <c r="AX348" s="104"/>
    </row>
    <row r="349" customFormat="false" ht="12" hidden="false" customHeight="true" outlineLevel="0" collapsed="false">
      <c r="A349" s="94" t="n">
        <f aca="false">EDATE(A348,1)</f>
        <v>47150</v>
      </c>
      <c r="B349" s="95" t="n">
        <f aca="false">VLOOKUP(MONTH(A349),Volumes,4)</f>
        <v>10000</v>
      </c>
      <c r="C349" s="96"/>
      <c r="D349" s="97" t="n">
        <f aca="false">B349+C349</f>
        <v>10000</v>
      </c>
      <c r="E349" s="84" t="n">
        <f aca="false">IF(X349=0,0,IF(AND(X349=1,$H$3=1),D349*S349,IF($H$3=2,D349,"N/A")))</f>
        <v>0</v>
      </c>
      <c r="F349" s="84" t="n">
        <f aca="false">E349*W349</f>
        <v>0</v>
      </c>
      <c r="G349" s="32" t="n">
        <f aca="false">VLOOKUP($A349,Table,MATCH(G$4,Curves,0))</f>
        <v>4.0375</v>
      </c>
      <c r="H349" s="98" t="n">
        <f aca="false">G349</f>
        <v>4.0375</v>
      </c>
      <c r="I349" s="99" t="n">
        <f aca="false">H349</f>
        <v>4.0375</v>
      </c>
      <c r="J349" s="32" t="n">
        <f aca="false">VLOOKUP($A349,Table,MATCH(J$4,Curves,0))</f>
        <v>-0.0175</v>
      </c>
      <c r="K349" s="98" t="n">
        <f aca="false">J349</f>
        <v>-0.0175</v>
      </c>
      <c r="L349" s="99" t="n">
        <f aca="false">K349</f>
        <v>-0.0175</v>
      </c>
      <c r="M349" s="32" t="n">
        <f aca="false">VLOOKUP($A349,Table,MATCH(M$4,Curves,0))</f>
        <v>0.01</v>
      </c>
      <c r="N349" s="98" t="n">
        <f aca="false">VLOOKUP($A349,Table,MATCH(N$4,Curves,0))</f>
        <v>0.03</v>
      </c>
      <c r="O349" s="99" t="n">
        <f aca="false">N349</f>
        <v>0.03</v>
      </c>
      <c r="P349" s="100"/>
      <c r="Q349" s="99" t="n">
        <f aca="false">O349+L349+I349</f>
        <v>4.05</v>
      </c>
      <c r="R349" s="100"/>
      <c r="S349" s="35" t="n">
        <f aca="false">A350-A349</f>
        <v>28</v>
      </c>
      <c r="T349" s="101" t="n">
        <f aca="false">CHOOSE(F$3,A350+24,A349)</f>
        <v>47202</v>
      </c>
      <c r="U349" s="35" t="n">
        <f aca="false">T349-C$3</f>
        <v>10428</v>
      </c>
      <c r="V349" s="32" t="n">
        <f aca="false">VLOOKUP($A349,Table,MATCH(V$4,Curves,0))</f>
        <v>0.070859002456139</v>
      </c>
      <c r="W349" s="102" t="n">
        <f aca="false">1/(1+CHOOSE(F$3,(V350+($K$3/10000))/2,(V349+($K$3/10000))/2))^(2*U349/365.25)</f>
        <v>0.13696454443569</v>
      </c>
      <c r="X349" s="35" t="n">
        <f aca="false">IF(AND(mthbeg&lt;=A349,mthend&gt;=A349),1,0)</f>
        <v>0</v>
      </c>
      <c r="Y349" s="35" t="n">
        <f aca="false">S349*X349</f>
        <v>0</v>
      </c>
      <c r="AA349" s="89" t="n">
        <f aca="false">F349*G349</f>
        <v>0</v>
      </c>
      <c r="AB349" s="89" t="n">
        <f aca="false">$F349*H349</f>
        <v>0</v>
      </c>
      <c r="AC349" s="89" t="n">
        <f aca="false">$F349*I349</f>
        <v>0</v>
      </c>
      <c r="AD349" s="89" t="n">
        <f aca="false">$F349*J349</f>
        <v>-0</v>
      </c>
      <c r="AE349" s="89" t="n">
        <f aca="false">$F349*K349</f>
        <v>-0</v>
      </c>
      <c r="AF349" s="89" t="n">
        <f aca="false">$F349*L349</f>
        <v>-0</v>
      </c>
      <c r="AG349" s="89" t="n">
        <f aca="false">$F349*M349</f>
        <v>0</v>
      </c>
      <c r="AH349" s="89" t="n">
        <f aca="false">$F349*N349</f>
        <v>0</v>
      </c>
      <c r="AI349" s="89" t="n">
        <f aca="false">F349*O349</f>
        <v>0</v>
      </c>
      <c r="AJ349" s="93"/>
      <c r="AK349" s="89" t="n">
        <f aca="false">CHOOSE($G$3,AB349-AC349,AC349-AB349)</f>
        <v>0</v>
      </c>
      <c r="AL349" s="89" t="n">
        <f aca="false">CHOOSE($G$3,AE349-AF349,AF349-AE349)</f>
        <v>0</v>
      </c>
      <c r="AM349" s="89" t="n">
        <f aca="false">CHOOSE($G$3,AH349-AI349,AI349-AH349)</f>
        <v>0</v>
      </c>
      <c r="AN349" s="103" t="n">
        <f aca="false">SUM(AK349:AM349)</f>
        <v>0</v>
      </c>
      <c r="AP349" s="89" t="n">
        <f aca="false">CHOOSE($G$3,AA349-AB349,AB349-AA349)</f>
        <v>0</v>
      </c>
      <c r="AQ349" s="89" t="n">
        <f aca="false">CHOOSE($G$3,AD349-AE349,AE349-AD349)</f>
        <v>0</v>
      </c>
      <c r="AR349" s="89" t="n">
        <f aca="false">CHOOSE($G$3,AG349-AH349,AH349-AG349)</f>
        <v>0</v>
      </c>
      <c r="AS349" s="103" t="n">
        <f aca="false">AP349+AQ349+AR349</f>
        <v>0</v>
      </c>
      <c r="AT349" s="103"/>
      <c r="AU349" s="90" t="n">
        <f aca="false">AS349+AN349</f>
        <v>0</v>
      </c>
      <c r="AW349" s="90" t="n">
        <f aca="false">AI349+AF349+AC349</f>
        <v>0</v>
      </c>
      <c r="AX349" s="104"/>
    </row>
    <row r="350" customFormat="false" ht="12" hidden="false" customHeight="true" outlineLevel="0" collapsed="false">
      <c r="A350" s="94" t="n">
        <f aca="false">EDATE(A349,1)</f>
        <v>47178</v>
      </c>
      <c r="B350" s="95" t="n">
        <f aca="false">VLOOKUP(MONTH(A350),Volumes,4)</f>
        <v>10000</v>
      </c>
      <c r="C350" s="96"/>
      <c r="D350" s="97" t="n">
        <f aca="false">B350+C350</f>
        <v>10000</v>
      </c>
      <c r="E350" s="84" t="n">
        <f aca="false">IF(X350=0,0,IF(AND(X350=1,$H$3=1),D350*S350,IF($H$3=2,D350,"N/A")))</f>
        <v>0</v>
      </c>
      <c r="F350" s="84" t="n">
        <f aca="false">E350*W350</f>
        <v>0</v>
      </c>
      <c r="G350" s="32" t="n">
        <f aca="false">VLOOKUP($A350,Table,MATCH(G$4,Curves,0))</f>
        <v>4.0375</v>
      </c>
      <c r="H350" s="98" t="n">
        <f aca="false">G350</f>
        <v>4.0375</v>
      </c>
      <c r="I350" s="99" t="n">
        <f aca="false">H350</f>
        <v>4.0375</v>
      </c>
      <c r="J350" s="32" t="n">
        <f aca="false">VLOOKUP($A350,Table,MATCH(J$4,Curves,0))</f>
        <v>-0.0175</v>
      </c>
      <c r="K350" s="98" t="n">
        <f aca="false">J350</f>
        <v>-0.0175</v>
      </c>
      <c r="L350" s="99" t="n">
        <f aca="false">K350</f>
        <v>-0.0175</v>
      </c>
      <c r="M350" s="32" t="n">
        <f aca="false">VLOOKUP($A350,Table,MATCH(M$4,Curves,0))</f>
        <v>0.01</v>
      </c>
      <c r="N350" s="98" t="n">
        <f aca="false">VLOOKUP($A350,Table,MATCH(N$4,Curves,0))</f>
        <v>0.03</v>
      </c>
      <c r="O350" s="99" t="n">
        <f aca="false">N350</f>
        <v>0.03</v>
      </c>
      <c r="P350" s="100"/>
      <c r="Q350" s="99" t="n">
        <f aca="false">O350+L350+I350</f>
        <v>4.05</v>
      </c>
      <c r="R350" s="100"/>
      <c r="S350" s="35" t="n">
        <f aca="false">A351-A350</f>
        <v>31</v>
      </c>
      <c r="T350" s="101" t="n">
        <f aca="false">CHOOSE(F$3,A351+24,A350)</f>
        <v>47233</v>
      </c>
      <c r="U350" s="35" t="n">
        <f aca="false">T350-C$3</f>
        <v>10459</v>
      </c>
      <c r="V350" s="32" t="n">
        <f aca="false">VLOOKUP($A350,Table,MATCH(V$4,Curves,0))</f>
        <v>0.070859002456139</v>
      </c>
      <c r="W350" s="102" t="n">
        <f aca="false">1/(1+CHOOSE(F$3,(V351+($K$3/10000))/2,(V350+($K$3/10000))/2))^(2*U350/365.25)</f>
        <v>0.136157477120094</v>
      </c>
      <c r="X350" s="35" t="n">
        <f aca="false">IF(AND(mthbeg&lt;=A350,mthend&gt;=A350),1,0)</f>
        <v>0</v>
      </c>
      <c r="Y350" s="35" t="n">
        <f aca="false">S350*X350</f>
        <v>0</v>
      </c>
      <c r="AA350" s="89" t="n">
        <f aca="false">F350*G350</f>
        <v>0</v>
      </c>
      <c r="AB350" s="89" t="n">
        <f aca="false">$F350*H350</f>
        <v>0</v>
      </c>
      <c r="AC350" s="89" t="n">
        <f aca="false">$F350*I350</f>
        <v>0</v>
      </c>
      <c r="AD350" s="89" t="n">
        <f aca="false">$F350*J350</f>
        <v>-0</v>
      </c>
      <c r="AE350" s="89" t="n">
        <f aca="false">$F350*K350</f>
        <v>-0</v>
      </c>
      <c r="AF350" s="89" t="n">
        <f aca="false">$F350*L350</f>
        <v>-0</v>
      </c>
      <c r="AG350" s="89" t="n">
        <f aca="false">$F350*M350</f>
        <v>0</v>
      </c>
      <c r="AH350" s="89" t="n">
        <f aca="false">$F350*N350</f>
        <v>0</v>
      </c>
      <c r="AI350" s="89" t="n">
        <f aca="false">F350*O350</f>
        <v>0</v>
      </c>
      <c r="AJ350" s="93"/>
      <c r="AK350" s="89" t="n">
        <f aca="false">CHOOSE($G$3,AB350-AC350,AC350-AB350)</f>
        <v>0</v>
      </c>
      <c r="AL350" s="89" t="n">
        <f aca="false">CHOOSE($G$3,AE350-AF350,AF350-AE350)</f>
        <v>0</v>
      </c>
      <c r="AM350" s="89" t="n">
        <f aca="false">CHOOSE($G$3,AH350-AI350,AI350-AH350)</f>
        <v>0</v>
      </c>
      <c r="AN350" s="103" t="n">
        <f aca="false">SUM(AK350:AM350)</f>
        <v>0</v>
      </c>
      <c r="AP350" s="89" t="n">
        <f aca="false">CHOOSE($G$3,AA350-AB350,AB350-AA350)</f>
        <v>0</v>
      </c>
      <c r="AQ350" s="89" t="n">
        <f aca="false">CHOOSE($G$3,AD350-AE350,AE350-AD350)</f>
        <v>0</v>
      </c>
      <c r="AR350" s="89" t="n">
        <f aca="false">CHOOSE($G$3,AG350-AH350,AH350-AG350)</f>
        <v>0</v>
      </c>
      <c r="AS350" s="103" t="n">
        <f aca="false">AP350+AQ350+AR350</f>
        <v>0</v>
      </c>
      <c r="AT350" s="103"/>
      <c r="AU350" s="90" t="n">
        <f aca="false">AS350+AN350</f>
        <v>0</v>
      </c>
      <c r="AW350" s="90" t="n">
        <f aca="false">AI350+AF350+AC350</f>
        <v>0</v>
      </c>
      <c r="AX350" s="104"/>
    </row>
    <row r="351" customFormat="false" ht="12" hidden="false" customHeight="true" outlineLevel="0" collapsed="false">
      <c r="A351" s="94" t="n">
        <f aca="false">EDATE(A350,1)</f>
        <v>47209</v>
      </c>
      <c r="B351" s="95" t="n">
        <f aca="false">VLOOKUP(MONTH(A351),Volumes,4)</f>
        <v>10000</v>
      </c>
      <c r="C351" s="96"/>
      <c r="D351" s="97" t="n">
        <f aca="false">B351+C351</f>
        <v>10000</v>
      </c>
      <c r="E351" s="84" t="n">
        <f aca="false">IF(X351=0,0,IF(AND(X351=1,$H$3=1),D351*S351,IF($H$3=2,D351,"N/A")))</f>
        <v>0</v>
      </c>
      <c r="F351" s="84" t="n">
        <f aca="false">E351*W351</f>
        <v>0</v>
      </c>
      <c r="G351" s="32" t="n">
        <f aca="false">VLOOKUP($A351,Table,MATCH(G$4,Curves,0))</f>
        <v>4.0375</v>
      </c>
      <c r="H351" s="98" t="n">
        <f aca="false">G351</f>
        <v>4.0375</v>
      </c>
      <c r="I351" s="99" t="n">
        <f aca="false">H351</f>
        <v>4.0375</v>
      </c>
      <c r="J351" s="32" t="n">
        <f aca="false">VLOOKUP($A351,Table,MATCH(J$4,Curves,0))</f>
        <v>-0.0175</v>
      </c>
      <c r="K351" s="98" t="n">
        <f aca="false">J351</f>
        <v>-0.0175</v>
      </c>
      <c r="L351" s="99" t="n">
        <f aca="false">K351</f>
        <v>-0.0175</v>
      </c>
      <c r="M351" s="32" t="n">
        <f aca="false">VLOOKUP($A351,Table,MATCH(M$4,Curves,0))</f>
        <v>0.01</v>
      </c>
      <c r="N351" s="98" t="n">
        <f aca="false">VLOOKUP($A351,Table,MATCH(N$4,Curves,0))</f>
        <v>0.03</v>
      </c>
      <c r="O351" s="99" t="n">
        <f aca="false">N351</f>
        <v>0.03</v>
      </c>
      <c r="P351" s="100"/>
      <c r="Q351" s="99" t="n">
        <f aca="false">O351+L351+I351</f>
        <v>4.05</v>
      </c>
      <c r="R351" s="100"/>
      <c r="S351" s="35" t="n">
        <f aca="false">A352-A351</f>
        <v>30</v>
      </c>
      <c r="T351" s="101" t="n">
        <f aca="false">CHOOSE(F$3,A352+24,A351)</f>
        <v>47263</v>
      </c>
      <c r="U351" s="35" t="n">
        <f aca="false">T351-C$3</f>
        <v>10489</v>
      </c>
      <c r="V351" s="32" t="n">
        <f aca="false">VLOOKUP($A351,Table,MATCH(V$4,Curves,0))</f>
        <v>0.070859002456139</v>
      </c>
      <c r="W351" s="102" t="n">
        <f aca="false">1/(1+CHOOSE(F$3,(V352+($K$3/10000))/2,(V351+($K$3/10000))/2))^(2*U351/365.25)</f>
        <v>0.135380972549002</v>
      </c>
      <c r="X351" s="35" t="n">
        <f aca="false">IF(AND(mthbeg&lt;=A351,mthend&gt;=A351),1,0)</f>
        <v>0</v>
      </c>
      <c r="Y351" s="35" t="n">
        <f aca="false">S351*X351</f>
        <v>0</v>
      </c>
      <c r="AA351" s="89" t="n">
        <f aca="false">F351*G351</f>
        <v>0</v>
      </c>
      <c r="AB351" s="89" t="n">
        <f aca="false">$F351*H351</f>
        <v>0</v>
      </c>
      <c r="AC351" s="89" t="n">
        <f aca="false">$F351*I351</f>
        <v>0</v>
      </c>
      <c r="AD351" s="89" t="n">
        <f aca="false">$F351*J351</f>
        <v>-0</v>
      </c>
      <c r="AE351" s="89" t="n">
        <f aca="false">$F351*K351</f>
        <v>-0</v>
      </c>
      <c r="AF351" s="89" t="n">
        <f aca="false">$F351*L351</f>
        <v>-0</v>
      </c>
      <c r="AG351" s="89" t="n">
        <f aca="false">$F351*M351</f>
        <v>0</v>
      </c>
      <c r="AH351" s="89" t="n">
        <f aca="false">$F351*N351</f>
        <v>0</v>
      </c>
      <c r="AI351" s="89" t="n">
        <f aca="false">F351*O351</f>
        <v>0</v>
      </c>
      <c r="AJ351" s="93"/>
      <c r="AK351" s="89" t="n">
        <f aca="false">CHOOSE($G$3,AB351-AC351,AC351-AB351)</f>
        <v>0</v>
      </c>
      <c r="AL351" s="89" t="n">
        <f aca="false">CHOOSE($G$3,AE351-AF351,AF351-AE351)</f>
        <v>0</v>
      </c>
      <c r="AM351" s="89" t="n">
        <f aca="false">CHOOSE($G$3,AH351-AI351,AI351-AH351)</f>
        <v>0</v>
      </c>
      <c r="AN351" s="103" t="n">
        <f aca="false">SUM(AK351:AM351)</f>
        <v>0</v>
      </c>
      <c r="AP351" s="89" t="n">
        <f aca="false">CHOOSE($G$3,AA351-AB351,AB351-AA351)</f>
        <v>0</v>
      </c>
      <c r="AQ351" s="89" t="n">
        <f aca="false">CHOOSE($G$3,AD351-AE351,AE351-AD351)</f>
        <v>0</v>
      </c>
      <c r="AR351" s="89" t="n">
        <f aca="false">CHOOSE($G$3,AG351-AH351,AH351-AG351)</f>
        <v>0</v>
      </c>
      <c r="AS351" s="103" t="n">
        <f aca="false">AP351+AQ351+AR351</f>
        <v>0</v>
      </c>
      <c r="AT351" s="103"/>
      <c r="AU351" s="90" t="n">
        <f aca="false">AS351+AN351</f>
        <v>0</v>
      </c>
      <c r="AW351" s="90" t="n">
        <f aca="false">AI351+AF351+AC351</f>
        <v>0</v>
      </c>
      <c r="AX351" s="104"/>
    </row>
    <row r="352" customFormat="false" ht="12" hidden="false" customHeight="true" outlineLevel="0" collapsed="false">
      <c r="A352" s="94" t="n">
        <f aca="false">EDATE(A351,1)</f>
        <v>47239</v>
      </c>
      <c r="B352" s="95" t="n">
        <f aca="false">VLOOKUP(MONTH(A352),Volumes,4)</f>
        <v>20000</v>
      </c>
      <c r="C352" s="96"/>
      <c r="D352" s="97" t="n">
        <f aca="false">B352+C352</f>
        <v>20000</v>
      </c>
      <c r="E352" s="84" t="n">
        <f aca="false">IF(X352=0,0,IF(AND(X352=1,$H$3=1),D352*S352,IF($H$3=2,D352,"N/A")))</f>
        <v>0</v>
      </c>
      <c r="F352" s="84" t="n">
        <f aca="false">E352*W352</f>
        <v>0</v>
      </c>
      <c r="G352" s="32" t="n">
        <f aca="false">VLOOKUP($A352,Table,MATCH(G$4,Curves,0))</f>
        <v>4.0375</v>
      </c>
      <c r="H352" s="98" t="n">
        <f aca="false">G352</f>
        <v>4.0375</v>
      </c>
      <c r="I352" s="99" t="n">
        <f aca="false">H352</f>
        <v>4.0375</v>
      </c>
      <c r="J352" s="32" t="n">
        <f aca="false">VLOOKUP($A352,Table,MATCH(J$4,Curves,0))</f>
        <v>-0.0175</v>
      </c>
      <c r="K352" s="98" t="n">
        <f aca="false">J352</f>
        <v>-0.0175</v>
      </c>
      <c r="L352" s="99" t="n">
        <f aca="false">K352</f>
        <v>-0.0175</v>
      </c>
      <c r="M352" s="32" t="n">
        <f aca="false">VLOOKUP($A352,Table,MATCH(M$4,Curves,0))</f>
        <v>0.01</v>
      </c>
      <c r="N352" s="98" t="n">
        <f aca="false">VLOOKUP($A352,Table,MATCH(N$4,Curves,0))</f>
        <v>0.03</v>
      </c>
      <c r="O352" s="99" t="n">
        <f aca="false">N352</f>
        <v>0.03</v>
      </c>
      <c r="P352" s="100"/>
      <c r="Q352" s="99" t="n">
        <f aca="false">O352+L352+I352</f>
        <v>4.05</v>
      </c>
      <c r="R352" s="100"/>
      <c r="S352" s="35" t="n">
        <f aca="false">A353-A352</f>
        <v>31</v>
      </c>
      <c r="T352" s="101" t="n">
        <f aca="false">CHOOSE(F$3,A353+24,A352)</f>
        <v>47294</v>
      </c>
      <c r="U352" s="35" t="n">
        <f aca="false">T352-C$3</f>
        <v>10520</v>
      </c>
      <c r="V352" s="32" t="n">
        <f aca="false">VLOOKUP($A352,Table,MATCH(V$4,Curves,0))</f>
        <v>0.070859002456139</v>
      </c>
      <c r="W352" s="102" t="n">
        <f aca="false">1/(1+CHOOSE(F$3,(V353+($K$3/10000))/2,(V352+($K$3/10000))/2))^(2*U352/365.25)</f>
        <v>0.134583236473961</v>
      </c>
      <c r="X352" s="35" t="n">
        <f aca="false">IF(AND(mthbeg&lt;=A352,mthend&gt;=A352),1,0)</f>
        <v>0</v>
      </c>
      <c r="Y352" s="35" t="n">
        <f aca="false">S352*X352</f>
        <v>0</v>
      </c>
      <c r="AA352" s="89" t="n">
        <f aca="false">F352*G352</f>
        <v>0</v>
      </c>
      <c r="AB352" s="89" t="n">
        <f aca="false">$F352*H352</f>
        <v>0</v>
      </c>
      <c r="AC352" s="89" t="n">
        <f aca="false">$F352*I352</f>
        <v>0</v>
      </c>
      <c r="AD352" s="89" t="n">
        <f aca="false">$F352*J352</f>
        <v>-0</v>
      </c>
      <c r="AE352" s="89" t="n">
        <f aca="false">$F352*K352</f>
        <v>-0</v>
      </c>
      <c r="AF352" s="89" t="n">
        <f aca="false">$F352*L352</f>
        <v>-0</v>
      </c>
      <c r="AG352" s="89" t="n">
        <f aca="false">$F352*M352</f>
        <v>0</v>
      </c>
      <c r="AH352" s="89" t="n">
        <f aca="false">$F352*N352</f>
        <v>0</v>
      </c>
      <c r="AI352" s="89" t="n">
        <f aca="false">F352*O352</f>
        <v>0</v>
      </c>
      <c r="AJ352" s="93"/>
      <c r="AK352" s="89" t="n">
        <f aca="false">CHOOSE($G$3,AB352-AC352,AC352-AB352)</f>
        <v>0</v>
      </c>
      <c r="AL352" s="89" t="n">
        <f aca="false">CHOOSE($G$3,AE352-AF352,AF352-AE352)</f>
        <v>0</v>
      </c>
      <c r="AM352" s="89" t="n">
        <f aca="false">CHOOSE($G$3,AH352-AI352,AI352-AH352)</f>
        <v>0</v>
      </c>
      <c r="AN352" s="103" t="n">
        <f aca="false">SUM(AK352:AM352)</f>
        <v>0</v>
      </c>
      <c r="AP352" s="89" t="n">
        <f aca="false">CHOOSE($G$3,AA352-AB352,AB352-AA352)</f>
        <v>0</v>
      </c>
      <c r="AQ352" s="89" t="n">
        <f aca="false">CHOOSE($G$3,AD352-AE352,AE352-AD352)</f>
        <v>0</v>
      </c>
      <c r="AR352" s="89" t="n">
        <f aca="false">CHOOSE($G$3,AG352-AH352,AH352-AG352)</f>
        <v>0</v>
      </c>
      <c r="AS352" s="103" t="n">
        <f aca="false">AP352+AQ352+AR352</f>
        <v>0</v>
      </c>
      <c r="AT352" s="103"/>
      <c r="AU352" s="90" t="n">
        <f aca="false">AS352+AN352</f>
        <v>0</v>
      </c>
      <c r="AW352" s="90" t="n">
        <f aca="false">AI352+AF352+AC352</f>
        <v>0</v>
      </c>
      <c r="AX352" s="104"/>
    </row>
    <row r="353" customFormat="false" ht="12" hidden="false" customHeight="true" outlineLevel="0" collapsed="false">
      <c r="A353" s="94" t="n">
        <f aca="false">EDATE(A352,1)</f>
        <v>47270</v>
      </c>
      <c r="B353" s="95" t="n">
        <f aca="false">VLOOKUP(MONTH(A353),Volumes,4)</f>
        <v>40000</v>
      </c>
      <c r="C353" s="96"/>
      <c r="D353" s="97" t="n">
        <f aca="false">B353+C353</f>
        <v>40000</v>
      </c>
      <c r="E353" s="84" t="n">
        <f aca="false">IF(X353=0,0,IF(AND(X353=1,$H$3=1),D353*S353,IF($H$3=2,D353,"N/A")))</f>
        <v>0</v>
      </c>
      <c r="F353" s="84" t="n">
        <f aca="false">E353*W353</f>
        <v>0</v>
      </c>
      <c r="G353" s="32" t="n">
        <f aca="false">VLOOKUP($A353,Table,MATCH(G$4,Curves,0))</f>
        <v>4.0375</v>
      </c>
      <c r="H353" s="98" t="n">
        <f aca="false">G353</f>
        <v>4.0375</v>
      </c>
      <c r="I353" s="99" t="n">
        <f aca="false">H353</f>
        <v>4.0375</v>
      </c>
      <c r="J353" s="32" t="n">
        <f aca="false">VLOOKUP($A353,Table,MATCH(J$4,Curves,0))</f>
        <v>-0.0175</v>
      </c>
      <c r="K353" s="98" t="n">
        <f aca="false">J353</f>
        <v>-0.0175</v>
      </c>
      <c r="L353" s="99" t="n">
        <f aca="false">K353</f>
        <v>-0.0175</v>
      </c>
      <c r="M353" s="32" t="n">
        <f aca="false">VLOOKUP($A353,Table,MATCH(M$4,Curves,0))</f>
        <v>0.01</v>
      </c>
      <c r="N353" s="98" t="n">
        <f aca="false">VLOOKUP($A353,Table,MATCH(N$4,Curves,0))</f>
        <v>0.03</v>
      </c>
      <c r="O353" s="99" t="n">
        <f aca="false">N353</f>
        <v>0.03</v>
      </c>
      <c r="P353" s="100"/>
      <c r="Q353" s="99" t="n">
        <f aca="false">O353+L353+I353</f>
        <v>4.05</v>
      </c>
      <c r="R353" s="100"/>
      <c r="S353" s="35" t="n">
        <f aca="false">A354-A353</f>
        <v>30</v>
      </c>
      <c r="T353" s="101" t="n">
        <f aca="false">CHOOSE(F$3,A354+24,A353)</f>
        <v>47324</v>
      </c>
      <c r="U353" s="35" t="n">
        <f aca="false">T353-C$3</f>
        <v>10550</v>
      </c>
      <c r="V353" s="32" t="n">
        <f aca="false">VLOOKUP($A353,Table,MATCH(V$4,Curves,0))</f>
        <v>0.070859002456139</v>
      </c>
      <c r="W353" s="102" t="n">
        <f aca="false">1/(1+CHOOSE(F$3,(V354+($K$3/10000))/2,(V353+($K$3/10000))/2))^(2*U353/365.25)</f>
        <v>0.133815709779689</v>
      </c>
      <c r="X353" s="35" t="n">
        <f aca="false">IF(AND(mthbeg&lt;=A353,mthend&gt;=A353),1,0)</f>
        <v>0</v>
      </c>
      <c r="Y353" s="35" t="n">
        <f aca="false">S353*X353</f>
        <v>0</v>
      </c>
      <c r="AA353" s="89" t="n">
        <f aca="false">F353*G353</f>
        <v>0</v>
      </c>
      <c r="AB353" s="89" t="n">
        <f aca="false">$F353*H353</f>
        <v>0</v>
      </c>
      <c r="AC353" s="89" t="n">
        <f aca="false">$F353*I353</f>
        <v>0</v>
      </c>
      <c r="AD353" s="89" t="n">
        <f aca="false">$F353*J353</f>
        <v>-0</v>
      </c>
      <c r="AE353" s="89" t="n">
        <f aca="false">$F353*K353</f>
        <v>-0</v>
      </c>
      <c r="AF353" s="89" t="n">
        <f aca="false">$F353*L353</f>
        <v>-0</v>
      </c>
      <c r="AG353" s="89" t="n">
        <f aca="false">$F353*M353</f>
        <v>0</v>
      </c>
      <c r="AH353" s="89" t="n">
        <f aca="false">$F353*N353</f>
        <v>0</v>
      </c>
      <c r="AI353" s="89" t="n">
        <f aca="false">F353*O353</f>
        <v>0</v>
      </c>
      <c r="AJ353" s="93"/>
      <c r="AK353" s="89" t="n">
        <f aca="false">CHOOSE($G$3,AB353-AC353,AC353-AB353)</f>
        <v>0</v>
      </c>
      <c r="AL353" s="89" t="n">
        <f aca="false">CHOOSE($G$3,AE353-AF353,AF353-AE353)</f>
        <v>0</v>
      </c>
      <c r="AM353" s="89" t="n">
        <f aca="false">CHOOSE($G$3,AH353-AI353,AI353-AH353)</f>
        <v>0</v>
      </c>
      <c r="AN353" s="103" t="n">
        <f aca="false">SUM(AK353:AM353)</f>
        <v>0</v>
      </c>
      <c r="AP353" s="89" t="n">
        <f aca="false">CHOOSE($G$3,AA353-AB353,AB353-AA353)</f>
        <v>0</v>
      </c>
      <c r="AQ353" s="89" t="n">
        <f aca="false">CHOOSE($G$3,AD353-AE353,AE353-AD353)</f>
        <v>0</v>
      </c>
      <c r="AR353" s="89" t="n">
        <f aca="false">CHOOSE($G$3,AG353-AH353,AH353-AG353)</f>
        <v>0</v>
      </c>
      <c r="AS353" s="103" t="n">
        <f aca="false">AP353+AQ353+AR353</f>
        <v>0</v>
      </c>
      <c r="AT353" s="103"/>
      <c r="AU353" s="90" t="n">
        <f aca="false">AS353+AN353</f>
        <v>0</v>
      </c>
      <c r="AW353" s="90" t="n">
        <f aca="false">AI353+AF353+AC353</f>
        <v>0</v>
      </c>
      <c r="AX353" s="104"/>
    </row>
    <row r="354" customFormat="false" ht="12" hidden="false" customHeight="true" outlineLevel="0" collapsed="false">
      <c r="A354" s="94" t="n">
        <f aca="false">EDATE(A353,1)</f>
        <v>47300</v>
      </c>
      <c r="B354" s="95" t="n">
        <f aca="false">VLOOKUP(MONTH(A354),Volumes,4)</f>
        <v>40000</v>
      </c>
      <c r="C354" s="96"/>
      <c r="D354" s="97" t="n">
        <f aca="false">B354+C354</f>
        <v>40000</v>
      </c>
      <c r="E354" s="84" t="n">
        <f aca="false">IF(X354=0,0,IF(AND(X354=1,$H$3=1),D354*S354,IF($H$3=2,D354,"N/A")))</f>
        <v>0</v>
      </c>
      <c r="F354" s="84" t="n">
        <f aca="false">E354*W354</f>
        <v>0</v>
      </c>
      <c r="G354" s="32" t="n">
        <f aca="false">VLOOKUP($A354,Table,MATCH(G$4,Curves,0))</f>
        <v>4.0375</v>
      </c>
      <c r="H354" s="98" t="n">
        <f aca="false">G354</f>
        <v>4.0375</v>
      </c>
      <c r="I354" s="99" t="n">
        <f aca="false">H354</f>
        <v>4.0375</v>
      </c>
      <c r="J354" s="32" t="n">
        <f aca="false">VLOOKUP($A354,Table,MATCH(J$4,Curves,0))</f>
        <v>-0.0175</v>
      </c>
      <c r="K354" s="98" t="n">
        <f aca="false">J354</f>
        <v>-0.0175</v>
      </c>
      <c r="L354" s="99" t="n">
        <f aca="false">K354</f>
        <v>-0.0175</v>
      </c>
      <c r="M354" s="32" t="n">
        <f aca="false">VLOOKUP($A354,Table,MATCH(M$4,Curves,0))</f>
        <v>0.01</v>
      </c>
      <c r="N354" s="98" t="n">
        <f aca="false">VLOOKUP($A354,Table,MATCH(N$4,Curves,0))</f>
        <v>0.03</v>
      </c>
      <c r="O354" s="99" t="n">
        <f aca="false">N354</f>
        <v>0.03</v>
      </c>
      <c r="P354" s="100"/>
      <c r="Q354" s="99" t="n">
        <f aca="false">O354+L354+I354</f>
        <v>4.05</v>
      </c>
      <c r="R354" s="100"/>
      <c r="S354" s="35" t="n">
        <f aca="false">A355-A354</f>
        <v>31</v>
      </c>
      <c r="T354" s="101" t="n">
        <f aca="false">CHOOSE(F$3,A355+24,A354)</f>
        <v>47355</v>
      </c>
      <c r="U354" s="35" t="n">
        <f aca="false">T354-C$3</f>
        <v>10581</v>
      </c>
      <c r="V354" s="32" t="n">
        <f aca="false">VLOOKUP($A354,Table,MATCH(V$4,Curves,0))</f>
        <v>0.070859002456139</v>
      </c>
      <c r="W354" s="102" t="n">
        <f aca="false">1/(1+CHOOSE(F$3,(V355+($K$3/10000))/2,(V354+($K$3/10000))/2))^(2*U354/365.25)</f>
        <v>0.13302719705823</v>
      </c>
      <c r="X354" s="35" t="n">
        <f aca="false">IF(AND(mthbeg&lt;=A354,mthend&gt;=A354),1,0)</f>
        <v>0</v>
      </c>
      <c r="Y354" s="35" t="n">
        <f aca="false">S354*X354</f>
        <v>0</v>
      </c>
      <c r="AA354" s="89" t="n">
        <f aca="false">F354*G354</f>
        <v>0</v>
      </c>
      <c r="AB354" s="89" t="n">
        <f aca="false">$F354*H354</f>
        <v>0</v>
      </c>
      <c r="AC354" s="89" t="n">
        <f aca="false">$F354*I354</f>
        <v>0</v>
      </c>
      <c r="AD354" s="89" t="n">
        <f aca="false">$F354*J354</f>
        <v>-0</v>
      </c>
      <c r="AE354" s="89" t="n">
        <f aca="false">$F354*K354</f>
        <v>-0</v>
      </c>
      <c r="AF354" s="89" t="n">
        <f aca="false">$F354*L354</f>
        <v>-0</v>
      </c>
      <c r="AG354" s="89" t="n">
        <f aca="false">$F354*M354</f>
        <v>0</v>
      </c>
      <c r="AH354" s="89" t="n">
        <f aca="false">$F354*N354</f>
        <v>0</v>
      </c>
      <c r="AI354" s="89" t="n">
        <f aca="false">F354*O354</f>
        <v>0</v>
      </c>
      <c r="AJ354" s="93"/>
      <c r="AK354" s="89" t="n">
        <f aca="false">CHOOSE($G$3,AB354-AC354,AC354-AB354)</f>
        <v>0</v>
      </c>
      <c r="AL354" s="89" t="n">
        <f aca="false">CHOOSE($G$3,AE354-AF354,AF354-AE354)</f>
        <v>0</v>
      </c>
      <c r="AM354" s="89" t="n">
        <f aca="false">CHOOSE($G$3,AH354-AI354,AI354-AH354)</f>
        <v>0</v>
      </c>
      <c r="AN354" s="103" t="n">
        <f aca="false">SUM(AK354:AM354)</f>
        <v>0</v>
      </c>
      <c r="AP354" s="89" t="n">
        <f aca="false">CHOOSE($G$3,AA354-AB354,AB354-AA354)</f>
        <v>0</v>
      </c>
      <c r="AQ354" s="89" t="n">
        <f aca="false">CHOOSE($G$3,AD354-AE354,AE354-AD354)</f>
        <v>0</v>
      </c>
      <c r="AR354" s="89" t="n">
        <f aca="false">CHOOSE($G$3,AG354-AH354,AH354-AG354)</f>
        <v>0</v>
      </c>
      <c r="AS354" s="103" t="n">
        <f aca="false">AP354+AQ354+AR354</f>
        <v>0</v>
      </c>
      <c r="AT354" s="103"/>
      <c r="AU354" s="90" t="n">
        <f aca="false">AS354+AN354</f>
        <v>0</v>
      </c>
      <c r="AW354" s="90" t="n">
        <f aca="false">AI354+AF354+AC354</f>
        <v>0</v>
      </c>
      <c r="AX354" s="104"/>
    </row>
    <row r="355" customFormat="false" ht="12" hidden="false" customHeight="true" outlineLevel="0" collapsed="false">
      <c r="A355" s="94" t="n">
        <f aca="false">EDATE(A354,1)</f>
        <v>47331</v>
      </c>
      <c r="B355" s="95" t="n">
        <f aca="false">VLOOKUP(MONTH(A355),Volumes,4)</f>
        <v>40000</v>
      </c>
      <c r="C355" s="96"/>
      <c r="D355" s="97" t="n">
        <f aca="false">B355+C355</f>
        <v>40000</v>
      </c>
      <c r="E355" s="84" t="n">
        <f aca="false">IF(X355=0,0,IF(AND(X355=1,$H$3=1),D355*S355,IF($H$3=2,D355,"N/A")))</f>
        <v>0</v>
      </c>
      <c r="F355" s="84" t="n">
        <f aca="false">E355*W355</f>
        <v>0</v>
      </c>
      <c r="G355" s="32" t="n">
        <f aca="false">VLOOKUP($A355,Table,MATCH(G$4,Curves,0))</f>
        <v>4.0375</v>
      </c>
      <c r="H355" s="98" t="n">
        <f aca="false">G355</f>
        <v>4.0375</v>
      </c>
      <c r="I355" s="99" t="n">
        <f aca="false">H355</f>
        <v>4.0375</v>
      </c>
      <c r="J355" s="32" t="n">
        <f aca="false">VLOOKUP($A355,Table,MATCH(J$4,Curves,0))</f>
        <v>-0.0175</v>
      </c>
      <c r="K355" s="98" t="n">
        <f aca="false">J355</f>
        <v>-0.0175</v>
      </c>
      <c r="L355" s="99" t="n">
        <f aca="false">K355</f>
        <v>-0.0175</v>
      </c>
      <c r="M355" s="32" t="n">
        <f aca="false">VLOOKUP($A355,Table,MATCH(M$4,Curves,0))</f>
        <v>0.01</v>
      </c>
      <c r="N355" s="98" t="n">
        <f aca="false">VLOOKUP($A355,Table,MATCH(N$4,Curves,0))</f>
        <v>0.03</v>
      </c>
      <c r="O355" s="99" t="n">
        <f aca="false">N355</f>
        <v>0.03</v>
      </c>
      <c r="P355" s="100"/>
      <c r="Q355" s="99" t="n">
        <f aca="false">O355+L355+I355</f>
        <v>4.05</v>
      </c>
      <c r="R355" s="100"/>
      <c r="S355" s="35" t="n">
        <f aca="false">A356-A355</f>
        <v>31</v>
      </c>
      <c r="T355" s="101" t="n">
        <f aca="false">CHOOSE(F$3,A356+24,A355)</f>
        <v>47386</v>
      </c>
      <c r="U355" s="35" t="n">
        <f aca="false">T355-C$3</f>
        <v>10612</v>
      </c>
      <c r="V355" s="32" t="n">
        <f aca="false">VLOOKUP($A355,Table,MATCH(V$4,Curves,0))</f>
        <v>0.070859002456139</v>
      </c>
      <c r="W355" s="102" t="n">
        <f aca="false">1/(1+CHOOSE(F$3,(V356+($K$3/10000))/2,(V355+($K$3/10000))/2))^(2*U355/365.25)</f>
        <v>0.132243330669498</v>
      </c>
      <c r="X355" s="35" t="n">
        <f aca="false">IF(AND(mthbeg&lt;=A355,mthend&gt;=A355),1,0)</f>
        <v>0</v>
      </c>
      <c r="Y355" s="35" t="n">
        <f aca="false">S355*X355</f>
        <v>0</v>
      </c>
      <c r="AA355" s="89" t="n">
        <f aca="false">F355*G355</f>
        <v>0</v>
      </c>
      <c r="AB355" s="89" t="n">
        <f aca="false">$F355*H355</f>
        <v>0</v>
      </c>
      <c r="AC355" s="89" t="n">
        <f aca="false">$F355*I355</f>
        <v>0</v>
      </c>
      <c r="AD355" s="89" t="n">
        <f aca="false">$F355*J355</f>
        <v>-0</v>
      </c>
      <c r="AE355" s="89" t="n">
        <f aca="false">$F355*K355</f>
        <v>-0</v>
      </c>
      <c r="AF355" s="89" t="n">
        <f aca="false">$F355*L355</f>
        <v>-0</v>
      </c>
      <c r="AG355" s="89" t="n">
        <f aca="false">$F355*M355</f>
        <v>0</v>
      </c>
      <c r="AH355" s="89" t="n">
        <f aca="false">$F355*N355</f>
        <v>0</v>
      </c>
      <c r="AI355" s="89" t="n">
        <f aca="false">F355*O355</f>
        <v>0</v>
      </c>
      <c r="AJ355" s="93"/>
      <c r="AK355" s="89" t="n">
        <f aca="false">CHOOSE($G$3,AB355-AC355,AC355-AB355)</f>
        <v>0</v>
      </c>
      <c r="AL355" s="89" t="n">
        <f aca="false">CHOOSE($G$3,AE355-AF355,AF355-AE355)</f>
        <v>0</v>
      </c>
      <c r="AM355" s="89" t="n">
        <f aca="false">CHOOSE($G$3,AH355-AI355,AI355-AH355)</f>
        <v>0</v>
      </c>
      <c r="AN355" s="103" t="n">
        <f aca="false">SUM(AK355:AM355)</f>
        <v>0</v>
      </c>
      <c r="AP355" s="89" t="n">
        <f aca="false">CHOOSE($G$3,AA355-AB355,AB355-AA355)</f>
        <v>0</v>
      </c>
      <c r="AQ355" s="89" t="n">
        <f aca="false">CHOOSE($G$3,AD355-AE355,AE355-AD355)</f>
        <v>0</v>
      </c>
      <c r="AR355" s="89" t="n">
        <f aca="false">CHOOSE($G$3,AG355-AH355,AH355-AG355)</f>
        <v>0</v>
      </c>
      <c r="AS355" s="103" t="n">
        <f aca="false">AP355+AQ355+AR355</f>
        <v>0</v>
      </c>
      <c r="AT355" s="103"/>
      <c r="AU355" s="90" t="n">
        <f aca="false">AS355+AN355</f>
        <v>0</v>
      </c>
      <c r="AW355" s="90" t="n">
        <f aca="false">AI355+AF355+AC355</f>
        <v>0</v>
      </c>
      <c r="AX355" s="104"/>
    </row>
    <row r="356" customFormat="false" ht="12" hidden="false" customHeight="true" outlineLevel="0" collapsed="false">
      <c r="A356" s="94" t="n">
        <f aca="false">EDATE(A355,1)</f>
        <v>47362</v>
      </c>
      <c r="B356" s="95" t="n">
        <f aca="false">VLOOKUP(MONTH(A356),Volumes,4)</f>
        <v>20000</v>
      </c>
      <c r="C356" s="96"/>
      <c r="D356" s="97" t="n">
        <f aca="false">B356+C356</f>
        <v>20000</v>
      </c>
      <c r="E356" s="84" t="n">
        <f aca="false">IF(X356=0,0,IF(AND(X356=1,$H$3=1),D356*S356,IF($H$3=2,D356,"N/A")))</f>
        <v>0</v>
      </c>
      <c r="F356" s="84" t="n">
        <f aca="false">E356*W356</f>
        <v>0</v>
      </c>
      <c r="G356" s="32" t="n">
        <f aca="false">VLOOKUP($A356,Table,MATCH(G$4,Curves,0))</f>
        <v>4.0375</v>
      </c>
      <c r="H356" s="98" t="n">
        <f aca="false">G356</f>
        <v>4.0375</v>
      </c>
      <c r="I356" s="99" t="n">
        <f aca="false">H356</f>
        <v>4.0375</v>
      </c>
      <c r="J356" s="32" t="n">
        <f aca="false">VLOOKUP($A356,Table,MATCH(J$4,Curves,0))</f>
        <v>-0.0175</v>
      </c>
      <c r="K356" s="98" t="n">
        <f aca="false">J356</f>
        <v>-0.0175</v>
      </c>
      <c r="L356" s="99" t="n">
        <f aca="false">K356</f>
        <v>-0.0175</v>
      </c>
      <c r="M356" s="32" t="n">
        <f aca="false">VLOOKUP($A356,Table,MATCH(M$4,Curves,0))</f>
        <v>0.01</v>
      </c>
      <c r="N356" s="98" t="n">
        <f aca="false">VLOOKUP($A356,Table,MATCH(N$4,Curves,0))</f>
        <v>0.03</v>
      </c>
      <c r="O356" s="99" t="n">
        <f aca="false">N356</f>
        <v>0.03</v>
      </c>
      <c r="P356" s="100"/>
      <c r="Q356" s="99" t="n">
        <f aca="false">O356+L356+I356</f>
        <v>4.05</v>
      </c>
      <c r="R356" s="100"/>
      <c r="S356" s="35" t="n">
        <f aca="false">A357-A356</f>
        <v>30</v>
      </c>
      <c r="T356" s="101" t="n">
        <f aca="false">CHOOSE(F$3,A357+24,A356)</f>
        <v>47416</v>
      </c>
      <c r="U356" s="35" t="n">
        <f aca="false">T356-C$3</f>
        <v>10642</v>
      </c>
      <c r="V356" s="32" t="n">
        <f aca="false">VLOOKUP($A356,Table,MATCH(V$4,Curves,0))</f>
        <v>0.070859002456139</v>
      </c>
      <c r="W356" s="102" t="n">
        <f aca="false">1/(1+CHOOSE(F$3,(V357+($K$3/10000))/2,(V356+($K$3/10000))/2))^(2*U356/365.25)</f>
        <v>0.131489148431892</v>
      </c>
      <c r="X356" s="35" t="n">
        <f aca="false">IF(AND(mthbeg&lt;=A356,mthend&gt;=A356),1,0)</f>
        <v>0</v>
      </c>
      <c r="Y356" s="35" t="n">
        <f aca="false">S356*X356</f>
        <v>0</v>
      </c>
      <c r="AA356" s="89" t="n">
        <f aca="false">F356*G356</f>
        <v>0</v>
      </c>
      <c r="AB356" s="89" t="n">
        <f aca="false">$F356*H356</f>
        <v>0</v>
      </c>
      <c r="AC356" s="89" t="n">
        <f aca="false">$F356*I356</f>
        <v>0</v>
      </c>
      <c r="AD356" s="89" t="n">
        <f aca="false">$F356*J356</f>
        <v>-0</v>
      </c>
      <c r="AE356" s="89" t="n">
        <f aca="false">$F356*K356</f>
        <v>-0</v>
      </c>
      <c r="AF356" s="89" t="n">
        <f aca="false">$F356*L356</f>
        <v>-0</v>
      </c>
      <c r="AG356" s="89" t="n">
        <f aca="false">$F356*M356</f>
        <v>0</v>
      </c>
      <c r="AH356" s="89" t="n">
        <f aca="false">$F356*N356</f>
        <v>0</v>
      </c>
      <c r="AI356" s="89" t="n">
        <f aca="false">F356*O356</f>
        <v>0</v>
      </c>
      <c r="AJ356" s="93"/>
      <c r="AK356" s="89" t="n">
        <f aca="false">CHOOSE($G$3,AB356-AC356,AC356-AB356)</f>
        <v>0</v>
      </c>
      <c r="AL356" s="89" t="n">
        <f aca="false">CHOOSE($G$3,AE356-AF356,AF356-AE356)</f>
        <v>0</v>
      </c>
      <c r="AM356" s="89" t="n">
        <f aca="false">CHOOSE($G$3,AH356-AI356,AI356-AH356)</f>
        <v>0</v>
      </c>
      <c r="AN356" s="103" t="n">
        <f aca="false">SUM(AK356:AM356)</f>
        <v>0</v>
      </c>
      <c r="AP356" s="89" t="n">
        <f aca="false">CHOOSE($G$3,AA356-AB356,AB356-AA356)</f>
        <v>0</v>
      </c>
      <c r="AQ356" s="89" t="n">
        <f aca="false">CHOOSE($G$3,AD356-AE356,AE356-AD356)</f>
        <v>0</v>
      </c>
      <c r="AR356" s="89" t="n">
        <f aca="false">CHOOSE($G$3,AG356-AH356,AH356-AG356)</f>
        <v>0</v>
      </c>
      <c r="AS356" s="103" t="n">
        <f aca="false">AP356+AQ356+AR356</f>
        <v>0</v>
      </c>
      <c r="AT356" s="103"/>
      <c r="AU356" s="90" t="n">
        <f aca="false">AS356+AN356</f>
        <v>0</v>
      </c>
      <c r="AW356" s="90" t="n">
        <f aca="false">AI356+AF356+AC356</f>
        <v>0</v>
      </c>
      <c r="AX356" s="104"/>
    </row>
    <row r="357" customFormat="false" ht="12" hidden="false" customHeight="true" outlineLevel="0" collapsed="false">
      <c r="A357" s="94" t="n">
        <f aca="false">EDATE(A356,1)</f>
        <v>47392</v>
      </c>
      <c r="B357" s="95" t="n">
        <f aca="false">VLOOKUP(MONTH(A357),Volumes,4)</f>
        <v>10000</v>
      </c>
      <c r="C357" s="96"/>
      <c r="D357" s="97" t="n">
        <f aca="false">B357+C357</f>
        <v>10000</v>
      </c>
      <c r="E357" s="84" t="n">
        <f aca="false">IF(X357=0,0,IF(AND(X357=1,$H$3=1),D357*S357,IF($H$3=2,D357,"N/A")))</f>
        <v>0</v>
      </c>
      <c r="F357" s="84" t="n">
        <f aca="false">E357*W357</f>
        <v>0</v>
      </c>
      <c r="G357" s="32" t="n">
        <f aca="false">VLOOKUP($A357,Table,MATCH(G$4,Curves,0))</f>
        <v>4.0375</v>
      </c>
      <c r="H357" s="98" t="n">
        <f aca="false">G357</f>
        <v>4.0375</v>
      </c>
      <c r="I357" s="99" t="n">
        <f aca="false">H357</f>
        <v>4.0375</v>
      </c>
      <c r="J357" s="32" t="n">
        <f aca="false">VLOOKUP($A357,Table,MATCH(J$4,Curves,0))</f>
        <v>-0.0175</v>
      </c>
      <c r="K357" s="98" t="n">
        <f aca="false">J357</f>
        <v>-0.0175</v>
      </c>
      <c r="L357" s="99" t="n">
        <f aca="false">K357</f>
        <v>-0.0175</v>
      </c>
      <c r="M357" s="32" t="n">
        <f aca="false">VLOOKUP($A357,Table,MATCH(M$4,Curves,0))</f>
        <v>0.01</v>
      </c>
      <c r="N357" s="98" t="n">
        <f aca="false">VLOOKUP($A357,Table,MATCH(N$4,Curves,0))</f>
        <v>0.03</v>
      </c>
      <c r="O357" s="99" t="n">
        <f aca="false">N357</f>
        <v>0.03</v>
      </c>
      <c r="P357" s="100"/>
      <c r="Q357" s="99" t="n">
        <f aca="false">O357+L357+I357</f>
        <v>4.05</v>
      </c>
      <c r="R357" s="100"/>
      <c r="S357" s="35" t="n">
        <f aca="false">A358-A357</f>
        <v>31</v>
      </c>
      <c r="T357" s="101" t="n">
        <f aca="false">CHOOSE(F$3,A358+24,A357)</f>
        <v>47447</v>
      </c>
      <c r="U357" s="35" t="n">
        <f aca="false">T357-C$3</f>
        <v>10673</v>
      </c>
      <c r="V357" s="32" t="n">
        <f aca="false">VLOOKUP($A357,Table,MATCH(V$4,Curves,0))</f>
        <v>0.070859002456139</v>
      </c>
      <c r="W357" s="102" t="n">
        <f aca="false">1/(1+CHOOSE(F$3,(V358+($K$3/10000))/2,(V357+($K$3/10000))/2))^(2*U357/365.25)</f>
        <v>0.130714345036661</v>
      </c>
      <c r="X357" s="35" t="n">
        <f aca="false">IF(AND(mthbeg&lt;=A357,mthend&gt;=A357),1,0)</f>
        <v>0</v>
      </c>
      <c r="Y357" s="35" t="n">
        <f aca="false">S357*X357</f>
        <v>0</v>
      </c>
      <c r="AA357" s="89" t="n">
        <f aca="false">F357*G357</f>
        <v>0</v>
      </c>
      <c r="AB357" s="89" t="n">
        <f aca="false">$F357*H357</f>
        <v>0</v>
      </c>
      <c r="AC357" s="89" t="n">
        <f aca="false">$F357*I357</f>
        <v>0</v>
      </c>
      <c r="AD357" s="89" t="n">
        <f aca="false">$F357*J357</f>
        <v>-0</v>
      </c>
      <c r="AE357" s="89" t="n">
        <f aca="false">$F357*K357</f>
        <v>-0</v>
      </c>
      <c r="AF357" s="89" t="n">
        <f aca="false">$F357*L357</f>
        <v>-0</v>
      </c>
      <c r="AG357" s="89" t="n">
        <f aca="false">$F357*M357</f>
        <v>0</v>
      </c>
      <c r="AH357" s="89" t="n">
        <f aca="false">$F357*N357</f>
        <v>0</v>
      </c>
      <c r="AI357" s="89" t="n">
        <f aca="false">F357*O357</f>
        <v>0</v>
      </c>
      <c r="AJ357" s="93"/>
      <c r="AK357" s="89" t="n">
        <f aca="false">CHOOSE($G$3,AB357-AC357,AC357-AB357)</f>
        <v>0</v>
      </c>
      <c r="AL357" s="89" t="n">
        <f aca="false">CHOOSE($G$3,AE357-AF357,AF357-AE357)</f>
        <v>0</v>
      </c>
      <c r="AM357" s="89" t="n">
        <f aca="false">CHOOSE($G$3,AH357-AI357,AI357-AH357)</f>
        <v>0</v>
      </c>
      <c r="AN357" s="103" t="n">
        <f aca="false">SUM(AK357:AM357)</f>
        <v>0</v>
      </c>
      <c r="AP357" s="89" t="n">
        <f aca="false">CHOOSE($G$3,AA357-AB357,AB357-AA357)</f>
        <v>0</v>
      </c>
      <c r="AQ357" s="89" t="n">
        <f aca="false">CHOOSE($G$3,AD357-AE357,AE357-AD357)</f>
        <v>0</v>
      </c>
      <c r="AR357" s="89" t="n">
        <f aca="false">CHOOSE($G$3,AG357-AH357,AH357-AG357)</f>
        <v>0</v>
      </c>
      <c r="AS357" s="103" t="n">
        <f aca="false">AP357+AQ357+AR357</f>
        <v>0</v>
      </c>
      <c r="AT357" s="103"/>
      <c r="AU357" s="90" t="n">
        <f aca="false">AS357+AN357</f>
        <v>0</v>
      </c>
      <c r="AW357" s="90" t="n">
        <f aca="false">AI357+AF357+AC357</f>
        <v>0</v>
      </c>
      <c r="AX357" s="104"/>
    </row>
    <row r="358" customFormat="false" ht="12" hidden="false" customHeight="true" outlineLevel="0" collapsed="false">
      <c r="A358" s="94" t="n">
        <f aca="false">EDATE(A357,1)</f>
        <v>47423</v>
      </c>
      <c r="B358" s="95" t="n">
        <f aca="false">VLOOKUP(MONTH(A358),Volumes,4)</f>
        <v>10000</v>
      </c>
      <c r="C358" s="96"/>
      <c r="D358" s="97" t="n">
        <f aca="false">B358+C358</f>
        <v>10000</v>
      </c>
      <c r="E358" s="84" t="n">
        <f aca="false">IF(X358=0,0,IF(AND(X358=1,$H$3=1),D358*S358,IF($H$3=2,D358,"N/A")))</f>
        <v>0</v>
      </c>
      <c r="F358" s="84" t="n">
        <f aca="false">E358*W358</f>
        <v>0</v>
      </c>
      <c r="G358" s="32" t="n">
        <f aca="false">VLOOKUP($A358,Table,MATCH(G$4,Curves,0))</f>
        <v>4.0375</v>
      </c>
      <c r="H358" s="98" t="n">
        <f aca="false">G358</f>
        <v>4.0375</v>
      </c>
      <c r="I358" s="99" t="n">
        <f aca="false">H358</f>
        <v>4.0375</v>
      </c>
      <c r="J358" s="32" t="n">
        <f aca="false">VLOOKUP($A358,Table,MATCH(J$4,Curves,0))</f>
        <v>-0.0175</v>
      </c>
      <c r="K358" s="98" t="n">
        <f aca="false">J358</f>
        <v>-0.0175</v>
      </c>
      <c r="L358" s="99" t="n">
        <f aca="false">K358</f>
        <v>-0.0175</v>
      </c>
      <c r="M358" s="32" t="n">
        <f aca="false">VLOOKUP($A358,Table,MATCH(M$4,Curves,0))</f>
        <v>0.01</v>
      </c>
      <c r="N358" s="98" t="n">
        <f aca="false">VLOOKUP($A358,Table,MATCH(N$4,Curves,0))</f>
        <v>0.03</v>
      </c>
      <c r="O358" s="99" t="n">
        <f aca="false">N358</f>
        <v>0.03</v>
      </c>
      <c r="P358" s="100"/>
      <c r="Q358" s="99" t="n">
        <f aca="false">O358+L358+I358</f>
        <v>4.05</v>
      </c>
      <c r="R358" s="100"/>
      <c r="S358" s="35" t="n">
        <f aca="false">A359-A358</f>
        <v>30</v>
      </c>
      <c r="T358" s="101" t="n">
        <f aca="false">CHOOSE(F$3,A359+24,A358)</f>
        <v>47477</v>
      </c>
      <c r="U358" s="35" t="n">
        <f aca="false">T358-C$3</f>
        <v>10703</v>
      </c>
      <c r="V358" s="32" t="n">
        <f aca="false">VLOOKUP($A358,Table,MATCH(V$4,Curves,0))</f>
        <v>0.070859002456139</v>
      </c>
      <c r="W358" s="102" t="n">
        <f aca="false">1/(1+CHOOSE(F$3,(V359+($K$3/10000))/2,(V358+($K$3/10000))/2))^(2*U358/365.25)</f>
        <v>0.129968882587039</v>
      </c>
      <c r="X358" s="35" t="n">
        <f aca="false">IF(AND(mthbeg&lt;=A358,mthend&gt;=A358),1,0)</f>
        <v>0</v>
      </c>
      <c r="Y358" s="35" t="n">
        <f aca="false">S358*X358</f>
        <v>0</v>
      </c>
      <c r="AA358" s="89" t="n">
        <f aca="false">F358*G358</f>
        <v>0</v>
      </c>
      <c r="AB358" s="89" t="n">
        <f aca="false">$F358*H358</f>
        <v>0</v>
      </c>
      <c r="AC358" s="89" t="n">
        <f aca="false">$F358*I358</f>
        <v>0</v>
      </c>
      <c r="AD358" s="89" t="n">
        <f aca="false">$F358*J358</f>
        <v>-0</v>
      </c>
      <c r="AE358" s="89" t="n">
        <f aca="false">$F358*K358</f>
        <v>-0</v>
      </c>
      <c r="AF358" s="89" t="n">
        <f aca="false">$F358*L358</f>
        <v>-0</v>
      </c>
      <c r="AG358" s="89" t="n">
        <f aca="false">$F358*M358</f>
        <v>0</v>
      </c>
      <c r="AH358" s="89" t="n">
        <f aca="false">$F358*N358</f>
        <v>0</v>
      </c>
      <c r="AI358" s="89" t="n">
        <f aca="false">F358*O358</f>
        <v>0</v>
      </c>
      <c r="AJ358" s="93"/>
      <c r="AK358" s="89" t="n">
        <f aca="false">CHOOSE($G$3,AB358-AC358,AC358-AB358)</f>
        <v>0</v>
      </c>
      <c r="AL358" s="89" t="n">
        <f aca="false">CHOOSE($G$3,AE358-AF358,AF358-AE358)</f>
        <v>0</v>
      </c>
      <c r="AM358" s="89" t="n">
        <f aca="false">CHOOSE($G$3,AH358-AI358,AI358-AH358)</f>
        <v>0</v>
      </c>
      <c r="AN358" s="103" t="n">
        <f aca="false">SUM(AK358:AM358)</f>
        <v>0</v>
      </c>
      <c r="AP358" s="89" t="n">
        <f aca="false">CHOOSE($G$3,AA358-AB358,AB358-AA358)</f>
        <v>0</v>
      </c>
      <c r="AQ358" s="89" t="n">
        <f aca="false">CHOOSE($G$3,AD358-AE358,AE358-AD358)</f>
        <v>0</v>
      </c>
      <c r="AR358" s="89" t="n">
        <f aca="false">CHOOSE($G$3,AG358-AH358,AH358-AG358)</f>
        <v>0</v>
      </c>
      <c r="AS358" s="103" t="n">
        <f aca="false">AP358+AQ358+AR358</f>
        <v>0</v>
      </c>
      <c r="AT358" s="103"/>
      <c r="AU358" s="90" t="n">
        <f aca="false">AS358+AN358</f>
        <v>0</v>
      </c>
      <c r="AW358" s="90" t="n">
        <f aca="false">AI358+AF358+AC358</f>
        <v>0</v>
      </c>
      <c r="AX358" s="104"/>
    </row>
    <row r="359" customFormat="false" ht="12" hidden="false" customHeight="true" outlineLevel="0" collapsed="false">
      <c r="A359" s="94" t="n">
        <f aca="false">EDATE(A358,1)</f>
        <v>47453</v>
      </c>
      <c r="B359" s="95" t="n">
        <f aca="false">VLOOKUP(MONTH(A359),Volumes,4)</f>
        <v>10000</v>
      </c>
      <c r="C359" s="96"/>
      <c r="D359" s="97" t="n">
        <f aca="false">B359+C359</f>
        <v>10000</v>
      </c>
      <c r="E359" s="84" t="n">
        <f aca="false">IF(X359=0,0,IF(AND(X359=1,$H$3=1),D359*S359,IF($H$3=2,D359,"N/A")))</f>
        <v>0</v>
      </c>
      <c r="F359" s="84" t="n">
        <f aca="false">E359*W359</f>
        <v>0</v>
      </c>
      <c r="G359" s="32" t="n">
        <f aca="false">VLOOKUP($A359,Table,MATCH(G$4,Curves,0))</f>
        <v>4.0375</v>
      </c>
      <c r="H359" s="98" t="n">
        <f aca="false">G359</f>
        <v>4.0375</v>
      </c>
      <c r="I359" s="99" t="n">
        <f aca="false">H359</f>
        <v>4.0375</v>
      </c>
      <c r="J359" s="32" t="n">
        <f aca="false">VLOOKUP($A359,Table,MATCH(J$4,Curves,0))</f>
        <v>-0.0175</v>
      </c>
      <c r="K359" s="98" t="n">
        <f aca="false">J359</f>
        <v>-0.0175</v>
      </c>
      <c r="L359" s="99" t="n">
        <f aca="false">K359</f>
        <v>-0.0175</v>
      </c>
      <c r="M359" s="32" t="n">
        <f aca="false">VLOOKUP($A359,Table,MATCH(M$4,Curves,0))</f>
        <v>0.01</v>
      </c>
      <c r="N359" s="98" t="n">
        <f aca="false">VLOOKUP($A359,Table,MATCH(N$4,Curves,0))</f>
        <v>0.03</v>
      </c>
      <c r="O359" s="99" t="n">
        <f aca="false">N359</f>
        <v>0.03</v>
      </c>
      <c r="P359" s="100"/>
      <c r="Q359" s="99" t="n">
        <f aca="false">O359+L359+I359</f>
        <v>4.05</v>
      </c>
      <c r="R359" s="100"/>
      <c r="S359" s="35" t="n">
        <f aca="false">A360-A359</f>
        <v>31</v>
      </c>
      <c r="T359" s="101" t="n">
        <f aca="false">CHOOSE(F$3,A360+24,A359)</f>
        <v>47508</v>
      </c>
      <c r="U359" s="35" t="n">
        <f aca="false">T359-C$3</f>
        <v>10734</v>
      </c>
      <c r="V359" s="32" t="n">
        <f aca="false">VLOOKUP($A359,Table,MATCH(V$4,Curves,0))</f>
        <v>0.070859002456139</v>
      </c>
      <c r="W359" s="102" t="n">
        <f aca="false">1/(1+CHOOSE(F$3,(V360+($K$3/10000))/2,(V359+($K$3/10000))/2))^(2*U359/365.25)</f>
        <v>0.129203037399785</v>
      </c>
      <c r="X359" s="35" t="n">
        <f aca="false">IF(AND(mthbeg&lt;=A359,mthend&gt;=A359),1,0)</f>
        <v>0</v>
      </c>
      <c r="Y359" s="35" t="n">
        <f aca="false">S359*X359</f>
        <v>0</v>
      </c>
      <c r="AA359" s="89" t="n">
        <f aca="false">F359*G359</f>
        <v>0</v>
      </c>
      <c r="AB359" s="89" t="n">
        <f aca="false">$F359*H359</f>
        <v>0</v>
      </c>
      <c r="AC359" s="89" t="n">
        <f aca="false">$F359*I359</f>
        <v>0</v>
      </c>
      <c r="AD359" s="89" t="n">
        <f aca="false">$F359*J359</f>
        <v>-0</v>
      </c>
      <c r="AE359" s="89" t="n">
        <f aca="false">$F359*K359</f>
        <v>-0</v>
      </c>
      <c r="AF359" s="89" t="n">
        <f aca="false">$F359*L359</f>
        <v>-0</v>
      </c>
      <c r="AG359" s="89" t="n">
        <f aca="false">$F359*M359</f>
        <v>0</v>
      </c>
      <c r="AH359" s="89" t="n">
        <f aca="false">$F359*N359</f>
        <v>0</v>
      </c>
      <c r="AI359" s="89" t="n">
        <f aca="false">F359*O359</f>
        <v>0</v>
      </c>
      <c r="AJ359" s="93"/>
      <c r="AK359" s="89" t="n">
        <f aca="false">CHOOSE($G$3,AB359-AC359,AC359-AB359)</f>
        <v>0</v>
      </c>
      <c r="AL359" s="89" t="n">
        <f aca="false">CHOOSE($G$3,AE359-AF359,AF359-AE359)</f>
        <v>0</v>
      </c>
      <c r="AM359" s="89" t="n">
        <f aca="false">CHOOSE($G$3,AH359-AI359,AI359-AH359)</f>
        <v>0</v>
      </c>
      <c r="AN359" s="103" t="n">
        <f aca="false">SUM(AK359:AM359)</f>
        <v>0</v>
      </c>
      <c r="AP359" s="89" t="n">
        <f aca="false">CHOOSE($G$3,AA359-AB359,AB359-AA359)</f>
        <v>0</v>
      </c>
      <c r="AQ359" s="89" t="n">
        <f aca="false">CHOOSE($G$3,AD359-AE359,AE359-AD359)</f>
        <v>0</v>
      </c>
      <c r="AR359" s="89" t="n">
        <f aca="false">CHOOSE($G$3,AG359-AH359,AH359-AG359)</f>
        <v>0</v>
      </c>
      <c r="AS359" s="103" t="n">
        <f aca="false">AP359+AQ359+AR359</f>
        <v>0</v>
      </c>
      <c r="AT359" s="103"/>
      <c r="AU359" s="90" t="n">
        <f aca="false">AS359+AN359</f>
        <v>0</v>
      </c>
      <c r="AW359" s="90" t="n">
        <f aca="false">AI359+AF359+AC359</f>
        <v>0</v>
      </c>
      <c r="AX359" s="104"/>
    </row>
    <row r="360" customFormat="false" ht="12" hidden="false" customHeight="true" outlineLevel="0" collapsed="false">
      <c r="A360" s="94" t="n">
        <f aca="false">EDATE(A359,1)</f>
        <v>47484</v>
      </c>
      <c r="B360" s="95" t="n">
        <f aca="false">VLOOKUP(MONTH(A360),Volumes,4)</f>
        <v>10000</v>
      </c>
      <c r="C360" s="96"/>
      <c r="D360" s="97" t="n">
        <f aca="false">B360+C360</f>
        <v>10000</v>
      </c>
      <c r="E360" s="84" t="n">
        <f aca="false">IF(X360=0,0,IF(AND(X360=1,$H$3=1),D360*S360,IF($H$3=2,D360,"N/A")))</f>
        <v>0</v>
      </c>
      <c r="F360" s="84" t="n">
        <f aca="false">E360*W360</f>
        <v>0</v>
      </c>
      <c r="G360" s="32" t="n">
        <f aca="false">VLOOKUP($A360,Table,MATCH(G$4,Curves,0))</f>
        <v>4.0375</v>
      </c>
      <c r="H360" s="98" t="n">
        <f aca="false">G360</f>
        <v>4.0375</v>
      </c>
      <c r="I360" s="99" t="n">
        <f aca="false">H360</f>
        <v>4.0375</v>
      </c>
      <c r="J360" s="32" t="n">
        <f aca="false">VLOOKUP($A360,Table,MATCH(J$4,Curves,0))</f>
        <v>-0.0175</v>
      </c>
      <c r="K360" s="98" t="n">
        <f aca="false">J360</f>
        <v>-0.0175</v>
      </c>
      <c r="L360" s="99" t="n">
        <f aca="false">K360</f>
        <v>-0.0175</v>
      </c>
      <c r="M360" s="32" t="n">
        <f aca="false">VLOOKUP($A360,Table,MATCH(M$4,Curves,0))</f>
        <v>0.01</v>
      </c>
      <c r="N360" s="98" t="n">
        <f aca="false">VLOOKUP($A360,Table,MATCH(N$4,Curves,0))</f>
        <v>0.03</v>
      </c>
      <c r="O360" s="99" t="n">
        <f aca="false">N360</f>
        <v>0.03</v>
      </c>
      <c r="P360" s="100"/>
      <c r="Q360" s="99" t="n">
        <f aca="false">O360+L360+I360</f>
        <v>4.05</v>
      </c>
      <c r="R360" s="100"/>
      <c r="S360" s="35" t="n">
        <f aca="false">A361-A360</f>
        <v>31</v>
      </c>
      <c r="T360" s="101" t="n">
        <f aca="false">CHOOSE(F$3,A361+24,A360)</f>
        <v>47539</v>
      </c>
      <c r="U360" s="35" t="n">
        <f aca="false">T360-C$3</f>
        <v>10765</v>
      </c>
      <c r="V360" s="32" t="n">
        <f aca="false">VLOOKUP($A360,Table,MATCH(V$4,Curves,0))</f>
        <v>0.070859002456139</v>
      </c>
      <c r="W360" s="102" t="n">
        <f aca="false">1/(1+CHOOSE(F$3,(V361+($K$3/10000))/2,(V360+($K$3/10000))/2))^(2*U360/365.25)</f>
        <v>0.128441704976196</v>
      </c>
      <c r="X360" s="35" t="n">
        <f aca="false">IF(AND(mthbeg&lt;=A360,mthend&gt;=A360),1,0)</f>
        <v>0</v>
      </c>
      <c r="Y360" s="35" t="n">
        <f aca="false">S360*X360</f>
        <v>0</v>
      </c>
      <c r="AA360" s="89" t="n">
        <f aca="false">F360*G360</f>
        <v>0</v>
      </c>
      <c r="AB360" s="89" t="n">
        <f aca="false">$F360*H360</f>
        <v>0</v>
      </c>
      <c r="AC360" s="89" t="n">
        <f aca="false">$F360*I360</f>
        <v>0</v>
      </c>
      <c r="AD360" s="89" t="n">
        <f aca="false">$F360*J360</f>
        <v>-0</v>
      </c>
      <c r="AE360" s="89" t="n">
        <f aca="false">$F360*K360</f>
        <v>-0</v>
      </c>
      <c r="AF360" s="89" t="n">
        <f aca="false">$F360*L360</f>
        <v>-0</v>
      </c>
      <c r="AG360" s="89" t="n">
        <f aca="false">$F360*M360</f>
        <v>0</v>
      </c>
      <c r="AH360" s="89" t="n">
        <f aca="false">$F360*N360</f>
        <v>0</v>
      </c>
      <c r="AI360" s="89" t="n">
        <f aca="false">F360*O360</f>
        <v>0</v>
      </c>
      <c r="AJ360" s="93"/>
      <c r="AK360" s="89" t="n">
        <f aca="false">CHOOSE($G$3,AB360-AC360,AC360-AB360)</f>
        <v>0</v>
      </c>
      <c r="AL360" s="89" t="n">
        <f aca="false">CHOOSE($G$3,AE360-AF360,AF360-AE360)</f>
        <v>0</v>
      </c>
      <c r="AM360" s="89" t="n">
        <f aca="false">CHOOSE($G$3,AH360-AI360,AI360-AH360)</f>
        <v>0</v>
      </c>
      <c r="AN360" s="103" t="n">
        <f aca="false">SUM(AK360:AM360)</f>
        <v>0</v>
      </c>
      <c r="AP360" s="89" t="n">
        <f aca="false">CHOOSE($G$3,AA360-AB360,AB360-AA360)</f>
        <v>0</v>
      </c>
      <c r="AQ360" s="89" t="n">
        <f aca="false">CHOOSE($G$3,AD360-AE360,AE360-AD360)</f>
        <v>0</v>
      </c>
      <c r="AR360" s="89" t="n">
        <f aca="false">CHOOSE($G$3,AG360-AH360,AH360-AG360)</f>
        <v>0</v>
      </c>
      <c r="AS360" s="103" t="n">
        <f aca="false">AP360+AQ360+AR360</f>
        <v>0</v>
      </c>
      <c r="AT360" s="103"/>
      <c r="AU360" s="90" t="n">
        <f aca="false">AS360+AN360</f>
        <v>0</v>
      </c>
      <c r="AW360" s="90" t="n">
        <f aca="false">AI360+AF360+AC360</f>
        <v>0</v>
      </c>
      <c r="AX360" s="104"/>
    </row>
    <row r="361" customFormat="false" ht="12" hidden="false" customHeight="true" outlineLevel="0" collapsed="false">
      <c r="A361" s="94" t="n">
        <f aca="false">EDATE(A360,1)</f>
        <v>47515</v>
      </c>
      <c r="B361" s="95" t="n">
        <f aca="false">VLOOKUP(MONTH(A361),Volumes,4)</f>
        <v>10000</v>
      </c>
      <c r="C361" s="96"/>
      <c r="D361" s="97" t="n">
        <f aca="false">B361+C361</f>
        <v>10000</v>
      </c>
      <c r="E361" s="84" t="n">
        <f aca="false">IF(X361=0,0,IF(AND(X361=1,$H$3=1),D361*S361,IF($H$3=2,D361,"N/A")))</f>
        <v>0</v>
      </c>
      <c r="F361" s="84" t="n">
        <f aca="false">E361*W361</f>
        <v>0</v>
      </c>
      <c r="G361" s="32" t="n">
        <f aca="false">VLOOKUP($A361,Table,MATCH(G$4,Curves,0))</f>
        <v>4.0375</v>
      </c>
      <c r="H361" s="98" t="n">
        <f aca="false">G361</f>
        <v>4.0375</v>
      </c>
      <c r="I361" s="99" t="n">
        <f aca="false">H361</f>
        <v>4.0375</v>
      </c>
      <c r="J361" s="32" t="n">
        <f aca="false">VLOOKUP($A361,Table,MATCH(J$4,Curves,0))</f>
        <v>-0.0175</v>
      </c>
      <c r="K361" s="98" t="n">
        <f aca="false">J361</f>
        <v>-0.0175</v>
      </c>
      <c r="L361" s="99" t="n">
        <f aca="false">K361</f>
        <v>-0.0175</v>
      </c>
      <c r="M361" s="32" t="n">
        <f aca="false">VLOOKUP($A361,Table,MATCH(M$4,Curves,0))</f>
        <v>0.01</v>
      </c>
      <c r="N361" s="98" t="n">
        <f aca="false">VLOOKUP($A361,Table,MATCH(N$4,Curves,0))</f>
        <v>0.03</v>
      </c>
      <c r="O361" s="99" t="n">
        <f aca="false">N361</f>
        <v>0.03</v>
      </c>
      <c r="P361" s="100"/>
      <c r="Q361" s="99" t="n">
        <f aca="false">O361+L361+I361</f>
        <v>4.05</v>
      </c>
      <c r="R361" s="100"/>
      <c r="S361" s="35" t="n">
        <f aca="false">A362-A361</f>
        <v>28</v>
      </c>
      <c r="T361" s="101" t="n">
        <f aca="false">CHOOSE(F$3,A362+24,A361)</f>
        <v>47567</v>
      </c>
      <c r="U361" s="35" t="n">
        <f aca="false">T361-C$3</f>
        <v>10793</v>
      </c>
      <c r="V361" s="32" t="n">
        <f aca="false">VLOOKUP($A361,Table,MATCH(V$4,Curves,0))</f>
        <v>0.070859002456139</v>
      </c>
      <c r="W361" s="102" t="n">
        <f aca="false">1/(1+CHOOSE(F$3,(V362+($K$3/10000))/2,(V361+($K$3/10000))/2))^(2*U361/365.25)</f>
        <v>0.127757906578658</v>
      </c>
      <c r="X361" s="35" t="n">
        <f aca="false">IF(AND(mthbeg&lt;=A361,mthend&gt;=A361),1,0)</f>
        <v>0</v>
      </c>
      <c r="Y361" s="35" t="n">
        <f aca="false">S361*X361</f>
        <v>0</v>
      </c>
      <c r="AA361" s="89" t="n">
        <f aca="false">F361*G361</f>
        <v>0</v>
      </c>
      <c r="AB361" s="89" t="n">
        <f aca="false">$F361*H361</f>
        <v>0</v>
      </c>
      <c r="AC361" s="89" t="n">
        <f aca="false">$F361*I361</f>
        <v>0</v>
      </c>
      <c r="AD361" s="89" t="n">
        <f aca="false">$F361*J361</f>
        <v>-0</v>
      </c>
      <c r="AE361" s="89" t="n">
        <f aca="false">$F361*K361</f>
        <v>-0</v>
      </c>
      <c r="AF361" s="89" t="n">
        <f aca="false">$F361*L361</f>
        <v>-0</v>
      </c>
      <c r="AG361" s="89" t="n">
        <f aca="false">$F361*M361</f>
        <v>0</v>
      </c>
      <c r="AH361" s="89" t="n">
        <f aca="false">$F361*N361</f>
        <v>0</v>
      </c>
      <c r="AI361" s="89" t="n">
        <f aca="false">F361*O361</f>
        <v>0</v>
      </c>
      <c r="AJ361" s="93"/>
      <c r="AK361" s="89" t="n">
        <f aca="false">CHOOSE($G$3,AB361-AC361,AC361-AB361)</f>
        <v>0</v>
      </c>
      <c r="AL361" s="89" t="n">
        <f aca="false">CHOOSE($G$3,AE361-AF361,AF361-AE361)</f>
        <v>0</v>
      </c>
      <c r="AM361" s="89" t="n">
        <f aca="false">CHOOSE($G$3,AH361-AI361,AI361-AH361)</f>
        <v>0</v>
      </c>
      <c r="AN361" s="103" t="n">
        <f aca="false">SUM(AK361:AM361)</f>
        <v>0</v>
      </c>
      <c r="AP361" s="89" t="n">
        <f aca="false">CHOOSE($G$3,AA361-AB361,AB361-AA361)</f>
        <v>0</v>
      </c>
      <c r="AQ361" s="89" t="n">
        <f aca="false">CHOOSE($G$3,AD361-AE361,AE361-AD361)</f>
        <v>0</v>
      </c>
      <c r="AR361" s="89" t="n">
        <f aca="false">CHOOSE($G$3,AG361-AH361,AH361-AG361)</f>
        <v>0</v>
      </c>
      <c r="AS361" s="103" t="n">
        <f aca="false">AP361+AQ361+AR361</f>
        <v>0</v>
      </c>
      <c r="AT361" s="103"/>
      <c r="AU361" s="90" t="n">
        <f aca="false">AS361+AN361</f>
        <v>0</v>
      </c>
      <c r="AW361" s="90" t="n">
        <f aca="false">AI361+AF361+AC361</f>
        <v>0</v>
      </c>
      <c r="AX361" s="104"/>
    </row>
    <row r="362" customFormat="false" ht="12" hidden="false" customHeight="true" outlineLevel="0" collapsed="false">
      <c r="A362" s="94" t="n">
        <f aca="false">EDATE(A361,1)</f>
        <v>47543</v>
      </c>
      <c r="B362" s="95" t="n">
        <f aca="false">VLOOKUP(MONTH(A362),Volumes,4)</f>
        <v>10000</v>
      </c>
      <c r="C362" s="96"/>
      <c r="D362" s="97" t="n">
        <f aca="false">B362+C362</f>
        <v>10000</v>
      </c>
      <c r="E362" s="84" t="n">
        <f aca="false">IF(X362=0,0,IF(AND(X362=1,$H$3=1),D362*S362,IF($H$3=2,D362,"N/A")))</f>
        <v>0</v>
      </c>
      <c r="F362" s="84" t="n">
        <f aca="false">E362*W362</f>
        <v>0</v>
      </c>
      <c r="G362" s="32" t="n">
        <f aca="false">VLOOKUP($A362,Table,MATCH(G$4,Curves,0))</f>
        <v>4.0375</v>
      </c>
      <c r="H362" s="98" t="n">
        <f aca="false">G362</f>
        <v>4.0375</v>
      </c>
      <c r="I362" s="99" t="n">
        <f aca="false">H362</f>
        <v>4.0375</v>
      </c>
      <c r="J362" s="32" t="n">
        <f aca="false">VLOOKUP($A362,Table,MATCH(J$4,Curves,0))</f>
        <v>-0.0175</v>
      </c>
      <c r="K362" s="98" t="n">
        <f aca="false">J362</f>
        <v>-0.0175</v>
      </c>
      <c r="L362" s="99" t="n">
        <f aca="false">K362</f>
        <v>-0.0175</v>
      </c>
      <c r="M362" s="32" t="n">
        <f aca="false">VLOOKUP($A362,Table,MATCH(M$4,Curves,0))</f>
        <v>0.01</v>
      </c>
      <c r="N362" s="98" t="n">
        <f aca="false">VLOOKUP($A362,Table,MATCH(N$4,Curves,0))</f>
        <v>0.03</v>
      </c>
      <c r="O362" s="99" t="n">
        <f aca="false">N362</f>
        <v>0.03</v>
      </c>
      <c r="P362" s="100"/>
      <c r="Q362" s="99" t="n">
        <f aca="false">O362+L362+I362</f>
        <v>4.05</v>
      </c>
      <c r="R362" s="100"/>
      <c r="S362" s="35" t="n">
        <f aca="false">A363-A362</f>
        <v>31</v>
      </c>
      <c r="T362" s="101" t="n">
        <f aca="false">CHOOSE(F$3,A363+24,A362)</f>
        <v>47598</v>
      </c>
      <c r="U362" s="35" t="n">
        <f aca="false">T362-C$3</f>
        <v>10824</v>
      </c>
      <c r="V362" s="32" t="n">
        <f aca="false">VLOOKUP($A362,Table,MATCH(V$4,Curves,0))</f>
        <v>0.070859002456139</v>
      </c>
      <c r="W362" s="102" t="n">
        <f aca="false">1/(1+CHOOSE(F$3,(V363+($K$3/10000))/2,(V362+($K$3/10000))/2))^(2*U362/365.25)</f>
        <v>0.127005089627867</v>
      </c>
      <c r="X362" s="35" t="n">
        <f aca="false">IF(AND(mthbeg&lt;=A362,mthend&gt;=A362),1,0)</f>
        <v>0</v>
      </c>
      <c r="Y362" s="35" t="n">
        <f aca="false">S362*X362</f>
        <v>0</v>
      </c>
      <c r="AA362" s="89" t="n">
        <f aca="false">F362*G362</f>
        <v>0</v>
      </c>
      <c r="AB362" s="89" t="n">
        <f aca="false">$F362*H362</f>
        <v>0</v>
      </c>
      <c r="AC362" s="89" t="n">
        <f aca="false">$F362*I362</f>
        <v>0</v>
      </c>
      <c r="AD362" s="89" t="n">
        <f aca="false">$F362*J362</f>
        <v>-0</v>
      </c>
      <c r="AE362" s="89" t="n">
        <f aca="false">$F362*K362</f>
        <v>-0</v>
      </c>
      <c r="AF362" s="89" t="n">
        <f aca="false">$F362*L362</f>
        <v>-0</v>
      </c>
      <c r="AG362" s="89" t="n">
        <f aca="false">$F362*M362</f>
        <v>0</v>
      </c>
      <c r="AH362" s="89" t="n">
        <f aca="false">$F362*N362</f>
        <v>0</v>
      </c>
      <c r="AI362" s="89" t="n">
        <f aca="false">F362*O362</f>
        <v>0</v>
      </c>
      <c r="AJ362" s="93"/>
      <c r="AK362" s="89" t="n">
        <f aca="false">CHOOSE($G$3,AB362-AC362,AC362-AB362)</f>
        <v>0</v>
      </c>
      <c r="AL362" s="89" t="n">
        <f aca="false">CHOOSE($G$3,AE362-AF362,AF362-AE362)</f>
        <v>0</v>
      </c>
      <c r="AM362" s="89" t="n">
        <f aca="false">CHOOSE($G$3,AH362-AI362,AI362-AH362)</f>
        <v>0</v>
      </c>
      <c r="AN362" s="103" t="n">
        <f aca="false">SUM(AK362:AM362)</f>
        <v>0</v>
      </c>
      <c r="AP362" s="89" t="n">
        <f aca="false">CHOOSE($G$3,AA362-AB362,AB362-AA362)</f>
        <v>0</v>
      </c>
      <c r="AQ362" s="89" t="n">
        <f aca="false">CHOOSE($G$3,AD362-AE362,AE362-AD362)</f>
        <v>0</v>
      </c>
      <c r="AR362" s="89" t="n">
        <f aca="false">CHOOSE($G$3,AG362-AH362,AH362-AG362)</f>
        <v>0</v>
      </c>
      <c r="AS362" s="103" t="n">
        <f aca="false">AP362+AQ362+AR362</f>
        <v>0</v>
      </c>
      <c r="AT362" s="103"/>
      <c r="AU362" s="90" t="n">
        <f aca="false">AS362+AN362</f>
        <v>0</v>
      </c>
      <c r="AW362" s="90" t="n">
        <f aca="false">AI362+AF362+AC362</f>
        <v>0</v>
      </c>
      <c r="AX362" s="104"/>
    </row>
    <row r="363" customFormat="false" ht="12" hidden="false" customHeight="true" outlineLevel="0" collapsed="false">
      <c r="A363" s="94" t="n">
        <f aca="false">EDATE(A362,1)</f>
        <v>47574</v>
      </c>
      <c r="B363" s="95" t="n">
        <f aca="false">VLOOKUP(MONTH(A363),Volumes,4)</f>
        <v>10000</v>
      </c>
      <c r="C363" s="96"/>
      <c r="D363" s="97" t="n">
        <f aca="false">B363+C363</f>
        <v>10000</v>
      </c>
      <c r="E363" s="84" t="n">
        <f aca="false">IF(X363=0,0,IF(AND(X363=1,$H$3=1),D363*S363,IF($H$3=2,D363,"N/A")))</f>
        <v>0</v>
      </c>
      <c r="F363" s="84" t="n">
        <f aca="false">E363*W363</f>
        <v>0</v>
      </c>
      <c r="G363" s="32" t="n">
        <f aca="false">VLOOKUP($A363,Table,MATCH(G$4,Curves,0))</f>
        <v>4.0375</v>
      </c>
      <c r="H363" s="98" t="n">
        <f aca="false">G363</f>
        <v>4.0375</v>
      </c>
      <c r="I363" s="99" t="n">
        <f aca="false">H363</f>
        <v>4.0375</v>
      </c>
      <c r="J363" s="32" t="n">
        <f aca="false">VLOOKUP($A363,Table,MATCH(J$4,Curves,0))</f>
        <v>-0.0175</v>
      </c>
      <c r="K363" s="98" t="n">
        <f aca="false">J363</f>
        <v>-0.0175</v>
      </c>
      <c r="L363" s="99" t="n">
        <f aca="false">K363</f>
        <v>-0.0175</v>
      </c>
      <c r="M363" s="32" t="n">
        <f aca="false">VLOOKUP($A363,Table,MATCH(M$4,Curves,0))</f>
        <v>0.01</v>
      </c>
      <c r="N363" s="98" t="n">
        <f aca="false">VLOOKUP($A363,Table,MATCH(N$4,Curves,0))</f>
        <v>0.03</v>
      </c>
      <c r="O363" s="99" t="n">
        <f aca="false">N363</f>
        <v>0.03</v>
      </c>
      <c r="P363" s="100"/>
      <c r="Q363" s="99" t="n">
        <f aca="false">O363+L363+I363</f>
        <v>4.05</v>
      </c>
      <c r="R363" s="100"/>
      <c r="S363" s="35" t="n">
        <f aca="false">A364-A363</f>
        <v>30</v>
      </c>
      <c r="T363" s="101" t="n">
        <f aca="false">CHOOSE(F$3,A364+24,A363)</f>
        <v>47628</v>
      </c>
      <c r="U363" s="35" t="n">
        <f aca="false">T363-C$3</f>
        <v>10854</v>
      </c>
      <c r="V363" s="32" t="n">
        <f aca="false">VLOOKUP($A363,Table,MATCH(V$4,Curves,0))</f>
        <v>0.070859002456139</v>
      </c>
      <c r="W363" s="102" t="n">
        <f aca="false">1/(1+CHOOSE(F$3,(V364+($K$3/10000))/2,(V363+($K$3/10000))/2))^(2*U363/365.25)</f>
        <v>0.126280781020407</v>
      </c>
      <c r="X363" s="35" t="n">
        <f aca="false">IF(AND(mthbeg&lt;=A363,mthend&gt;=A363),1,0)</f>
        <v>0</v>
      </c>
      <c r="Y363" s="35" t="n">
        <f aca="false">S363*X363</f>
        <v>0</v>
      </c>
      <c r="AA363" s="89" t="n">
        <f aca="false">F363*G363</f>
        <v>0</v>
      </c>
      <c r="AB363" s="89" t="n">
        <f aca="false">$F363*H363</f>
        <v>0</v>
      </c>
      <c r="AC363" s="89" t="n">
        <f aca="false">$F363*I363</f>
        <v>0</v>
      </c>
      <c r="AD363" s="89" t="n">
        <f aca="false">$F363*J363</f>
        <v>-0</v>
      </c>
      <c r="AE363" s="89" t="n">
        <f aca="false">$F363*K363</f>
        <v>-0</v>
      </c>
      <c r="AF363" s="89" t="n">
        <f aca="false">$F363*L363</f>
        <v>-0</v>
      </c>
      <c r="AG363" s="89" t="n">
        <f aca="false">$F363*M363</f>
        <v>0</v>
      </c>
      <c r="AH363" s="89" t="n">
        <f aca="false">$F363*N363</f>
        <v>0</v>
      </c>
      <c r="AI363" s="89" t="n">
        <f aca="false">F363*O363</f>
        <v>0</v>
      </c>
      <c r="AJ363" s="93"/>
      <c r="AK363" s="89" t="n">
        <f aca="false">CHOOSE($G$3,AB363-AC363,AC363-AB363)</f>
        <v>0</v>
      </c>
      <c r="AL363" s="89" t="n">
        <f aca="false">CHOOSE($G$3,AE363-AF363,AF363-AE363)</f>
        <v>0</v>
      </c>
      <c r="AM363" s="89" t="n">
        <f aca="false">CHOOSE($G$3,AH363-AI363,AI363-AH363)</f>
        <v>0</v>
      </c>
      <c r="AN363" s="103" t="n">
        <f aca="false">SUM(AK363:AM363)</f>
        <v>0</v>
      </c>
      <c r="AP363" s="89" t="n">
        <f aca="false">CHOOSE($G$3,AA363-AB363,AB363-AA363)</f>
        <v>0</v>
      </c>
      <c r="AQ363" s="89" t="n">
        <f aca="false">CHOOSE($G$3,AD363-AE363,AE363-AD363)</f>
        <v>0</v>
      </c>
      <c r="AR363" s="89" t="n">
        <f aca="false">CHOOSE($G$3,AG363-AH363,AH363-AG363)</f>
        <v>0</v>
      </c>
      <c r="AS363" s="103" t="n">
        <f aca="false">AP363+AQ363+AR363</f>
        <v>0</v>
      </c>
      <c r="AT363" s="103"/>
      <c r="AU363" s="90" t="n">
        <f aca="false">AS363+AN363</f>
        <v>0</v>
      </c>
      <c r="AW363" s="90" t="n">
        <f aca="false">AI363+AF363+AC363</f>
        <v>0</v>
      </c>
      <c r="AX363" s="104"/>
    </row>
    <row r="364" customFormat="false" ht="12" hidden="false" customHeight="true" outlineLevel="0" collapsed="false">
      <c r="A364" s="94" t="n">
        <f aca="false">EDATE(A363,1)</f>
        <v>47604</v>
      </c>
      <c r="B364" s="95" t="n">
        <f aca="false">VLOOKUP(MONTH(A364),Volumes,4)</f>
        <v>20000</v>
      </c>
      <c r="C364" s="96"/>
      <c r="D364" s="97" t="n">
        <f aca="false">B364+C364</f>
        <v>20000</v>
      </c>
      <c r="E364" s="84" t="n">
        <f aca="false">IF(X364=0,0,IF(AND(X364=1,$H$3=1),D364*S364,IF($H$3=2,D364,"N/A")))</f>
        <v>0</v>
      </c>
      <c r="F364" s="84" t="n">
        <f aca="false">E364*W364</f>
        <v>0</v>
      </c>
      <c r="G364" s="32" t="n">
        <f aca="false">VLOOKUP($A364,Table,MATCH(G$4,Curves,0))</f>
        <v>4.0375</v>
      </c>
      <c r="H364" s="98" t="n">
        <f aca="false">G364</f>
        <v>4.0375</v>
      </c>
      <c r="I364" s="99" t="n">
        <f aca="false">H364</f>
        <v>4.0375</v>
      </c>
      <c r="J364" s="32" t="n">
        <f aca="false">VLOOKUP($A364,Table,MATCH(J$4,Curves,0))</f>
        <v>-0.0175</v>
      </c>
      <c r="K364" s="98" t="n">
        <f aca="false">J364</f>
        <v>-0.0175</v>
      </c>
      <c r="L364" s="99" t="n">
        <f aca="false">K364</f>
        <v>-0.0175</v>
      </c>
      <c r="M364" s="32" t="n">
        <f aca="false">VLOOKUP($A364,Table,MATCH(M$4,Curves,0))</f>
        <v>0.01</v>
      </c>
      <c r="N364" s="98" t="n">
        <f aca="false">VLOOKUP($A364,Table,MATCH(N$4,Curves,0))</f>
        <v>0.03</v>
      </c>
      <c r="O364" s="99" t="n">
        <f aca="false">N364</f>
        <v>0.03</v>
      </c>
      <c r="P364" s="100"/>
      <c r="Q364" s="99" t="n">
        <f aca="false">O364+L364+I364</f>
        <v>4.05</v>
      </c>
      <c r="R364" s="100"/>
      <c r="S364" s="35" t="n">
        <f aca="false">A365-A364</f>
        <v>31</v>
      </c>
      <c r="T364" s="101" t="n">
        <f aca="false">CHOOSE(F$3,A365+24,A364)</f>
        <v>47659</v>
      </c>
      <c r="U364" s="35" t="n">
        <f aca="false">T364-C$3</f>
        <v>10885</v>
      </c>
      <c r="V364" s="32" t="n">
        <f aca="false">VLOOKUP($A364,Table,MATCH(V$4,Curves,0))</f>
        <v>0.070859002456139</v>
      </c>
      <c r="W364" s="102" t="n">
        <f aca="false">1/(1+CHOOSE(F$3,(V365+($K$3/10000))/2,(V364+($K$3/10000))/2))^(2*U364/365.25)</f>
        <v>0.125536668072276</v>
      </c>
      <c r="X364" s="35" t="n">
        <f aca="false">IF(AND(mthbeg&lt;=A364,mthend&gt;=A364),1,0)</f>
        <v>0</v>
      </c>
      <c r="Y364" s="35" t="n">
        <f aca="false">S364*X364</f>
        <v>0</v>
      </c>
      <c r="AA364" s="89" t="n">
        <f aca="false">F364*G364</f>
        <v>0</v>
      </c>
      <c r="AB364" s="89" t="n">
        <f aca="false">$F364*H364</f>
        <v>0</v>
      </c>
      <c r="AC364" s="89" t="n">
        <f aca="false">$F364*I364</f>
        <v>0</v>
      </c>
      <c r="AD364" s="89" t="n">
        <f aca="false">$F364*J364</f>
        <v>-0</v>
      </c>
      <c r="AE364" s="89" t="n">
        <f aca="false">$F364*K364</f>
        <v>-0</v>
      </c>
      <c r="AF364" s="89" t="n">
        <f aca="false">$F364*L364</f>
        <v>-0</v>
      </c>
      <c r="AG364" s="89" t="n">
        <f aca="false">$F364*M364</f>
        <v>0</v>
      </c>
      <c r="AH364" s="89" t="n">
        <f aca="false">$F364*N364</f>
        <v>0</v>
      </c>
      <c r="AI364" s="89" t="n">
        <f aca="false">F364*O364</f>
        <v>0</v>
      </c>
      <c r="AJ364" s="93"/>
      <c r="AK364" s="89" t="n">
        <f aca="false">CHOOSE($G$3,AB364-AC364,AC364-AB364)</f>
        <v>0</v>
      </c>
      <c r="AL364" s="89" t="n">
        <f aca="false">CHOOSE($G$3,AE364-AF364,AF364-AE364)</f>
        <v>0</v>
      </c>
      <c r="AM364" s="89" t="n">
        <f aca="false">CHOOSE($G$3,AH364-AI364,AI364-AH364)</f>
        <v>0</v>
      </c>
      <c r="AN364" s="103" t="n">
        <f aca="false">SUM(AK364:AM364)</f>
        <v>0</v>
      </c>
      <c r="AP364" s="89" t="n">
        <f aca="false">CHOOSE($G$3,AA364-AB364,AB364-AA364)</f>
        <v>0</v>
      </c>
      <c r="AQ364" s="89" t="n">
        <f aca="false">CHOOSE($G$3,AD364-AE364,AE364-AD364)</f>
        <v>0</v>
      </c>
      <c r="AR364" s="89" t="n">
        <f aca="false">CHOOSE($G$3,AG364-AH364,AH364-AG364)</f>
        <v>0</v>
      </c>
      <c r="AS364" s="103" t="n">
        <f aca="false">AP364+AQ364+AR364</f>
        <v>0</v>
      </c>
      <c r="AT364" s="103"/>
      <c r="AU364" s="90" t="n">
        <f aca="false">AS364+AN364</f>
        <v>0</v>
      </c>
      <c r="AW364" s="90" t="n">
        <f aca="false">AI364+AF364+AC364</f>
        <v>0</v>
      </c>
      <c r="AX364" s="104"/>
    </row>
    <row r="365" customFormat="false" ht="12" hidden="false" customHeight="true" outlineLevel="0" collapsed="false">
      <c r="A365" s="94" t="n">
        <f aca="false">EDATE(A364,1)</f>
        <v>47635</v>
      </c>
      <c r="B365" s="95" t="n">
        <f aca="false">VLOOKUP(MONTH(A365),Volumes,4)</f>
        <v>40000</v>
      </c>
      <c r="C365" s="96"/>
      <c r="D365" s="97" t="n">
        <f aca="false">B365+C365</f>
        <v>40000</v>
      </c>
      <c r="E365" s="84" t="n">
        <f aca="false">IF(X365=0,0,IF(AND(X365=1,$H$3=1),D365*S365,IF($H$3=2,D365,"N/A")))</f>
        <v>0</v>
      </c>
      <c r="F365" s="84" t="n">
        <f aca="false">E365*W365</f>
        <v>0</v>
      </c>
      <c r="G365" s="32" t="n">
        <f aca="false">VLOOKUP($A365,Table,MATCH(G$4,Curves,0))</f>
        <v>4.0375</v>
      </c>
      <c r="H365" s="98" t="n">
        <f aca="false">G365</f>
        <v>4.0375</v>
      </c>
      <c r="I365" s="99" t="n">
        <f aca="false">H365</f>
        <v>4.0375</v>
      </c>
      <c r="J365" s="32" t="n">
        <f aca="false">VLOOKUP($A365,Table,MATCH(J$4,Curves,0))</f>
        <v>-0.0175</v>
      </c>
      <c r="K365" s="98" t="n">
        <f aca="false">J365</f>
        <v>-0.0175</v>
      </c>
      <c r="L365" s="99" t="n">
        <f aca="false">K365</f>
        <v>-0.0175</v>
      </c>
      <c r="M365" s="32" t="n">
        <f aca="false">VLOOKUP($A365,Table,MATCH(M$4,Curves,0))</f>
        <v>0.01</v>
      </c>
      <c r="N365" s="98" t="n">
        <f aca="false">VLOOKUP($A365,Table,MATCH(N$4,Curves,0))</f>
        <v>0.03</v>
      </c>
      <c r="O365" s="99" t="n">
        <f aca="false">N365</f>
        <v>0.03</v>
      </c>
      <c r="P365" s="100"/>
      <c r="Q365" s="99" t="n">
        <f aca="false">O365+L365+I365</f>
        <v>4.05</v>
      </c>
      <c r="R365" s="100"/>
      <c r="S365" s="35" t="n">
        <f aca="false">A366-A365</f>
        <v>30</v>
      </c>
      <c r="T365" s="101" t="n">
        <f aca="false">CHOOSE(F$3,A366+24,A365)</f>
        <v>47689</v>
      </c>
      <c r="U365" s="35" t="n">
        <f aca="false">T365-C$3</f>
        <v>10915</v>
      </c>
      <c r="V365" s="32" t="n">
        <f aca="false">VLOOKUP($A365,Table,MATCH(V$4,Curves,0))</f>
        <v>0.070859002456139</v>
      </c>
      <c r="W365" s="102" t="n">
        <f aca="false">1/(1+CHOOSE(F$3,(V366+($K$3/10000))/2,(V365+($K$3/10000))/2))^(2*U365/365.25)</f>
        <v>0.124820733856546</v>
      </c>
      <c r="X365" s="35" t="n">
        <f aca="false">IF(AND(mthbeg&lt;=A365,mthend&gt;=A365),1,0)</f>
        <v>0</v>
      </c>
      <c r="Y365" s="35" t="n">
        <f aca="false">S365*X365</f>
        <v>0</v>
      </c>
      <c r="AA365" s="89" t="n">
        <f aca="false">F365*G365</f>
        <v>0</v>
      </c>
      <c r="AB365" s="89" t="n">
        <f aca="false">$F365*H365</f>
        <v>0</v>
      </c>
      <c r="AC365" s="89" t="n">
        <f aca="false">$F365*I365</f>
        <v>0</v>
      </c>
      <c r="AD365" s="89" t="n">
        <f aca="false">$F365*J365</f>
        <v>-0</v>
      </c>
      <c r="AE365" s="89" t="n">
        <f aca="false">$F365*K365</f>
        <v>-0</v>
      </c>
      <c r="AF365" s="89" t="n">
        <f aca="false">$F365*L365</f>
        <v>-0</v>
      </c>
      <c r="AG365" s="89" t="n">
        <f aca="false">$F365*M365</f>
        <v>0</v>
      </c>
      <c r="AH365" s="89" t="n">
        <f aca="false">$F365*N365</f>
        <v>0</v>
      </c>
      <c r="AI365" s="89" t="n">
        <f aca="false">F365*O365</f>
        <v>0</v>
      </c>
      <c r="AJ365" s="93"/>
      <c r="AK365" s="89" t="n">
        <f aca="false">CHOOSE($G$3,AB365-AC365,AC365-AB365)</f>
        <v>0</v>
      </c>
      <c r="AL365" s="89" t="n">
        <f aca="false">CHOOSE($G$3,AE365-AF365,AF365-AE365)</f>
        <v>0</v>
      </c>
      <c r="AM365" s="89" t="n">
        <f aca="false">CHOOSE($G$3,AH365-AI365,AI365-AH365)</f>
        <v>0</v>
      </c>
      <c r="AN365" s="103" t="n">
        <f aca="false">SUM(AK365:AM365)</f>
        <v>0</v>
      </c>
      <c r="AP365" s="89" t="n">
        <f aca="false">CHOOSE($G$3,AA365-AB365,AB365-AA365)</f>
        <v>0</v>
      </c>
      <c r="AQ365" s="89" t="n">
        <f aca="false">CHOOSE($G$3,AD365-AE365,AE365-AD365)</f>
        <v>0</v>
      </c>
      <c r="AR365" s="89" t="n">
        <f aca="false">CHOOSE($G$3,AG365-AH365,AH365-AG365)</f>
        <v>0</v>
      </c>
      <c r="AS365" s="103" t="n">
        <f aca="false">AP365+AQ365+AR365</f>
        <v>0</v>
      </c>
      <c r="AT365" s="103"/>
      <c r="AU365" s="90" t="n">
        <f aca="false">AS365+AN365</f>
        <v>0</v>
      </c>
      <c r="AW365" s="90" t="n">
        <f aca="false">AI365+AF365+AC365</f>
        <v>0</v>
      </c>
      <c r="AX365" s="104"/>
    </row>
    <row r="366" customFormat="false" ht="12" hidden="false" customHeight="true" outlineLevel="0" collapsed="false">
      <c r="A366" s="94" t="n">
        <f aca="false">EDATE(A365,1)</f>
        <v>47665</v>
      </c>
      <c r="B366" s="95" t="n">
        <f aca="false">VLOOKUP(MONTH(A366),Volumes,4)</f>
        <v>40000</v>
      </c>
      <c r="C366" s="96"/>
      <c r="D366" s="97" t="n">
        <f aca="false">B366+C366</f>
        <v>40000</v>
      </c>
      <c r="E366" s="84" t="n">
        <f aca="false">IF(X366=0,0,IF(AND(X366=1,$H$3=1),D366*S366,IF($H$3=2,D366,"N/A")))</f>
        <v>0</v>
      </c>
      <c r="F366" s="84" t="n">
        <f aca="false">E366*W366</f>
        <v>0</v>
      </c>
      <c r="G366" s="32" t="n">
        <f aca="false">VLOOKUP($A366,Table,MATCH(G$4,Curves,0))</f>
        <v>4.0375</v>
      </c>
      <c r="H366" s="98" t="n">
        <f aca="false">G366</f>
        <v>4.0375</v>
      </c>
      <c r="I366" s="99" t="n">
        <f aca="false">H366</f>
        <v>4.0375</v>
      </c>
      <c r="J366" s="32" t="n">
        <f aca="false">VLOOKUP($A366,Table,MATCH(J$4,Curves,0))</f>
        <v>-0.0175</v>
      </c>
      <c r="K366" s="98" t="n">
        <f aca="false">J366</f>
        <v>-0.0175</v>
      </c>
      <c r="L366" s="99" t="n">
        <f aca="false">K366</f>
        <v>-0.0175</v>
      </c>
      <c r="M366" s="32" t="n">
        <f aca="false">VLOOKUP($A366,Table,MATCH(M$4,Curves,0))</f>
        <v>0.01</v>
      </c>
      <c r="N366" s="98" t="n">
        <f aca="false">VLOOKUP($A366,Table,MATCH(N$4,Curves,0))</f>
        <v>0.03</v>
      </c>
      <c r="O366" s="99" t="n">
        <f aca="false">N366</f>
        <v>0.03</v>
      </c>
      <c r="P366" s="100"/>
      <c r="Q366" s="99" t="n">
        <f aca="false">O366+L366+I366</f>
        <v>4.05</v>
      </c>
      <c r="R366" s="100"/>
      <c r="S366" s="35" t="n">
        <f aca="false">A367-A366</f>
        <v>31</v>
      </c>
      <c r="T366" s="101" t="n">
        <f aca="false">CHOOSE(F$3,A367+24,A366)</f>
        <v>47720</v>
      </c>
      <c r="U366" s="35" t="n">
        <f aca="false">T366-C$3</f>
        <v>10946</v>
      </c>
      <c r="V366" s="32" t="n">
        <f aca="false">VLOOKUP($A366,Table,MATCH(V$4,Curves,0))</f>
        <v>0.070859002456139</v>
      </c>
      <c r="W366" s="102" t="n">
        <f aca="false">1/(1+CHOOSE(F$3,(V367+($K$3/10000))/2,(V366+($K$3/10000))/2))^(2*U366/365.25)</f>
        <v>0.124085224276169</v>
      </c>
      <c r="X366" s="35" t="n">
        <f aca="false">IF(AND(mthbeg&lt;=A366,mthend&gt;=A366),1,0)</f>
        <v>0</v>
      </c>
      <c r="Y366" s="35" t="n">
        <f aca="false">S366*X366</f>
        <v>0</v>
      </c>
      <c r="AA366" s="89" t="n">
        <f aca="false">F366*G366</f>
        <v>0</v>
      </c>
      <c r="AB366" s="89" t="n">
        <f aca="false">$F366*H366</f>
        <v>0</v>
      </c>
      <c r="AC366" s="89" t="n">
        <f aca="false">$F366*I366</f>
        <v>0</v>
      </c>
      <c r="AD366" s="89" t="n">
        <f aca="false">$F366*J366</f>
        <v>-0</v>
      </c>
      <c r="AE366" s="89" t="n">
        <f aca="false">$F366*K366</f>
        <v>-0</v>
      </c>
      <c r="AF366" s="89" t="n">
        <f aca="false">$F366*L366</f>
        <v>-0</v>
      </c>
      <c r="AG366" s="89" t="n">
        <f aca="false">$F366*M366</f>
        <v>0</v>
      </c>
      <c r="AH366" s="89" t="n">
        <f aca="false">$F366*N366</f>
        <v>0</v>
      </c>
      <c r="AI366" s="89" t="n">
        <f aca="false">F366*O366</f>
        <v>0</v>
      </c>
      <c r="AJ366" s="93"/>
      <c r="AK366" s="89" t="n">
        <f aca="false">CHOOSE($G$3,AB366-AC366,AC366-AB366)</f>
        <v>0</v>
      </c>
      <c r="AL366" s="89" t="n">
        <f aca="false">CHOOSE($G$3,AE366-AF366,AF366-AE366)</f>
        <v>0</v>
      </c>
      <c r="AM366" s="89" t="n">
        <f aca="false">CHOOSE($G$3,AH366-AI366,AI366-AH366)</f>
        <v>0</v>
      </c>
      <c r="AN366" s="103" t="n">
        <f aca="false">SUM(AK366:AM366)</f>
        <v>0</v>
      </c>
      <c r="AP366" s="89" t="n">
        <f aca="false">CHOOSE($G$3,AA366-AB366,AB366-AA366)</f>
        <v>0</v>
      </c>
      <c r="AQ366" s="89" t="n">
        <f aca="false">CHOOSE($G$3,AD366-AE366,AE366-AD366)</f>
        <v>0</v>
      </c>
      <c r="AR366" s="89" t="n">
        <f aca="false">CHOOSE($G$3,AG366-AH366,AH366-AG366)</f>
        <v>0</v>
      </c>
      <c r="AS366" s="103" t="n">
        <f aca="false">AP366+AQ366+AR366</f>
        <v>0</v>
      </c>
      <c r="AT366" s="103"/>
      <c r="AU366" s="90" t="n">
        <f aca="false">AS366+AN366</f>
        <v>0</v>
      </c>
      <c r="AW366" s="90" t="n">
        <f aca="false">AI366+AF366+AC366</f>
        <v>0</v>
      </c>
      <c r="AX366" s="104"/>
    </row>
    <row r="367" customFormat="false" ht="12" hidden="false" customHeight="true" outlineLevel="0" collapsed="false">
      <c r="A367" s="94" t="n">
        <f aca="false">EDATE(A366,1)</f>
        <v>47696</v>
      </c>
      <c r="B367" s="95" t="n">
        <f aca="false">VLOOKUP(MONTH(A367),Volumes,4)</f>
        <v>40000</v>
      </c>
      <c r="C367" s="96"/>
      <c r="D367" s="97" t="n">
        <f aca="false">B367+C367</f>
        <v>40000</v>
      </c>
      <c r="E367" s="84" t="n">
        <f aca="false">IF(X367=0,0,IF(AND(X367=1,$H$3=1),D367*S367,IF($H$3=2,D367,"N/A")))</f>
        <v>0</v>
      </c>
      <c r="F367" s="84" t="n">
        <f aca="false">E367*W367</f>
        <v>0</v>
      </c>
      <c r="G367" s="32" t="n">
        <f aca="false">VLOOKUP($A367,Table,MATCH(G$4,Curves,0))</f>
        <v>4.0375</v>
      </c>
      <c r="H367" s="98" t="n">
        <f aca="false">G367</f>
        <v>4.0375</v>
      </c>
      <c r="I367" s="99" t="n">
        <f aca="false">H367</f>
        <v>4.0375</v>
      </c>
      <c r="J367" s="32" t="n">
        <f aca="false">VLOOKUP($A367,Table,MATCH(J$4,Curves,0))</f>
        <v>-0.0175</v>
      </c>
      <c r="K367" s="98" t="n">
        <f aca="false">J367</f>
        <v>-0.0175</v>
      </c>
      <c r="L367" s="99" t="n">
        <f aca="false">K367</f>
        <v>-0.0175</v>
      </c>
      <c r="M367" s="32" t="n">
        <f aca="false">VLOOKUP($A367,Table,MATCH(M$4,Curves,0))</f>
        <v>0.01</v>
      </c>
      <c r="N367" s="98" t="n">
        <f aca="false">VLOOKUP($A367,Table,MATCH(N$4,Curves,0))</f>
        <v>0.03</v>
      </c>
      <c r="O367" s="99" t="n">
        <f aca="false">N367</f>
        <v>0.03</v>
      </c>
      <c r="P367" s="100"/>
      <c r="Q367" s="99" t="n">
        <f aca="false">O367+L367+I367</f>
        <v>4.05</v>
      </c>
      <c r="R367" s="100"/>
      <c r="S367" s="35" t="n">
        <f aca="false">A368-A367</f>
        <v>31</v>
      </c>
      <c r="T367" s="101" t="n">
        <f aca="false">CHOOSE(F$3,A368+24,A367)</f>
        <v>47751</v>
      </c>
      <c r="U367" s="35" t="n">
        <f aca="false">T367-C$3</f>
        <v>10977</v>
      </c>
      <c r="V367" s="32" t="n">
        <f aca="false">VLOOKUP($A367,Table,MATCH(V$4,Curves,0))</f>
        <v>0.070859002456139</v>
      </c>
      <c r="W367" s="102" t="n">
        <f aca="false">1/(1+CHOOSE(F$3,(V368+($K$3/10000))/2,(V367+($K$3/10000))/2))^(2*U367/365.25)</f>
        <v>0.123354048706066</v>
      </c>
      <c r="X367" s="35" t="n">
        <f aca="false">IF(AND(mthbeg&lt;=A367,mthend&gt;=A367),1,0)</f>
        <v>0</v>
      </c>
      <c r="Y367" s="35" t="n">
        <f aca="false">S367*X367</f>
        <v>0</v>
      </c>
      <c r="AA367" s="89" t="n">
        <f aca="false">F367*G367</f>
        <v>0</v>
      </c>
      <c r="AB367" s="89" t="n">
        <f aca="false">$F367*H367</f>
        <v>0</v>
      </c>
      <c r="AC367" s="89" t="n">
        <f aca="false">$F367*I367</f>
        <v>0</v>
      </c>
      <c r="AD367" s="89" t="n">
        <f aca="false">$F367*J367</f>
        <v>-0</v>
      </c>
      <c r="AE367" s="89" t="n">
        <f aca="false">$F367*K367</f>
        <v>-0</v>
      </c>
      <c r="AF367" s="89" t="n">
        <f aca="false">$F367*L367</f>
        <v>-0</v>
      </c>
      <c r="AG367" s="89" t="n">
        <f aca="false">$F367*M367</f>
        <v>0</v>
      </c>
      <c r="AH367" s="89" t="n">
        <f aca="false">$F367*N367</f>
        <v>0</v>
      </c>
      <c r="AI367" s="89" t="n">
        <f aca="false">F367*O367</f>
        <v>0</v>
      </c>
      <c r="AJ367" s="93"/>
      <c r="AK367" s="89" t="n">
        <f aca="false">CHOOSE($G$3,AB367-AC367,AC367-AB367)</f>
        <v>0</v>
      </c>
      <c r="AL367" s="89" t="n">
        <f aca="false">CHOOSE($G$3,AE367-AF367,AF367-AE367)</f>
        <v>0</v>
      </c>
      <c r="AM367" s="89" t="n">
        <f aca="false">CHOOSE($G$3,AH367-AI367,AI367-AH367)</f>
        <v>0</v>
      </c>
      <c r="AN367" s="103" t="n">
        <f aca="false">SUM(AK367:AM367)</f>
        <v>0</v>
      </c>
      <c r="AP367" s="89" t="n">
        <f aca="false">CHOOSE($G$3,AA367-AB367,AB367-AA367)</f>
        <v>0</v>
      </c>
      <c r="AQ367" s="89" t="n">
        <f aca="false">CHOOSE($G$3,AD367-AE367,AE367-AD367)</f>
        <v>0</v>
      </c>
      <c r="AR367" s="89" t="n">
        <f aca="false">CHOOSE($G$3,AG367-AH367,AH367-AG367)</f>
        <v>0</v>
      </c>
      <c r="AS367" s="103" t="n">
        <f aca="false">AP367+AQ367+AR367</f>
        <v>0</v>
      </c>
      <c r="AT367" s="103"/>
      <c r="AU367" s="90" t="n">
        <f aca="false">AS367+AN367</f>
        <v>0</v>
      </c>
      <c r="AW367" s="90" t="n">
        <f aca="false">AI367+AF367+AC367</f>
        <v>0</v>
      </c>
      <c r="AX367" s="104"/>
    </row>
    <row r="368" customFormat="false" ht="12" hidden="false" customHeight="true" outlineLevel="0" collapsed="false">
      <c r="A368" s="94" t="n">
        <f aca="false">EDATE(A367,1)</f>
        <v>47727</v>
      </c>
      <c r="B368" s="95" t="n">
        <f aca="false">VLOOKUP(MONTH(A368),Volumes,4)</f>
        <v>20000</v>
      </c>
      <c r="C368" s="96"/>
      <c r="D368" s="97" t="n">
        <f aca="false">B368+C368</f>
        <v>20000</v>
      </c>
      <c r="E368" s="84" t="n">
        <f aca="false">IF(X368=0,0,IF(AND(X368=1,$H$3=1),D368*S368,IF($H$3=2,D368,"N/A")))</f>
        <v>0</v>
      </c>
      <c r="F368" s="84" t="n">
        <f aca="false">E368*W368</f>
        <v>0</v>
      </c>
      <c r="G368" s="32" t="n">
        <f aca="false">VLOOKUP($A368,Table,MATCH(G$4,Curves,0))</f>
        <v>4.0375</v>
      </c>
      <c r="H368" s="98" t="n">
        <f aca="false">G368</f>
        <v>4.0375</v>
      </c>
      <c r="I368" s="99" t="n">
        <f aca="false">H368</f>
        <v>4.0375</v>
      </c>
      <c r="J368" s="32" t="n">
        <f aca="false">VLOOKUP($A368,Table,MATCH(J$4,Curves,0))</f>
        <v>-0.0175</v>
      </c>
      <c r="K368" s="98" t="n">
        <f aca="false">J368</f>
        <v>-0.0175</v>
      </c>
      <c r="L368" s="99" t="n">
        <f aca="false">K368</f>
        <v>-0.0175</v>
      </c>
      <c r="M368" s="32" t="n">
        <f aca="false">VLOOKUP($A368,Table,MATCH(M$4,Curves,0))</f>
        <v>0.01</v>
      </c>
      <c r="N368" s="98" t="n">
        <f aca="false">VLOOKUP($A368,Table,MATCH(N$4,Curves,0))</f>
        <v>0.03</v>
      </c>
      <c r="O368" s="99" t="n">
        <f aca="false">N368</f>
        <v>0.03</v>
      </c>
      <c r="P368" s="100"/>
      <c r="Q368" s="99" t="n">
        <f aca="false">O368+L368+I368</f>
        <v>4.05</v>
      </c>
      <c r="R368" s="100"/>
      <c r="S368" s="35" t="n">
        <f aca="false">A369-A368</f>
        <v>30</v>
      </c>
      <c r="T368" s="101" t="n">
        <f aca="false">CHOOSE(F$3,A369+24,A368)</f>
        <v>47781</v>
      </c>
      <c r="U368" s="35" t="n">
        <f aca="false">T368-C$3</f>
        <v>11007</v>
      </c>
      <c r="V368" s="32" t="n">
        <f aca="false">VLOOKUP($A368,Table,MATCH(V$4,Curves,0))</f>
        <v>0.070859002456139</v>
      </c>
      <c r="W368" s="102" t="n">
        <f aca="false">1/(1+CHOOSE(F$3,(V369+($K$3/10000))/2,(V368+($K$3/10000))/2))^(2*U368/365.25)</f>
        <v>0.122650561944201</v>
      </c>
      <c r="X368" s="35" t="n">
        <f aca="false">IF(AND(mthbeg&lt;=A368,mthend&gt;=A368),1,0)</f>
        <v>0</v>
      </c>
      <c r="Y368" s="35" t="n">
        <f aca="false">S368*X368</f>
        <v>0</v>
      </c>
      <c r="AA368" s="89" t="n">
        <f aca="false">F368*G368</f>
        <v>0</v>
      </c>
      <c r="AB368" s="89" t="n">
        <f aca="false">$F368*H368</f>
        <v>0</v>
      </c>
      <c r="AC368" s="89" t="n">
        <f aca="false">$F368*I368</f>
        <v>0</v>
      </c>
      <c r="AD368" s="89" t="n">
        <f aca="false">$F368*J368</f>
        <v>-0</v>
      </c>
      <c r="AE368" s="89" t="n">
        <f aca="false">$F368*K368</f>
        <v>-0</v>
      </c>
      <c r="AF368" s="89" t="n">
        <f aca="false">$F368*L368</f>
        <v>-0</v>
      </c>
      <c r="AG368" s="89" t="n">
        <f aca="false">$F368*M368</f>
        <v>0</v>
      </c>
      <c r="AH368" s="89" t="n">
        <f aca="false">$F368*N368</f>
        <v>0</v>
      </c>
      <c r="AI368" s="89" t="n">
        <f aca="false">F368*O368</f>
        <v>0</v>
      </c>
      <c r="AJ368" s="93"/>
      <c r="AK368" s="89" t="n">
        <f aca="false">CHOOSE($G$3,AB368-AC368,AC368-AB368)</f>
        <v>0</v>
      </c>
      <c r="AL368" s="89" t="n">
        <f aca="false">CHOOSE($G$3,AE368-AF368,AF368-AE368)</f>
        <v>0</v>
      </c>
      <c r="AM368" s="89" t="n">
        <f aca="false">CHOOSE($G$3,AH368-AI368,AI368-AH368)</f>
        <v>0</v>
      </c>
      <c r="AN368" s="103" t="n">
        <f aca="false">SUM(AK368:AM368)</f>
        <v>0</v>
      </c>
      <c r="AP368" s="89" t="n">
        <f aca="false">CHOOSE($G$3,AA368-AB368,AB368-AA368)</f>
        <v>0</v>
      </c>
      <c r="AQ368" s="89" t="n">
        <f aca="false">CHOOSE($G$3,AD368-AE368,AE368-AD368)</f>
        <v>0</v>
      </c>
      <c r="AR368" s="89" t="n">
        <f aca="false">CHOOSE($G$3,AG368-AH368,AH368-AG368)</f>
        <v>0</v>
      </c>
      <c r="AS368" s="103" t="n">
        <f aca="false">AP368+AQ368+AR368</f>
        <v>0</v>
      </c>
      <c r="AT368" s="103"/>
      <c r="AU368" s="90" t="n">
        <f aca="false">AS368+AN368</f>
        <v>0</v>
      </c>
      <c r="AW368" s="90" t="n">
        <f aca="false">AI368+AF368+AC368</f>
        <v>0</v>
      </c>
      <c r="AX368" s="104"/>
    </row>
    <row r="369" customFormat="false" ht="12" hidden="false" customHeight="true" outlineLevel="0" collapsed="false">
      <c r="A369" s="94" t="n">
        <f aca="false">EDATE(A368,1)</f>
        <v>47757</v>
      </c>
      <c r="B369" s="95" t="n">
        <f aca="false">VLOOKUP(MONTH(A369),Volumes,4)</f>
        <v>10000</v>
      </c>
      <c r="C369" s="96"/>
      <c r="D369" s="97" t="n">
        <f aca="false">B369+C369</f>
        <v>10000</v>
      </c>
      <c r="E369" s="84" t="n">
        <f aca="false">IF(X369=0,0,IF(AND(X369=1,$H$3=1),D369*S369,IF($H$3=2,D369,"N/A")))</f>
        <v>0</v>
      </c>
      <c r="F369" s="84" t="n">
        <f aca="false">E369*W369</f>
        <v>0</v>
      </c>
      <c r="G369" s="32" t="n">
        <f aca="false">VLOOKUP($A369,Table,MATCH(G$4,Curves,0))</f>
        <v>4.0375</v>
      </c>
      <c r="H369" s="98" t="n">
        <f aca="false">G369</f>
        <v>4.0375</v>
      </c>
      <c r="I369" s="99" t="n">
        <f aca="false">H369</f>
        <v>4.0375</v>
      </c>
      <c r="J369" s="32" t="n">
        <f aca="false">VLOOKUP($A369,Table,MATCH(J$4,Curves,0))</f>
        <v>-0.0175</v>
      </c>
      <c r="K369" s="98" t="n">
        <f aca="false">J369</f>
        <v>-0.0175</v>
      </c>
      <c r="L369" s="99" t="n">
        <f aca="false">K369</f>
        <v>-0.0175</v>
      </c>
      <c r="M369" s="32" t="n">
        <f aca="false">VLOOKUP($A369,Table,MATCH(M$4,Curves,0))</f>
        <v>0.01</v>
      </c>
      <c r="N369" s="98" t="n">
        <f aca="false">VLOOKUP($A369,Table,MATCH(N$4,Curves,0))</f>
        <v>0.03</v>
      </c>
      <c r="O369" s="99" t="n">
        <f aca="false">N369</f>
        <v>0.03</v>
      </c>
      <c r="P369" s="100"/>
      <c r="Q369" s="99" t="n">
        <f aca="false">O369+L369+I369</f>
        <v>4.05</v>
      </c>
      <c r="R369" s="100"/>
      <c r="S369" s="35" t="n">
        <f aca="false">A370-A369</f>
        <v>31</v>
      </c>
      <c r="T369" s="101" t="n">
        <f aca="false">CHOOSE(F$3,A370+24,A369)</f>
        <v>47812</v>
      </c>
      <c r="U369" s="35" t="n">
        <f aca="false">T369-C$3</f>
        <v>11038</v>
      </c>
      <c r="V369" s="32" t="n">
        <f aca="false">VLOOKUP($A369,Table,MATCH(V$4,Curves,0))</f>
        <v>0.070859002456139</v>
      </c>
      <c r="W369" s="102" t="n">
        <f aca="false">1/(1+CHOOSE(F$3,(V370+($K$3/10000))/2,(V369+($K$3/10000))/2))^(2*U369/365.25)</f>
        <v>0.121927840161038</v>
      </c>
      <c r="X369" s="35" t="n">
        <f aca="false">IF(AND(mthbeg&lt;=A369,mthend&gt;=A369),1,0)</f>
        <v>0</v>
      </c>
      <c r="Y369" s="35" t="n">
        <f aca="false">S369*X369</f>
        <v>0</v>
      </c>
      <c r="AA369" s="89" t="n">
        <f aca="false">F369*G369</f>
        <v>0</v>
      </c>
      <c r="AB369" s="89" t="n">
        <f aca="false">$F369*H369</f>
        <v>0</v>
      </c>
      <c r="AC369" s="89" t="n">
        <f aca="false">$F369*I369</f>
        <v>0</v>
      </c>
      <c r="AD369" s="89" t="n">
        <f aca="false">$F369*J369</f>
        <v>-0</v>
      </c>
      <c r="AE369" s="89" t="n">
        <f aca="false">$F369*K369</f>
        <v>-0</v>
      </c>
      <c r="AF369" s="89" t="n">
        <f aca="false">$F369*L369</f>
        <v>-0</v>
      </c>
      <c r="AG369" s="89" t="n">
        <f aca="false">$F369*M369</f>
        <v>0</v>
      </c>
      <c r="AH369" s="89" t="n">
        <f aca="false">$F369*N369</f>
        <v>0</v>
      </c>
      <c r="AI369" s="89" t="n">
        <f aca="false">F369*O369</f>
        <v>0</v>
      </c>
      <c r="AJ369" s="93"/>
      <c r="AK369" s="89" t="n">
        <f aca="false">CHOOSE($G$3,AB369-AC369,AC369-AB369)</f>
        <v>0</v>
      </c>
      <c r="AL369" s="89" t="n">
        <f aca="false">CHOOSE($G$3,AE369-AF369,AF369-AE369)</f>
        <v>0</v>
      </c>
      <c r="AM369" s="89" t="n">
        <f aca="false">CHOOSE($G$3,AH369-AI369,AI369-AH369)</f>
        <v>0</v>
      </c>
      <c r="AN369" s="103" t="n">
        <f aca="false">SUM(AK369:AM369)</f>
        <v>0</v>
      </c>
      <c r="AP369" s="89" t="n">
        <f aca="false">CHOOSE($G$3,AA369-AB369,AB369-AA369)</f>
        <v>0</v>
      </c>
      <c r="AQ369" s="89" t="n">
        <f aca="false">CHOOSE($G$3,AD369-AE369,AE369-AD369)</f>
        <v>0</v>
      </c>
      <c r="AR369" s="89" t="n">
        <f aca="false">CHOOSE($G$3,AG369-AH369,AH369-AG369)</f>
        <v>0</v>
      </c>
      <c r="AS369" s="103" t="n">
        <f aca="false">AP369+AQ369+AR369</f>
        <v>0</v>
      </c>
      <c r="AT369" s="103"/>
      <c r="AU369" s="106" t="n">
        <f aca="false">AS369+AN369</f>
        <v>0</v>
      </c>
      <c r="AW369" s="106" t="n">
        <f aca="false">AI369+AF369+AC369</f>
        <v>0</v>
      </c>
      <c r="AX369" s="104"/>
    </row>
    <row r="370" customFormat="false" ht="12.75" hidden="false" customHeight="false" outlineLevel="0" collapsed="false">
      <c r="A370" s="94" t="n">
        <f aca="false">EDATE(A369,1)</f>
        <v>47788</v>
      </c>
      <c r="V370" s="32" t="n">
        <f aca="false">VLOOKUP($A370,Table,MATCH(V$4,Curves,0))</f>
        <v>0.070859002456139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4" width="14.14"/>
    <col collapsed="false" customWidth="true" hidden="false" outlineLevel="0" max="2" min="2" style="34" width="14.56"/>
    <col collapsed="false" customWidth="true" hidden="false" outlineLevel="0" max="4" min="3" style="34" width="16.42"/>
    <col collapsed="false" customWidth="true" hidden="false" outlineLevel="0" max="5" min="5" style="34" width="14.85"/>
    <col collapsed="false" customWidth="true" hidden="false" outlineLevel="0" max="6" min="6" style="34" width="13.85"/>
    <col collapsed="false" customWidth="true" hidden="false" outlineLevel="0" max="7" min="7" style="34" width="10.71"/>
    <col collapsed="false" customWidth="true" hidden="false" outlineLevel="0" max="9" min="8" style="34" width="18.14"/>
    <col collapsed="false" customWidth="true" hidden="false" outlineLevel="0" max="10" min="10" style="34" width="22.56"/>
    <col collapsed="false" customWidth="true" hidden="false" outlineLevel="0" max="12" min="11" style="34" width="15.99"/>
    <col collapsed="false" customWidth="true" hidden="false" outlineLevel="0" max="13" min="13" style="34" width="24.99"/>
    <col collapsed="false" customWidth="true" hidden="false" outlineLevel="0" max="14" min="14" style="34" width="14.56"/>
    <col collapsed="false" customWidth="true" hidden="false" outlineLevel="0" max="15" min="15" style="34" width="15.41"/>
    <col collapsed="false" customWidth="true" hidden="false" outlineLevel="0" max="16" min="16" style="34" width="3.14"/>
    <col collapsed="false" customWidth="true" hidden="false" outlineLevel="0" max="17" min="17" style="34" width="15.41"/>
    <col collapsed="false" customWidth="true" hidden="false" outlineLevel="0" max="18" min="18" style="34" width="3.14"/>
    <col collapsed="false" customWidth="true" hidden="false" outlineLevel="0" max="25" min="19" style="35" width="10.71"/>
    <col collapsed="false" customWidth="true" hidden="false" outlineLevel="0" max="26" min="26" style="34" width="4.28"/>
    <col collapsed="false" customWidth="true" hidden="false" outlineLevel="0" max="27" min="27" style="34" width="12.28"/>
    <col collapsed="false" customWidth="true" hidden="false" outlineLevel="0" max="28" min="28" style="34" width="18.85"/>
    <col collapsed="false" customWidth="true" hidden="false" outlineLevel="0" max="29" min="29" style="34" width="15.85"/>
    <col collapsed="false" customWidth="true" hidden="false" outlineLevel="0" max="30" min="30" style="34" width="17.14"/>
    <col collapsed="false" customWidth="true" hidden="false" outlineLevel="0" max="31" min="31" style="34" width="20.56"/>
    <col collapsed="false" customWidth="true" hidden="false" outlineLevel="0" max="32" min="32" style="34" width="20.7"/>
    <col collapsed="false" customWidth="true" hidden="false" outlineLevel="0" max="33" min="33" style="34" width="14.28"/>
    <col collapsed="false" customWidth="true" hidden="false" outlineLevel="0" max="34" min="34" style="34" width="16.42"/>
    <col collapsed="false" customWidth="true" hidden="false" outlineLevel="0" max="35" min="35" style="34" width="15.13"/>
    <col collapsed="false" customWidth="true" hidden="false" outlineLevel="0" max="36" min="36" style="36" width="6.56"/>
    <col collapsed="false" customWidth="true" hidden="false" outlineLevel="0" max="38" min="37" style="34" width="15.13"/>
    <col collapsed="false" customWidth="true" hidden="false" outlineLevel="0" max="39" min="39" style="34" width="16.84"/>
    <col collapsed="false" customWidth="true" hidden="false" outlineLevel="0" max="40" min="40" style="34" width="15.99"/>
    <col collapsed="false" customWidth="true" hidden="false" outlineLevel="0" max="41" min="41" style="0" width="5.85"/>
    <col collapsed="false" customWidth="true" hidden="false" outlineLevel="0" max="43" min="42" style="34" width="15.13"/>
    <col collapsed="false" customWidth="true" hidden="false" outlineLevel="0" max="44" min="44" style="34" width="16.84"/>
    <col collapsed="false" customWidth="true" hidden="false" outlineLevel="0" max="45" min="45" style="34" width="15.99"/>
    <col collapsed="false" customWidth="true" hidden="false" outlineLevel="0" max="46" min="46" style="34" width="6.28"/>
    <col collapsed="false" customWidth="true" hidden="false" outlineLevel="0" max="47" min="47" style="34" width="18.41"/>
    <col collapsed="false" customWidth="true" hidden="false" outlineLevel="0" max="48" min="48" style="34" width="3.85"/>
    <col collapsed="false" customWidth="true" hidden="false" outlineLevel="0" max="49" min="49" style="34" width="18.41"/>
    <col collapsed="false" customWidth="false" hidden="false" outlineLevel="0" max="257" min="50" style="34" width="9.14"/>
  </cols>
  <sheetData>
    <row r="1" customFormat="false" ht="13.5" hidden="false" customHeight="false" outlineLevel="0" collapsed="false">
      <c r="A1" s="37"/>
      <c r="B1" s="38" t="s">
        <v>54</v>
      </c>
      <c r="C1" s="39"/>
      <c r="D1" s="39"/>
      <c r="E1" s="0"/>
      <c r="H1" s="40" t="s">
        <v>55</v>
      </c>
      <c r="I1" s="40" t="s">
        <v>56</v>
      </c>
      <c r="J1" s="41" t="s">
        <v>13</v>
      </c>
      <c r="K1" s="41" t="s">
        <v>57</v>
      </c>
      <c r="L1" s="42" t="s">
        <v>58</v>
      </c>
      <c r="M1" s="43"/>
      <c r="AA1" s="44"/>
      <c r="AB1" s="45"/>
      <c r="AC1" s="44"/>
      <c r="AD1" s="44"/>
      <c r="AE1" s="45"/>
      <c r="AF1" s="44"/>
      <c r="AG1" s="46"/>
    </row>
    <row r="2" customFormat="false" ht="12.75" hidden="false" customHeight="false" outlineLevel="0" collapsed="false">
      <c r="A2" s="40" t="s">
        <v>59</v>
      </c>
      <c r="B2" s="47" t="s">
        <v>60</v>
      </c>
      <c r="C2" s="47" t="s">
        <v>61</v>
      </c>
      <c r="D2" s="48" t="s">
        <v>62</v>
      </c>
      <c r="E2" s="47" t="s">
        <v>15</v>
      </c>
      <c r="F2" s="47" t="s">
        <v>63</v>
      </c>
      <c r="G2" s="47" t="s">
        <v>64</v>
      </c>
      <c r="H2" s="49" t="s">
        <v>65</v>
      </c>
      <c r="I2" s="50" t="s">
        <v>66</v>
      </c>
      <c r="J2" s="51" t="s">
        <v>66</v>
      </c>
      <c r="K2" s="51" t="s">
        <v>67</v>
      </c>
      <c r="L2" s="52"/>
      <c r="AA2" s="44"/>
      <c r="AB2" s="44"/>
      <c r="AC2" s="44"/>
      <c r="AD2" s="44"/>
      <c r="AE2" s="44"/>
      <c r="AF2" s="44"/>
      <c r="AG2" s="44"/>
      <c r="AN2" s="16" t="s">
        <v>68</v>
      </c>
      <c r="AS2" s="16" t="s">
        <v>69</v>
      </c>
    </row>
    <row r="3" customFormat="false" ht="13.5" hidden="false" customHeight="false" outlineLevel="0" collapsed="false">
      <c r="A3" s="53" t="n">
        <f aca="false">Summary!B11</f>
        <v>36831</v>
      </c>
      <c r="B3" s="54" t="n">
        <f aca="false">Summary!C11</f>
        <v>38626</v>
      </c>
      <c r="C3" s="55" t="n">
        <f aca="false">Summary!C4</f>
        <v>36774</v>
      </c>
      <c r="D3" s="55" t="n">
        <f aca="true">IF(WEEKDAY(TODAY())=2,TODAY()-3,TODAY()-1)</f>
        <v>45925</v>
      </c>
      <c r="E3" s="56" t="str">
        <f aca="false">CONCATENATE(INT(X8/12)," Y - ",X8-INT(X8/12)*12," M")</f>
        <v>5 Y - 0 M</v>
      </c>
      <c r="F3" s="57" t="n">
        <v>1</v>
      </c>
      <c r="G3" s="57" t="n">
        <v>2</v>
      </c>
      <c r="H3" s="58" t="n">
        <v>1</v>
      </c>
      <c r="I3" s="59" t="s">
        <v>70</v>
      </c>
      <c r="J3" s="59" t="s">
        <v>70</v>
      </c>
      <c r="K3" s="59" t="n">
        <v>0</v>
      </c>
      <c r="L3" s="60"/>
      <c r="AA3" s="44"/>
      <c r="AD3" s="44"/>
    </row>
    <row r="4" customFormat="false" ht="12.75" hidden="false" customHeight="false" outlineLevel="0" collapsed="false">
      <c r="A4" s="61"/>
      <c r="B4" s="61"/>
      <c r="C4" s="61"/>
      <c r="D4" s="61" t="s">
        <v>71</v>
      </c>
      <c r="E4" s="61" t="s">
        <v>72</v>
      </c>
      <c r="F4" s="61" t="s">
        <v>73</v>
      </c>
      <c r="G4" s="62" t="s">
        <v>39</v>
      </c>
      <c r="H4" s="63"/>
      <c r="I4" s="63"/>
      <c r="J4" s="62" t="str">
        <f aca="false">CONCATENATE(I3,"-","D")</f>
        <v>IF-FGT/Z3-D</v>
      </c>
      <c r="K4" s="63" t="str">
        <f aca="false">I3</f>
        <v>IF-FGT/Z3</v>
      </c>
      <c r="L4" s="63" t="str">
        <f aca="false">I3</f>
        <v>IF-FGT/Z3</v>
      </c>
      <c r="M4" s="62" t="str">
        <f aca="false">CONCATENATE(J3,"-","I")</f>
        <v>IF-FGT/Z3-I</v>
      </c>
      <c r="N4" s="63" t="s">
        <v>49</v>
      </c>
      <c r="O4" s="63" t="str">
        <f aca="false">J3</f>
        <v>IF-FGT/Z3</v>
      </c>
      <c r="Q4" s="63" t="str">
        <f aca="false">K4</f>
        <v>IF-FGT/Z3</v>
      </c>
      <c r="S4" s="64"/>
      <c r="T4" s="64"/>
      <c r="U4" s="64" t="s">
        <v>74</v>
      </c>
      <c r="V4" s="62" t="s">
        <v>42</v>
      </c>
      <c r="W4" s="64"/>
      <c r="X4" s="64"/>
      <c r="Y4" s="64"/>
      <c r="AA4" s="65"/>
      <c r="AB4" s="65"/>
      <c r="AC4" s="65"/>
      <c r="AD4" s="65" t="str">
        <f aca="false">K4</f>
        <v>IF-FGT/Z3</v>
      </c>
      <c r="AE4" s="65" t="str">
        <f aca="false">AD4</f>
        <v>IF-FGT/Z3</v>
      </c>
      <c r="AF4" s="65" t="str">
        <f aca="false">AE4</f>
        <v>IF-FGT/Z3</v>
      </c>
      <c r="AG4" s="65" t="str">
        <f aca="false">AF4</f>
        <v>IF-FGT/Z3</v>
      </c>
      <c r="AH4" s="65" t="str">
        <f aca="false">AG4</f>
        <v>IF-FGT/Z3</v>
      </c>
      <c r="AI4" s="65" t="str">
        <f aca="false">AH4</f>
        <v>IF-FGT/Z3</v>
      </c>
      <c r="AJ4" s="66"/>
      <c r="AK4" s="67" t="s">
        <v>75</v>
      </c>
      <c r="AL4" s="67" t="s">
        <v>76</v>
      </c>
      <c r="AM4" s="67" t="s">
        <v>77</v>
      </c>
      <c r="AN4" s="67" t="s">
        <v>71</v>
      </c>
      <c r="AP4" s="67" t="s">
        <v>75</v>
      </c>
      <c r="AQ4" s="67" t="s">
        <v>56</v>
      </c>
      <c r="AR4" s="67" t="s">
        <v>77</v>
      </c>
      <c r="AS4" s="67" t="s">
        <v>71</v>
      </c>
      <c r="AT4" s="68"/>
      <c r="AU4" s="69"/>
      <c r="AW4" s="69"/>
    </row>
    <row r="5" customFormat="false" ht="12.75" hidden="false" customHeight="false" outlineLevel="0" collapsed="false">
      <c r="A5" s="61" t="s">
        <v>78</v>
      </c>
      <c r="B5" s="61" t="s">
        <v>79</v>
      </c>
      <c r="C5" s="61"/>
      <c r="D5" s="61" t="s">
        <v>79</v>
      </c>
      <c r="E5" s="61" t="s">
        <v>79</v>
      </c>
      <c r="F5" s="61" t="s">
        <v>79</v>
      </c>
      <c r="G5" s="61" t="s">
        <v>80</v>
      </c>
      <c r="H5" s="61" t="s">
        <v>80</v>
      </c>
      <c r="I5" s="61" t="s">
        <v>80</v>
      </c>
      <c r="J5" s="61" t="s">
        <v>56</v>
      </c>
      <c r="K5" s="61" t="s">
        <v>56</v>
      </c>
      <c r="L5" s="61" t="s">
        <v>56</v>
      </c>
      <c r="M5" s="61" t="s">
        <v>13</v>
      </c>
      <c r="N5" s="61" t="s">
        <v>13</v>
      </c>
      <c r="O5" s="61" t="s">
        <v>13</v>
      </c>
      <c r="Q5" s="61" t="s">
        <v>81</v>
      </c>
      <c r="S5" s="70" t="s">
        <v>82</v>
      </c>
      <c r="T5" s="70" t="s">
        <v>83</v>
      </c>
      <c r="U5" s="70" t="s">
        <v>83</v>
      </c>
      <c r="V5" s="71" t="s">
        <v>84</v>
      </c>
      <c r="W5" s="70" t="s">
        <v>83</v>
      </c>
      <c r="X5" s="70" t="s">
        <v>85</v>
      </c>
      <c r="Y5" s="70" t="s">
        <v>85</v>
      </c>
      <c r="AA5" s="72" t="str">
        <f aca="false">G5</f>
        <v>Nymex</v>
      </c>
      <c r="AB5" s="72" t="str">
        <f aca="false">H5</f>
        <v>Nymex</v>
      </c>
      <c r="AC5" s="72" t="str">
        <f aca="false">I5</f>
        <v>Nymex</v>
      </c>
      <c r="AD5" s="72" t="str">
        <f aca="false">J5</f>
        <v>Basis</v>
      </c>
      <c r="AE5" s="72" t="str">
        <f aca="false">K5</f>
        <v>Basis</v>
      </c>
      <c r="AF5" s="72" t="str">
        <f aca="false">L5</f>
        <v>Basis</v>
      </c>
      <c r="AG5" s="72" t="str">
        <f aca="false">M5</f>
        <v>Index</v>
      </c>
      <c r="AH5" s="72" t="str">
        <f aca="false">N5</f>
        <v>Index</v>
      </c>
      <c r="AI5" s="72" t="str">
        <f aca="false">O5</f>
        <v>Index</v>
      </c>
      <c r="AJ5" s="66"/>
      <c r="AK5" s="73" t="str">
        <f aca="false">CHOOSE(G3,"Bid-Contract","Contract-Offer")</f>
        <v>Contract-Offer</v>
      </c>
      <c r="AL5" s="73" t="str">
        <f aca="false">AK5</f>
        <v>Contract-Offer</v>
      </c>
      <c r="AM5" s="73" t="str">
        <f aca="false">AK5</f>
        <v>Contract-Offer</v>
      </c>
      <c r="AN5" s="73" t="str">
        <f aca="false">AK5</f>
        <v>Contract-Offer</v>
      </c>
      <c r="AP5" s="73" t="str">
        <f aca="false">CHOOSE(G3,"Mid-Bid","Offer-Mid")</f>
        <v>Offer-Mid</v>
      </c>
      <c r="AQ5" s="73" t="str">
        <f aca="false">AP5</f>
        <v>Offer-Mid</v>
      </c>
      <c r="AR5" s="73" t="str">
        <f aca="false">AP5</f>
        <v>Offer-Mid</v>
      </c>
      <c r="AS5" s="73" t="str">
        <f aca="false">AP5</f>
        <v>Offer-Mid</v>
      </c>
      <c r="AT5" s="68"/>
      <c r="AU5" s="74" t="s">
        <v>71</v>
      </c>
      <c r="AW5" s="74" t="s">
        <v>71</v>
      </c>
    </row>
    <row r="6" customFormat="false" ht="12.75" hidden="false" customHeight="false" outlineLevel="0" collapsed="false">
      <c r="A6" s="75" t="s">
        <v>35</v>
      </c>
      <c r="B6" s="75" t="s">
        <v>86</v>
      </c>
      <c r="C6" s="75"/>
      <c r="D6" s="75" t="s">
        <v>86</v>
      </c>
      <c r="E6" s="75" t="s">
        <v>16</v>
      </c>
      <c r="F6" s="75" t="s">
        <v>16</v>
      </c>
      <c r="G6" s="75" t="s">
        <v>87</v>
      </c>
      <c r="H6" s="75" t="str">
        <f aca="false">CHOOSE(G3,"Bid","Offer")</f>
        <v>Offer</v>
      </c>
      <c r="I6" s="75" t="s">
        <v>88</v>
      </c>
      <c r="J6" s="75" t="s">
        <v>87</v>
      </c>
      <c r="K6" s="75" t="str">
        <f aca="false">H6</f>
        <v>Offer</v>
      </c>
      <c r="L6" s="75" t="s">
        <v>88</v>
      </c>
      <c r="M6" s="75" t="s">
        <v>87</v>
      </c>
      <c r="N6" s="75" t="str">
        <f aca="false">K6</f>
        <v>Offer</v>
      </c>
      <c r="O6" s="75" t="s">
        <v>88</v>
      </c>
      <c r="Q6" s="75" t="s">
        <v>88</v>
      </c>
      <c r="S6" s="76" t="s">
        <v>89</v>
      </c>
      <c r="T6" s="76" t="s">
        <v>14</v>
      </c>
      <c r="U6" s="76" t="s">
        <v>89</v>
      </c>
      <c r="V6" s="77" t="s">
        <v>90</v>
      </c>
      <c r="W6" s="76" t="s">
        <v>91</v>
      </c>
      <c r="X6" s="76" t="s">
        <v>92</v>
      </c>
      <c r="Y6" s="76" t="s">
        <v>89</v>
      </c>
      <c r="AA6" s="78" t="str">
        <f aca="false">G6</f>
        <v>Mid</v>
      </c>
      <c r="AB6" s="78" t="str">
        <f aca="false">H6</f>
        <v>Offer</v>
      </c>
      <c r="AC6" s="78" t="str">
        <f aca="false">I6</f>
        <v>Contract</v>
      </c>
      <c r="AD6" s="78" t="str">
        <f aca="false">J6</f>
        <v>Mid</v>
      </c>
      <c r="AE6" s="78" t="str">
        <f aca="false">K6</f>
        <v>Offer</v>
      </c>
      <c r="AF6" s="78" t="str">
        <f aca="false">L6</f>
        <v>Contract</v>
      </c>
      <c r="AG6" s="78" t="str">
        <f aca="false">M6</f>
        <v>Mid</v>
      </c>
      <c r="AH6" s="78" t="str">
        <f aca="false">N6</f>
        <v>Offer</v>
      </c>
      <c r="AI6" s="78" t="str">
        <f aca="false">O6</f>
        <v>Contract</v>
      </c>
      <c r="AJ6" s="66"/>
      <c r="AK6" s="79" t="s">
        <v>93</v>
      </c>
      <c r="AL6" s="79" t="s">
        <v>93</v>
      </c>
      <c r="AM6" s="79" t="s">
        <v>93</v>
      </c>
      <c r="AN6" s="79" t="s">
        <v>93</v>
      </c>
      <c r="AP6" s="79" t="s">
        <v>93</v>
      </c>
      <c r="AQ6" s="79" t="s">
        <v>93</v>
      </c>
      <c r="AR6" s="79" t="s">
        <v>93</v>
      </c>
      <c r="AS6" s="79" t="s">
        <v>93</v>
      </c>
      <c r="AT6" s="68"/>
      <c r="AU6" s="74" t="s">
        <v>94</v>
      </c>
      <c r="AW6" s="74" t="s">
        <v>88</v>
      </c>
    </row>
    <row r="7" customFormat="false" ht="13.5" hidden="false" customHeight="false" outlineLevel="0" collapsed="false">
      <c r="A7" s="80"/>
      <c r="B7" s="80"/>
      <c r="C7" s="80"/>
      <c r="D7" s="80"/>
      <c r="U7" s="81"/>
      <c r="AU7" s="82"/>
      <c r="AW7" s="82"/>
    </row>
    <row r="8" customFormat="false" ht="13.5" hidden="false" customHeight="false" outlineLevel="0" collapsed="false">
      <c r="A8" s="83" t="s">
        <v>95</v>
      </c>
      <c r="B8" s="84"/>
      <c r="C8" s="84"/>
      <c r="D8" s="84" t="n">
        <f aca="false">SUM(D10:D370)</f>
        <v>6900000</v>
      </c>
      <c r="E8" s="84" t="n">
        <f aca="false">SUM(E10:E370)</f>
        <v>35110000</v>
      </c>
      <c r="F8" s="84" t="n">
        <f aca="false">SUM(F10:F370)</f>
        <v>28987662.7188402</v>
      </c>
      <c r="G8" s="85" t="n">
        <f aca="false">AA8/$F$8</f>
        <v>3.20680334628795</v>
      </c>
      <c r="H8" s="85" t="n">
        <f aca="false">AB8/$F$8</f>
        <v>3.20680334628795</v>
      </c>
      <c r="I8" s="85" t="n">
        <f aca="false">AC8/$F$8</f>
        <v>3.20680334628795</v>
      </c>
      <c r="J8" s="85" t="n">
        <f aca="false">AD8/$F$8</f>
        <v>-0.022726783559047</v>
      </c>
      <c r="K8" s="85" t="n">
        <f aca="false">AE8/$F$8</f>
        <v>-0.022726783559047</v>
      </c>
      <c r="L8" s="85" t="n">
        <f aca="false">AF8/$F$8</f>
        <v>-0.022726783559047</v>
      </c>
      <c r="M8" s="86" t="n">
        <f aca="false">AG8/$F$8</f>
        <v>0.0106992977476569</v>
      </c>
      <c r="N8" s="85" t="n">
        <f aca="false">AH8/$F$8</f>
        <v>0.03</v>
      </c>
      <c r="O8" s="85" t="n">
        <f aca="false">AI8/$F$8</f>
        <v>0.03</v>
      </c>
      <c r="Q8" s="85" t="n">
        <f aca="false">AW8/$F$8</f>
        <v>3.21407656272891</v>
      </c>
      <c r="V8" s="87"/>
      <c r="X8" s="88" t="n">
        <f aca="false">SUM(X10:X370)</f>
        <v>60</v>
      </c>
      <c r="Y8" s="88" t="n">
        <f aca="false">SUM(Y10:Y370)</f>
        <v>1826</v>
      </c>
      <c r="AA8" s="89" t="n">
        <f aca="false">SUM(AA10:AA370)</f>
        <v>92957733.8078433</v>
      </c>
      <c r="AB8" s="89" t="n">
        <f aca="false">SUM(AB10:AB370)</f>
        <v>92957733.8078433</v>
      </c>
      <c r="AC8" s="89" t="n">
        <f aca="false">SUM(AC10:AC370)</f>
        <v>92957733.8078433</v>
      </c>
      <c r="AD8" s="89" t="n">
        <f aca="false">SUM(AD10:AD370)</f>
        <v>-658796.336493737</v>
      </c>
      <c r="AE8" s="89" t="n">
        <f aca="false">SUM(AE10:AE370)</f>
        <v>-658796.336493737</v>
      </c>
      <c r="AF8" s="89" t="n">
        <f aca="false">SUM(AF10:AF370)</f>
        <v>-658796.336493737</v>
      </c>
      <c r="AG8" s="89" t="n">
        <f aca="false">SUM(AG10:AG370)</f>
        <v>310147.634437525</v>
      </c>
      <c r="AH8" s="89" t="n">
        <f aca="false">SUM(AH10:AH370)</f>
        <v>869629.881565205</v>
      </c>
      <c r="AI8" s="89" t="n">
        <f aca="false">SUM(AI10:AI370)</f>
        <v>869629.881565205</v>
      </c>
      <c r="AJ8" s="89"/>
      <c r="AK8" s="89" t="n">
        <f aca="false">SUM(AK10:AK370)</f>
        <v>0</v>
      </c>
      <c r="AL8" s="89" t="n">
        <f aca="false">SUM(AL10:AL370)</f>
        <v>0</v>
      </c>
      <c r="AM8" s="89" t="n">
        <f aca="false">SUM(AM10:AM370)</f>
        <v>0</v>
      </c>
      <c r="AN8" s="89" t="n">
        <f aca="false">SUM(AN10:AN370)</f>
        <v>0</v>
      </c>
      <c r="AP8" s="89" t="n">
        <f aca="false">SUM(AP10:AP370)</f>
        <v>0</v>
      </c>
      <c r="AQ8" s="89" t="n">
        <f aca="false">SUM(AQ10:AQ370)</f>
        <v>0</v>
      </c>
      <c r="AR8" s="89" t="n">
        <f aca="false">SUM(AR10:AR370)</f>
        <v>559482.24712768</v>
      </c>
      <c r="AS8" s="89" t="n">
        <f aca="false">SUM(AS10:AS370)</f>
        <v>559482.24712768</v>
      </c>
      <c r="AT8" s="89"/>
      <c r="AU8" s="90" t="n">
        <f aca="false">SUM(AU10:AU370)</f>
        <v>559482.24712768</v>
      </c>
      <c r="AW8" s="90" t="n">
        <f aca="false">SUM(AW10:AW370)</f>
        <v>93168567.3529147</v>
      </c>
    </row>
    <row r="9" customFormat="false" ht="12.75" hidden="false" customHeight="false" outlineLevel="0" collapsed="false">
      <c r="B9" s="91"/>
      <c r="C9" s="91"/>
      <c r="D9" s="91"/>
      <c r="E9" s="91"/>
      <c r="F9" s="91"/>
      <c r="G9" s="92"/>
      <c r="H9" s="92"/>
      <c r="I9" s="92"/>
      <c r="J9" s="92"/>
      <c r="K9" s="92"/>
      <c r="L9" s="92"/>
      <c r="M9" s="92"/>
      <c r="N9" s="92"/>
      <c r="O9" s="92"/>
      <c r="Q9" s="92"/>
      <c r="AA9" s="89"/>
      <c r="AB9" s="89"/>
      <c r="AC9" s="89"/>
      <c r="AD9" s="89"/>
      <c r="AE9" s="89"/>
      <c r="AF9" s="89"/>
      <c r="AG9" s="89"/>
      <c r="AH9" s="89"/>
      <c r="AI9" s="89"/>
      <c r="AJ9" s="93"/>
      <c r="AU9" s="82"/>
      <c r="AW9" s="82"/>
    </row>
    <row r="10" customFormat="false" ht="12.75" hidden="false" customHeight="false" outlineLevel="0" collapsed="false">
      <c r="A10" s="94" t="n">
        <f aca="false">A3</f>
        <v>36831</v>
      </c>
      <c r="B10" s="95" t="n">
        <f aca="false">VLOOKUP(MONTH(A10),Volumes,4)</f>
        <v>10000</v>
      </c>
      <c r="C10" s="96"/>
      <c r="D10" s="97" t="n">
        <f aca="false">B10+C10</f>
        <v>10000</v>
      </c>
      <c r="E10" s="84" t="n">
        <f aca="false">IF(X10=0,0,IF(AND(X10=1,$H$3=1),D10*S10,IF($H$3=2,D10,"N/A")))</f>
        <v>300000</v>
      </c>
      <c r="F10" s="84" t="n">
        <f aca="false">E10*W10</f>
        <v>293924.745326633</v>
      </c>
      <c r="G10" s="32" t="n">
        <f aca="false">VLOOKUP($A10,Table,MATCH(G$4,Curves,0))</f>
        <v>4.299</v>
      </c>
      <c r="H10" s="98" t="n">
        <f aca="false">G10</f>
        <v>4.299</v>
      </c>
      <c r="I10" s="99" t="n">
        <f aca="false">H10</f>
        <v>4.299</v>
      </c>
      <c r="J10" s="32" t="n">
        <f aca="false">VLOOKUP($A10,Table,MATCH(J$4,Curves,0))</f>
        <v>-0.04</v>
      </c>
      <c r="K10" s="98" t="n">
        <f aca="false">J10</f>
        <v>-0.04</v>
      </c>
      <c r="L10" s="99" t="n">
        <f aca="false">K10</f>
        <v>-0.04</v>
      </c>
      <c r="M10" s="32" t="n">
        <f aca="false">VLOOKUP($A10,Table,MATCH(M$4,Curves,0))</f>
        <v>0.01</v>
      </c>
      <c r="N10" s="98" t="n">
        <f aca="false">VLOOKUP($A10,Table,MATCH(N$4,Curves,0))</f>
        <v>0.03</v>
      </c>
      <c r="O10" s="99" t="n">
        <f aca="false">N10</f>
        <v>0.03</v>
      </c>
      <c r="P10" s="100"/>
      <c r="Q10" s="99" t="n">
        <f aca="false">O10+L10+I10</f>
        <v>4.289</v>
      </c>
      <c r="R10" s="100"/>
      <c r="S10" s="35" t="n">
        <f aca="false">A11-A10</f>
        <v>30</v>
      </c>
      <c r="T10" s="101" t="n">
        <f aca="false">CHOOSE(F$3,A11+24,A10)</f>
        <v>36885</v>
      </c>
      <c r="U10" s="35" t="n">
        <f aca="false">T10-C$3</f>
        <v>111</v>
      </c>
      <c r="V10" s="32" t="n">
        <f aca="false">VLOOKUP($A10,Table,MATCH(V$4,Curves,0))</f>
        <v>0.068255998633162</v>
      </c>
      <c r="W10" s="102" t="n">
        <f aca="false">1/(1+CHOOSE(F$3,(V11+($K$3/10000))/2,(V10+($K$3/10000))/2))^(2*U10/365.25)</f>
        <v>0.979749151088776</v>
      </c>
      <c r="X10" s="35" t="n">
        <f aca="false">IF(AND(mthbeg&lt;=A10,mthend&gt;=A10),1,0)</f>
        <v>1</v>
      </c>
      <c r="Y10" s="35" t="n">
        <f aca="false">S10*X10</f>
        <v>30</v>
      </c>
      <c r="AA10" s="89" t="n">
        <f aca="false">F10*G10</f>
        <v>1263582.48015919</v>
      </c>
      <c r="AB10" s="89" t="n">
        <f aca="false">$F10*H10</f>
        <v>1263582.48015919</v>
      </c>
      <c r="AC10" s="89" t="n">
        <f aca="false">$F10*I10</f>
        <v>1263582.48015919</v>
      </c>
      <c r="AD10" s="89" t="n">
        <f aca="false">$F10*J10</f>
        <v>-11756.9898130653</v>
      </c>
      <c r="AE10" s="89" t="n">
        <f aca="false">$F10*K10</f>
        <v>-11756.9898130653</v>
      </c>
      <c r="AF10" s="89" t="n">
        <f aca="false">$F10*L10</f>
        <v>-11756.9898130653</v>
      </c>
      <c r="AG10" s="89" t="n">
        <f aca="false">$F10*M10</f>
        <v>2939.24745326633</v>
      </c>
      <c r="AH10" s="89" t="n">
        <f aca="false">$F10*N10</f>
        <v>8817.74235979898</v>
      </c>
      <c r="AI10" s="89" t="n">
        <f aca="false">F10*O10</f>
        <v>8817.74235979898</v>
      </c>
      <c r="AJ10" s="93"/>
      <c r="AK10" s="89" t="n">
        <f aca="false">CHOOSE($G$3,AB10-AC10,AC10-AB10)</f>
        <v>0</v>
      </c>
      <c r="AL10" s="89" t="n">
        <f aca="false">CHOOSE($G$3,AE10-AF10,AF10-AE10)</f>
        <v>0</v>
      </c>
      <c r="AM10" s="89" t="n">
        <f aca="false">CHOOSE($G$3,AH10-AI10,AI10-AH10)</f>
        <v>0</v>
      </c>
      <c r="AN10" s="103" t="n">
        <f aca="false">SUM(AK10:AM10)</f>
        <v>0</v>
      </c>
      <c r="AP10" s="89" t="n">
        <f aca="false">CHOOSE($G$3,AA10-AB10,AB10-AA10)</f>
        <v>0</v>
      </c>
      <c r="AQ10" s="89" t="n">
        <f aca="false">CHOOSE($G$3,AD10-AE10,AE10-AD10)</f>
        <v>0</v>
      </c>
      <c r="AR10" s="89" t="n">
        <f aca="false">CHOOSE($G$3,AG10-AH10,AH10-AG10)</f>
        <v>5878.49490653266</v>
      </c>
      <c r="AS10" s="103" t="n">
        <f aca="false">AP10+AQ10+AR10</f>
        <v>5878.49490653266</v>
      </c>
      <c r="AT10" s="103"/>
      <c r="AU10" s="90" t="n">
        <f aca="false">AS10+AN10</f>
        <v>5878.49490653266</v>
      </c>
      <c r="AW10" s="90" t="n">
        <f aca="false">AI10+AF10+AC10</f>
        <v>1260643.23270593</v>
      </c>
      <c r="AX10" s="104"/>
      <c r="BA10" s="105"/>
    </row>
    <row r="11" customFormat="false" ht="12.75" hidden="false" customHeight="false" outlineLevel="0" collapsed="false">
      <c r="A11" s="94" t="n">
        <f aca="false">EDATE(A10,1)</f>
        <v>36861</v>
      </c>
      <c r="B11" s="95" t="n">
        <f aca="false">VLOOKUP(MONTH(A11),Volumes,4)</f>
        <v>10000</v>
      </c>
      <c r="C11" s="96"/>
      <c r="D11" s="97" t="n">
        <f aca="false">B11+C11</f>
        <v>10000</v>
      </c>
      <c r="E11" s="84" t="n">
        <f aca="false">IF(X11=0,0,IF(AND(X11=1,$H$3=1),D11*S11,IF($H$3=2,D11,"N/A")))</f>
        <v>310000</v>
      </c>
      <c r="F11" s="84" t="n">
        <f aca="false">E11*W11</f>
        <v>301972.692091163</v>
      </c>
      <c r="G11" s="32" t="n">
        <f aca="false">VLOOKUP($A11,Table,MATCH(G$4,Curves,0))</f>
        <v>4.373</v>
      </c>
      <c r="H11" s="98" t="n">
        <f aca="false">G11</f>
        <v>4.373</v>
      </c>
      <c r="I11" s="99" t="n">
        <f aca="false">H11</f>
        <v>4.373</v>
      </c>
      <c r="J11" s="32" t="n">
        <f aca="false">VLOOKUP($A11,Table,MATCH(J$4,Curves,0))</f>
        <v>-0.04</v>
      </c>
      <c r="K11" s="98" t="n">
        <f aca="false">J11</f>
        <v>-0.04</v>
      </c>
      <c r="L11" s="99" t="n">
        <f aca="false">K11</f>
        <v>-0.04</v>
      </c>
      <c r="M11" s="32" t="n">
        <f aca="false">VLOOKUP($A11,Table,MATCH(M$4,Curves,0))</f>
        <v>0.01</v>
      </c>
      <c r="N11" s="98" t="n">
        <f aca="false">VLOOKUP($A11,Table,MATCH(N$4,Curves,0))</f>
        <v>0.03</v>
      </c>
      <c r="O11" s="99" t="n">
        <f aca="false">N11</f>
        <v>0.03</v>
      </c>
      <c r="P11" s="100"/>
      <c r="Q11" s="99" t="n">
        <f aca="false">O11+L11+I11</f>
        <v>4.363</v>
      </c>
      <c r="R11" s="100"/>
      <c r="S11" s="35" t="n">
        <f aca="false">A12-A11</f>
        <v>31</v>
      </c>
      <c r="T11" s="101" t="n">
        <f aca="false">CHOOSE(F$3,A12+24,A11)</f>
        <v>36916</v>
      </c>
      <c r="U11" s="35" t="n">
        <f aca="false">T11-C$3</f>
        <v>142</v>
      </c>
      <c r="V11" s="32" t="n">
        <f aca="false">VLOOKUP($A11,Table,MATCH(V$4,Curves,0))</f>
        <v>0.068466031936695</v>
      </c>
      <c r="W11" s="102" t="n">
        <f aca="false">1/(1+CHOOSE(F$3,(V12+($K$3/10000))/2,(V11+($K$3/10000))/2))^(2*U11/365.25)</f>
        <v>0.974105458358589</v>
      </c>
      <c r="X11" s="35" t="n">
        <f aca="false">IF(AND(mthbeg&lt;=A11,mthend&gt;=A11),1,0)</f>
        <v>1</v>
      </c>
      <c r="Y11" s="35" t="n">
        <f aca="false">S11*X11</f>
        <v>31</v>
      </c>
      <c r="AA11" s="89" t="n">
        <f aca="false">F11*G11</f>
        <v>1320526.58251465</v>
      </c>
      <c r="AB11" s="89" t="n">
        <f aca="false">$F11*H11</f>
        <v>1320526.58251465</v>
      </c>
      <c r="AC11" s="89" t="n">
        <f aca="false">$F11*I11</f>
        <v>1320526.58251465</v>
      </c>
      <c r="AD11" s="89" t="n">
        <f aca="false">$F11*J11</f>
        <v>-12078.9076836465</v>
      </c>
      <c r="AE11" s="89" t="n">
        <f aca="false">$F11*K11</f>
        <v>-12078.9076836465</v>
      </c>
      <c r="AF11" s="89" t="n">
        <f aca="false">$F11*L11</f>
        <v>-12078.9076836465</v>
      </c>
      <c r="AG11" s="89" t="n">
        <f aca="false">$F11*M11</f>
        <v>3019.72692091163</v>
      </c>
      <c r="AH11" s="89" t="n">
        <f aca="false">$F11*N11</f>
        <v>9059.18076273488</v>
      </c>
      <c r="AI11" s="89" t="n">
        <f aca="false">F11*O11</f>
        <v>9059.18076273488</v>
      </c>
      <c r="AJ11" s="93"/>
      <c r="AK11" s="89" t="n">
        <f aca="false">CHOOSE($G$3,AB11-AC11,AC11-AB11)</f>
        <v>0</v>
      </c>
      <c r="AL11" s="89" t="n">
        <f aca="false">CHOOSE($G$3,AE11-AF11,AF11-AE11)</f>
        <v>0</v>
      </c>
      <c r="AM11" s="89" t="n">
        <f aca="false">CHOOSE($G$3,AH11-AI11,AI11-AH11)</f>
        <v>0</v>
      </c>
      <c r="AN11" s="103" t="n">
        <f aca="false">SUM(AK11:AM11)</f>
        <v>0</v>
      </c>
      <c r="AP11" s="89" t="n">
        <f aca="false">CHOOSE($G$3,AA11-AB11,AB11-AA11)</f>
        <v>0</v>
      </c>
      <c r="AQ11" s="89" t="n">
        <f aca="false">CHOOSE($G$3,AD11-AE11,AE11-AD11)</f>
        <v>0</v>
      </c>
      <c r="AR11" s="89" t="n">
        <f aca="false">CHOOSE($G$3,AG11-AH11,AH11-AG11)</f>
        <v>6039.45384182325</v>
      </c>
      <c r="AS11" s="103" t="n">
        <f aca="false">AP11+AQ11+AR11</f>
        <v>6039.45384182325</v>
      </c>
      <c r="AT11" s="103"/>
      <c r="AU11" s="90" t="n">
        <f aca="false">AS11+AN11</f>
        <v>6039.45384182325</v>
      </c>
      <c r="AW11" s="90" t="n">
        <f aca="false">AI11+AF11+AC11</f>
        <v>1317506.85559374</v>
      </c>
      <c r="AX11" s="104"/>
    </row>
    <row r="12" customFormat="false" ht="12.75" hidden="false" customHeight="false" outlineLevel="0" collapsed="false">
      <c r="A12" s="94" t="n">
        <f aca="false">EDATE(A11,1)</f>
        <v>36892</v>
      </c>
      <c r="B12" s="95" t="n">
        <f aca="false">VLOOKUP(MONTH(A12),Volumes,4)</f>
        <v>10000</v>
      </c>
      <c r="C12" s="96"/>
      <c r="D12" s="97" t="n">
        <f aca="false">B12+C12</f>
        <v>10000</v>
      </c>
      <c r="E12" s="84" t="n">
        <f aca="false">IF(X12=0,0,IF(AND(X12=1,$H$3=1),D12*S12,IF($H$3=2,D12,"N/A")))</f>
        <v>310000</v>
      </c>
      <c r="F12" s="84" t="n">
        <f aca="false">E12*W12</f>
        <v>300211.805473316</v>
      </c>
      <c r="G12" s="32" t="n">
        <f aca="false">VLOOKUP($A12,Table,MATCH(G$4,Curves,0))</f>
        <v>4.353</v>
      </c>
      <c r="H12" s="98" t="n">
        <f aca="false">G12</f>
        <v>4.353</v>
      </c>
      <c r="I12" s="99" t="n">
        <f aca="false">H12</f>
        <v>4.353</v>
      </c>
      <c r="J12" s="32" t="n">
        <f aca="false">VLOOKUP($A12,Table,MATCH(J$4,Curves,0))</f>
        <v>-0.04</v>
      </c>
      <c r="K12" s="98" t="n">
        <f aca="false">J12</f>
        <v>-0.04</v>
      </c>
      <c r="L12" s="99" t="n">
        <f aca="false">K12</f>
        <v>-0.04</v>
      </c>
      <c r="M12" s="32" t="n">
        <f aca="false">VLOOKUP($A12,Table,MATCH(M$4,Curves,0))</f>
        <v>0.01</v>
      </c>
      <c r="N12" s="98" t="n">
        <f aca="false">VLOOKUP($A12,Table,MATCH(N$4,Curves,0))</f>
        <v>0.03</v>
      </c>
      <c r="O12" s="99" t="n">
        <f aca="false">N12</f>
        <v>0.03</v>
      </c>
      <c r="P12" s="100"/>
      <c r="Q12" s="99" t="n">
        <f aca="false">O12+L12+I12</f>
        <v>4.343</v>
      </c>
      <c r="R12" s="100"/>
      <c r="S12" s="35" t="n">
        <f aca="false">A13-A12</f>
        <v>31</v>
      </c>
      <c r="T12" s="101" t="n">
        <f aca="false">CHOOSE(F$3,A13+24,A12)</f>
        <v>36947</v>
      </c>
      <c r="U12" s="35" t="n">
        <f aca="false">T12-C$3</f>
        <v>173</v>
      </c>
      <c r="V12" s="32" t="n">
        <f aca="false">VLOOKUP($A12,Table,MATCH(V$4,Curves,0))</f>
        <v>0.068634447859866</v>
      </c>
      <c r="W12" s="102" t="n">
        <f aca="false">1/(1+CHOOSE(F$3,(V13+($K$3/10000))/2,(V12+($K$3/10000))/2))^(2*U12/365.25)</f>
        <v>0.96842517894618</v>
      </c>
      <c r="X12" s="35" t="n">
        <f aca="false">IF(AND(mthbeg&lt;=A12,mthend&gt;=A12),1,0)</f>
        <v>1</v>
      </c>
      <c r="Y12" s="35" t="n">
        <f aca="false">S12*X12</f>
        <v>31</v>
      </c>
      <c r="AA12" s="89" t="n">
        <f aca="false">F12*G12</f>
        <v>1306821.98922534</v>
      </c>
      <c r="AB12" s="89" t="n">
        <f aca="false">$F12*H12</f>
        <v>1306821.98922534</v>
      </c>
      <c r="AC12" s="89" t="n">
        <f aca="false">$F12*I12</f>
        <v>1306821.98922534</v>
      </c>
      <c r="AD12" s="89" t="n">
        <f aca="false">$F12*J12</f>
        <v>-12008.4722189326</v>
      </c>
      <c r="AE12" s="89" t="n">
        <f aca="false">$F12*K12</f>
        <v>-12008.4722189326</v>
      </c>
      <c r="AF12" s="89" t="n">
        <f aca="false">$F12*L12</f>
        <v>-12008.4722189326</v>
      </c>
      <c r="AG12" s="89" t="n">
        <f aca="false">$F12*M12</f>
        <v>3002.11805473316</v>
      </c>
      <c r="AH12" s="89" t="n">
        <f aca="false">$F12*N12</f>
        <v>9006.35416419947</v>
      </c>
      <c r="AI12" s="89" t="n">
        <f aca="false">F12*O12</f>
        <v>9006.35416419947</v>
      </c>
      <c r="AJ12" s="93"/>
      <c r="AK12" s="89" t="n">
        <f aca="false">CHOOSE($G$3,AB12-AC12,AC12-AB12)</f>
        <v>0</v>
      </c>
      <c r="AL12" s="89" t="n">
        <f aca="false">CHOOSE($G$3,AE12-AF12,AF12-AE12)</f>
        <v>0</v>
      </c>
      <c r="AM12" s="89" t="n">
        <f aca="false">CHOOSE($G$3,AH12-AI12,AI12-AH12)</f>
        <v>0</v>
      </c>
      <c r="AN12" s="103" t="n">
        <f aca="false">SUM(AK12:AM12)</f>
        <v>0</v>
      </c>
      <c r="AP12" s="89" t="n">
        <f aca="false">CHOOSE($G$3,AA12-AB12,AB12-AA12)</f>
        <v>0</v>
      </c>
      <c r="AQ12" s="89" t="n">
        <f aca="false">CHOOSE($G$3,AD12-AE12,AE12-AD12)</f>
        <v>0</v>
      </c>
      <c r="AR12" s="89" t="n">
        <f aca="false">CHOOSE($G$3,AG12-AH12,AH12-AG12)</f>
        <v>6004.23610946631</v>
      </c>
      <c r="AS12" s="103" t="n">
        <f aca="false">AP12+AQ12+AR12</f>
        <v>6004.23610946631</v>
      </c>
      <c r="AT12" s="103"/>
      <c r="AU12" s="90" t="n">
        <f aca="false">AS12+AN12</f>
        <v>6004.23610946631</v>
      </c>
      <c r="AW12" s="90" t="n">
        <f aca="false">AI12+AF12+AC12</f>
        <v>1303819.87117061</v>
      </c>
      <c r="AX12" s="104"/>
    </row>
    <row r="13" customFormat="false" ht="12.75" hidden="false" customHeight="false" outlineLevel="0" collapsed="false">
      <c r="A13" s="94" t="n">
        <f aca="false">EDATE(A12,1)</f>
        <v>36923</v>
      </c>
      <c r="B13" s="95" t="n">
        <f aca="false">VLOOKUP(MONTH(A13),Volumes,4)</f>
        <v>10000</v>
      </c>
      <c r="C13" s="96"/>
      <c r="D13" s="97" t="n">
        <f aca="false">B13+C13</f>
        <v>10000</v>
      </c>
      <c r="E13" s="84" t="n">
        <f aca="false">IF(X13=0,0,IF(AND(X13=1,$H$3=1),D13*S13,IF($H$3=2,D13,"N/A")))</f>
        <v>280000</v>
      </c>
      <c r="F13" s="84" t="n">
        <f aca="false">E13*W13</f>
        <v>269720.427028872</v>
      </c>
      <c r="G13" s="32" t="n">
        <f aca="false">VLOOKUP($A13,Table,MATCH(G$4,Curves,0))</f>
        <v>4.12</v>
      </c>
      <c r="H13" s="98" t="n">
        <f aca="false">G13</f>
        <v>4.12</v>
      </c>
      <c r="I13" s="99" t="n">
        <f aca="false">H13</f>
        <v>4.12</v>
      </c>
      <c r="J13" s="32" t="n">
        <f aca="false">VLOOKUP($A13,Table,MATCH(J$4,Curves,0))</f>
        <v>-0.04</v>
      </c>
      <c r="K13" s="98" t="n">
        <f aca="false">J13</f>
        <v>-0.04</v>
      </c>
      <c r="L13" s="99" t="n">
        <f aca="false">K13</f>
        <v>-0.04</v>
      </c>
      <c r="M13" s="32" t="n">
        <f aca="false">VLOOKUP($A13,Table,MATCH(M$4,Curves,0))</f>
        <v>0.01</v>
      </c>
      <c r="N13" s="98" t="n">
        <f aca="false">VLOOKUP($A13,Table,MATCH(N$4,Curves,0))</f>
        <v>0.03</v>
      </c>
      <c r="O13" s="99" t="n">
        <f aca="false">N13</f>
        <v>0.03</v>
      </c>
      <c r="P13" s="100"/>
      <c r="Q13" s="99" t="n">
        <f aca="false">O13+L13+I13</f>
        <v>4.11</v>
      </c>
      <c r="R13" s="100"/>
      <c r="S13" s="35" t="n">
        <f aca="false">A14-A13</f>
        <v>28</v>
      </c>
      <c r="T13" s="101" t="n">
        <f aca="false">CHOOSE(F$3,A14+24,A13)</f>
        <v>36975</v>
      </c>
      <c r="U13" s="35" t="n">
        <f aca="false">T13-C$3</f>
        <v>201</v>
      </c>
      <c r="V13" s="32" t="n">
        <f aca="false">VLOOKUP($A13,Table,MATCH(V$4,Curves,0))</f>
        <v>0.068898329163349</v>
      </c>
      <c r="W13" s="102" t="n">
        <f aca="false">1/(1+CHOOSE(F$3,(V14+($K$3/10000))/2,(V13+($K$3/10000))/2))^(2*U13/365.25)</f>
        <v>0.963287239388828</v>
      </c>
      <c r="X13" s="35" t="n">
        <f aca="false">IF(AND(mthbeg&lt;=A13,mthend&gt;=A13),1,0)</f>
        <v>1</v>
      </c>
      <c r="Y13" s="35" t="n">
        <f aca="false">S13*X13</f>
        <v>28</v>
      </c>
      <c r="AA13" s="89" t="n">
        <f aca="false">F13*G13</f>
        <v>1111248.15935895</v>
      </c>
      <c r="AB13" s="89" t="n">
        <f aca="false">$F13*H13</f>
        <v>1111248.15935895</v>
      </c>
      <c r="AC13" s="89" t="n">
        <f aca="false">$F13*I13</f>
        <v>1111248.15935895</v>
      </c>
      <c r="AD13" s="89" t="n">
        <f aca="false">$F13*J13</f>
        <v>-10788.8170811549</v>
      </c>
      <c r="AE13" s="89" t="n">
        <f aca="false">$F13*K13</f>
        <v>-10788.8170811549</v>
      </c>
      <c r="AF13" s="89" t="n">
        <f aca="false">$F13*L13</f>
        <v>-10788.8170811549</v>
      </c>
      <c r="AG13" s="89" t="n">
        <f aca="false">$F13*M13</f>
        <v>2697.20427028872</v>
      </c>
      <c r="AH13" s="89" t="n">
        <f aca="false">$F13*N13</f>
        <v>8091.61281086616</v>
      </c>
      <c r="AI13" s="89" t="n">
        <f aca="false">F13*O13</f>
        <v>8091.61281086616</v>
      </c>
      <c r="AJ13" s="93"/>
      <c r="AK13" s="89" t="n">
        <f aca="false">CHOOSE($G$3,AB13-AC13,AC13-AB13)</f>
        <v>0</v>
      </c>
      <c r="AL13" s="89" t="n">
        <f aca="false">CHOOSE($G$3,AE13-AF13,AF13-AE13)</f>
        <v>0</v>
      </c>
      <c r="AM13" s="89" t="n">
        <f aca="false">CHOOSE($G$3,AH13-AI13,AI13-AH13)</f>
        <v>0</v>
      </c>
      <c r="AN13" s="103" t="n">
        <f aca="false">SUM(AK13:AM13)</f>
        <v>0</v>
      </c>
      <c r="AP13" s="89" t="n">
        <f aca="false">CHOOSE($G$3,AA13-AB13,AB13-AA13)</f>
        <v>0</v>
      </c>
      <c r="AQ13" s="89" t="n">
        <f aca="false">CHOOSE($G$3,AD13-AE13,AE13-AD13)</f>
        <v>0</v>
      </c>
      <c r="AR13" s="89" t="n">
        <f aca="false">CHOOSE($G$3,AG13-AH13,AH13-AG13)</f>
        <v>5394.40854057744</v>
      </c>
      <c r="AS13" s="103" t="n">
        <f aca="false">AP13+AQ13+AR13</f>
        <v>5394.40854057744</v>
      </c>
      <c r="AT13" s="103"/>
      <c r="AU13" s="90" t="n">
        <f aca="false">AS13+AN13</f>
        <v>5394.40854057744</v>
      </c>
      <c r="AW13" s="90" t="n">
        <f aca="false">AI13+AF13+AC13</f>
        <v>1108550.95508866</v>
      </c>
      <c r="AX13" s="104"/>
    </row>
    <row r="14" customFormat="false" ht="12.75" hidden="false" customHeight="false" outlineLevel="0" collapsed="false">
      <c r="A14" s="94" t="n">
        <f aca="false">EDATE(A13,1)</f>
        <v>36951</v>
      </c>
      <c r="B14" s="95" t="n">
        <f aca="false">VLOOKUP(MONTH(A14),Volumes,4)</f>
        <v>10000</v>
      </c>
      <c r="C14" s="96"/>
      <c r="D14" s="97" t="n">
        <f aca="false">B14+C14</f>
        <v>10000</v>
      </c>
      <c r="E14" s="84" t="n">
        <f aca="false">IF(X14=0,0,IF(AND(X14=1,$H$3=1),D14*S14,IF($H$3=2,D14,"N/A")))</f>
        <v>310000</v>
      </c>
      <c r="F14" s="84" t="n">
        <f aca="false">E14*W14</f>
        <v>296868.49827241</v>
      </c>
      <c r="G14" s="32" t="n">
        <f aca="false">VLOOKUP($A14,Table,MATCH(G$4,Curves,0))</f>
        <v>3.895</v>
      </c>
      <c r="H14" s="98" t="n">
        <f aca="false">G14</f>
        <v>3.895</v>
      </c>
      <c r="I14" s="99" t="n">
        <f aca="false">H14</f>
        <v>3.895</v>
      </c>
      <c r="J14" s="32" t="n">
        <f aca="false">VLOOKUP($A14,Table,MATCH(J$4,Curves,0))</f>
        <v>-0.04</v>
      </c>
      <c r="K14" s="98" t="n">
        <f aca="false">J14</f>
        <v>-0.04</v>
      </c>
      <c r="L14" s="99" t="n">
        <f aca="false">K14</f>
        <v>-0.04</v>
      </c>
      <c r="M14" s="32" t="n">
        <f aca="false">VLOOKUP($A14,Table,MATCH(M$4,Curves,0))</f>
        <v>0.01</v>
      </c>
      <c r="N14" s="98" t="n">
        <f aca="false">VLOOKUP($A14,Table,MATCH(N$4,Curves,0))</f>
        <v>0.03</v>
      </c>
      <c r="O14" s="99" t="n">
        <f aca="false">N14</f>
        <v>0.03</v>
      </c>
      <c r="P14" s="100"/>
      <c r="Q14" s="99" t="n">
        <f aca="false">O14+L14+I14</f>
        <v>3.885</v>
      </c>
      <c r="R14" s="100"/>
      <c r="S14" s="35" t="n">
        <f aca="false">A15-A14</f>
        <v>31</v>
      </c>
      <c r="T14" s="101" t="n">
        <f aca="false">CHOOSE(F$3,A15+24,A14)</f>
        <v>37006</v>
      </c>
      <c r="U14" s="35" t="n">
        <f aca="false">T14-C$3</f>
        <v>232</v>
      </c>
      <c r="V14" s="32" t="n">
        <f aca="false">VLOOKUP($A14,Table,MATCH(V$4,Curves,0))</f>
        <v>0.069136673586296</v>
      </c>
      <c r="W14" s="102" t="n">
        <f aca="false">1/(1+CHOOSE(F$3,(V15+($K$3/10000))/2,(V14+($K$3/10000))/2))^(2*U14/365.25)</f>
        <v>0.957640317007774</v>
      </c>
      <c r="X14" s="35" t="n">
        <f aca="false">IF(AND(mthbeg&lt;=A14,mthend&gt;=A14),1,0)</f>
        <v>1</v>
      </c>
      <c r="Y14" s="35" t="n">
        <f aca="false">S14*X14</f>
        <v>31</v>
      </c>
      <c r="AA14" s="89" t="n">
        <f aca="false">F14*G14</f>
        <v>1156302.80077104</v>
      </c>
      <c r="AB14" s="89" t="n">
        <f aca="false">$F14*H14</f>
        <v>1156302.80077104</v>
      </c>
      <c r="AC14" s="89" t="n">
        <f aca="false">$F14*I14</f>
        <v>1156302.80077104</v>
      </c>
      <c r="AD14" s="89" t="n">
        <f aca="false">$F14*J14</f>
        <v>-11874.7399308964</v>
      </c>
      <c r="AE14" s="89" t="n">
        <f aca="false">$F14*K14</f>
        <v>-11874.7399308964</v>
      </c>
      <c r="AF14" s="89" t="n">
        <f aca="false">$F14*L14</f>
        <v>-11874.7399308964</v>
      </c>
      <c r="AG14" s="89" t="n">
        <f aca="false">$F14*M14</f>
        <v>2968.6849827241</v>
      </c>
      <c r="AH14" s="89" t="n">
        <f aca="false">$F14*N14</f>
        <v>8906.0549481723</v>
      </c>
      <c r="AI14" s="89" t="n">
        <f aca="false">F14*O14</f>
        <v>8906.0549481723</v>
      </c>
      <c r="AJ14" s="93"/>
      <c r="AK14" s="89" t="n">
        <f aca="false">CHOOSE($G$3,AB14-AC14,AC14-AB14)</f>
        <v>0</v>
      </c>
      <c r="AL14" s="89" t="n">
        <f aca="false">CHOOSE($G$3,AE14-AF14,AF14-AE14)</f>
        <v>0</v>
      </c>
      <c r="AM14" s="89" t="n">
        <f aca="false">CHOOSE($G$3,AH14-AI14,AI14-AH14)</f>
        <v>0</v>
      </c>
      <c r="AN14" s="103" t="n">
        <f aca="false">SUM(AK14:AM14)</f>
        <v>0</v>
      </c>
      <c r="AP14" s="89" t="n">
        <f aca="false">CHOOSE($G$3,AA14-AB14,AB14-AA14)</f>
        <v>0</v>
      </c>
      <c r="AQ14" s="89" t="n">
        <f aca="false">CHOOSE($G$3,AD14-AE14,AE14-AD14)</f>
        <v>0</v>
      </c>
      <c r="AR14" s="89" t="n">
        <f aca="false">CHOOSE($G$3,AG14-AH14,AH14-AG14)</f>
        <v>5937.3699654482</v>
      </c>
      <c r="AS14" s="103" t="n">
        <f aca="false">AP14+AQ14+AR14</f>
        <v>5937.3699654482</v>
      </c>
      <c r="AT14" s="103"/>
      <c r="AU14" s="90" t="n">
        <f aca="false">AS14+AN14</f>
        <v>5937.3699654482</v>
      </c>
      <c r="AW14" s="90" t="n">
        <f aca="false">AI14+AF14+AC14</f>
        <v>1153334.11578831</v>
      </c>
      <c r="AX14" s="104"/>
    </row>
    <row r="15" customFormat="false" ht="12.75" hidden="false" customHeight="false" outlineLevel="0" collapsed="false">
      <c r="A15" s="94" t="n">
        <f aca="false">EDATE(A14,1)</f>
        <v>36982</v>
      </c>
      <c r="B15" s="95" t="n">
        <f aca="false">VLOOKUP(MONTH(A15),Volumes,4)</f>
        <v>10000</v>
      </c>
      <c r="C15" s="96"/>
      <c r="D15" s="97" t="n">
        <f aca="false">B15+C15</f>
        <v>10000</v>
      </c>
      <c r="E15" s="84" t="n">
        <f aca="false">IF(X15=0,0,IF(AND(X15=1,$H$3=1),D15*S15,IF($H$3=2,D15,"N/A")))</f>
        <v>300000</v>
      </c>
      <c r="F15" s="84" t="n">
        <f aca="false">E15*W15</f>
        <v>285681.094631547</v>
      </c>
      <c r="G15" s="32" t="n">
        <f aca="false">VLOOKUP($A15,Table,MATCH(G$4,Curves,0))</f>
        <v>3.665</v>
      </c>
      <c r="H15" s="98" t="n">
        <f aca="false">G15</f>
        <v>3.665</v>
      </c>
      <c r="I15" s="99" t="n">
        <f aca="false">H15</f>
        <v>3.665</v>
      </c>
      <c r="J15" s="32" t="n">
        <f aca="false">VLOOKUP($A15,Table,MATCH(J$4,Curves,0))</f>
        <v>-0.0225</v>
      </c>
      <c r="K15" s="98" t="n">
        <f aca="false">J15</f>
        <v>-0.0225</v>
      </c>
      <c r="L15" s="99" t="n">
        <f aca="false">K15</f>
        <v>-0.0225</v>
      </c>
      <c r="M15" s="32" t="n">
        <f aca="false">VLOOKUP($A15,Table,MATCH(M$4,Curves,0))</f>
        <v>0.01</v>
      </c>
      <c r="N15" s="98" t="n">
        <f aca="false">VLOOKUP($A15,Table,MATCH(N$4,Curves,0))</f>
        <v>0.03</v>
      </c>
      <c r="O15" s="99" t="n">
        <f aca="false">N15</f>
        <v>0.03</v>
      </c>
      <c r="P15" s="100"/>
      <c r="Q15" s="99" t="n">
        <f aca="false">O15+L15+I15</f>
        <v>3.6725</v>
      </c>
      <c r="R15" s="100"/>
      <c r="S15" s="35" t="n">
        <f aca="false">A16-A15</f>
        <v>30</v>
      </c>
      <c r="T15" s="101" t="n">
        <f aca="false">CHOOSE(F$3,A16+24,A15)</f>
        <v>37036</v>
      </c>
      <c r="U15" s="35" t="n">
        <f aca="false">T15-C$3</f>
        <v>262</v>
      </c>
      <c r="V15" s="32" t="n">
        <f aca="false">VLOOKUP($A15,Table,MATCH(V$4,Curves,0))</f>
        <v>0.069316933902243</v>
      </c>
      <c r="W15" s="102" t="n">
        <f aca="false">1/(1+CHOOSE(F$3,(V16+($K$3/10000))/2,(V15+($K$3/10000))/2))^(2*U15/365.25)</f>
        <v>0.952270315438489</v>
      </c>
      <c r="X15" s="35" t="n">
        <f aca="false">IF(AND(mthbeg&lt;=A15,mthend&gt;=A15),1,0)</f>
        <v>1</v>
      </c>
      <c r="Y15" s="35" t="n">
        <f aca="false">S15*X15</f>
        <v>30</v>
      </c>
      <c r="AA15" s="89" t="n">
        <f aca="false">F15*G15</f>
        <v>1047021.21182462</v>
      </c>
      <c r="AB15" s="89" t="n">
        <f aca="false">$F15*H15</f>
        <v>1047021.21182462</v>
      </c>
      <c r="AC15" s="89" t="n">
        <f aca="false">$F15*I15</f>
        <v>1047021.21182462</v>
      </c>
      <c r="AD15" s="89" t="n">
        <f aca="false">$F15*J15</f>
        <v>-6427.8246292098</v>
      </c>
      <c r="AE15" s="89" t="n">
        <f aca="false">$F15*K15</f>
        <v>-6427.8246292098</v>
      </c>
      <c r="AF15" s="89" t="n">
        <f aca="false">$F15*L15</f>
        <v>-6427.8246292098</v>
      </c>
      <c r="AG15" s="89" t="n">
        <f aca="false">$F15*M15</f>
        <v>2856.81094631547</v>
      </c>
      <c r="AH15" s="89" t="n">
        <f aca="false">$F15*N15</f>
        <v>8570.4328389464</v>
      </c>
      <c r="AI15" s="89" t="n">
        <f aca="false">F15*O15</f>
        <v>8570.4328389464</v>
      </c>
      <c r="AJ15" s="93"/>
      <c r="AK15" s="89" t="n">
        <f aca="false">CHOOSE($G$3,AB15-AC15,AC15-AB15)</f>
        <v>0</v>
      </c>
      <c r="AL15" s="89" t="n">
        <f aca="false">CHOOSE($G$3,AE15-AF15,AF15-AE15)</f>
        <v>0</v>
      </c>
      <c r="AM15" s="89" t="n">
        <f aca="false">CHOOSE($G$3,AH15-AI15,AI15-AH15)</f>
        <v>0</v>
      </c>
      <c r="AN15" s="103" t="n">
        <f aca="false">SUM(AK15:AM15)</f>
        <v>0</v>
      </c>
      <c r="AP15" s="89" t="n">
        <f aca="false">CHOOSE($G$3,AA15-AB15,AB15-AA15)</f>
        <v>0</v>
      </c>
      <c r="AQ15" s="89" t="n">
        <f aca="false">CHOOSE($G$3,AD15-AE15,AE15-AD15)</f>
        <v>0</v>
      </c>
      <c r="AR15" s="89" t="n">
        <f aca="false">CHOOSE($G$3,AG15-AH15,AH15-AG15)</f>
        <v>5713.62189263093</v>
      </c>
      <c r="AS15" s="103" t="n">
        <f aca="false">AP15+AQ15+AR15</f>
        <v>5713.62189263093</v>
      </c>
      <c r="AT15" s="103"/>
      <c r="AU15" s="90" t="n">
        <f aca="false">AS15+AN15</f>
        <v>5713.62189263093</v>
      </c>
      <c r="AW15" s="90" t="n">
        <f aca="false">AI15+AF15+AC15</f>
        <v>1049163.82003436</v>
      </c>
      <c r="AX15" s="104"/>
    </row>
    <row r="16" customFormat="false" ht="12.75" hidden="false" customHeight="false" outlineLevel="0" collapsed="false">
      <c r="A16" s="94" t="n">
        <f aca="false">EDATE(A15,1)</f>
        <v>37012</v>
      </c>
      <c r="B16" s="95" t="n">
        <f aca="false">VLOOKUP(MONTH(A16),Volumes,4)</f>
        <v>20000</v>
      </c>
      <c r="C16" s="96"/>
      <c r="D16" s="97" t="n">
        <f aca="false">B16+C16</f>
        <v>20000</v>
      </c>
      <c r="E16" s="84" t="n">
        <f aca="false">IF(X16=0,0,IF(AND(X16=1,$H$3=1),D16*S16,IF($H$3=2,D16,"N/A")))</f>
        <v>620000</v>
      </c>
      <c r="F16" s="84" t="n">
        <f aca="false">E16*W16</f>
        <v>586983.102800368</v>
      </c>
      <c r="G16" s="32" t="n">
        <f aca="false">VLOOKUP($A16,Table,MATCH(G$4,Curves,0))</f>
        <v>3.589</v>
      </c>
      <c r="H16" s="98" t="n">
        <f aca="false">G16</f>
        <v>3.589</v>
      </c>
      <c r="I16" s="99" t="n">
        <f aca="false">H16</f>
        <v>3.589</v>
      </c>
      <c r="J16" s="32" t="n">
        <f aca="false">VLOOKUP($A16,Table,MATCH(J$4,Curves,0))</f>
        <v>-0.02275</v>
      </c>
      <c r="K16" s="98" t="n">
        <f aca="false">J16</f>
        <v>-0.02275</v>
      </c>
      <c r="L16" s="99" t="n">
        <f aca="false">K16</f>
        <v>-0.02275</v>
      </c>
      <c r="M16" s="32" t="n">
        <f aca="false">VLOOKUP($A16,Table,MATCH(M$4,Curves,0))</f>
        <v>0.01</v>
      </c>
      <c r="N16" s="98" t="n">
        <f aca="false">VLOOKUP($A16,Table,MATCH(N$4,Curves,0))</f>
        <v>0.03</v>
      </c>
      <c r="O16" s="99" t="n">
        <f aca="false">N16</f>
        <v>0.03</v>
      </c>
      <c r="P16" s="100"/>
      <c r="Q16" s="99" t="n">
        <f aca="false">O16+L16+I16</f>
        <v>3.59625</v>
      </c>
      <c r="R16" s="100"/>
      <c r="S16" s="35" t="n">
        <f aca="false">A17-A16</f>
        <v>31</v>
      </c>
      <c r="T16" s="101" t="n">
        <f aca="false">CHOOSE(F$3,A17+24,A16)</f>
        <v>37067</v>
      </c>
      <c r="U16" s="35" t="n">
        <f aca="false">T16-C$3</f>
        <v>293</v>
      </c>
      <c r="V16" s="32" t="n">
        <f aca="false">VLOOKUP($A16,Table,MATCH(V$4,Curves,0))</f>
        <v>0.069354975450426</v>
      </c>
      <c r="W16" s="102" t="n">
        <f aca="false">1/(1+CHOOSE(F$3,(V17+($K$3/10000))/2,(V16+($K$3/10000))/2))^(2*U16/365.25)</f>
        <v>0.946746940000593</v>
      </c>
      <c r="X16" s="35" t="n">
        <f aca="false">IF(AND(mthbeg&lt;=A16,mthend&gt;=A16),1,0)</f>
        <v>1</v>
      </c>
      <c r="Y16" s="35" t="n">
        <f aca="false">S16*X16</f>
        <v>31</v>
      </c>
      <c r="AA16" s="89" t="n">
        <f aca="false">F16*G16</f>
        <v>2106682.35595052</v>
      </c>
      <c r="AB16" s="89" t="n">
        <f aca="false">$F16*H16</f>
        <v>2106682.35595052</v>
      </c>
      <c r="AC16" s="89" t="n">
        <f aca="false">$F16*I16</f>
        <v>2106682.35595052</v>
      </c>
      <c r="AD16" s="89" t="n">
        <f aca="false">$F16*J16</f>
        <v>-13353.8655887084</v>
      </c>
      <c r="AE16" s="89" t="n">
        <f aca="false">$F16*K16</f>
        <v>-13353.8655887084</v>
      </c>
      <c r="AF16" s="89" t="n">
        <f aca="false">$F16*L16</f>
        <v>-13353.8655887084</v>
      </c>
      <c r="AG16" s="89" t="n">
        <f aca="false">$F16*M16</f>
        <v>5869.83102800368</v>
      </c>
      <c r="AH16" s="89" t="n">
        <f aca="false">$F16*N16</f>
        <v>17609.493084011</v>
      </c>
      <c r="AI16" s="89" t="n">
        <f aca="false">F16*O16</f>
        <v>17609.493084011</v>
      </c>
      <c r="AJ16" s="93"/>
      <c r="AK16" s="89" t="n">
        <f aca="false">CHOOSE($G$3,AB16-AC16,AC16-AB16)</f>
        <v>0</v>
      </c>
      <c r="AL16" s="89" t="n">
        <f aca="false">CHOOSE($G$3,AE16-AF16,AF16-AE16)</f>
        <v>0</v>
      </c>
      <c r="AM16" s="89" t="n">
        <f aca="false">CHOOSE($G$3,AH16-AI16,AI16-AH16)</f>
        <v>0</v>
      </c>
      <c r="AN16" s="103" t="n">
        <f aca="false">SUM(AK16:AM16)</f>
        <v>0</v>
      </c>
      <c r="AP16" s="89" t="n">
        <f aca="false">CHOOSE($G$3,AA16-AB16,AB16-AA16)</f>
        <v>0</v>
      </c>
      <c r="AQ16" s="89" t="n">
        <f aca="false">CHOOSE($G$3,AD16-AE16,AE16-AD16)</f>
        <v>0</v>
      </c>
      <c r="AR16" s="89" t="n">
        <f aca="false">CHOOSE($G$3,AG16-AH16,AH16-AG16)</f>
        <v>11739.6620560074</v>
      </c>
      <c r="AS16" s="103" t="n">
        <f aca="false">AP16+AQ16+AR16</f>
        <v>11739.6620560074</v>
      </c>
      <c r="AT16" s="103"/>
      <c r="AU16" s="90" t="n">
        <f aca="false">AS16+AN16</f>
        <v>11739.6620560074</v>
      </c>
      <c r="AW16" s="90" t="n">
        <f aca="false">AI16+AF16+AC16</f>
        <v>2110937.98344582</v>
      </c>
      <c r="AX16" s="104"/>
    </row>
    <row r="17" customFormat="false" ht="12.75" hidden="false" customHeight="false" outlineLevel="0" collapsed="false">
      <c r="A17" s="94" t="n">
        <f aca="false">EDATE(A16,1)</f>
        <v>37043</v>
      </c>
      <c r="B17" s="95" t="n">
        <f aca="false">VLOOKUP(MONTH(A17),Volumes,4)</f>
        <v>40000</v>
      </c>
      <c r="C17" s="96"/>
      <c r="D17" s="97" t="n">
        <f aca="false">B17+C17</f>
        <v>40000</v>
      </c>
      <c r="E17" s="84" t="n">
        <f aca="false">IF(X17=0,0,IF(AND(X17=1,$H$3=1),D17*S17,IF($H$3=2,D17,"N/A")))</f>
        <v>1200000</v>
      </c>
      <c r="F17" s="84" t="n">
        <f aca="false">E17*W17</f>
        <v>1129713.96882988</v>
      </c>
      <c r="G17" s="32" t="n">
        <f aca="false">VLOOKUP($A17,Table,MATCH(G$4,Curves,0))</f>
        <v>3.57</v>
      </c>
      <c r="H17" s="98" t="n">
        <f aca="false">G17</f>
        <v>3.57</v>
      </c>
      <c r="I17" s="99" t="n">
        <f aca="false">H17</f>
        <v>3.57</v>
      </c>
      <c r="J17" s="32" t="n">
        <f aca="false">VLOOKUP($A17,Table,MATCH(J$4,Curves,0))</f>
        <v>-0.02275</v>
      </c>
      <c r="K17" s="98" t="n">
        <f aca="false">J17</f>
        <v>-0.02275</v>
      </c>
      <c r="L17" s="99" t="n">
        <f aca="false">K17</f>
        <v>-0.02275</v>
      </c>
      <c r="M17" s="32" t="n">
        <f aca="false">VLOOKUP($A17,Table,MATCH(M$4,Curves,0))</f>
        <v>0.01</v>
      </c>
      <c r="N17" s="98" t="n">
        <f aca="false">VLOOKUP($A17,Table,MATCH(N$4,Curves,0))</f>
        <v>0.03</v>
      </c>
      <c r="O17" s="99" t="n">
        <f aca="false">N17</f>
        <v>0.03</v>
      </c>
      <c r="P17" s="100"/>
      <c r="Q17" s="99" t="n">
        <f aca="false">O17+L17+I17</f>
        <v>3.57725</v>
      </c>
      <c r="R17" s="100"/>
      <c r="S17" s="35" t="n">
        <f aca="false">A18-A17</f>
        <v>30</v>
      </c>
      <c r="T17" s="101" t="n">
        <f aca="false">CHOOSE(F$3,A18+24,A17)</f>
        <v>37097</v>
      </c>
      <c r="U17" s="35" t="n">
        <f aca="false">T17-C$3</f>
        <v>323</v>
      </c>
      <c r="V17" s="32" t="n">
        <f aca="false">VLOOKUP($A17,Table,MATCH(V$4,Curves,0))</f>
        <v>0.069394285050718</v>
      </c>
      <c r="W17" s="102" t="n">
        <f aca="false">1/(1+CHOOSE(F$3,(V18+($K$3/10000))/2,(V17+($K$3/10000))/2))^(2*U17/365.25)</f>
        <v>0.941428307358231</v>
      </c>
      <c r="X17" s="35" t="n">
        <f aca="false">IF(AND(mthbeg&lt;=A17,mthend&gt;=A17),1,0)</f>
        <v>1</v>
      </c>
      <c r="Y17" s="35" t="n">
        <f aca="false">S17*X17</f>
        <v>30</v>
      </c>
      <c r="AA17" s="89" t="n">
        <f aca="false">F17*G17</f>
        <v>4033078.86872266</v>
      </c>
      <c r="AB17" s="89" t="n">
        <f aca="false">$F17*H17</f>
        <v>4033078.86872266</v>
      </c>
      <c r="AC17" s="89" t="n">
        <f aca="false">$F17*I17</f>
        <v>4033078.86872266</v>
      </c>
      <c r="AD17" s="89" t="n">
        <f aca="false">$F17*J17</f>
        <v>-25700.9927908797</v>
      </c>
      <c r="AE17" s="89" t="n">
        <f aca="false">$F17*K17</f>
        <v>-25700.9927908797</v>
      </c>
      <c r="AF17" s="89" t="n">
        <f aca="false">$F17*L17</f>
        <v>-25700.9927908797</v>
      </c>
      <c r="AG17" s="89" t="n">
        <f aca="false">$F17*M17</f>
        <v>11297.1396882988</v>
      </c>
      <c r="AH17" s="89" t="n">
        <f aca="false">$F17*N17</f>
        <v>33891.4190648963</v>
      </c>
      <c r="AI17" s="89" t="n">
        <f aca="false">F17*O17</f>
        <v>33891.4190648963</v>
      </c>
      <c r="AJ17" s="93"/>
      <c r="AK17" s="89" t="n">
        <f aca="false">CHOOSE($G$3,AB17-AC17,AC17-AB17)</f>
        <v>0</v>
      </c>
      <c r="AL17" s="89" t="n">
        <f aca="false">CHOOSE($G$3,AE17-AF17,AF17-AE17)</f>
        <v>0</v>
      </c>
      <c r="AM17" s="89" t="n">
        <f aca="false">CHOOSE($G$3,AH17-AI17,AI17-AH17)</f>
        <v>0</v>
      </c>
      <c r="AN17" s="103" t="n">
        <f aca="false">SUM(AK17:AM17)</f>
        <v>0</v>
      </c>
      <c r="AP17" s="89" t="n">
        <f aca="false">CHOOSE($G$3,AA17-AB17,AB17-AA17)</f>
        <v>0</v>
      </c>
      <c r="AQ17" s="89" t="n">
        <f aca="false">CHOOSE($G$3,AD17-AE17,AE17-AD17)</f>
        <v>0</v>
      </c>
      <c r="AR17" s="89" t="n">
        <f aca="false">CHOOSE($G$3,AG17-AH17,AH17-AG17)</f>
        <v>22594.2793765975</v>
      </c>
      <c r="AS17" s="103" t="n">
        <f aca="false">AP17+AQ17+AR17</f>
        <v>22594.2793765975</v>
      </c>
      <c r="AT17" s="103"/>
      <c r="AU17" s="90" t="n">
        <f aca="false">AS17+AN17</f>
        <v>22594.2793765975</v>
      </c>
      <c r="AW17" s="90" t="n">
        <f aca="false">AI17+AF17+AC17</f>
        <v>4041269.29499668</v>
      </c>
      <c r="AX17" s="104"/>
    </row>
    <row r="18" customFormat="false" ht="12.75" hidden="false" customHeight="false" outlineLevel="0" collapsed="false">
      <c r="A18" s="94" t="n">
        <f aca="false">EDATE(A17,1)</f>
        <v>37073</v>
      </c>
      <c r="B18" s="95" t="n">
        <f aca="false">VLOOKUP(MONTH(A18),Volumes,4)</f>
        <v>40000</v>
      </c>
      <c r="C18" s="96"/>
      <c r="D18" s="97" t="n">
        <f aca="false">B18+C18</f>
        <v>40000</v>
      </c>
      <c r="E18" s="84" t="n">
        <f aca="false">IF(X18=0,0,IF(AND(X18=1,$H$3=1),D18*S18,IF($H$3=2,D18,"N/A")))</f>
        <v>1240000</v>
      </c>
      <c r="F18" s="84" t="n">
        <f aca="false">E18*W18</f>
        <v>1160592.83647168</v>
      </c>
      <c r="G18" s="32" t="n">
        <f aca="false">VLOOKUP($A18,Table,MATCH(G$4,Curves,0))</f>
        <v>3.55</v>
      </c>
      <c r="H18" s="98" t="n">
        <f aca="false">G18</f>
        <v>3.55</v>
      </c>
      <c r="I18" s="99" t="n">
        <f aca="false">H18</f>
        <v>3.55</v>
      </c>
      <c r="J18" s="32" t="n">
        <f aca="false">VLOOKUP($A18,Table,MATCH(J$4,Curves,0))</f>
        <v>-0.02275</v>
      </c>
      <c r="K18" s="98" t="n">
        <f aca="false">J18</f>
        <v>-0.02275</v>
      </c>
      <c r="L18" s="99" t="n">
        <f aca="false">K18</f>
        <v>-0.02275</v>
      </c>
      <c r="M18" s="32" t="n">
        <f aca="false">VLOOKUP($A18,Table,MATCH(M$4,Curves,0))</f>
        <v>0.01</v>
      </c>
      <c r="N18" s="98" t="n">
        <f aca="false">VLOOKUP($A18,Table,MATCH(N$4,Curves,0))</f>
        <v>0.03</v>
      </c>
      <c r="O18" s="99" t="n">
        <f aca="false">N18</f>
        <v>0.03</v>
      </c>
      <c r="P18" s="100"/>
      <c r="Q18" s="99" t="n">
        <f aca="false">O18+L18+I18</f>
        <v>3.55725</v>
      </c>
      <c r="R18" s="100"/>
      <c r="S18" s="35" t="n">
        <f aca="false">A19-A18</f>
        <v>31</v>
      </c>
      <c r="T18" s="101" t="n">
        <f aca="false">CHOOSE(F$3,A19+24,A18)</f>
        <v>37128</v>
      </c>
      <c r="U18" s="35" t="n">
        <f aca="false">T18-C$3</f>
        <v>354</v>
      </c>
      <c r="V18" s="32" t="n">
        <f aca="false">VLOOKUP($A18,Table,MATCH(V$4,Curves,0))</f>
        <v>0.069430034419207</v>
      </c>
      <c r="W18" s="102" t="n">
        <f aca="false">1/(1+CHOOSE(F$3,(V19+($K$3/10000))/2,(V18+($K$3/10000))/2))^(2*U18/365.25)</f>
        <v>0.935961964896514</v>
      </c>
      <c r="X18" s="35" t="n">
        <f aca="false">IF(AND(mthbeg&lt;=A18,mthend&gt;=A18),1,0)</f>
        <v>1</v>
      </c>
      <c r="Y18" s="35" t="n">
        <f aca="false">S18*X18</f>
        <v>31</v>
      </c>
      <c r="AA18" s="89" t="n">
        <f aca="false">F18*G18</f>
        <v>4120104.56947445</v>
      </c>
      <c r="AB18" s="89" t="n">
        <f aca="false">$F18*H18</f>
        <v>4120104.56947445</v>
      </c>
      <c r="AC18" s="89" t="n">
        <f aca="false">$F18*I18</f>
        <v>4120104.56947445</v>
      </c>
      <c r="AD18" s="89" t="n">
        <f aca="false">$F18*J18</f>
        <v>-26403.4870297307</v>
      </c>
      <c r="AE18" s="89" t="n">
        <f aca="false">$F18*K18</f>
        <v>-26403.4870297307</v>
      </c>
      <c r="AF18" s="89" t="n">
        <f aca="false">$F18*L18</f>
        <v>-26403.4870297307</v>
      </c>
      <c r="AG18" s="89" t="n">
        <f aca="false">$F18*M18</f>
        <v>11605.9283647168</v>
      </c>
      <c r="AH18" s="89" t="n">
        <f aca="false">$F18*N18</f>
        <v>34817.7850941503</v>
      </c>
      <c r="AI18" s="89" t="n">
        <f aca="false">F18*O18</f>
        <v>34817.7850941503</v>
      </c>
      <c r="AJ18" s="93"/>
      <c r="AK18" s="89" t="n">
        <f aca="false">CHOOSE($G$3,AB18-AC18,AC18-AB18)</f>
        <v>0</v>
      </c>
      <c r="AL18" s="89" t="n">
        <f aca="false">CHOOSE($G$3,AE18-AF18,AF18-AE18)</f>
        <v>0</v>
      </c>
      <c r="AM18" s="89" t="n">
        <f aca="false">CHOOSE($G$3,AH18-AI18,AI18-AH18)</f>
        <v>0</v>
      </c>
      <c r="AN18" s="103" t="n">
        <f aca="false">SUM(AK18:AM18)</f>
        <v>0</v>
      </c>
      <c r="AP18" s="89" t="n">
        <f aca="false">CHOOSE($G$3,AA18-AB18,AB18-AA18)</f>
        <v>0</v>
      </c>
      <c r="AQ18" s="89" t="n">
        <f aca="false">CHOOSE($G$3,AD18-AE18,AE18-AD18)</f>
        <v>0</v>
      </c>
      <c r="AR18" s="89" t="n">
        <f aca="false">CHOOSE($G$3,AG18-AH18,AH18-AG18)</f>
        <v>23211.8567294335</v>
      </c>
      <c r="AS18" s="103" t="n">
        <f aca="false">AP18+AQ18+AR18</f>
        <v>23211.8567294335</v>
      </c>
      <c r="AT18" s="103"/>
      <c r="AU18" s="90" t="n">
        <f aca="false">AS18+AN18</f>
        <v>23211.8567294335</v>
      </c>
      <c r="AW18" s="90" t="n">
        <f aca="false">AI18+AF18+AC18</f>
        <v>4128518.86753887</v>
      </c>
      <c r="AX18" s="104"/>
    </row>
    <row r="19" customFormat="false" ht="12.75" hidden="false" customHeight="false" outlineLevel="0" collapsed="false">
      <c r="A19" s="94" t="n">
        <f aca="false">EDATE(A18,1)</f>
        <v>37104</v>
      </c>
      <c r="B19" s="95" t="n">
        <f aca="false">VLOOKUP(MONTH(A19),Volumes,4)</f>
        <v>40000</v>
      </c>
      <c r="C19" s="96"/>
      <c r="D19" s="97" t="n">
        <f aca="false">B19+C19</f>
        <v>40000</v>
      </c>
      <c r="E19" s="84" t="n">
        <f aca="false">IF(X19=0,0,IF(AND(X19=1,$H$3=1),D19*S19,IF($H$3=2,D19,"N/A")))</f>
        <v>1240000</v>
      </c>
      <c r="F19" s="84" t="n">
        <f aca="false">E19*W19</f>
        <v>1153847.75153272</v>
      </c>
      <c r="G19" s="32" t="n">
        <f aca="false">VLOOKUP($A19,Table,MATCH(G$4,Curves,0))</f>
        <v>3.55</v>
      </c>
      <c r="H19" s="98" t="n">
        <f aca="false">G19</f>
        <v>3.55</v>
      </c>
      <c r="I19" s="99" t="n">
        <f aca="false">H19</f>
        <v>3.55</v>
      </c>
      <c r="J19" s="32" t="n">
        <f aca="false">VLOOKUP($A19,Table,MATCH(J$4,Curves,0))</f>
        <v>-0.02275</v>
      </c>
      <c r="K19" s="98" t="n">
        <f aca="false">J19</f>
        <v>-0.02275</v>
      </c>
      <c r="L19" s="99" t="n">
        <f aca="false">K19</f>
        <v>-0.02275</v>
      </c>
      <c r="M19" s="32" t="n">
        <f aca="false">VLOOKUP($A19,Table,MATCH(M$4,Curves,0))</f>
        <v>0.01</v>
      </c>
      <c r="N19" s="98" t="n">
        <f aca="false">VLOOKUP($A19,Table,MATCH(N$4,Curves,0))</f>
        <v>0.03</v>
      </c>
      <c r="O19" s="99" t="n">
        <f aca="false">N19</f>
        <v>0.03</v>
      </c>
      <c r="P19" s="100"/>
      <c r="Q19" s="99" t="n">
        <f aca="false">O19+L19+I19</f>
        <v>3.55725</v>
      </c>
      <c r="R19" s="100"/>
      <c r="S19" s="35" t="n">
        <f aca="false">A20-A19</f>
        <v>31</v>
      </c>
      <c r="T19" s="101" t="n">
        <f aca="false">CHOOSE(F$3,A20+24,A19)</f>
        <v>37159</v>
      </c>
      <c r="U19" s="35" t="n">
        <f aca="false">T19-C$3</f>
        <v>385</v>
      </c>
      <c r="V19" s="32" t="n">
        <f aca="false">VLOOKUP($A19,Table,MATCH(V$4,Curves,0))</f>
        <v>0.069462674578446</v>
      </c>
      <c r="W19" s="102" t="n">
        <f aca="false">1/(1+CHOOSE(F$3,(V20+($K$3/10000))/2,(V19+($K$3/10000))/2))^(2*U19/365.25)</f>
        <v>0.930522380268321</v>
      </c>
      <c r="X19" s="35" t="n">
        <f aca="false">IF(AND(mthbeg&lt;=A19,mthend&gt;=A19),1,0)</f>
        <v>1</v>
      </c>
      <c r="Y19" s="35" t="n">
        <f aca="false">S19*X19</f>
        <v>31</v>
      </c>
      <c r="AA19" s="89" t="n">
        <f aca="false">F19*G19</f>
        <v>4096159.51794115</v>
      </c>
      <c r="AB19" s="89" t="n">
        <f aca="false">$F19*H19</f>
        <v>4096159.51794115</v>
      </c>
      <c r="AC19" s="89" t="n">
        <f aca="false">$F19*I19</f>
        <v>4096159.51794115</v>
      </c>
      <c r="AD19" s="89" t="n">
        <f aca="false">$F19*J19</f>
        <v>-26250.0363473693</v>
      </c>
      <c r="AE19" s="89" t="n">
        <f aca="false">$F19*K19</f>
        <v>-26250.0363473693</v>
      </c>
      <c r="AF19" s="89" t="n">
        <f aca="false">$F19*L19</f>
        <v>-26250.0363473693</v>
      </c>
      <c r="AG19" s="89" t="n">
        <f aca="false">$F19*M19</f>
        <v>11538.4775153272</v>
      </c>
      <c r="AH19" s="89" t="n">
        <f aca="false">$F19*N19</f>
        <v>34615.4325459815</v>
      </c>
      <c r="AI19" s="89" t="n">
        <f aca="false">F19*O19</f>
        <v>34615.4325459815</v>
      </c>
      <c r="AJ19" s="93"/>
      <c r="AK19" s="89" t="n">
        <f aca="false">CHOOSE($G$3,AB19-AC19,AC19-AB19)</f>
        <v>0</v>
      </c>
      <c r="AL19" s="89" t="n">
        <f aca="false">CHOOSE($G$3,AE19-AF19,AF19-AE19)</f>
        <v>0</v>
      </c>
      <c r="AM19" s="89" t="n">
        <f aca="false">CHOOSE($G$3,AH19-AI19,AI19-AH19)</f>
        <v>0</v>
      </c>
      <c r="AN19" s="103" t="n">
        <f aca="false">SUM(AK19:AM19)</f>
        <v>0</v>
      </c>
      <c r="AP19" s="89" t="n">
        <f aca="false">CHOOSE($G$3,AA19-AB19,AB19-AA19)</f>
        <v>0</v>
      </c>
      <c r="AQ19" s="89" t="n">
        <f aca="false">CHOOSE($G$3,AD19-AE19,AE19-AD19)</f>
        <v>0</v>
      </c>
      <c r="AR19" s="89" t="n">
        <f aca="false">CHOOSE($G$3,AG19-AH19,AH19-AG19)</f>
        <v>23076.9550306543</v>
      </c>
      <c r="AS19" s="103" t="n">
        <f aca="false">AP19+AQ19+AR19</f>
        <v>23076.9550306543</v>
      </c>
      <c r="AT19" s="103"/>
      <c r="AU19" s="90" t="n">
        <f aca="false">AS19+AN19</f>
        <v>23076.9550306543</v>
      </c>
      <c r="AW19" s="90" t="n">
        <f aca="false">AI19+AF19+AC19</f>
        <v>4104524.91413976</v>
      </c>
      <c r="AX19" s="104"/>
    </row>
    <row r="20" customFormat="false" ht="12.75" hidden="false" customHeight="false" outlineLevel="0" collapsed="false">
      <c r="A20" s="94" t="n">
        <f aca="false">EDATE(A19,1)</f>
        <v>37135</v>
      </c>
      <c r="B20" s="95" t="n">
        <f aca="false">VLOOKUP(MONTH(A20),Volumes,4)</f>
        <v>20000</v>
      </c>
      <c r="C20" s="96"/>
      <c r="D20" s="97" t="n">
        <f aca="false">B20+C20</f>
        <v>20000</v>
      </c>
      <c r="E20" s="84" t="n">
        <f aca="false">IF(X20=0,0,IF(AND(X20=1,$H$3=1),D20*S20,IF($H$3=2,D20,"N/A")))</f>
        <v>600000</v>
      </c>
      <c r="F20" s="84" t="n">
        <f aca="false">E20*W20</f>
        <v>555172.414276362</v>
      </c>
      <c r="G20" s="32" t="n">
        <f aca="false">VLOOKUP($A20,Table,MATCH(G$4,Curves,0))</f>
        <v>3.53</v>
      </c>
      <c r="H20" s="98" t="n">
        <f aca="false">G20</f>
        <v>3.53</v>
      </c>
      <c r="I20" s="99" t="n">
        <f aca="false">H20</f>
        <v>3.53</v>
      </c>
      <c r="J20" s="32" t="n">
        <f aca="false">VLOOKUP($A20,Table,MATCH(J$4,Curves,0))</f>
        <v>-0.02525</v>
      </c>
      <c r="K20" s="98" t="n">
        <f aca="false">J20</f>
        <v>-0.02525</v>
      </c>
      <c r="L20" s="99" t="n">
        <f aca="false">K20</f>
        <v>-0.02525</v>
      </c>
      <c r="M20" s="32" t="n">
        <f aca="false">VLOOKUP($A20,Table,MATCH(M$4,Curves,0))</f>
        <v>0.01</v>
      </c>
      <c r="N20" s="98" t="n">
        <f aca="false">VLOOKUP($A20,Table,MATCH(N$4,Curves,0))</f>
        <v>0.03</v>
      </c>
      <c r="O20" s="99" t="n">
        <f aca="false">N20</f>
        <v>0.03</v>
      </c>
      <c r="P20" s="100"/>
      <c r="Q20" s="99" t="n">
        <f aca="false">O20+L20+I20</f>
        <v>3.53475</v>
      </c>
      <c r="R20" s="100"/>
      <c r="S20" s="35" t="n">
        <f aca="false">A21-A20</f>
        <v>30</v>
      </c>
      <c r="T20" s="101" t="n">
        <f aca="false">CHOOSE(F$3,A21+24,A20)</f>
        <v>37189</v>
      </c>
      <c r="U20" s="35" t="n">
        <f aca="false">T20-C$3</f>
        <v>415</v>
      </c>
      <c r="V20" s="32" t="n">
        <f aca="false">VLOOKUP($A20,Table,MATCH(V$4,Curves,0))</f>
        <v>0.069495314738039</v>
      </c>
      <c r="W20" s="102" t="n">
        <f aca="false">1/(1+CHOOSE(F$3,(V21+($K$3/10000))/2,(V20+($K$3/10000))/2))^(2*U20/365.25)</f>
        <v>0.92528735712727</v>
      </c>
      <c r="X20" s="35" t="n">
        <f aca="false">IF(AND(mthbeg&lt;=A20,mthend&gt;=A20),1,0)</f>
        <v>1</v>
      </c>
      <c r="Y20" s="35" t="n">
        <f aca="false">S20*X20</f>
        <v>30</v>
      </c>
      <c r="AA20" s="89" t="n">
        <f aca="false">F20*G20</f>
        <v>1959758.62239556</v>
      </c>
      <c r="AB20" s="89" t="n">
        <f aca="false">$F20*H20</f>
        <v>1959758.62239556</v>
      </c>
      <c r="AC20" s="89" t="n">
        <f aca="false">$F20*I20</f>
        <v>1959758.62239556</v>
      </c>
      <c r="AD20" s="89" t="n">
        <f aca="false">$F20*J20</f>
        <v>-14018.1034604781</v>
      </c>
      <c r="AE20" s="89" t="n">
        <f aca="false">$F20*K20</f>
        <v>-14018.1034604781</v>
      </c>
      <c r="AF20" s="89" t="n">
        <f aca="false">$F20*L20</f>
        <v>-14018.1034604781</v>
      </c>
      <c r="AG20" s="89" t="n">
        <f aca="false">$F20*M20</f>
        <v>5551.72414276362</v>
      </c>
      <c r="AH20" s="89" t="n">
        <f aca="false">$F20*N20</f>
        <v>16655.1724282909</v>
      </c>
      <c r="AI20" s="89" t="n">
        <f aca="false">F20*O20</f>
        <v>16655.1724282909</v>
      </c>
      <c r="AJ20" s="93"/>
      <c r="AK20" s="89" t="n">
        <f aca="false">CHOOSE($G$3,AB20-AC20,AC20-AB20)</f>
        <v>0</v>
      </c>
      <c r="AL20" s="89" t="n">
        <f aca="false">CHOOSE($G$3,AE20-AF20,AF20-AE20)</f>
        <v>0</v>
      </c>
      <c r="AM20" s="89" t="n">
        <f aca="false">CHOOSE($G$3,AH20-AI20,AI20-AH20)</f>
        <v>0</v>
      </c>
      <c r="AN20" s="103" t="n">
        <f aca="false">SUM(AK20:AM20)</f>
        <v>0</v>
      </c>
      <c r="AP20" s="89" t="n">
        <f aca="false">CHOOSE($G$3,AA20-AB20,AB20-AA20)</f>
        <v>0</v>
      </c>
      <c r="AQ20" s="89" t="n">
        <f aca="false">CHOOSE($G$3,AD20-AE20,AE20-AD20)</f>
        <v>0</v>
      </c>
      <c r="AR20" s="89" t="n">
        <f aca="false">CHOOSE($G$3,AG20-AH20,AH20-AG20)</f>
        <v>11103.4482855272</v>
      </c>
      <c r="AS20" s="103" t="n">
        <f aca="false">AP20+AQ20+AR20</f>
        <v>11103.4482855272</v>
      </c>
      <c r="AT20" s="103"/>
      <c r="AU20" s="90" t="n">
        <f aca="false">AS20+AN20</f>
        <v>11103.4482855272</v>
      </c>
      <c r="AW20" s="90" t="n">
        <f aca="false">AI20+AF20+AC20</f>
        <v>1962395.69136337</v>
      </c>
      <c r="AX20" s="104"/>
    </row>
    <row r="21" customFormat="false" ht="12.75" hidden="false" customHeight="false" outlineLevel="0" collapsed="false">
      <c r="A21" s="94" t="n">
        <f aca="false">EDATE(A20,1)</f>
        <v>37165</v>
      </c>
      <c r="B21" s="95" t="n">
        <f aca="false">VLOOKUP(MONTH(A21),Volumes,4)</f>
        <v>10000</v>
      </c>
      <c r="C21" s="96"/>
      <c r="D21" s="97" t="n">
        <f aca="false">B21+C21</f>
        <v>10000</v>
      </c>
      <c r="E21" s="84" t="n">
        <f aca="false">IF(X21=0,0,IF(AND(X21=1,$H$3=1),D21*S21,IF($H$3=2,D21,"N/A")))</f>
        <v>310000</v>
      </c>
      <c r="F21" s="84" t="n">
        <f aca="false">E21*W21</f>
        <v>285172.398686465</v>
      </c>
      <c r="G21" s="32" t="n">
        <f aca="false">VLOOKUP($A21,Table,MATCH(G$4,Curves,0))</f>
        <v>3.52</v>
      </c>
      <c r="H21" s="98" t="n">
        <f aca="false">G21</f>
        <v>3.52</v>
      </c>
      <c r="I21" s="99" t="n">
        <f aca="false">H21</f>
        <v>3.52</v>
      </c>
      <c r="J21" s="32" t="n">
        <f aca="false">VLOOKUP($A21,Table,MATCH(J$4,Curves,0))</f>
        <v>-0.02525</v>
      </c>
      <c r="K21" s="98" t="n">
        <f aca="false">J21</f>
        <v>-0.02525</v>
      </c>
      <c r="L21" s="99" t="n">
        <f aca="false">K21</f>
        <v>-0.02525</v>
      </c>
      <c r="M21" s="32" t="n">
        <f aca="false">VLOOKUP($A21,Table,MATCH(M$4,Curves,0))</f>
        <v>0.01</v>
      </c>
      <c r="N21" s="98" t="n">
        <f aca="false">VLOOKUP($A21,Table,MATCH(N$4,Curves,0))</f>
        <v>0.03</v>
      </c>
      <c r="O21" s="99" t="n">
        <f aca="false">N21</f>
        <v>0.03</v>
      </c>
      <c r="P21" s="100"/>
      <c r="Q21" s="99" t="n">
        <f aca="false">O21+L21+I21</f>
        <v>3.52475</v>
      </c>
      <c r="R21" s="100"/>
      <c r="S21" s="35" t="n">
        <f aca="false">A22-A21</f>
        <v>31</v>
      </c>
      <c r="T21" s="101" t="n">
        <f aca="false">CHOOSE(F$3,A22+24,A21)</f>
        <v>37220</v>
      </c>
      <c r="U21" s="35" t="n">
        <f aca="false">T21-C$3</f>
        <v>446</v>
      </c>
      <c r="V21" s="32" t="n">
        <f aca="false">VLOOKUP($A21,Table,MATCH(V$4,Curves,0))</f>
        <v>0.069523254685335</v>
      </c>
      <c r="W21" s="102" t="n">
        <f aca="false">1/(1+CHOOSE(F$3,(V22+($K$3/10000))/2,(V21+($K$3/10000))/2))^(2*U21/365.25)</f>
        <v>0.919910963504725</v>
      </c>
      <c r="X21" s="35" t="n">
        <f aca="false">IF(AND(mthbeg&lt;=A21,mthend&gt;=A21),1,0)</f>
        <v>1</v>
      </c>
      <c r="Y21" s="35" t="n">
        <f aca="false">S21*X21</f>
        <v>31</v>
      </c>
      <c r="AA21" s="89" t="n">
        <f aca="false">F21*G21</f>
        <v>1003806.84337636</v>
      </c>
      <c r="AB21" s="89" t="n">
        <f aca="false">$F21*H21</f>
        <v>1003806.84337636</v>
      </c>
      <c r="AC21" s="89" t="n">
        <f aca="false">$F21*I21</f>
        <v>1003806.84337636</v>
      </c>
      <c r="AD21" s="89" t="n">
        <f aca="false">$F21*J21</f>
        <v>-7200.60306683323</v>
      </c>
      <c r="AE21" s="89" t="n">
        <f aca="false">$F21*K21</f>
        <v>-7200.60306683323</v>
      </c>
      <c r="AF21" s="89" t="n">
        <f aca="false">$F21*L21</f>
        <v>-7200.60306683323</v>
      </c>
      <c r="AG21" s="89" t="n">
        <f aca="false">$F21*M21</f>
        <v>2851.72398686465</v>
      </c>
      <c r="AH21" s="89" t="n">
        <f aca="false">$F21*N21</f>
        <v>8555.17196059394</v>
      </c>
      <c r="AI21" s="89" t="n">
        <f aca="false">F21*O21</f>
        <v>8555.17196059394</v>
      </c>
      <c r="AJ21" s="93"/>
      <c r="AK21" s="89" t="n">
        <f aca="false">CHOOSE($G$3,AB21-AC21,AC21-AB21)</f>
        <v>0</v>
      </c>
      <c r="AL21" s="89" t="n">
        <f aca="false">CHOOSE($G$3,AE21-AF21,AF21-AE21)</f>
        <v>0</v>
      </c>
      <c r="AM21" s="89" t="n">
        <f aca="false">CHOOSE($G$3,AH21-AI21,AI21-AH21)</f>
        <v>0</v>
      </c>
      <c r="AN21" s="103" t="n">
        <f aca="false">SUM(AK21:AM21)</f>
        <v>0</v>
      </c>
      <c r="AP21" s="89" t="n">
        <f aca="false">CHOOSE($G$3,AA21-AB21,AB21-AA21)</f>
        <v>0</v>
      </c>
      <c r="AQ21" s="89" t="n">
        <f aca="false">CHOOSE($G$3,AD21-AE21,AE21-AD21)</f>
        <v>0</v>
      </c>
      <c r="AR21" s="89" t="n">
        <f aca="false">CHOOSE($G$3,AG21-AH21,AH21-AG21)</f>
        <v>5703.44797372929</v>
      </c>
      <c r="AS21" s="103" t="n">
        <f aca="false">AP21+AQ21+AR21</f>
        <v>5703.44797372929</v>
      </c>
      <c r="AT21" s="103"/>
      <c r="AU21" s="90" t="n">
        <f aca="false">AS21+AN21</f>
        <v>5703.44797372929</v>
      </c>
      <c r="AW21" s="90" t="n">
        <f aca="false">AI21+AF21+AC21</f>
        <v>1005161.41227012</v>
      </c>
      <c r="AX21" s="104"/>
    </row>
    <row r="22" customFormat="false" ht="12.75" hidden="false" customHeight="false" outlineLevel="0" collapsed="false">
      <c r="A22" s="94" t="n">
        <f aca="false">EDATE(A21,1)</f>
        <v>37196</v>
      </c>
      <c r="B22" s="95" t="n">
        <f aca="false">VLOOKUP(MONTH(A22),Volumes,4)</f>
        <v>10000</v>
      </c>
      <c r="C22" s="96"/>
      <c r="D22" s="97" t="n">
        <f aca="false">B22+C22</f>
        <v>10000</v>
      </c>
      <c r="E22" s="84" t="n">
        <f aca="false">IF(X22=0,0,IF(AND(X22=1,$H$3=1),D22*S22,IF($H$3=2,D22,"N/A")))</f>
        <v>300000</v>
      </c>
      <c r="F22" s="84" t="n">
        <f aca="false">E22*W22</f>
        <v>274420.342789132</v>
      </c>
      <c r="G22" s="32" t="n">
        <f aca="false">VLOOKUP($A22,Table,MATCH(G$4,Curves,0))</f>
        <v>3.617</v>
      </c>
      <c r="H22" s="98" t="n">
        <f aca="false">G22</f>
        <v>3.617</v>
      </c>
      <c r="I22" s="99" t="n">
        <f aca="false">H22</f>
        <v>3.617</v>
      </c>
      <c r="J22" s="32" t="n">
        <f aca="false">VLOOKUP($A22,Table,MATCH(J$4,Curves,0))</f>
        <v>-0.0375</v>
      </c>
      <c r="K22" s="98" t="n">
        <f aca="false">J22</f>
        <v>-0.0375</v>
      </c>
      <c r="L22" s="99" t="n">
        <f aca="false">K22</f>
        <v>-0.0375</v>
      </c>
      <c r="M22" s="32" t="n">
        <f aca="false">VLOOKUP($A22,Table,MATCH(M$4,Curves,0))</f>
        <v>0.01</v>
      </c>
      <c r="N22" s="98" t="n">
        <f aca="false">VLOOKUP($A22,Table,MATCH(N$4,Curves,0))</f>
        <v>0.03</v>
      </c>
      <c r="O22" s="99" t="n">
        <f aca="false">N22</f>
        <v>0.03</v>
      </c>
      <c r="P22" s="100"/>
      <c r="Q22" s="99" t="n">
        <f aca="false">O22+L22+I22</f>
        <v>3.6095</v>
      </c>
      <c r="R22" s="100"/>
      <c r="S22" s="35" t="n">
        <f aca="false">A23-A22</f>
        <v>30</v>
      </c>
      <c r="T22" s="101" t="n">
        <f aca="false">CHOOSE(F$3,A23+24,A22)</f>
        <v>37250</v>
      </c>
      <c r="U22" s="35" t="n">
        <f aca="false">T22-C$3</f>
        <v>476</v>
      </c>
      <c r="V22" s="32" t="n">
        <f aca="false">VLOOKUP($A22,Table,MATCH(V$4,Curves,0))</f>
        <v>0.069546158631486</v>
      </c>
      <c r="W22" s="102" t="n">
        <f aca="false">1/(1+CHOOSE(F$3,(V23+($K$3/10000))/2,(V22+($K$3/10000))/2))^(2*U22/365.25)</f>
        <v>0.914734475963774</v>
      </c>
      <c r="X22" s="35" t="n">
        <f aca="false">IF(AND(mthbeg&lt;=A22,mthend&gt;=A22),1,0)</f>
        <v>1</v>
      </c>
      <c r="Y22" s="35" t="n">
        <f aca="false">S22*X22</f>
        <v>30</v>
      </c>
      <c r="AA22" s="89" t="n">
        <f aca="false">F22*G22</f>
        <v>992578.379868291</v>
      </c>
      <c r="AB22" s="89" t="n">
        <f aca="false">$F22*H22</f>
        <v>992578.379868291</v>
      </c>
      <c r="AC22" s="89" t="n">
        <f aca="false">$F22*I22</f>
        <v>992578.379868291</v>
      </c>
      <c r="AD22" s="89" t="n">
        <f aca="false">$F22*J22</f>
        <v>-10290.7628545925</v>
      </c>
      <c r="AE22" s="89" t="n">
        <f aca="false">$F22*K22</f>
        <v>-10290.7628545925</v>
      </c>
      <c r="AF22" s="89" t="n">
        <f aca="false">$F22*L22</f>
        <v>-10290.7628545925</v>
      </c>
      <c r="AG22" s="89" t="n">
        <f aca="false">$F22*M22</f>
        <v>2744.20342789132</v>
      </c>
      <c r="AH22" s="89" t="n">
        <f aca="false">$F22*N22</f>
        <v>8232.61028367397</v>
      </c>
      <c r="AI22" s="89" t="n">
        <f aca="false">F22*O22</f>
        <v>8232.61028367397</v>
      </c>
      <c r="AJ22" s="93"/>
      <c r="AK22" s="89" t="n">
        <f aca="false">CHOOSE($G$3,AB22-AC22,AC22-AB22)</f>
        <v>0</v>
      </c>
      <c r="AL22" s="89" t="n">
        <f aca="false">CHOOSE($G$3,AE22-AF22,AF22-AE22)</f>
        <v>0</v>
      </c>
      <c r="AM22" s="89" t="n">
        <f aca="false">CHOOSE($G$3,AH22-AI22,AI22-AH22)</f>
        <v>0</v>
      </c>
      <c r="AN22" s="103" t="n">
        <f aca="false">SUM(AK22:AM22)</f>
        <v>0</v>
      </c>
      <c r="AP22" s="89" t="n">
        <f aca="false">CHOOSE($G$3,AA22-AB22,AB22-AA22)</f>
        <v>0</v>
      </c>
      <c r="AQ22" s="89" t="n">
        <f aca="false">CHOOSE($G$3,AD22-AE22,AE22-AD22)</f>
        <v>0</v>
      </c>
      <c r="AR22" s="89" t="n">
        <f aca="false">CHOOSE($G$3,AG22-AH22,AH22-AG22)</f>
        <v>5488.40685578265</v>
      </c>
      <c r="AS22" s="103" t="n">
        <f aca="false">AP22+AQ22+AR22</f>
        <v>5488.40685578265</v>
      </c>
      <c r="AT22" s="103"/>
      <c r="AU22" s="90" t="n">
        <f aca="false">AS22+AN22</f>
        <v>5488.40685578265</v>
      </c>
      <c r="AW22" s="90" t="n">
        <f aca="false">AI22+AF22+AC22</f>
        <v>990520.227297373</v>
      </c>
      <c r="AX22" s="104"/>
    </row>
    <row r="23" customFormat="false" ht="12.75" hidden="false" customHeight="false" outlineLevel="0" collapsed="false">
      <c r="A23" s="94" t="n">
        <f aca="false">EDATE(A22,1)</f>
        <v>37226</v>
      </c>
      <c r="B23" s="95" t="n">
        <f aca="false">VLOOKUP(MONTH(A23),Volumes,4)</f>
        <v>10000</v>
      </c>
      <c r="C23" s="96"/>
      <c r="D23" s="97" t="n">
        <f aca="false">B23+C23</f>
        <v>10000</v>
      </c>
      <c r="E23" s="84" t="n">
        <f aca="false">IF(X23=0,0,IF(AND(X23=1,$H$3=1),D23*S23,IF($H$3=2,D23,"N/A")))</f>
        <v>310000</v>
      </c>
      <c r="F23" s="84" t="n">
        <f aca="false">E23*W23</f>
        <v>281914.022075156</v>
      </c>
      <c r="G23" s="32" t="n">
        <f aca="false">VLOOKUP($A23,Table,MATCH(G$4,Curves,0))</f>
        <v>3.697</v>
      </c>
      <c r="H23" s="98" t="n">
        <f aca="false">G23</f>
        <v>3.697</v>
      </c>
      <c r="I23" s="99" t="n">
        <f aca="false">H23</f>
        <v>3.697</v>
      </c>
      <c r="J23" s="32" t="n">
        <f aca="false">VLOOKUP($A23,Table,MATCH(J$4,Curves,0))</f>
        <v>-0.0375</v>
      </c>
      <c r="K23" s="98" t="n">
        <f aca="false">J23</f>
        <v>-0.0375</v>
      </c>
      <c r="L23" s="99" t="n">
        <f aca="false">K23</f>
        <v>-0.0375</v>
      </c>
      <c r="M23" s="32" t="n">
        <f aca="false">VLOOKUP($A23,Table,MATCH(M$4,Curves,0))</f>
        <v>0.01</v>
      </c>
      <c r="N23" s="98" t="n">
        <f aca="false">VLOOKUP($A23,Table,MATCH(N$4,Curves,0))</f>
        <v>0.03</v>
      </c>
      <c r="O23" s="99" t="n">
        <f aca="false">N23</f>
        <v>0.03</v>
      </c>
      <c r="P23" s="100"/>
      <c r="Q23" s="99" t="n">
        <f aca="false">O23+L23+I23</f>
        <v>3.6895</v>
      </c>
      <c r="R23" s="100"/>
      <c r="S23" s="35" t="n">
        <f aca="false">A24-A23</f>
        <v>31</v>
      </c>
      <c r="T23" s="101" t="n">
        <f aca="false">CHOOSE(F$3,A24+24,A23)</f>
        <v>37281</v>
      </c>
      <c r="U23" s="35" t="n">
        <f aca="false">T23-C$3</f>
        <v>507</v>
      </c>
      <c r="V23" s="32" t="n">
        <f aca="false">VLOOKUP($A23,Table,MATCH(V$4,Curves,0))</f>
        <v>0.069568323740829</v>
      </c>
      <c r="W23" s="102" t="n">
        <f aca="false">1/(1+CHOOSE(F$3,(V24+($K$3/10000))/2,(V23+($K$3/10000))/2))^(2*U23/365.25)</f>
        <v>0.909400071210182</v>
      </c>
      <c r="X23" s="35" t="n">
        <f aca="false">IF(AND(mthbeg&lt;=A23,mthend&gt;=A23),1,0)</f>
        <v>1</v>
      </c>
      <c r="Y23" s="35" t="n">
        <f aca="false">S23*X23</f>
        <v>31</v>
      </c>
      <c r="AA23" s="89" t="n">
        <f aca="false">F23*G23</f>
        <v>1042236.13961185</v>
      </c>
      <c r="AB23" s="89" t="n">
        <f aca="false">$F23*H23</f>
        <v>1042236.13961185</v>
      </c>
      <c r="AC23" s="89" t="n">
        <f aca="false">$F23*I23</f>
        <v>1042236.13961185</v>
      </c>
      <c r="AD23" s="89" t="n">
        <f aca="false">$F23*J23</f>
        <v>-10571.7758278184</v>
      </c>
      <c r="AE23" s="89" t="n">
        <f aca="false">$F23*K23</f>
        <v>-10571.7758278184</v>
      </c>
      <c r="AF23" s="89" t="n">
        <f aca="false">$F23*L23</f>
        <v>-10571.7758278184</v>
      </c>
      <c r="AG23" s="89" t="n">
        <f aca="false">$F23*M23</f>
        <v>2819.14022075156</v>
      </c>
      <c r="AH23" s="89" t="n">
        <f aca="false">$F23*N23</f>
        <v>8457.42066225469</v>
      </c>
      <c r="AI23" s="89" t="n">
        <f aca="false">F23*O23</f>
        <v>8457.42066225469</v>
      </c>
      <c r="AJ23" s="93"/>
      <c r="AK23" s="89" t="n">
        <f aca="false">CHOOSE($G$3,AB23-AC23,AC23-AB23)</f>
        <v>0</v>
      </c>
      <c r="AL23" s="89" t="n">
        <f aca="false">CHOOSE($G$3,AE23-AF23,AF23-AE23)</f>
        <v>0</v>
      </c>
      <c r="AM23" s="89" t="n">
        <f aca="false">CHOOSE($G$3,AH23-AI23,AI23-AH23)</f>
        <v>0</v>
      </c>
      <c r="AN23" s="103" t="n">
        <f aca="false">SUM(AK23:AM23)</f>
        <v>0</v>
      </c>
      <c r="AP23" s="89" t="n">
        <f aca="false">CHOOSE($G$3,AA23-AB23,AB23-AA23)</f>
        <v>0</v>
      </c>
      <c r="AQ23" s="89" t="n">
        <f aca="false">CHOOSE($G$3,AD23-AE23,AE23-AD23)</f>
        <v>0</v>
      </c>
      <c r="AR23" s="89" t="n">
        <f aca="false">CHOOSE($G$3,AG23-AH23,AH23-AG23)</f>
        <v>5638.28044150313</v>
      </c>
      <c r="AS23" s="103" t="n">
        <f aca="false">AP23+AQ23+AR23</f>
        <v>5638.28044150313</v>
      </c>
      <c r="AT23" s="103"/>
      <c r="AU23" s="90" t="n">
        <f aca="false">AS23+AN23</f>
        <v>5638.28044150313</v>
      </c>
      <c r="AW23" s="90" t="n">
        <f aca="false">AI23+AF23+AC23</f>
        <v>1040121.78444629</v>
      </c>
      <c r="AX23" s="104"/>
    </row>
    <row r="24" customFormat="false" ht="12.75" hidden="false" customHeight="false" outlineLevel="0" collapsed="false">
      <c r="A24" s="94" t="n">
        <f aca="false">EDATE(A23,1)</f>
        <v>37257</v>
      </c>
      <c r="B24" s="95" t="n">
        <f aca="false">VLOOKUP(MONTH(A24),Volumes,4)</f>
        <v>10000</v>
      </c>
      <c r="C24" s="96"/>
      <c r="D24" s="97" t="n">
        <f aca="false">B24+C24</f>
        <v>10000</v>
      </c>
      <c r="E24" s="84" t="n">
        <f aca="false">IF(X24=0,0,IF(AND(X24=1,$H$3=1),D24*S24,IF($H$3=2,D24,"N/A")))</f>
        <v>310000</v>
      </c>
      <c r="F24" s="84" t="n">
        <f aca="false">E24*W24</f>
        <v>280262.764384565</v>
      </c>
      <c r="G24" s="32" t="n">
        <f aca="false">VLOOKUP($A24,Table,MATCH(G$4,Curves,0))</f>
        <v>3.692</v>
      </c>
      <c r="H24" s="98" t="n">
        <f aca="false">G24</f>
        <v>3.692</v>
      </c>
      <c r="I24" s="99" t="n">
        <f aca="false">H24</f>
        <v>3.692</v>
      </c>
      <c r="J24" s="32" t="n">
        <f aca="false">VLOOKUP($A24,Table,MATCH(J$4,Curves,0))</f>
        <v>-0.0375</v>
      </c>
      <c r="K24" s="98" t="n">
        <f aca="false">J24</f>
        <v>-0.0375</v>
      </c>
      <c r="L24" s="99" t="n">
        <f aca="false">K24</f>
        <v>-0.0375</v>
      </c>
      <c r="M24" s="32" t="n">
        <f aca="false">VLOOKUP($A24,Table,MATCH(M$4,Curves,0))</f>
        <v>0.01</v>
      </c>
      <c r="N24" s="98" t="n">
        <f aca="false">VLOOKUP($A24,Table,MATCH(N$4,Curves,0))</f>
        <v>0.03</v>
      </c>
      <c r="O24" s="99" t="n">
        <f aca="false">N24</f>
        <v>0.03</v>
      </c>
      <c r="P24" s="100"/>
      <c r="Q24" s="99" t="n">
        <f aca="false">O24+L24+I24</f>
        <v>3.6845</v>
      </c>
      <c r="R24" s="100"/>
      <c r="S24" s="35" t="n">
        <f aca="false">A25-A24</f>
        <v>31</v>
      </c>
      <c r="T24" s="101" t="n">
        <f aca="false">CHOOSE(F$3,A25+24,A24)</f>
        <v>37312</v>
      </c>
      <c r="U24" s="35" t="n">
        <f aca="false">T24-C$3</f>
        <v>538</v>
      </c>
      <c r="V24" s="32" t="n">
        <f aca="false">VLOOKUP($A24,Table,MATCH(V$4,Curves,0))</f>
        <v>0.069601561285392</v>
      </c>
      <c r="W24" s="102" t="n">
        <f aca="false">1/(1+CHOOSE(F$3,(V25+($K$3/10000))/2,(V24+($K$3/10000))/2))^(2*U24/365.25)</f>
        <v>0.904073433498597</v>
      </c>
      <c r="X24" s="35" t="n">
        <f aca="false">IF(AND(mthbeg&lt;=A24,mthend&gt;=A24),1,0)</f>
        <v>1</v>
      </c>
      <c r="Y24" s="35" t="n">
        <f aca="false">S24*X24</f>
        <v>31</v>
      </c>
      <c r="AA24" s="89" t="n">
        <f aca="false">F24*G24</f>
        <v>1034730.12610781</v>
      </c>
      <c r="AB24" s="89" t="n">
        <f aca="false">$F24*H24</f>
        <v>1034730.12610781</v>
      </c>
      <c r="AC24" s="89" t="n">
        <f aca="false">$F24*I24</f>
        <v>1034730.12610781</v>
      </c>
      <c r="AD24" s="89" t="n">
        <f aca="false">$F24*J24</f>
        <v>-10509.8536644212</v>
      </c>
      <c r="AE24" s="89" t="n">
        <f aca="false">$F24*K24</f>
        <v>-10509.8536644212</v>
      </c>
      <c r="AF24" s="89" t="n">
        <f aca="false">$F24*L24</f>
        <v>-10509.8536644212</v>
      </c>
      <c r="AG24" s="89" t="n">
        <f aca="false">$F24*M24</f>
        <v>2802.62764384565</v>
      </c>
      <c r="AH24" s="89" t="n">
        <f aca="false">$F24*N24</f>
        <v>8407.88293153695</v>
      </c>
      <c r="AI24" s="89" t="n">
        <f aca="false">F24*O24</f>
        <v>8407.88293153695</v>
      </c>
      <c r="AJ24" s="93"/>
      <c r="AK24" s="89" t="n">
        <f aca="false">CHOOSE($G$3,AB24-AC24,AC24-AB24)</f>
        <v>0</v>
      </c>
      <c r="AL24" s="89" t="n">
        <f aca="false">CHOOSE($G$3,AE24-AF24,AF24-AE24)</f>
        <v>0</v>
      </c>
      <c r="AM24" s="89" t="n">
        <f aca="false">CHOOSE($G$3,AH24-AI24,AI24-AH24)</f>
        <v>0</v>
      </c>
      <c r="AN24" s="103" t="n">
        <f aca="false">SUM(AK24:AM24)</f>
        <v>0</v>
      </c>
      <c r="AP24" s="89" t="n">
        <f aca="false">CHOOSE($G$3,AA24-AB24,AB24-AA24)</f>
        <v>0</v>
      </c>
      <c r="AQ24" s="89" t="n">
        <f aca="false">CHOOSE($G$3,AD24-AE24,AE24-AD24)</f>
        <v>0</v>
      </c>
      <c r="AR24" s="89" t="n">
        <f aca="false">CHOOSE($G$3,AG24-AH24,AH24-AG24)</f>
        <v>5605.2552876913</v>
      </c>
      <c r="AS24" s="103" t="n">
        <f aca="false">AP24+AQ24+AR24</f>
        <v>5605.2552876913</v>
      </c>
      <c r="AT24" s="103"/>
      <c r="AU24" s="90" t="n">
        <f aca="false">AS24+AN24</f>
        <v>5605.2552876913</v>
      </c>
      <c r="AW24" s="90" t="n">
        <f aca="false">AI24+AF24+AC24</f>
        <v>1032628.15537493</v>
      </c>
      <c r="AX24" s="104"/>
    </row>
    <row r="25" customFormat="false" ht="12.75" hidden="false" customHeight="false" outlineLevel="0" collapsed="false">
      <c r="A25" s="94" t="n">
        <f aca="false">EDATE(A24,1)</f>
        <v>37288</v>
      </c>
      <c r="B25" s="95" t="n">
        <f aca="false">VLOOKUP(MONTH(A25),Volumes,4)</f>
        <v>10000</v>
      </c>
      <c r="C25" s="96"/>
      <c r="D25" s="97" t="n">
        <f aca="false">B25+C25</f>
        <v>10000</v>
      </c>
      <c r="E25" s="84" t="n">
        <f aca="false">IF(X25=0,0,IF(AND(X25=1,$H$3=1),D25*S25,IF($H$3=2,D25,"N/A")))</f>
        <v>280000</v>
      </c>
      <c r="F25" s="84" t="n">
        <f aca="false">E25*W25</f>
        <v>251799.260054444</v>
      </c>
      <c r="G25" s="32" t="n">
        <f aca="false">VLOOKUP($A25,Table,MATCH(G$4,Curves,0))</f>
        <v>3.532</v>
      </c>
      <c r="H25" s="98" t="n">
        <f aca="false">G25</f>
        <v>3.532</v>
      </c>
      <c r="I25" s="99" t="n">
        <f aca="false">H25</f>
        <v>3.532</v>
      </c>
      <c r="J25" s="32" t="n">
        <f aca="false">VLOOKUP($A25,Table,MATCH(J$4,Curves,0))</f>
        <v>-0.0375</v>
      </c>
      <c r="K25" s="98" t="n">
        <f aca="false">J25</f>
        <v>-0.0375</v>
      </c>
      <c r="L25" s="99" t="n">
        <f aca="false">K25</f>
        <v>-0.0375</v>
      </c>
      <c r="M25" s="32" t="n">
        <f aca="false">VLOOKUP($A25,Table,MATCH(M$4,Curves,0))</f>
        <v>0.01</v>
      </c>
      <c r="N25" s="98" t="n">
        <f aca="false">VLOOKUP($A25,Table,MATCH(N$4,Curves,0))</f>
        <v>0.03</v>
      </c>
      <c r="O25" s="99" t="n">
        <f aca="false">N25</f>
        <v>0.03</v>
      </c>
      <c r="P25" s="100"/>
      <c r="Q25" s="99" t="n">
        <f aca="false">O25+L25+I25</f>
        <v>3.5245</v>
      </c>
      <c r="R25" s="100"/>
      <c r="S25" s="35" t="n">
        <f aca="false">A26-A25</f>
        <v>28</v>
      </c>
      <c r="T25" s="101" t="n">
        <f aca="false">CHOOSE(F$3,A26+24,A25)</f>
        <v>37340</v>
      </c>
      <c r="U25" s="35" t="n">
        <f aca="false">T25-C$3</f>
        <v>566</v>
      </c>
      <c r="V25" s="32" t="n">
        <f aca="false">VLOOKUP($A25,Table,MATCH(V$4,Curves,0))</f>
        <v>0.069649106889406</v>
      </c>
      <c r="W25" s="102" t="n">
        <f aca="false">1/(1+CHOOSE(F$3,(V26+($K$3/10000))/2,(V25+($K$3/10000))/2))^(2*U25/365.25)</f>
        <v>0.899283071623013</v>
      </c>
      <c r="X25" s="35" t="n">
        <f aca="false">IF(AND(mthbeg&lt;=A25,mthend&gt;=A25),1,0)</f>
        <v>1</v>
      </c>
      <c r="Y25" s="35" t="n">
        <f aca="false">S25*X25</f>
        <v>28</v>
      </c>
      <c r="AA25" s="89" t="n">
        <f aca="false">F25*G25</f>
        <v>889354.986512295</v>
      </c>
      <c r="AB25" s="89" t="n">
        <f aca="false">$F25*H25</f>
        <v>889354.986512295</v>
      </c>
      <c r="AC25" s="89" t="n">
        <f aca="false">$F25*I25</f>
        <v>889354.986512295</v>
      </c>
      <c r="AD25" s="89" t="n">
        <f aca="false">$F25*J25</f>
        <v>-9442.47225204164</v>
      </c>
      <c r="AE25" s="89" t="n">
        <f aca="false">$F25*K25</f>
        <v>-9442.47225204164</v>
      </c>
      <c r="AF25" s="89" t="n">
        <f aca="false">$F25*L25</f>
        <v>-9442.47225204164</v>
      </c>
      <c r="AG25" s="89" t="n">
        <f aca="false">$F25*M25</f>
        <v>2517.99260054444</v>
      </c>
      <c r="AH25" s="89" t="n">
        <f aca="false">$F25*N25</f>
        <v>7553.97780163331</v>
      </c>
      <c r="AI25" s="89" t="n">
        <f aca="false">F25*O25</f>
        <v>7553.97780163331</v>
      </c>
      <c r="AJ25" s="93"/>
      <c r="AK25" s="89" t="n">
        <f aca="false">CHOOSE($G$3,AB25-AC25,AC25-AB25)</f>
        <v>0</v>
      </c>
      <c r="AL25" s="89" t="n">
        <f aca="false">CHOOSE($G$3,AE25-AF25,AF25-AE25)</f>
        <v>0</v>
      </c>
      <c r="AM25" s="89" t="n">
        <f aca="false">CHOOSE($G$3,AH25-AI25,AI25-AH25)</f>
        <v>0</v>
      </c>
      <c r="AN25" s="103" t="n">
        <f aca="false">SUM(AK25:AM25)</f>
        <v>0</v>
      </c>
      <c r="AP25" s="89" t="n">
        <f aca="false">CHOOSE($G$3,AA25-AB25,AB25-AA25)</f>
        <v>0</v>
      </c>
      <c r="AQ25" s="89" t="n">
        <f aca="false">CHOOSE($G$3,AD25-AE25,AE25-AD25)</f>
        <v>0</v>
      </c>
      <c r="AR25" s="89" t="n">
        <f aca="false">CHOOSE($G$3,AG25-AH25,AH25-AG25)</f>
        <v>5035.98520108887</v>
      </c>
      <c r="AS25" s="103" t="n">
        <f aca="false">AP25+AQ25+AR25</f>
        <v>5035.98520108887</v>
      </c>
      <c r="AT25" s="103"/>
      <c r="AU25" s="90" t="n">
        <f aca="false">AS25+AN25</f>
        <v>5035.98520108887</v>
      </c>
      <c r="AW25" s="90" t="n">
        <f aca="false">AI25+AF25+AC25</f>
        <v>887466.492061887</v>
      </c>
      <c r="AX25" s="104"/>
    </row>
    <row r="26" customFormat="false" ht="12.75" hidden="false" customHeight="false" outlineLevel="0" collapsed="false">
      <c r="A26" s="94" t="n">
        <f aca="false">EDATE(A25,1)</f>
        <v>37316</v>
      </c>
      <c r="B26" s="95" t="n">
        <f aca="false">VLOOKUP(MONTH(A26),Volumes,4)</f>
        <v>10000</v>
      </c>
      <c r="C26" s="96"/>
      <c r="D26" s="97" t="n">
        <f aca="false">B26+C26</f>
        <v>10000</v>
      </c>
      <c r="E26" s="84" t="n">
        <f aca="false">IF(X26=0,0,IF(AND(X26=1,$H$3=1),D26*S26,IF($H$3=2,D26,"N/A")))</f>
        <v>310000</v>
      </c>
      <c r="F26" s="84" t="n">
        <f aca="false">E26*W26</f>
        <v>277148.355234476</v>
      </c>
      <c r="G26" s="32" t="n">
        <f aca="false">VLOOKUP($A26,Table,MATCH(G$4,Curves,0))</f>
        <v>3.377</v>
      </c>
      <c r="H26" s="98" t="n">
        <f aca="false">G26</f>
        <v>3.377</v>
      </c>
      <c r="I26" s="99" t="n">
        <f aca="false">H26</f>
        <v>3.377</v>
      </c>
      <c r="J26" s="32" t="n">
        <f aca="false">VLOOKUP($A26,Table,MATCH(J$4,Curves,0))</f>
        <v>-0.0375</v>
      </c>
      <c r="K26" s="98" t="n">
        <f aca="false">J26</f>
        <v>-0.0375</v>
      </c>
      <c r="L26" s="99" t="n">
        <f aca="false">K26</f>
        <v>-0.0375</v>
      </c>
      <c r="M26" s="32" t="n">
        <f aca="false">VLOOKUP($A26,Table,MATCH(M$4,Curves,0))</f>
        <v>0.01</v>
      </c>
      <c r="N26" s="98" t="n">
        <f aca="false">VLOOKUP($A26,Table,MATCH(N$4,Curves,0))</f>
        <v>0.03</v>
      </c>
      <c r="O26" s="99" t="n">
        <f aca="false">N26</f>
        <v>0.03</v>
      </c>
      <c r="P26" s="100"/>
      <c r="Q26" s="99" t="n">
        <f aca="false">O26+L26+I26</f>
        <v>3.3695</v>
      </c>
      <c r="R26" s="100"/>
      <c r="S26" s="35" t="n">
        <f aca="false">A27-A26</f>
        <v>31</v>
      </c>
      <c r="T26" s="101" t="n">
        <f aca="false">CHOOSE(F$3,A27+24,A26)</f>
        <v>37371</v>
      </c>
      <c r="U26" s="35" t="n">
        <f aca="false">T26-C$3</f>
        <v>597</v>
      </c>
      <c r="V26" s="32" t="n">
        <f aca="false">VLOOKUP($A26,Table,MATCH(V$4,Curves,0))</f>
        <v>0.069692051306576</v>
      </c>
      <c r="W26" s="102" t="n">
        <f aca="false">1/(1+CHOOSE(F$3,(V27+($K$3/10000))/2,(V26+($K$3/10000))/2))^(2*U26/365.25)</f>
        <v>0.894026952369277</v>
      </c>
      <c r="X26" s="35" t="n">
        <f aca="false">IF(AND(mthbeg&lt;=A26,mthend&gt;=A26),1,0)</f>
        <v>1</v>
      </c>
      <c r="Y26" s="35" t="n">
        <f aca="false">S26*X26</f>
        <v>31</v>
      </c>
      <c r="AA26" s="89" t="n">
        <f aca="false">F26*G26</f>
        <v>935929.995626825</v>
      </c>
      <c r="AB26" s="89" t="n">
        <f aca="false">$F26*H26</f>
        <v>935929.995626825</v>
      </c>
      <c r="AC26" s="89" t="n">
        <f aca="false">$F26*I26</f>
        <v>935929.995626825</v>
      </c>
      <c r="AD26" s="89" t="n">
        <f aca="false">$F26*J26</f>
        <v>-10393.0633212929</v>
      </c>
      <c r="AE26" s="89" t="n">
        <f aca="false">$F26*K26</f>
        <v>-10393.0633212929</v>
      </c>
      <c r="AF26" s="89" t="n">
        <f aca="false">$F26*L26</f>
        <v>-10393.0633212929</v>
      </c>
      <c r="AG26" s="89" t="n">
        <f aca="false">$F26*M26</f>
        <v>2771.48355234476</v>
      </c>
      <c r="AH26" s="89" t="n">
        <f aca="false">$F26*N26</f>
        <v>8314.45065703428</v>
      </c>
      <c r="AI26" s="89" t="n">
        <f aca="false">F26*O26</f>
        <v>8314.45065703428</v>
      </c>
      <c r="AJ26" s="93"/>
      <c r="AK26" s="89" t="n">
        <f aca="false">CHOOSE($G$3,AB26-AC26,AC26-AB26)</f>
        <v>0</v>
      </c>
      <c r="AL26" s="89" t="n">
        <f aca="false">CHOOSE($G$3,AE26-AF26,AF26-AE26)</f>
        <v>0</v>
      </c>
      <c r="AM26" s="89" t="n">
        <f aca="false">CHOOSE($G$3,AH26-AI26,AI26-AH26)</f>
        <v>0</v>
      </c>
      <c r="AN26" s="103" t="n">
        <f aca="false">SUM(AK26:AM26)</f>
        <v>0</v>
      </c>
      <c r="AP26" s="89" t="n">
        <f aca="false">CHOOSE($G$3,AA26-AB26,AB26-AA26)</f>
        <v>0</v>
      </c>
      <c r="AQ26" s="89" t="n">
        <f aca="false">CHOOSE($G$3,AD26-AE26,AE26-AD26)</f>
        <v>0</v>
      </c>
      <c r="AR26" s="89" t="n">
        <f aca="false">CHOOSE($G$3,AG26-AH26,AH26-AG26)</f>
        <v>5542.96710468952</v>
      </c>
      <c r="AS26" s="103" t="n">
        <f aca="false">AP26+AQ26+AR26</f>
        <v>5542.96710468952</v>
      </c>
      <c r="AT26" s="103"/>
      <c r="AU26" s="90" t="n">
        <f aca="false">AS26+AN26</f>
        <v>5542.96710468952</v>
      </c>
      <c r="AW26" s="90" t="n">
        <f aca="false">AI26+AF26+AC26</f>
        <v>933851.382962567</v>
      </c>
      <c r="AX26" s="104"/>
    </row>
    <row r="27" customFormat="false" ht="12.75" hidden="false" customHeight="false" outlineLevel="0" collapsed="false">
      <c r="A27" s="94" t="n">
        <f aca="false">EDATE(A26,1)</f>
        <v>37347</v>
      </c>
      <c r="B27" s="95" t="n">
        <f aca="false">VLOOKUP(MONTH(A27),Volumes,4)</f>
        <v>10000</v>
      </c>
      <c r="C27" s="96"/>
      <c r="D27" s="97" t="n">
        <f aca="false">B27+C27</f>
        <v>10000</v>
      </c>
      <c r="E27" s="84" t="n">
        <f aca="false">IF(X27=0,0,IF(AND(X27=1,$H$3=1),D27*S27,IF($H$3=2,D27,"N/A")))</f>
        <v>300000</v>
      </c>
      <c r="F27" s="84" t="n">
        <f aca="false">E27*W27</f>
        <v>266701.010682206</v>
      </c>
      <c r="G27" s="32" t="n">
        <f aca="false">VLOOKUP($A27,Table,MATCH(G$4,Curves,0))</f>
        <v>3.227</v>
      </c>
      <c r="H27" s="98" t="n">
        <f aca="false">G27</f>
        <v>3.227</v>
      </c>
      <c r="I27" s="99" t="n">
        <f aca="false">H27</f>
        <v>3.227</v>
      </c>
      <c r="J27" s="32" t="n">
        <f aca="false">VLOOKUP($A27,Table,MATCH(J$4,Curves,0))</f>
        <v>-0.02</v>
      </c>
      <c r="K27" s="98" t="n">
        <f aca="false">J27</f>
        <v>-0.02</v>
      </c>
      <c r="L27" s="99" t="n">
        <f aca="false">K27</f>
        <v>-0.02</v>
      </c>
      <c r="M27" s="32" t="n">
        <f aca="false">VLOOKUP($A27,Table,MATCH(M$4,Curves,0))</f>
        <v>0.01</v>
      </c>
      <c r="N27" s="98" t="n">
        <f aca="false">VLOOKUP($A27,Table,MATCH(N$4,Curves,0))</f>
        <v>0.03</v>
      </c>
      <c r="O27" s="99" t="n">
        <f aca="false">N27</f>
        <v>0.03</v>
      </c>
      <c r="P27" s="100"/>
      <c r="Q27" s="99" t="n">
        <f aca="false">O27+L27+I27</f>
        <v>3.237</v>
      </c>
      <c r="R27" s="100"/>
      <c r="S27" s="35" t="n">
        <f aca="false">A28-A27</f>
        <v>30</v>
      </c>
      <c r="T27" s="101" t="n">
        <f aca="false">CHOOSE(F$3,A28+24,A27)</f>
        <v>37401</v>
      </c>
      <c r="U27" s="35" t="n">
        <f aca="false">T27-C$3</f>
        <v>627</v>
      </c>
      <c r="V27" s="32" t="n">
        <f aca="false">VLOOKUP($A27,Table,MATCH(V$4,Curves,0))</f>
        <v>0.069722226634656</v>
      </c>
      <c r="W27" s="102" t="n">
        <f aca="false">1/(1+CHOOSE(F$3,(V28+($K$3/10000))/2,(V27+($K$3/10000))/2))^(2*U27/365.25)</f>
        <v>0.889003368940686</v>
      </c>
      <c r="X27" s="35" t="n">
        <f aca="false">IF(AND(mthbeg&lt;=A27,mthend&gt;=A27),1,0)</f>
        <v>1</v>
      </c>
      <c r="Y27" s="35" t="n">
        <f aca="false">S27*X27</f>
        <v>30</v>
      </c>
      <c r="AA27" s="89" t="n">
        <f aca="false">F27*G27</f>
        <v>860644.161471478</v>
      </c>
      <c r="AB27" s="89" t="n">
        <f aca="false">$F27*H27</f>
        <v>860644.161471478</v>
      </c>
      <c r="AC27" s="89" t="n">
        <f aca="false">$F27*I27</f>
        <v>860644.161471478</v>
      </c>
      <c r="AD27" s="89" t="n">
        <f aca="false">$F27*J27</f>
        <v>-5334.02021364412</v>
      </c>
      <c r="AE27" s="89" t="n">
        <f aca="false">$F27*K27</f>
        <v>-5334.02021364412</v>
      </c>
      <c r="AF27" s="89" t="n">
        <f aca="false">$F27*L27</f>
        <v>-5334.02021364412</v>
      </c>
      <c r="AG27" s="89" t="n">
        <f aca="false">$F27*M27</f>
        <v>2667.01010682206</v>
      </c>
      <c r="AH27" s="89" t="n">
        <f aca="false">$F27*N27</f>
        <v>8001.03032046617</v>
      </c>
      <c r="AI27" s="89" t="n">
        <f aca="false">F27*O27</f>
        <v>8001.03032046617</v>
      </c>
      <c r="AJ27" s="93"/>
      <c r="AK27" s="89" t="n">
        <f aca="false">CHOOSE($G$3,AB27-AC27,AC27-AB27)</f>
        <v>0</v>
      </c>
      <c r="AL27" s="89" t="n">
        <f aca="false">CHOOSE($G$3,AE27-AF27,AF27-AE27)</f>
        <v>0</v>
      </c>
      <c r="AM27" s="89" t="n">
        <f aca="false">CHOOSE($G$3,AH27-AI27,AI27-AH27)</f>
        <v>0</v>
      </c>
      <c r="AN27" s="103" t="n">
        <f aca="false">SUM(AK27:AM27)</f>
        <v>0</v>
      </c>
      <c r="AP27" s="89" t="n">
        <f aca="false">CHOOSE($G$3,AA27-AB27,AB27-AA27)</f>
        <v>0</v>
      </c>
      <c r="AQ27" s="89" t="n">
        <f aca="false">CHOOSE($G$3,AD27-AE27,AE27-AD27)</f>
        <v>0</v>
      </c>
      <c r="AR27" s="89" t="n">
        <f aca="false">CHOOSE($G$3,AG27-AH27,AH27-AG27)</f>
        <v>5334.02021364411</v>
      </c>
      <c r="AS27" s="103" t="n">
        <f aca="false">AP27+AQ27+AR27</f>
        <v>5334.02021364411</v>
      </c>
      <c r="AT27" s="103"/>
      <c r="AU27" s="90" t="n">
        <f aca="false">AS27+AN27</f>
        <v>5334.02021364411</v>
      </c>
      <c r="AW27" s="90" t="n">
        <f aca="false">AI27+AF27+AC27</f>
        <v>863311.1715783</v>
      </c>
      <c r="AX27" s="104"/>
    </row>
    <row r="28" customFormat="false" ht="12.75" hidden="false" customHeight="false" outlineLevel="0" collapsed="false">
      <c r="A28" s="94" t="n">
        <f aca="false">EDATE(A27,1)</f>
        <v>37377</v>
      </c>
      <c r="B28" s="95" t="n">
        <f aca="false">VLOOKUP(MONTH(A28),Volumes,4)</f>
        <v>20000</v>
      </c>
      <c r="C28" s="96"/>
      <c r="D28" s="97" t="n">
        <f aca="false">B28+C28</f>
        <v>20000</v>
      </c>
      <c r="E28" s="84" t="n">
        <f aca="false">IF(X28=0,0,IF(AND(X28=1,$H$3=1),D28*S28,IF($H$3=2,D28,"N/A")))</f>
        <v>620000</v>
      </c>
      <c r="F28" s="84" t="n">
        <f aca="false">E28*W28</f>
        <v>547981.712498185</v>
      </c>
      <c r="G28" s="32" t="n">
        <f aca="false">VLOOKUP($A28,Table,MATCH(G$4,Curves,0))</f>
        <v>3.173</v>
      </c>
      <c r="H28" s="98" t="n">
        <f aca="false">G28</f>
        <v>3.173</v>
      </c>
      <c r="I28" s="99" t="n">
        <f aca="false">H28</f>
        <v>3.173</v>
      </c>
      <c r="J28" s="32" t="n">
        <f aca="false">VLOOKUP($A28,Table,MATCH(J$4,Curves,0))</f>
        <v>-0.02025</v>
      </c>
      <c r="K28" s="98" t="n">
        <f aca="false">J28</f>
        <v>-0.02025</v>
      </c>
      <c r="L28" s="99" t="n">
        <f aca="false">K28</f>
        <v>-0.02025</v>
      </c>
      <c r="M28" s="32" t="n">
        <f aca="false">VLOOKUP($A28,Table,MATCH(M$4,Curves,0))</f>
        <v>0.01</v>
      </c>
      <c r="N28" s="98" t="n">
        <f aca="false">VLOOKUP($A28,Table,MATCH(N$4,Curves,0))</f>
        <v>0.03</v>
      </c>
      <c r="O28" s="99" t="n">
        <f aca="false">N28</f>
        <v>0.03</v>
      </c>
      <c r="P28" s="100"/>
      <c r="Q28" s="99" t="n">
        <f aca="false">O28+L28+I28</f>
        <v>3.18275</v>
      </c>
      <c r="R28" s="100"/>
      <c r="S28" s="35" t="n">
        <f aca="false">A29-A28</f>
        <v>31</v>
      </c>
      <c r="T28" s="101" t="n">
        <f aca="false">CHOOSE(F$3,A29+24,A28)</f>
        <v>37432</v>
      </c>
      <c r="U28" s="35" t="n">
        <f aca="false">T28-C$3</f>
        <v>658</v>
      </c>
      <c r="V28" s="32" t="n">
        <f aca="false">VLOOKUP($A28,Table,MATCH(V$4,Curves,0))</f>
        <v>0.069725713675655</v>
      </c>
      <c r="W28" s="102" t="n">
        <f aca="false">1/(1+CHOOSE(F$3,(V29+($K$3/10000))/2,(V28+($K$3/10000))/2))^(2*U28/365.25)</f>
        <v>0.883841471771266</v>
      </c>
      <c r="X28" s="35" t="n">
        <f aca="false">IF(AND(mthbeg&lt;=A28,mthend&gt;=A28),1,0)</f>
        <v>1</v>
      </c>
      <c r="Y28" s="35" t="n">
        <f aca="false">S28*X28</f>
        <v>31</v>
      </c>
      <c r="AA28" s="89" t="n">
        <f aca="false">F28*G28</f>
        <v>1738745.97375674</v>
      </c>
      <c r="AB28" s="89" t="n">
        <f aca="false">$F28*H28</f>
        <v>1738745.97375674</v>
      </c>
      <c r="AC28" s="89" t="n">
        <f aca="false">$F28*I28</f>
        <v>1738745.97375674</v>
      </c>
      <c r="AD28" s="89" t="n">
        <f aca="false">$F28*J28</f>
        <v>-11096.6296780882</v>
      </c>
      <c r="AE28" s="89" t="n">
        <f aca="false">$F28*K28</f>
        <v>-11096.6296780882</v>
      </c>
      <c r="AF28" s="89" t="n">
        <f aca="false">$F28*L28</f>
        <v>-11096.6296780882</v>
      </c>
      <c r="AG28" s="89" t="n">
        <f aca="false">$F28*M28</f>
        <v>5479.81712498185</v>
      </c>
      <c r="AH28" s="89" t="n">
        <f aca="false">$F28*N28</f>
        <v>16439.4513749455</v>
      </c>
      <c r="AI28" s="89" t="n">
        <f aca="false">F28*O28</f>
        <v>16439.4513749455</v>
      </c>
      <c r="AJ28" s="93"/>
      <c r="AK28" s="89" t="n">
        <f aca="false">CHOOSE($G$3,AB28-AC28,AC28-AB28)</f>
        <v>0</v>
      </c>
      <c r="AL28" s="89" t="n">
        <f aca="false">CHOOSE($G$3,AE28-AF28,AF28-AE28)</f>
        <v>0</v>
      </c>
      <c r="AM28" s="89" t="n">
        <f aca="false">CHOOSE($G$3,AH28-AI28,AI28-AH28)</f>
        <v>0</v>
      </c>
      <c r="AN28" s="103" t="n">
        <f aca="false">SUM(AK28:AM28)</f>
        <v>0</v>
      </c>
      <c r="AP28" s="89" t="n">
        <f aca="false">CHOOSE($G$3,AA28-AB28,AB28-AA28)</f>
        <v>0</v>
      </c>
      <c r="AQ28" s="89" t="n">
        <f aca="false">CHOOSE($G$3,AD28-AE28,AE28-AD28)</f>
        <v>0</v>
      </c>
      <c r="AR28" s="89" t="n">
        <f aca="false">CHOOSE($G$3,AG28-AH28,AH28-AG28)</f>
        <v>10959.6342499637</v>
      </c>
      <c r="AS28" s="103" t="n">
        <f aca="false">AP28+AQ28+AR28</f>
        <v>10959.6342499637</v>
      </c>
      <c r="AT28" s="103"/>
      <c r="AU28" s="90" t="n">
        <f aca="false">AS28+AN28</f>
        <v>10959.6342499637</v>
      </c>
      <c r="AW28" s="90" t="n">
        <f aca="false">AI28+AF28+AC28</f>
        <v>1744088.7954536</v>
      </c>
      <c r="AX28" s="104"/>
    </row>
    <row r="29" customFormat="false" ht="12.75" hidden="false" customHeight="false" outlineLevel="0" collapsed="false">
      <c r="A29" s="94" t="n">
        <f aca="false">EDATE(A28,1)</f>
        <v>37408</v>
      </c>
      <c r="B29" s="95" t="n">
        <f aca="false">VLOOKUP(MONTH(A29),Volumes,4)</f>
        <v>40000</v>
      </c>
      <c r="C29" s="96"/>
      <c r="D29" s="97" t="n">
        <f aca="false">B29+C29</f>
        <v>40000</v>
      </c>
      <c r="E29" s="84" t="n">
        <f aca="false">IF(X29=0,0,IF(AND(X29=1,$H$3=1),D29*S29,IF($H$3=2,D29,"N/A")))</f>
        <v>1200000</v>
      </c>
      <c r="F29" s="84" t="n">
        <f aca="false">E29*W29</f>
        <v>1054650.77345881</v>
      </c>
      <c r="G29" s="32" t="n">
        <f aca="false">VLOOKUP($A29,Table,MATCH(G$4,Curves,0))</f>
        <v>3.149</v>
      </c>
      <c r="H29" s="98" t="n">
        <f aca="false">G29</f>
        <v>3.149</v>
      </c>
      <c r="I29" s="99" t="n">
        <f aca="false">H29</f>
        <v>3.149</v>
      </c>
      <c r="J29" s="32" t="n">
        <f aca="false">VLOOKUP($A29,Table,MATCH(J$4,Curves,0))</f>
        <v>-0.02025</v>
      </c>
      <c r="K29" s="98" t="n">
        <f aca="false">J29</f>
        <v>-0.02025</v>
      </c>
      <c r="L29" s="99" t="n">
        <f aca="false">K29</f>
        <v>-0.02025</v>
      </c>
      <c r="M29" s="32" t="n">
        <f aca="false">VLOOKUP($A29,Table,MATCH(M$4,Curves,0))</f>
        <v>0.01</v>
      </c>
      <c r="N29" s="98" t="n">
        <f aca="false">VLOOKUP($A29,Table,MATCH(N$4,Curves,0))</f>
        <v>0.03</v>
      </c>
      <c r="O29" s="99" t="n">
        <f aca="false">N29</f>
        <v>0.03</v>
      </c>
      <c r="P29" s="100"/>
      <c r="Q29" s="99" t="n">
        <f aca="false">O29+L29+I29</f>
        <v>3.15875</v>
      </c>
      <c r="R29" s="100"/>
      <c r="S29" s="35" t="n">
        <f aca="false">A30-A29</f>
        <v>30</v>
      </c>
      <c r="T29" s="101" t="n">
        <f aca="false">CHOOSE(F$3,A30+24,A29)</f>
        <v>37462</v>
      </c>
      <c r="U29" s="35" t="n">
        <f aca="false">T29-C$3</f>
        <v>688</v>
      </c>
      <c r="V29" s="32" t="n">
        <f aca="false">VLOOKUP($A29,Table,MATCH(V$4,Curves,0))</f>
        <v>0.069729316951359</v>
      </c>
      <c r="W29" s="102" t="n">
        <f aca="false">1/(1+CHOOSE(F$3,(V30+($K$3/10000))/2,(V29+($K$3/10000))/2))^(2*U29/365.25)</f>
        <v>0.878875644549011</v>
      </c>
      <c r="X29" s="35" t="n">
        <f aca="false">IF(AND(mthbeg&lt;=A29,mthend&gt;=A29),1,0)</f>
        <v>1</v>
      </c>
      <c r="Y29" s="35" t="n">
        <f aca="false">S29*X29</f>
        <v>30</v>
      </c>
      <c r="AA29" s="89" t="n">
        <f aca="false">F29*G29</f>
        <v>3321095.2856218</v>
      </c>
      <c r="AB29" s="89" t="n">
        <f aca="false">$F29*H29</f>
        <v>3321095.2856218</v>
      </c>
      <c r="AC29" s="89" t="n">
        <f aca="false">$F29*I29</f>
        <v>3321095.2856218</v>
      </c>
      <c r="AD29" s="89" t="n">
        <f aca="false">$F29*J29</f>
        <v>-21356.678162541</v>
      </c>
      <c r="AE29" s="89" t="n">
        <f aca="false">$F29*K29</f>
        <v>-21356.678162541</v>
      </c>
      <c r="AF29" s="89" t="n">
        <f aca="false">$F29*L29</f>
        <v>-21356.678162541</v>
      </c>
      <c r="AG29" s="89" t="n">
        <f aca="false">$F29*M29</f>
        <v>10546.5077345881</v>
      </c>
      <c r="AH29" s="89" t="n">
        <f aca="false">$F29*N29</f>
        <v>31639.5232037644</v>
      </c>
      <c r="AI29" s="89" t="n">
        <f aca="false">F29*O29</f>
        <v>31639.5232037644</v>
      </c>
      <c r="AJ29" s="93"/>
      <c r="AK29" s="89" t="n">
        <f aca="false">CHOOSE($G$3,AB29-AC29,AC29-AB29)</f>
        <v>0</v>
      </c>
      <c r="AL29" s="89" t="n">
        <f aca="false">CHOOSE($G$3,AE29-AF29,AF29-AE29)</f>
        <v>0</v>
      </c>
      <c r="AM29" s="89" t="n">
        <f aca="false">CHOOSE($G$3,AH29-AI29,AI29-AH29)</f>
        <v>0</v>
      </c>
      <c r="AN29" s="103" t="n">
        <f aca="false">SUM(AK29:AM29)</f>
        <v>0</v>
      </c>
      <c r="AP29" s="89" t="n">
        <f aca="false">CHOOSE($G$3,AA29-AB29,AB29-AA29)</f>
        <v>0</v>
      </c>
      <c r="AQ29" s="89" t="n">
        <f aca="false">CHOOSE($G$3,AD29-AE29,AE29-AD29)</f>
        <v>0</v>
      </c>
      <c r="AR29" s="89" t="n">
        <f aca="false">CHOOSE($G$3,AG29-AH29,AH29-AG29)</f>
        <v>21093.0154691763</v>
      </c>
      <c r="AS29" s="103" t="n">
        <f aca="false">AP29+AQ29+AR29</f>
        <v>21093.0154691763</v>
      </c>
      <c r="AT29" s="103"/>
      <c r="AU29" s="90" t="n">
        <f aca="false">AS29+AN29</f>
        <v>21093.0154691763</v>
      </c>
      <c r="AW29" s="90" t="n">
        <f aca="false">AI29+AF29+AC29</f>
        <v>3331378.13066303</v>
      </c>
      <c r="AX29" s="104"/>
    </row>
    <row r="30" customFormat="false" ht="12.75" hidden="false" customHeight="false" outlineLevel="0" collapsed="false">
      <c r="A30" s="94" t="n">
        <f aca="false">EDATE(A29,1)</f>
        <v>37438</v>
      </c>
      <c r="B30" s="95" t="n">
        <f aca="false">VLOOKUP(MONTH(A30),Volumes,4)</f>
        <v>40000</v>
      </c>
      <c r="C30" s="96"/>
      <c r="D30" s="97" t="n">
        <f aca="false">B30+C30</f>
        <v>40000</v>
      </c>
      <c r="E30" s="84" t="n">
        <f aca="false">IF(X30=0,0,IF(AND(X30=1,$H$3=1),D30*S30,IF($H$3=2,D30,"N/A")))</f>
        <v>1240000</v>
      </c>
      <c r="F30" s="84" t="n">
        <f aca="false">E30*W30</f>
        <v>1083482.00954757</v>
      </c>
      <c r="G30" s="32" t="n">
        <f aca="false">VLOOKUP($A30,Table,MATCH(G$4,Curves,0))</f>
        <v>3.143</v>
      </c>
      <c r="H30" s="98" t="n">
        <f aca="false">G30</f>
        <v>3.143</v>
      </c>
      <c r="I30" s="99" t="n">
        <f aca="false">H30</f>
        <v>3.143</v>
      </c>
      <c r="J30" s="32" t="n">
        <f aca="false">VLOOKUP($A30,Table,MATCH(J$4,Curves,0))</f>
        <v>-0.02025</v>
      </c>
      <c r="K30" s="98" t="n">
        <f aca="false">J30</f>
        <v>-0.02025</v>
      </c>
      <c r="L30" s="99" t="n">
        <f aca="false">K30</f>
        <v>-0.02025</v>
      </c>
      <c r="M30" s="32" t="n">
        <f aca="false">VLOOKUP($A30,Table,MATCH(M$4,Curves,0))</f>
        <v>0.01</v>
      </c>
      <c r="N30" s="98" t="n">
        <f aca="false">VLOOKUP($A30,Table,MATCH(N$4,Curves,0))</f>
        <v>0.03</v>
      </c>
      <c r="O30" s="99" t="n">
        <f aca="false">N30</f>
        <v>0.03</v>
      </c>
      <c r="P30" s="100"/>
      <c r="Q30" s="99" t="n">
        <f aca="false">O30+L30+I30</f>
        <v>3.15275</v>
      </c>
      <c r="R30" s="100"/>
      <c r="S30" s="35" t="n">
        <f aca="false">A31-A30</f>
        <v>31</v>
      </c>
      <c r="T30" s="101" t="n">
        <f aca="false">CHOOSE(F$3,A31+24,A30)</f>
        <v>37493</v>
      </c>
      <c r="U30" s="35" t="n">
        <f aca="false">T30-C$3</f>
        <v>719</v>
      </c>
      <c r="V30" s="32" t="n">
        <f aca="false">VLOOKUP($A30,Table,MATCH(V$4,Curves,0))</f>
        <v>0.069731858434381</v>
      </c>
      <c r="W30" s="102" t="n">
        <f aca="false">1/(1+CHOOSE(F$3,(V31+($K$3/10000))/2,(V30+($K$3/10000))/2))^(2*U30/365.25)</f>
        <v>0.873775814151268</v>
      </c>
      <c r="X30" s="35" t="n">
        <f aca="false">IF(AND(mthbeg&lt;=A30,mthend&gt;=A30),1,0)</f>
        <v>1</v>
      </c>
      <c r="Y30" s="35" t="n">
        <f aca="false">S30*X30</f>
        <v>31</v>
      </c>
      <c r="AA30" s="89" t="n">
        <f aca="false">F30*G30</f>
        <v>3405383.95600802</v>
      </c>
      <c r="AB30" s="89" t="n">
        <f aca="false">$F30*H30</f>
        <v>3405383.95600802</v>
      </c>
      <c r="AC30" s="89" t="n">
        <f aca="false">$F30*I30</f>
        <v>3405383.95600802</v>
      </c>
      <c r="AD30" s="89" t="n">
        <f aca="false">$F30*J30</f>
        <v>-21940.5106933383</v>
      </c>
      <c r="AE30" s="89" t="n">
        <f aca="false">$F30*K30</f>
        <v>-21940.5106933383</v>
      </c>
      <c r="AF30" s="89" t="n">
        <f aca="false">$F30*L30</f>
        <v>-21940.5106933383</v>
      </c>
      <c r="AG30" s="89" t="n">
        <f aca="false">$F30*M30</f>
        <v>10834.8200954757</v>
      </c>
      <c r="AH30" s="89" t="n">
        <f aca="false">$F30*N30</f>
        <v>32504.4602864272</v>
      </c>
      <c r="AI30" s="89" t="n">
        <f aca="false">F30*O30</f>
        <v>32504.4602864272</v>
      </c>
      <c r="AJ30" s="93"/>
      <c r="AK30" s="89" t="n">
        <f aca="false">CHOOSE($G$3,AB30-AC30,AC30-AB30)</f>
        <v>0</v>
      </c>
      <c r="AL30" s="89" t="n">
        <f aca="false">CHOOSE($G$3,AE30-AF30,AF30-AE30)</f>
        <v>0</v>
      </c>
      <c r="AM30" s="89" t="n">
        <f aca="false">CHOOSE($G$3,AH30-AI30,AI30-AH30)</f>
        <v>0</v>
      </c>
      <c r="AN30" s="103" t="n">
        <f aca="false">SUM(AK30:AM30)</f>
        <v>0</v>
      </c>
      <c r="AP30" s="89" t="n">
        <f aca="false">CHOOSE($G$3,AA30-AB30,AB30-AA30)</f>
        <v>0</v>
      </c>
      <c r="AQ30" s="89" t="n">
        <f aca="false">CHOOSE($G$3,AD30-AE30,AE30-AD30)</f>
        <v>0</v>
      </c>
      <c r="AR30" s="89" t="n">
        <f aca="false">CHOOSE($G$3,AG30-AH30,AH30-AG30)</f>
        <v>21669.6401909514</v>
      </c>
      <c r="AS30" s="103" t="n">
        <f aca="false">AP30+AQ30+AR30</f>
        <v>21669.6401909514</v>
      </c>
      <c r="AT30" s="103"/>
      <c r="AU30" s="90" t="n">
        <f aca="false">AS30+AN30</f>
        <v>21669.6401909514</v>
      </c>
      <c r="AW30" s="90" t="n">
        <f aca="false">AI30+AF30+AC30</f>
        <v>3415947.90560111</v>
      </c>
      <c r="AX30" s="104"/>
    </row>
    <row r="31" customFormat="false" ht="12.75" hidden="false" customHeight="false" outlineLevel="0" collapsed="false">
      <c r="A31" s="94" t="n">
        <f aca="false">EDATE(A30,1)</f>
        <v>37469</v>
      </c>
      <c r="B31" s="95" t="n">
        <f aca="false">VLOOKUP(MONTH(A31),Volumes,4)</f>
        <v>40000</v>
      </c>
      <c r="C31" s="96"/>
      <c r="D31" s="97" t="n">
        <f aca="false">B31+C31</f>
        <v>40000</v>
      </c>
      <c r="E31" s="84" t="n">
        <f aca="false">IF(X31=0,0,IF(AND(X31=1,$H$3=1),D31*S31,IF($H$3=2,D31,"N/A")))</f>
        <v>1240000</v>
      </c>
      <c r="F31" s="84" t="n">
        <f aca="false">E31*W31</f>
        <v>1077194.72561357</v>
      </c>
      <c r="G31" s="32" t="n">
        <f aca="false">VLOOKUP($A31,Table,MATCH(G$4,Curves,0))</f>
        <v>3.143</v>
      </c>
      <c r="H31" s="98" t="n">
        <f aca="false">G31</f>
        <v>3.143</v>
      </c>
      <c r="I31" s="99" t="n">
        <f aca="false">H31</f>
        <v>3.143</v>
      </c>
      <c r="J31" s="32" t="n">
        <f aca="false">VLOOKUP($A31,Table,MATCH(J$4,Curves,0))</f>
        <v>-0.02025</v>
      </c>
      <c r="K31" s="98" t="n">
        <f aca="false">J31</f>
        <v>-0.02025</v>
      </c>
      <c r="L31" s="99" t="n">
        <f aca="false">K31</f>
        <v>-0.02025</v>
      </c>
      <c r="M31" s="32" t="n">
        <f aca="false">VLOOKUP($A31,Table,MATCH(M$4,Curves,0))</f>
        <v>0.01</v>
      </c>
      <c r="N31" s="98" t="n">
        <f aca="false">VLOOKUP($A31,Table,MATCH(N$4,Curves,0))</f>
        <v>0.03</v>
      </c>
      <c r="O31" s="99" t="n">
        <f aca="false">N31</f>
        <v>0.03</v>
      </c>
      <c r="P31" s="100"/>
      <c r="Q31" s="99" t="n">
        <f aca="false">O31+L31+I31</f>
        <v>3.15275</v>
      </c>
      <c r="R31" s="100"/>
      <c r="S31" s="35" t="n">
        <f aca="false">A32-A31</f>
        <v>31</v>
      </c>
      <c r="T31" s="101" t="n">
        <f aca="false">CHOOSE(F$3,A32+24,A31)</f>
        <v>37524</v>
      </c>
      <c r="U31" s="35" t="n">
        <f aca="false">T31-C$3</f>
        <v>750</v>
      </c>
      <c r="V31" s="32" t="n">
        <f aca="false">VLOOKUP($A31,Table,MATCH(V$4,Curves,0))</f>
        <v>0.069732928915693</v>
      </c>
      <c r="W31" s="102" t="n">
        <f aca="false">1/(1+CHOOSE(F$3,(V32+($K$3/10000))/2,(V31+($K$3/10000))/2))^(2*U31/365.25)</f>
        <v>0.868705423881908</v>
      </c>
      <c r="X31" s="35" t="n">
        <f aca="false">IF(AND(mthbeg&lt;=A31,mthend&gt;=A31),1,0)</f>
        <v>1</v>
      </c>
      <c r="Y31" s="35" t="n">
        <f aca="false">S31*X31</f>
        <v>31</v>
      </c>
      <c r="AA31" s="89" t="n">
        <f aca="false">F31*G31</f>
        <v>3385623.02260344</v>
      </c>
      <c r="AB31" s="89" t="n">
        <f aca="false">$F31*H31</f>
        <v>3385623.02260344</v>
      </c>
      <c r="AC31" s="89" t="n">
        <f aca="false">$F31*I31</f>
        <v>3385623.02260344</v>
      </c>
      <c r="AD31" s="89" t="n">
        <f aca="false">$F31*J31</f>
        <v>-21813.1931936747</v>
      </c>
      <c r="AE31" s="89" t="n">
        <f aca="false">$F31*K31</f>
        <v>-21813.1931936747</v>
      </c>
      <c r="AF31" s="89" t="n">
        <f aca="false">$F31*L31</f>
        <v>-21813.1931936747</v>
      </c>
      <c r="AG31" s="89" t="n">
        <f aca="false">$F31*M31</f>
        <v>10771.9472561357</v>
      </c>
      <c r="AH31" s="89" t="n">
        <f aca="false">$F31*N31</f>
        <v>32315.841768407</v>
      </c>
      <c r="AI31" s="89" t="n">
        <f aca="false">F31*O31</f>
        <v>32315.841768407</v>
      </c>
      <c r="AJ31" s="93"/>
      <c r="AK31" s="89" t="n">
        <f aca="false">CHOOSE($G$3,AB31-AC31,AC31-AB31)</f>
        <v>0</v>
      </c>
      <c r="AL31" s="89" t="n">
        <f aca="false">CHOOSE($G$3,AE31-AF31,AF31-AE31)</f>
        <v>0</v>
      </c>
      <c r="AM31" s="89" t="n">
        <f aca="false">CHOOSE($G$3,AH31-AI31,AI31-AH31)</f>
        <v>0</v>
      </c>
      <c r="AN31" s="103" t="n">
        <f aca="false">SUM(AK31:AM31)</f>
        <v>0</v>
      </c>
      <c r="AP31" s="89" t="n">
        <f aca="false">CHOOSE($G$3,AA31-AB31,AB31-AA31)</f>
        <v>0</v>
      </c>
      <c r="AQ31" s="89" t="n">
        <f aca="false">CHOOSE($G$3,AD31-AE31,AE31-AD31)</f>
        <v>0</v>
      </c>
      <c r="AR31" s="89" t="n">
        <f aca="false">CHOOSE($G$3,AG31-AH31,AH31-AG31)</f>
        <v>21543.8945122713</v>
      </c>
      <c r="AS31" s="103" t="n">
        <f aca="false">AP31+AQ31+AR31</f>
        <v>21543.8945122713</v>
      </c>
      <c r="AT31" s="103"/>
      <c r="AU31" s="90" t="n">
        <f aca="false">AS31+AN31</f>
        <v>21543.8945122713</v>
      </c>
      <c r="AW31" s="90" t="n">
        <f aca="false">AI31+AF31+AC31</f>
        <v>3396125.67117817</v>
      </c>
      <c r="AX31" s="104"/>
    </row>
    <row r="32" customFormat="false" ht="12.75" hidden="false" customHeight="false" outlineLevel="0" collapsed="false">
      <c r="A32" s="94" t="n">
        <f aca="false">EDATE(A31,1)</f>
        <v>37500</v>
      </c>
      <c r="B32" s="95" t="n">
        <f aca="false">VLOOKUP(MONTH(A32),Volumes,4)</f>
        <v>20000</v>
      </c>
      <c r="C32" s="96"/>
      <c r="D32" s="97" t="n">
        <f aca="false">B32+C32</f>
        <v>20000</v>
      </c>
      <c r="E32" s="84" t="n">
        <f aca="false">IF(X32=0,0,IF(AND(X32=1,$H$3=1),D32*S32,IF($H$3=2,D32,"N/A")))</f>
        <v>600000</v>
      </c>
      <c r="F32" s="84" t="n">
        <f aca="false">E32*W32</f>
        <v>518297.5082629</v>
      </c>
      <c r="G32" s="32" t="n">
        <f aca="false">VLOOKUP($A32,Table,MATCH(G$4,Curves,0))</f>
        <v>3.129</v>
      </c>
      <c r="H32" s="98" t="n">
        <f aca="false">G32</f>
        <v>3.129</v>
      </c>
      <c r="I32" s="99" t="n">
        <f aca="false">H32</f>
        <v>3.129</v>
      </c>
      <c r="J32" s="32" t="n">
        <f aca="false">VLOOKUP($A32,Table,MATCH(J$4,Curves,0))</f>
        <v>-0.02275</v>
      </c>
      <c r="K32" s="98" t="n">
        <f aca="false">J32</f>
        <v>-0.02275</v>
      </c>
      <c r="L32" s="99" t="n">
        <f aca="false">K32</f>
        <v>-0.02275</v>
      </c>
      <c r="M32" s="32" t="n">
        <f aca="false">VLOOKUP($A32,Table,MATCH(M$4,Curves,0))</f>
        <v>0.01</v>
      </c>
      <c r="N32" s="98" t="n">
        <f aca="false">VLOOKUP($A32,Table,MATCH(N$4,Curves,0))</f>
        <v>0.03</v>
      </c>
      <c r="O32" s="99" t="n">
        <f aca="false">N32</f>
        <v>0.03</v>
      </c>
      <c r="P32" s="100"/>
      <c r="Q32" s="99" t="n">
        <f aca="false">O32+L32+I32</f>
        <v>3.13625</v>
      </c>
      <c r="R32" s="100"/>
      <c r="S32" s="35" t="n">
        <f aca="false">A33-A32</f>
        <v>30</v>
      </c>
      <c r="T32" s="101" t="n">
        <f aca="false">CHOOSE(F$3,A33+24,A32)</f>
        <v>37554</v>
      </c>
      <c r="U32" s="35" t="n">
        <f aca="false">T32-C$3</f>
        <v>780</v>
      </c>
      <c r="V32" s="32" t="n">
        <f aca="false">VLOOKUP($A32,Table,MATCH(V$4,Curves,0))</f>
        <v>0.069733999397005</v>
      </c>
      <c r="W32" s="102" t="n">
        <f aca="false">1/(1+CHOOSE(F$3,(V33+($K$3/10000))/2,(V32+($K$3/10000))/2))^(2*U32/365.25)</f>
        <v>0.863829180438167</v>
      </c>
      <c r="X32" s="35" t="n">
        <f aca="false">IF(AND(mthbeg&lt;=A32,mthend&gt;=A32),1,0)</f>
        <v>1</v>
      </c>
      <c r="Y32" s="35" t="n">
        <f aca="false">S32*X32</f>
        <v>30</v>
      </c>
      <c r="AA32" s="89" t="n">
        <f aca="false">F32*G32</f>
        <v>1621752.90335462</v>
      </c>
      <c r="AB32" s="89" t="n">
        <f aca="false">$F32*H32</f>
        <v>1621752.90335462</v>
      </c>
      <c r="AC32" s="89" t="n">
        <f aca="false">$F32*I32</f>
        <v>1621752.90335462</v>
      </c>
      <c r="AD32" s="89" t="n">
        <f aca="false">$F32*J32</f>
        <v>-11791.268312981</v>
      </c>
      <c r="AE32" s="89" t="n">
        <f aca="false">$F32*K32</f>
        <v>-11791.268312981</v>
      </c>
      <c r="AF32" s="89" t="n">
        <f aca="false">$F32*L32</f>
        <v>-11791.268312981</v>
      </c>
      <c r="AG32" s="89" t="n">
        <f aca="false">$F32*M32</f>
        <v>5182.975082629</v>
      </c>
      <c r="AH32" s="89" t="n">
        <f aca="false">$F32*N32</f>
        <v>15548.925247887</v>
      </c>
      <c r="AI32" s="89" t="n">
        <f aca="false">F32*O32</f>
        <v>15548.925247887</v>
      </c>
      <c r="AJ32" s="93"/>
      <c r="AK32" s="89" t="n">
        <f aca="false">CHOOSE($G$3,AB32-AC32,AC32-AB32)</f>
        <v>0</v>
      </c>
      <c r="AL32" s="89" t="n">
        <f aca="false">CHOOSE($G$3,AE32-AF32,AF32-AE32)</f>
        <v>0</v>
      </c>
      <c r="AM32" s="89" t="n">
        <f aca="false">CHOOSE($G$3,AH32-AI32,AI32-AH32)</f>
        <v>0</v>
      </c>
      <c r="AN32" s="103" t="n">
        <f aca="false">SUM(AK32:AM32)</f>
        <v>0</v>
      </c>
      <c r="AP32" s="89" t="n">
        <f aca="false">CHOOSE($G$3,AA32-AB32,AB32-AA32)</f>
        <v>0</v>
      </c>
      <c r="AQ32" s="89" t="n">
        <f aca="false">CHOOSE($G$3,AD32-AE32,AE32-AD32)</f>
        <v>0</v>
      </c>
      <c r="AR32" s="89" t="n">
        <f aca="false">CHOOSE($G$3,AG32-AH32,AH32-AG32)</f>
        <v>10365.950165258</v>
      </c>
      <c r="AS32" s="103" t="n">
        <f aca="false">AP32+AQ32+AR32</f>
        <v>10365.950165258</v>
      </c>
      <c r="AT32" s="103"/>
      <c r="AU32" s="90" t="n">
        <f aca="false">AS32+AN32</f>
        <v>10365.950165258</v>
      </c>
      <c r="AW32" s="90" t="n">
        <f aca="false">AI32+AF32+AC32</f>
        <v>1625510.56028952</v>
      </c>
      <c r="AX32" s="104"/>
    </row>
    <row r="33" customFormat="false" ht="12.75" hidden="false" customHeight="false" outlineLevel="0" collapsed="false">
      <c r="A33" s="94" t="n">
        <f aca="false">EDATE(A32,1)</f>
        <v>37530</v>
      </c>
      <c r="B33" s="95" t="n">
        <f aca="false">VLOOKUP(MONTH(A33),Volumes,4)</f>
        <v>10000</v>
      </c>
      <c r="C33" s="96"/>
      <c r="D33" s="97" t="n">
        <f aca="false">B33+C33</f>
        <v>10000</v>
      </c>
      <c r="E33" s="84" t="n">
        <f aca="false">IF(X33=0,0,IF(AND(X33=1,$H$3=1),D33*S33,IF($H$3=2,D33,"N/A")))</f>
        <v>310000</v>
      </c>
      <c r="F33" s="84" t="n">
        <f aca="false">E33*W33</f>
        <v>266235.20589132</v>
      </c>
      <c r="G33" s="32" t="n">
        <f aca="false">VLOOKUP($A33,Table,MATCH(G$4,Curves,0))</f>
        <v>3.144</v>
      </c>
      <c r="H33" s="98" t="n">
        <f aca="false">G33</f>
        <v>3.144</v>
      </c>
      <c r="I33" s="99" t="n">
        <f aca="false">H33</f>
        <v>3.144</v>
      </c>
      <c r="J33" s="32" t="n">
        <f aca="false">VLOOKUP($A33,Table,MATCH(J$4,Curves,0))</f>
        <v>-0.02275</v>
      </c>
      <c r="K33" s="98" t="n">
        <f aca="false">J33</f>
        <v>-0.02275</v>
      </c>
      <c r="L33" s="99" t="n">
        <f aca="false">K33</f>
        <v>-0.02275</v>
      </c>
      <c r="M33" s="32" t="n">
        <f aca="false">VLOOKUP($A33,Table,MATCH(M$4,Curves,0))</f>
        <v>0.01</v>
      </c>
      <c r="N33" s="98" t="n">
        <f aca="false">VLOOKUP($A33,Table,MATCH(N$4,Curves,0))</f>
        <v>0.03</v>
      </c>
      <c r="O33" s="99" t="n">
        <f aca="false">N33</f>
        <v>0.03</v>
      </c>
      <c r="P33" s="100"/>
      <c r="Q33" s="99" t="n">
        <f aca="false">O33+L33+I33</f>
        <v>3.15125</v>
      </c>
      <c r="R33" s="100"/>
      <c r="S33" s="35" t="n">
        <f aca="false">A34-A33</f>
        <v>31</v>
      </c>
      <c r="T33" s="101" t="n">
        <f aca="false">CHOOSE(F$3,A34+24,A33)</f>
        <v>37585</v>
      </c>
      <c r="U33" s="35" t="n">
        <f aca="false">T33-C$3</f>
        <v>811</v>
      </c>
      <c r="V33" s="32" t="n">
        <f aca="false">VLOOKUP($A33,Table,MATCH(V$4,Curves,0))</f>
        <v>0.069733512731258</v>
      </c>
      <c r="W33" s="102" t="n">
        <f aca="false">1/(1+CHOOSE(F$3,(V34+($K$3/10000))/2,(V33+($K$3/10000))/2))^(2*U33/365.25)</f>
        <v>0.85882324481071</v>
      </c>
      <c r="X33" s="35" t="n">
        <f aca="false">IF(AND(mthbeg&lt;=A33,mthend&gt;=A33),1,0)</f>
        <v>1</v>
      </c>
      <c r="Y33" s="35" t="n">
        <f aca="false">S33*X33</f>
        <v>31</v>
      </c>
      <c r="AA33" s="89" t="n">
        <f aca="false">F33*G33</f>
        <v>837043.48732231</v>
      </c>
      <c r="AB33" s="89" t="n">
        <f aca="false">$F33*H33</f>
        <v>837043.48732231</v>
      </c>
      <c r="AC33" s="89" t="n">
        <f aca="false">$F33*I33</f>
        <v>837043.48732231</v>
      </c>
      <c r="AD33" s="89" t="n">
        <f aca="false">$F33*J33</f>
        <v>-6056.85093402753</v>
      </c>
      <c r="AE33" s="89" t="n">
        <f aca="false">$F33*K33</f>
        <v>-6056.85093402753</v>
      </c>
      <c r="AF33" s="89" t="n">
        <f aca="false">$F33*L33</f>
        <v>-6056.85093402753</v>
      </c>
      <c r="AG33" s="89" t="n">
        <f aca="false">$F33*M33</f>
        <v>2662.3520589132</v>
      </c>
      <c r="AH33" s="89" t="n">
        <f aca="false">$F33*N33</f>
        <v>7987.0561767396</v>
      </c>
      <c r="AI33" s="89" t="n">
        <f aca="false">F33*O33</f>
        <v>7987.0561767396</v>
      </c>
      <c r="AJ33" s="93"/>
      <c r="AK33" s="89" t="n">
        <f aca="false">CHOOSE($G$3,AB33-AC33,AC33-AB33)</f>
        <v>0</v>
      </c>
      <c r="AL33" s="89" t="n">
        <f aca="false">CHOOSE($G$3,AE33-AF33,AF33-AE33)</f>
        <v>0</v>
      </c>
      <c r="AM33" s="89" t="n">
        <f aca="false">CHOOSE($G$3,AH33-AI33,AI33-AH33)</f>
        <v>0</v>
      </c>
      <c r="AN33" s="103" t="n">
        <f aca="false">SUM(AK33:AM33)</f>
        <v>0</v>
      </c>
      <c r="AP33" s="89" t="n">
        <f aca="false">CHOOSE($G$3,AA33-AB33,AB33-AA33)</f>
        <v>0</v>
      </c>
      <c r="AQ33" s="89" t="n">
        <f aca="false">CHOOSE($G$3,AD33-AE33,AE33-AD33)</f>
        <v>0</v>
      </c>
      <c r="AR33" s="89" t="n">
        <f aca="false">CHOOSE($G$3,AG33-AH33,AH33-AG33)</f>
        <v>5324.7041178264</v>
      </c>
      <c r="AS33" s="103" t="n">
        <f aca="false">AP33+AQ33+AR33</f>
        <v>5324.7041178264</v>
      </c>
      <c r="AT33" s="103"/>
      <c r="AU33" s="90" t="n">
        <f aca="false">AS33+AN33</f>
        <v>5324.7041178264</v>
      </c>
      <c r="AW33" s="90" t="n">
        <f aca="false">AI33+AF33+AC33</f>
        <v>838973.692565022</v>
      </c>
      <c r="AX33" s="104"/>
    </row>
    <row r="34" customFormat="false" ht="12.75" hidden="false" customHeight="false" outlineLevel="0" collapsed="false">
      <c r="A34" s="94" t="n">
        <f aca="false">EDATE(A33,1)</f>
        <v>37561</v>
      </c>
      <c r="B34" s="95" t="n">
        <f aca="false">VLOOKUP(MONTH(A34),Volumes,4)</f>
        <v>10000</v>
      </c>
      <c r="C34" s="96"/>
      <c r="D34" s="97" t="n">
        <f aca="false">B34+C34</f>
        <v>10000</v>
      </c>
      <c r="E34" s="84" t="n">
        <f aca="false">IF(X34=0,0,IF(AND(X34=1,$H$3=1),D34*S34,IF($H$3=2,D34,"N/A")))</f>
        <v>300000</v>
      </c>
      <c r="F34" s="84" t="n">
        <f aca="false">E34*W34</f>
        <v>256202.03167701</v>
      </c>
      <c r="G34" s="32" t="n">
        <f aca="false">VLOOKUP($A34,Table,MATCH(G$4,Curves,0))</f>
        <v>3.236</v>
      </c>
      <c r="H34" s="98" t="n">
        <f aca="false">G34</f>
        <v>3.236</v>
      </c>
      <c r="I34" s="99" t="n">
        <f aca="false">H34</f>
        <v>3.236</v>
      </c>
      <c r="J34" s="32" t="n">
        <f aca="false">VLOOKUP($A34,Table,MATCH(J$4,Curves,0))</f>
        <v>-0.04</v>
      </c>
      <c r="K34" s="98" t="n">
        <f aca="false">J34</f>
        <v>-0.04</v>
      </c>
      <c r="L34" s="99" t="n">
        <f aca="false">K34</f>
        <v>-0.04</v>
      </c>
      <c r="M34" s="32" t="n">
        <f aca="false">VLOOKUP($A34,Table,MATCH(M$4,Curves,0))</f>
        <v>0.01</v>
      </c>
      <c r="N34" s="98" t="n">
        <f aca="false">VLOOKUP($A34,Table,MATCH(N$4,Curves,0))</f>
        <v>0.03</v>
      </c>
      <c r="O34" s="99" t="n">
        <f aca="false">N34</f>
        <v>0.03</v>
      </c>
      <c r="P34" s="100"/>
      <c r="Q34" s="99" t="n">
        <f aca="false">O34+L34+I34</f>
        <v>3.226</v>
      </c>
      <c r="R34" s="100"/>
      <c r="S34" s="35" t="n">
        <f aca="false">A35-A34</f>
        <v>30</v>
      </c>
      <c r="T34" s="101" t="n">
        <f aca="false">CHOOSE(F$3,A35+24,A34)</f>
        <v>37615</v>
      </c>
      <c r="U34" s="35" t="n">
        <f aca="false">T34-C$3</f>
        <v>841</v>
      </c>
      <c r="V34" s="32" t="n">
        <f aca="false">VLOOKUP($A34,Table,MATCH(V$4,Curves,0))</f>
        <v>0.069730824922526</v>
      </c>
      <c r="W34" s="102" t="n">
        <f aca="false">1/(1+CHOOSE(F$3,(V35+($K$3/10000))/2,(V34+($K$3/10000))/2))^(2*U34/365.25)</f>
        <v>0.854006772256699</v>
      </c>
      <c r="X34" s="35" t="n">
        <f aca="false">IF(AND(mthbeg&lt;=A34,mthend&gt;=A34),1,0)</f>
        <v>1</v>
      </c>
      <c r="Y34" s="35" t="n">
        <f aca="false">S34*X34</f>
        <v>30</v>
      </c>
      <c r="AA34" s="89" t="n">
        <f aca="false">F34*G34</f>
        <v>829069.774506803</v>
      </c>
      <c r="AB34" s="89" t="n">
        <f aca="false">$F34*H34</f>
        <v>829069.774506803</v>
      </c>
      <c r="AC34" s="89" t="n">
        <f aca="false">$F34*I34</f>
        <v>829069.774506803</v>
      </c>
      <c r="AD34" s="89" t="n">
        <f aca="false">$F34*J34</f>
        <v>-10248.0812670804</v>
      </c>
      <c r="AE34" s="89" t="n">
        <f aca="false">$F34*K34</f>
        <v>-10248.0812670804</v>
      </c>
      <c r="AF34" s="89" t="n">
        <f aca="false">$F34*L34</f>
        <v>-10248.0812670804</v>
      </c>
      <c r="AG34" s="89" t="n">
        <f aca="false">$F34*M34</f>
        <v>2562.0203167701</v>
      </c>
      <c r="AH34" s="89" t="n">
        <f aca="false">$F34*N34</f>
        <v>7686.06095031029</v>
      </c>
      <c r="AI34" s="89" t="n">
        <f aca="false">F34*O34</f>
        <v>7686.06095031029</v>
      </c>
      <c r="AJ34" s="93"/>
      <c r="AK34" s="89" t="n">
        <f aca="false">CHOOSE($G$3,AB34-AC34,AC34-AB34)</f>
        <v>0</v>
      </c>
      <c r="AL34" s="89" t="n">
        <f aca="false">CHOOSE($G$3,AE34-AF34,AF34-AE34)</f>
        <v>0</v>
      </c>
      <c r="AM34" s="89" t="n">
        <f aca="false">CHOOSE($G$3,AH34-AI34,AI34-AH34)</f>
        <v>0</v>
      </c>
      <c r="AN34" s="103" t="n">
        <f aca="false">SUM(AK34:AM34)</f>
        <v>0</v>
      </c>
      <c r="AP34" s="89" t="n">
        <f aca="false">CHOOSE($G$3,AA34-AB34,AB34-AA34)</f>
        <v>0</v>
      </c>
      <c r="AQ34" s="89" t="n">
        <f aca="false">CHOOSE($G$3,AD34-AE34,AE34-AD34)</f>
        <v>0</v>
      </c>
      <c r="AR34" s="89" t="n">
        <f aca="false">CHOOSE($G$3,AG34-AH34,AH34-AG34)</f>
        <v>5124.04063354019</v>
      </c>
      <c r="AS34" s="103" t="n">
        <f aca="false">AP34+AQ34+AR34</f>
        <v>5124.04063354019</v>
      </c>
      <c r="AT34" s="103"/>
      <c r="AU34" s="90" t="n">
        <f aca="false">AS34+AN34</f>
        <v>5124.04063354019</v>
      </c>
      <c r="AW34" s="90" t="n">
        <f aca="false">AI34+AF34+AC34</f>
        <v>826507.754190033</v>
      </c>
      <c r="AX34" s="104"/>
    </row>
    <row r="35" customFormat="false" ht="12.75" hidden="false" customHeight="false" outlineLevel="0" collapsed="false">
      <c r="A35" s="94" t="n">
        <f aca="false">EDATE(A34,1)</f>
        <v>37591</v>
      </c>
      <c r="B35" s="95" t="n">
        <f aca="false">VLOOKUP(MONTH(A35),Volumes,4)</f>
        <v>10000</v>
      </c>
      <c r="C35" s="96"/>
      <c r="D35" s="97" t="n">
        <f aca="false">B35+C35</f>
        <v>10000</v>
      </c>
      <c r="E35" s="84" t="n">
        <f aca="false">IF(X35=0,0,IF(AND(X35=1,$H$3=1),D35*S35,IF($H$3=2,D35,"N/A")))</f>
        <v>310000</v>
      </c>
      <c r="F35" s="84" t="n">
        <f aca="false">E35*W35</f>
        <v>263203.378283896</v>
      </c>
      <c r="G35" s="32" t="n">
        <f aca="false">VLOOKUP($A35,Table,MATCH(G$4,Curves,0))</f>
        <v>3.322</v>
      </c>
      <c r="H35" s="98" t="n">
        <f aca="false">G35</f>
        <v>3.322</v>
      </c>
      <c r="I35" s="99" t="n">
        <f aca="false">H35</f>
        <v>3.322</v>
      </c>
      <c r="J35" s="32" t="n">
        <f aca="false">VLOOKUP($A35,Table,MATCH(J$4,Curves,0))</f>
        <v>-0.04</v>
      </c>
      <c r="K35" s="98" t="n">
        <f aca="false">J35</f>
        <v>-0.04</v>
      </c>
      <c r="L35" s="99" t="n">
        <f aca="false">K35</f>
        <v>-0.04</v>
      </c>
      <c r="M35" s="32" t="n">
        <f aca="false">VLOOKUP($A35,Table,MATCH(M$4,Curves,0))</f>
        <v>0.01</v>
      </c>
      <c r="N35" s="98" t="n">
        <f aca="false">VLOOKUP($A35,Table,MATCH(N$4,Curves,0))</f>
        <v>0.03</v>
      </c>
      <c r="O35" s="99" t="n">
        <f aca="false">N35</f>
        <v>0.03</v>
      </c>
      <c r="P35" s="100"/>
      <c r="Q35" s="99" t="n">
        <f aca="false">O35+L35+I35</f>
        <v>3.312</v>
      </c>
      <c r="R35" s="100"/>
      <c r="S35" s="35" t="n">
        <f aca="false">A36-A35</f>
        <v>31</v>
      </c>
      <c r="T35" s="101" t="n">
        <f aca="false">CHOOSE(F$3,A36+24,A35)</f>
        <v>37646</v>
      </c>
      <c r="U35" s="35" t="n">
        <f aca="false">T35-C$3</f>
        <v>872</v>
      </c>
      <c r="V35" s="32" t="n">
        <f aca="false">VLOOKUP($A35,Table,MATCH(V$4,Curves,0))</f>
        <v>0.069728223817303</v>
      </c>
      <c r="W35" s="102" t="n">
        <f aca="false">1/(1+CHOOSE(F$3,(V36+($K$3/10000))/2,(V35+($K$3/10000))/2))^(2*U35/365.25)</f>
        <v>0.849043155754504</v>
      </c>
      <c r="X35" s="35" t="n">
        <f aca="false">IF(AND(mthbeg&lt;=A35,mthend&gt;=A35),1,0)</f>
        <v>1</v>
      </c>
      <c r="Y35" s="35" t="n">
        <f aca="false">S35*X35</f>
        <v>31</v>
      </c>
      <c r="AA35" s="89" t="n">
        <f aca="false">F35*G35</f>
        <v>874361.622659104</v>
      </c>
      <c r="AB35" s="89" t="n">
        <f aca="false">$F35*H35</f>
        <v>874361.622659104</v>
      </c>
      <c r="AC35" s="89" t="n">
        <f aca="false">$F35*I35</f>
        <v>874361.622659104</v>
      </c>
      <c r="AD35" s="89" t="n">
        <f aca="false">$F35*J35</f>
        <v>-10528.1351313559</v>
      </c>
      <c r="AE35" s="89" t="n">
        <f aca="false">$F35*K35</f>
        <v>-10528.1351313559</v>
      </c>
      <c r="AF35" s="89" t="n">
        <f aca="false">$F35*L35</f>
        <v>-10528.1351313559</v>
      </c>
      <c r="AG35" s="89" t="n">
        <f aca="false">$F35*M35</f>
        <v>2632.03378283896</v>
      </c>
      <c r="AH35" s="89" t="n">
        <f aca="false">$F35*N35</f>
        <v>7896.10134851689</v>
      </c>
      <c r="AI35" s="89" t="n">
        <f aca="false">F35*O35</f>
        <v>7896.10134851689</v>
      </c>
      <c r="AJ35" s="93"/>
      <c r="AK35" s="89" t="n">
        <f aca="false">CHOOSE($G$3,AB35-AC35,AC35-AB35)</f>
        <v>0</v>
      </c>
      <c r="AL35" s="89" t="n">
        <f aca="false">CHOOSE($G$3,AE35-AF35,AF35-AE35)</f>
        <v>0</v>
      </c>
      <c r="AM35" s="89" t="n">
        <f aca="false">CHOOSE($G$3,AH35-AI35,AI35-AH35)</f>
        <v>0</v>
      </c>
      <c r="AN35" s="103" t="n">
        <f aca="false">SUM(AK35:AM35)</f>
        <v>0</v>
      </c>
      <c r="AP35" s="89" t="n">
        <f aca="false">CHOOSE($G$3,AA35-AB35,AB35-AA35)</f>
        <v>0</v>
      </c>
      <c r="AQ35" s="89" t="n">
        <f aca="false">CHOOSE($G$3,AD35-AE35,AE35-AD35)</f>
        <v>0</v>
      </c>
      <c r="AR35" s="89" t="n">
        <f aca="false">CHOOSE($G$3,AG35-AH35,AH35-AG35)</f>
        <v>5264.06756567793</v>
      </c>
      <c r="AS35" s="103" t="n">
        <f aca="false">AP35+AQ35+AR35</f>
        <v>5264.06756567793</v>
      </c>
      <c r="AT35" s="103"/>
      <c r="AU35" s="90" t="n">
        <f aca="false">AS35+AN35</f>
        <v>5264.06756567793</v>
      </c>
      <c r="AW35" s="90" t="n">
        <f aca="false">AI35+AF35+AC35</f>
        <v>871729.588876265</v>
      </c>
      <c r="AX35" s="104"/>
    </row>
    <row r="36" customFormat="false" ht="12.75" hidden="false" customHeight="false" outlineLevel="0" collapsed="false">
      <c r="A36" s="94" t="n">
        <f aca="false">EDATE(A35,1)</f>
        <v>37622</v>
      </c>
      <c r="B36" s="95" t="n">
        <f aca="false">VLOOKUP(MONTH(A36),Volumes,4)</f>
        <v>10000</v>
      </c>
      <c r="C36" s="96"/>
      <c r="D36" s="97" t="n">
        <f aca="false">B36+C36</f>
        <v>10000</v>
      </c>
      <c r="E36" s="84" t="n">
        <f aca="false">IF(X36=0,0,IF(AND(X36=1,$H$3=1),D36*S36,IF($H$3=2,D36,"N/A")))</f>
        <v>310000</v>
      </c>
      <c r="F36" s="84" t="n">
        <f aca="false">E36*W36</f>
        <v>261667.43537356</v>
      </c>
      <c r="G36" s="32" t="n">
        <f aca="false">VLOOKUP($A36,Table,MATCH(G$4,Curves,0))</f>
        <v>3.332</v>
      </c>
      <c r="H36" s="98" t="n">
        <f aca="false">G36</f>
        <v>3.332</v>
      </c>
      <c r="I36" s="99" t="n">
        <f aca="false">H36</f>
        <v>3.332</v>
      </c>
      <c r="J36" s="32" t="n">
        <f aca="false">VLOOKUP($A36,Table,MATCH(J$4,Curves,0))</f>
        <v>-0.04</v>
      </c>
      <c r="K36" s="98" t="n">
        <f aca="false">J36</f>
        <v>-0.04</v>
      </c>
      <c r="L36" s="99" t="n">
        <f aca="false">K36</f>
        <v>-0.04</v>
      </c>
      <c r="M36" s="32" t="n">
        <f aca="false">VLOOKUP($A36,Table,MATCH(M$4,Curves,0))</f>
        <v>0.01</v>
      </c>
      <c r="N36" s="98" t="n">
        <f aca="false">VLOOKUP($A36,Table,MATCH(N$4,Curves,0))</f>
        <v>0.03</v>
      </c>
      <c r="O36" s="99" t="n">
        <f aca="false">N36</f>
        <v>0.03</v>
      </c>
      <c r="P36" s="100"/>
      <c r="Q36" s="99" t="n">
        <f aca="false">O36+L36+I36</f>
        <v>3.322</v>
      </c>
      <c r="R36" s="100"/>
      <c r="S36" s="35" t="n">
        <f aca="false">A37-A36</f>
        <v>31</v>
      </c>
      <c r="T36" s="101" t="n">
        <f aca="false">CHOOSE(F$3,A37+24,A36)</f>
        <v>37677</v>
      </c>
      <c r="U36" s="35" t="n">
        <f aca="false">T36-C$3</f>
        <v>903</v>
      </c>
      <c r="V36" s="32" t="n">
        <f aca="false">VLOOKUP($A36,Table,MATCH(V$4,Curves,0))</f>
        <v>0.069733366991158</v>
      </c>
      <c r="W36" s="102" t="n">
        <f aca="false">1/(1+CHOOSE(F$3,(V37+($K$3/10000))/2,(V36+($K$3/10000))/2))^(2*U36/365.25)</f>
        <v>0.844088501205033</v>
      </c>
      <c r="X36" s="35" t="n">
        <f aca="false">IF(AND(mthbeg&lt;=A36,mthend&gt;=A36),1,0)</f>
        <v>1</v>
      </c>
      <c r="Y36" s="35" t="n">
        <f aca="false">S36*X36</f>
        <v>31</v>
      </c>
      <c r="AA36" s="89" t="n">
        <f aca="false">F36*G36</f>
        <v>871875.894664703</v>
      </c>
      <c r="AB36" s="89" t="n">
        <f aca="false">$F36*H36</f>
        <v>871875.894664703</v>
      </c>
      <c r="AC36" s="89" t="n">
        <f aca="false">$F36*I36</f>
        <v>871875.894664703</v>
      </c>
      <c r="AD36" s="89" t="n">
        <f aca="false">$F36*J36</f>
        <v>-10466.6974149424</v>
      </c>
      <c r="AE36" s="89" t="n">
        <f aca="false">$F36*K36</f>
        <v>-10466.6974149424</v>
      </c>
      <c r="AF36" s="89" t="n">
        <f aca="false">$F36*L36</f>
        <v>-10466.6974149424</v>
      </c>
      <c r="AG36" s="89" t="n">
        <f aca="false">$F36*M36</f>
        <v>2616.6743537356</v>
      </c>
      <c r="AH36" s="89" t="n">
        <f aca="false">$F36*N36</f>
        <v>7850.02306120681</v>
      </c>
      <c r="AI36" s="89" t="n">
        <f aca="false">F36*O36</f>
        <v>7850.02306120681</v>
      </c>
      <c r="AJ36" s="93"/>
      <c r="AK36" s="89" t="n">
        <f aca="false">CHOOSE($G$3,AB36-AC36,AC36-AB36)</f>
        <v>0</v>
      </c>
      <c r="AL36" s="89" t="n">
        <f aca="false">CHOOSE($G$3,AE36-AF36,AF36-AE36)</f>
        <v>0</v>
      </c>
      <c r="AM36" s="89" t="n">
        <f aca="false">CHOOSE($G$3,AH36-AI36,AI36-AH36)</f>
        <v>0</v>
      </c>
      <c r="AN36" s="103" t="n">
        <f aca="false">SUM(AK36:AM36)</f>
        <v>0</v>
      </c>
      <c r="AP36" s="89" t="n">
        <f aca="false">CHOOSE($G$3,AA36-AB36,AB36-AA36)</f>
        <v>0</v>
      </c>
      <c r="AQ36" s="89" t="n">
        <f aca="false">CHOOSE($G$3,AD36-AE36,AE36-AD36)</f>
        <v>0</v>
      </c>
      <c r="AR36" s="89" t="n">
        <f aca="false">CHOOSE($G$3,AG36-AH36,AH36-AG36)</f>
        <v>5233.34870747121</v>
      </c>
      <c r="AS36" s="103" t="n">
        <f aca="false">AP36+AQ36+AR36</f>
        <v>5233.34870747121</v>
      </c>
      <c r="AT36" s="103"/>
      <c r="AU36" s="90" t="n">
        <f aca="false">AS36+AN36</f>
        <v>5233.34870747121</v>
      </c>
      <c r="AW36" s="90" t="n">
        <f aca="false">AI36+AF36+AC36</f>
        <v>869259.220310967</v>
      </c>
      <c r="AX36" s="104"/>
    </row>
    <row r="37" customFormat="false" ht="12.75" hidden="false" customHeight="false" outlineLevel="0" collapsed="false">
      <c r="A37" s="94" t="n">
        <f aca="false">EDATE(A36,1)</f>
        <v>37653</v>
      </c>
      <c r="B37" s="95" t="n">
        <f aca="false">VLOOKUP(MONTH(A37),Volumes,4)</f>
        <v>10000</v>
      </c>
      <c r="C37" s="96"/>
      <c r="D37" s="97" t="n">
        <f aca="false">B37+C37</f>
        <v>10000</v>
      </c>
      <c r="E37" s="84" t="n">
        <f aca="false">IF(X37=0,0,IF(AND(X37=1,$H$3=1),D37*S37,IF($H$3=2,D37,"N/A")))</f>
        <v>280000</v>
      </c>
      <c r="F37" s="84" t="n">
        <f aca="false">E37*W37</f>
        <v>235098.206367081</v>
      </c>
      <c r="G37" s="32" t="n">
        <f aca="false">VLOOKUP($A37,Table,MATCH(G$4,Curves,0))</f>
        <v>3.202</v>
      </c>
      <c r="H37" s="98" t="n">
        <f aca="false">G37</f>
        <v>3.202</v>
      </c>
      <c r="I37" s="99" t="n">
        <f aca="false">H37</f>
        <v>3.202</v>
      </c>
      <c r="J37" s="32" t="n">
        <f aca="false">VLOOKUP($A37,Table,MATCH(J$4,Curves,0))</f>
        <v>-0.04</v>
      </c>
      <c r="K37" s="98" t="n">
        <f aca="false">J37</f>
        <v>-0.04</v>
      </c>
      <c r="L37" s="99" t="n">
        <f aca="false">K37</f>
        <v>-0.04</v>
      </c>
      <c r="M37" s="32" t="n">
        <f aca="false">VLOOKUP($A37,Table,MATCH(M$4,Curves,0))</f>
        <v>0.01</v>
      </c>
      <c r="N37" s="98" t="n">
        <f aca="false">VLOOKUP($A37,Table,MATCH(N$4,Curves,0))</f>
        <v>0.03</v>
      </c>
      <c r="O37" s="99" t="n">
        <f aca="false">N37</f>
        <v>0.03</v>
      </c>
      <c r="P37" s="100"/>
      <c r="Q37" s="99" t="n">
        <f aca="false">O37+L37+I37</f>
        <v>3.192</v>
      </c>
      <c r="R37" s="100"/>
      <c r="S37" s="35" t="n">
        <f aca="false">A38-A37</f>
        <v>28</v>
      </c>
      <c r="T37" s="101" t="n">
        <f aca="false">CHOOSE(F$3,A38+24,A37)</f>
        <v>37705</v>
      </c>
      <c r="U37" s="35" t="n">
        <f aca="false">T37-C$3</f>
        <v>931</v>
      </c>
      <c r="V37" s="32" t="n">
        <f aca="false">VLOOKUP($A37,Table,MATCH(V$4,Curves,0))</f>
        <v>0.069748019215343</v>
      </c>
      <c r="W37" s="102" t="n">
        <f aca="false">1/(1+CHOOSE(F$3,(V38+($K$3/10000))/2,(V37+($K$3/10000))/2))^(2*U37/365.25)</f>
        <v>0.839636451311004</v>
      </c>
      <c r="X37" s="35" t="n">
        <f aca="false">IF(AND(mthbeg&lt;=A37,mthend&gt;=A37),1,0)</f>
        <v>1</v>
      </c>
      <c r="Y37" s="35" t="n">
        <f aca="false">S37*X37</f>
        <v>28</v>
      </c>
      <c r="AA37" s="89" t="n">
        <f aca="false">F37*G37</f>
        <v>752784.456787393</v>
      </c>
      <c r="AB37" s="89" t="n">
        <f aca="false">$F37*H37</f>
        <v>752784.456787393</v>
      </c>
      <c r="AC37" s="89" t="n">
        <f aca="false">$F37*I37</f>
        <v>752784.456787393</v>
      </c>
      <c r="AD37" s="89" t="n">
        <f aca="false">$F37*J37</f>
        <v>-9403.92825468324</v>
      </c>
      <c r="AE37" s="89" t="n">
        <f aca="false">$F37*K37</f>
        <v>-9403.92825468324</v>
      </c>
      <c r="AF37" s="89" t="n">
        <f aca="false">$F37*L37</f>
        <v>-9403.92825468324</v>
      </c>
      <c r="AG37" s="89" t="n">
        <f aca="false">$F37*M37</f>
        <v>2350.98206367081</v>
      </c>
      <c r="AH37" s="89" t="n">
        <f aca="false">$F37*N37</f>
        <v>7052.94619101243</v>
      </c>
      <c r="AI37" s="89" t="n">
        <f aca="false">F37*O37</f>
        <v>7052.94619101243</v>
      </c>
      <c r="AJ37" s="93"/>
      <c r="AK37" s="89" t="n">
        <f aca="false">CHOOSE($G$3,AB37-AC37,AC37-AB37)</f>
        <v>0</v>
      </c>
      <c r="AL37" s="89" t="n">
        <f aca="false">CHOOSE($G$3,AE37-AF37,AF37-AE37)</f>
        <v>0</v>
      </c>
      <c r="AM37" s="89" t="n">
        <f aca="false">CHOOSE($G$3,AH37-AI37,AI37-AH37)</f>
        <v>0</v>
      </c>
      <c r="AN37" s="103" t="n">
        <f aca="false">SUM(AK37:AM37)</f>
        <v>0</v>
      </c>
      <c r="AP37" s="89" t="n">
        <f aca="false">CHOOSE($G$3,AA37-AB37,AB37-AA37)</f>
        <v>0</v>
      </c>
      <c r="AQ37" s="89" t="n">
        <f aca="false">CHOOSE($G$3,AD37-AE37,AE37-AD37)</f>
        <v>0</v>
      </c>
      <c r="AR37" s="89" t="n">
        <f aca="false">CHOOSE($G$3,AG37-AH37,AH37-AG37)</f>
        <v>4701.96412734162</v>
      </c>
      <c r="AS37" s="103" t="n">
        <f aca="false">AP37+AQ37+AR37</f>
        <v>4701.96412734162</v>
      </c>
      <c r="AT37" s="103"/>
      <c r="AU37" s="90" t="n">
        <f aca="false">AS37+AN37</f>
        <v>4701.96412734162</v>
      </c>
      <c r="AW37" s="90" t="n">
        <f aca="false">AI37+AF37+AC37</f>
        <v>750433.474723723</v>
      </c>
      <c r="AX37" s="104"/>
    </row>
    <row r="38" customFormat="false" ht="12.75" hidden="false" customHeight="false" outlineLevel="0" collapsed="false">
      <c r="A38" s="94" t="n">
        <f aca="false">EDATE(A37,1)</f>
        <v>37681</v>
      </c>
      <c r="B38" s="95" t="n">
        <f aca="false">VLOOKUP(MONTH(A38),Volumes,4)</f>
        <v>10000</v>
      </c>
      <c r="C38" s="96"/>
      <c r="D38" s="97" t="n">
        <f aca="false">B38+C38</f>
        <v>10000</v>
      </c>
      <c r="E38" s="84" t="n">
        <f aca="false">IF(X38=0,0,IF(AND(X38=1,$H$3=1),D38*S38,IF($H$3=2,D38,"N/A")))</f>
        <v>310000</v>
      </c>
      <c r="F38" s="84" t="n">
        <f aca="false">E38*W38</f>
        <v>258773.183290899</v>
      </c>
      <c r="G38" s="32" t="n">
        <f aca="false">VLOOKUP($A38,Table,MATCH(G$4,Curves,0))</f>
        <v>3.062</v>
      </c>
      <c r="H38" s="98" t="n">
        <f aca="false">G38</f>
        <v>3.062</v>
      </c>
      <c r="I38" s="99" t="n">
        <f aca="false">H38</f>
        <v>3.062</v>
      </c>
      <c r="J38" s="32" t="n">
        <f aca="false">VLOOKUP($A38,Table,MATCH(J$4,Curves,0))</f>
        <v>-0.04</v>
      </c>
      <c r="K38" s="98" t="n">
        <f aca="false">J38</f>
        <v>-0.04</v>
      </c>
      <c r="L38" s="99" t="n">
        <f aca="false">K38</f>
        <v>-0.04</v>
      </c>
      <c r="M38" s="32" t="n">
        <f aca="false">VLOOKUP($A38,Table,MATCH(M$4,Curves,0))</f>
        <v>0.01</v>
      </c>
      <c r="N38" s="98" t="n">
        <f aca="false">VLOOKUP($A38,Table,MATCH(N$4,Curves,0))</f>
        <v>0.03</v>
      </c>
      <c r="O38" s="99" t="n">
        <f aca="false">N38</f>
        <v>0.03</v>
      </c>
      <c r="P38" s="100"/>
      <c r="Q38" s="99" t="n">
        <f aca="false">O38+L38+I38</f>
        <v>3.052</v>
      </c>
      <c r="R38" s="100"/>
      <c r="S38" s="35" t="n">
        <f aca="false">A39-A38</f>
        <v>31</v>
      </c>
      <c r="T38" s="101" t="n">
        <f aca="false">CHOOSE(F$3,A39+24,A38)</f>
        <v>37736</v>
      </c>
      <c r="U38" s="35" t="n">
        <f aca="false">T38-C$3</f>
        <v>962</v>
      </c>
      <c r="V38" s="32" t="n">
        <f aca="false">VLOOKUP($A38,Table,MATCH(V$4,Curves,0))</f>
        <v>0.06976125348241</v>
      </c>
      <c r="W38" s="102" t="n">
        <f aca="false">1/(1+CHOOSE(F$3,(V39+($K$3/10000))/2,(V38+($K$3/10000))/2))^(2*U38/365.25)</f>
        <v>0.834752204164191</v>
      </c>
      <c r="X38" s="35" t="n">
        <f aca="false">IF(AND(mthbeg&lt;=A38,mthend&gt;=A38),1,0)</f>
        <v>1</v>
      </c>
      <c r="Y38" s="35" t="n">
        <f aca="false">S38*X38</f>
        <v>31</v>
      </c>
      <c r="AA38" s="89" t="n">
        <f aca="false">F38*G38</f>
        <v>792363.487236733</v>
      </c>
      <c r="AB38" s="89" t="n">
        <f aca="false">$F38*H38</f>
        <v>792363.487236733</v>
      </c>
      <c r="AC38" s="89" t="n">
        <f aca="false">$F38*I38</f>
        <v>792363.487236733</v>
      </c>
      <c r="AD38" s="89" t="n">
        <f aca="false">$F38*J38</f>
        <v>-10350.927331636</v>
      </c>
      <c r="AE38" s="89" t="n">
        <f aca="false">$F38*K38</f>
        <v>-10350.927331636</v>
      </c>
      <c r="AF38" s="89" t="n">
        <f aca="false">$F38*L38</f>
        <v>-10350.927331636</v>
      </c>
      <c r="AG38" s="89" t="n">
        <f aca="false">$F38*M38</f>
        <v>2587.73183290899</v>
      </c>
      <c r="AH38" s="89" t="n">
        <f aca="false">$F38*N38</f>
        <v>7763.19549872698</v>
      </c>
      <c r="AI38" s="89" t="n">
        <f aca="false">F38*O38</f>
        <v>7763.19549872698</v>
      </c>
      <c r="AJ38" s="93"/>
      <c r="AK38" s="89" t="n">
        <f aca="false">CHOOSE($G$3,AB38-AC38,AC38-AB38)</f>
        <v>0</v>
      </c>
      <c r="AL38" s="89" t="n">
        <f aca="false">CHOOSE($G$3,AE38-AF38,AF38-AE38)</f>
        <v>0</v>
      </c>
      <c r="AM38" s="89" t="n">
        <f aca="false">CHOOSE($G$3,AH38-AI38,AI38-AH38)</f>
        <v>0</v>
      </c>
      <c r="AN38" s="103" t="n">
        <f aca="false">SUM(AK38:AM38)</f>
        <v>0</v>
      </c>
      <c r="AP38" s="89" t="n">
        <f aca="false">CHOOSE($G$3,AA38-AB38,AB38-AA38)</f>
        <v>0</v>
      </c>
      <c r="AQ38" s="89" t="n">
        <f aca="false">CHOOSE($G$3,AD38-AE38,AE38-AD38)</f>
        <v>0</v>
      </c>
      <c r="AR38" s="89" t="n">
        <f aca="false">CHOOSE($G$3,AG38-AH38,AH38-AG38)</f>
        <v>5175.46366581798</v>
      </c>
      <c r="AS38" s="103" t="n">
        <f aca="false">AP38+AQ38+AR38</f>
        <v>5175.46366581798</v>
      </c>
      <c r="AT38" s="103"/>
      <c r="AU38" s="90" t="n">
        <f aca="false">AS38+AN38</f>
        <v>5175.46366581798</v>
      </c>
      <c r="AW38" s="90" t="n">
        <f aca="false">AI38+AF38+AC38</f>
        <v>789775.755403824</v>
      </c>
      <c r="AX38" s="104"/>
    </row>
    <row r="39" customFormat="false" ht="12.75" hidden="false" customHeight="false" outlineLevel="0" collapsed="false">
      <c r="A39" s="94" t="n">
        <f aca="false">EDATE(A38,1)</f>
        <v>37712</v>
      </c>
      <c r="B39" s="95" t="n">
        <f aca="false">VLOOKUP(MONTH(A39),Volumes,4)</f>
        <v>10000</v>
      </c>
      <c r="C39" s="96"/>
      <c r="D39" s="97" t="n">
        <f aca="false">B39+C39</f>
        <v>10000</v>
      </c>
      <c r="E39" s="84" t="n">
        <f aca="false">IF(X39=0,0,IF(AND(X39=1,$H$3=1),D39*S39,IF($H$3=2,D39,"N/A")))</f>
        <v>300000</v>
      </c>
      <c r="F39" s="84" t="n">
        <f aca="false">E39*W39</f>
        <v>249023.400188076</v>
      </c>
      <c r="G39" s="32" t="n">
        <f aca="false">VLOOKUP($A39,Table,MATCH(G$4,Curves,0))</f>
        <v>2.922</v>
      </c>
      <c r="H39" s="98" t="n">
        <f aca="false">G39</f>
        <v>2.922</v>
      </c>
      <c r="I39" s="99" t="n">
        <f aca="false">H39</f>
        <v>2.922</v>
      </c>
      <c r="J39" s="32" t="n">
        <f aca="false">VLOOKUP($A39,Table,MATCH(J$4,Curves,0))</f>
        <v>-0.02</v>
      </c>
      <c r="K39" s="98" t="n">
        <f aca="false">J39</f>
        <v>-0.02</v>
      </c>
      <c r="L39" s="99" t="n">
        <f aca="false">K39</f>
        <v>-0.02</v>
      </c>
      <c r="M39" s="32" t="n">
        <f aca="false">VLOOKUP($A39,Table,MATCH(M$4,Curves,0))</f>
        <v>0.01</v>
      </c>
      <c r="N39" s="98" t="n">
        <f aca="false">VLOOKUP($A39,Table,MATCH(N$4,Curves,0))</f>
        <v>0.03</v>
      </c>
      <c r="O39" s="99" t="n">
        <f aca="false">N39</f>
        <v>0.03</v>
      </c>
      <c r="P39" s="100"/>
      <c r="Q39" s="99" t="n">
        <f aca="false">O39+L39+I39</f>
        <v>2.932</v>
      </c>
      <c r="R39" s="100"/>
      <c r="S39" s="35" t="n">
        <f aca="false">A40-A39</f>
        <v>30</v>
      </c>
      <c r="T39" s="101" t="n">
        <f aca="false">CHOOSE(F$3,A40+24,A39)</f>
        <v>37766</v>
      </c>
      <c r="U39" s="35" t="n">
        <f aca="false">T39-C$3</f>
        <v>992</v>
      </c>
      <c r="V39" s="32" t="n">
        <f aca="false">VLOOKUP($A39,Table,MATCH(V$4,Curves,0))</f>
        <v>0.069766806074718</v>
      </c>
      <c r="W39" s="102" t="n">
        <f aca="false">1/(1+CHOOSE(F$3,(V40+($K$3/10000))/2,(V39+($K$3/10000))/2))^(2*U39/365.25)</f>
        <v>0.830078000626919</v>
      </c>
      <c r="X39" s="35" t="n">
        <f aca="false">IF(AND(mthbeg&lt;=A39,mthend&gt;=A39),1,0)</f>
        <v>1</v>
      </c>
      <c r="Y39" s="35" t="n">
        <f aca="false">S39*X39</f>
        <v>30</v>
      </c>
      <c r="AA39" s="89" t="n">
        <f aca="false">F39*G39</f>
        <v>727646.375349557</v>
      </c>
      <c r="AB39" s="89" t="n">
        <f aca="false">$F39*H39</f>
        <v>727646.375349557</v>
      </c>
      <c r="AC39" s="89" t="n">
        <f aca="false">$F39*I39</f>
        <v>727646.375349557</v>
      </c>
      <c r="AD39" s="89" t="n">
        <f aca="false">$F39*J39</f>
        <v>-4980.46800376151</v>
      </c>
      <c r="AE39" s="89" t="n">
        <f aca="false">$F39*K39</f>
        <v>-4980.46800376151</v>
      </c>
      <c r="AF39" s="89" t="n">
        <f aca="false">$F39*L39</f>
        <v>-4980.46800376151</v>
      </c>
      <c r="AG39" s="89" t="n">
        <f aca="false">$F39*M39</f>
        <v>2490.23400188076</v>
      </c>
      <c r="AH39" s="89" t="n">
        <f aca="false">$F39*N39</f>
        <v>7470.70200564227</v>
      </c>
      <c r="AI39" s="89" t="n">
        <f aca="false">F39*O39</f>
        <v>7470.70200564227</v>
      </c>
      <c r="AJ39" s="93"/>
      <c r="AK39" s="89" t="n">
        <f aca="false">CHOOSE($G$3,AB39-AC39,AC39-AB39)</f>
        <v>0</v>
      </c>
      <c r="AL39" s="89" t="n">
        <f aca="false">CHOOSE($G$3,AE39-AF39,AF39-AE39)</f>
        <v>0</v>
      </c>
      <c r="AM39" s="89" t="n">
        <f aca="false">CHOOSE($G$3,AH39-AI39,AI39-AH39)</f>
        <v>0</v>
      </c>
      <c r="AN39" s="103" t="n">
        <f aca="false">SUM(AK39:AM39)</f>
        <v>0</v>
      </c>
      <c r="AP39" s="89" t="n">
        <f aca="false">CHOOSE($G$3,AA39-AB39,AB39-AA39)</f>
        <v>0</v>
      </c>
      <c r="AQ39" s="89" t="n">
        <f aca="false">CHOOSE($G$3,AD39-AE39,AE39-AD39)</f>
        <v>0</v>
      </c>
      <c r="AR39" s="89" t="n">
        <f aca="false">CHOOSE($G$3,AG39-AH39,AH39-AG39)</f>
        <v>4980.46800376151</v>
      </c>
      <c r="AS39" s="103" t="n">
        <f aca="false">AP39+AQ39+AR39</f>
        <v>4980.46800376151</v>
      </c>
      <c r="AT39" s="103"/>
      <c r="AU39" s="90" t="n">
        <f aca="false">AS39+AN39</f>
        <v>4980.46800376151</v>
      </c>
      <c r="AW39" s="90" t="n">
        <f aca="false">AI39+AF39+AC39</f>
        <v>730136.609351438</v>
      </c>
      <c r="AX39" s="104"/>
    </row>
    <row r="40" customFormat="false" ht="12.75" hidden="false" customHeight="false" outlineLevel="0" collapsed="false">
      <c r="A40" s="94" t="n">
        <f aca="false">EDATE(A39,1)</f>
        <v>37742</v>
      </c>
      <c r="B40" s="95" t="n">
        <f aca="false">VLOOKUP(MONTH(A40),Volumes,4)</f>
        <v>20000</v>
      </c>
      <c r="C40" s="96"/>
      <c r="D40" s="97" t="n">
        <f aca="false">B40+C40</f>
        <v>20000</v>
      </c>
      <c r="E40" s="84" t="n">
        <f aca="false">IF(X40=0,0,IF(AND(X40=1,$H$3=1),D40*S40,IF($H$3=2,D40,"N/A")))</f>
        <v>620000</v>
      </c>
      <c r="F40" s="84" t="n">
        <f aca="false">E40*W40</f>
        <v>511671.36664654</v>
      </c>
      <c r="G40" s="32" t="n">
        <f aca="false">VLOOKUP($A40,Table,MATCH(G$4,Curves,0))</f>
        <v>2.907</v>
      </c>
      <c r="H40" s="98" t="n">
        <f aca="false">G40</f>
        <v>2.907</v>
      </c>
      <c r="I40" s="99" t="n">
        <f aca="false">H40</f>
        <v>2.907</v>
      </c>
      <c r="J40" s="32" t="n">
        <f aca="false">VLOOKUP($A40,Table,MATCH(J$4,Curves,0))</f>
        <v>-0.02025</v>
      </c>
      <c r="K40" s="98" t="n">
        <f aca="false">J40</f>
        <v>-0.02025</v>
      </c>
      <c r="L40" s="99" t="n">
        <f aca="false">K40</f>
        <v>-0.02025</v>
      </c>
      <c r="M40" s="32" t="n">
        <f aca="false">VLOOKUP($A40,Table,MATCH(M$4,Curves,0))</f>
        <v>0.01</v>
      </c>
      <c r="N40" s="98" t="n">
        <f aca="false">VLOOKUP($A40,Table,MATCH(N$4,Curves,0))</f>
        <v>0.03</v>
      </c>
      <c r="O40" s="99" t="n">
        <f aca="false">N40</f>
        <v>0.03</v>
      </c>
      <c r="P40" s="100"/>
      <c r="Q40" s="99" t="n">
        <f aca="false">O40+L40+I40</f>
        <v>2.91675</v>
      </c>
      <c r="R40" s="100"/>
      <c r="S40" s="35" t="n">
        <f aca="false">A41-A40</f>
        <v>31</v>
      </c>
      <c r="T40" s="101" t="n">
        <f aca="false">CHOOSE(F$3,A41+24,A40)</f>
        <v>37797</v>
      </c>
      <c r="U40" s="35" t="n">
        <f aca="false">T40-C$3</f>
        <v>1023</v>
      </c>
      <c r="V40" s="32" t="n">
        <f aca="false">VLOOKUP($A40,Table,MATCH(V$4,Curves,0))</f>
        <v>0.069760173996408</v>
      </c>
      <c r="W40" s="102" t="n">
        <f aca="false">1/(1+CHOOSE(F$3,(V41+($K$3/10000))/2,(V40+($K$3/10000))/2))^(2*U40/365.25)</f>
        <v>0.825276397817</v>
      </c>
      <c r="X40" s="35" t="n">
        <f aca="false">IF(AND(mthbeg&lt;=A40,mthend&gt;=A40),1,0)</f>
        <v>1</v>
      </c>
      <c r="Y40" s="35" t="n">
        <f aca="false">S40*X40</f>
        <v>31</v>
      </c>
      <c r="AA40" s="89" t="n">
        <f aca="false">F40*G40</f>
        <v>1487428.66284149</v>
      </c>
      <c r="AB40" s="89" t="n">
        <f aca="false">$F40*H40</f>
        <v>1487428.66284149</v>
      </c>
      <c r="AC40" s="89" t="n">
        <f aca="false">$F40*I40</f>
        <v>1487428.66284149</v>
      </c>
      <c r="AD40" s="89" t="n">
        <f aca="false">$F40*J40</f>
        <v>-10361.3451745924</v>
      </c>
      <c r="AE40" s="89" t="n">
        <f aca="false">$F40*K40</f>
        <v>-10361.3451745924</v>
      </c>
      <c r="AF40" s="89" t="n">
        <f aca="false">$F40*L40</f>
        <v>-10361.3451745924</v>
      </c>
      <c r="AG40" s="89" t="n">
        <f aca="false">$F40*M40</f>
        <v>5116.7136664654</v>
      </c>
      <c r="AH40" s="89" t="n">
        <f aca="false">$F40*N40</f>
        <v>15350.1409993962</v>
      </c>
      <c r="AI40" s="89" t="n">
        <f aca="false">F40*O40</f>
        <v>15350.1409993962</v>
      </c>
      <c r="AJ40" s="93"/>
      <c r="AK40" s="89" t="n">
        <f aca="false">CHOOSE($G$3,AB40-AC40,AC40-AB40)</f>
        <v>0</v>
      </c>
      <c r="AL40" s="89" t="n">
        <f aca="false">CHOOSE($G$3,AE40-AF40,AF40-AE40)</f>
        <v>0</v>
      </c>
      <c r="AM40" s="89" t="n">
        <f aca="false">CHOOSE($G$3,AH40-AI40,AI40-AH40)</f>
        <v>0</v>
      </c>
      <c r="AN40" s="103" t="n">
        <f aca="false">SUM(AK40:AM40)</f>
        <v>0</v>
      </c>
      <c r="AP40" s="89" t="n">
        <f aca="false">CHOOSE($G$3,AA40-AB40,AB40-AA40)</f>
        <v>0</v>
      </c>
      <c r="AQ40" s="89" t="n">
        <f aca="false">CHOOSE($G$3,AD40-AE40,AE40-AD40)</f>
        <v>0</v>
      </c>
      <c r="AR40" s="89" t="n">
        <f aca="false">CHOOSE($G$3,AG40-AH40,AH40-AG40)</f>
        <v>10233.4273329308</v>
      </c>
      <c r="AS40" s="103" t="n">
        <f aca="false">AP40+AQ40+AR40</f>
        <v>10233.4273329308</v>
      </c>
      <c r="AT40" s="103"/>
      <c r="AU40" s="90" t="n">
        <f aca="false">AS40+AN40</f>
        <v>10233.4273329308</v>
      </c>
      <c r="AW40" s="90" t="n">
        <f aca="false">AI40+AF40+AC40</f>
        <v>1492417.4586663</v>
      </c>
      <c r="AX40" s="104"/>
    </row>
    <row r="41" customFormat="false" ht="12.75" hidden="false" customHeight="false" outlineLevel="0" collapsed="false">
      <c r="A41" s="94" t="n">
        <f aca="false">EDATE(A40,1)</f>
        <v>37773</v>
      </c>
      <c r="B41" s="95" t="n">
        <f aca="false">VLOOKUP(MONTH(A41),Volumes,4)</f>
        <v>40000</v>
      </c>
      <c r="C41" s="96"/>
      <c r="D41" s="97" t="n">
        <f aca="false">B41+C41</f>
        <v>40000</v>
      </c>
      <c r="E41" s="84" t="n">
        <f aca="false">IF(X41=0,0,IF(AND(X41=1,$H$3=1),D41*S41,IF($H$3=2,D41,"N/A")))</f>
        <v>1200000</v>
      </c>
      <c r="F41" s="84" t="n">
        <f aca="false">E41*W41</f>
        <v>984784.958115675</v>
      </c>
      <c r="G41" s="32" t="n">
        <f aca="false">VLOOKUP($A41,Table,MATCH(G$4,Curves,0))</f>
        <v>2.939</v>
      </c>
      <c r="H41" s="98" t="n">
        <f aca="false">G41</f>
        <v>2.939</v>
      </c>
      <c r="I41" s="99" t="n">
        <f aca="false">H41</f>
        <v>2.939</v>
      </c>
      <c r="J41" s="32" t="n">
        <f aca="false">VLOOKUP($A41,Table,MATCH(J$4,Curves,0))</f>
        <v>-0.02025</v>
      </c>
      <c r="K41" s="98" t="n">
        <f aca="false">J41</f>
        <v>-0.02025</v>
      </c>
      <c r="L41" s="99" t="n">
        <f aca="false">K41</f>
        <v>-0.02025</v>
      </c>
      <c r="M41" s="32" t="n">
        <f aca="false">VLOOKUP($A41,Table,MATCH(M$4,Curves,0))</f>
        <v>0.01</v>
      </c>
      <c r="N41" s="98" t="n">
        <f aca="false">VLOOKUP($A41,Table,MATCH(N$4,Curves,0))</f>
        <v>0.03</v>
      </c>
      <c r="O41" s="99" t="n">
        <f aca="false">N41</f>
        <v>0.03</v>
      </c>
      <c r="P41" s="100"/>
      <c r="Q41" s="99" t="n">
        <f aca="false">O41+L41+I41</f>
        <v>2.94875</v>
      </c>
      <c r="R41" s="100"/>
      <c r="S41" s="35" t="n">
        <f aca="false">A42-A41</f>
        <v>30</v>
      </c>
      <c r="T41" s="101" t="n">
        <f aca="false">CHOOSE(F$3,A42+24,A41)</f>
        <v>37827</v>
      </c>
      <c r="U41" s="35" t="n">
        <f aca="false">T41-C$3</f>
        <v>1053</v>
      </c>
      <c r="V41" s="32" t="n">
        <f aca="false">VLOOKUP($A41,Table,MATCH(V$4,Curves,0))</f>
        <v>0.069753320848835</v>
      </c>
      <c r="W41" s="102" t="n">
        <f aca="false">1/(1+CHOOSE(F$3,(V42+($K$3/10000))/2,(V41+($K$3/10000))/2))^(2*U41/365.25)</f>
        <v>0.820654131763062</v>
      </c>
      <c r="X41" s="35" t="n">
        <f aca="false">IF(AND(mthbeg&lt;=A41,mthend&gt;=A41),1,0)</f>
        <v>1</v>
      </c>
      <c r="Y41" s="35" t="n">
        <f aca="false">S41*X41</f>
        <v>30</v>
      </c>
      <c r="AA41" s="89" t="n">
        <f aca="false">F41*G41</f>
        <v>2894282.99190197</v>
      </c>
      <c r="AB41" s="89" t="n">
        <f aca="false">$F41*H41</f>
        <v>2894282.99190197</v>
      </c>
      <c r="AC41" s="89" t="n">
        <f aca="false">$F41*I41</f>
        <v>2894282.99190197</v>
      </c>
      <c r="AD41" s="89" t="n">
        <f aca="false">$F41*J41</f>
        <v>-19941.8954018424</v>
      </c>
      <c r="AE41" s="89" t="n">
        <f aca="false">$F41*K41</f>
        <v>-19941.8954018424</v>
      </c>
      <c r="AF41" s="89" t="n">
        <f aca="false">$F41*L41</f>
        <v>-19941.8954018424</v>
      </c>
      <c r="AG41" s="89" t="n">
        <f aca="false">$F41*M41</f>
        <v>9847.84958115675</v>
      </c>
      <c r="AH41" s="89" t="n">
        <f aca="false">$F41*N41</f>
        <v>29543.5487434702</v>
      </c>
      <c r="AI41" s="89" t="n">
        <f aca="false">F41*O41</f>
        <v>29543.5487434702</v>
      </c>
      <c r="AJ41" s="93"/>
      <c r="AK41" s="89" t="n">
        <f aca="false">CHOOSE($G$3,AB41-AC41,AC41-AB41)</f>
        <v>0</v>
      </c>
      <c r="AL41" s="89" t="n">
        <f aca="false">CHOOSE($G$3,AE41-AF41,AF41-AE41)</f>
        <v>0</v>
      </c>
      <c r="AM41" s="89" t="n">
        <f aca="false">CHOOSE($G$3,AH41-AI41,AI41-AH41)</f>
        <v>0</v>
      </c>
      <c r="AN41" s="103" t="n">
        <f aca="false">SUM(AK41:AM41)</f>
        <v>0</v>
      </c>
      <c r="AP41" s="89" t="n">
        <f aca="false">CHOOSE($G$3,AA41-AB41,AB41-AA41)</f>
        <v>0</v>
      </c>
      <c r="AQ41" s="89" t="n">
        <f aca="false">CHOOSE($G$3,AD41-AE41,AE41-AD41)</f>
        <v>0</v>
      </c>
      <c r="AR41" s="89" t="n">
        <f aca="false">CHOOSE($G$3,AG41-AH41,AH41-AG41)</f>
        <v>19695.6991623135</v>
      </c>
      <c r="AS41" s="103" t="n">
        <f aca="false">AP41+AQ41+AR41</f>
        <v>19695.6991623135</v>
      </c>
      <c r="AT41" s="103"/>
      <c r="AU41" s="90" t="n">
        <f aca="false">AS41+AN41</f>
        <v>19695.6991623135</v>
      </c>
      <c r="AW41" s="90" t="n">
        <f aca="false">AI41+AF41+AC41</f>
        <v>2903884.6452436</v>
      </c>
      <c r="AX41" s="104"/>
    </row>
    <row r="42" customFormat="false" ht="12.75" hidden="false" customHeight="false" outlineLevel="0" collapsed="false">
      <c r="A42" s="94" t="n">
        <f aca="false">EDATE(A41,1)</f>
        <v>37803</v>
      </c>
      <c r="B42" s="95" t="n">
        <f aca="false">VLOOKUP(MONTH(A42),Volumes,4)</f>
        <v>40000</v>
      </c>
      <c r="C42" s="96"/>
      <c r="D42" s="97" t="n">
        <f aca="false">B42+C42</f>
        <v>40000</v>
      </c>
      <c r="E42" s="84" t="n">
        <f aca="false">IF(X42=0,0,IF(AND(X42=1,$H$3=1),D42*S42,IF($H$3=2,D42,"N/A")))</f>
        <v>1240000</v>
      </c>
      <c r="F42" s="84" t="n">
        <f aca="false">E42*W42</f>
        <v>1011717.83603553</v>
      </c>
      <c r="G42" s="32" t="n">
        <f aca="false">VLOOKUP($A42,Table,MATCH(G$4,Curves,0))</f>
        <v>2.951</v>
      </c>
      <c r="H42" s="98" t="n">
        <f aca="false">G42</f>
        <v>2.951</v>
      </c>
      <c r="I42" s="99" t="n">
        <f aca="false">H42</f>
        <v>2.951</v>
      </c>
      <c r="J42" s="32" t="n">
        <f aca="false">VLOOKUP($A42,Table,MATCH(J$4,Curves,0))</f>
        <v>-0.02025</v>
      </c>
      <c r="K42" s="98" t="n">
        <f aca="false">J42</f>
        <v>-0.02025</v>
      </c>
      <c r="L42" s="99" t="n">
        <f aca="false">K42</f>
        <v>-0.02025</v>
      </c>
      <c r="M42" s="32" t="n">
        <f aca="false">VLOOKUP($A42,Table,MATCH(M$4,Curves,0))</f>
        <v>0.01</v>
      </c>
      <c r="N42" s="98" t="n">
        <f aca="false">VLOOKUP($A42,Table,MATCH(N$4,Curves,0))</f>
        <v>0.03</v>
      </c>
      <c r="O42" s="99" t="n">
        <f aca="false">N42</f>
        <v>0.03</v>
      </c>
      <c r="P42" s="100"/>
      <c r="Q42" s="99" t="n">
        <f aca="false">O42+L42+I42</f>
        <v>2.96075</v>
      </c>
      <c r="R42" s="100"/>
      <c r="S42" s="35" t="n">
        <f aca="false">A43-A42</f>
        <v>31</v>
      </c>
      <c r="T42" s="101" t="n">
        <f aca="false">CHOOSE(F$3,A43+24,A42)</f>
        <v>37858</v>
      </c>
      <c r="U42" s="35" t="n">
        <f aca="false">T42-C$3</f>
        <v>1084</v>
      </c>
      <c r="V42" s="32" t="n">
        <f aca="false">VLOOKUP($A42,Table,MATCH(V$4,Curves,0))</f>
        <v>0.069747948142637</v>
      </c>
      <c r="W42" s="102" t="n">
        <f aca="false">1/(1+CHOOSE(F$3,(V43+($K$3/10000))/2,(V42+($K$3/10000))/2))^(2*U42/365.25)</f>
        <v>0.815901480673814</v>
      </c>
      <c r="X42" s="35" t="n">
        <f aca="false">IF(AND(mthbeg&lt;=A42,mthend&gt;=A42),1,0)</f>
        <v>1</v>
      </c>
      <c r="Y42" s="35" t="n">
        <f aca="false">S42*X42</f>
        <v>31</v>
      </c>
      <c r="AA42" s="89" t="n">
        <f aca="false">F42*G42</f>
        <v>2985579.33414085</v>
      </c>
      <c r="AB42" s="89" t="n">
        <f aca="false">$F42*H42</f>
        <v>2985579.33414085</v>
      </c>
      <c r="AC42" s="89" t="n">
        <f aca="false">$F42*I42</f>
        <v>2985579.33414085</v>
      </c>
      <c r="AD42" s="89" t="n">
        <f aca="false">$F42*J42</f>
        <v>-20487.2861797195</v>
      </c>
      <c r="AE42" s="89" t="n">
        <f aca="false">$F42*K42</f>
        <v>-20487.2861797195</v>
      </c>
      <c r="AF42" s="89" t="n">
        <f aca="false">$F42*L42</f>
        <v>-20487.2861797195</v>
      </c>
      <c r="AG42" s="89" t="n">
        <f aca="false">$F42*M42</f>
        <v>10117.1783603553</v>
      </c>
      <c r="AH42" s="89" t="n">
        <f aca="false">$F42*N42</f>
        <v>30351.5350810659</v>
      </c>
      <c r="AI42" s="89" t="n">
        <f aca="false">F42*O42</f>
        <v>30351.5350810659</v>
      </c>
      <c r="AJ42" s="93"/>
      <c r="AK42" s="89" t="n">
        <f aca="false">CHOOSE($G$3,AB42-AC42,AC42-AB42)</f>
        <v>0</v>
      </c>
      <c r="AL42" s="89" t="n">
        <f aca="false">CHOOSE($G$3,AE42-AF42,AF42-AE42)</f>
        <v>0</v>
      </c>
      <c r="AM42" s="89" t="n">
        <f aca="false">CHOOSE($G$3,AH42-AI42,AI42-AH42)</f>
        <v>0</v>
      </c>
      <c r="AN42" s="103" t="n">
        <f aca="false">SUM(AK42:AM42)</f>
        <v>0</v>
      </c>
      <c r="AP42" s="89" t="n">
        <f aca="false">CHOOSE($G$3,AA42-AB42,AB42-AA42)</f>
        <v>0</v>
      </c>
      <c r="AQ42" s="89" t="n">
        <f aca="false">CHOOSE($G$3,AD42-AE42,AE42-AD42)</f>
        <v>0</v>
      </c>
      <c r="AR42" s="89" t="n">
        <f aca="false">CHOOSE($G$3,AG42-AH42,AH42-AG42)</f>
        <v>20234.3567207106</v>
      </c>
      <c r="AS42" s="103" t="n">
        <f aca="false">AP42+AQ42+AR42</f>
        <v>20234.3567207106</v>
      </c>
      <c r="AT42" s="103"/>
      <c r="AU42" s="90" t="n">
        <f aca="false">AS42+AN42</f>
        <v>20234.3567207106</v>
      </c>
      <c r="AW42" s="90" t="n">
        <f aca="false">AI42+AF42+AC42</f>
        <v>2995443.58304219</v>
      </c>
      <c r="AX42" s="104"/>
    </row>
    <row r="43" customFormat="false" ht="12.75" hidden="false" customHeight="false" outlineLevel="0" collapsed="false">
      <c r="A43" s="94" t="n">
        <f aca="false">EDATE(A42,1)</f>
        <v>37834</v>
      </c>
      <c r="B43" s="95" t="n">
        <f aca="false">VLOOKUP(MONTH(A43),Volumes,4)</f>
        <v>40000</v>
      </c>
      <c r="C43" s="96"/>
      <c r="D43" s="97" t="n">
        <f aca="false">B43+C43</f>
        <v>40000</v>
      </c>
      <c r="E43" s="84" t="n">
        <f aca="false">IF(X43=0,0,IF(AND(X43=1,$H$3=1),D43*S43,IF($H$3=2,D43,"N/A")))</f>
        <v>1240000</v>
      </c>
      <c r="F43" s="84" t="n">
        <f aca="false">E43*W43</f>
        <v>1005859.29574123</v>
      </c>
      <c r="G43" s="32" t="n">
        <f aca="false">VLOOKUP($A43,Table,MATCH(G$4,Curves,0))</f>
        <v>2.972</v>
      </c>
      <c r="H43" s="98" t="n">
        <f aca="false">G43</f>
        <v>2.972</v>
      </c>
      <c r="I43" s="99" t="n">
        <f aca="false">H43</f>
        <v>2.972</v>
      </c>
      <c r="J43" s="32" t="n">
        <f aca="false">VLOOKUP($A43,Table,MATCH(J$4,Curves,0))</f>
        <v>-0.02025</v>
      </c>
      <c r="K43" s="98" t="n">
        <f aca="false">J43</f>
        <v>-0.02025</v>
      </c>
      <c r="L43" s="99" t="n">
        <f aca="false">K43</f>
        <v>-0.02025</v>
      </c>
      <c r="M43" s="32" t="n">
        <f aca="false">VLOOKUP($A43,Table,MATCH(M$4,Curves,0))</f>
        <v>0.01</v>
      </c>
      <c r="N43" s="98" t="n">
        <f aca="false">VLOOKUP($A43,Table,MATCH(N$4,Curves,0))</f>
        <v>0.03</v>
      </c>
      <c r="O43" s="99" t="n">
        <f aca="false">N43</f>
        <v>0.03</v>
      </c>
      <c r="P43" s="100"/>
      <c r="Q43" s="99" t="n">
        <f aca="false">O43+L43+I43</f>
        <v>2.98175</v>
      </c>
      <c r="R43" s="100"/>
      <c r="S43" s="35" t="n">
        <f aca="false">A44-A43</f>
        <v>31</v>
      </c>
      <c r="T43" s="101" t="n">
        <f aca="false">CHOOSE(F$3,A44+24,A43)</f>
        <v>37889</v>
      </c>
      <c r="U43" s="35" t="n">
        <f aca="false">T43-C$3</f>
        <v>1115</v>
      </c>
      <c r="V43" s="32" t="n">
        <f aca="false">VLOOKUP($A43,Table,MATCH(V$4,Curves,0))</f>
        <v>0.069744206868253</v>
      </c>
      <c r="W43" s="102" t="n">
        <f aca="false">1/(1+CHOOSE(F$3,(V44+($K$3/10000))/2,(V43+($K$3/10000))/2))^(2*U43/365.25)</f>
        <v>0.81117685140422</v>
      </c>
      <c r="X43" s="35" t="n">
        <f aca="false">IF(AND(mthbeg&lt;=A43,mthend&gt;=A43),1,0)</f>
        <v>1</v>
      </c>
      <c r="Y43" s="35" t="n">
        <f aca="false">S43*X43</f>
        <v>31</v>
      </c>
      <c r="AA43" s="89" t="n">
        <f aca="false">F43*G43</f>
        <v>2989413.82694294</v>
      </c>
      <c r="AB43" s="89" t="n">
        <f aca="false">$F43*H43</f>
        <v>2989413.82694294</v>
      </c>
      <c r="AC43" s="89" t="n">
        <f aca="false">$F43*I43</f>
        <v>2989413.82694294</v>
      </c>
      <c r="AD43" s="89" t="n">
        <f aca="false">$F43*J43</f>
        <v>-20368.65073876</v>
      </c>
      <c r="AE43" s="89" t="n">
        <f aca="false">$F43*K43</f>
        <v>-20368.65073876</v>
      </c>
      <c r="AF43" s="89" t="n">
        <f aca="false">$F43*L43</f>
        <v>-20368.65073876</v>
      </c>
      <c r="AG43" s="89" t="n">
        <f aca="false">$F43*M43</f>
        <v>10058.5929574123</v>
      </c>
      <c r="AH43" s="89" t="n">
        <f aca="false">$F43*N43</f>
        <v>30175.778872237</v>
      </c>
      <c r="AI43" s="89" t="n">
        <f aca="false">F43*O43</f>
        <v>30175.778872237</v>
      </c>
      <c r="AJ43" s="93"/>
      <c r="AK43" s="89" t="n">
        <f aca="false">CHOOSE($G$3,AB43-AC43,AC43-AB43)</f>
        <v>0</v>
      </c>
      <c r="AL43" s="89" t="n">
        <f aca="false">CHOOSE($G$3,AE43-AF43,AF43-AE43)</f>
        <v>0</v>
      </c>
      <c r="AM43" s="89" t="n">
        <f aca="false">CHOOSE($G$3,AH43-AI43,AI43-AH43)</f>
        <v>0</v>
      </c>
      <c r="AN43" s="103" t="n">
        <f aca="false">SUM(AK43:AM43)</f>
        <v>0</v>
      </c>
      <c r="AP43" s="89" t="n">
        <f aca="false">CHOOSE($G$3,AA43-AB43,AB43-AA43)</f>
        <v>0</v>
      </c>
      <c r="AQ43" s="89" t="n">
        <f aca="false">CHOOSE($G$3,AD43-AE43,AE43-AD43)</f>
        <v>0</v>
      </c>
      <c r="AR43" s="89" t="n">
        <f aca="false">CHOOSE($G$3,AG43-AH43,AH43-AG43)</f>
        <v>20117.1859148247</v>
      </c>
      <c r="AS43" s="103" t="n">
        <f aca="false">AP43+AQ43+AR43</f>
        <v>20117.1859148247</v>
      </c>
      <c r="AT43" s="103"/>
      <c r="AU43" s="90" t="n">
        <f aca="false">AS43+AN43</f>
        <v>20117.1859148247</v>
      </c>
      <c r="AW43" s="90" t="n">
        <f aca="false">AI43+AF43+AC43</f>
        <v>2999220.95507642</v>
      </c>
      <c r="AX43" s="104"/>
    </row>
    <row r="44" customFormat="false" ht="12.75" hidden="false" customHeight="false" outlineLevel="0" collapsed="false">
      <c r="A44" s="94" t="n">
        <f aca="false">EDATE(A43,1)</f>
        <v>37865</v>
      </c>
      <c r="B44" s="95" t="n">
        <f aca="false">VLOOKUP(MONTH(A44),Volumes,4)</f>
        <v>20000</v>
      </c>
      <c r="C44" s="96"/>
      <c r="D44" s="97" t="n">
        <f aca="false">B44+C44</f>
        <v>20000</v>
      </c>
      <c r="E44" s="84" t="n">
        <f aca="false">IF(X44=0,0,IF(AND(X44=1,$H$3=1),D44*S44,IF($H$3=2,D44,"N/A")))</f>
        <v>600000</v>
      </c>
      <c r="F44" s="84" t="n">
        <f aca="false">E44*W44</f>
        <v>483977.721833179</v>
      </c>
      <c r="G44" s="32" t="n">
        <f aca="false">VLOOKUP($A44,Table,MATCH(G$4,Curves,0))</f>
        <v>2.999</v>
      </c>
      <c r="H44" s="98" t="n">
        <f aca="false">G44</f>
        <v>2.999</v>
      </c>
      <c r="I44" s="99" t="n">
        <f aca="false">H44</f>
        <v>2.999</v>
      </c>
      <c r="J44" s="32" t="n">
        <f aca="false">VLOOKUP($A44,Table,MATCH(J$4,Curves,0))</f>
        <v>-0.02275</v>
      </c>
      <c r="K44" s="98" t="n">
        <f aca="false">J44</f>
        <v>-0.02275</v>
      </c>
      <c r="L44" s="99" t="n">
        <f aca="false">K44</f>
        <v>-0.02275</v>
      </c>
      <c r="M44" s="32" t="n">
        <f aca="false">VLOOKUP($A44,Table,MATCH(M$4,Curves,0))</f>
        <v>0.01</v>
      </c>
      <c r="N44" s="98" t="n">
        <f aca="false">VLOOKUP($A44,Table,MATCH(N$4,Curves,0))</f>
        <v>0.03</v>
      </c>
      <c r="O44" s="99" t="n">
        <f aca="false">N44</f>
        <v>0.03</v>
      </c>
      <c r="P44" s="100"/>
      <c r="Q44" s="99" t="n">
        <f aca="false">O44+L44+I44</f>
        <v>3.00625</v>
      </c>
      <c r="R44" s="100"/>
      <c r="S44" s="35" t="n">
        <f aca="false">A45-A44</f>
        <v>30</v>
      </c>
      <c r="T44" s="101" t="n">
        <f aca="false">CHOOSE(F$3,A45+24,A44)</f>
        <v>37919</v>
      </c>
      <c r="U44" s="35" t="n">
        <f aca="false">T44-C$3</f>
        <v>1145</v>
      </c>
      <c r="V44" s="32" t="n">
        <f aca="false">VLOOKUP($A44,Table,MATCH(V$4,Curves,0))</f>
        <v>0.069740465593873</v>
      </c>
      <c r="W44" s="102" t="n">
        <f aca="false">1/(1+CHOOSE(F$3,(V45+($K$3/10000))/2,(V44+($K$3/10000))/2))^(2*U44/365.25)</f>
        <v>0.806629536388631</v>
      </c>
      <c r="X44" s="35" t="n">
        <f aca="false">IF(AND(mthbeg&lt;=A44,mthend&gt;=A44),1,0)</f>
        <v>1</v>
      </c>
      <c r="Y44" s="35" t="n">
        <f aca="false">S44*X44</f>
        <v>30</v>
      </c>
      <c r="AA44" s="89" t="n">
        <f aca="false">F44*G44</f>
        <v>1451449.1877777</v>
      </c>
      <c r="AB44" s="89" t="n">
        <f aca="false">$F44*H44</f>
        <v>1451449.1877777</v>
      </c>
      <c r="AC44" s="89" t="n">
        <f aca="false">$F44*I44</f>
        <v>1451449.1877777</v>
      </c>
      <c r="AD44" s="89" t="n">
        <f aca="false">$F44*J44</f>
        <v>-11010.4931717048</v>
      </c>
      <c r="AE44" s="89" t="n">
        <f aca="false">$F44*K44</f>
        <v>-11010.4931717048</v>
      </c>
      <c r="AF44" s="89" t="n">
        <f aca="false">$F44*L44</f>
        <v>-11010.4931717048</v>
      </c>
      <c r="AG44" s="89" t="n">
        <f aca="false">$F44*M44</f>
        <v>4839.77721833179</v>
      </c>
      <c r="AH44" s="89" t="n">
        <f aca="false">$F44*N44</f>
        <v>14519.3316549954</v>
      </c>
      <c r="AI44" s="89" t="n">
        <f aca="false">F44*O44</f>
        <v>14519.3316549954</v>
      </c>
      <c r="AJ44" s="93"/>
      <c r="AK44" s="89" t="n">
        <f aca="false">CHOOSE($G$3,AB44-AC44,AC44-AB44)</f>
        <v>0</v>
      </c>
      <c r="AL44" s="89" t="n">
        <f aca="false">CHOOSE($G$3,AE44-AF44,AF44-AE44)</f>
        <v>0</v>
      </c>
      <c r="AM44" s="89" t="n">
        <f aca="false">CHOOSE($G$3,AH44-AI44,AI44-AH44)</f>
        <v>0</v>
      </c>
      <c r="AN44" s="103" t="n">
        <f aca="false">SUM(AK44:AM44)</f>
        <v>0</v>
      </c>
      <c r="AP44" s="89" t="n">
        <f aca="false">CHOOSE($G$3,AA44-AB44,AB44-AA44)</f>
        <v>0</v>
      </c>
      <c r="AQ44" s="89" t="n">
        <f aca="false">CHOOSE($G$3,AD44-AE44,AE44-AD44)</f>
        <v>0</v>
      </c>
      <c r="AR44" s="89" t="n">
        <f aca="false">CHOOSE($G$3,AG44-AH44,AH44-AG44)</f>
        <v>9679.55443666357</v>
      </c>
      <c r="AS44" s="103" t="n">
        <f aca="false">AP44+AQ44+AR44</f>
        <v>9679.55443666357</v>
      </c>
      <c r="AT44" s="103"/>
      <c r="AU44" s="90" t="n">
        <f aca="false">AS44+AN44</f>
        <v>9679.55443666357</v>
      </c>
      <c r="AW44" s="90" t="n">
        <f aca="false">AI44+AF44+AC44</f>
        <v>1454958.02626099</v>
      </c>
      <c r="AX44" s="104"/>
    </row>
    <row r="45" customFormat="false" ht="12.75" hidden="false" customHeight="false" outlineLevel="0" collapsed="false">
      <c r="A45" s="94" t="n">
        <f aca="false">EDATE(A44,1)</f>
        <v>37895</v>
      </c>
      <c r="B45" s="95" t="n">
        <f aca="false">VLOOKUP(MONTH(A45),Volumes,4)</f>
        <v>10000</v>
      </c>
      <c r="C45" s="96"/>
      <c r="D45" s="97" t="n">
        <f aca="false">B45+C45</f>
        <v>10000</v>
      </c>
      <c r="E45" s="84" t="n">
        <f aca="false">IF(X45=0,0,IF(AND(X45=1,$H$3=1),D45*S45,IF($H$3=2,D45,"N/A")))</f>
        <v>310000</v>
      </c>
      <c r="F45" s="84" t="n">
        <f aca="false">E45*W45</f>
        <v>248606.281416219</v>
      </c>
      <c r="G45" s="32" t="n">
        <f aca="false">VLOOKUP($A45,Table,MATCH(G$4,Curves,0))</f>
        <v>3.014</v>
      </c>
      <c r="H45" s="98" t="n">
        <f aca="false">G45</f>
        <v>3.014</v>
      </c>
      <c r="I45" s="99" t="n">
        <f aca="false">H45</f>
        <v>3.014</v>
      </c>
      <c r="J45" s="32" t="n">
        <f aca="false">VLOOKUP($A45,Table,MATCH(J$4,Curves,0))</f>
        <v>-0.02275</v>
      </c>
      <c r="K45" s="98" t="n">
        <f aca="false">J45</f>
        <v>-0.02275</v>
      </c>
      <c r="L45" s="99" t="n">
        <f aca="false">K45</f>
        <v>-0.02275</v>
      </c>
      <c r="M45" s="32" t="n">
        <f aca="false">VLOOKUP($A45,Table,MATCH(M$4,Curves,0))</f>
        <v>0.01</v>
      </c>
      <c r="N45" s="98" t="n">
        <f aca="false">VLOOKUP($A45,Table,MATCH(N$4,Curves,0))</f>
        <v>0.03</v>
      </c>
      <c r="O45" s="99" t="n">
        <f aca="false">N45</f>
        <v>0.03</v>
      </c>
      <c r="P45" s="100"/>
      <c r="Q45" s="99" t="n">
        <f aca="false">O45+L45+I45</f>
        <v>3.02125</v>
      </c>
      <c r="R45" s="100"/>
      <c r="S45" s="35" t="n">
        <f aca="false">A46-A45</f>
        <v>31</v>
      </c>
      <c r="T45" s="101" t="n">
        <f aca="false">CHOOSE(F$3,A46+24,A45)</f>
        <v>37950</v>
      </c>
      <c r="U45" s="35" t="n">
        <f aca="false">T45-C$3</f>
        <v>1176</v>
      </c>
      <c r="V45" s="32" t="n">
        <f aca="false">VLOOKUP($A45,Table,MATCH(V$4,Curves,0))</f>
        <v>0.069737506100666</v>
      </c>
      <c r="W45" s="102" t="n">
        <f aca="false">1/(1+CHOOSE(F$3,(V46+($K$3/10000))/2,(V45+($K$3/10000))/2))^(2*U45/365.25)</f>
        <v>0.801955746503931</v>
      </c>
      <c r="X45" s="35" t="n">
        <f aca="false">IF(AND(mthbeg&lt;=A45,mthend&gt;=A45),1,0)</f>
        <v>1</v>
      </c>
      <c r="Y45" s="35" t="n">
        <f aca="false">S45*X45</f>
        <v>31</v>
      </c>
      <c r="AA45" s="89" t="n">
        <f aca="false">F45*G45</f>
        <v>749299.332188483</v>
      </c>
      <c r="AB45" s="89" t="n">
        <f aca="false">$F45*H45</f>
        <v>749299.332188483</v>
      </c>
      <c r="AC45" s="89" t="n">
        <f aca="false">$F45*I45</f>
        <v>749299.332188483</v>
      </c>
      <c r="AD45" s="89" t="n">
        <f aca="false">$F45*J45</f>
        <v>-5655.79290221897</v>
      </c>
      <c r="AE45" s="89" t="n">
        <f aca="false">$F45*K45</f>
        <v>-5655.79290221897</v>
      </c>
      <c r="AF45" s="89" t="n">
        <f aca="false">$F45*L45</f>
        <v>-5655.79290221897</v>
      </c>
      <c r="AG45" s="89" t="n">
        <f aca="false">$F45*M45</f>
        <v>2486.06281416219</v>
      </c>
      <c r="AH45" s="89" t="n">
        <f aca="false">$F45*N45</f>
        <v>7458.18844248656</v>
      </c>
      <c r="AI45" s="89" t="n">
        <f aca="false">F45*O45</f>
        <v>7458.18844248656</v>
      </c>
      <c r="AJ45" s="93"/>
      <c r="AK45" s="89" t="n">
        <f aca="false">CHOOSE($G$3,AB45-AC45,AC45-AB45)</f>
        <v>0</v>
      </c>
      <c r="AL45" s="89" t="n">
        <f aca="false">CHOOSE($G$3,AE45-AF45,AF45-AE45)</f>
        <v>0</v>
      </c>
      <c r="AM45" s="89" t="n">
        <f aca="false">CHOOSE($G$3,AH45-AI45,AI45-AH45)</f>
        <v>0</v>
      </c>
      <c r="AN45" s="103" t="n">
        <f aca="false">SUM(AK45:AM45)</f>
        <v>0</v>
      </c>
      <c r="AP45" s="89" t="n">
        <f aca="false">CHOOSE($G$3,AA45-AB45,AB45-AA45)</f>
        <v>0</v>
      </c>
      <c r="AQ45" s="89" t="n">
        <f aca="false">CHOOSE($G$3,AD45-AE45,AE45-AD45)</f>
        <v>0</v>
      </c>
      <c r="AR45" s="89" t="n">
        <f aca="false">CHOOSE($G$3,AG45-AH45,AH45-AG45)</f>
        <v>4972.12562832437</v>
      </c>
      <c r="AS45" s="103" t="n">
        <f aca="false">AP45+AQ45+AR45</f>
        <v>4972.12562832437</v>
      </c>
      <c r="AT45" s="103"/>
      <c r="AU45" s="90" t="n">
        <f aca="false">AS45+AN45</f>
        <v>4972.12562832437</v>
      </c>
      <c r="AW45" s="90" t="n">
        <f aca="false">AI45+AF45+AC45</f>
        <v>751101.72772875</v>
      </c>
      <c r="AX45" s="104"/>
    </row>
    <row r="46" customFormat="false" ht="12.75" hidden="false" customHeight="false" outlineLevel="0" collapsed="false">
      <c r="A46" s="94" t="n">
        <f aca="false">EDATE(A45,1)</f>
        <v>37926</v>
      </c>
      <c r="B46" s="95" t="n">
        <f aca="false">VLOOKUP(MONTH(A46),Volumes,4)</f>
        <v>10000</v>
      </c>
      <c r="C46" s="96"/>
      <c r="D46" s="97" t="n">
        <f aca="false">B46+C46</f>
        <v>10000</v>
      </c>
      <c r="E46" s="84" t="n">
        <f aca="false">IF(X46=0,0,IF(AND(X46=1,$H$3=1),D46*S46,IF($H$3=2,D46,"N/A")))</f>
        <v>300000</v>
      </c>
      <c r="F46" s="84" t="n">
        <f aca="false">E46*W46</f>
        <v>239237.636336498</v>
      </c>
      <c r="G46" s="32" t="n">
        <f aca="false">VLOOKUP($A46,Table,MATCH(G$4,Curves,0))</f>
        <v>3.106</v>
      </c>
      <c r="H46" s="98" t="n">
        <f aca="false">G46</f>
        <v>3.106</v>
      </c>
      <c r="I46" s="99" t="n">
        <f aca="false">H46</f>
        <v>3.106</v>
      </c>
      <c r="J46" s="32" t="n">
        <f aca="false">VLOOKUP($A46,Table,MATCH(J$4,Curves,0))</f>
        <v>-0.0345</v>
      </c>
      <c r="K46" s="98" t="n">
        <f aca="false">J46</f>
        <v>-0.0345</v>
      </c>
      <c r="L46" s="99" t="n">
        <f aca="false">K46</f>
        <v>-0.0345</v>
      </c>
      <c r="M46" s="32" t="n">
        <f aca="false">VLOOKUP($A46,Table,MATCH(M$4,Curves,0))</f>
        <v>0.01</v>
      </c>
      <c r="N46" s="98" t="n">
        <f aca="false">VLOOKUP($A46,Table,MATCH(N$4,Curves,0))</f>
        <v>0.03</v>
      </c>
      <c r="O46" s="99" t="n">
        <f aca="false">N46</f>
        <v>0.03</v>
      </c>
      <c r="P46" s="100"/>
      <c r="Q46" s="99" t="n">
        <f aca="false">O46+L46+I46</f>
        <v>3.1015</v>
      </c>
      <c r="R46" s="100"/>
      <c r="S46" s="35" t="n">
        <f aca="false">A47-A46</f>
        <v>30</v>
      </c>
      <c r="T46" s="101" t="n">
        <f aca="false">CHOOSE(F$3,A47+24,A46)</f>
        <v>37980</v>
      </c>
      <c r="U46" s="35" t="n">
        <f aca="false">T46-C$3</f>
        <v>1206</v>
      </c>
      <c r="V46" s="32" t="n">
        <f aca="false">VLOOKUP($A46,Table,MATCH(V$4,Curves,0))</f>
        <v>0.069735278400271</v>
      </c>
      <c r="W46" s="102" t="n">
        <f aca="false">1/(1+CHOOSE(F$3,(V47+($K$3/10000))/2,(V46+($K$3/10000))/2))^(2*U46/365.25)</f>
        <v>0.797458787788326</v>
      </c>
      <c r="X46" s="35" t="n">
        <f aca="false">IF(AND(mthbeg&lt;=A46,mthend&gt;=A46),1,0)</f>
        <v>1</v>
      </c>
      <c r="Y46" s="35" t="n">
        <f aca="false">S46*X46</f>
        <v>30</v>
      </c>
      <c r="AA46" s="89" t="n">
        <f aca="false">F46*G46</f>
        <v>743072.098461162</v>
      </c>
      <c r="AB46" s="89" t="n">
        <f aca="false">$F46*H46</f>
        <v>743072.098461162</v>
      </c>
      <c r="AC46" s="89" t="n">
        <f aca="false">$F46*I46</f>
        <v>743072.098461162</v>
      </c>
      <c r="AD46" s="89" t="n">
        <f aca="false">$F46*J46</f>
        <v>-8253.69845360917</v>
      </c>
      <c r="AE46" s="89" t="n">
        <f aca="false">$F46*K46</f>
        <v>-8253.69845360917</v>
      </c>
      <c r="AF46" s="89" t="n">
        <f aca="false">$F46*L46</f>
        <v>-8253.69845360917</v>
      </c>
      <c r="AG46" s="89" t="n">
        <f aca="false">$F46*M46</f>
        <v>2392.37636336498</v>
      </c>
      <c r="AH46" s="89" t="n">
        <f aca="false">$F46*N46</f>
        <v>7177.12909009493</v>
      </c>
      <c r="AI46" s="89" t="n">
        <f aca="false">F46*O46</f>
        <v>7177.12909009493</v>
      </c>
      <c r="AJ46" s="93"/>
      <c r="AK46" s="89" t="n">
        <f aca="false">CHOOSE($G$3,AB46-AC46,AC46-AB46)</f>
        <v>0</v>
      </c>
      <c r="AL46" s="89" t="n">
        <f aca="false">CHOOSE($G$3,AE46-AF46,AF46-AE46)</f>
        <v>0</v>
      </c>
      <c r="AM46" s="89" t="n">
        <f aca="false">CHOOSE($G$3,AH46-AI46,AI46-AH46)</f>
        <v>0</v>
      </c>
      <c r="AN46" s="103" t="n">
        <f aca="false">SUM(AK46:AM46)</f>
        <v>0</v>
      </c>
      <c r="AP46" s="89" t="n">
        <f aca="false">CHOOSE($G$3,AA46-AB46,AB46-AA46)</f>
        <v>0</v>
      </c>
      <c r="AQ46" s="89" t="n">
        <f aca="false">CHOOSE($G$3,AD46-AE46,AE46-AD46)</f>
        <v>0</v>
      </c>
      <c r="AR46" s="89" t="n">
        <f aca="false">CHOOSE($G$3,AG46-AH46,AH46-AG46)</f>
        <v>4784.75272672996</v>
      </c>
      <c r="AS46" s="103" t="n">
        <f aca="false">AP46+AQ46+AR46</f>
        <v>4784.75272672996</v>
      </c>
      <c r="AT46" s="103"/>
      <c r="AU46" s="90" t="n">
        <f aca="false">AS46+AN46</f>
        <v>4784.75272672996</v>
      </c>
      <c r="AW46" s="90" t="n">
        <f aca="false">AI46+AF46+AC46</f>
        <v>741995.529097648</v>
      </c>
      <c r="AX46" s="104"/>
    </row>
    <row r="47" customFormat="false" ht="12.75" hidden="false" customHeight="false" outlineLevel="0" collapsed="false">
      <c r="A47" s="94" t="n">
        <f aca="false">EDATE(A46,1)</f>
        <v>37956</v>
      </c>
      <c r="B47" s="95" t="n">
        <f aca="false">VLOOKUP(MONTH(A47),Volumes,4)</f>
        <v>10000</v>
      </c>
      <c r="C47" s="96"/>
      <c r="D47" s="97" t="n">
        <f aca="false">B47+C47</f>
        <v>10000</v>
      </c>
      <c r="E47" s="84" t="n">
        <f aca="false">IF(X47=0,0,IF(AND(X47=1,$H$3=1),D47*S47,IF($H$3=2,D47,"N/A")))</f>
        <v>310000</v>
      </c>
      <c r="F47" s="84" t="n">
        <f aca="false">E47*W47</f>
        <v>245774.937666121</v>
      </c>
      <c r="G47" s="32" t="n">
        <f aca="false">VLOOKUP($A47,Table,MATCH(G$4,Curves,0))</f>
        <v>3.192</v>
      </c>
      <c r="H47" s="98" t="n">
        <f aca="false">G47</f>
        <v>3.192</v>
      </c>
      <c r="I47" s="99" t="n">
        <f aca="false">H47</f>
        <v>3.192</v>
      </c>
      <c r="J47" s="32" t="n">
        <f aca="false">VLOOKUP($A47,Table,MATCH(J$4,Curves,0))</f>
        <v>-0.0345</v>
      </c>
      <c r="K47" s="98" t="n">
        <f aca="false">J47</f>
        <v>-0.0345</v>
      </c>
      <c r="L47" s="99" t="n">
        <f aca="false">K47</f>
        <v>-0.0345</v>
      </c>
      <c r="M47" s="32" t="n">
        <f aca="false">VLOOKUP($A47,Table,MATCH(M$4,Curves,0))</f>
        <v>0.01</v>
      </c>
      <c r="N47" s="98" t="n">
        <f aca="false">VLOOKUP($A47,Table,MATCH(N$4,Curves,0))</f>
        <v>0.03</v>
      </c>
      <c r="O47" s="99" t="n">
        <f aca="false">N47</f>
        <v>0.03</v>
      </c>
      <c r="P47" s="100"/>
      <c r="Q47" s="99" t="n">
        <f aca="false">O47+L47+I47</f>
        <v>3.1875</v>
      </c>
      <c r="R47" s="100"/>
      <c r="S47" s="35" t="n">
        <f aca="false">A48-A47</f>
        <v>31</v>
      </c>
      <c r="T47" s="101" t="n">
        <f aca="false">CHOOSE(F$3,A48+24,A47)</f>
        <v>38011</v>
      </c>
      <c r="U47" s="35" t="n">
        <f aca="false">T47-C$3</f>
        <v>1237</v>
      </c>
      <c r="V47" s="32" t="n">
        <f aca="false">VLOOKUP($A47,Table,MATCH(V$4,Curves,0))</f>
        <v>0.069733122561181</v>
      </c>
      <c r="W47" s="102" t="n">
        <f aca="false">1/(1+CHOOSE(F$3,(V48+($K$3/10000))/2,(V47+($K$3/10000))/2))^(2*U47/365.25)</f>
        <v>0.792822379568132</v>
      </c>
      <c r="X47" s="35" t="n">
        <f aca="false">IF(AND(mthbeg&lt;=A47,mthend&gt;=A47),1,0)</f>
        <v>1</v>
      </c>
      <c r="Y47" s="35" t="n">
        <f aca="false">S47*X47</f>
        <v>31</v>
      </c>
      <c r="AA47" s="89" t="n">
        <f aca="false">F47*G47</f>
        <v>784513.601030259</v>
      </c>
      <c r="AB47" s="89" t="n">
        <f aca="false">$F47*H47</f>
        <v>784513.601030259</v>
      </c>
      <c r="AC47" s="89" t="n">
        <f aca="false">$F47*I47</f>
        <v>784513.601030259</v>
      </c>
      <c r="AD47" s="89" t="n">
        <f aca="false">$F47*J47</f>
        <v>-8479.23534948118</v>
      </c>
      <c r="AE47" s="89" t="n">
        <f aca="false">$F47*K47</f>
        <v>-8479.23534948118</v>
      </c>
      <c r="AF47" s="89" t="n">
        <f aca="false">$F47*L47</f>
        <v>-8479.23534948118</v>
      </c>
      <c r="AG47" s="89" t="n">
        <f aca="false">$F47*M47</f>
        <v>2457.74937666121</v>
      </c>
      <c r="AH47" s="89" t="n">
        <f aca="false">$F47*N47</f>
        <v>7373.24812998363</v>
      </c>
      <c r="AI47" s="89" t="n">
        <f aca="false">F47*O47</f>
        <v>7373.24812998363</v>
      </c>
      <c r="AJ47" s="93"/>
      <c r="AK47" s="89" t="n">
        <f aca="false">CHOOSE($G$3,AB47-AC47,AC47-AB47)</f>
        <v>0</v>
      </c>
      <c r="AL47" s="89" t="n">
        <f aca="false">CHOOSE($G$3,AE47-AF47,AF47-AE47)</f>
        <v>0</v>
      </c>
      <c r="AM47" s="89" t="n">
        <f aca="false">CHOOSE($G$3,AH47-AI47,AI47-AH47)</f>
        <v>0</v>
      </c>
      <c r="AN47" s="103" t="n">
        <f aca="false">SUM(AK47:AM47)</f>
        <v>0</v>
      </c>
      <c r="AP47" s="89" t="n">
        <f aca="false">CHOOSE($G$3,AA47-AB47,AB47-AA47)</f>
        <v>0</v>
      </c>
      <c r="AQ47" s="89" t="n">
        <f aca="false">CHOOSE($G$3,AD47-AE47,AE47-AD47)</f>
        <v>0</v>
      </c>
      <c r="AR47" s="89" t="n">
        <f aca="false">CHOOSE($G$3,AG47-AH47,AH47-AG47)</f>
        <v>4915.49875332242</v>
      </c>
      <c r="AS47" s="103" t="n">
        <f aca="false">AP47+AQ47+AR47</f>
        <v>4915.49875332242</v>
      </c>
      <c r="AT47" s="103"/>
      <c r="AU47" s="90" t="n">
        <f aca="false">AS47+AN47</f>
        <v>4915.49875332242</v>
      </c>
      <c r="AW47" s="90" t="n">
        <f aca="false">AI47+AF47+AC47</f>
        <v>783407.613810761</v>
      </c>
      <c r="AX47" s="104"/>
    </row>
    <row r="48" customFormat="false" ht="12.75" hidden="false" customHeight="false" outlineLevel="0" collapsed="false">
      <c r="A48" s="94" t="n">
        <f aca="false">EDATE(A47,1)</f>
        <v>37987</v>
      </c>
      <c r="B48" s="95" t="n">
        <f aca="false">VLOOKUP(MONTH(A48),Volumes,4)</f>
        <v>10000</v>
      </c>
      <c r="C48" s="96"/>
      <c r="D48" s="97" t="n">
        <f aca="false">B48+C48</f>
        <v>10000</v>
      </c>
      <c r="E48" s="84" t="n">
        <f aca="false">IF(X48=0,0,IF(AND(X48=1,$H$3=1),D48*S48,IF($H$3=2,D48,"N/A")))</f>
        <v>310000</v>
      </c>
      <c r="F48" s="84" t="n">
        <f aca="false">E48*W48</f>
        <v>244340.34322842</v>
      </c>
      <c r="G48" s="32" t="n">
        <f aca="false">VLOOKUP($A48,Table,MATCH(G$4,Curves,0))</f>
        <v>3.289</v>
      </c>
      <c r="H48" s="98" t="n">
        <f aca="false">G48</f>
        <v>3.289</v>
      </c>
      <c r="I48" s="99" t="n">
        <f aca="false">H48</f>
        <v>3.289</v>
      </c>
      <c r="J48" s="32" t="n">
        <f aca="false">VLOOKUP($A48,Table,MATCH(J$4,Curves,0))</f>
        <v>-0.0345</v>
      </c>
      <c r="K48" s="98" t="n">
        <f aca="false">J48</f>
        <v>-0.0345</v>
      </c>
      <c r="L48" s="99" t="n">
        <f aca="false">K48</f>
        <v>-0.0345</v>
      </c>
      <c r="M48" s="32" t="n">
        <f aca="false">VLOOKUP($A48,Table,MATCH(M$4,Curves,0))</f>
        <v>0.01</v>
      </c>
      <c r="N48" s="98" t="n">
        <f aca="false">VLOOKUP($A48,Table,MATCH(N$4,Curves,0))</f>
        <v>0.03</v>
      </c>
      <c r="O48" s="99" t="n">
        <f aca="false">N48</f>
        <v>0.03</v>
      </c>
      <c r="P48" s="100"/>
      <c r="Q48" s="99" t="n">
        <f aca="false">O48+L48+I48</f>
        <v>3.2845</v>
      </c>
      <c r="R48" s="100"/>
      <c r="S48" s="35" t="n">
        <f aca="false">A49-A48</f>
        <v>31</v>
      </c>
      <c r="T48" s="101" t="n">
        <f aca="false">CHOOSE(F$3,A49+24,A48)</f>
        <v>38042</v>
      </c>
      <c r="U48" s="35" t="n">
        <f aca="false">T48-C$3</f>
        <v>1268</v>
      </c>
      <c r="V48" s="32" t="n">
        <f aca="false">VLOOKUP($A48,Table,MATCH(V$4,Curves,0))</f>
        <v>0.06973718699694</v>
      </c>
      <c r="W48" s="102" t="n">
        <f aca="false">1/(1+CHOOSE(F$3,(V49+($K$3/10000))/2,(V48+($K$3/10000))/2))^(2*U48/365.25)</f>
        <v>0.788194655575548</v>
      </c>
      <c r="X48" s="35" t="n">
        <f aca="false">IF(AND(mthbeg&lt;=A48,mthend&gt;=A48),1,0)</f>
        <v>1</v>
      </c>
      <c r="Y48" s="35" t="n">
        <f aca="false">S48*X48</f>
        <v>31</v>
      </c>
      <c r="AA48" s="89" t="n">
        <f aca="false">F48*G48</f>
        <v>803635.388878273</v>
      </c>
      <c r="AB48" s="89" t="n">
        <f aca="false">$F48*H48</f>
        <v>803635.388878273</v>
      </c>
      <c r="AC48" s="89" t="n">
        <f aca="false">$F48*I48</f>
        <v>803635.388878273</v>
      </c>
      <c r="AD48" s="89" t="n">
        <f aca="false">$F48*J48</f>
        <v>-8429.74184138049</v>
      </c>
      <c r="AE48" s="89" t="n">
        <f aca="false">$F48*K48</f>
        <v>-8429.74184138049</v>
      </c>
      <c r="AF48" s="89" t="n">
        <f aca="false">$F48*L48</f>
        <v>-8429.74184138049</v>
      </c>
      <c r="AG48" s="89" t="n">
        <f aca="false">$F48*M48</f>
        <v>2443.4034322842</v>
      </c>
      <c r="AH48" s="89" t="n">
        <f aca="false">$F48*N48</f>
        <v>7330.2102968526</v>
      </c>
      <c r="AI48" s="89" t="n">
        <f aca="false">F48*O48</f>
        <v>7330.2102968526</v>
      </c>
      <c r="AJ48" s="93"/>
      <c r="AK48" s="89" t="n">
        <f aca="false">CHOOSE($G$3,AB48-AC48,AC48-AB48)</f>
        <v>0</v>
      </c>
      <c r="AL48" s="89" t="n">
        <f aca="false">CHOOSE($G$3,AE48-AF48,AF48-AE48)</f>
        <v>0</v>
      </c>
      <c r="AM48" s="89" t="n">
        <f aca="false">CHOOSE($G$3,AH48-AI48,AI48-AH48)</f>
        <v>0</v>
      </c>
      <c r="AN48" s="103" t="n">
        <f aca="false">SUM(AK48:AM48)</f>
        <v>0</v>
      </c>
      <c r="AP48" s="89" t="n">
        <f aca="false">CHOOSE($G$3,AA48-AB48,AB48-AA48)</f>
        <v>0</v>
      </c>
      <c r="AQ48" s="89" t="n">
        <f aca="false">CHOOSE($G$3,AD48-AE48,AE48-AD48)</f>
        <v>0</v>
      </c>
      <c r="AR48" s="89" t="n">
        <f aca="false">CHOOSE($G$3,AG48-AH48,AH48-AG48)</f>
        <v>4886.8068645684</v>
      </c>
      <c r="AS48" s="103" t="n">
        <f aca="false">AP48+AQ48+AR48</f>
        <v>4886.8068645684</v>
      </c>
      <c r="AT48" s="103"/>
      <c r="AU48" s="90" t="n">
        <f aca="false">AS48+AN48</f>
        <v>4886.8068645684</v>
      </c>
      <c r="AW48" s="90" t="n">
        <f aca="false">AI48+AF48+AC48</f>
        <v>802535.857333746</v>
      </c>
      <c r="AX48" s="104"/>
    </row>
    <row r="49" customFormat="false" ht="12.75" hidden="false" customHeight="false" outlineLevel="0" collapsed="false">
      <c r="A49" s="94" t="n">
        <f aca="false">EDATE(A48,1)</f>
        <v>38018</v>
      </c>
      <c r="B49" s="95" t="n">
        <f aca="false">VLOOKUP(MONTH(A49),Volumes,4)</f>
        <v>10000</v>
      </c>
      <c r="C49" s="96"/>
      <c r="D49" s="97" t="n">
        <f aca="false">B49+C49</f>
        <v>10000</v>
      </c>
      <c r="E49" s="84" t="n">
        <f aca="false">IF(X49=0,0,IF(AND(X49=1,$H$3=1),D49*S49,IF($H$3=2,D49,"N/A")))</f>
        <v>290000</v>
      </c>
      <c r="F49" s="84" t="n">
        <f aca="false">E49*W49</f>
        <v>227327.722287271</v>
      </c>
      <c r="G49" s="32" t="n">
        <f aca="false">VLOOKUP($A49,Table,MATCH(G$4,Curves,0))</f>
        <v>3.163</v>
      </c>
      <c r="H49" s="98" t="n">
        <f aca="false">G49</f>
        <v>3.163</v>
      </c>
      <c r="I49" s="99" t="n">
        <f aca="false">H49</f>
        <v>3.163</v>
      </c>
      <c r="J49" s="32" t="n">
        <f aca="false">VLOOKUP($A49,Table,MATCH(J$4,Curves,0))</f>
        <v>-0.0345</v>
      </c>
      <c r="K49" s="98" t="n">
        <f aca="false">J49</f>
        <v>-0.0345</v>
      </c>
      <c r="L49" s="99" t="n">
        <f aca="false">K49</f>
        <v>-0.0345</v>
      </c>
      <c r="M49" s="32" t="n">
        <f aca="false">VLOOKUP($A49,Table,MATCH(M$4,Curves,0))</f>
        <v>0.01</v>
      </c>
      <c r="N49" s="98" t="n">
        <f aca="false">VLOOKUP($A49,Table,MATCH(N$4,Curves,0))</f>
        <v>0.03</v>
      </c>
      <c r="O49" s="99" t="n">
        <f aca="false">N49</f>
        <v>0.03</v>
      </c>
      <c r="P49" s="100"/>
      <c r="Q49" s="99" t="n">
        <f aca="false">O49+L49+I49</f>
        <v>3.1585</v>
      </c>
      <c r="R49" s="100"/>
      <c r="S49" s="35" t="n">
        <f aca="false">A50-A49</f>
        <v>29</v>
      </c>
      <c r="T49" s="101" t="n">
        <f aca="false">CHOOSE(F$3,A50+24,A49)</f>
        <v>38071</v>
      </c>
      <c r="U49" s="35" t="n">
        <f aca="false">T49-C$3</f>
        <v>1297</v>
      </c>
      <c r="V49" s="32" t="n">
        <f aca="false">VLOOKUP($A49,Table,MATCH(V$4,Curves,0))</f>
        <v>0.069747963044622</v>
      </c>
      <c r="W49" s="102" t="n">
        <f aca="false">1/(1+CHOOSE(F$3,(V50+($K$3/10000))/2,(V49+($K$3/10000))/2))^(2*U49/365.25)</f>
        <v>0.783888697542315</v>
      </c>
      <c r="X49" s="35" t="n">
        <f aca="false">IF(AND(mthbeg&lt;=A49,mthend&gt;=A49),1,0)</f>
        <v>1</v>
      </c>
      <c r="Y49" s="35" t="n">
        <f aca="false">S49*X49</f>
        <v>29</v>
      </c>
      <c r="AA49" s="89" t="n">
        <f aca="false">F49*G49</f>
        <v>719037.585594639</v>
      </c>
      <c r="AB49" s="89" t="n">
        <f aca="false">$F49*H49</f>
        <v>719037.585594639</v>
      </c>
      <c r="AC49" s="89" t="n">
        <f aca="false">$F49*I49</f>
        <v>719037.585594639</v>
      </c>
      <c r="AD49" s="89" t="n">
        <f aca="false">$F49*J49</f>
        <v>-7842.80641891086</v>
      </c>
      <c r="AE49" s="89" t="n">
        <f aca="false">$F49*K49</f>
        <v>-7842.80641891086</v>
      </c>
      <c r="AF49" s="89" t="n">
        <f aca="false">$F49*L49</f>
        <v>-7842.80641891086</v>
      </c>
      <c r="AG49" s="89" t="n">
        <f aca="false">$F49*M49</f>
        <v>2273.27722287271</v>
      </c>
      <c r="AH49" s="89" t="n">
        <f aca="false">$F49*N49</f>
        <v>6819.83166861814</v>
      </c>
      <c r="AI49" s="89" t="n">
        <f aca="false">F49*O49</f>
        <v>6819.83166861814</v>
      </c>
      <c r="AJ49" s="93"/>
      <c r="AK49" s="89" t="n">
        <f aca="false">CHOOSE($G$3,AB49-AC49,AC49-AB49)</f>
        <v>0</v>
      </c>
      <c r="AL49" s="89" t="n">
        <f aca="false">CHOOSE($G$3,AE49-AF49,AF49-AE49)</f>
        <v>0</v>
      </c>
      <c r="AM49" s="89" t="n">
        <f aca="false">CHOOSE($G$3,AH49-AI49,AI49-AH49)</f>
        <v>0</v>
      </c>
      <c r="AN49" s="103" t="n">
        <f aca="false">SUM(AK49:AM49)</f>
        <v>0</v>
      </c>
      <c r="AP49" s="89" t="n">
        <f aca="false">CHOOSE($G$3,AA49-AB49,AB49-AA49)</f>
        <v>0</v>
      </c>
      <c r="AQ49" s="89" t="n">
        <f aca="false">CHOOSE($G$3,AD49-AE49,AE49-AD49)</f>
        <v>0</v>
      </c>
      <c r="AR49" s="89" t="n">
        <f aca="false">CHOOSE($G$3,AG49-AH49,AH49-AG49)</f>
        <v>4546.55444574543</v>
      </c>
      <c r="AS49" s="103" t="n">
        <f aca="false">AP49+AQ49+AR49</f>
        <v>4546.55444574543</v>
      </c>
      <c r="AT49" s="103"/>
      <c r="AU49" s="90" t="n">
        <f aca="false">AS49+AN49</f>
        <v>4546.55444574543</v>
      </c>
      <c r="AW49" s="90" t="n">
        <f aca="false">AI49+AF49+AC49</f>
        <v>718014.610844346</v>
      </c>
      <c r="AX49" s="104"/>
    </row>
    <row r="50" customFormat="false" ht="12.75" hidden="false" customHeight="false" outlineLevel="0" collapsed="false">
      <c r="A50" s="94" t="n">
        <f aca="false">EDATE(A49,1)</f>
        <v>38047</v>
      </c>
      <c r="B50" s="95" t="n">
        <f aca="false">VLOOKUP(MONTH(A50),Volumes,4)</f>
        <v>10000</v>
      </c>
      <c r="C50" s="96"/>
      <c r="D50" s="97" t="n">
        <f aca="false">B50+C50</f>
        <v>10000</v>
      </c>
      <c r="E50" s="84" t="n">
        <f aca="false">IF(X50=0,0,IF(AND(X50=1,$H$3=1),D50*S50,IF($H$3=2,D50,"N/A")))</f>
        <v>310000</v>
      </c>
      <c r="F50" s="84" t="n">
        <f aca="false">E50*W50</f>
        <v>241591.845994047</v>
      </c>
      <c r="G50" s="32" t="n">
        <f aca="false">VLOOKUP($A50,Table,MATCH(G$4,Curves,0))</f>
        <v>3.026</v>
      </c>
      <c r="H50" s="98" t="n">
        <f aca="false">G50</f>
        <v>3.026</v>
      </c>
      <c r="I50" s="99" t="n">
        <f aca="false">H50</f>
        <v>3.026</v>
      </c>
      <c r="J50" s="32" t="n">
        <f aca="false">VLOOKUP($A50,Table,MATCH(J$4,Curves,0))</f>
        <v>-0.0345</v>
      </c>
      <c r="K50" s="98" t="n">
        <f aca="false">J50</f>
        <v>-0.0345</v>
      </c>
      <c r="L50" s="99" t="n">
        <f aca="false">K50</f>
        <v>-0.0345</v>
      </c>
      <c r="M50" s="32" t="n">
        <f aca="false">VLOOKUP($A50,Table,MATCH(M$4,Curves,0))</f>
        <v>0.01</v>
      </c>
      <c r="N50" s="98" t="n">
        <f aca="false">VLOOKUP($A50,Table,MATCH(N$4,Curves,0))</f>
        <v>0.03</v>
      </c>
      <c r="O50" s="99" t="n">
        <f aca="false">N50</f>
        <v>0.03</v>
      </c>
      <c r="P50" s="100"/>
      <c r="Q50" s="99" t="n">
        <f aca="false">O50+L50+I50</f>
        <v>3.0215</v>
      </c>
      <c r="R50" s="100"/>
      <c r="S50" s="35" t="n">
        <f aca="false">A51-A50</f>
        <v>31</v>
      </c>
      <c r="T50" s="101" t="n">
        <f aca="false">CHOOSE(F$3,A51+24,A50)</f>
        <v>38102</v>
      </c>
      <c r="U50" s="35" t="n">
        <f aca="false">T50-C$3</f>
        <v>1328</v>
      </c>
      <c r="V50" s="32" t="n">
        <f aca="false">VLOOKUP($A50,Table,MATCH(V$4,Curves,0))</f>
        <v>0.069758043863456</v>
      </c>
      <c r="W50" s="102" t="n">
        <f aca="false">1/(1+CHOOSE(F$3,(V51+($K$3/10000))/2,(V50+($K$3/10000))/2))^(2*U50/365.25)</f>
        <v>0.779328535464668</v>
      </c>
      <c r="X50" s="35" t="n">
        <f aca="false">IF(AND(mthbeg&lt;=A50,mthend&gt;=A50),1,0)</f>
        <v>1</v>
      </c>
      <c r="Y50" s="35" t="n">
        <f aca="false">S50*X50</f>
        <v>31</v>
      </c>
      <c r="AA50" s="89" t="n">
        <f aca="false">F50*G50</f>
        <v>731056.925977987</v>
      </c>
      <c r="AB50" s="89" t="n">
        <f aca="false">$F50*H50</f>
        <v>731056.925977987</v>
      </c>
      <c r="AC50" s="89" t="n">
        <f aca="false">$F50*I50</f>
        <v>731056.925977987</v>
      </c>
      <c r="AD50" s="89" t="n">
        <f aca="false">$F50*J50</f>
        <v>-8334.91868679463</v>
      </c>
      <c r="AE50" s="89" t="n">
        <f aca="false">$F50*K50</f>
        <v>-8334.91868679463</v>
      </c>
      <c r="AF50" s="89" t="n">
        <f aca="false">$F50*L50</f>
        <v>-8334.91868679463</v>
      </c>
      <c r="AG50" s="89" t="n">
        <f aca="false">$F50*M50</f>
        <v>2415.91845994047</v>
      </c>
      <c r="AH50" s="89" t="n">
        <f aca="false">$F50*N50</f>
        <v>7247.75537982142</v>
      </c>
      <c r="AI50" s="89" t="n">
        <f aca="false">F50*O50</f>
        <v>7247.75537982142</v>
      </c>
      <c r="AJ50" s="93"/>
      <c r="AK50" s="89" t="n">
        <f aca="false">CHOOSE($G$3,AB50-AC50,AC50-AB50)</f>
        <v>0</v>
      </c>
      <c r="AL50" s="89" t="n">
        <f aca="false">CHOOSE($G$3,AE50-AF50,AF50-AE50)</f>
        <v>0</v>
      </c>
      <c r="AM50" s="89" t="n">
        <f aca="false">CHOOSE($G$3,AH50-AI50,AI50-AH50)</f>
        <v>0</v>
      </c>
      <c r="AN50" s="103" t="n">
        <f aca="false">SUM(AK50:AM50)</f>
        <v>0</v>
      </c>
      <c r="AP50" s="89" t="n">
        <f aca="false">CHOOSE($G$3,AA50-AB50,AB50-AA50)</f>
        <v>0</v>
      </c>
      <c r="AQ50" s="89" t="n">
        <f aca="false">CHOOSE($G$3,AD50-AE50,AE50-AD50)</f>
        <v>0</v>
      </c>
      <c r="AR50" s="89" t="n">
        <f aca="false">CHOOSE($G$3,AG50-AH50,AH50-AG50)</f>
        <v>4831.83691988094</v>
      </c>
      <c r="AS50" s="103" t="n">
        <f aca="false">AP50+AQ50+AR50</f>
        <v>4831.83691988094</v>
      </c>
      <c r="AT50" s="103"/>
      <c r="AU50" s="90" t="n">
        <f aca="false">AS50+AN50</f>
        <v>4831.83691988094</v>
      </c>
      <c r="AW50" s="90" t="n">
        <f aca="false">AI50+AF50+AC50</f>
        <v>729969.762671014</v>
      </c>
      <c r="AX50" s="104"/>
    </row>
    <row r="51" customFormat="false" ht="12.75" hidden="false" customHeight="false" outlineLevel="0" collapsed="false">
      <c r="A51" s="94" t="n">
        <f aca="false">EDATE(A50,1)</f>
        <v>38078</v>
      </c>
      <c r="B51" s="95" t="n">
        <f aca="false">VLOOKUP(MONTH(A51),Volumes,4)</f>
        <v>10000</v>
      </c>
      <c r="C51" s="96"/>
      <c r="D51" s="97" t="n">
        <f aca="false">B51+C51</f>
        <v>10000</v>
      </c>
      <c r="E51" s="84" t="n">
        <f aca="false">IF(X51=0,0,IF(AND(X51=1,$H$3=1),D51*S51,IF($H$3=2,D51,"N/A")))</f>
        <v>300000</v>
      </c>
      <c r="F51" s="84" t="n">
        <f aca="false">E51*W51</f>
        <v>232487.762957701</v>
      </c>
      <c r="G51" s="32" t="n">
        <f aca="false">VLOOKUP($A51,Table,MATCH(G$4,Curves,0))</f>
        <v>2.889</v>
      </c>
      <c r="H51" s="98" t="n">
        <f aca="false">G51</f>
        <v>2.889</v>
      </c>
      <c r="I51" s="99" t="n">
        <f aca="false">H51</f>
        <v>2.889</v>
      </c>
      <c r="J51" s="32" t="n">
        <f aca="false">VLOOKUP($A51,Table,MATCH(J$4,Curves,0))</f>
        <v>-0.0135</v>
      </c>
      <c r="K51" s="98" t="n">
        <f aca="false">J51</f>
        <v>-0.0135</v>
      </c>
      <c r="L51" s="99" t="n">
        <f aca="false">K51</f>
        <v>-0.0135</v>
      </c>
      <c r="M51" s="32" t="n">
        <f aca="false">VLOOKUP($A51,Table,MATCH(M$4,Curves,0))</f>
        <v>0.0125</v>
      </c>
      <c r="N51" s="98" t="n">
        <f aca="false">VLOOKUP($A51,Table,MATCH(N$4,Curves,0))</f>
        <v>0.03</v>
      </c>
      <c r="O51" s="99" t="n">
        <f aca="false">N51</f>
        <v>0.03</v>
      </c>
      <c r="P51" s="100"/>
      <c r="Q51" s="99" t="n">
        <f aca="false">O51+L51+I51</f>
        <v>2.9055</v>
      </c>
      <c r="R51" s="100"/>
      <c r="S51" s="35" t="n">
        <f aca="false">A52-A51</f>
        <v>30</v>
      </c>
      <c r="T51" s="101" t="n">
        <f aca="false">CHOOSE(F$3,A52+24,A51)</f>
        <v>38132</v>
      </c>
      <c r="U51" s="35" t="n">
        <f aca="false">T51-C$3</f>
        <v>1358</v>
      </c>
      <c r="V51" s="32" t="n">
        <f aca="false">VLOOKUP($A51,Table,MATCH(V$4,Curves,0))</f>
        <v>0.069762215954341</v>
      </c>
      <c r="W51" s="102" t="n">
        <f aca="false">1/(1+CHOOSE(F$3,(V52+($K$3/10000))/2,(V51+($K$3/10000))/2))^(2*U51/365.25)</f>
        <v>0.774959209859002</v>
      </c>
      <c r="X51" s="35" t="n">
        <f aca="false">IF(AND(mthbeg&lt;=A51,mthend&gt;=A51),1,0)</f>
        <v>1</v>
      </c>
      <c r="Y51" s="35" t="n">
        <f aca="false">S51*X51</f>
        <v>30</v>
      </c>
      <c r="AA51" s="89" t="n">
        <f aca="false">F51*G51</f>
        <v>671657.147184797</v>
      </c>
      <c r="AB51" s="89" t="n">
        <f aca="false">$F51*H51</f>
        <v>671657.147184797</v>
      </c>
      <c r="AC51" s="89" t="n">
        <f aca="false">$F51*I51</f>
        <v>671657.147184797</v>
      </c>
      <c r="AD51" s="89" t="n">
        <f aca="false">$F51*J51</f>
        <v>-3138.58479992896</v>
      </c>
      <c r="AE51" s="89" t="n">
        <f aca="false">$F51*K51</f>
        <v>-3138.58479992896</v>
      </c>
      <c r="AF51" s="89" t="n">
        <f aca="false">$F51*L51</f>
        <v>-3138.58479992896</v>
      </c>
      <c r="AG51" s="89" t="n">
        <f aca="false">$F51*M51</f>
        <v>2906.09703697126</v>
      </c>
      <c r="AH51" s="89" t="n">
        <f aca="false">$F51*N51</f>
        <v>6974.63288873102</v>
      </c>
      <c r="AI51" s="89" t="n">
        <f aca="false">F51*O51</f>
        <v>6974.63288873102</v>
      </c>
      <c r="AJ51" s="93"/>
      <c r="AK51" s="89" t="n">
        <f aca="false">CHOOSE($G$3,AB51-AC51,AC51-AB51)</f>
        <v>0</v>
      </c>
      <c r="AL51" s="89" t="n">
        <f aca="false">CHOOSE($G$3,AE51-AF51,AF51-AE51)</f>
        <v>0</v>
      </c>
      <c r="AM51" s="89" t="n">
        <f aca="false">CHOOSE($G$3,AH51-AI51,AI51-AH51)</f>
        <v>0</v>
      </c>
      <c r="AN51" s="103" t="n">
        <f aca="false">SUM(AK51:AM51)</f>
        <v>0</v>
      </c>
      <c r="AP51" s="89" t="n">
        <f aca="false">CHOOSE($G$3,AA51-AB51,AB51-AA51)</f>
        <v>0</v>
      </c>
      <c r="AQ51" s="89" t="n">
        <f aca="false">CHOOSE($G$3,AD51-AE51,AE51-AD51)</f>
        <v>0</v>
      </c>
      <c r="AR51" s="89" t="n">
        <f aca="false">CHOOSE($G$3,AG51-AH51,AH51-AG51)</f>
        <v>4068.53585175976</v>
      </c>
      <c r="AS51" s="103" t="n">
        <f aca="false">AP51+AQ51+AR51</f>
        <v>4068.53585175976</v>
      </c>
      <c r="AT51" s="103"/>
      <c r="AU51" s="90" t="n">
        <f aca="false">AS51+AN51</f>
        <v>4068.53585175976</v>
      </c>
      <c r="AW51" s="90" t="n">
        <f aca="false">AI51+AF51+AC51</f>
        <v>675493.195273599</v>
      </c>
      <c r="AX51" s="104"/>
    </row>
    <row r="52" customFormat="false" ht="12.75" hidden="false" customHeight="false" outlineLevel="0" collapsed="false">
      <c r="A52" s="94" t="n">
        <f aca="false">EDATE(A51,1)</f>
        <v>38108</v>
      </c>
      <c r="B52" s="95" t="n">
        <f aca="false">VLOOKUP(MONTH(A52),Volumes,4)</f>
        <v>20000</v>
      </c>
      <c r="C52" s="96"/>
      <c r="D52" s="97" t="n">
        <f aca="false">B52+C52</f>
        <v>20000</v>
      </c>
      <c r="E52" s="84" t="n">
        <f aca="false">IF(X52=0,0,IF(AND(X52=1,$H$3=1),D52*S52,IF($H$3=2,D52,"N/A")))</f>
        <v>620000</v>
      </c>
      <c r="F52" s="84" t="n">
        <f aca="false">E52*W52</f>
        <v>477691.605078325</v>
      </c>
      <c r="G52" s="32" t="n">
        <f aca="false">VLOOKUP($A52,Table,MATCH(G$4,Curves,0))</f>
        <v>2.875</v>
      </c>
      <c r="H52" s="98" t="n">
        <f aca="false">G52</f>
        <v>2.875</v>
      </c>
      <c r="I52" s="99" t="n">
        <f aca="false">H52</f>
        <v>2.875</v>
      </c>
      <c r="J52" s="32" t="n">
        <f aca="false">VLOOKUP($A52,Table,MATCH(J$4,Curves,0))</f>
        <v>-0.01375</v>
      </c>
      <c r="K52" s="98" t="n">
        <f aca="false">J52</f>
        <v>-0.01375</v>
      </c>
      <c r="L52" s="99" t="n">
        <f aca="false">K52</f>
        <v>-0.01375</v>
      </c>
      <c r="M52" s="32" t="n">
        <f aca="false">VLOOKUP($A52,Table,MATCH(M$4,Curves,0))</f>
        <v>0.0125</v>
      </c>
      <c r="N52" s="98" t="n">
        <f aca="false">VLOOKUP($A52,Table,MATCH(N$4,Curves,0))</f>
        <v>0.03</v>
      </c>
      <c r="O52" s="99" t="n">
        <f aca="false">N52</f>
        <v>0.03</v>
      </c>
      <c r="P52" s="100"/>
      <c r="Q52" s="99" t="n">
        <f aca="false">O52+L52+I52</f>
        <v>2.89125</v>
      </c>
      <c r="R52" s="100"/>
      <c r="S52" s="35" t="n">
        <f aca="false">A53-A52</f>
        <v>31</v>
      </c>
      <c r="T52" s="101" t="n">
        <f aca="false">CHOOSE(F$3,A53+24,A52)</f>
        <v>38163</v>
      </c>
      <c r="U52" s="35" t="n">
        <f aca="false">T52-C$3</f>
        <v>1389</v>
      </c>
      <c r="V52" s="32" t="n">
        <f aca="false">VLOOKUP($A52,Table,MATCH(V$4,Curves,0))</f>
        <v>0.069759436473925</v>
      </c>
      <c r="W52" s="102" t="n">
        <f aca="false">1/(1+CHOOSE(F$3,(V53+($K$3/10000))/2,(V52+($K$3/10000))/2))^(2*U52/365.25)</f>
        <v>0.770470330771492</v>
      </c>
      <c r="X52" s="35" t="n">
        <f aca="false">IF(AND(mthbeg&lt;=A52,mthend&gt;=A52),1,0)</f>
        <v>1</v>
      </c>
      <c r="Y52" s="35" t="n">
        <f aca="false">S52*X52</f>
        <v>31</v>
      </c>
      <c r="AA52" s="89" t="n">
        <f aca="false">F52*G52</f>
        <v>1373363.36460018</v>
      </c>
      <c r="AB52" s="89" t="n">
        <f aca="false">$F52*H52</f>
        <v>1373363.36460018</v>
      </c>
      <c r="AC52" s="89" t="n">
        <f aca="false">$F52*I52</f>
        <v>1373363.36460018</v>
      </c>
      <c r="AD52" s="89" t="n">
        <f aca="false">$F52*J52</f>
        <v>-6568.25956982697</v>
      </c>
      <c r="AE52" s="89" t="n">
        <f aca="false">$F52*K52</f>
        <v>-6568.25956982697</v>
      </c>
      <c r="AF52" s="89" t="n">
        <f aca="false">$F52*L52</f>
        <v>-6568.25956982697</v>
      </c>
      <c r="AG52" s="89" t="n">
        <f aca="false">$F52*M52</f>
        <v>5971.14506347906</v>
      </c>
      <c r="AH52" s="89" t="n">
        <f aca="false">$F52*N52</f>
        <v>14330.7481523497</v>
      </c>
      <c r="AI52" s="89" t="n">
        <f aca="false">F52*O52</f>
        <v>14330.7481523497</v>
      </c>
      <c r="AJ52" s="93"/>
      <c r="AK52" s="89" t="n">
        <f aca="false">CHOOSE($G$3,AB52-AC52,AC52-AB52)</f>
        <v>0</v>
      </c>
      <c r="AL52" s="89" t="n">
        <f aca="false">CHOOSE($G$3,AE52-AF52,AF52-AE52)</f>
        <v>0</v>
      </c>
      <c r="AM52" s="89" t="n">
        <f aca="false">CHOOSE($G$3,AH52-AI52,AI52-AH52)</f>
        <v>0</v>
      </c>
      <c r="AN52" s="103" t="n">
        <f aca="false">SUM(AK52:AM52)</f>
        <v>0</v>
      </c>
      <c r="AP52" s="89" t="n">
        <f aca="false">CHOOSE($G$3,AA52-AB52,AB52-AA52)</f>
        <v>0</v>
      </c>
      <c r="AQ52" s="89" t="n">
        <f aca="false">CHOOSE($G$3,AD52-AE52,AE52-AD52)</f>
        <v>0</v>
      </c>
      <c r="AR52" s="89" t="n">
        <f aca="false">CHOOSE($G$3,AG52-AH52,AH52-AG52)</f>
        <v>8359.60308887069</v>
      </c>
      <c r="AS52" s="103" t="n">
        <f aca="false">AP52+AQ52+AR52</f>
        <v>8359.60308887069</v>
      </c>
      <c r="AT52" s="103"/>
      <c r="AU52" s="90" t="n">
        <f aca="false">AS52+AN52</f>
        <v>8359.60308887069</v>
      </c>
      <c r="AW52" s="90" t="n">
        <f aca="false">AI52+AF52+AC52</f>
        <v>1381125.85318271</v>
      </c>
      <c r="AX52" s="104"/>
    </row>
    <row r="53" customFormat="false" ht="12.75" hidden="false" customHeight="false" outlineLevel="0" collapsed="false">
      <c r="A53" s="94" t="n">
        <f aca="false">EDATE(A52,1)</f>
        <v>38139</v>
      </c>
      <c r="B53" s="95" t="n">
        <f aca="false">VLOOKUP(MONTH(A53),Volumes,4)</f>
        <v>40000</v>
      </c>
      <c r="C53" s="96"/>
      <c r="D53" s="97" t="n">
        <f aca="false">B53+C53</f>
        <v>40000</v>
      </c>
      <c r="E53" s="84" t="n">
        <f aca="false">IF(X53=0,0,IF(AND(X53=1,$H$3=1),D53*S53,IF($H$3=2,D53,"N/A")))</f>
        <v>1200000</v>
      </c>
      <c r="F53" s="84" t="n">
        <f aca="false">E53*W53</f>
        <v>919333.480248808</v>
      </c>
      <c r="G53" s="32" t="n">
        <f aca="false">VLOOKUP($A53,Table,MATCH(G$4,Curves,0))</f>
        <v>2.908</v>
      </c>
      <c r="H53" s="98" t="n">
        <f aca="false">G53</f>
        <v>2.908</v>
      </c>
      <c r="I53" s="99" t="n">
        <f aca="false">H53</f>
        <v>2.908</v>
      </c>
      <c r="J53" s="32" t="n">
        <f aca="false">VLOOKUP($A53,Table,MATCH(J$4,Curves,0))</f>
        <v>-0.01375</v>
      </c>
      <c r="K53" s="98" t="n">
        <f aca="false">J53</f>
        <v>-0.01375</v>
      </c>
      <c r="L53" s="99" t="n">
        <f aca="false">K53</f>
        <v>-0.01375</v>
      </c>
      <c r="M53" s="32" t="n">
        <f aca="false">VLOOKUP($A53,Table,MATCH(M$4,Curves,0))</f>
        <v>0.0125</v>
      </c>
      <c r="N53" s="98" t="n">
        <f aca="false">VLOOKUP($A53,Table,MATCH(N$4,Curves,0))</f>
        <v>0.03</v>
      </c>
      <c r="O53" s="99" t="n">
        <f aca="false">N53</f>
        <v>0.03</v>
      </c>
      <c r="P53" s="100"/>
      <c r="Q53" s="99" t="n">
        <f aca="false">O53+L53+I53</f>
        <v>2.92425</v>
      </c>
      <c r="R53" s="100"/>
      <c r="S53" s="35" t="n">
        <f aca="false">A54-A53</f>
        <v>30</v>
      </c>
      <c r="T53" s="101" t="n">
        <f aca="false">CHOOSE(F$3,A54+24,A53)</f>
        <v>38193</v>
      </c>
      <c r="U53" s="35" t="n">
        <f aca="false">T53-C$3</f>
        <v>1419</v>
      </c>
      <c r="V53" s="32" t="n">
        <f aca="false">VLOOKUP($A53,Table,MATCH(V$4,Curves,0))</f>
        <v>0.069756564344165</v>
      </c>
      <c r="W53" s="102" t="n">
        <f aca="false">1/(1+CHOOSE(F$3,(V54+($K$3/10000))/2,(V53+($K$3/10000))/2))^(2*U53/365.25)</f>
        <v>0.766111233540673</v>
      </c>
      <c r="X53" s="35" t="n">
        <f aca="false">IF(AND(mthbeg&lt;=A53,mthend&gt;=A53),1,0)</f>
        <v>1</v>
      </c>
      <c r="Y53" s="35" t="n">
        <f aca="false">S53*X53</f>
        <v>30</v>
      </c>
      <c r="AA53" s="89" t="n">
        <f aca="false">F53*G53</f>
        <v>2673421.76056353</v>
      </c>
      <c r="AB53" s="89" t="n">
        <f aca="false">$F53*H53</f>
        <v>2673421.76056353</v>
      </c>
      <c r="AC53" s="89" t="n">
        <f aca="false">$F53*I53</f>
        <v>2673421.76056353</v>
      </c>
      <c r="AD53" s="89" t="n">
        <f aca="false">$F53*J53</f>
        <v>-12640.8353534211</v>
      </c>
      <c r="AE53" s="89" t="n">
        <f aca="false">$F53*K53</f>
        <v>-12640.8353534211</v>
      </c>
      <c r="AF53" s="89" t="n">
        <f aca="false">$F53*L53</f>
        <v>-12640.8353534211</v>
      </c>
      <c r="AG53" s="89" t="n">
        <f aca="false">$F53*M53</f>
        <v>11491.6685031101</v>
      </c>
      <c r="AH53" s="89" t="n">
        <f aca="false">$F53*N53</f>
        <v>27580.0044074642</v>
      </c>
      <c r="AI53" s="89" t="n">
        <f aca="false">F53*O53</f>
        <v>27580.0044074642</v>
      </c>
      <c r="AJ53" s="93"/>
      <c r="AK53" s="89" t="n">
        <f aca="false">CHOOSE($G$3,AB53-AC53,AC53-AB53)</f>
        <v>0</v>
      </c>
      <c r="AL53" s="89" t="n">
        <f aca="false">CHOOSE($G$3,AE53-AF53,AF53-AE53)</f>
        <v>0</v>
      </c>
      <c r="AM53" s="89" t="n">
        <f aca="false">CHOOSE($G$3,AH53-AI53,AI53-AH53)</f>
        <v>0</v>
      </c>
      <c r="AN53" s="103" t="n">
        <f aca="false">SUM(AK53:AM53)</f>
        <v>0</v>
      </c>
      <c r="AP53" s="89" t="n">
        <f aca="false">CHOOSE($G$3,AA53-AB53,AB53-AA53)</f>
        <v>0</v>
      </c>
      <c r="AQ53" s="89" t="n">
        <f aca="false">CHOOSE($G$3,AD53-AE53,AE53-AD53)</f>
        <v>0</v>
      </c>
      <c r="AR53" s="89" t="n">
        <f aca="false">CHOOSE($G$3,AG53-AH53,AH53-AG53)</f>
        <v>16088.3359043541</v>
      </c>
      <c r="AS53" s="103" t="n">
        <f aca="false">AP53+AQ53+AR53</f>
        <v>16088.3359043541</v>
      </c>
      <c r="AT53" s="103"/>
      <c r="AU53" s="90" t="n">
        <f aca="false">AS53+AN53</f>
        <v>16088.3359043541</v>
      </c>
      <c r="AW53" s="90" t="n">
        <f aca="false">AI53+AF53+AC53</f>
        <v>2688360.92961758</v>
      </c>
      <c r="AX53" s="104"/>
    </row>
    <row r="54" customFormat="false" ht="12.75" hidden="false" customHeight="false" outlineLevel="0" collapsed="false">
      <c r="A54" s="94" t="n">
        <f aca="false">EDATE(A53,1)</f>
        <v>38169</v>
      </c>
      <c r="B54" s="95" t="n">
        <f aca="false">VLOOKUP(MONTH(A54),Volumes,4)</f>
        <v>40000</v>
      </c>
      <c r="C54" s="96"/>
      <c r="D54" s="97" t="n">
        <f aca="false">B54+C54</f>
        <v>40000</v>
      </c>
      <c r="E54" s="84" t="n">
        <f aca="false">IF(X54=0,0,IF(AND(X54=1,$H$3=1),D54*S54,IF($H$3=2,D54,"N/A")))</f>
        <v>1240000</v>
      </c>
      <c r="F54" s="84" t="n">
        <f aca="false">E54*W54</f>
        <v>944363.156243201</v>
      </c>
      <c r="G54" s="32" t="n">
        <f aca="false">VLOOKUP($A54,Table,MATCH(G$4,Curves,0))</f>
        <v>2.92</v>
      </c>
      <c r="H54" s="98" t="n">
        <f aca="false">G54</f>
        <v>2.92</v>
      </c>
      <c r="I54" s="99" t="n">
        <f aca="false">H54</f>
        <v>2.92</v>
      </c>
      <c r="J54" s="32" t="n">
        <f aca="false">VLOOKUP($A54,Table,MATCH(J$4,Curves,0))</f>
        <v>-0.01375</v>
      </c>
      <c r="K54" s="98" t="n">
        <f aca="false">J54</f>
        <v>-0.01375</v>
      </c>
      <c r="L54" s="99" t="n">
        <f aca="false">K54</f>
        <v>-0.01375</v>
      </c>
      <c r="M54" s="32" t="n">
        <f aca="false">VLOOKUP($A54,Table,MATCH(M$4,Curves,0))</f>
        <v>0.0125</v>
      </c>
      <c r="N54" s="98" t="n">
        <f aca="false">VLOOKUP($A54,Table,MATCH(N$4,Curves,0))</f>
        <v>0.03</v>
      </c>
      <c r="O54" s="99" t="n">
        <f aca="false">N54</f>
        <v>0.03</v>
      </c>
      <c r="P54" s="100"/>
      <c r="Q54" s="99" t="n">
        <f aca="false">O54+L54+I54</f>
        <v>2.93625</v>
      </c>
      <c r="R54" s="100"/>
      <c r="S54" s="35" t="n">
        <f aca="false">A55-A54</f>
        <v>31</v>
      </c>
      <c r="T54" s="101" t="n">
        <f aca="false">CHOOSE(F$3,A55+24,A54)</f>
        <v>38224</v>
      </c>
      <c r="U54" s="35" t="n">
        <f aca="false">T54-C$3</f>
        <v>1450</v>
      </c>
      <c r="V54" s="32" t="n">
        <f aca="false">VLOOKUP($A54,Table,MATCH(V$4,Curves,0))</f>
        <v>0.069767735214672</v>
      </c>
      <c r="W54" s="102" t="n">
        <f aca="false">1/(1+CHOOSE(F$3,(V55+($K$3/10000))/2,(V54+($K$3/10000))/2))^(2*U54/365.25)</f>
        <v>0.76158319051871</v>
      </c>
      <c r="X54" s="35" t="n">
        <f aca="false">IF(AND(mthbeg&lt;=A54,mthend&gt;=A54),1,0)</f>
        <v>1</v>
      </c>
      <c r="Y54" s="35" t="n">
        <f aca="false">S54*X54</f>
        <v>31</v>
      </c>
      <c r="AA54" s="89" t="n">
        <f aca="false">F54*G54</f>
        <v>2757540.41623015</v>
      </c>
      <c r="AB54" s="89" t="n">
        <f aca="false">$F54*H54</f>
        <v>2757540.41623015</v>
      </c>
      <c r="AC54" s="89" t="n">
        <f aca="false">$F54*I54</f>
        <v>2757540.41623015</v>
      </c>
      <c r="AD54" s="89" t="n">
        <f aca="false">$F54*J54</f>
        <v>-12984.993398344</v>
      </c>
      <c r="AE54" s="89" t="n">
        <f aca="false">$F54*K54</f>
        <v>-12984.993398344</v>
      </c>
      <c r="AF54" s="89" t="n">
        <f aca="false">$F54*L54</f>
        <v>-12984.993398344</v>
      </c>
      <c r="AG54" s="89" t="n">
        <f aca="false">$F54*M54</f>
        <v>11804.53945304</v>
      </c>
      <c r="AH54" s="89" t="n">
        <f aca="false">$F54*N54</f>
        <v>28330.894687296</v>
      </c>
      <c r="AI54" s="89" t="n">
        <f aca="false">F54*O54</f>
        <v>28330.894687296</v>
      </c>
      <c r="AJ54" s="93"/>
      <c r="AK54" s="89" t="n">
        <f aca="false">CHOOSE($G$3,AB54-AC54,AC54-AB54)</f>
        <v>0</v>
      </c>
      <c r="AL54" s="89" t="n">
        <f aca="false">CHOOSE($G$3,AE54-AF54,AF54-AE54)</f>
        <v>0</v>
      </c>
      <c r="AM54" s="89" t="n">
        <f aca="false">CHOOSE($G$3,AH54-AI54,AI54-AH54)</f>
        <v>0</v>
      </c>
      <c r="AN54" s="103" t="n">
        <f aca="false">SUM(AK54:AM54)</f>
        <v>0</v>
      </c>
      <c r="AP54" s="89" t="n">
        <f aca="false">CHOOSE($G$3,AA54-AB54,AB54-AA54)</f>
        <v>0</v>
      </c>
      <c r="AQ54" s="89" t="n">
        <f aca="false">CHOOSE($G$3,AD54-AE54,AE54-AD54)</f>
        <v>0</v>
      </c>
      <c r="AR54" s="89" t="n">
        <f aca="false">CHOOSE($G$3,AG54-AH54,AH54-AG54)</f>
        <v>16526.355234256</v>
      </c>
      <c r="AS54" s="103" t="n">
        <f aca="false">AP54+AQ54+AR54</f>
        <v>16526.355234256</v>
      </c>
      <c r="AT54" s="103"/>
      <c r="AU54" s="90" t="n">
        <f aca="false">AS54+AN54</f>
        <v>16526.355234256</v>
      </c>
      <c r="AW54" s="90" t="n">
        <f aca="false">AI54+AF54+AC54</f>
        <v>2772886.3175191</v>
      </c>
      <c r="AX54" s="104"/>
    </row>
    <row r="55" customFormat="false" ht="12.75" hidden="false" customHeight="false" outlineLevel="0" collapsed="false">
      <c r="A55" s="94" t="n">
        <f aca="false">EDATE(A54,1)</f>
        <v>38200</v>
      </c>
      <c r="B55" s="95" t="n">
        <f aca="false">VLOOKUP(MONTH(A55),Volumes,4)</f>
        <v>40000</v>
      </c>
      <c r="C55" s="96"/>
      <c r="D55" s="97" t="n">
        <f aca="false">B55+C55</f>
        <v>40000</v>
      </c>
      <c r="E55" s="84" t="n">
        <f aca="false">IF(X55=0,0,IF(AND(X55=1,$H$3=1),D55*S55,IF($H$3=2,D55,"N/A")))</f>
        <v>1240000</v>
      </c>
      <c r="F55" s="84" t="n">
        <f aca="false">E55*W55</f>
        <v>938777.255724583</v>
      </c>
      <c r="G55" s="32" t="n">
        <f aca="false">VLOOKUP($A55,Table,MATCH(G$4,Curves,0))</f>
        <v>2.941</v>
      </c>
      <c r="H55" s="98" t="n">
        <f aca="false">G55</f>
        <v>2.941</v>
      </c>
      <c r="I55" s="99" t="n">
        <f aca="false">H55</f>
        <v>2.941</v>
      </c>
      <c r="J55" s="32" t="n">
        <f aca="false">VLOOKUP($A55,Table,MATCH(J$4,Curves,0))</f>
        <v>-0.01375</v>
      </c>
      <c r="K55" s="98" t="n">
        <f aca="false">J55</f>
        <v>-0.01375</v>
      </c>
      <c r="L55" s="99" t="n">
        <f aca="false">K55</f>
        <v>-0.01375</v>
      </c>
      <c r="M55" s="32" t="n">
        <f aca="false">VLOOKUP($A55,Table,MATCH(M$4,Curves,0))</f>
        <v>0.0125</v>
      </c>
      <c r="N55" s="98" t="n">
        <f aca="false">VLOOKUP($A55,Table,MATCH(N$4,Curves,0))</f>
        <v>0.03</v>
      </c>
      <c r="O55" s="99" t="n">
        <f aca="false">N55</f>
        <v>0.03</v>
      </c>
      <c r="P55" s="100"/>
      <c r="Q55" s="99" t="n">
        <f aca="false">O55+L55+I55</f>
        <v>2.95725</v>
      </c>
      <c r="R55" s="100"/>
      <c r="S55" s="35" t="n">
        <f aca="false">A56-A55</f>
        <v>31</v>
      </c>
      <c r="T55" s="101" t="n">
        <f aca="false">CHOOSE(F$3,A56+24,A55)</f>
        <v>38255</v>
      </c>
      <c r="U55" s="35" t="n">
        <f aca="false">T55-C$3</f>
        <v>1481</v>
      </c>
      <c r="V55" s="32" t="n">
        <f aca="false">VLOOKUP($A55,Table,MATCH(V$4,Curves,0))</f>
        <v>0.069795753147851</v>
      </c>
      <c r="W55" s="102" t="n">
        <f aca="false">1/(1+CHOOSE(F$3,(V56+($K$3/10000))/2,(V55+($K$3/10000))/2))^(2*U55/365.25)</f>
        <v>0.757078432035954</v>
      </c>
      <c r="X55" s="35" t="n">
        <f aca="false">IF(AND(mthbeg&lt;=A55,mthend&gt;=A55),1,0)</f>
        <v>1</v>
      </c>
      <c r="Y55" s="35" t="n">
        <f aca="false">S55*X55</f>
        <v>31</v>
      </c>
      <c r="AA55" s="89" t="n">
        <f aca="false">F55*G55</f>
        <v>2760943.909086</v>
      </c>
      <c r="AB55" s="89" t="n">
        <f aca="false">$F55*H55</f>
        <v>2760943.909086</v>
      </c>
      <c r="AC55" s="89" t="n">
        <f aca="false">$F55*I55</f>
        <v>2760943.909086</v>
      </c>
      <c r="AD55" s="89" t="n">
        <f aca="false">$F55*J55</f>
        <v>-12908.187266213</v>
      </c>
      <c r="AE55" s="89" t="n">
        <f aca="false">$F55*K55</f>
        <v>-12908.187266213</v>
      </c>
      <c r="AF55" s="89" t="n">
        <f aca="false">$F55*L55</f>
        <v>-12908.187266213</v>
      </c>
      <c r="AG55" s="89" t="n">
        <f aca="false">$F55*M55</f>
        <v>11734.7156965573</v>
      </c>
      <c r="AH55" s="89" t="n">
        <f aca="false">$F55*N55</f>
        <v>28163.3176717375</v>
      </c>
      <c r="AI55" s="89" t="n">
        <f aca="false">F55*O55</f>
        <v>28163.3176717375</v>
      </c>
      <c r="AJ55" s="93"/>
      <c r="AK55" s="89" t="n">
        <f aca="false">CHOOSE($G$3,AB55-AC55,AC55-AB55)</f>
        <v>0</v>
      </c>
      <c r="AL55" s="89" t="n">
        <f aca="false">CHOOSE($G$3,AE55-AF55,AF55-AE55)</f>
        <v>0</v>
      </c>
      <c r="AM55" s="89" t="n">
        <f aca="false">CHOOSE($G$3,AH55-AI55,AI55-AH55)</f>
        <v>0</v>
      </c>
      <c r="AN55" s="103" t="n">
        <f aca="false">SUM(AK55:AM55)</f>
        <v>0</v>
      </c>
      <c r="AP55" s="89" t="n">
        <f aca="false">CHOOSE($G$3,AA55-AB55,AB55-AA55)</f>
        <v>0</v>
      </c>
      <c r="AQ55" s="89" t="n">
        <f aca="false">CHOOSE($G$3,AD55-AE55,AE55-AD55)</f>
        <v>0</v>
      </c>
      <c r="AR55" s="89" t="n">
        <f aca="false">CHOOSE($G$3,AG55-AH55,AH55-AG55)</f>
        <v>16428.6019751802</v>
      </c>
      <c r="AS55" s="103" t="n">
        <f aca="false">AP55+AQ55+AR55</f>
        <v>16428.6019751802</v>
      </c>
      <c r="AT55" s="103"/>
      <c r="AU55" s="90" t="n">
        <f aca="false">AS55+AN55</f>
        <v>16428.6019751802</v>
      </c>
      <c r="AW55" s="90" t="n">
        <f aca="false">AI55+AF55+AC55</f>
        <v>2776199.03949152</v>
      </c>
      <c r="AX55" s="104"/>
    </row>
    <row r="56" customFormat="false" ht="12.75" hidden="false" customHeight="false" outlineLevel="0" collapsed="false">
      <c r="A56" s="94" t="n">
        <f aca="false">EDATE(A55,1)</f>
        <v>38231</v>
      </c>
      <c r="B56" s="95" t="n">
        <f aca="false">VLOOKUP(MONTH(A56),Volumes,4)</f>
        <v>20000</v>
      </c>
      <c r="C56" s="96"/>
      <c r="D56" s="97" t="n">
        <f aca="false">B56+C56</f>
        <v>20000</v>
      </c>
      <c r="E56" s="84" t="n">
        <f aca="false">IF(X56=0,0,IF(AND(X56=1,$H$3=1),D56*S56,IF($H$3=2,D56,"N/A")))</f>
        <v>600000</v>
      </c>
      <c r="F56" s="84" t="n">
        <f aca="false">E56*W56</f>
        <v>451644.640521036</v>
      </c>
      <c r="G56" s="32" t="n">
        <f aca="false">VLOOKUP($A56,Table,MATCH(G$4,Curves,0))</f>
        <v>2.967</v>
      </c>
      <c r="H56" s="98" t="n">
        <f aca="false">G56</f>
        <v>2.967</v>
      </c>
      <c r="I56" s="99" t="n">
        <f aca="false">H56</f>
        <v>2.967</v>
      </c>
      <c r="J56" s="32" t="n">
        <f aca="false">VLOOKUP($A56,Table,MATCH(J$4,Curves,0))</f>
        <v>-0.01625</v>
      </c>
      <c r="K56" s="98" t="n">
        <f aca="false">J56</f>
        <v>-0.01625</v>
      </c>
      <c r="L56" s="99" t="n">
        <f aca="false">K56</f>
        <v>-0.01625</v>
      </c>
      <c r="M56" s="32" t="n">
        <f aca="false">VLOOKUP($A56,Table,MATCH(M$4,Curves,0))</f>
        <v>0.0125</v>
      </c>
      <c r="N56" s="98" t="n">
        <f aca="false">VLOOKUP($A56,Table,MATCH(N$4,Curves,0))</f>
        <v>0.03</v>
      </c>
      <c r="O56" s="99" t="n">
        <f aca="false">N56</f>
        <v>0.03</v>
      </c>
      <c r="P56" s="100"/>
      <c r="Q56" s="99" t="n">
        <f aca="false">O56+L56+I56</f>
        <v>2.98075</v>
      </c>
      <c r="R56" s="100"/>
      <c r="S56" s="35" t="n">
        <f aca="false">A57-A56</f>
        <v>30</v>
      </c>
      <c r="T56" s="101" t="n">
        <f aca="false">CHOOSE(F$3,A57+24,A56)</f>
        <v>38285</v>
      </c>
      <c r="U56" s="35" t="n">
        <f aca="false">T56-C$3</f>
        <v>1511</v>
      </c>
      <c r="V56" s="32" t="n">
        <f aca="false">VLOOKUP($A56,Table,MATCH(V$4,Curves,0))</f>
        <v>0.06982377108129</v>
      </c>
      <c r="W56" s="102" t="n">
        <f aca="false">1/(1+CHOOSE(F$3,(V57+($K$3/10000))/2,(V56+($K$3/10000))/2))^(2*U56/365.25)</f>
        <v>0.75274106753506</v>
      </c>
      <c r="X56" s="35" t="n">
        <f aca="false">IF(AND(mthbeg&lt;=A56,mthend&gt;=A56),1,0)</f>
        <v>1</v>
      </c>
      <c r="Y56" s="35" t="n">
        <f aca="false">S56*X56</f>
        <v>30</v>
      </c>
      <c r="AA56" s="89" t="n">
        <f aca="false">F56*G56</f>
        <v>1340029.64842591</v>
      </c>
      <c r="AB56" s="89" t="n">
        <f aca="false">$F56*H56</f>
        <v>1340029.64842591</v>
      </c>
      <c r="AC56" s="89" t="n">
        <f aca="false">$F56*I56</f>
        <v>1340029.64842591</v>
      </c>
      <c r="AD56" s="89" t="n">
        <f aca="false">$F56*J56</f>
        <v>-7339.22540846683</v>
      </c>
      <c r="AE56" s="89" t="n">
        <f aca="false">$F56*K56</f>
        <v>-7339.22540846683</v>
      </c>
      <c r="AF56" s="89" t="n">
        <f aca="false">$F56*L56</f>
        <v>-7339.22540846683</v>
      </c>
      <c r="AG56" s="89" t="n">
        <f aca="false">$F56*M56</f>
        <v>5645.55800651295</v>
      </c>
      <c r="AH56" s="89" t="n">
        <f aca="false">$F56*N56</f>
        <v>13549.3392156311</v>
      </c>
      <c r="AI56" s="89" t="n">
        <f aca="false">F56*O56</f>
        <v>13549.3392156311</v>
      </c>
      <c r="AJ56" s="93"/>
      <c r="AK56" s="89" t="n">
        <f aca="false">CHOOSE($G$3,AB56-AC56,AC56-AB56)</f>
        <v>0</v>
      </c>
      <c r="AL56" s="89" t="n">
        <f aca="false">CHOOSE($G$3,AE56-AF56,AF56-AE56)</f>
        <v>0</v>
      </c>
      <c r="AM56" s="89" t="n">
        <f aca="false">CHOOSE($G$3,AH56-AI56,AI56-AH56)</f>
        <v>0</v>
      </c>
      <c r="AN56" s="103" t="n">
        <f aca="false">SUM(AK56:AM56)</f>
        <v>0</v>
      </c>
      <c r="AP56" s="89" t="n">
        <f aca="false">CHOOSE($G$3,AA56-AB56,AB56-AA56)</f>
        <v>0</v>
      </c>
      <c r="AQ56" s="89" t="n">
        <f aca="false">CHOOSE($G$3,AD56-AE56,AE56-AD56)</f>
        <v>0</v>
      </c>
      <c r="AR56" s="89" t="n">
        <f aca="false">CHOOSE($G$3,AG56-AH56,AH56-AG56)</f>
        <v>7903.78120911813</v>
      </c>
      <c r="AS56" s="103" t="n">
        <f aca="false">AP56+AQ56+AR56</f>
        <v>7903.78120911813</v>
      </c>
      <c r="AT56" s="103"/>
      <c r="AU56" s="90" t="n">
        <f aca="false">AS56+AN56</f>
        <v>7903.78120911813</v>
      </c>
      <c r="AW56" s="90" t="n">
        <f aca="false">AI56+AF56+AC56</f>
        <v>1346239.76223308</v>
      </c>
      <c r="AX56" s="104"/>
    </row>
    <row r="57" customFormat="false" ht="12.75" hidden="false" customHeight="false" outlineLevel="0" collapsed="false">
      <c r="A57" s="94" t="n">
        <f aca="false">EDATE(A56,1)</f>
        <v>38261</v>
      </c>
      <c r="B57" s="95" t="n">
        <f aca="false">VLOOKUP(MONTH(A57),Volumes,4)</f>
        <v>10000</v>
      </c>
      <c r="C57" s="96"/>
      <c r="D57" s="97" t="n">
        <f aca="false">B57+C57</f>
        <v>10000</v>
      </c>
      <c r="E57" s="84" t="n">
        <f aca="false">IF(X57=0,0,IF(AND(X57=1,$H$3=1),D57*S57,IF($H$3=2,D57,"N/A")))</f>
        <v>310000</v>
      </c>
      <c r="F57" s="84" t="n">
        <f aca="false">E57*W57</f>
        <v>231967.37220032</v>
      </c>
      <c r="G57" s="32" t="n">
        <f aca="false">VLOOKUP($A57,Table,MATCH(G$4,Curves,0))</f>
        <v>2.981</v>
      </c>
      <c r="H57" s="98" t="n">
        <f aca="false">G57</f>
        <v>2.981</v>
      </c>
      <c r="I57" s="99" t="n">
        <f aca="false">H57</f>
        <v>2.981</v>
      </c>
      <c r="J57" s="32" t="n">
        <f aca="false">VLOOKUP($A57,Table,MATCH(J$4,Curves,0))</f>
        <v>-0.01625</v>
      </c>
      <c r="K57" s="98" t="n">
        <f aca="false">J57</f>
        <v>-0.01625</v>
      </c>
      <c r="L57" s="99" t="n">
        <f aca="false">K57</f>
        <v>-0.01625</v>
      </c>
      <c r="M57" s="32" t="n">
        <f aca="false">VLOOKUP($A57,Table,MATCH(M$4,Curves,0))</f>
        <v>0.0125</v>
      </c>
      <c r="N57" s="98" t="n">
        <f aca="false">VLOOKUP($A57,Table,MATCH(N$4,Curves,0))</f>
        <v>0.03</v>
      </c>
      <c r="O57" s="99" t="n">
        <f aca="false">N57</f>
        <v>0.03</v>
      </c>
      <c r="P57" s="100"/>
      <c r="Q57" s="99" t="n">
        <f aca="false">O57+L57+I57</f>
        <v>2.99475</v>
      </c>
      <c r="R57" s="100"/>
      <c r="S57" s="35" t="n">
        <f aca="false">A58-A57</f>
        <v>31</v>
      </c>
      <c r="T57" s="101" t="n">
        <f aca="false">CHOOSE(F$3,A58+24,A57)</f>
        <v>38316</v>
      </c>
      <c r="U57" s="35" t="n">
        <f aca="false">T57-C$3</f>
        <v>1542</v>
      </c>
      <c r="V57" s="32" t="n">
        <f aca="false">VLOOKUP($A57,Table,MATCH(V$4,Curves,0))</f>
        <v>0.069850885210671</v>
      </c>
      <c r="W57" s="102" t="n">
        <f aca="false">1/(1+CHOOSE(F$3,(V58+($K$3/10000))/2,(V57+($K$3/10000))/2))^(2*U57/365.25)</f>
        <v>0.748281845807484</v>
      </c>
      <c r="X57" s="35" t="n">
        <f aca="false">IF(AND(mthbeg&lt;=A57,mthend&gt;=A57),1,0)</f>
        <v>1</v>
      </c>
      <c r="Y57" s="35" t="n">
        <f aca="false">S57*X57</f>
        <v>31</v>
      </c>
      <c r="AA57" s="89" t="n">
        <f aca="false">F57*G57</f>
        <v>691494.736529154</v>
      </c>
      <c r="AB57" s="89" t="n">
        <f aca="false">$F57*H57</f>
        <v>691494.736529154</v>
      </c>
      <c r="AC57" s="89" t="n">
        <f aca="false">$F57*I57</f>
        <v>691494.736529154</v>
      </c>
      <c r="AD57" s="89" t="n">
        <f aca="false">$F57*J57</f>
        <v>-3769.4697982552</v>
      </c>
      <c r="AE57" s="89" t="n">
        <f aca="false">$F57*K57</f>
        <v>-3769.4697982552</v>
      </c>
      <c r="AF57" s="89" t="n">
        <f aca="false">$F57*L57</f>
        <v>-3769.4697982552</v>
      </c>
      <c r="AG57" s="89" t="n">
        <f aca="false">$F57*M57</f>
        <v>2899.592152504</v>
      </c>
      <c r="AH57" s="89" t="n">
        <f aca="false">$F57*N57</f>
        <v>6959.0211660096</v>
      </c>
      <c r="AI57" s="89" t="n">
        <f aca="false">F57*O57</f>
        <v>6959.0211660096</v>
      </c>
      <c r="AJ57" s="93"/>
      <c r="AK57" s="89" t="n">
        <f aca="false">CHOOSE($G$3,AB57-AC57,AC57-AB57)</f>
        <v>0</v>
      </c>
      <c r="AL57" s="89" t="n">
        <f aca="false">CHOOSE($G$3,AE57-AF57,AF57-AE57)</f>
        <v>0</v>
      </c>
      <c r="AM57" s="89" t="n">
        <f aca="false">CHOOSE($G$3,AH57-AI57,AI57-AH57)</f>
        <v>0</v>
      </c>
      <c r="AN57" s="103" t="n">
        <f aca="false">SUM(AK57:AM57)</f>
        <v>0</v>
      </c>
      <c r="AP57" s="89" t="n">
        <f aca="false">CHOOSE($G$3,AA57-AB57,AB57-AA57)</f>
        <v>0</v>
      </c>
      <c r="AQ57" s="89" t="n">
        <f aca="false">CHOOSE($G$3,AD57-AE57,AE57-AD57)</f>
        <v>0</v>
      </c>
      <c r="AR57" s="89" t="n">
        <f aca="false">CHOOSE($G$3,AG57-AH57,AH57-AG57)</f>
        <v>4059.4290135056</v>
      </c>
      <c r="AS57" s="103" t="n">
        <f aca="false">AP57+AQ57+AR57</f>
        <v>4059.4290135056</v>
      </c>
      <c r="AT57" s="103"/>
      <c r="AU57" s="90" t="n">
        <f aca="false">AS57+AN57</f>
        <v>4059.4290135056</v>
      </c>
      <c r="AW57" s="90" t="n">
        <f aca="false">AI57+AF57+AC57</f>
        <v>694684.287896908</v>
      </c>
      <c r="AX57" s="104"/>
    </row>
    <row r="58" customFormat="false" ht="12.75" hidden="false" customHeight="false" outlineLevel="0" collapsed="false">
      <c r="A58" s="94" t="n">
        <f aca="false">EDATE(A57,1)</f>
        <v>38292</v>
      </c>
      <c r="B58" s="95" t="n">
        <f aca="false">VLOOKUP(MONTH(A58),Volumes,4)</f>
        <v>10000</v>
      </c>
      <c r="C58" s="96"/>
      <c r="D58" s="97" t="n">
        <f aca="false">B58+C58</f>
        <v>10000</v>
      </c>
      <c r="E58" s="84" t="n">
        <f aca="false">IF(X58=0,0,IF(AND(X58=1,$H$3=1),D58*S58,IF($H$3=2,D58,"N/A")))</f>
        <v>300000</v>
      </c>
      <c r="F58" s="84" t="n">
        <f aca="false">E58*W58</f>
        <v>223196.510770548</v>
      </c>
      <c r="G58" s="32" t="n">
        <f aca="false">VLOOKUP($A58,Table,MATCH(G$4,Curves,0))</f>
        <v>3.068</v>
      </c>
      <c r="H58" s="98" t="n">
        <f aca="false">G58</f>
        <v>3.068</v>
      </c>
      <c r="I58" s="99" t="n">
        <f aca="false">H58</f>
        <v>3.068</v>
      </c>
      <c r="J58" s="32" t="n">
        <f aca="false">VLOOKUP($A58,Table,MATCH(J$4,Curves,0))</f>
        <v>-0.031</v>
      </c>
      <c r="K58" s="98" t="n">
        <f aca="false">J58</f>
        <v>-0.031</v>
      </c>
      <c r="L58" s="99" t="n">
        <f aca="false">K58</f>
        <v>-0.031</v>
      </c>
      <c r="M58" s="32" t="n">
        <f aca="false">VLOOKUP($A58,Table,MATCH(M$4,Curves,0))</f>
        <v>0.01</v>
      </c>
      <c r="N58" s="98" t="n">
        <f aca="false">VLOOKUP($A58,Table,MATCH(N$4,Curves,0))</f>
        <v>0.03</v>
      </c>
      <c r="O58" s="99" t="n">
        <f aca="false">N58</f>
        <v>0.03</v>
      </c>
      <c r="P58" s="100"/>
      <c r="Q58" s="99" t="n">
        <f aca="false">O58+L58+I58</f>
        <v>3.067</v>
      </c>
      <c r="R58" s="100"/>
      <c r="S58" s="35" t="n">
        <f aca="false">A59-A58</f>
        <v>30</v>
      </c>
      <c r="T58" s="101" t="n">
        <f aca="false">CHOOSE(F$3,A59+24,A58)</f>
        <v>38346</v>
      </c>
      <c r="U58" s="35" t="n">
        <f aca="false">T58-C$3</f>
        <v>1572</v>
      </c>
      <c r="V58" s="32" t="n">
        <f aca="false">VLOOKUP($A58,Table,MATCH(V$4,Curves,0))</f>
        <v>0.069878903144621</v>
      </c>
      <c r="W58" s="102" t="n">
        <f aca="false">1/(1+CHOOSE(F$3,(V59+($K$3/10000))/2,(V58+($K$3/10000))/2))^(2*U58/365.25)</f>
        <v>0.743988369235158</v>
      </c>
      <c r="X58" s="35" t="n">
        <f aca="false">IF(AND(mthbeg&lt;=A58,mthend&gt;=A58),1,0)</f>
        <v>1</v>
      </c>
      <c r="Y58" s="35" t="n">
        <f aca="false">S58*X58</f>
        <v>30</v>
      </c>
      <c r="AA58" s="89" t="n">
        <f aca="false">F58*G58</f>
        <v>684766.89504404</v>
      </c>
      <c r="AB58" s="89" t="n">
        <f aca="false">$F58*H58</f>
        <v>684766.89504404</v>
      </c>
      <c r="AC58" s="89" t="n">
        <f aca="false">$F58*I58</f>
        <v>684766.89504404</v>
      </c>
      <c r="AD58" s="89" t="n">
        <f aca="false">$F58*J58</f>
        <v>-6919.09183388697</v>
      </c>
      <c r="AE58" s="89" t="n">
        <f aca="false">$F58*K58</f>
        <v>-6919.09183388697</v>
      </c>
      <c r="AF58" s="89" t="n">
        <f aca="false">$F58*L58</f>
        <v>-6919.09183388697</v>
      </c>
      <c r="AG58" s="89" t="n">
        <f aca="false">$F58*M58</f>
        <v>2231.96510770548</v>
      </c>
      <c r="AH58" s="89" t="n">
        <f aca="false">$F58*N58</f>
        <v>6695.89532311642</v>
      </c>
      <c r="AI58" s="89" t="n">
        <f aca="false">F58*O58</f>
        <v>6695.89532311642</v>
      </c>
      <c r="AJ58" s="93"/>
      <c r="AK58" s="89" t="n">
        <f aca="false">CHOOSE($G$3,AB58-AC58,AC58-AB58)</f>
        <v>0</v>
      </c>
      <c r="AL58" s="89" t="n">
        <f aca="false">CHOOSE($G$3,AE58-AF58,AF58-AE58)</f>
        <v>0</v>
      </c>
      <c r="AM58" s="89" t="n">
        <f aca="false">CHOOSE($G$3,AH58-AI58,AI58-AH58)</f>
        <v>0</v>
      </c>
      <c r="AN58" s="103" t="n">
        <f aca="false">SUM(AK58:AM58)</f>
        <v>0</v>
      </c>
      <c r="AP58" s="89" t="n">
        <f aca="false">CHOOSE($G$3,AA58-AB58,AB58-AA58)</f>
        <v>0</v>
      </c>
      <c r="AQ58" s="89" t="n">
        <f aca="false">CHOOSE($G$3,AD58-AE58,AE58-AD58)</f>
        <v>0</v>
      </c>
      <c r="AR58" s="89" t="n">
        <f aca="false">CHOOSE($G$3,AG58-AH58,AH58-AG58)</f>
        <v>4463.93021541095</v>
      </c>
      <c r="AS58" s="103" t="n">
        <f aca="false">AP58+AQ58+AR58</f>
        <v>4463.93021541095</v>
      </c>
      <c r="AT58" s="103"/>
      <c r="AU58" s="90" t="n">
        <f aca="false">AS58+AN58</f>
        <v>4463.93021541095</v>
      </c>
      <c r="AW58" s="90" t="n">
        <f aca="false">AI58+AF58+AC58</f>
        <v>684543.698533269</v>
      </c>
      <c r="AX58" s="104"/>
    </row>
    <row r="59" customFormat="false" ht="12.75" hidden="false" customHeight="false" outlineLevel="0" collapsed="false">
      <c r="A59" s="94" t="n">
        <f aca="false">EDATE(A58,1)</f>
        <v>38322</v>
      </c>
      <c r="B59" s="95" t="n">
        <f aca="false">VLOOKUP(MONTH(A59),Volumes,4)</f>
        <v>10000</v>
      </c>
      <c r="C59" s="96"/>
      <c r="D59" s="97" t="n">
        <f aca="false">B59+C59</f>
        <v>10000</v>
      </c>
      <c r="E59" s="84" t="n">
        <f aca="false">IF(X59=0,0,IF(AND(X59=1,$H$3=1),D59*S59,IF($H$3=2,D59,"N/A")))</f>
        <v>310000</v>
      </c>
      <c r="F59" s="84" t="n">
        <f aca="false">E59*W59</f>
        <v>229268.037015107</v>
      </c>
      <c r="G59" s="32" t="n">
        <f aca="false">VLOOKUP($A59,Table,MATCH(G$4,Curves,0))</f>
        <v>3.151</v>
      </c>
      <c r="H59" s="98" t="n">
        <f aca="false">G59</f>
        <v>3.151</v>
      </c>
      <c r="I59" s="99" t="n">
        <f aca="false">H59</f>
        <v>3.151</v>
      </c>
      <c r="J59" s="32" t="n">
        <f aca="false">VLOOKUP($A59,Table,MATCH(J$4,Curves,0))</f>
        <v>-0.031</v>
      </c>
      <c r="K59" s="98" t="n">
        <f aca="false">J59</f>
        <v>-0.031</v>
      </c>
      <c r="L59" s="99" t="n">
        <f aca="false">K59</f>
        <v>-0.031</v>
      </c>
      <c r="M59" s="32" t="n">
        <f aca="false">VLOOKUP($A59,Table,MATCH(M$4,Curves,0))</f>
        <v>0.01</v>
      </c>
      <c r="N59" s="98" t="n">
        <f aca="false">VLOOKUP($A59,Table,MATCH(N$4,Curves,0))</f>
        <v>0.03</v>
      </c>
      <c r="O59" s="99" t="n">
        <f aca="false">N59</f>
        <v>0.03</v>
      </c>
      <c r="P59" s="100"/>
      <c r="Q59" s="99" t="n">
        <f aca="false">O59+L59+I59</f>
        <v>3.15</v>
      </c>
      <c r="R59" s="100"/>
      <c r="S59" s="35" t="n">
        <f aca="false">A60-A59</f>
        <v>31</v>
      </c>
      <c r="T59" s="101" t="n">
        <f aca="false">CHOOSE(F$3,A60+24,A59)</f>
        <v>38377</v>
      </c>
      <c r="U59" s="35" t="n">
        <f aca="false">T59-C$3</f>
        <v>1603</v>
      </c>
      <c r="V59" s="32" t="n">
        <f aca="false">VLOOKUP($A59,Table,MATCH(V$4,Curves,0))</f>
        <v>0.069906017274496</v>
      </c>
      <c r="W59" s="102" t="n">
        <f aca="false">1/(1+CHOOSE(F$3,(V60+($K$3/10000))/2,(V59+($K$3/10000))/2))^(2*U59/365.25)</f>
        <v>0.739574312951959</v>
      </c>
      <c r="X59" s="35" t="n">
        <f aca="false">IF(AND(mthbeg&lt;=A59,mthend&gt;=A59),1,0)</f>
        <v>1</v>
      </c>
      <c r="Y59" s="35" t="n">
        <f aca="false">S59*X59</f>
        <v>31</v>
      </c>
      <c r="AA59" s="89" t="n">
        <f aca="false">F59*G59</f>
        <v>722423.584634603</v>
      </c>
      <c r="AB59" s="89" t="n">
        <f aca="false">$F59*H59</f>
        <v>722423.584634603</v>
      </c>
      <c r="AC59" s="89" t="n">
        <f aca="false">$F59*I59</f>
        <v>722423.584634603</v>
      </c>
      <c r="AD59" s="89" t="n">
        <f aca="false">$F59*J59</f>
        <v>-7107.30914746832</v>
      </c>
      <c r="AE59" s="89" t="n">
        <f aca="false">$F59*K59</f>
        <v>-7107.30914746832</v>
      </c>
      <c r="AF59" s="89" t="n">
        <f aca="false">$F59*L59</f>
        <v>-7107.30914746832</v>
      </c>
      <c r="AG59" s="89" t="n">
        <f aca="false">$F59*M59</f>
        <v>2292.68037015107</v>
      </c>
      <c r="AH59" s="89" t="n">
        <f aca="false">$F59*N59</f>
        <v>6878.04111045321</v>
      </c>
      <c r="AI59" s="89" t="n">
        <f aca="false">F59*O59</f>
        <v>6878.04111045321</v>
      </c>
      <c r="AJ59" s="93"/>
      <c r="AK59" s="89" t="n">
        <f aca="false">CHOOSE($G$3,AB59-AC59,AC59-AB59)</f>
        <v>0</v>
      </c>
      <c r="AL59" s="89" t="n">
        <f aca="false">CHOOSE($G$3,AE59-AF59,AF59-AE59)</f>
        <v>0</v>
      </c>
      <c r="AM59" s="89" t="n">
        <f aca="false">CHOOSE($G$3,AH59-AI59,AI59-AH59)</f>
        <v>0</v>
      </c>
      <c r="AN59" s="103" t="n">
        <f aca="false">SUM(AK59:AM59)</f>
        <v>0</v>
      </c>
      <c r="AP59" s="89" t="n">
        <f aca="false">CHOOSE($G$3,AA59-AB59,AB59-AA59)</f>
        <v>0</v>
      </c>
      <c r="AQ59" s="89" t="n">
        <f aca="false">CHOOSE($G$3,AD59-AE59,AE59-AD59)</f>
        <v>0</v>
      </c>
      <c r="AR59" s="89" t="n">
        <f aca="false">CHOOSE($G$3,AG59-AH59,AH59-AG59)</f>
        <v>4585.36074030214</v>
      </c>
      <c r="AS59" s="103" t="n">
        <f aca="false">AP59+AQ59+AR59</f>
        <v>4585.36074030214</v>
      </c>
      <c r="AT59" s="103"/>
      <c r="AU59" s="90" t="n">
        <f aca="false">AS59+AN59</f>
        <v>4585.36074030214</v>
      </c>
      <c r="AW59" s="90" t="n">
        <f aca="false">AI59+AF59+AC59</f>
        <v>722194.316597588</v>
      </c>
      <c r="AX59" s="104"/>
    </row>
    <row r="60" customFormat="false" ht="12.75" hidden="false" customHeight="false" outlineLevel="0" collapsed="false">
      <c r="A60" s="94" t="n">
        <f aca="false">EDATE(A59,1)</f>
        <v>38353</v>
      </c>
      <c r="B60" s="95" t="n">
        <f aca="false">VLOOKUP(MONTH(A60),Volumes,4)</f>
        <v>10000</v>
      </c>
      <c r="C60" s="96"/>
      <c r="D60" s="97" t="n">
        <f aca="false">B60+C60</f>
        <v>10000</v>
      </c>
      <c r="E60" s="84" t="n">
        <f aca="false">IF(X60=0,0,IF(AND(X60=1,$H$3=1),D60*S60,IF($H$3=2,D60,"N/A")))</f>
        <v>310000</v>
      </c>
      <c r="F60" s="84" t="n">
        <f aca="false">E60*W60</f>
        <v>227906.751053634</v>
      </c>
      <c r="G60" s="32" t="n">
        <f aca="false">VLOOKUP($A60,Table,MATCH(G$4,Curves,0))</f>
        <v>3.276</v>
      </c>
      <c r="H60" s="98" t="n">
        <f aca="false">G60</f>
        <v>3.276</v>
      </c>
      <c r="I60" s="99" t="n">
        <f aca="false">H60</f>
        <v>3.276</v>
      </c>
      <c r="J60" s="32" t="n">
        <f aca="false">VLOOKUP($A60,Table,MATCH(J$4,Curves,0))</f>
        <v>-0.031</v>
      </c>
      <c r="K60" s="98" t="n">
        <f aca="false">J60</f>
        <v>-0.031</v>
      </c>
      <c r="L60" s="99" t="n">
        <f aca="false">K60</f>
        <v>-0.031</v>
      </c>
      <c r="M60" s="32" t="n">
        <f aca="false">VLOOKUP($A60,Table,MATCH(M$4,Curves,0))</f>
        <v>0.01</v>
      </c>
      <c r="N60" s="98" t="n">
        <f aca="false">VLOOKUP($A60,Table,MATCH(N$4,Curves,0))</f>
        <v>0.03</v>
      </c>
      <c r="O60" s="99" t="n">
        <f aca="false">N60</f>
        <v>0.03</v>
      </c>
      <c r="P60" s="100"/>
      <c r="Q60" s="99" t="n">
        <f aca="false">O60+L60+I60</f>
        <v>3.275</v>
      </c>
      <c r="R60" s="100"/>
      <c r="S60" s="35" t="n">
        <f aca="false">A61-A60</f>
        <v>31</v>
      </c>
      <c r="T60" s="101" t="n">
        <f aca="false">CHOOSE(F$3,A61+24,A60)</f>
        <v>38408</v>
      </c>
      <c r="U60" s="35" t="n">
        <f aca="false">T60-C$3</f>
        <v>1634</v>
      </c>
      <c r="V60" s="32" t="n">
        <f aca="false">VLOOKUP($A60,Table,MATCH(V$4,Curves,0))</f>
        <v>0.069934035208956</v>
      </c>
      <c r="W60" s="102" t="n">
        <f aca="false">1/(1+CHOOSE(F$3,(V61+($K$3/10000))/2,(V60+($K$3/10000))/2))^(2*U60/365.25)</f>
        <v>0.735183067914949</v>
      </c>
      <c r="X60" s="35" t="n">
        <f aca="false">IF(AND(mthbeg&lt;=A60,mthend&gt;=A60),1,0)</f>
        <v>1</v>
      </c>
      <c r="Y60" s="35" t="n">
        <f aca="false">S60*X60</f>
        <v>31</v>
      </c>
      <c r="AA60" s="89" t="n">
        <f aca="false">F60*G60</f>
        <v>746622.516451706</v>
      </c>
      <c r="AB60" s="89" t="n">
        <f aca="false">$F60*H60</f>
        <v>746622.516451706</v>
      </c>
      <c r="AC60" s="89" t="n">
        <f aca="false">$F60*I60</f>
        <v>746622.516451706</v>
      </c>
      <c r="AD60" s="89" t="n">
        <f aca="false">$F60*J60</f>
        <v>-7065.10928266266</v>
      </c>
      <c r="AE60" s="89" t="n">
        <f aca="false">$F60*K60</f>
        <v>-7065.10928266266</v>
      </c>
      <c r="AF60" s="89" t="n">
        <f aca="false">$F60*L60</f>
        <v>-7065.10928266266</v>
      </c>
      <c r="AG60" s="89" t="n">
        <f aca="false">$F60*M60</f>
        <v>2279.06751053634</v>
      </c>
      <c r="AH60" s="89" t="n">
        <f aca="false">$F60*N60</f>
        <v>6837.20253160903</v>
      </c>
      <c r="AI60" s="89" t="n">
        <f aca="false">F60*O60</f>
        <v>6837.20253160903</v>
      </c>
      <c r="AJ60" s="93"/>
      <c r="AK60" s="89" t="n">
        <f aca="false">CHOOSE($G$3,AB60-AC60,AC60-AB60)</f>
        <v>0</v>
      </c>
      <c r="AL60" s="89" t="n">
        <f aca="false">CHOOSE($G$3,AE60-AF60,AF60-AE60)</f>
        <v>0</v>
      </c>
      <c r="AM60" s="89" t="n">
        <f aca="false">CHOOSE($G$3,AH60-AI60,AI60-AH60)</f>
        <v>0</v>
      </c>
      <c r="AN60" s="103" t="n">
        <f aca="false">SUM(AK60:AM60)</f>
        <v>0</v>
      </c>
      <c r="AP60" s="89" t="n">
        <f aca="false">CHOOSE($G$3,AA60-AB60,AB60-AA60)</f>
        <v>0</v>
      </c>
      <c r="AQ60" s="89" t="n">
        <f aca="false">CHOOSE($G$3,AD60-AE60,AE60-AD60)</f>
        <v>0</v>
      </c>
      <c r="AR60" s="89" t="n">
        <f aca="false">CHOOSE($G$3,AG60-AH60,AH60-AG60)</f>
        <v>4558.13502107268</v>
      </c>
      <c r="AS60" s="103" t="n">
        <f aca="false">AP60+AQ60+AR60</f>
        <v>4558.13502107268</v>
      </c>
      <c r="AT60" s="103"/>
      <c r="AU60" s="90" t="n">
        <f aca="false">AS60+AN60</f>
        <v>4558.13502107268</v>
      </c>
      <c r="AW60" s="90" t="n">
        <f aca="false">AI60+AF60+AC60</f>
        <v>746394.609700652</v>
      </c>
      <c r="AX60" s="104"/>
    </row>
    <row r="61" customFormat="false" ht="12.75" hidden="false" customHeight="false" outlineLevel="0" collapsed="false">
      <c r="A61" s="94" t="n">
        <f aca="false">EDATE(A60,1)</f>
        <v>38384</v>
      </c>
      <c r="B61" s="95" t="n">
        <f aca="false">VLOOKUP(MONTH(A61),Volumes,4)</f>
        <v>10000</v>
      </c>
      <c r="C61" s="96"/>
      <c r="D61" s="97" t="n">
        <f aca="false">B61+C61</f>
        <v>10000</v>
      </c>
      <c r="E61" s="84" t="n">
        <f aca="false">IF(X61=0,0,IF(AND(X61=1,$H$3=1),D61*S61,IF($H$3=2,D61,"N/A")))</f>
        <v>280000</v>
      </c>
      <c r="F61" s="84" t="n">
        <f aca="false">E61*W61</f>
        <v>204746.166709582</v>
      </c>
      <c r="G61" s="32" t="n">
        <f aca="false">VLOOKUP($A61,Table,MATCH(G$4,Curves,0))</f>
        <v>3.154</v>
      </c>
      <c r="H61" s="98" t="n">
        <f aca="false">G61</f>
        <v>3.154</v>
      </c>
      <c r="I61" s="99" t="n">
        <f aca="false">H61</f>
        <v>3.154</v>
      </c>
      <c r="J61" s="32" t="n">
        <f aca="false">VLOOKUP($A61,Table,MATCH(J$4,Curves,0))</f>
        <v>-0.031</v>
      </c>
      <c r="K61" s="98" t="n">
        <f aca="false">J61</f>
        <v>-0.031</v>
      </c>
      <c r="L61" s="99" t="n">
        <f aca="false">K61</f>
        <v>-0.031</v>
      </c>
      <c r="M61" s="32" t="n">
        <f aca="false">VLOOKUP($A61,Table,MATCH(M$4,Curves,0))</f>
        <v>0.01</v>
      </c>
      <c r="N61" s="98" t="n">
        <f aca="false">VLOOKUP($A61,Table,MATCH(N$4,Curves,0))</f>
        <v>0.03</v>
      </c>
      <c r="O61" s="99" t="n">
        <f aca="false">N61</f>
        <v>0.03</v>
      </c>
      <c r="P61" s="100"/>
      <c r="Q61" s="99" t="n">
        <f aca="false">O61+L61+I61</f>
        <v>3.153</v>
      </c>
      <c r="R61" s="100"/>
      <c r="S61" s="35" t="n">
        <f aca="false">A62-A61</f>
        <v>28</v>
      </c>
      <c r="T61" s="101" t="n">
        <f aca="false">CHOOSE(F$3,A62+24,A61)</f>
        <v>38436</v>
      </c>
      <c r="U61" s="35" t="n">
        <f aca="false">T61-C$3</f>
        <v>1662</v>
      </c>
      <c r="V61" s="32" t="n">
        <f aca="false">VLOOKUP($A61,Table,MATCH(V$4,Curves,0))</f>
        <v>0.069962053143676</v>
      </c>
      <c r="W61" s="102" t="n">
        <f aca="false">1/(1+CHOOSE(F$3,(V62+($K$3/10000))/2,(V61+($K$3/10000))/2))^(2*U61/365.25)</f>
        <v>0.731236309677079</v>
      </c>
      <c r="X61" s="35" t="n">
        <f aca="false">IF(AND(mthbeg&lt;=A61,mthend&gt;=A61),1,0)</f>
        <v>1</v>
      </c>
      <c r="Y61" s="35" t="n">
        <f aca="false">S61*X61</f>
        <v>28</v>
      </c>
      <c r="AA61" s="89" t="n">
        <f aca="false">F61*G61</f>
        <v>645769.409802022</v>
      </c>
      <c r="AB61" s="89" t="n">
        <f aca="false">$F61*H61</f>
        <v>645769.409802022</v>
      </c>
      <c r="AC61" s="89" t="n">
        <f aca="false">$F61*I61</f>
        <v>645769.409802022</v>
      </c>
      <c r="AD61" s="89" t="n">
        <f aca="false">$F61*J61</f>
        <v>-6347.13116799704</v>
      </c>
      <c r="AE61" s="89" t="n">
        <f aca="false">$F61*K61</f>
        <v>-6347.13116799704</v>
      </c>
      <c r="AF61" s="89" t="n">
        <f aca="false">$F61*L61</f>
        <v>-6347.13116799704</v>
      </c>
      <c r="AG61" s="89" t="n">
        <f aca="false">$F61*M61</f>
        <v>2047.46166709582</v>
      </c>
      <c r="AH61" s="89" t="n">
        <f aca="false">$F61*N61</f>
        <v>6142.38500128746</v>
      </c>
      <c r="AI61" s="89" t="n">
        <f aca="false">F61*O61</f>
        <v>6142.38500128746</v>
      </c>
      <c r="AJ61" s="93"/>
      <c r="AK61" s="89" t="n">
        <f aca="false">CHOOSE($G$3,AB61-AC61,AC61-AB61)</f>
        <v>0</v>
      </c>
      <c r="AL61" s="89" t="n">
        <f aca="false">CHOOSE($G$3,AE61-AF61,AF61-AE61)</f>
        <v>0</v>
      </c>
      <c r="AM61" s="89" t="n">
        <f aca="false">CHOOSE($G$3,AH61-AI61,AI61-AH61)</f>
        <v>0</v>
      </c>
      <c r="AN61" s="103" t="n">
        <f aca="false">SUM(AK61:AM61)</f>
        <v>0</v>
      </c>
      <c r="AP61" s="89" t="n">
        <f aca="false">CHOOSE($G$3,AA61-AB61,AB61-AA61)</f>
        <v>0</v>
      </c>
      <c r="AQ61" s="89" t="n">
        <f aca="false">CHOOSE($G$3,AD61-AE61,AE61-AD61)</f>
        <v>0</v>
      </c>
      <c r="AR61" s="89" t="n">
        <f aca="false">CHOOSE($G$3,AG61-AH61,AH61-AG61)</f>
        <v>4094.92333419164</v>
      </c>
      <c r="AS61" s="103" t="n">
        <f aca="false">AP61+AQ61+AR61</f>
        <v>4094.92333419164</v>
      </c>
      <c r="AT61" s="103"/>
      <c r="AU61" s="90" t="n">
        <f aca="false">AS61+AN61</f>
        <v>4094.92333419164</v>
      </c>
      <c r="AW61" s="90" t="n">
        <f aca="false">AI61+AF61+AC61</f>
        <v>645564.663635312</v>
      </c>
      <c r="AX61" s="104"/>
    </row>
    <row r="62" customFormat="false" ht="12.75" hidden="false" customHeight="false" outlineLevel="0" collapsed="false">
      <c r="A62" s="94" t="n">
        <f aca="false">EDATE(A61,1)</f>
        <v>38412</v>
      </c>
      <c r="B62" s="95" t="n">
        <f aca="false">VLOOKUP(MONTH(A62),Volumes,4)</f>
        <v>10000</v>
      </c>
      <c r="C62" s="96"/>
      <c r="D62" s="97" t="n">
        <f aca="false">B62+C62</f>
        <v>10000</v>
      </c>
      <c r="E62" s="84" t="n">
        <f aca="false">IF(X62=0,0,IF(AND(X62=1,$H$3=1),D62*S62,IF($H$3=2,D62,"N/A")))</f>
        <v>310000</v>
      </c>
      <c r="F62" s="84" t="n">
        <f aca="false">E62*W62</f>
        <v>225335.347246875</v>
      </c>
      <c r="G62" s="32" t="n">
        <f aca="false">VLOOKUP($A62,Table,MATCH(G$4,Curves,0))</f>
        <v>3.02</v>
      </c>
      <c r="H62" s="98" t="n">
        <f aca="false">G62</f>
        <v>3.02</v>
      </c>
      <c r="I62" s="99" t="n">
        <f aca="false">H62</f>
        <v>3.02</v>
      </c>
      <c r="J62" s="32" t="n">
        <f aca="false">VLOOKUP($A62,Table,MATCH(J$4,Curves,0))</f>
        <v>-0.031</v>
      </c>
      <c r="K62" s="98" t="n">
        <f aca="false">J62</f>
        <v>-0.031</v>
      </c>
      <c r="L62" s="99" t="n">
        <f aca="false">K62</f>
        <v>-0.031</v>
      </c>
      <c r="M62" s="32" t="n">
        <f aca="false">VLOOKUP($A62,Table,MATCH(M$4,Curves,0))</f>
        <v>0.01</v>
      </c>
      <c r="N62" s="98" t="n">
        <f aca="false">VLOOKUP($A62,Table,MATCH(N$4,Curves,0))</f>
        <v>0.03</v>
      </c>
      <c r="O62" s="99" t="n">
        <f aca="false">N62</f>
        <v>0.03</v>
      </c>
      <c r="P62" s="100"/>
      <c r="Q62" s="99" t="n">
        <f aca="false">O62+L62+I62</f>
        <v>3.019</v>
      </c>
      <c r="R62" s="100"/>
      <c r="S62" s="35" t="n">
        <f aca="false">A63-A62</f>
        <v>31</v>
      </c>
      <c r="T62" s="101" t="n">
        <f aca="false">CHOOSE(F$3,A63+24,A62)</f>
        <v>38467</v>
      </c>
      <c r="U62" s="35" t="n">
        <f aca="false">T62-C$3</f>
        <v>1693</v>
      </c>
      <c r="V62" s="32" t="n">
        <f aca="false">VLOOKUP($A62,Table,MATCH(V$4,Curves,0))</f>
        <v>0.069987359665582</v>
      </c>
      <c r="W62" s="102" t="n">
        <f aca="false">1/(1+CHOOSE(F$3,(V63+($K$3/10000))/2,(V62+($K$3/10000))/2))^(2*U62/365.25)</f>
        <v>0.726888216925405</v>
      </c>
      <c r="X62" s="35" t="n">
        <f aca="false">IF(AND(mthbeg&lt;=A62,mthend&gt;=A62),1,0)</f>
        <v>1</v>
      </c>
      <c r="Y62" s="35" t="n">
        <f aca="false">S62*X62</f>
        <v>31</v>
      </c>
      <c r="AA62" s="89" t="n">
        <f aca="false">F62*G62</f>
        <v>680512.748685564</v>
      </c>
      <c r="AB62" s="89" t="n">
        <f aca="false">$F62*H62</f>
        <v>680512.748685564</v>
      </c>
      <c r="AC62" s="89" t="n">
        <f aca="false">$F62*I62</f>
        <v>680512.748685564</v>
      </c>
      <c r="AD62" s="89" t="n">
        <f aca="false">$F62*J62</f>
        <v>-6985.39576465314</v>
      </c>
      <c r="AE62" s="89" t="n">
        <f aca="false">$F62*K62</f>
        <v>-6985.39576465314</v>
      </c>
      <c r="AF62" s="89" t="n">
        <f aca="false">$F62*L62</f>
        <v>-6985.39576465314</v>
      </c>
      <c r="AG62" s="89" t="n">
        <f aca="false">$F62*M62</f>
        <v>2253.35347246875</v>
      </c>
      <c r="AH62" s="89" t="n">
        <f aca="false">$F62*N62</f>
        <v>6760.06041740626</v>
      </c>
      <c r="AI62" s="89" t="n">
        <f aca="false">F62*O62</f>
        <v>6760.06041740626</v>
      </c>
      <c r="AJ62" s="93"/>
      <c r="AK62" s="89" t="n">
        <f aca="false">CHOOSE($G$3,AB62-AC62,AC62-AB62)</f>
        <v>0</v>
      </c>
      <c r="AL62" s="89" t="n">
        <f aca="false">CHOOSE($G$3,AE62-AF62,AF62-AE62)</f>
        <v>0</v>
      </c>
      <c r="AM62" s="89" t="n">
        <f aca="false">CHOOSE($G$3,AH62-AI62,AI62-AH62)</f>
        <v>0</v>
      </c>
      <c r="AN62" s="103" t="n">
        <f aca="false">SUM(AK62:AM62)</f>
        <v>0</v>
      </c>
      <c r="AP62" s="89" t="n">
        <f aca="false">CHOOSE($G$3,AA62-AB62,AB62-AA62)</f>
        <v>0</v>
      </c>
      <c r="AQ62" s="89" t="n">
        <f aca="false">CHOOSE($G$3,AD62-AE62,AE62-AD62)</f>
        <v>0</v>
      </c>
      <c r="AR62" s="89" t="n">
        <f aca="false">CHOOSE($G$3,AG62-AH62,AH62-AG62)</f>
        <v>4506.70694493751</v>
      </c>
      <c r="AS62" s="103" t="n">
        <f aca="false">AP62+AQ62+AR62</f>
        <v>4506.70694493751</v>
      </c>
      <c r="AT62" s="103"/>
      <c r="AU62" s="90" t="n">
        <f aca="false">AS62+AN62</f>
        <v>4506.70694493751</v>
      </c>
      <c r="AW62" s="90" t="n">
        <f aca="false">AI62+AF62+AC62</f>
        <v>680287.413338317</v>
      </c>
      <c r="AX62" s="104"/>
    </row>
    <row r="63" customFormat="false" ht="12.75" hidden="false" customHeight="false" outlineLevel="0" collapsed="false">
      <c r="A63" s="94" t="n">
        <f aca="false">EDATE(A62,1)</f>
        <v>38443</v>
      </c>
      <c r="B63" s="95" t="n">
        <f aca="false">VLOOKUP(MONTH(A63),Volumes,4)</f>
        <v>10000</v>
      </c>
      <c r="C63" s="96"/>
      <c r="D63" s="97" t="n">
        <f aca="false">B63+C63</f>
        <v>10000</v>
      </c>
      <c r="E63" s="84" t="n">
        <f aca="false">IF(X63=0,0,IF(AND(X63=1,$H$3=1),D63*S63,IF($H$3=2,D63,"N/A")))</f>
        <v>300000</v>
      </c>
      <c r="F63" s="84" t="n">
        <f aca="false">E63*W63</f>
        <v>216810.552955393</v>
      </c>
      <c r="G63" s="32" t="n">
        <f aca="false">VLOOKUP($A63,Table,MATCH(G$4,Curves,0))</f>
        <v>2.886</v>
      </c>
      <c r="H63" s="98" t="n">
        <f aca="false">G63</f>
        <v>2.886</v>
      </c>
      <c r="I63" s="99" t="n">
        <f aca="false">H63</f>
        <v>2.886</v>
      </c>
      <c r="J63" s="32" t="n">
        <f aca="false">VLOOKUP($A63,Table,MATCH(J$4,Curves,0))</f>
        <v>-0.0125</v>
      </c>
      <c r="K63" s="98" t="n">
        <f aca="false">J63</f>
        <v>-0.0125</v>
      </c>
      <c r="L63" s="99" t="n">
        <f aca="false">K63</f>
        <v>-0.0125</v>
      </c>
      <c r="M63" s="32" t="n">
        <f aca="false">VLOOKUP($A63,Table,MATCH(M$4,Curves,0))</f>
        <v>0.0125</v>
      </c>
      <c r="N63" s="98" t="n">
        <f aca="false">VLOOKUP($A63,Table,MATCH(N$4,Curves,0))</f>
        <v>0.03</v>
      </c>
      <c r="O63" s="99" t="n">
        <f aca="false">N63</f>
        <v>0.03</v>
      </c>
      <c r="P63" s="100"/>
      <c r="Q63" s="99" t="n">
        <f aca="false">O63+L63+I63</f>
        <v>2.9035</v>
      </c>
      <c r="R63" s="100"/>
      <c r="S63" s="35" t="n">
        <f aca="false">A64-A63</f>
        <v>30</v>
      </c>
      <c r="T63" s="101" t="n">
        <f aca="false">CHOOSE(F$3,A64+24,A63)</f>
        <v>38497</v>
      </c>
      <c r="U63" s="35" t="n">
        <f aca="false">T63-C$3</f>
        <v>1723</v>
      </c>
      <c r="V63" s="32" t="n">
        <f aca="false">VLOOKUP($A63,Table,MATCH(V$4,Curves,0))</f>
        <v>0.070015377600796</v>
      </c>
      <c r="W63" s="102" t="n">
        <f aca="false">1/(1+CHOOSE(F$3,(V64+($K$3/10000))/2,(V63+($K$3/10000))/2))^(2*U63/365.25)</f>
        <v>0.722701843184644</v>
      </c>
      <c r="X63" s="35" t="n">
        <f aca="false">IF(AND(mthbeg&lt;=A63,mthend&gt;=A63),1,0)</f>
        <v>1</v>
      </c>
      <c r="Y63" s="35" t="n">
        <f aca="false">S63*X63</f>
        <v>30</v>
      </c>
      <c r="AA63" s="89" t="n">
        <f aca="false">F63*G63</f>
        <v>625715.255829265</v>
      </c>
      <c r="AB63" s="89" t="n">
        <f aca="false">$F63*H63</f>
        <v>625715.255829265</v>
      </c>
      <c r="AC63" s="89" t="n">
        <f aca="false">$F63*I63</f>
        <v>625715.255829265</v>
      </c>
      <c r="AD63" s="89" t="n">
        <f aca="false">$F63*J63</f>
        <v>-2710.13191194241</v>
      </c>
      <c r="AE63" s="89" t="n">
        <f aca="false">$F63*K63</f>
        <v>-2710.13191194241</v>
      </c>
      <c r="AF63" s="89" t="n">
        <f aca="false">$F63*L63</f>
        <v>-2710.13191194241</v>
      </c>
      <c r="AG63" s="89" t="n">
        <f aca="false">$F63*M63</f>
        <v>2710.13191194241</v>
      </c>
      <c r="AH63" s="89" t="n">
        <f aca="false">$F63*N63</f>
        <v>6504.31658866179</v>
      </c>
      <c r="AI63" s="89" t="n">
        <f aca="false">F63*O63</f>
        <v>6504.31658866179</v>
      </c>
      <c r="AJ63" s="93"/>
      <c r="AK63" s="89" t="n">
        <f aca="false">CHOOSE($G$3,AB63-AC63,AC63-AB63)</f>
        <v>0</v>
      </c>
      <c r="AL63" s="89" t="n">
        <f aca="false">CHOOSE($G$3,AE63-AF63,AF63-AE63)</f>
        <v>0</v>
      </c>
      <c r="AM63" s="89" t="n">
        <f aca="false">CHOOSE($G$3,AH63-AI63,AI63-AH63)</f>
        <v>0</v>
      </c>
      <c r="AN63" s="103" t="n">
        <f aca="false">SUM(AK63:AM63)</f>
        <v>0</v>
      </c>
      <c r="AP63" s="89" t="n">
        <f aca="false">CHOOSE($G$3,AA63-AB63,AB63-AA63)</f>
        <v>0</v>
      </c>
      <c r="AQ63" s="89" t="n">
        <f aca="false">CHOOSE($G$3,AD63-AE63,AE63-AD63)</f>
        <v>0</v>
      </c>
      <c r="AR63" s="89" t="n">
        <f aca="false">CHOOSE($G$3,AG63-AH63,AH63-AG63)</f>
        <v>3794.18467671938</v>
      </c>
      <c r="AS63" s="103" t="n">
        <f aca="false">AP63+AQ63+AR63</f>
        <v>3794.18467671938</v>
      </c>
      <c r="AT63" s="103"/>
      <c r="AU63" s="90" t="n">
        <f aca="false">AS63+AN63</f>
        <v>3794.18467671938</v>
      </c>
      <c r="AW63" s="90" t="n">
        <f aca="false">AI63+AF63+AC63</f>
        <v>629509.440505984</v>
      </c>
      <c r="AX63" s="104"/>
    </row>
    <row r="64" customFormat="false" ht="12.75" hidden="false" customHeight="false" outlineLevel="0" collapsed="false">
      <c r="A64" s="94" t="n">
        <f aca="false">EDATE(A63,1)</f>
        <v>38473</v>
      </c>
      <c r="B64" s="95" t="n">
        <f aca="false">VLOOKUP(MONTH(A64),Volumes,4)</f>
        <v>20000</v>
      </c>
      <c r="C64" s="96"/>
      <c r="D64" s="97" t="n">
        <f aca="false">B64+C64</f>
        <v>20000</v>
      </c>
      <c r="E64" s="84" t="n">
        <f aca="false">IF(X64=0,0,IF(AND(X64=1,$H$3=1),D64*S64,IF($H$3=2,D64,"N/A")))</f>
        <v>620000</v>
      </c>
      <c r="F64" s="84" t="n">
        <f aca="false">E64*W64</f>
        <v>445406.763082199</v>
      </c>
      <c r="G64" s="32" t="n">
        <f aca="false">VLOOKUP($A64,Table,MATCH(G$4,Curves,0))</f>
        <v>2.873</v>
      </c>
      <c r="H64" s="98" t="n">
        <f aca="false">G64</f>
        <v>2.873</v>
      </c>
      <c r="I64" s="99" t="n">
        <f aca="false">H64</f>
        <v>2.873</v>
      </c>
      <c r="J64" s="32" t="n">
        <f aca="false">VLOOKUP($A64,Table,MATCH(J$4,Curves,0))</f>
        <v>-0.01275</v>
      </c>
      <c r="K64" s="98" t="n">
        <f aca="false">J64</f>
        <v>-0.01275</v>
      </c>
      <c r="L64" s="99" t="n">
        <f aca="false">K64</f>
        <v>-0.01275</v>
      </c>
      <c r="M64" s="32" t="n">
        <f aca="false">VLOOKUP($A64,Table,MATCH(M$4,Curves,0))</f>
        <v>0.0125</v>
      </c>
      <c r="N64" s="98" t="n">
        <f aca="false">VLOOKUP($A64,Table,MATCH(N$4,Curves,0))</f>
        <v>0.03</v>
      </c>
      <c r="O64" s="99" t="n">
        <f aca="false">N64</f>
        <v>0.03</v>
      </c>
      <c r="P64" s="100"/>
      <c r="Q64" s="99" t="n">
        <f aca="false">O64+L64+I64</f>
        <v>2.89025</v>
      </c>
      <c r="R64" s="100"/>
      <c r="S64" s="35" t="n">
        <f aca="false">A65-A64</f>
        <v>31</v>
      </c>
      <c r="T64" s="101" t="n">
        <f aca="false">CHOOSE(F$3,A65+24,A64)</f>
        <v>38528</v>
      </c>
      <c r="U64" s="35" t="n">
        <f aca="false">T64-C$3</f>
        <v>1754</v>
      </c>
      <c r="V64" s="32" t="n">
        <f aca="false">VLOOKUP($A64,Table,MATCH(V$4,Curves,0))</f>
        <v>0.070042491731895</v>
      </c>
      <c r="W64" s="102" t="n">
        <f aca="false">1/(1+CHOOSE(F$3,(V65+($K$3/10000))/2,(V64+($K$3/10000))/2))^(2*U64/365.25)</f>
        <v>0.718398004971289</v>
      </c>
      <c r="X64" s="35" t="n">
        <f aca="false">IF(AND(mthbeg&lt;=A64,mthend&gt;=A64),1,0)</f>
        <v>1</v>
      </c>
      <c r="Y64" s="35" t="n">
        <f aca="false">S64*X64</f>
        <v>31</v>
      </c>
      <c r="AA64" s="89" t="n">
        <f aca="false">F64*G64</f>
        <v>1279653.63033516</v>
      </c>
      <c r="AB64" s="89" t="n">
        <f aca="false">$F64*H64</f>
        <v>1279653.63033516</v>
      </c>
      <c r="AC64" s="89" t="n">
        <f aca="false">$F64*I64</f>
        <v>1279653.63033516</v>
      </c>
      <c r="AD64" s="89" t="n">
        <f aca="false">$F64*J64</f>
        <v>-5678.93622929804</v>
      </c>
      <c r="AE64" s="89" t="n">
        <f aca="false">$F64*K64</f>
        <v>-5678.93622929804</v>
      </c>
      <c r="AF64" s="89" t="n">
        <f aca="false">$F64*L64</f>
        <v>-5678.93622929804</v>
      </c>
      <c r="AG64" s="89" t="n">
        <f aca="false">$F64*M64</f>
        <v>5567.58453852749</v>
      </c>
      <c r="AH64" s="89" t="n">
        <f aca="false">$F64*N64</f>
        <v>13362.202892466</v>
      </c>
      <c r="AI64" s="89" t="n">
        <f aca="false">F64*O64</f>
        <v>13362.202892466</v>
      </c>
      <c r="AJ64" s="93"/>
      <c r="AK64" s="89" t="n">
        <f aca="false">CHOOSE($G$3,AB64-AC64,AC64-AB64)</f>
        <v>0</v>
      </c>
      <c r="AL64" s="89" t="n">
        <f aca="false">CHOOSE($G$3,AE64-AF64,AF64-AE64)</f>
        <v>0</v>
      </c>
      <c r="AM64" s="89" t="n">
        <f aca="false">CHOOSE($G$3,AH64-AI64,AI64-AH64)</f>
        <v>0</v>
      </c>
      <c r="AN64" s="103" t="n">
        <f aca="false">SUM(AK64:AM64)</f>
        <v>0</v>
      </c>
      <c r="AP64" s="89" t="n">
        <f aca="false">CHOOSE($G$3,AA64-AB64,AB64-AA64)</f>
        <v>0</v>
      </c>
      <c r="AQ64" s="89" t="n">
        <f aca="false">CHOOSE($G$3,AD64-AE64,AE64-AD64)</f>
        <v>0</v>
      </c>
      <c r="AR64" s="89" t="n">
        <f aca="false">CHOOSE($G$3,AG64-AH64,AH64-AG64)</f>
        <v>7794.61835393848</v>
      </c>
      <c r="AS64" s="103" t="n">
        <f aca="false">AP64+AQ64+AR64</f>
        <v>7794.61835393848</v>
      </c>
      <c r="AT64" s="103"/>
      <c r="AU64" s="90" t="n">
        <f aca="false">AS64+AN64</f>
        <v>7794.61835393848</v>
      </c>
      <c r="AW64" s="90" t="n">
        <f aca="false">AI64+AF64+AC64</f>
        <v>1287336.89699833</v>
      </c>
      <c r="AX64" s="104"/>
    </row>
    <row r="65" customFormat="false" ht="12.75" hidden="false" customHeight="false" outlineLevel="0" collapsed="false">
      <c r="A65" s="94" t="n">
        <f aca="false">EDATE(A64,1)</f>
        <v>38504</v>
      </c>
      <c r="B65" s="95" t="n">
        <f aca="false">VLOOKUP(MONTH(A65),Volumes,4)</f>
        <v>40000</v>
      </c>
      <c r="C65" s="96"/>
      <c r="D65" s="97" t="n">
        <f aca="false">B65+C65</f>
        <v>40000</v>
      </c>
      <c r="E65" s="84" t="n">
        <f aca="false">IF(X65=0,0,IF(AND(X65=1,$H$3=1),D65*S65,IF($H$3=2,D65,"N/A")))</f>
        <v>1200000</v>
      </c>
      <c r="F65" s="84" t="n">
        <f aca="false">E65*W65</f>
        <v>857105.137834563</v>
      </c>
      <c r="G65" s="32" t="n">
        <f aca="false">VLOOKUP($A65,Table,MATCH(G$4,Curves,0))</f>
        <v>2.907</v>
      </c>
      <c r="H65" s="98" t="n">
        <f aca="false">G65</f>
        <v>2.907</v>
      </c>
      <c r="I65" s="99" t="n">
        <f aca="false">H65</f>
        <v>2.907</v>
      </c>
      <c r="J65" s="32" t="n">
        <f aca="false">VLOOKUP($A65,Table,MATCH(J$4,Curves,0))</f>
        <v>-0.01275</v>
      </c>
      <c r="K65" s="98" t="n">
        <f aca="false">J65</f>
        <v>-0.01275</v>
      </c>
      <c r="L65" s="99" t="n">
        <f aca="false">K65</f>
        <v>-0.01275</v>
      </c>
      <c r="M65" s="32" t="n">
        <f aca="false">VLOOKUP($A65,Table,MATCH(M$4,Curves,0))</f>
        <v>0.0125</v>
      </c>
      <c r="N65" s="98" t="n">
        <f aca="false">VLOOKUP($A65,Table,MATCH(N$4,Curves,0))</f>
        <v>0.03</v>
      </c>
      <c r="O65" s="99" t="n">
        <f aca="false">N65</f>
        <v>0.03</v>
      </c>
      <c r="P65" s="100"/>
      <c r="Q65" s="99" t="n">
        <f aca="false">O65+L65+I65</f>
        <v>2.92425</v>
      </c>
      <c r="R65" s="100"/>
      <c r="S65" s="35" t="n">
        <f aca="false">A66-A65</f>
        <v>30</v>
      </c>
      <c r="T65" s="101" t="n">
        <f aca="false">CHOOSE(F$3,A66+24,A65)</f>
        <v>38558</v>
      </c>
      <c r="U65" s="35" t="n">
        <f aca="false">T65-C$3</f>
        <v>1784</v>
      </c>
      <c r="V65" s="32" t="n">
        <f aca="false">VLOOKUP($A65,Table,MATCH(V$4,Curves,0))</f>
        <v>0.07007050966762</v>
      </c>
      <c r="W65" s="102" t="n">
        <f aca="false">1/(1+CHOOSE(F$3,(V66+($K$3/10000))/2,(V65+($K$3/10000))/2))^(2*U65/365.25)</f>
        <v>0.714254281528802</v>
      </c>
      <c r="X65" s="35" t="n">
        <f aca="false">IF(AND(mthbeg&lt;=A65,mthend&gt;=A65),1,0)</f>
        <v>1</v>
      </c>
      <c r="Y65" s="35" t="n">
        <f aca="false">S65*X65</f>
        <v>30</v>
      </c>
      <c r="AA65" s="89" t="n">
        <f aca="false">F65*G65</f>
        <v>2491604.63568507</v>
      </c>
      <c r="AB65" s="89" t="n">
        <f aca="false">$F65*H65</f>
        <v>2491604.63568507</v>
      </c>
      <c r="AC65" s="89" t="n">
        <f aca="false">$F65*I65</f>
        <v>2491604.63568507</v>
      </c>
      <c r="AD65" s="89" t="n">
        <f aca="false">$F65*J65</f>
        <v>-10928.0905073907</v>
      </c>
      <c r="AE65" s="89" t="n">
        <f aca="false">$F65*K65</f>
        <v>-10928.0905073907</v>
      </c>
      <c r="AF65" s="89" t="n">
        <f aca="false">$F65*L65</f>
        <v>-10928.0905073907</v>
      </c>
      <c r="AG65" s="89" t="n">
        <f aca="false">$F65*M65</f>
        <v>10713.814222932</v>
      </c>
      <c r="AH65" s="89" t="n">
        <f aca="false">$F65*N65</f>
        <v>25713.1541350369</v>
      </c>
      <c r="AI65" s="89" t="n">
        <f aca="false">F65*O65</f>
        <v>25713.1541350369</v>
      </c>
      <c r="AJ65" s="93"/>
      <c r="AK65" s="89" t="n">
        <f aca="false">CHOOSE($G$3,AB65-AC65,AC65-AB65)</f>
        <v>0</v>
      </c>
      <c r="AL65" s="89" t="n">
        <f aca="false">CHOOSE($G$3,AE65-AF65,AF65-AE65)</f>
        <v>0</v>
      </c>
      <c r="AM65" s="89" t="n">
        <f aca="false">CHOOSE($G$3,AH65-AI65,AI65-AH65)</f>
        <v>0</v>
      </c>
      <c r="AN65" s="103" t="n">
        <f aca="false">SUM(AK65:AM65)</f>
        <v>0</v>
      </c>
      <c r="AP65" s="89" t="n">
        <f aca="false">CHOOSE($G$3,AA65-AB65,AB65-AA65)</f>
        <v>0</v>
      </c>
      <c r="AQ65" s="89" t="n">
        <f aca="false">CHOOSE($G$3,AD65-AE65,AE65-AD65)</f>
        <v>0</v>
      </c>
      <c r="AR65" s="89" t="n">
        <f aca="false">CHOOSE($G$3,AG65-AH65,AH65-AG65)</f>
        <v>14999.3399121049</v>
      </c>
      <c r="AS65" s="103" t="n">
        <f aca="false">AP65+AQ65+AR65</f>
        <v>14999.3399121049</v>
      </c>
      <c r="AT65" s="103"/>
      <c r="AU65" s="90" t="n">
        <f aca="false">AS65+AN65</f>
        <v>14999.3399121049</v>
      </c>
      <c r="AW65" s="90" t="n">
        <f aca="false">AI65+AF65+AC65</f>
        <v>2506389.69931272</v>
      </c>
      <c r="AX65" s="104"/>
    </row>
    <row r="66" customFormat="false" ht="12.75" hidden="false" customHeight="false" outlineLevel="0" collapsed="false">
      <c r="A66" s="94" t="n">
        <f aca="false">EDATE(A65,1)</f>
        <v>38534</v>
      </c>
      <c r="B66" s="95" t="n">
        <f aca="false">VLOOKUP(MONTH(A66),Volumes,4)</f>
        <v>40000</v>
      </c>
      <c r="C66" s="96"/>
      <c r="D66" s="97" t="n">
        <f aca="false">B66+C66</f>
        <v>40000</v>
      </c>
      <c r="E66" s="84" t="n">
        <f aca="false">IF(X66=0,0,IF(AND(X66=1,$H$3=1),D66*S66,IF($H$3=2,D66,"N/A")))</f>
        <v>1240000</v>
      </c>
      <c r="F66" s="84" t="n">
        <f aca="false">E66*W66</f>
        <v>880392.973181393</v>
      </c>
      <c r="G66" s="32" t="n">
        <f aca="false">VLOOKUP($A66,Table,MATCH(G$4,Curves,0))</f>
        <v>2.919</v>
      </c>
      <c r="H66" s="98" t="n">
        <f aca="false">G66</f>
        <v>2.919</v>
      </c>
      <c r="I66" s="99" t="n">
        <f aca="false">H66</f>
        <v>2.919</v>
      </c>
      <c r="J66" s="32" t="n">
        <f aca="false">VLOOKUP($A66,Table,MATCH(J$4,Curves,0))</f>
        <v>-0.01275</v>
      </c>
      <c r="K66" s="98" t="n">
        <f aca="false">J66</f>
        <v>-0.01275</v>
      </c>
      <c r="L66" s="99" t="n">
        <f aca="false">K66</f>
        <v>-0.01275</v>
      </c>
      <c r="M66" s="32" t="n">
        <f aca="false">VLOOKUP($A66,Table,MATCH(M$4,Curves,0))</f>
        <v>0.0125</v>
      </c>
      <c r="N66" s="98" t="n">
        <f aca="false">VLOOKUP($A66,Table,MATCH(N$4,Curves,0))</f>
        <v>0.03</v>
      </c>
      <c r="O66" s="99" t="n">
        <f aca="false">N66</f>
        <v>0.03</v>
      </c>
      <c r="P66" s="100"/>
      <c r="Q66" s="99" t="n">
        <f aca="false">O66+L66+I66</f>
        <v>2.93625</v>
      </c>
      <c r="R66" s="100"/>
      <c r="S66" s="35" t="n">
        <f aca="false">A67-A66</f>
        <v>31</v>
      </c>
      <c r="T66" s="101" t="n">
        <f aca="false">CHOOSE(F$3,A67+24,A66)</f>
        <v>38589</v>
      </c>
      <c r="U66" s="35" t="n">
        <f aca="false">T66-C$3</f>
        <v>1815</v>
      </c>
      <c r="V66" s="32" t="n">
        <f aca="false">VLOOKUP($A66,Table,MATCH(V$4,Curves,0))</f>
        <v>0.070097623799213</v>
      </c>
      <c r="W66" s="102" t="n">
        <f aca="false">1/(1+CHOOSE(F$3,(V67+($K$3/10000))/2,(V66+($K$3/10000))/2))^(2*U66/365.25)</f>
        <v>0.709994333210801</v>
      </c>
      <c r="X66" s="35" t="n">
        <f aca="false">IF(AND(mthbeg&lt;=A66,mthend&gt;=A66),1,0)</f>
        <v>1</v>
      </c>
      <c r="Y66" s="35" t="n">
        <f aca="false">S66*X66</f>
        <v>31</v>
      </c>
      <c r="AA66" s="89" t="n">
        <f aca="false">F66*G66</f>
        <v>2569867.08871649</v>
      </c>
      <c r="AB66" s="89" t="n">
        <f aca="false">$F66*H66</f>
        <v>2569867.08871649</v>
      </c>
      <c r="AC66" s="89" t="n">
        <f aca="false">$F66*I66</f>
        <v>2569867.08871649</v>
      </c>
      <c r="AD66" s="89" t="n">
        <f aca="false">$F66*J66</f>
        <v>-11225.0104080628</v>
      </c>
      <c r="AE66" s="89" t="n">
        <f aca="false">$F66*K66</f>
        <v>-11225.0104080628</v>
      </c>
      <c r="AF66" s="89" t="n">
        <f aca="false">$F66*L66</f>
        <v>-11225.0104080628</v>
      </c>
      <c r="AG66" s="89" t="n">
        <f aca="false">$F66*M66</f>
        <v>11004.9121647674</v>
      </c>
      <c r="AH66" s="89" t="n">
        <f aca="false">$F66*N66</f>
        <v>26411.7891954418</v>
      </c>
      <c r="AI66" s="89" t="n">
        <f aca="false">F66*O66</f>
        <v>26411.7891954418</v>
      </c>
      <c r="AJ66" s="93"/>
      <c r="AK66" s="89" t="n">
        <f aca="false">CHOOSE($G$3,AB66-AC66,AC66-AB66)</f>
        <v>0</v>
      </c>
      <c r="AL66" s="89" t="n">
        <f aca="false">CHOOSE($G$3,AE66-AF66,AF66-AE66)</f>
        <v>0</v>
      </c>
      <c r="AM66" s="89" t="n">
        <f aca="false">CHOOSE($G$3,AH66-AI66,AI66-AH66)</f>
        <v>0</v>
      </c>
      <c r="AN66" s="103" t="n">
        <f aca="false">SUM(AK66:AM66)</f>
        <v>0</v>
      </c>
      <c r="AP66" s="89" t="n">
        <f aca="false">CHOOSE($G$3,AA66-AB66,AB66-AA66)</f>
        <v>0</v>
      </c>
      <c r="AQ66" s="89" t="n">
        <f aca="false">CHOOSE($G$3,AD66-AE66,AE66-AD66)</f>
        <v>0</v>
      </c>
      <c r="AR66" s="89" t="n">
        <f aca="false">CHOOSE($G$3,AG66-AH66,AH66-AG66)</f>
        <v>15406.8770306744</v>
      </c>
      <c r="AS66" s="103" t="n">
        <f aca="false">AP66+AQ66+AR66</f>
        <v>15406.8770306744</v>
      </c>
      <c r="AT66" s="103"/>
      <c r="AU66" s="90" t="n">
        <f aca="false">AS66+AN66</f>
        <v>15406.8770306744</v>
      </c>
      <c r="AW66" s="90" t="n">
        <f aca="false">AI66+AF66+AC66</f>
        <v>2585053.86750387</v>
      </c>
      <c r="AX66" s="104"/>
    </row>
    <row r="67" customFormat="false" ht="12.75" hidden="false" customHeight="false" outlineLevel="0" collapsed="false">
      <c r="A67" s="94" t="n">
        <f aca="false">EDATE(A66,1)</f>
        <v>38565</v>
      </c>
      <c r="B67" s="95" t="n">
        <f aca="false">VLOOKUP(MONTH(A67),Volumes,4)</f>
        <v>40000</v>
      </c>
      <c r="C67" s="96"/>
      <c r="D67" s="97" t="n">
        <f aca="false">B67+C67</f>
        <v>40000</v>
      </c>
      <c r="E67" s="84" t="n">
        <f aca="false">IF(X67=0,0,IF(AND(X67=1,$H$3=1),D67*S67,IF($H$3=2,D67,"N/A")))</f>
        <v>1240000</v>
      </c>
      <c r="F67" s="84" t="n">
        <f aca="false">E67*W67</f>
        <v>875153.74806228</v>
      </c>
      <c r="G67" s="32" t="n">
        <f aca="false">VLOOKUP($A67,Table,MATCH(G$4,Curves,0))</f>
        <v>2.94</v>
      </c>
      <c r="H67" s="98" t="n">
        <f aca="false">G67</f>
        <v>2.94</v>
      </c>
      <c r="I67" s="99" t="n">
        <f aca="false">H67</f>
        <v>2.94</v>
      </c>
      <c r="J67" s="32" t="n">
        <f aca="false">VLOOKUP($A67,Table,MATCH(J$4,Curves,0))</f>
        <v>-0.01275</v>
      </c>
      <c r="K67" s="98" t="n">
        <f aca="false">J67</f>
        <v>-0.01275</v>
      </c>
      <c r="L67" s="99" t="n">
        <f aca="false">K67</f>
        <v>-0.01275</v>
      </c>
      <c r="M67" s="32" t="n">
        <f aca="false">VLOOKUP($A67,Table,MATCH(M$4,Curves,0))</f>
        <v>0.0125</v>
      </c>
      <c r="N67" s="98" t="n">
        <f aca="false">VLOOKUP($A67,Table,MATCH(N$4,Curves,0))</f>
        <v>0.03</v>
      </c>
      <c r="O67" s="99" t="n">
        <f aca="false">N67</f>
        <v>0.03</v>
      </c>
      <c r="P67" s="100"/>
      <c r="Q67" s="99" t="n">
        <f aca="false">O67+L67+I67</f>
        <v>2.95725</v>
      </c>
      <c r="R67" s="100"/>
      <c r="S67" s="35" t="n">
        <f aca="false">A68-A67</f>
        <v>31</v>
      </c>
      <c r="T67" s="101" t="n">
        <f aca="false">CHOOSE(F$3,A68+24,A67)</f>
        <v>38620</v>
      </c>
      <c r="U67" s="35" t="n">
        <f aca="false">T67-C$3</f>
        <v>1846</v>
      </c>
      <c r="V67" s="32" t="n">
        <f aca="false">VLOOKUP($A67,Table,MATCH(V$4,Curves,0))</f>
        <v>0.070125641735448</v>
      </c>
      <c r="W67" s="102" t="n">
        <f aca="false">1/(1+CHOOSE(F$3,(V68+($K$3/10000))/2,(V67+($K$3/10000))/2))^(2*U67/365.25)</f>
        <v>0.705769151663129</v>
      </c>
      <c r="X67" s="35" t="n">
        <f aca="false">IF(AND(mthbeg&lt;=A67,mthend&gt;=A67),1,0)</f>
        <v>1</v>
      </c>
      <c r="Y67" s="35" t="n">
        <f aca="false">S67*X67</f>
        <v>31</v>
      </c>
      <c r="AA67" s="89" t="n">
        <f aca="false">F67*G67</f>
        <v>2572952.0193031</v>
      </c>
      <c r="AB67" s="89" t="n">
        <f aca="false">$F67*H67</f>
        <v>2572952.0193031</v>
      </c>
      <c r="AC67" s="89" t="n">
        <f aca="false">$F67*I67</f>
        <v>2572952.0193031</v>
      </c>
      <c r="AD67" s="89" t="n">
        <f aca="false">$F67*J67</f>
        <v>-11158.2102877941</v>
      </c>
      <c r="AE67" s="89" t="n">
        <f aca="false">$F67*K67</f>
        <v>-11158.2102877941</v>
      </c>
      <c r="AF67" s="89" t="n">
        <f aca="false">$F67*L67</f>
        <v>-11158.2102877941</v>
      </c>
      <c r="AG67" s="89" t="n">
        <f aca="false">$F67*M67</f>
        <v>10939.4218507785</v>
      </c>
      <c r="AH67" s="89" t="n">
        <f aca="false">$F67*N67</f>
        <v>26254.6124418684</v>
      </c>
      <c r="AI67" s="89" t="n">
        <f aca="false">F67*O67</f>
        <v>26254.6124418684</v>
      </c>
      <c r="AJ67" s="93"/>
      <c r="AK67" s="89" t="n">
        <f aca="false">CHOOSE($G$3,AB67-AC67,AC67-AB67)</f>
        <v>0</v>
      </c>
      <c r="AL67" s="89" t="n">
        <f aca="false">CHOOSE($G$3,AE67-AF67,AF67-AE67)</f>
        <v>0</v>
      </c>
      <c r="AM67" s="89" t="n">
        <f aca="false">CHOOSE($G$3,AH67-AI67,AI67-AH67)</f>
        <v>0</v>
      </c>
      <c r="AN67" s="103" t="n">
        <f aca="false">SUM(AK67:AM67)</f>
        <v>0</v>
      </c>
      <c r="AP67" s="89" t="n">
        <f aca="false">CHOOSE($G$3,AA67-AB67,AB67-AA67)</f>
        <v>0</v>
      </c>
      <c r="AQ67" s="89" t="n">
        <f aca="false">CHOOSE($G$3,AD67-AE67,AE67-AD67)</f>
        <v>0</v>
      </c>
      <c r="AR67" s="89" t="n">
        <f aca="false">CHOOSE($G$3,AG67-AH67,AH67-AG67)</f>
        <v>15315.1905910899</v>
      </c>
      <c r="AS67" s="103" t="n">
        <f aca="false">AP67+AQ67+AR67</f>
        <v>15315.1905910899</v>
      </c>
      <c r="AT67" s="103"/>
      <c r="AU67" s="90" t="n">
        <f aca="false">AS67+AN67</f>
        <v>15315.1905910899</v>
      </c>
      <c r="AW67" s="90" t="n">
        <f aca="false">AI67+AF67+AC67</f>
        <v>2588048.42145718</v>
      </c>
      <c r="AX67" s="104"/>
    </row>
    <row r="68" customFormat="false" ht="12.75" hidden="false" customHeight="false" outlineLevel="0" collapsed="false">
      <c r="A68" s="94" t="n">
        <f aca="false">EDATE(A67,1)</f>
        <v>38596</v>
      </c>
      <c r="B68" s="95" t="n">
        <f aca="false">VLOOKUP(MONTH(A68),Volumes,4)</f>
        <v>20000</v>
      </c>
      <c r="C68" s="96"/>
      <c r="D68" s="97" t="n">
        <f aca="false">B68+C68</f>
        <v>20000</v>
      </c>
      <c r="E68" s="84" t="n">
        <f aca="false">IF(X68=0,0,IF(AND(X68=1,$H$3=1),D68*S68,IF($H$3=2,D68,"N/A")))</f>
        <v>600000</v>
      </c>
      <c r="F68" s="84" t="n">
        <f aca="false">E68*W68</f>
        <v>421028.809853659</v>
      </c>
      <c r="G68" s="32" t="n">
        <f aca="false">VLOOKUP($A68,Table,MATCH(G$4,Curves,0))</f>
        <v>2.965</v>
      </c>
      <c r="H68" s="98" t="n">
        <f aca="false">G68</f>
        <v>2.965</v>
      </c>
      <c r="I68" s="99" t="n">
        <f aca="false">H68</f>
        <v>2.965</v>
      </c>
      <c r="J68" s="32" t="n">
        <f aca="false">VLOOKUP($A68,Table,MATCH(J$4,Curves,0))</f>
        <v>-0.01525</v>
      </c>
      <c r="K68" s="98" t="n">
        <f aca="false">J68</f>
        <v>-0.01525</v>
      </c>
      <c r="L68" s="99" t="n">
        <f aca="false">K68</f>
        <v>-0.01525</v>
      </c>
      <c r="M68" s="32" t="n">
        <f aca="false">VLOOKUP($A68,Table,MATCH(M$4,Curves,0))</f>
        <v>0.0125</v>
      </c>
      <c r="N68" s="98" t="n">
        <f aca="false">VLOOKUP($A68,Table,MATCH(N$4,Curves,0))</f>
        <v>0.03</v>
      </c>
      <c r="O68" s="99" t="n">
        <f aca="false">N68</f>
        <v>0.03</v>
      </c>
      <c r="P68" s="100"/>
      <c r="Q68" s="99" t="n">
        <f aca="false">O68+L68+I68</f>
        <v>2.97975</v>
      </c>
      <c r="R68" s="100"/>
      <c r="S68" s="35" t="n">
        <f aca="false">A69-A68</f>
        <v>30</v>
      </c>
      <c r="T68" s="101" t="n">
        <f aca="false">CHOOSE(F$3,A69+24,A68)</f>
        <v>38650</v>
      </c>
      <c r="U68" s="35" t="n">
        <f aca="false">T68-C$3</f>
        <v>1876</v>
      </c>
      <c r="V68" s="32" t="n">
        <f aca="false">VLOOKUP($A68,Table,MATCH(V$4,Curves,0))</f>
        <v>0.070150003019792</v>
      </c>
      <c r="W68" s="102" t="n">
        <f aca="false">1/(1+CHOOSE(F$3,(V69+($K$3/10000))/2,(V68+($K$3/10000))/2))^(2*U68/365.25)</f>
        <v>0.701714683089432</v>
      </c>
      <c r="X68" s="35" t="n">
        <f aca="false">IF(AND(mthbeg&lt;=A68,mthend&gt;=A68),1,0)</f>
        <v>1</v>
      </c>
      <c r="Y68" s="35" t="n">
        <f aca="false">S68*X68</f>
        <v>30</v>
      </c>
      <c r="AA68" s="89" t="n">
        <f aca="false">F68*G68</f>
        <v>1248350.4212161</v>
      </c>
      <c r="AB68" s="89" t="n">
        <f aca="false">$F68*H68</f>
        <v>1248350.4212161</v>
      </c>
      <c r="AC68" s="89" t="n">
        <f aca="false">$F68*I68</f>
        <v>1248350.4212161</v>
      </c>
      <c r="AD68" s="89" t="n">
        <f aca="false">$F68*J68</f>
        <v>-6420.6893502683</v>
      </c>
      <c r="AE68" s="89" t="n">
        <f aca="false">$F68*K68</f>
        <v>-6420.6893502683</v>
      </c>
      <c r="AF68" s="89" t="n">
        <f aca="false">$F68*L68</f>
        <v>-6420.6893502683</v>
      </c>
      <c r="AG68" s="89" t="n">
        <f aca="false">$F68*M68</f>
        <v>5262.86012317074</v>
      </c>
      <c r="AH68" s="89" t="n">
        <f aca="false">$F68*N68</f>
        <v>12630.8642956098</v>
      </c>
      <c r="AI68" s="89" t="n">
        <f aca="false">F68*O68</f>
        <v>12630.8642956098</v>
      </c>
      <c r="AJ68" s="93"/>
      <c r="AK68" s="89" t="n">
        <f aca="false">CHOOSE($G$3,AB68-AC68,AC68-AB68)</f>
        <v>0</v>
      </c>
      <c r="AL68" s="89" t="n">
        <f aca="false">CHOOSE($G$3,AE68-AF68,AF68-AE68)</f>
        <v>0</v>
      </c>
      <c r="AM68" s="89" t="n">
        <f aca="false">CHOOSE($G$3,AH68-AI68,AI68-AH68)</f>
        <v>0</v>
      </c>
      <c r="AN68" s="103" t="n">
        <f aca="false">SUM(AK68:AM68)</f>
        <v>0</v>
      </c>
      <c r="AP68" s="89" t="n">
        <f aca="false">CHOOSE($G$3,AA68-AB68,AB68-AA68)</f>
        <v>0</v>
      </c>
      <c r="AQ68" s="89" t="n">
        <f aca="false">CHOOSE($G$3,AD68-AE68,AE68-AD68)</f>
        <v>0</v>
      </c>
      <c r="AR68" s="89" t="n">
        <f aca="false">CHOOSE($G$3,AG68-AH68,AH68-AG68)</f>
        <v>7368.00417243904</v>
      </c>
      <c r="AS68" s="103" t="n">
        <f aca="false">AP68+AQ68+AR68</f>
        <v>7368.00417243904</v>
      </c>
      <c r="AT68" s="103"/>
      <c r="AU68" s="90" t="n">
        <f aca="false">AS68+AN68</f>
        <v>7368.00417243904</v>
      </c>
      <c r="AW68" s="90" t="n">
        <f aca="false">AI68+AF68+AC68</f>
        <v>1254560.59616144</v>
      </c>
      <c r="AX68" s="104"/>
    </row>
    <row r="69" customFormat="false" ht="12.75" hidden="false" customHeight="false" outlineLevel="0" collapsed="false">
      <c r="A69" s="94" t="n">
        <f aca="false">EDATE(A68,1)</f>
        <v>38626</v>
      </c>
      <c r="B69" s="95" t="n">
        <f aca="false">VLOOKUP(MONTH(A69),Volumes,4)</f>
        <v>10000</v>
      </c>
      <c r="C69" s="96"/>
      <c r="D69" s="97" t="n">
        <f aca="false">B69+C69</f>
        <v>10000</v>
      </c>
      <c r="E69" s="84" t="n">
        <f aca="false">IF(X69=0,0,IF(AND(X69=1,$H$3=1),D69*S69,IF($H$3=2,D69,"N/A")))</f>
        <v>310000</v>
      </c>
      <c r="F69" s="84" t="n">
        <f aca="false">E69*W69</f>
        <v>216239.641705972</v>
      </c>
      <c r="G69" s="32" t="n">
        <f aca="false">VLOOKUP($A69,Table,MATCH(G$4,Curves,0))</f>
        <v>2.978</v>
      </c>
      <c r="H69" s="98" t="n">
        <f aca="false">G69</f>
        <v>2.978</v>
      </c>
      <c r="I69" s="99" t="n">
        <f aca="false">H69</f>
        <v>2.978</v>
      </c>
      <c r="J69" s="32" t="n">
        <f aca="false">VLOOKUP($A69,Table,MATCH(J$4,Curves,0))</f>
        <v>-0.01525</v>
      </c>
      <c r="K69" s="98" t="n">
        <f aca="false">J69</f>
        <v>-0.01525</v>
      </c>
      <c r="L69" s="99" t="n">
        <f aca="false">K69</f>
        <v>-0.01525</v>
      </c>
      <c r="M69" s="32" t="n">
        <f aca="false">VLOOKUP($A69,Table,MATCH(M$4,Curves,0))</f>
        <v>0.0125</v>
      </c>
      <c r="N69" s="98" t="n">
        <f aca="false">VLOOKUP($A69,Table,MATCH(N$4,Curves,0))</f>
        <v>0.03</v>
      </c>
      <c r="O69" s="99" t="n">
        <f aca="false">N69</f>
        <v>0.03</v>
      </c>
      <c r="P69" s="100"/>
      <c r="Q69" s="99" t="n">
        <f aca="false">O69+L69+I69</f>
        <v>2.99275</v>
      </c>
      <c r="R69" s="100"/>
      <c r="S69" s="35" t="n">
        <f aca="false">A70-A69</f>
        <v>31</v>
      </c>
      <c r="T69" s="101" t="n">
        <f aca="false">CHOOSE(F$3,A70+24,A69)</f>
        <v>38681</v>
      </c>
      <c r="U69" s="35" t="n">
        <f aca="false">T69-C$3</f>
        <v>1907</v>
      </c>
      <c r="V69" s="32" t="n">
        <f aca="false">VLOOKUP($A69,Table,MATCH(V$4,Curves,0))</f>
        <v>0.070169803847746</v>
      </c>
      <c r="W69" s="102" t="n">
        <f aca="false">1/(1+CHOOSE(F$3,(V70+($K$3/10000))/2,(V69+($K$3/10000))/2))^(2*U69/365.25)</f>
        <v>0.697547231309588</v>
      </c>
      <c r="X69" s="35" t="n">
        <f aca="false">IF(AND(mthbeg&lt;=A69,mthend&gt;=A69),1,0)</f>
        <v>1</v>
      </c>
      <c r="Y69" s="35" t="n">
        <f aca="false">S69*X69</f>
        <v>31</v>
      </c>
      <c r="AA69" s="89" t="n">
        <f aca="false">F69*G69</f>
        <v>643961.653000385</v>
      </c>
      <c r="AB69" s="89" t="n">
        <f aca="false">$F69*H69</f>
        <v>643961.653000385</v>
      </c>
      <c r="AC69" s="89" t="n">
        <f aca="false">$F69*I69</f>
        <v>643961.653000385</v>
      </c>
      <c r="AD69" s="89" t="n">
        <f aca="false">$F69*J69</f>
        <v>-3297.65453601608</v>
      </c>
      <c r="AE69" s="89" t="n">
        <f aca="false">$F69*K69</f>
        <v>-3297.65453601608</v>
      </c>
      <c r="AF69" s="89" t="n">
        <f aca="false">$F69*L69</f>
        <v>-3297.65453601608</v>
      </c>
      <c r="AG69" s="89" t="n">
        <f aca="false">$F69*M69</f>
        <v>2702.99552132465</v>
      </c>
      <c r="AH69" s="89" t="n">
        <f aca="false">$F69*N69</f>
        <v>6487.18925117917</v>
      </c>
      <c r="AI69" s="89" t="n">
        <f aca="false">F69*O69</f>
        <v>6487.18925117917</v>
      </c>
      <c r="AJ69" s="93"/>
      <c r="AK69" s="89" t="n">
        <f aca="false">CHOOSE($G$3,AB69-AC69,AC69-AB69)</f>
        <v>0</v>
      </c>
      <c r="AL69" s="89" t="n">
        <f aca="false">CHOOSE($G$3,AE69-AF69,AF69-AE69)</f>
        <v>0</v>
      </c>
      <c r="AM69" s="89" t="n">
        <f aca="false">CHOOSE($G$3,AH69-AI69,AI69-AH69)</f>
        <v>0</v>
      </c>
      <c r="AN69" s="103" t="n">
        <f aca="false">SUM(AK69:AM69)</f>
        <v>0</v>
      </c>
      <c r="AP69" s="89" t="n">
        <f aca="false">CHOOSE($G$3,AA69-AB69,AB69-AA69)</f>
        <v>0</v>
      </c>
      <c r="AQ69" s="89" t="n">
        <f aca="false">CHOOSE($G$3,AD69-AE69,AE69-AD69)</f>
        <v>0</v>
      </c>
      <c r="AR69" s="89" t="n">
        <f aca="false">CHOOSE($G$3,AG69-AH69,AH69-AG69)</f>
        <v>3784.19372985451</v>
      </c>
      <c r="AS69" s="103" t="n">
        <f aca="false">AP69+AQ69+AR69</f>
        <v>3784.19372985451</v>
      </c>
      <c r="AT69" s="103"/>
      <c r="AU69" s="90" t="n">
        <f aca="false">AS69+AN69</f>
        <v>3784.19372985451</v>
      </c>
      <c r="AW69" s="90" t="n">
        <f aca="false">AI69+AF69+AC69</f>
        <v>647151.187715548</v>
      </c>
      <c r="AX69" s="104"/>
    </row>
    <row r="70" customFormat="false" ht="12.75" hidden="false" customHeight="false" outlineLevel="0" collapsed="false">
      <c r="A70" s="94" t="n">
        <f aca="false">EDATE(A69,1)</f>
        <v>38657</v>
      </c>
      <c r="B70" s="95" t="n">
        <f aca="false">VLOOKUP(MONTH(A70),Volumes,4)</f>
        <v>10000</v>
      </c>
      <c r="C70" s="96"/>
      <c r="D70" s="97" t="n">
        <f aca="false">B70+C70</f>
        <v>10000</v>
      </c>
      <c r="E70" s="84" t="n">
        <f aca="false">IF(X70=0,0,IF(AND(X70=1,$H$3=1),D70*S70,IF($H$3=2,D70,"N/A")))</f>
        <v>0</v>
      </c>
      <c r="F70" s="84" t="n">
        <f aca="false">E70*W70</f>
        <v>0</v>
      </c>
      <c r="G70" s="32" t="n">
        <f aca="false">VLOOKUP($A70,Table,MATCH(G$4,Curves,0))</f>
        <v>3.06</v>
      </c>
      <c r="H70" s="98" t="n">
        <f aca="false">G70</f>
        <v>3.06</v>
      </c>
      <c r="I70" s="99" t="n">
        <f aca="false">H70</f>
        <v>3.06</v>
      </c>
      <c r="J70" s="32" t="n">
        <f aca="false">VLOOKUP($A70,Table,MATCH(J$4,Curves,0))</f>
        <v>-0.031</v>
      </c>
      <c r="K70" s="98" t="n">
        <f aca="false">J70</f>
        <v>-0.031</v>
      </c>
      <c r="L70" s="99" t="n">
        <f aca="false">K70</f>
        <v>-0.031</v>
      </c>
      <c r="M70" s="32" t="n">
        <f aca="false">VLOOKUP($A70,Table,MATCH(M$4,Curves,0))</f>
        <v>0.01</v>
      </c>
      <c r="N70" s="98" t="n">
        <f aca="false">VLOOKUP($A70,Table,MATCH(N$4,Curves,0))</f>
        <v>0.03</v>
      </c>
      <c r="O70" s="99" t="n">
        <f aca="false">N70</f>
        <v>0.03</v>
      </c>
      <c r="P70" s="100"/>
      <c r="Q70" s="99" t="n">
        <f aca="false">O70+L70+I70</f>
        <v>3.059</v>
      </c>
      <c r="R70" s="100"/>
      <c r="S70" s="35" t="n">
        <f aca="false">A71-A70</f>
        <v>30</v>
      </c>
      <c r="T70" s="101" t="n">
        <f aca="false">CHOOSE(F$3,A71+24,A70)</f>
        <v>38711</v>
      </c>
      <c r="U70" s="35" t="n">
        <f aca="false">T70-C$3</f>
        <v>1937</v>
      </c>
      <c r="V70" s="32" t="n">
        <f aca="false">VLOOKUP($A70,Table,MATCH(V$4,Curves,0))</f>
        <v>0.070190264703434</v>
      </c>
      <c r="W70" s="102" t="n">
        <f aca="false">1/(1+CHOOSE(F$3,(V71+($K$3/10000))/2,(V70+($K$3/10000))/2))^(2*U70/365.25)</f>
        <v>0.693535565521668</v>
      </c>
      <c r="X70" s="35" t="n">
        <f aca="false">IF(AND(mthbeg&lt;=A70,mthend&gt;=A70),1,0)</f>
        <v>0</v>
      </c>
      <c r="Y70" s="35" t="n">
        <f aca="false">S70*X70</f>
        <v>0</v>
      </c>
      <c r="AA70" s="89" t="n">
        <f aca="false">F70*G70</f>
        <v>0</v>
      </c>
      <c r="AB70" s="89" t="n">
        <f aca="false">$F70*H70</f>
        <v>0</v>
      </c>
      <c r="AC70" s="89" t="n">
        <f aca="false">$F70*I70</f>
        <v>0</v>
      </c>
      <c r="AD70" s="89" t="n">
        <f aca="false">$F70*J70</f>
        <v>-0</v>
      </c>
      <c r="AE70" s="89" t="n">
        <f aca="false">$F70*K70</f>
        <v>-0</v>
      </c>
      <c r="AF70" s="89" t="n">
        <f aca="false">$F70*L70</f>
        <v>-0</v>
      </c>
      <c r="AG70" s="89" t="n">
        <f aca="false">$F70*M70</f>
        <v>0</v>
      </c>
      <c r="AH70" s="89" t="n">
        <f aca="false">$F70*N70</f>
        <v>0</v>
      </c>
      <c r="AI70" s="89" t="n">
        <f aca="false">F70*O70</f>
        <v>0</v>
      </c>
      <c r="AJ70" s="93"/>
      <c r="AK70" s="89" t="n">
        <f aca="false">CHOOSE($G$3,AB70-AC70,AC70-AB70)</f>
        <v>0</v>
      </c>
      <c r="AL70" s="89" t="n">
        <f aca="false">CHOOSE($G$3,AE70-AF70,AF70-AE70)</f>
        <v>0</v>
      </c>
      <c r="AM70" s="89" t="n">
        <f aca="false">CHOOSE($G$3,AH70-AI70,AI70-AH70)</f>
        <v>0</v>
      </c>
      <c r="AN70" s="103" t="n">
        <f aca="false">SUM(AK70:AM70)</f>
        <v>0</v>
      </c>
      <c r="AP70" s="89" t="n">
        <f aca="false">CHOOSE($G$3,AA70-AB70,AB70-AA70)</f>
        <v>0</v>
      </c>
      <c r="AQ70" s="89" t="n">
        <f aca="false">CHOOSE($G$3,AD70-AE70,AE70-AD70)</f>
        <v>0</v>
      </c>
      <c r="AR70" s="89" t="n">
        <f aca="false">CHOOSE($G$3,AG70-AH70,AH70-AG70)</f>
        <v>0</v>
      </c>
      <c r="AS70" s="103" t="n">
        <f aca="false">AP70+AQ70+AR70</f>
        <v>0</v>
      </c>
      <c r="AT70" s="103"/>
      <c r="AU70" s="90" t="n">
        <f aca="false">AS70+AN70</f>
        <v>0</v>
      </c>
      <c r="AW70" s="90" t="n">
        <f aca="false">AI70+AF70+AC70</f>
        <v>0</v>
      </c>
      <c r="AX70" s="104"/>
    </row>
    <row r="71" customFormat="false" ht="12.75" hidden="false" customHeight="false" outlineLevel="0" collapsed="false">
      <c r="A71" s="94" t="n">
        <f aca="false">EDATE(A70,1)</f>
        <v>38687</v>
      </c>
      <c r="B71" s="95" t="n">
        <f aca="false">VLOOKUP(MONTH(A71),Volumes,4)</f>
        <v>10000</v>
      </c>
      <c r="C71" s="96"/>
      <c r="D71" s="97" t="n">
        <f aca="false">B71+C71</f>
        <v>10000</v>
      </c>
      <c r="E71" s="84" t="n">
        <f aca="false">IF(X71=0,0,IF(AND(X71=1,$H$3=1),D71*S71,IF($H$3=2,D71,"N/A")))</f>
        <v>0</v>
      </c>
      <c r="F71" s="84" t="n">
        <f aca="false">E71*W71</f>
        <v>0</v>
      </c>
      <c r="G71" s="32" t="n">
        <f aca="false">VLOOKUP($A71,Table,MATCH(G$4,Curves,0))</f>
        <v>3.14</v>
      </c>
      <c r="H71" s="98" t="n">
        <f aca="false">G71</f>
        <v>3.14</v>
      </c>
      <c r="I71" s="99" t="n">
        <f aca="false">H71</f>
        <v>3.14</v>
      </c>
      <c r="J71" s="32" t="n">
        <f aca="false">VLOOKUP($A71,Table,MATCH(J$4,Curves,0))</f>
        <v>-0.031</v>
      </c>
      <c r="K71" s="98" t="n">
        <f aca="false">J71</f>
        <v>-0.031</v>
      </c>
      <c r="L71" s="99" t="n">
        <f aca="false">K71</f>
        <v>-0.031</v>
      </c>
      <c r="M71" s="32" t="n">
        <f aca="false">VLOOKUP($A71,Table,MATCH(M$4,Curves,0))</f>
        <v>0.01</v>
      </c>
      <c r="N71" s="98" t="n">
        <f aca="false">VLOOKUP($A71,Table,MATCH(N$4,Curves,0))</f>
        <v>0.03</v>
      </c>
      <c r="O71" s="99" t="n">
        <f aca="false">N71</f>
        <v>0.03</v>
      </c>
      <c r="P71" s="100"/>
      <c r="Q71" s="99" t="n">
        <f aca="false">O71+L71+I71</f>
        <v>3.139</v>
      </c>
      <c r="R71" s="100"/>
      <c r="S71" s="35" t="n">
        <f aca="false">A72-A71</f>
        <v>31</v>
      </c>
      <c r="T71" s="101" t="n">
        <f aca="false">CHOOSE(F$3,A72+24,A71)</f>
        <v>38742</v>
      </c>
      <c r="U71" s="35" t="n">
        <f aca="false">T71-C$3</f>
        <v>1968</v>
      </c>
      <c r="V71" s="32" t="n">
        <f aca="false">VLOOKUP($A71,Table,MATCH(V$4,Curves,0))</f>
        <v>0.07021006553165</v>
      </c>
      <c r="W71" s="102" t="n">
        <f aca="false">1/(1+CHOOSE(F$3,(V72+($K$3/10000))/2,(V71+($K$3/10000))/2))^(2*U71/365.25)</f>
        <v>0.689412138658567</v>
      </c>
      <c r="X71" s="35" t="n">
        <f aca="false">IF(AND(mthbeg&lt;=A71,mthend&gt;=A71),1,0)</f>
        <v>0</v>
      </c>
      <c r="Y71" s="35" t="n">
        <f aca="false">S71*X71</f>
        <v>0</v>
      </c>
      <c r="AA71" s="89" t="n">
        <f aca="false">F71*G71</f>
        <v>0</v>
      </c>
      <c r="AB71" s="89" t="n">
        <f aca="false">$F71*H71</f>
        <v>0</v>
      </c>
      <c r="AC71" s="89" t="n">
        <f aca="false">$F71*I71</f>
        <v>0</v>
      </c>
      <c r="AD71" s="89" t="n">
        <f aca="false">$F71*J71</f>
        <v>-0</v>
      </c>
      <c r="AE71" s="89" t="n">
        <f aca="false">$F71*K71</f>
        <v>-0</v>
      </c>
      <c r="AF71" s="89" t="n">
        <f aca="false">$F71*L71</f>
        <v>-0</v>
      </c>
      <c r="AG71" s="89" t="n">
        <f aca="false">$F71*M71</f>
        <v>0</v>
      </c>
      <c r="AH71" s="89" t="n">
        <f aca="false">$F71*N71</f>
        <v>0</v>
      </c>
      <c r="AI71" s="89" t="n">
        <f aca="false">F71*O71</f>
        <v>0</v>
      </c>
      <c r="AJ71" s="93"/>
      <c r="AK71" s="89" t="n">
        <f aca="false">CHOOSE($G$3,AB71-AC71,AC71-AB71)</f>
        <v>0</v>
      </c>
      <c r="AL71" s="89" t="n">
        <f aca="false">CHOOSE($G$3,AE71-AF71,AF71-AE71)</f>
        <v>0</v>
      </c>
      <c r="AM71" s="89" t="n">
        <f aca="false">CHOOSE($G$3,AH71-AI71,AI71-AH71)</f>
        <v>0</v>
      </c>
      <c r="AN71" s="103" t="n">
        <f aca="false">SUM(AK71:AM71)</f>
        <v>0</v>
      </c>
      <c r="AP71" s="89" t="n">
        <f aca="false">CHOOSE($G$3,AA71-AB71,AB71-AA71)</f>
        <v>0</v>
      </c>
      <c r="AQ71" s="89" t="n">
        <f aca="false">CHOOSE($G$3,AD71-AE71,AE71-AD71)</f>
        <v>0</v>
      </c>
      <c r="AR71" s="89" t="n">
        <f aca="false">CHOOSE($G$3,AG71-AH71,AH71-AG71)</f>
        <v>0</v>
      </c>
      <c r="AS71" s="103" t="n">
        <f aca="false">AP71+AQ71+AR71</f>
        <v>0</v>
      </c>
      <c r="AT71" s="103"/>
      <c r="AU71" s="90" t="n">
        <f aca="false">AS71+AN71</f>
        <v>0</v>
      </c>
      <c r="AW71" s="90" t="n">
        <f aca="false">AI71+AF71+AC71</f>
        <v>0</v>
      </c>
      <c r="AX71" s="104"/>
    </row>
    <row r="72" customFormat="false" ht="12.75" hidden="false" customHeight="false" outlineLevel="0" collapsed="false">
      <c r="A72" s="94" t="n">
        <f aca="false">EDATE(A71,1)</f>
        <v>38718</v>
      </c>
      <c r="B72" s="95" t="n">
        <f aca="false">VLOOKUP(MONTH(A72),Volumes,4)</f>
        <v>10000</v>
      </c>
      <c r="C72" s="96"/>
      <c r="D72" s="97" t="n">
        <f aca="false">B72+C72</f>
        <v>10000</v>
      </c>
      <c r="E72" s="84" t="n">
        <f aca="false">IF(X72=0,0,IF(AND(X72=1,$H$3=1),D72*S72,IF($H$3=2,D72,"N/A")))</f>
        <v>0</v>
      </c>
      <c r="F72" s="84" t="n">
        <f aca="false">E72*W72</f>
        <v>0</v>
      </c>
      <c r="G72" s="32" t="n">
        <f aca="false">VLOOKUP($A72,Table,MATCH(G$4,Curves,0))</f>
        <v>3.278</v>
      </c>
      <c r="H72" s="98" t="n">
        <f aca="false">G72</f>
        <v>3.278</v>
      </c>
      <c r="I72" s="99" t="n">
        <f aca="false">H72</f>
        <v>3.278</v>
      </c>
      <c r="J72" s="32" t="n">
        <f aca="false">VLOOKUP($A72,Table,MATCH(J$4,Curves,0))</f>
        <v>-0.031</v>
      </c>
      <c r="K72" s="98" t="n">
        <f aca="false">J72</f>
        <v>-0.031</v>
      </c>
      <c r="L72" s="99" t="n">
        <f aca="false">K72</f>
        <v>-0.031</v>
      </c>
      <c r="M72" s="32" t="n">
        <f aca="false">VLOOKUP($A72,Table,MATCH(M$4,Curves,0))</f>
        <v>0.01</v>
      </c>
      <c r="N72" s="98" t="n">
        <f aca="false">VLOOKUP($A72,Table,MATCH(N$4,Curves,0))</f>
        <v>0.03</v>
      </c>
      <c r="O72" s="99" t="n">
        <f aca="false">N72</f>
        <v>0.03</v>
      </c>
      <c r="P72" s="100"/>
      <c r="Q72" s="99" t="n">
        <f aca="false">O72+L72+I72</f>
        <v>3.277</v>
      </c>
      <c r="R72" s="100"/>
      <c r="S72" s="35" t="n">
        <f aca="false">A73-A72</f>
        <v>31</v>
      </c>
      <c r="T72" s="101" t="n">
        <f aca="false">CHOOSE(F$3,A73+24,A72)</f>
        <v>38773</v>
      </c>
      <c r="U72" s="35" t="n">
        <f aca="false">T72-C$3</f>
        <v>1999</v>
      </c>
      <c r="V72" s="32" t="n">
        <f aca="false">VLOOKUP($A72,Table,MATCH(V$4,Curves,0))</f>
        <v>0.070230526387611</v>
      </c>
      <c r="W72" s="102" t="n">
        <f aca="false">1/(1+CHOOSE(F$3,(V73+($K$3/10000))/2,(V72+($K$3/10000))/2))^(2*U72/365.25)</f>
        <v>0.685310928961988</v>
      </c>
      <c r="X72" s="35" t="n">
        <f aca="false">IF(AND(mthbeg&lt;=A72,mthend&gt;=A72),1,0)</f>
        <v>0</v>
      </c>
      <c r="Y72" s="35" t="n">
        <f aca="false">S72*X72</f>
        <v>0</v>
      </c>
      <c r="AA72" s="89" t="n">
        <f aca="false">F72*G72</f>
        <v>0</v>
      </c>
      <c r="AB72" s="89" t="n">
        <f aca="false">$F72*H72</f>
        <v>0</v>
      </c>
      <c r="AC72" s="89" t="n">
        <f aca="false">$F72*I72</f>
        <v>0</v>
      </c>
      <c r="AD72" s="89" t="n">
        <f aca="false">$F72*J72</f>
        <v>-0</v>
      </c>
      <c r="AE72" s="89" t="n">
        <f aca="false">$F72*K72</f>
        <v>-0</v>
      </c>
      <c r="AF72" s="89" t="n">
        <f aca="false">$F72*L72</f>
        <v>-0</v>
      </c>
      <c r="AG72" s="89" t="n">
        <f aca="false">$F72*M72</f>
        <v>0</v>
      </c>
      <c r="AH72" s="89" t="n">
        <f aca="false">$F72*N72</f>
        <v>0</v>
      </c>
      <c r="AI72" s="89" t="n">
        <f aca="false">F72*O72</f>
        <v>0</v>
      </c>
      <c r="AJ72" s="93"/>
      <c r="AK72" s="89" t="n">
        <f aca="false">CHOOSE($G$3,AB72-AC72,AC72-AB72)</f>
        <v>0</v>
      </c>
      <c r="AL72" s="89" t="n">
        <f aca="false">CHOOSE($G$3,AE72-AF72,AF72-AE72)</f>
        <v>0</v>
      </c>
      <c r="AM72" s="89" t="n">
        <f aca="false">CHOOSE($G$3,AH72-AI72,AI72-AH72)</f>
        <v>0</v>
      </c>
      <c r="AN72" s="103" t="n">
        <f aca="false">SUM(AK72:AM72)</f>
        <v>0</v>
      </c>
      <c r="AP72" s="89" t="n">
        <f aca="false">CHOOSE($G$3,AA72-AB72,AB72-AA72)</f>
        <v>0</v>
      </c>
      <c r="AQ72" s="89" t="n">
        <f aca="false">CHOOSE($G$3,AD72-AE72,AE72-AD72)</f>
        <v>0</v>
      </c>
      <c r="AR72" s="89" t="n">
        <f aca="false">CHOOSE($G$3,AG72-AH72,AH72-AG72)</f>
        <v>0</v>
      </c>
      <c r="AS72" s="103" t="n">
        <f aca="false">AP72+AQ72+AR72</f>
        <v>0</v>
      </c>
      <c r="AT72" s="103"/>
      <c r="AU72" s="90" t="n">
        <f aca="false">AS72+AN72</f>
        <v>0</v>
      </c>
      <c r="AW72" s="90" t="n">
        <f aca="false">AI72+AF72+AC72</f>
        <v>0</v>
      </c>
      <c r="AX72" s="104"/>
    </row>
    <row r="73" customFormat="false" ht="12.75" hidden="false" customHeight="false" outlineLevel="0" collapsed="false">
      <c r="A73" s="94" t="n">
        <f aca="false">EDATE(A72,1)</f>
        <v>38749</v>
      </c>
      <c r="B73" s="95" t="n">
        <f aca="false">VLOOKUP(MONTH(A73),Volumes,4)</f>
        <v>10000</v>
      </c>
      <c r="C73" s="96"/>
      <c r="D73" s="97" t="n">
        <f aca="false">B73+C73</f>
        <v>10000</v>
      </c>
      <c r="E73" s="84" t="n">
        <f aca="false">IF(X73=0,0,IF(AND(X73=1,$H$3=1),D73*S73,IF($H$3=2,D73,"N/A")))</f>
        <v>0</v>
      </c>
      <c r="F73" s="84" t="n">
        <f aca="false">E73*W73</f>
        <v>0</v>
      </c>
      <c r="G73" s="32" t="n">
        <f aca="false">VLOOKUP($A73,Table,MATCH(G$4,Curves,0))</f>
        <v>3.16</v>
      </c>
      <c r="H73" s="98" t="n">
        <f aca="false">G73</f>
        <v>3.16</v>
      </c>
      <c r="I73" s="99" t="n">
        <f aca="false">H73</f>
        <v>3.16</v>
      </c>
      <c r="J73" s="32" t="n">
        <f aca="false">VLOOKUP($A73,Table,MATCH(J$4,Curves,0))</f>
        <v>-0.031</v>
      </c>
      <c r="K73" s="98" t="n">
        <f aca="false">J73</f>
        <v>-0.031</v>
      </c>
      <c r="L73" s="99" t="n">
        <f aca="false">K73</f>
        <v>-0.031</v>
      </c>
      <c r="M73" s="32" t="n">
        <f aca="false">VLOOKUP($A73,Table,MATCH(M$4,Curves,0))</f>
        <v>0.01</v>
      </c>
      <c r="N73" s="98" t="n">
        <f aca="false">VLOOKUP($A73,Table,MATCH(N$4,Curves,0))</f>
        <v>0.03</v>
      </c>
      <c r="O73" s="99" t="n">
        <f aca="false">N73</f>
        <v>0.03</v>
      </c>
      <c r="P73" s="100"/>
      <c r="Q73" s="99" t="n">
        <f aca="false">O73+L73+I73</f>
        <v>3.159</v>
      </c>
      <c r="R73" s="100"/>
      <c r="S73" s="35" t="n">
        <f aca="false">A74-A73</f>
        <v>28</v>
      </c>
      <c r="T73" s="101" t="n">
        <f aca="false">CHOOSE(F$3,A74+24,A73)</f>
        <v>38801</v>
      </c>
      <c r="U73" s="35" t="n">
        <f aca="false">T73-C$3</f>
        <v>2027</v>
      </c>
      <c r="V73" s="32" t="n">
        <f aca="false">VLOOKUP($A73,Table,MATCH(V$4,Curves,0))</f>
        <v>0.070250987243709</v>
      </c>
      <c r="W73" s="102" t="n">
        <f aca="false">1/(1+CHOOSE(F$3,(V74+($K$3/10000))/2,(V73+($K$3/10000))/2))^(2*U73/365.25)</f>
        <v>0.681625619556811</v>
      </c>
      <c r="X73" s="35" t="n">
        <f aca="false">IF(AND(mthbeg&lt;=A73,mthend&gt;=A73),1,0)</f>
        <v>0</v>
      </c>
      <c r="Y73" s="35" t="n">
        <f aca="false">S73*X73</f>
        <v>0</v>
      </c>
      <c r="AA73" s="89" t="n">
        <f aca="false">F73*G73</f>
        <v>0</v>
      </c>
      <c r="AB73" s="89" t="n">
        <f aca="false">$F73*H73</f>
        <v>0</v>
      </c>
      <c r="AC73" s="89" t="n">
        <f aca="false">$F73*I73</f>
        <v>0</v>
      </c>
      <c r="AD73" s="89" t="n">
        <f aca="false">$F73*J73</f>
        <v>-0</v>
      </c>
      <c r="AE73" s="89" t="n">
        <f aca="false">$F73*K73</f>
        <v>-0</v>
      </c>
      <c r="AF73" s="89" t="n">
        <f aca="false">$F73*L73</f>
        <v>-0</v>
      </c>
      <c r="AG73" s="89" t="n">
        <f aca="false">$F73*M73</f>
        <v>0</v>
      </c>
      <c r="AH73" s="89" t="n">
        <f aca="false">$F73*N73</f>
        <v>0</v>
      </c>
      <c r="AI73" s="89" t="n">
        <f aca="false">F73*O73</f>
        <v>0</v>
      </c>
      <c r="AJ73" s="93"/>
      <c r="AK73" s="89" t="n">
        <f aca="false">CHOOSE($G$3,AB73-AC73,AC73-AB73)</f>
        <v>0</v>
      </c>
      <c r="AL73" s="89" t="n">
        <f aca="false">CHOOSE($G$3,AE73-AF73,AF73-AE73)</f>
        <v>0</v>
      </c>
      <c r="AM73" s="89" t="n">
        <f aca="false">CHOOSE($G$3,AH73-AI73,AI73-AH73)</f>
        <v>0</v>
      </c>
      <c r="AN73" s="103" t="n">
        <f aca="false">SUM(AK73:AM73)</f>
        <v>0</v>
      </c>
      <c r="AP73" s="89" t="n">
        <f aca="false">CHOOSE($G$3,AA73-AB73,AB73-AA73)</f>
        <v>0</v>
      </c>
      <c r="AQ73" s="89" t="n">
        <f aca="false">CHOOSE($G$3,AD73-AE73,AE73-AD73)</f>
        <v>0</v>
      </c>
      <c r="AR73" s="89" t="n">
        <f aca="false">CHOOSE($G$3,AG73-AH73,AH73-AG73)</f>
        <v>0</v>
      </c>
      <c r="AS73" s="103" t="n">
        <f aca="false">AP73+AQ73+AR73</f>
        <v>0</v>
      </c>
      <c r="AT73" s="103"/>
      <c r="AU73" s="90" t="n">
        <f aca="false">AS73+AN73</f>
        <v>0</v>
      </c>
      <c r="AW73" s="90" t="n">
        <f aca="false">AI73+AF73+AC73</f>
        <v>0</v>
      </c>
      <c r="AX73" s="104"/>
    </row>
    <row r="74" customFormat="false" ht="12.75" hidden="false" customHeight="false" outlineLevel="0" collapsed="false">
      <c r="A74" s="94" t="n">
        <f aca="false">EDATE(A73,1)</f>
        <v>38777</v>
      </c>
      <c r="B74" s="95" t="n">
        <f aca="false">VLOOKUP(MONTH(A74),Volumes,4)</f>
        <v>10000</v>
      </c>
      <c r="C74" s="96"/>
      <c r="D74" s="97" t="n">
        <f aca="false">B74+C74</f>
        <v>10000</v>
      </c>
      <c r="E74" s="84" t="n">
        <f aca="false">IF(X74=0,0,IF(AND(X74=1,$H$3=1),D74*S74,IF($H$3=2,D74,"N/A")))</f>
        <v>0</v>
      </c>
      <c r="F74" s="84" t="n">
        <f aca="false">E74*W74</f>
        <v>0</v>
      </c>
      <c r="G74" s="32" t="n">
        <f aca="false">VLOOKUP($A74,Table,MATCH(G$4,Curves,0))</f>
        <v>3.029</v>
      </c>
      <c r="H74" s="98" t="n">
        <f aca="false">G74</f>
        <v>3.029</v>
      </c>
      <c r="I74" s="99" t="n">
        <f aca="false">H74</f>
        <v>3.029</v>
      </c>
      <c r="J74" s="32" t="n">
        <f aca="false">VLOOKUP($A74,Table,MATCH(J$4,Curves,0))</f>
        <v>-0.0125</v>
      </c>
      <c r="K74" s="98" t="n">
        <f aca="false">J74</f>
        <v>-0.0125</v>
      </c>
      <c r="L74" s="99" t="n">
        <f aca="false">K74</f>
        <v>-0.0125</v>
      </c>
      <c r="M74" s="32" t="n">
        <f aca="false">VLOOKUP($A74,Table,MATCH(M$4,Curves,0))</f>
        <v>0.01</v>
      </c>
      <c r="N74" s="98" t="n">
        <f aca="false">VLOOKUP($A74,Table,MATCH(N$4,Curves,0))</f>
        <v>0.03</v>
      </c>
      <c r="O74" s="99" t="n">
        <f aca="false">N74</f>
        <v>0.03</v>
      </c>
      <c r="P74" s="100"/>
      <c r="Q74" s="99" t="n">
        <f aca="false">O74+L74+I74</f>
        <v>3.0465</v>
      </c>
      <c r="R74" s="100"/>
      <c r="S74" s="35" t="n">
        <f aca="false">A75-A74</f>
        <v>31</v>
      </c>
      <c r="T74" s="101" t="n">
        <f aca="false">CHOOSE(F$3,A75+24,A74)</f>
        <v>38832</v>
      </c>
      <c r="U74" s="35" t="n">
        <f aca="false">T74-C$3</f>
        <v>2058</v>
      </c>
      <c r="V74" s="32" t="n">
        <f aca="false">VLOOKUP($A74,Table,MATCH(V$4,Curves,0))</f>
        <v>0.070269468017079</v>
      </c>
      <c r="W74" s="102" t="n">
        <f aca="false">1/(1+CHOOSE(F$3,(V75+($K$3/10000))/2,(V74+($K$3/10000))/2))^(2*U74/365.25)</f>
        <v>0.677566405214737</v>
      </c>
      <c r="X74" s="35" t="n">
        <f aca="false">IF(AND(mthbeg&lt;=A74,mthend&gt;=A74),1,0)</f>
        <v>0</v>
      </c>
      <c r="Y74" s="35" t="n">
        <f aca="false">S74*X74</f>
        <v>0</v>
      </c>
      <c r="AA74" s="89" t="n">
        <f aca="false">F74*G74</f>
        <v>0</v>
      </c>
      <c r="AB74" s="89" t="n">
        <f aca="false">$F74*H74</f>
        <v>0</v>
      </c>
      <c r="AC74" s="89" t="n">
        <f aca="false">$F74*I74</f>
        <v>0</v>
      </c>
      <c r="AD74" s="89" t="n">
        <f aca="false">$F74*J74</f>
        <v>-0</v>
      </c>
      <c r="AE74" s="89" t="n">
        <f aca="false">$F74*K74</f>
        <v>-0</v>
      </c>
      <c r="AF74" s="89" t="n">
        <f aca="false">$F74*L74</f>
        <v>-0</v>
      </c>
      <c r="AG74" s="89" t="n">
        <f aca="false">$F74*M74</f>
        <v>0</v>
      </c>
      <c r="AH74" s="89" t="n">
        <f aca="false">$F74*N74</f>
        <v>0</v>
      </c>
      <c r="AI74" s="89" t="n">
        <f aca="false">F74*O74</f>
        <v>0</v>
      </c>
      <c r="AJ74" s="93"/>
      <c r="AK74" s="89" t="n">
        <f aca="false">CHOOSE($G$3,AB74-AC74,AC74-AB74)</f>
        <v>0</v>
      </c>
      <c r="AL74" s="89" t="n">
        <f aca="false">CHOOSE($G$3,AE74-AF74,AF74-AE74)</f>
        <v>0</v>
      </c>
      <c r="AM74" s="89" t="n">
        <f aca="false">CHOOSE($G$3,AH74-AI74,AI74-AH74)</f>
        <v>0</v>
      </c>
      <c r="AN74" s="103" t="n">
        <f aca="false">SUM(AK74:AM74)</f>
        <v>0</v>
      </c>
      <c r="AP74" s="89" t="n">
        <f aca="false">CHOOSE($G$3,AA74-AB74,AB74-AA74)</f>
        <v>0</v>
      </c>
      <c r="AQ74" s="89" t="n">
        <f aca="false">CHOOSE($G$3,AD74-AE74,AE74-AD74)</f>
        <v>0</v>
      </c>
      <c r="AR74" s="89" t="n">
        <f aca="false">CHOOSE($G$3,AG74-AH74,AH74-AG74)</f>
        <v>0</v>
      </c>
      <c r="AS74" s="103" t="n">
        <f aca="false">AP74+AQ74+AR74</f>
        <v>0</v>
      </c>
      <c r="AT74" s="103"/>
      <c r="AU74" s="90" t="n">
        <f aca="false">AS74+AN74</f>
        <v>0</v>
      </c>
      <c r="AW74" s="90" t="n">
        <f aca="false">AI74+AF74+AC74</f>
        <v>0</v>
      </c>
      <c r="AX74" s="104"/>
    </row>
    <row r="75" customFormat="false" ht="12.75" hidden="false" customHeight="false" outlineLevel="0" collapsed="false">
      <c r="A75" s="94" t="n">
        <f aca="false">EDATE(A74,1)</f>
        <v>38808</v>
      </c>
      <c r="B75" s="95" t="n">
        <f aca="false">VLOOKUP(MONTH(A75),Volumes,4)</f>
        <v>10000</v>
      </c>
      <c r="C75" s="96"/>
      <c r="D75" s="97" t="n">
        <f aca="false">B75+C75</f>
        <v>10000</v>
      </c>
      <c r="E75" s="84" t="n">
        <f aca="false">IF(X75=0,0,IF(AND(X75=1,$H$3=1),D75*S75,IF($H$3=2,D75,"N/A")))</f>
        <v>0</v>
      </c>
      <c r="F75" s="84" t="n">
        <f aca="false">E75*W75</f>
        <v>0</v>
      </c>
      <c r="G75" s="32" t="n">
        <f aca="false">VLOOKUP($A75,Table,MATCH(G$4,Curves,0))</f>
        <v>2.898</v>
      </c>
      <c r="H75" s="98" t="n">
        <f aca="false">G75</f>
        <v>2.898</v>
      </c>
      <c r="I75" s="99" t="n">
        <f aca="false">H75</f>
        <v>2.898</v>
      </c>
      <c r="J75" s="32" t="n">
        <f aca="false">VLOOKUP($A75,Table,MATCH(J$4,Curves,0))</f>
        <v>-0.01275</v>
      </c>
      <c r="K75" s="98" t="n">
        <f aca="false">J75</f>
        <v>-0.01275</v>
      </c>
      <c r="L75" s="99" t="n">
        <f aca="false">K75</f>
        <v>-0.01275</v>
      </c>
      <c r="M75" s="32" t="n">
        <f aca="false">VLOOKUP($A75,Table,MATCH(M$4,Curves,0))</f>
        <v>0.0125</v>
      </c>
      <c r="N75" s="98" t="n">
        <f aca="false">VLOOKUP($A75,Table,MATCH(N$4,Curves,0))</f>
        <v>0.03</v>
      </c>
      <c r="O75" s="99" t="n">
        <f aca="false">N75</f>
        <v>0.03</v>
      </c>
      <c r="P75" s="100"/>
      <c r="Q75" s="99" t="n">
        <f aca="false">O75+L75+I75</f>
        <v>2.91525</v>
      </c>
      <c r="R75" s="100"/>
      <c r="S75" s="35" t="n">
        <f aca="false">A76-A75</f>
        <v>30</v>
      </c>
      <c r="T75" s="101" t="n">
        <f aca="false">CHOOSE(F$3,A76+24,A75)</f>
        <v>38862</v>
      </c>
      <c r="U75" s="35" t="n">
        <f aca="false">T75-C$3</f>
        <v>2088</v>
      </c>
      <c r="V75" s="32" t="n">
        <f aca="false">VLOOKUP($A75,Table,MATCH(V$4,Curves,0))</f>
        <v>0.070289928873441</v>
      </c>
      <c r="W75" s="102" t="n">
        <f aca="false">1/(1+CHOOSE(F$3,(V76+($K$3/10000))/2,(V75+($K$3/10000))/2))^(2*U75/365.25)</f>
        <v>0.673658999665032</v>
      </c>
      <c r="X75" s="35" t="n">
        <f aca="false">IF(AND(mthbeg&lt;=A75,mthend&gt;=A75),1,0)</f>
        <v>0</v>
      </c>
      <c r="Y75" s="35" t="n">
        <f aca="false">S75*X75</f>
        <v>0</v>
      </c>
      <c r="AA75" s="89" t="n">
        <f aca="false">F75*G75</f>
        <v>0</v>
      </c>
      <c r="AB75" s="89" t="n">
        <f aca="false">$F75*H75</f>
        <v>0</v>
      </c>
      <c r="AC75" s="89" t="n">
        <f aca="false">$F75*I75</f>
        <v>0</v>
      </c>
      <c r="AD75" s="89" t="n">
        <f aca="false">$F75*J75</f>
        <v>-0</v>
      </c>
      <c r="AE75" s="89" t="n">
        <f aca="false">$F75*K75</f>
        <v>-0</v>
      </c>
      <c r="AF75" s="89" t="n">
        <f aca="false">$F75*L75</f>
        <v>-0</v>
      </c>
      <c r="AG75" s="89" t="n">
        <f aca="false">$F75*M75</f>
        <v>0</v>
      </c>
      <c r="AH75" s="89" t="n">
        <f aca="false">$F75*N75</f>
        <v>0</v>
      </c>
      <c r="AI75" s="89" t="n">
        <f aca="false">F75*O75</f>
        <v>0</v>
      </c>
      <c r="AJ75" s="93"/>
      <c r="AK75" s="89" t="n">
        <f aca="false">CHOOSE($G$3,AB75-AC75,AC75-AB75)</f>
        <v>0</v>
      </c>
      <c r="AL75" s="89" t="n">
        <f aca="false">CHOOSE($G$3,AE75-AF75,AF75-AE75)</f>
        <v>0</v>
      </c>
      <c r="AM75" s="89" t="n">
        <f aca="false">CHOOSE($G$3,AH75-AI75,AI75-AH75)</f>
        <v>0</v>
      </c>
      <c r="AN75" s="103" t="n">
        <f aca="false">SUM(AK75:AM75)</f>
        <v>0</v>
      </c>
      <c r="AP75" s="89" t="n">
        <f aca="false">CHOOSE($G$3,AA75-AB75,AB75-AA75)</f>
        <v>0</v>
      </c>
      <c r="AQ75" s="89" t="n">
        <f aca="false">CHOOSE($G$3,AD75-AE75,AE75-AD75)</f>
        <v>0</v>
      </c>
      <c r="AR75" s="89" t="n">
        <f aca="false">CHOOSE($G$3,AG75-AH75,AH75-AG75)</f>
        <v>0</v>
      </c>
      <c r="AS75" s="103" t="n">
        <f aca="false">AP75+AQ75+AR75</f>
        <v>0</v>
      </c>
      <c r="AT75" s="103"/>
      <c r="AU75" s="90" t="n">
        <f aca="false">AS75+AN75</f>
        <v>0</v>
      </c>
      <c r="AW75" s="90" t="n">
        <f aca="false">AI75+AF75+AC75</f>
        <v>0</v>
      </c>
      <c r="AX75" s="104"/>
    </row>
    <row r="76" customFormat="false" ht="12.75" hidden="false" customHeight="false" outlineLevel="0" collapsed="false">
      <c r="A76" s="94" t="n">
        <f aca="false">EDATE(A75,1)</f>
        <v>38838</v>
      </c>
      <c r="B76" s="95" t="n">
        <f aca="false">VLOOKUP(MONTH(A76),Volumes,4)</f>
        <v>20000</v>
      </c>
      <c r="C76" s="96"/>
      <c r="D76" s="97" t="n">
        <f aca="false">B76+C76</f>
        <v>20000</v>
      </c>
      <c r="E76" s="84" t="n">
        <f aca="false">IF(X76=0,0,IF(AND(X76=1,$H$3=1),D76*S76,IF($H$3=2,D76,"N/A")))</f>
        <v>0</v>
      </c>
      <c r="F76" s="84" t="n">
        <f aca="false">E76*W76</f>
        <v>0</v>
      </c>
      <c r="G76" s="32" t="n">
        <f aca="false">VLOOKUP($A76,Table,MATCH(G$4,Curves,0))</f>
        <v>2.886</v>
      </c>
      <c r="H76" s="98" t="n">
        <f aca="false">G76</f>
        <v>2.886</v>
      </c>
      <c r="I76" s="99" t="n">
        <f aca="false">H76</f>
        <v>2.886</v>
      </c>
      <c r="J76" s="32" t="n">
        <f aca="false">VLOOKUP($A76,Table,MATCH(J$4,Curves,0))</f>
        <v>-0.01275</v>
      </c>
      <c r="K76" s="98" t="n">
        <f aca="false">J76</f>
        <v>-0.01275</v>
      </c>
      <c r="L76" s="99" t="n">
        <f aca="false">K76</f>
        <v>-0.01275</v>
      </c>
      <c r="M76" s="32" t="n">
        <f aca="false">VLOOKUP($A76,Table,MATCH(M$4,Curves,0))</f>
        <v>0.0125</v>
      </c>
      <c r="N76" s="98" t="n">
        <f aca="false">VLOOKUP($A76,Table,MATCH(N$4,Curves,0))</f>
        <v>0.03</v>
      </c>
      <c r="O76" s="99" t="n">
        <f aca="false">N76</f>
        <v>0.03</v>
      </c>
      <c r="P76" s="100"/>
      <c r="Q76" s="99" t="n">
        <f aca="false">O76+L76+I76</f>
        <v>2.90325</v>
      </c>
      <c r="R76" s="100"/>
      <c r="S76" s="35" t="n">
        <f aca="false">A77-A76</f>
        <v>31</v>
      </c>
      <c r="T76" s="101" t="n">
        <f aca="false">CHOOSE(F$3,A77+24,A76)</f>
        <v>38893</v>
      </c>
      <c r="U76" s="35" t="n">
        <f aca="false">T76-C$3</f>
        <v>2119</v>
      </c>
      <c r="V76" s="32" t="n">
        <f aca="false">VLOOKUP($A76,Table,MATCH(V$4,Curves,0))</f>
        <v>0.07030972970231</v>
      </c>
      <c r="W76" s="102" t="n">
        <f aca="false">1/(1+CHOOSE(F$3,(V77+($K$3/10000))/2,(V76+($K$3/10000))/2))^(2*U76/365.25)</f>
        <v>0.669642808422409</v>
      </c>
      <c r="X76" s="35" t="n">
        <f aca="false">IF(AND(mthbeg&lt;=A76,mthend&gt;=A76),1,0)</f>
        <v>0</v>
      </c>
      <c r="Y76" s="35" t="n">
        <f aca="false">S76*X76</f>
        <v>0</v>
      </c>
      <c r="AA76" s="89" t="n">
        <f aca="false">F76*G76</f>
        <v>0</v>
      </c>
      <c r="AB76" s="89" t="n">
        <f aca="false">$F76*H76</f>
        <v>0</v>
      </c>
      <c r="AC76" s="89" t="n">
        <f aca="false">$F76*I76</f>
        <v>0</v>
      </c>
      <c r="AD76" s="89" t="n">
        <f aca="false">$F76*J76</f>
        <v>-0</v>
      </c>
      <c r="AE76" s="89" t="n">
        <f aca="false">$F76*K76</f>
        <v>-0</v>
      </c>
      <c r="AF76" s="89" t="n">
        <f aca="false">$F76*L76</f>
        <v>-0</v>
      </c>
      <c r="AG76" s="89" t="n">
        <f aca="false">$F76*M76</f>
        <v>0</v>
      </c>
      <c r="AH76" s="89" t="n">
        <f aca="false">$F76*N76</f>
        <v>0</v>
      </c>
      <c r="AI76" s="89" t="n">
        <f aca="false">F76*O76</f>
        <v>0</v>
      </c>
      <c r="AJ76" s="93"/>
      <c r="AK76" s="89" t="n">
        <f aca="false">CHOOSE($G$3,AB76-AC76,AC76-AB76)</f>
        <v>0</v>
      </c>
      <c r="AL76" s="89" t="n">
        <f aca="false">CHOOSE($G$3,AE76-AF76,AF76-AE76)</f>
        <v>0</v>
      </c>
      <c r="AM76" s="89" t="n">
        <f aca="false">CHOOSE($G$3,AH76-AI76,AI76-AH76)</f>
        <v>0</v>
      </c>
      <c r="AN76" s="103" t="n">
        <f aca="false">SUM(AK76:AM76)</f>
        <v>0</v>
      </c>
      <c r="AP76" s="89" t="n">
        <f aca="false">CHOOSE($G$3,AA76-AB76,AB76-AA76)</f>
        <v>0</v>
      </c>
      <c r="AQ76" s="89" t="n">
        <f aca="false">CHOOSE($G$3,AD76-AE76,AE76-AD76)</f>
        <v>0</v>
      </c>
      <c r="AR76" s="89" t="n">
        <f aca="false">CHOOSE($G$3,AG76-AH76,AH76-AG76)</f>
        <v>0</v>
      </c>
      <c r="AS76" s="103" t="n">
        <f aca="false">AP76+AQ76+AR76</f>
        <v>0</v>
      </c>
      <c r="AT76" s="103"/>
      <c r="AU76" s="90" t="n">
        <f aca="false">AS76+AN76</f>
        <v>0</v>
      </c>
      <c r="AW76" s="90" t="n">
        <f aca="false">AI76+AF76+AC76</f>
        <v>0</v>
      </c>
      <c r="AX76" s="104"/>
    </row>
    <row r="77" customFormat="false" ht="12.75" hidden="false" customHeight="false" outlineLevel="0" collapsed="false">
      <c r="A77" s="94" t="n">
        <f aca="false">EDATE(A76,1)</f>
        <v>38869</v>
      </c>
      <c r="B77" s="95" t="n">
        <f aca="false">VLOOKUP(MONTH(A77),Volumes,4)</f>
        <v>40000</v>
      </c>
      <c r="C77" s="96"/>
      <c r="D77" s="97" t="n">
        <f aca="false">B77+C77</f>
        <v>40000</v>
      </c>
      <c r="E77" s="84" t="n">
        <f aca="false">IF(X77=0,0,IF(AND(X77=1,$H$3=1),D77*S77,IF($H$3=2,D77,"N/A")))</f>
        <v>0</v>
      </c>
      <c r="F77" s="84" t="n">
        <f aca="false">E77*W77</f>
        <v>0</v>
      </c>
      <c r="G77" s="32" t="n">
        <f aca="false">VLOOKUP($A77,Table,MATCH(G$4,Curves,0))</f>
        <v>2.921</v>
      </c>
      <c r="H77" s="98" t="n">
        <f aca="false">G77</f>
        <v>2.921</v>
      </c>
      <c r="I77" s="99" t="n">
        <f aca="false">H77</f>
        <v>2.921</v>
      </c>
      <c r="J77" s="32" t="n">
        <f aca="false">VLOOKUP($A77,Table,MATCH(J$4,Curves,0))</f>
        <v>-0.01275</v>
      </c>
      <c r="K77" s="98" t="n">
        <f aca="false">J77</f>
        <v>-0.01275</v>
      </c>
      <c r="L77" s="99" t="n">
        <f aca="false">K77</f>
        <v>-0.01275</v>
      </c>
      <c r="M77" s="32" t="n">
        <f aca="false">VLOOKUP($A77,Table,MATCH(M$4,Curves,0))</f>
        <v>0.0125</v>
      </c>
      <c r="N77" s="98" t="n">
        <f aca="false">VLOOKUP($A77,Table,MATCH(N$4,Curves,0))</f>
        <v>0.03</v>
      </c>
      <c r="O77" s="99" t="n">
        <f aca="false">N77</f>
        <v>0.03</v>
      </c>
      <c r="P77" s="100"/>
      <c r="Q77" s="99" t="n">
        <f aca="false">O77+L77+I77</f>
        <v>2.93825</v>
      </c>
      <c r="R77" s="100"/>
      <c r="S77" s="35" t="n">
        <f aca="false">A78-A77</f>
        <v>30</v>
      </c>
      <c r="T77" s="101" t="n">
        <f aca="false">CHOOSE(F$3,A78+24,A77)</f>
        <v>38923</v>
      </c>
      <c r="U77" s="35" t="n">
        <f aca="false">T77-C$3</f>
        <v>2149</v>
      </c>
      <c r="V77" s="32" t="n">
        <f aca="false">VLOOKUP($A77,Table,MATCH(V$4,Curves,0))</f>
        <v>0.070330190558945</v>
      </c>
      <c r="W77" s="102" t="n">
        <f aca="false">1/(1+CHOOSE(F$3,(V78+($K$3/10000))/2,(V77+($K$3/10000))/2))^(2*U77/365.25)</f>
        <v>0.665776844493066</v>
      </c>
      <c r="X77" s="35" t="n">
        <f aca="false">IF(AND(mthbeg&lt;=A77,mthend&gt;=A77),1,0)</f>
        <v>0</v>
      </c>
      <c r="Y77" s="35" t="n">
        <f aca="false">S77*X77</f>
        <v>0</v>
      </c>
      <c r="AA77" s="89" t="n">
        <f aca="false">F77*G77</f>
        <v>0</v>
      </c>
      <c r="AB77" s="89" t="n">
        <f aca="false">$F77*H77</f>
        <v>0</v>
      </c>
      <c r="AC77" s="89" t="n">
        <f aca="false">$F77*I77</f>
        <v>0</v>
      </c>
      <c r="AD77" s="89" t="n">
        <f aca="false">$F77*J77</f>
        <v>-0</v>
      </c>
      <c r="AE77" s="89" t="n">
        <f aca="false">$F77*K77</f>
        <v>-0</v>
      </c>
      <c r="AF77" s="89" t="n">
        <f aca="false">$F77*L77</f>
        <v>-0</v>
      </c>
      <c r="AG77" s="89" t="n">
        <f aca="false">$F77*M77</f>
        <v>0</v>
      </c>
      <c r="AH77" s="89" t="n">
        <f aca="false">$F77*N77</f>
        <v>0</v>
      </c>
      <c r="AI77" s="89" t="n">
        <f aca="false">F77*O77</f>
        <v>0</v>
      </c>
      <c r="AJ77" s="93"/>
      <c r="AK77" s="89" t="n">
        <f aca="false">CHOOSE($G$3,AB77-AC77,AC77-AB77)</f>
        <v>0</v>
      </c>
      <c r="AL77" s="89" t="n">
        <f aca="false">CHOOSE($G$3,AE77-AF77,AF77-AE77)</f>
        <v>0</v>
      </c>
      <c r="AM77" s="89" t="n">
        <f aca="false">CHOOSE($G$3,AH77-AI77,AI77-AH77)</f>
        <v>0</v>
      </c>
      <c r="AN77" s="103" t="n">
        <f aca="false">SUM(AK77:AM77)</f>
        <v>0</v>
      </c>
      <c r="AP77" s="89" t="n">
        <f aca="false">CHOOSE($G$3,AA77-AB77,AB77-AA77)</f>
        <v>0</v>
      </c>
      <c r="AQ77" s="89" t="n">
        <f aca="false">CHOOSE($G$3,AD77-AE77,AE77-AD77)</f>
        <v>0</v>
      </c>
      <c r="AR77" s="89" t="n">
        <f aca="false">CHOOSE($G$3,AG77-AH77,AH77-AG77)</f>
        <v>0</v>
      </c>
      <c r="AS77" s="103" t="n">
        <f aca="false">AP77+AQ77+AR77</f>
        <v>0</v>
      </c>
      <c r="AT77" s="103"/>
      <c r="AU77" s="90" t="n">
        <f aca="false">AS77+AN77</f>
        <v>0</v>
      </c>
      <c r="AW77" s="90" t="n">
        <f aca="false">AI77+AF77+AC77</f>
        <v>0</v>
      </c>
      <c r="AX77" s="104"/>
    </row>
    <row r="78" customFormat="false" ht="12.75" hidden="false" customHeight="false" outlineLevel="0" collapsed="false">
      <c r="A78" s="94" t="n">
        <f aca="false">EDATE(A77,1)</f>
        <v>38899</v>
      </c>
      <c r="B78" s="95" t="n">
        <f aca="false">VLOOKUP(MONTH(A78),Volumes,4)</f>
        <v>40000</v>
      </c>
      <c r="C78" s="96"/>
      <c r="D78" s="97" t="n">
        <f aca="false">B78+C78</f>
        <v>40000</v>
      </c>
      <c r="E78" s="84" t="n">
        <f aca="false">IF(X78=0,0,IF(AND(X78=1,$H$3=1),D78*S78,IF($H$3=2,D78,"N/A")))</f>
        <v>0</v>
      </c>
      <c r="F78" s="84" t="n">
        <f aca="false">E78*W78</f>
        <v>0</v>
      </c>
      <c r="G78" s="32" t="n">
        <f aca="false">VLOOKUP($A78,Table,MATCH(G$4,Curves,0))</f>
        <v>2.933</v>
      </c>
      <c r="H78" s="98" t="n">
        <f aca="false">G78</f>
        <v>2.933</v>
      </c>
      <c r="I78" s="99" t="n">
        <f aca="false">H78</f>
        <v>2.933</v>
      </c>
      <c r="J78" s="32" t="n">
        <f aca="false">VLOOKUP($A78,Table,MATCH(J$4,Curves,0))</f>
        <v>-0.01275</v>
      </c>
      <c r="K78" s="98" t="n">
        <f aca="false">J78</f>
        <v>-0.01275</v>
      </c>
      <c r="L78" s="99" t="n">
        <f aca="false">K78</f>
        <v>-0.01275</v>
      </c>
      <c r="M78" s="32" t="n">
        <f aca="false">VLOOKUP($A78,Table,MATCH(M$4,Curves,0))</f>
        <v>0.0125</v>
      </c>
      <c r="N78" s="98" t="n">
        <f aca="false">VLOOKUP($A78,Table,MATCH(N$4,Curves,0))</f>
        <v>0.03</v>
      </c>
      <c r="O78" s="99" t="n">
        <f aca="false">N78</f>
        <v>0.03</v>
      </c>
      <c r="P78" s="100"/>
      <c r="Q78" s="99" t="n">
        <f aca="false">O78+L78+I78</f>
        <v>2.95025</v>
      </c>
      <c r="R78" s="100"/>
      <c r="S78" s="35" t="n">
        <f aca="false">A79-A78</f>
        <v>31</v>
      </c>
      <c r="T78" s="101" t="n">
        <f aca="false">CHOOSE(F$3,A79+24,A78)</f>
        <v>38954</v>
      </c>
      <c r="U78" s="35" t="n">
        <f aca="false">T78-C$3</f>
        <v>2180</v>
      </c>
      <c r="V78" s="32" t="n">
        <f aca="false">VLOOKUP($A78,Table,MATCH(V$4,Curves,0))</f>
        <v>0.070349991388077</v>
      </c>
      <c r="W78" s="102" t="n">
        <f aca="false">1/(1+CHOOSE(F$3,(V79+($K$3/10000))/2,(V78+($K$3/10000))/2))^(2*U78/365.25)</f>
        <v>0.661803276927221</v>
      </c>
      <c r="X78" s="35" t="n">
        <f aca="false">IF(AND(mthbeg&lt;=A78,mthend&gt;=A78),1,0)</f>
        <v>0</v>
      </c>
      <c r="Y78" s="35" t="n">
        <f aca="false">S78*X78</f>
        <v>0</v>
      </c>
      <c r="AA78" s="89" t="n">
        <f aca="false">F78*G78</f>
        <v>0</v>
      </c>
      <c r="AB78" s="89" t="n">
        <f aca="false">$F78*H78</f>
        <v>0</v>
      </c>
      <c r="AC78" s="89" t="n">
        <f aca="false">$F78*I78</f>
        <v>0</v>
      </c>
      <c r="AD78" s="89" t="n">
        <f aca="false">$F78*J78</f>
        <v>-0</v>
      </c>
      <c r="AE78" s="89" t="n">
        <f aca="false">$F78*K78</f>
        <v>-0</v>
      </c>
      <c r="AF78" s="89" t="n">
        <f aca="false">$F78*L78</f>
        <v>-0</v>
      </c>
      <c r="AG78" s="89" t="n">
        <f aca="false">$F78*M78</f>
        <v>0</v>
      </c>
      <c r="AH78" s="89" t="n">
        <f aca="false">$F78*N78</f>
        <v>0</v>
      </c>
      <c r="AI78" s="89" t="n">
        <f aca="false">F78*O78</f>
        <v>0</v>
      </c>
      <c r="AJ78" s="93"/>
      <c r="AK78" s="89" t="n">
        <f aca="false">CHOOSE($G$3,AB78-AC78,AC78-AB78)</f>
        <v>0</v>
      </c>
      <c r="AL78" s="89" t="n">
        <f aca="false">CHOOSE($G$3,AE78-AF78,AF78-AE78)</f>
        <v>0</v>
      </c>
      <c r="AM78" s="89" t="n">
        <f aca="false">CHOOSE($G$3,AH78-AI78,AI78-AH78)</f>
        <v>0</v>
      </c>
      <c r="AN78" s="103" t="n">
        <f aca="false">SUM(AK78:AM78)</f>
        <v>0</v>
      </c>
      <c r="AP78" s="89" t="n">
        <f aca="false">CHOOSE($G$3,AA78-AB78,AB78-AA78)</f>
        <v>0</v>
      </c>
      <c r="AQ78" s="89" t="n">
        <f aca="false">CHOOSE($G$3,AD78-AE78,AE78-AD78)</f>
        <v>0</v>
      </c>
      <c r="AR78" s="89" t="n">
        <f aca="false">CHOOSE($G$3,AG78-AH78,AH78-AG78)</f>
        <v>0</v>
      </c>
      <c r="AS78" s="103" t="n">
        <f aca="false">AP78+AQ78+AR78</f>
        <v>0</v>
      </c>
      <c r="AT78" s="103"/>
      <c r="AU78" s="90" t="n">
        <f aca="false">AS78+AN78</f>
        <v>0</v>
      </c>
      <c r="AW78" s="90" t="n">
        <f aca="false">AI78+AF78+AC78</f>
        <v>0</v>
      </c>
      <c r="AX78" s="104"/>
    </row>
    <row r="79" customFormat="false" ht="12.75" hidden="false" customHeight="false" outlineLevel="0" collapsed="false">
      <c r="A79" s="94" t="n">
        <f aca="false">EDATE(A78,1)</f>
        <v>38930</v>
      </c>
      <c r="B79" s="95" t="n">
        <f aca="false">VLOOKUP(MONTH(A79),Volumes,4)</f>
        <v>40000</v>
      </c>
      <c r="C79" s="96"/>
      <c r="D79" s="97" t="n">
        <f aca="false">B79+C79</f>
        <v>40000</v>
      </c>
      <c r="E79" s="84" t="n">
        <f aca="false">IF(X79=0,0,IF(AND(X79=1,$H$3=1),D79*S79,IF($H$3=2,D79,"N/A")))</f>
        <v>0</v>
      </c>
      <c r="F79" s="84" t="n">
        <f aca="false">E79*W79</f>
        <v>0</v>
      </c>
      <c r="G79" s="32" t="n">
        <f aca="false">VLOOKUP($A79,Table,MATCH(G$4,Curves,0))</f>
        <v>2.954</v>
      </c>
      <c r="H79" s="98" t="n">
        <f aca="false">G79</f>
        <v>2.954</v>
      </c>
      <c r="I79" s="99" t="n">
        <f aca="false">H79</f>
        <v>2.954</v>
      </c>
      <c r="J79" s="32" t="n">
        <f aca="false">VLOOKUP($A79,Table,MATCH(J$4,Curves,0))</f>
        <v>-0.01525</v>
      </c>
      <c r="K79" s="98" t="n">
        <f aca="false">J79</f>
        <v>-0.01525</v>
      </c>
      <c r="L79" s="99" t="n">
        <f aca="false">K79</f>
        <v>-0.01525</v>
      </c>
      <c r="M79" s="32" t="n">
        <f aca="false">VLOOKUP($A79,Table,MATCH(M$4,Curves,0))</f>
        <v>0.0125</v>
      </c>
      <c r="N79" s="98" t="n">
        <f aca="false">VLOOKUP($A79,Table,MATCH(N$4,Curves,0))</f>
        <v>0.03</v>
      </c>
      <c r="O79" s="99" t="n">
        <f aca="false">N79</f>
        <v>0.03</v>
      </c>
      <c r="P79" s="100"/>
      <c r="Q79" s="99" t="n">
        <f aca="false">O79+L79+I79</f>
        <v>2.96875</v>
      </c>
      <c r="R79" s="100"/>
      <c r="S79" s="35" t="n">
        <f aca="false">A80-A79</f>
        <v>31</v>
      </c>
      <c r="T79" s="101" t="n">
        <f aca="false">CHOOSE(F$3,A80+24,A79)</f>
        <v>38985</v>
      </c>
      <c r="U79" s="35" t="n">
        <f aca="false">T79-C$3</f>
        <v>2211</v>
      </c>
      <c r="V79" s="32" t="n">
        <f aca="false">VLOOKUP($A79,Table,MATCH(V$4,Curves,0))</f>
        <v>0.070370452244984</v>
      </c>
      <c r="W79" s="102" t="n">
        <f aca="false">1/(1+CHOOSE(F$3,(V80+($K$3/10000))/2,(V79+($K$3/10000))/2))^(2*U79/365.25)</f>
        <v>0.657851218471285</v>
      </c>
      <c r="X79" s="35" t="n">
        <f aca="false">IF(AND(mthbeg&lt;=A79,mthend&gt;=A79),1,0)</f>
        <v>0</v>
      </c>
      <c r="Y79" s="35" t="n">
        <f aca="false">S79*X79</f>
        <v>0</v>
      </c>
      <c r="AA79" s="89" t="n">
        <f aca="false">F79*G79</f>
        <v>0</v>
      </c>
      <c r="AB79" s="89" t="n">
        <f aca="false">$F79*H79</f>
        <v>0</v>
      </c>
      <c r="AC79" s="89" t="n">
        <f aca="false">$F79*I79</f>
        <v>0</v>
      </c>
      <c r="AD79" s="89" t="n">
        <f aca="false">$F79*J79</f>
        <v>-0</v>
      </c>
      <c r="AE79" s="89" t="n">
        <f aca="false">$F79*K79</f>
        <v>-0</v>
      </c>
      <c r="AF79" s="89" t="n">
        <f aca="false">$F79*L79</f>
        <v>-0</v>
      </c>
      <c r="AG79" s="89" t="n">
        <f aca="false">$F79*M79</f>
        <v>0</v>
      </c>
      <c r="AH79" s="89" t="n">
        <f aca="false">$F79*N79</f>
        <v>0</v>
      </c>
      <c r="AI79" s="89" t="n">
        <f aca="false">F79*O79</f>
        <v>0</v>
      </c>
      <c r="AJ79" s="93"/>
      <c r="AK79" s="89" t="n">
        <f aca="false">CHOOSE($G$3,AB79-AC79,AC79-AB79)</f>
        <v>0</v>
      </c>
      <c r="AL79" s="89" t="n">
        <f aca="false">CHOOSE($G$3,AE79-AF79,AF79-AE79)</f>
        <v>0</v>
      </c>
      <c r="AM79" s="89" t="n">
        <f aca="false">CHOOSE($G$3,AH79-AI79,AI79-AH79)</f>
        <v>0</v>
      </c>
      <c r="AN79" s="103" t="n">
        <f aca="false">SUM(AK79:AM79)</f>
        <v>0</v>
      </c>
      <c r="AP79" s="89" t="n">
        <f aca="false">CHOOSE($G$3,AA79-AB79,AB79-AA79)</f>
        <v>0</v>
      </c>
      <c r="AQ79" s="89" t="n">
        <f aca="false">CHOOSE($G$3,AD79-AE79,AE79-AD79)</f>
        <v>0</v>
      </c>
      <c r="AR79" s="89" t="n">
        <f aca="false">CHOOSE($G$3,AG79-AH79,AH79-AG79)</f>
        <v>0</v>
      </c>
      <c r="AS79" s="103" t="n">
        <f aca="false">AP79+AQ79+AR79</f>
        <v>0</v>
      </c>
      <c r="AT79" s="103"/>
      <c r="AU79" s="90" t="n">
        <f aca="false">AS79+AN79</f>
        <v>0</v>
      </c>
      <c r="AW79" s="90" t="n">
        <f aca="false">AI79+AF79+AC79</f>
        <v>0</v>
      </c>
      <c r="AX79" s="104"/>
    </row>
    <row r="80" customFormat="false" ht="12.75" hidden="false" customHeight="false" outlineLevel="0" collapsed="false">
      <c r="A80" s="94" t="n">
        <f aca="false">EDATE(A79,1)</f>
        <v>38961</v>
      </c>
      <c r="B80" s="95" t="n">
        <f aca="false">VLOOKUP(MONTH(A80),Volumes,4)</f>
        <v>20000</v>
      </c>
      <c r="C80" s="96"/>
      <c r="D80" s="97" t="n">
        <f aca="false">B80+C80</f>
        <v>20000</v>
      </c>
      <c r="E80" s="84" t="n">
        <f aca="false">IF(X80=0,0,IF(AND(X80=1,$H$3=1),D80*S80,IF($H$3=2,D80,"N/A")))</f>
        <v>0</v>
      </c>
      <c r="F80" s="84" t="n">
        <f aca="false">E80*W80</f>
        <v>0</v>
      </c>
      <c r="G80" s="32" t="n">
        <f aca="false">VLOOKUP($A80,Table,MATCH(G$4,Curves,0))</f>
        <v>2.978</v>
      </c>
      <c r="H80" s="98" t="n">
        <f aca="false">G80</f>
        <v>2.978</v>
      </c>
      <c r="I80" s="99" t="n">
        <f aca="false">H80</f>
        <v>2.978</v>
      </c>
      <c r="J80" s="32" t="n">
        <f aca="false">VLOOKUP($A80,Table,MATCH(J$4,Curves,0))</f>
        <v>-0.01525</v>
      </c>
      <c r="K80" s="98" t="n">
        <f aca="false">J80</f>
        <v>-0.01525</v>
      </c>
      <c r="L80" s="99" t="n">
        <f aca="false">K80</f>
        <v>-0.01525</v>
      </c>
      <c r="M80" s="32" t="n">
        <f aca="false">VLOOKUP($A80,Table,MATCH(M$4,Curves,0))</f>
        <v>0.0125</v>
      </c>
      <c r="N80" s="98" t="n">
        <f aca="false">VLOOKUP($A80,Table,MATCH(N$4,Curves,0))</f>
        <v>0.03</v>
      </c>
      <c r="O80" s="99" t="n">
        <f aca="false">N80</f>
        <v>0.03</v>
      </c>
      <c r="P80" s="100"/>
      <c r="Q80" s="99" t="n">
        <f aca="false">O80+L80+I80</f>
        <v>2.99275</v>
      </c>
      <c r="R80" s="100"/>
      <c r="S80" s="35" t="n">
        <f aca="false">A81-A80</f>
        <v>30</v>
      </c>
      <c r="T80" s="101" t="n">
        <f aca="false">CHOOSE(F$3,A81+24,A80)</f>
        <v>39015</v>
      </c>
      <c r="U80" s="35" t="n">
        <f aca="false">T80-C$3</f>
        <v>2241</v>
      </c>
      <c r="V80" s="32" t="n">
        <f aca="false">VLOOKUP($A80,Table,MATCH(V$4,Curves,0))</f>
        <v>0.070390913102029</v>
      </c>
      <c r="W80" s="102" t="n">
        <f aca="false">1/(1+CHOOSE(F$3,(V81+($K$3/10000))/2,(V80+($K$3/10000))/2))^(2*U80/365.25)</f>
        <v>0.654047029250524</v>
      </c>
      <c r="X80" s="35" t="n">
        <f aca="false">IF(AND(mthbeg&lt;=A80,mthend&gt;=A80),1,0)</f>
        <v>0</v>
      </c>
      <c r="Y80" s="35" t="n">
        <f aca="false">S80*X80</f>
        <v>0</v>
      </c>
      <c r="AA80" s="89" t="n">
        <f aca="false">F80*G80</f>
        <v>0</v>
      </c>
      <c r="AB80" s="89" t="n">
        <f aca="false">$F80*H80</f>
        <v>0</v>
      </c>
      <c r="AC80" s="89" t="n">
        <f aca="false">$F80*I80</f>
        <v>0</v>
      </c>
      <c r="AD80" s="89" t="n">
        <f aca="false">$F80*J80</f>
        <v>-0</v>
      </c>
      <c r="AE80" s="89" t="n">
        <f aca="false">$F80*K80</f>
        <v>-0</v>
      </c>
      <c r="AF80" s="89" t="n">
        <f aca="false">$F80*L80</f>
        <v>-0</v>
      </c>
      <c r="AG80" s="89" t="n">
        <f aca="false">$F80*M80</f>
        <v>0</v>
      </c>
      <c r="AH80" s="89" t="n">
        <f aca="false">$F80*N80</f>
        <v>0</v>
      </c>
      <c r="AI80" s="89" t="n">
        <f aca="false">F80*O80</f>
        <v>0</v>
      </c>
      <c r="AJ80" s="93"/>
      <c r="AK80" s="89" t="n">
        <f aca="false">CHOOSE($G$3,AB80-AC80,AC80-AB80)</f>
        <v>0</v>
      </c>
      <c r="AL80" s="89" t="n">
        <f aca="false">CHOOSE($G$3,AE80-AF80,AF80-AE80)</f>
        <v>0</v>
      </c>
      <c r="AM80" s="89" t="n">
        <f aca="false">CHOOSE($G$3,AH80-AI80,AI80-AH80)</f>
        <v>0</v>
      </c>
      <c r="AN80" s="103" t="n">
        <f aca="false">SUM(AK80:AM80)</f>
        <v>0</v>
      </c>
      <c r="AP80" s="89" t="n">
        <f aca="false">CHOOSE($G$3,AA80-AB80,AB80-AA80)</f>
        <v>0</v>
      </c>
      <c r="AQ80" s="89" t="n">
        <f aca="false">CHOOSE($G$3,AD80-AE80,AE80-AD80)</f>
        <v>0</v>
      </c>
      <c r="AR80" s="89" t="n">
        <f aca="false">CHOOSE($G$3,AG80-AH80,AH80-AG80)</f>
        <v>0</v>
      </c>
      <c r="AS80" s="103" t="n">
        <f aca="false">AP80+AQ80+AR80</f>
        <v>0</v>
      </c>
      <c r="AT80" s="103"/>
      <c r="AU80" s="90" t="n">
        <f aca="false">AS80+AN80</f>
        <v>0</v>
      </c>
      <c r="AW80" s="90" t="n">
        <f aca="false">AI80+AF80+AC80</f>
        <v>0</v>
      </c>
      <c r="AX80" s="104"/>
    </row>
    <row r="81" customFormat="false" ht="12.75" hidden="false" customHeight="false" outlineLevel="0" collapsed="false">
      <c r="A81" s="94" t="n">
        <f aca="false">EDATE(A80,1)</f>
        <v>38991</v>
      </c>
      <c r="B81" s="95" t="n">
        <f aca="false">VLOOKUP(MONTH(A81),Volumes,4)</f>
        <v>10000</v>
      </c>
      <c r="C81" s="96"/>
      <c r="D81" s="97" t="n">
        <f aca="false">B81+C81</f>
        <v>10000</v>
      </c>
      <c r="E81" s="84" t="n">
        <f aca="false">IF(X81=0,0,IF(AND(X81=1,$H$3=1),D81*S81,IF($H$3=2,D81,"N/A")))</f>
        <v>0</v>
      </c>
      <c r="F81" s="84" t="n">
        <f aca="false">E81*W81</f>
        <v>0</v>
      </c>
      <c r="G81" s="32" t="n">
        <f aca="false">VLOOKUP($A81,Table,MATCH(G$4,Curves,0))</f>
        <v>2.99</v>
      </c>
      <c r="H81" s="98" t="n">
        <f aca="false">G81</f>
        <v>2.99</v>
      </c>
      <c r="I81" s="99" t="n">
        <f aca="false">H81</f>
        <v>2.99</v>
      </c>
      <c r="J81" s="32" t="n">
        <f aca="false">VLOOKUP($A81,Table,MATCH(J$4,Curves,0))</f>
        <v>-0.031</v>
      </c>
      <c r="K81" s="98" t="n">
        <f aca="false">J81</f>
        <v>-0.031</v>
      </c>
      <c r="L81" s="99" t="n">
        <f aca="false">K81</f>
        <v>-0.031</v>
      </c>
      <c r="M81" s="32" t="n">
        <f aca="false">VLOOKUP($A81,Table,MATCH(M$4,Curves,0))</f>
        <v>0.0125</v>
      </c>
      <c r="N81" s="98" t="n">
        <f aca="false">VLOOKUP($A81,Table,MATCH(N$4,Curves,0))</f>
        <v>0.03</v>
      </c>
      <c r="O81" s="99" t="n">
        <f aca="false">N81</f>
        <v>0.03</v>
      </c>
      <c r="P81" s="100"/>
      <c r="Q81" s="99" t="n">
        <f aca="false">O81+L81+I81</f>
        <v>2.989</v>
      </c>
      <c r="R81" s="100"/>
      <c r="S81" s="35" t="n">
        <f aca="false">A82-A81</f>
        <v>31</v>
      </c>
      <c r="T81" s="101" t="n">
        <f aca="false">CHOOSE(F$3,A82+24,A81)</f>
        <v>39046</v>
      </c>
      <c r="U81" s="35" t="n">
        <f aca="false">T81-C$3</f>
        <v>2272</v>
      </c>
      <c r="V81" s="32" t="n">
        <f aca="false">VLOOKUP($A81,Table,MATCH(V$4,Curves,0))</f>
        <v>0.07041071393156</v>
      </c>
      <c r="W81" s="102" t="n">
        <f aca="false">1/(1+CHOOSE(F$3,(V82+($K$3/10000))/2,(V81+($K$3/10000))/2))^(2*U81/365.25)</f>
        <v>0.650136997769512</v>
      </c>
      <c r="X81" s="35" t="n">
        <f aca="false">IF(AND(mthbeg&lt;=A81,mthend&gt;=A81),1,0)</f>
        <v>0</v>
      </c>
      <c r="Y81" s="35" t="n">
        <f aca="false">S81*X81</f>
        <v>0</v>
      </c>
      <c r="AA81" s="89" t="n">
        <f aca="false">F81*G81</f>
        <v>0</v>
      </c>
      <c r="AB81" s="89" t="n">
        <f aca="false">$F81*H81</f>
        <v>0</v>
      </c>
      <c r="AC81" s="89" t="n">
        <f aca="false">$F81*I81</f>
        <v>0</v>
      </c>
      <c r="AD81" s="89" t="n">
        <f aca="false">$F81*J81</f>
        <v>-0</v>
      </c>
      <c r="AE81" s="89" t="n">
        <f aca="false">$F81*K81</f>
        <v>-0</v>
      </c>
      <c r="AF81" s="89" t="n">
        <f aca="false">$F81*L81</f>
        <v>-0</v>
      </c>
      <c r="AG81" s="89" t="n">
        <f aca="false">$F81*M81</f>
        <v>0</v>
      </c>
      <c r="AH81" s="89" t="n">
        <f aca="false">$F81*N81</f>
        <v>0</v>
      </c>
      <c r="AI81" s="89" t="n">
        <f aca="false">F81*O81</f>
        <v>0</v>
      </c>
      <c r="AJ81" s="93"/>
      <c r="AK81" s="89" t="n">
        <f aca="false">CHOOSE($G$3,AB81-AC81,AC81-AB81)</f>
        <v>0</v>
      </c>
      <c r="AL81" s="89" t="n">
        <f aca="false">CHOOSE($G$3,AE81-AF81,AF81-AE81)</f>
        <v>0</v>
      </c>
      <c r="AM81" s="89" t="n">
        <f aca="false">CHOOSE($G$3,AH81-AI81,AI81-AH81)</f>
        <v>0</v>
      </c>
      <c r="AN81" s="103" t="n">
        <f aca="false">SUM(AK81:AM81)</f>
        <v>0</v>
      </c>
      <c r="AP81" s="89" t="n">
        <f aca="false">CHOOSE($G$3,AA81-AB81,AB81-AA81)</f>
        <v>0</v>
      </c>
      <c r="AQ81" s="89" t="n">
        <f aca="false">CHOOSE($G$3,AD81-AE81,AE81-AD81)</f>
        <v>0</v>
      </c>
      <c r="AR81" s="89" t="n">
        <f aca="false">CHOOSE($G$3,AG81-AH81,AH81-AG81)</f>
        <v>0</v>
      </c>
      <c r="AS81" s="103" t="n">
        <f aca="false">AP81+AQ81+AR81</f>
        <v>0</v>
      </c>
      <c r="AT81" s="103"/>
      <c r="AU81" s="90" t="n">
        <f aca="false">AS81+AN81</f>
        <v>0</v>
      </c>
      <c r="AW81" s="90" t="n">
        <f aca="false">AI81+AF81+AC81</f>
        <v>0</v>
      </c>
      <c r="AX81" s="104"/>
    </row>
    <row r="82" customFormat="false" ht="12.75" hidden="false" customHeight="false" outlineLevel="0" collapsed="false">
      <c r="A82" s="94" t="n">
        <f aca="false">EDATE(A81,1)</f>
        <v>39022</v>
      </c>
      <c r="B82" s="95" t="n">
        <f aca="false">VLOOKUP(MONTH(A82),Volumes,4)</f>
        <v>10000</v>
      </c>
      <c r="C82" s="96"/>
      <c r="D82" s="97" t="n">
        <f aca="false">B82+C82</f>
        <v>10000</v>
      </c>
      <c r="E82" s="84" t="n">
        <f aca="false">IF(X82=0,0,IF(AND(X82=1,$H$3=1),D82*S82,IF($H$3=2,D82,"N/A")))</f>
        <v>0</v>
      </c>
      <c r="F82" s="84" t="n">
        <f aca="false">E82*W82</f>
        <v>0</v>
      </c>
      <c r="G82" s="32" t="n">
        <f aca="false">VLOOKUP($A82,Table,MATCH(G$4,Curves,0))</f>
        <v>3.067</v>
      </c>
      <c r="H82" s="98" t="n">
        <f aca="false">G82</f>
        <v>3.067</v>
      </c>
      <c r="I82" s="99" t="n">
        <f aca="false">H82</f>
        <v>3.067</v>
      </c>
      <c r="J82" s="32" t="n">
        <f aca="false">VLOOKUP($A82,Table,MATCH(J$4,Curves,0))</f>
        <v>-0.03</v>
      </c>
      <c r="K82" s="98" t="n">
        <f aca="false">J82</f>
        <v>-0.03</v>
      </c>
      <c r="L82" s="99" t="n">
        <f aca="false">K82</f>
        <v>-0.03</v>
      </c>
      <c r="M82" s="32" t="n">
        <f aca="false">VLOOKUP($A82,Table,MATCH(M$4,Curves,0))</f>
        <v>0.01</v>
      </c>
      <c r="N82" s="98" t="n">
        <f aca="false">VLOOKUP($A82,Table,MATCH(N$4,Curves,0))</f>
        <v>0.03</v>
      </c>
      <c r="O82" s="99" t="n">
        <f aca="false">N82</f>
        <v>0.03</v>
      </c>
      <c r="P82" s="100"/>
      <c r="Q82" s="99" t="n">
        <f aca="false">O82+L82+I82</f>
        <v>3.067</v>
      </c>
      <c r="R82" s="100"/>
      <c r="S82" s="35" t="n">
        <f aca="false">A83-A82</f>
        <v>30</v>
      </c>
      <c r="T82" s="101" t="n">
        <f aca="false">CHOOSE(F$3,A83+24,A82)</f>
        <v>39076</v>
      </c>
      <c r="U82" s="35" t="n">
        <f aca="false">T82-C$3</f>
        <v>2302</v>
      </c>
      <c r="V82" s="32" t="n">
        <f aca="false">VLOOKUP($A82,Table,MATCH(V$4,Curves,0))</f>
        <v>0.070431174788877</v>
      </c>
      <c r="W82" s="102" t="n">
        <f aca="false">1/(1+CHOOSE(F$3,(V83+($K$3/10000))/2,(V82+($K$3/10000))/2))^(2*U82/365.25)</f>
        <v>0.646373289833009</v>
      </c>
      <c r="X82" s="35" t="n">
        <f aca="false">IF(AND(mthbeg&lt;=A82,mthend&gt;=A82),1,0)</f>
        <v>0</v>
      </c>
      <c r="Y82" s="35" t="n">
        <f aca="false">S82*X82</f>
        <v>0</v>
      </c>
      <c r="AA82" s="89" t="n">
        <f aca="false">F82*G82</f>
        <v>0</v>
      </c>
      <c r="AB82" s="89" t="n">
        <f aca="false">$F82*H82</f>
        <v>0</v>
      </c>
      <c r="AC82" s="89" t="n">
        <f aca="false">$F82*I82</f>
        <v>0</v>
      </c>
      <c r="AD82" s="89" t="n">
        <f aca="false">$F82*J82</f>
        <v>-0</v>
      </c>
      <c r="AE82" s="89" t="n">
        <f aca="false">$F82*K82</f>
        <v>-0</v>
      </c>
      <c r="AF82" s="89" t="n">
        <f aca="false">$F82*L82</f>
        <v>-0</v>
      </c>
      <c r="AG82" s="89" t="n">
        <f aca="false">$F82*M82</f>
        <v>0</v>
      </c>
      <c r="AH82" s="89" t="n">
        <f aca="false">$F82*N82</f>
        <v>0</v>
      </c>
      <c r="AI82" s="89" t="n">
        <f aca="false">F82*O82</f>
        <v>0</v>
      </c>
      <c r="AJ82" s="93"/>
      <c r="AK82" s="89" t="n">
        <f aca="false">CHOOSE($G$3,AB82-AC82,AC82-AB82)</f>
        <v>0</v>
      </c>
      <c r="AL82" s="89" t="n">
        <f aca="false">CHOOSE($G$3,AE82-AF82,AF82-AE82)</f>
        <v>0</v>
      </c>
      <c r="AM82" s="89" t="n">
        <f aca="false">CHOOSE($G$3,AH82-AI82,AI82-AH82)</f>
        <v>0</v>
      </c>
      <c r="AN82" s="103" t="n">
        <f aca="false">SUM(AK82:AM82)</f>
        <v>0</v>
      </c>
      <c r="AP82" s="89" t="n">
        <f aca="false">CHOOSE($G$3,AA82-AB82,AB82-AA82)</f>
        <v>0</v>
      </c>
      <c r="AQ82" s="89" t="n">
        <f aca="false">CHOOSE($G$3,AD82-AE82,AE82-AD82)</f>
        <v>0</v>
      </c>
      <c r="AR82" s="89" t="n">
        <f aca="false">CHOOSE($G$3,AG82-AH82,AH82-AG82)</f>
        <v>0</v>
      </c>
      <c r="AS82" s="103" t="n">
        <f aca="false">AP82+AQ82+AR82</f>
        <v>0</v>
      </c>
      <c r="AT82" s="103"/>
      <c r="AU82" s="90" t="n">
        <f aca="false">AS82+AN82</f>
        <v>0</v>
      </c>
      <c r="AW82" s="90" t="n">
        <f aca="false">AI82+AF82+AC82</f>
        <v>0</v>
      </c>
      <c r="AX82" s="104"/>
    </row>
    <row r="83" customFormat="false" ht="12.75" hidden="false" customHeight="false" outlineLevel="0" collapsed="false">
      <c r="A83" s="94" t="n">
        <f aca="false">EDATE(A82,1)</f>
        <v>39052</v>
      </c>
      <c r="B83" s="95" t="n">
        <f aca="false">VLOOKUP(MONTH(A83),Volumes,4)</f>
        <v>10000</v>
      </c>
      <c r="C83" s="96"/>
      <c r="D83" s="97" t="n">
        <f aca="false">B83+C83</f>
        <v>10000</v>
      </c>
      <c r="E83" s="84" t="n">
        <f aca="false">IF(X83=0,0,IF(AND(X83=1,$H$3=1),D83*S83,IF($H$3=2,D83,"N/A")))</f>
        <v>0</v>
      </c>
      <c r="F83" s="84" t="n">
        <f aca="false">E83*W83</f>
        <v>0</v>
      </c>
      <c r="G83" s="32" t="n">
        <f aca="false">VLOOKUP($A83,Table,MATCH(G$4,Curves,0))</f>
        <v>3.144</v>
      </c>
      <c r="H83" s="98" t="n">
        <f aca="false">G83</f>
        <v>3.144</v>
      </c>
      <c r="I83" s="99" t="n">
        <f aca="false">H83</f>
        <v>3.144</v>
      </c>
      <c r="J83" s="32" t="n">
        <f aca="false">VLOOKUP($A83,Table,MATCH(J$4,Curves,0))</f>
        <v>-0.03</v>
      </c>
      <c r="K83" s="98" t="n">
        <f aca="false">J83</f>
        <v>-0.03</v>
      </c>
      <c r="L83" s="99" t="n">
        <f aca="false">K83</f>
        <v>-0.03</v>
      </c>
      <c r="M83" s="32" t="n">
        <f aca="false">VLOOKUP($A83,Table,MATCH(M$4,Curves,0))</f>
        <v>0.01</v>
      </c>
      <c r="N83" s="98" t="n">
        <f aca="false">VLOOKUP($A83,Table,MATCH(N$4,Curves,0))</f>
        <v>0.03</v>
      </c>
      <c r="O83" s="99" t="n">
        <f aca="false">N83</f>
        <v>0.03</v>
      </c>
      <c r="P83" s="100"/>
      <c r="Q83" s="99" t="n">
        <f aca="false">O83+L83+I83</f>
        <v>3.144</v>
      </c>
      <c r="R83" s="100"/>
      <c r="S83" s="35" t="n">
        <f aca="false">A84-A83</f>
        <v>31</v>
      </c>
      <c r="T83" s="101" t="n">
        <f aca="false">CHOOSE(F$3,A84+24,A83)</f>
        <v>39107</v>
      </c>
      <c r="U83" s="35" t="n">
        <f aca="false">T83-C$3</f>
        <v>2333</v>
      </c>
      <c r="V83" s="32" t="n">
        <f aca="false">VLOOKUP($A83,Table,MATCH(V$4,Curves,0))</f>
        <v>0.070450975618671</v>
      </c>
      <c r="W83" s="102" t="n">
        <f aca="false">1/(1+CHOOSE(F$3,(V84+($K$3/10000))/2,(V83+($K$3/10000))/2))^(2*U83/365.25)</f>
        <v>0.642504893449352</v>
      </c>
      <c r="X83" s="35" t="n">
        <f aca="false">IF(AND(mthbeg&lt;=A83,mthend&gt;=A83),1,0)</f>
        <v>0</v>
      </c>
      <c r="Y83" s="35" t="n">
        <f aca="false">S83*X83</f>
        <v>0</v>
      </c>
      <c r="AA83" s="89" t="n">
        <f aca="false">F83*G83</f>
        <v>0</v>
      </c>
      <c r="AB83" s="89" t="n">
        <f aca="false">$F83*H83</f>
        <v>0</v>
      </c>
      <c r="AC83" s="89" t="n">
        <f aca="false">$F83*I83</f>
        <v>0</v>
      </c>
      <c r="AD83" s="89" t="n">
        <f aca="false">$F83*J83</f>
        <v>-0</v>
      </c>
      <c r="AE83" s="89" t="n">
        <f aca="false">$F83*K83</f>
        <v>-0</v>
      </c>
      <c r="AF83" s="89" t="n">
        <f aca="false">$F83*L83</f>
        <v>-0</v>
      </c>
      <c r="AG83" s="89" t="n">
        <f aca="false">$F83*M83</f>
        <v>0</v>
      </c>
      <c r="AH83" s="89" t="n">
        <f aca="false">$F83*N83</f>
        <v>0</v>
      </c>
      <c r="AI83" s="89" t="n">
        <f aca="false">F83*O83</f>
        <v>0</v>
      </c>
      <c r="AJ83" s="93"/>
      <c r="AK83" s="89" t="n">
        <f aca="false">CHOOSE($G$3,AB83-AC83,AC83-AB83)</f>
        <v>0</v>
      </c>
      <c r="AL83" s="89" t="n">
        <f aca="false">CHOOSE($G$3,AE83-AF83,AF83-AE83)</f>
        <v>0</v>
      </c>
      <c r="AM83" s="89" t="n">
        <f aca="false">CHOOSE($G$3,AH83-AI83,AI83-AH83)</f>
        <v>0</v>
      </c>
      <c r="AN83" s="103" t="n">
        <f aca="false">SUM(AK83:AM83)</f>
        <v>0</v>
      </c>
      <c r="AP83" s="89" t="n">
        <f aca="false">CHOOSE($G$3,AA83-AB83,AB83-AA83)</f>
        <v>0</v>
      </c>
      <c r="AQ83" s="89" t="n">
        <f aca="false">CHOOSE($G$3,AD83-AE83,AE83-AD83)</f>
        <v>0</v>
      </c>
      <c r="AR83" s="89" t="n">
        <f aca="false">CHOOSE($G$3,AG83-AH83,AH83-AG83)</f>
        <v>0</v>
      </c>
      <c r="AS83" s="103" t="n">
        <f aca="false">AP83+AQ83+AR83</f>
        <v>0</v>
      </c>
      <c r="AT83" s="103"/>
      <c r="AU83" s="90" t="n">
        <f aca="false">AS83+AN83</f>
        <v>0</v>
      </c>
      <c r="AW83" s="90" t="n">
        <f aca="false">AI83+AF83+AC83</f>
        <v>0</v>
      </c>
      <c r="AX83" s="104"/>
    </row>
    <row r="84" customFormat="false" ht="12.75" hidden="false" customHeight="false" outlineLevel="0" collapsed="false">
      <c r="A84" s="94" t="n">
        <f aca="false">EDATE(A83,1)</f>
        <v>39083</v>
      </c>
      <c r="B84" s="95" t="n">
        <f aca="false">VLOOKUP(MONTH(A84),Volumes,4)</f>
        <v>10000</v>
      </c>
      <c r="C84" s="96"/>
      <c r="D84" s="97" t="n">
        <f aca="false">B84+C84</f>
        <v>10000</v>
      </c>
      <c r="E84" s="84" t="n">
        <f aca="false">IF(X84=0,0,IF(AND(X84=1,$H$3=1),D84*S84,IF($H$3=2,D84,"N/A")))</f>
        <v>0</v>
      </c>
      <c r="F84" s="84" t="n">
        <f aca="false">E84*W84</f>
        <v>0</v>
      </c>
      <c r="G84" s="32" t="n">
        <f aca="false">VLOOKUP($A84,Table,MATCH(G$4,Curves,0))</f>
        <v>3.295</v>
      </c>
      <c r="H84" s="98" t="n">
        <f aca="false">G84</f>
        <v>3.295</v>
      </c>
      <c r="I84" s="99" t="n">
        <f aca="false">H84</f>
        <v>3.295</v>
      </c>
      <c r="J84" s="32" t="n">
        <f aca="false">VLOOKUP($A84,Table,MATCH(J$4,Curves,0))</f>
        <v>-0.03</v>
      </c>
      <c r="K84" s="98" t="n">
        <f aca="false">J84</f>
        <v>-0.03</v>
      </c>
      <c r="L84" s="99" t="n">
        <f aca="false">K84</f>
        <v>-0.03</v>
      </c>
      <c r="M84" s="32" t="n">
        <f aca="false">VLOOKUP($A84,Table,MATCH(M$4,Curves,0))</f>
        <v>0.01</v>
      </c>
      <c r="N84" s="98" t="n">
        <f aca="false">VLOOKUP($A84,Table,MATCH(N$4,Curves,0))</f>
        <v>0.03</v>
      </c>
      <c r="O84" s="99" t="n">
        <f aca="false">N84</f>
        <v>0.03</v>
      </c>
      <c r="P84" s="100"/>
      <c r="Q84" s="99" t="n">
        <f aca="false">O84+L84+I84</f>
        <v>3.295</v>
      </c>
      <c r="R84" s="100"/>
      <c r="S84" s="35" t="n">
        <f aca="false">A85-A84</f>
        <v>31</v>
      </c>
      <c r="T84" s="101" t="n">
        <f aca="false">CHOOSE(F$3,A85+24,A84)</f>
        <v>39138</v>
      </c>
      <c r="U84" s="35" t="n">
        <f aca="false">T84-C$3</f>
        <v>2364</v>
      </c>
      <c r="V84" s="32" t="n">
        <f aca="false">VLOOKUP($A84,Table,MATCH(V$4,Curves,0))</f>
        <v>0.070471436476261</v>
      </c>
      <c r="W84" s="102" t="n">
        <f aca="false">1/(1+CHOOSE(F$3,(V85+($K$3/10000))/2,(V84+($K$3/10000))/2))^(2*U84/365.25)</f>
        <v>0.6386575066624</v>
      </c>
      <c r="X84" s="35" t="n">
        <f aca="false">IF(AND(mthbeg&lt;=A84,mthend&gt;=A84),1,0)</f>
        <v>0</v>
      </c>
      <c r="Y84" s="35" t="n">
        <f aca="false">S84*X84</f>
        <v>0</v>
      </c>
      <c r="AA84" s="89" t="n">
        <f aca="false">F84*G84</f>
        <v>0</v>
      </c>
      <c r="AB84" s="89" t="n">
        <f aca="false">$F84*H84</f>
        <v>0</v>
      </c>
      <c r="AC84" s="89" t="n">
        <f aca="false">$F84*I84</f>
        <v>0</v>
      </c>
      <c r="AD84" s="89" t="n">
        <f aca="false">$F84*J84</f>
        <v>-0</v>
      </c>
      <c r="AE84" s="89" t="n">
        <f aca="false">$F84*K84</f>
        <v>-0</v>
      </c>
      <c r="AF84" s="89" t="n">
        <f aca="false">$F84*L84</f>
        <v>-0</v>
      </c>
      <c r="AG84" s="89" t="n">
        <f aca="false">$F84*M84</f>
        <v>0</v>
      </c>
      <c r="AH84" s="89" t="n">
        <f aca="false">$F84*N84</f>
        <v>0</v>
      </c>
      <c r="AI84" s="89" t="n">
        <f aca="false">F84*O84</f>
        <v>0</v>
      </c>
      <c r="AJ84" s="93"/>
      <c r="AK84" s="89" t="n">
        <f aca="false">CHOOSE($G$3,AB84-AC84,AC84-AB84)</f>
        <v>0</v>
      </c>
      <c r="AL84" s="89" t="n">
        <f aca="false">CHOOSE($G$3,AE84-AF84,AF84-AE84)</f>
        <v>0</v>
      </c>
      <c r="AM84" s="89" t="n">
        <f aca="false">CHOOSE($G$3,AH84-AI84,AI84-AH84)</f>
        <v>0</v>
      </c>
      <c r="AN84" s="103" t="n">
        <f aca="false">SUM(AK84:AM84)</f>
        <v>0</v>
      </c>
      <c r="AP84" s="89" t="n">
        <f aca="false">CHOOSE($G$3,AA84-AB84,AB84-AA84)</f>
        <v>0</v>
      </c>
      <c r="AQ84" s="89" t="n">
        <f aca="false">CHOOSE($G$3,AD84-AE84,AE84-AD84)</f>
        <v>0</v>
      </c>
      <c r="AR84" s="89" t="n">
        <f aca="false">CHOOSE($G$3,AG84-AH84,AH84-AG84)</f>
        <v>0</v>
      </c>
      <c r="AS84" s="103" t="n">
        <f aca="false">AP84+AQ84+AR84</f>
        <v>0</v>
      </c>
      <c r="AT84" s="103"/>
      <c r="AU84" s="90" t="n">
        <f aca="false">AS84+AN84</f>
        <v>0</v>
      </c>
      <c r="AW84" s="90" t="n">
        <f aca="false">AI84+AF84+AC84</f>
        <v>0</v>
      </c>
      <c r="AX84" s="104"/>
    </row>
    <row r="85" customFormat="false" ht="12.75" hidden="false" customHeight="false" outlineLevel="0" collapsed="false">
      <c r="A85" s="94" t="n">
        <f aca="false">EDATE(A84,1)</f>
        <v>39114</v>
      </c>
      <c r="B85" s="95" t="n">
        <f aca="false">VLOOKUP(MONTH(A85),Volumes,4)</f>
        <v>10000</v>
      </c>
      <c r="C85" s="96"/>
      <c r="D85" s="97" t="n">
        <f aca="false">B85+C85</f>
        <v>10000</v>
      </c>
      <c r="E85" s="84" t="n">
        <f aca="false">IF(X85=0,0,IF(AND(X85=1,$H$3=1),D85*S85,IF($H$3=2,D85,"N/A")))</f>
        <v>0</v>
      </c>
      <c r="F85" s="84" t="n">
        <f aca="false">E85*W85</f>
        <v>0</v>
      </c>
      <c r="G85" s="32" t="n">
        <f aca="false">VLOOKUP($A85,Table,MATCH(G$4,Curves,0))</f>
        <v>3.181</v>
      </c>
      <c r="H85" s="98" t="n">
        <f aca="false">G85</f>
        <v>3.181</v>
      </c>
      <c r="I85" s="99" t="n">
        <f aca="false">H85</f>
        <v>3.181</v>
      </c>
      <c r="J85" s="32" t="n">
        <f aca="false">VLOOKUP($A85,Table,MATCH(J$4,Curves,0))</f>
        <v>-0.03</v>
      </c>
      <c r="K85" s="98" t="n">
        <f aca="false">J85</f>
        <v>-0.03</v>
      </c>
      <c r="L85" s="99" t="n">
        <f aca="false">K85</f>
        <v>-0.03</v>
      </c>
      <c r="M85" s="32" t="n">
        <f aca="false">VLOOKUP($A85,Table,MATCH(M$4,Curves,0))</f>
        <v>0.01</v>
      </c>
      <c r="N85" s="98" t="n">
        <f aca="false">VLOOKUP($A85,Table,MATCH(N$4,Curves,0))</f>
        <v>0.03</v>
      </c>
      <c r="O85" s="99" t="n">
        <f aca="false">N85</f>
        <v>0.03</v>
      </c>
      <c r="P85" s="100"/>
      <c r="Q85" s="99" t="n">
        <f aca="false">O85+L85+I85</f>
        <v>3.181</v>
      </c>
      <c r="R85" s="100"/>
      <c r="S85" s="35" t="n">
        <f aca="false">A86-A85</f>
        <v>28</v>
      </c>
      <c r="T85" s="101" t="n">
        <f aca="false">CHOOSE(F$3,A86+24,A85)</f>
        <v>39166</v>
      </c>
      <c r="U85" s="35" t="n">
        <f aca="false">T85-C$3</f>
        <v>2392</v>
      </c>
      <c r="V85" s="32" t="n">
        <f aca="false">VLOOKUP($A85,Table,MATCH(V$4,Curves,0))</f>
        <v>0.070491897333989</v>
      </c>
      <c r="W85" s="102" t="n">
        <f aca="false">1/(1+CHOOSE(F$3,(V86+($K$3/10000))/2,(V85+($K$3/10000))/2))^(2*U85/365.25)</f>
        <v>0.635200422598771</v>
      </c>
      <c r="X85" s="35" t="n">
        <f aca="false">IF(AND(mthbeg&lt;=A85,mthend&gt;=A85),1,0)</f>
        <v>0</v>
      </c>
      <c r="Y85" s="35" t="n">
        <f aca="false">S85*X85</f>
        <v>0</v>
      </c>
      <c r="AA85" s="89" t="n">
        <f aca="false">F85*G85</f>
        <v>0</v>
      </c>
      <c r="AB85" s="89" t="n">
        <f aca="false">$F85*H85</f>
        <v>0</v>
      </c>
      <c r="AC85" s="89" t="n">
        <f aca="false">$F85*I85</f>
        <v>0</v>
      </c>
      <c r="AD85" s="89" t="n">
        <f aca="false">$F85*J85</f>
        <v>-0</v>
      </c>
      <c r="AE85" s="89" t="n">
        <f aca="false">$F85*K85</f>
        <v>-0</v>
      </c>
      <c r="AF85" s="89" t="n">
        <f aca="false">$F85*L85</f>
        <v>-0</v>
      </c>
      <c r="AG85" s="89" t="n">
        <f aca="false">$F85*M85</f>
        <v>0</v>
      </c>
      <c r="AH85" s="89" t="n">
        <f aca="false">$F85*N85</f>
        <v>0</v>
      </c>
      <c r="AI85" s="89" t="n">
        <f aca="false">F85*O85</f>
        <v>0</v>
      </c>
      <c r="AJ85" s="93"/>
      <c r="AK85" s="89" t="n">
        <f aca="false">CHOOSE($G$3,AB85-AC85,AC85-AB85)</f>
        <v>0</v>
      </c>
      <c r="AL85" s="89" t="n">
        <f aca="false">CHOOSE($G$3,AE85-AF85,AF85-AE85)</f>
        <v>0</v>
      </c>
      <c r="AM85" s="89" t="n">
        <f aca="false">CHOOSE($G$3,AH85-AI85,AI85-AH85)</f>
        <v>0</v>
      </c>
      <c r="AN85" s="103" t="n">
        <f aca="false">SUM(AK85:AM85)</f>
        <v>0</v>
      </c>
      <c r="AP85" s="89" t="n">
        <f aca="false">CHOOSE($G$3,AA85-AB85,AB85-AA85)</f>
        <v>0</v>
      </c>
      <c r="AQ85" s="89" t="n">
        <f aca="false">CHOOSE($G$3,AD85-AE85,AE85-AD85)</f>
        <v>0</v>
      </c>
      <c r="AR85" s="89" t="n">
        <f aca="false">CHOOSE($G$3,AG85-AH85,AH85-AG85)</f>
        <v>0</v>
      </c>
      <c r="AS85" s="103" t="n">
        <f aca="false">AP85+AQ85+AR85</f>
        <v>0</v>
      </c>
      <c r="AT85" s="103"/>
      <c r="AU85" s="90" t="n">
        <f aca="false">AS85+AN85</f>
        <v>0</v>
      </c>
      <c r="AW85" s="90" t="n">
        <f aca="false">AI85+AF85+AC85</f>
        <v>0</v>
      </c>
      <c r="AX85" s="104"/>
    </row>
    <row r="86" customFormat="false" ht="12.75" hidden="false" customHeight="false" outlineLevel="0" collapsed="false">
      <c r="A86" s="94" t="n">
        <f aca="false">EDATE(A85,1)</f>
        <v>39142</v>
      </c>
      <c r="B86" s="95" t="n">
        <f aca="false">VLOOKUP(MONTH(A86),Volumes,4)</f>
        <v>10000</v>
      </c>
      <c r="C86" s="96"/>
      <c r="D86" s="97" t="n">
        <f aca="false">B86+C86</f>
        <v>10000</v>
      </c>
      <c r="E86" s="84" t="n">
        <f aca="false">IF(X86=0,0,IF(AND(X86=1,$H$3=1),D86*S86,IF($H$3=2,D86,"N/A")))</f>
        <v>0</v>
      </c>
      <c r="F86" s="84" t="n">
        <f aca="false">E86*W86</f>
        <v>0</v>
      </c>
      <c r="G86" s="32" t="n">
        <f aca="false">VLOOKUP($A86,Table,MATCH(G$4,Curves,0))</f>
        <v>3.053</v>
      </c>
      <c r="H86" s="98" t="n">
        <f aca="false">G86</f>
        <v>3.053</v>
      </c>
      <c r="I86" s="99" t="n">
        <f aca="false">H86</f>
        <v>3.053</v>
      </c>
      <c r="J86" s="32" t="n">
        <f aca="false">VLOOKUP($A86,Table,MATCH(J$4,Curves,0))</f>
        <v>-0.0115</v>
      </c>
      <c r="K86" s="98" t="n">
        <f aca="false">J86</f>
        <v>-0.0115</v>
      </c>
      <c r="L86" s="99" t="n">
        <f aca="false">K86</f>
        <v>-0.0115</v>
      </c>
      <c r="M86" s="32" t="n">
        <f aca="false">VLOOKUP($A86,Table,MATCH(M$4,Curves,0))</f>
        <v>0.01</v>
      </c>
      <c r="N86" s="98" t="n">
        <f aca="false">VLOOKUP($A86,Table,MATCH(N$4,Curves,0))</f>
        <v>0.03</v>
      </c>
      <c r="O86" s="99" t="n">
        <f aca="false">N86</f>
        <v>0.03</v>
      </c>
      <c r="P86" s="100"/>
      <c r="Q86" s="99" t="n">
        <f aca="false">O86+L86+I86</f>
        <v>3.0715</v>
      </c>
      <c r="R86" s="100"/>
      <c r="S86" s="35" t="n">
        <f aca="false">A87-A86</f>
        <v>31</v>
      </c>
      <c r="T86" s="101" t="n">
        <f aca="false">CHOOSE(F$3,A87+24,A86)</f>
        <v>39197</v>
      </c>
      <c r="U86" s="35" t="n">
        <f aca="false">T86-C$3</f>
        <v>2423</v>
      </c>
      <c r="V86" s="32" t="n">
        <f aca="false">VLOOKUP($A86,Table,MATCH(V$4,Curves,0))</f>
        <v>0.070510378108831</v>
      </c>
      <c r="W86" s="102" t="n">
        <f aca="false">1/(1+CHOOSE(F$3,(V87+($K$3/10000))/2,(V86+($K$3/10000))/2))^(2*U86/365.25)</f>
        <v>0.631392745736168</v>
      </c>
      <c r="X86" s="35" t="n">
        <f aca="false">IF(AND(mthbeg&lt;=A86,mthend&gt;=A86),1,0)</f>
        <v>0</v>
      </c>
      <c r="Y86" s="35" t="n">
        <f aca="false">S86*X86</f>
        <v>0</v>
      </c>
      <c r="AA86" s="89" t="n">
        <f aca="false">F86*G86</f>
        <v>0</v>
      </c>
      <c r="AB86" s="89" t="n">
        <f aca="false">$F86*H86</f>
        <v>0</v>
      </c>
      <c r="AC86" s="89" t="n">
        <f aca="false">$F86*I86</f>
        <v>0</v>
      </c>
      <c r="AD86" s="89" t="n">
        <f aca="false">$F86*J86</f>
        <v>-0</v>
      </c>
      <c r="AE86" s="89" t="n">
        <f aca="false">$F86*K86</f>
        <v>-0</v>
      </c>
      <c r="AF86" s="89" t="n">
        <f aca="false">$F86*L86</f>
        <v>-0</v>
      </c>
      <c r="AG86" s="89" t="n">
        <f aca="false">$F86*M86</f>
        <v>0</v>
      </c>
      <c r="AH86" s="89" t="n">
        <f aca="false">$F86*N86</f>
        <v>0</v>
      </c>
      <c r="AI86" s="89" t="n">
        <f aca="false">F86*O86</f>
        <v>0</v>
      </c>
      <c r="AJ86" s="93"/>
      <c r="AK86" s="89" t="n">
        <f aca="false">CHOOSE($G$3,AB86-AC86,AC86-AB86)</f>
        <v>0</v>
      </c>
      <c r="AL86" s="89" t="n">
        <f aca="false">CHOOSE($G$3,AE86-AF86,AF86-AE86)</f>
        <v>0</v>
      </c>
      <c r="AM86" s="89" t="n">
        <f aca="false">CHOOSE($G$3,AH86-AI86,AI86-AH86)</f>
        <v>0</v>
      </c>
      <c r="AN86" s="103" t="n">
        <f aca="false">SUM(AK86:AM86)</f>
        <v>0</v>
      </c>
      <c r="AP86" s="89" t="n">
        <f aca="false">CHOOSE($G$3,AA86-AB86,AB86-AA86)</f>
        <v>0</v>
      </c>
      <c r="AQ86" s="89" t="n">
        <f aca="false">CHOOSE($G$3,AD86-AE86,AE86-AD86)</f>
        <v>0</v>
      </c>
      <c r="AR86" s="89" t="n">
        <f aca="false">CHOOSE($G$3,AG86-AH86,AH86-AG86)</f>
        <v>0</v>
      </c>
      <c r="AS86" s="103" t="n">
        <f aca="false">AP86+AQ86+AR86</f>
        <v>0</v>
      </c>
      <c r="AT86" s="103"/>
      <c r="AU86" s="90" t="n">
        <f aca="false">AS86+AN86</f>
        <v>0</v>
      </c>
      <c r="AW86" s="90" t="n">
        <f aca="false">AI86+AF86+AC86</f>
        <v>0</v>
      </c>
      <c r="AX86" s="104"/>
    </row>
    <row r="87" customFormat="false" ht="12.75" hidden="false" customHeight="false" outlineLevel="0" collapsed="false">
      <c r="A87" s="94" t="n">
        <f aca="false">EDATE(A86,1)</f>
        <v>39173</v>
      </c>
      <c r="B87" s="95" t="n">
        <f aca="false">VLOOKUP(MONTH(A87),Volumes,4)</f>
        <v>10000</v>
      </c>
      <c r="C87" s="96"/>
      <c r="D87" s="97" t="n">
        <f aca="false">B87+C87</f>
        <v>10000</v>
      </c>
      <c r="E87" s="84" t="n">
        <f aca="false">IF(X87=0,0,IF(AND(X87=1,$H$3=1),D87*S87,IF($H$3=2,D87,"N/A")))</f>
        <v>0</v>
      </c>
      <c r="F87" s="84" t="n">
        <f aca="false">E87*W87</f>
        <v>0</v>
      </c>
      <c r="G87" s="32" t="n">
        <f aca="false">VLOOKUP($A87,Table,MATCH(G$4,Curves,0))</f>
        <v>2.925</v>
      </c>
      <c r="H87" s="98" t="n">
        <f aca="false">G87</f>
        <v>2.925</v>
      </c>
      <c r="I87" s="99" t="n">
        <f aca="false">H87</f>
        <v>2.925</v>
      </c>
      <c r="J87" s="32" t="n">
        <f aca="false">VLOOKUP($A87,Table,MATCH(J$4,Curves,0))</f>
        <v>-0.0115</v>
      </c>
      <c r="K87" s="98" t="n">
        <f aca="false">J87</f>
        <v>-0.0115</v>
      </c>
      <c r="L87" s="99" t="n">
        <f aca="false">K87</f>
        <v>-0.0115</v>
      </c>
      <c r="M87" s="32" t="n">
        <f aca="false">VLOOKUP($A87,Table,MATCH(M$4,Curves,0))</f>
        <v>0.0125</v>
      </c>
      <c r="N87" s="98" t="n">
        <f aca="false">VLOOKUP($A87,Table,MATCH(N$4,Curves,0))</f>
        <v>0.03</v>
      </c>
      <c r="O87" s="99" t="n">
        <f aca="false">N87</f>
        <v>0.03</v>
      </c>
      <c r="P87" s="100"/>
      <c r="Q87" s="99" t="n">
        <f aca="false">O87+L87+I87</f>
        <v>2.9435</v>
      </c>
      <c r="R87" s="100"/>
      <c r="S87" s="35" t="n">
        <f aca="false">A88-A87</f>
        <v>30</v>
      </c>
      <c r="T87" s="101" t="n">
        <f aca="false">CHOOSE(F$3,A88+24,A87)</f>
        <v>39227</v>
      </c>
      <c r="U87" s="35" t="n">
        <f aca="false">T87-C$3</f>
        <v>2453</v>
      </c>
      <c r="V87" s="32" t="n">
        <f aca="false">VLOOKUP($A87,Table,MATCH(V$4,Curves,0))</f>
        <v>0.070530838966822</v>
      </c>
      <c r="W87" s="102" t="n">
        <f aca="false">1/(1+CHOOSE(F$3,(V88+($K$3/10000))/2,(V87+($K$3/10000))/2))^(2*U87/365.25)</f>
        <v>0.627727626573052</v>
      </c>
      <c r="X87" s="35" t="n">
        <f aca="false">IF(AND(mthbeg&lt;=A87,mthend&gt;=A87),1,0)</f>
        <v>0</v>
      </c>
      <c r="Y87" s="35" t="n">
        <f aca="false">S87*X87</f>
        <v>0</v>
      </c>
      <c r="AA87" s="89" t="n">
        <f aca="false">F87*G87</f>
        <v>0</v>
      </c>
      <c r="AB87" s="89" t="n">
        <f aca="false">$F87*H87</f>
        <v>0</v>
      </c>
      <c r="AC87" s="89" t="n">
        <f aca="false">$F87*I87</f>
        <v>0</v>
      </c>
      <c r="AD87" s="89" t="n">
        <f aca="false">$F87*J87</f>
        <v>-0</v>
      </c>
      <c r="AE87" s="89" t="n">
        <f aca="false">$F87*K87</f>
        <v>-0</v>
      </c>
      <c r="AF87" s="89" t="n">
        <f aca="false">$F87*L87</f>
        <v>-0</v>
      </c>
      <c r="AG87" s="89" t="n">
        <f aca="false">$F87*M87</f>
        <v>0</v>
      </c>
      <c r="AH87" s="89" t="n">
        <f aca="false">$F87*N87</f>
        <v>0</v>
      </c>
      <c r="AI87" s="89" t="n">
        <f aca="false">F87*O87</f>
        <v>0</v>
      </c>
      <c r="AJ87" s="93"/>
      <c r="AK87" s="89" t="n">
        <f aca="false">CHOOSE($G$3,AB87-AC87,AC87-AB87)</f>
        <v>0</v>
      </c>
      <c r="AL87" s="89" t="n">
        <f aca="false">CHOOSE($G$3,AE87-AF87,AF87-AE87)</f>
        <v>0</v>
      </c>
      <c r="AM87" s="89" t="n">
        <f aca="false">CHOOSE($G$3,AH87-AI87,AI87-AH87)</f>
        <v>0</v>
      </c>
      <c r="AN87" s="103" t="n">
        <f aca="false">SUM(AK87:AM87)</f>
        <v>0</v>
      </c>
      <c r="AP87" s="89" t="n">
        <f aca="false">CHOOSE($G$3,AA87-AB87,AB87-AA87)</f>
        <v>0</v>
      </c>
      <c r="AQ87" s="89" t="n">
        <f aca="false">CHOOSE($G$3,AD87-AE87,AE87-AD87)</f>
        <v>0</v>
      </c>
      <c r="AR87" s="89" t="n">
        <f aca="false">CHOOSE($G$3,AG87-AH87,AH87-AG87)</f>
        <v>0</v>
      </c>
      <c r="AS87" s="103" t="n">
        <f aca="false">AP87+AQ87+AR87</f>
        <v>0</v>
      </c>
      <c r="AT87" s="103"/>
      <c r="AU87" s="90" t="n">
        <f aca="false">AS87+AN87</f>
        <v>0</v>
      </c>
      <c r="AW87" s="90" t="n">
        <f aca="false">AI87+AF87+AC87</f>
        <v>0</v>
      </c>
      <c r="AX87" s="104"/>
    </row>
    <row r="88" customFormat="false" ht="12.75" hidden="false" customHeight="false" outlineLevel="0" collapsed="false">
      <c r="A88" s="94" t="n">
        <f aca="false">EDATE(A87,1)</f>
        <v>39203</v>
      </c>
      <c r="B88" s="95" t="n">
        <f aca="false">VLOOKUP(MONTH(A88),Volumes,4)</f>
        <v>20000</v>
      </c>
      <c r="C88" s="96"/>
      <c r="D88" s="97" t="n">
        <f aca="false">B88+C88</f>
        <v>20000</v>
      </c>
      <c r="E88" s="84" t="n">
        <f aca="false">IF(X88=0,0,IF(AND(X88=1,$H$3=1),D88*S88,IF($H$3=2,D88,"N/A")))</f>
        <v>0</v>
      </c>
      <c r="F88" s="84" t="n">
        <f aca="false">E88*W88</f>
        <v>0</v>
      </c>
      <c r="G88" s="32" t="n">
        <f aca="false">VLOOKUP($A88,Table,MATCH(G$4,Curves,0))</f>
        <v>2.914</v>
      </c>
      <c r="H88" s="98" t="n">
        <f aca="false">G88</f>
        <v>2.914</v>
      </c>
      <c r="I88" s="99" t="n">
        <f aca="false">H88</f>
        <v>2.914</v>
      </c>
      <c r="J88" s="32" t="n">
        <f aca="false">VLOOKUP($A88,Table,MATCH(J$4,Curves,0))</f>
        <v>-0.01175</v>
      </c>
      <c r="K88" s="98" t="n">
        <f aca="false">J88</f>
        <v>-0.01175</v>
      </c>
      <c r="L88" s="99" t="n">
        <f aca="false">K88</f>
        <v>-0.01175</v>
      </c>
      <c r="M88" s="32" t="n">
        <f aca="false">VLOOKUP($A88,Table,MATCH(M$4,Curves,0))</f>
        <v>0.0125</v>
      </c>
      <c r="N88" s="98" t="n">
        <f aca="false">VLOOKUP($A88,Table,MATCH(N$4,Curves,0))</f>
        <v>0.03</v>
      </c>
      <c r="O88" s="99" t="n">
        <f aca="false">N88</f>
        <v>0.03</v>
      </c>
      <c r="P88" s="100"/>
      <c r="Q88" s="99" t="n">
        <f aca="false">O88+L88+I88</f>
        <v>2.93225</v>
      </c>
      <c r="R88" s="100"/>
      <c r="S88" s="35" t="n">
        <f aca="false">A89-A88</f>
        <v>31</v>
      </c>
      <c r="T88" s="101" t="n">
        <f aca="false">CHOOSE(F$3,A89+24,A88)</f>
        <v>39258</v>
      </c>
      <c r="U88" s="35" t="n">
        <f aca="false">T88-C$3</f>
        <v>2484</v>
      </c>
      <c r="V88" s="32" t="n">
        <f aca="false">VLOOKUP($A88,Table,MATCH(V$4,Curves,0))</f>
        <v>0.070550639797268</v>
      </c>
      <c r="W88" s="102" t="n">
        <f aca="false">1/(1+CHOOSE(F$3,(V89+($K$3/10000))/2,(V88+($K$3/10000))/2))^(2*U88/365.25)</f>
        <v>0.623960627546837</v>
      </c>
      <c r="X88" s="35" t="n">
        <f aca="false">IF(AND(mthbeg&lt;=A88,mthend&gt;=A88),1,0)</f>
        <v>0</v>
      </c>
      <c r="Y88" s="35" t="n">
        <f aca="false">S88*X88</f>
        <v>0</v>
      </c>
      <c r="AA88" s="89" t="n">
        <f aca="false">F88*G88</f>
        <v>0</v>
      </c>
      <c r="AB88" s="89" t="n">
        <f aca="false">$F88*H88</f>
        <v>0</v>
      </c>
      <c r="AC88" s="89" t="n">
        <f aca="false">$F88*I88</f>
        <v>0</v>
      </c>
      <c r="AD88" s="89" t="n">
        <f aca="false">$F88*J88</f>
        <v>-0</v>
      </c>
      <c r="AE88" s="89" t="n">
        <f aca="false">$F88*K88</f>
        <v>-0</v>
      </c>
      <c r="AF88" s="89" t="n">
        <f aca="false">$F88*L88</f>
        <v>-0</v>
      </c>
      <c r="AG88" s="89" t="n">
        <f aca="false">$F88*M88</f>
        <v>0</v>
      </c>
      <c r="AH88" s="89" t="n">
        <f aca="false">$F88*N88</f>
        <v>0</v>
      </c>
      <c r="AI88" s="89" t="n">
        <f aca="false">F88*O88</f>
        <v>0</v>
      </c>
      <c r="AJ88" s="93"/>
      <c r="AK88" s="89" t="n">
        <f aca="false">CHOOSE($G$3,AB88-AC88,AC88-AB88)</f>
        <v>0</v>
      </c>
      <c r="AL88" s="89" t="n">
        <f aca="false">CHOOSE($G$3,AE88-AF88,AF88-AE88)</f>
        <v>0</v>
      </c>
      <c r="AM88" s="89" t="n">
        <f aca="false">CHOOSE($G$3,AH88-AI88,AI88-AH88)</f>
        <v>0</v>
      </c>
      <c r="AN88" s="103" t="n">
        <f aca="false">SUM(AK88:AM88)</f>
        <v>0</v>
      </c>
      <c r="AP88" s="89" t="n">
        <f aca="false">CHOOSE($G$3,AA88-AB88,AB88-AA88)</f>
        <v>0</v>
      </c>
      <c r="AQ88" s="89" t="n">
        <f aca="false">CHOOSE($G$3,AD88-AE88,AE88-AD88)</f>
        <v>0</v>
      </c>
      <c r="AR88" s="89" t="n">
        <f aca="false">CHOOSE($G$3,AG88-AH88,AH88-AG88)</f>
        <v>0</v>
      </c>
      <c r="AS88" s="103" t="n">
        <f aca="false">AP88+AQ88+AR88</f>
        <v>0</v>
      </c>
      <c r="AT88" s="103"/>
      <c r="AU88" s="90" t="n">
        <f aca="false">AS88+AN88</f>
        <v>0</v>
      </c>
      <c r="AW88" s="90" t="n">
        <f aca="false">AI88+AF88+AC88</f>
        <v>0</v>
      </c>
      <c r="AX88" s="104"/>
    </row>
    <row r="89" customFormat="false" ht="12.75" hidden="false" customHeight="false" outlineLevel="0" collapsed="false">
      <c r="A89" s="94" t="n">
        <f aca="false">EDATE(A88,1)</f>
        <v>39234</v>
      </c>
      <c r="B89" s="95" t="n">
        <f aca="false">VLOOKUP(MONTH(A89),Volumes,4)</f>
        <v>40000</v>
      </c>
      <c r="C89" s="96"/>
      <c r="D89" s="97" t="n">
        <f aca="false">B89+C89</f>
        <v>40000</v>
      </c>
      <c r="E89" s="84" t="n">
        <f aca="false">IF(X89=0,0,IF(AND(X89=1,$H$3=1),D89*S89,IF($H$3=2,D89,"N/A")))</f>
        <v>0</v>
      </c>
      <c r="F89" s="84" t="n">
        <f aca="false">E89*W89</f>
        <v>0</v>
      </c>
      <c r="G89" s="32" t="n">
        <f aca="false">VLOOKUP($A89,Table,MATCH(G$4,Curves,0))</f>
        <v>2.95</v>
      </c>
      <c r="H89" s="98" t="n">
        <f aca="false">G89</f>
        <v>2.95</v>
      </c>
      <c r="I89" s="99" t="n">
        <f aca="false">H89</f>
        <v>2.95</v>
      </c>
      <c r="J89" s="32" t="n">
        <f aca="false">VLOOKUP($A89,Table,MATCH(J$4,Curves,0))</f>
        <v>-0.01175</v>
      </c>
      <c r="K89" s="98" t="n">
        <f aca="false">J89</f>
        <v>-0.01175</v>
      </c>
      <c r="L89" s="99" t="n">
        <f aca="false">K89</f>
        <v>-0.01175</v>
      </c>
      <c r="M89" s="32" t="n">
        <f aca="false">VLOOKUP($A89,Table,MATCH(M$4,Curves,0))</f>
        <v>0.0125</v>
      </c>
      <c r="N89" s="98" t="n">
        <f aca="false">VLOOKUP($A89,Table,MATCH(N$4,Curves,0))</f>
        <v>0.03</v>
      </c>
      <c r="O89" s="99" t="n">
        <f aca="false">N89</f>
        <v>0.03</v>
      </c>
      <c r="P89" s="100"/>
      <c r="Q89" s="99" t="n">
        <f aca="false">O89+L89+I89</f>
        <v>2.96825</v>
      </c>
      <c r="R89" s="100"/>
      <c r="S89" s="35" t="n">
        <f aca="false">A90-A89</f>
        <v>30</v>
      </c>
      <c r="T89" s="101" t="n">
        <f aca="false">CHOOSE(F$3,A90+24,A89)</f>
        <v>39288</v>
      </c>
      <c r="U89" s="35" t="n">
        <f aca="false">T89-C$3</f>
        <v>2514</v>
      </c>
      <c r="V89" s="32" t="n">
        <f aca="false">VLOOKUP($A89,Table,MATCH(V$4,Curves,0))</f>
        <v>0.070571100655533</v>
      </c>
      <c r="W89" s="102" t="n">
        <f aca="false">1/(1+CHOOSE(F$3,(V90+($K$3/10000))/2,(V89+($K$3/10000))/2))^(2*U89/365.25)</f>
        <v>0.620334689040429</v>
      </c>
      <c r="X89" s="35" t="n">
        <f aca="false">IF(AND(mthbeg&lt;=A89,mthend&gt;=A89),1,0)</f>
        <v>0</v>
      </c>
      <c r="Y89" s="35" t="n">
        <f aca="false">S89*X89</f>
        <v>0</v>
      </c>
      <c r="AA89" s="89" t="n">
        <f aca="false">F89*G89</f>
        <v>0</v>
      </c>
      <c r="AB89" s="89" t="n">
        <f aca="false">$F89*H89</f>
        <v>0</v>
      </c>
      <c r="AC89" s="89" t="n">
        <f aca="false">$F89*I89</f>
        <v>0</v>
      </c>
      <c r="AD89" s="89" t="n">
        <f aca="false">$F89*J89</f>
        <v>-0</v>
      </c>
      <c r="AE89" s="89" t="n">
        <f aca="false">$F89*K89</f>
        <v>-0</v>
      </c>
      <c r="AF89" s="89" t="n">
        <f aca="false">$F89*L89</f>
        <v>-0</v>
      </c>
      <c r="AG89" s="89" t="n">
        <f aca="false">$F89*M89</f>
        <v>0</v>
      </c>
      <c r="AH89" s="89" t="n">
        <f aca="false">$F89*N89</f>
        <v>0</v>
      </c>
      <c r="AI89" s="89" t="n">
        <f aca="false">F89*O89</f>
        <v>0</v>
      </c>
      <c r="AJ89" s="93"/>
      <c r="AK89" s="89" t="n">
        <f aca="false">CHOOSE($G$3,AB89-AC89,AC89-AB89)</f>
        <v>0</v>
      </c>
      <c r="AL89" s="89" t="n">
        <f aca="false">CHOOSE($G$3,AE89-AF89,AF89-AE89)</f>
        <v>0</v>
      </c>
      <c r="AM89" s="89" t="n">
        <f aca="false">CHOOSE($G$3,AH89-AI89,AI89-AH89)</f>
        <v>0</v>
      </c>
      <c r="AN89" s="103" t="n">
        <f aca="false">SUM(AK89:AM89)</f>
        <v>0</v>
      </c>
      <c r="AP89" s="89" t="n">
        <f aca="false">CHOOSE($G$3,AA89-AB89,AB89-AA89)</f>
        <v>0</v>
      </c>
      <c r="AQ89" s="89" t="n">
        <f aca="false">CHOOSE($G$3,AD89-AE89,AE89-AD89)</f>
        <v>0</v>
      </c>
      <c r="AR89" s="89" t="n">
        <f aca="false">CHOOSE($G$3,AG89-AH89,AH89-AG89)</f>
        <v>0</v>
      </c>
      <c r="AS89" s="103" t="n">
        <f aca="false">AP89+AQ89+AR89</f>
        <v>0</v>
      </c>
      <c r="AT89" s="103"/>
      <c r="AU89" s="90" t="n">
        <f aca="false">AS89+AN89</f>
        <v>0</v>
      </c>
      <c r="AW89" s="90" t="n">
        <f aca="false">AI89+AF89+AC89</f>
        <v>0</v>
      </c>
      <c r="AX89" s="104"/>
    </row>
    <row r="90" customFormat="false" ht="12.75" hidden="false" customHeight="false" outlineLevel="0" collapsed="false">
      <c r="A90" s="94" t="n">
        <f aca="false">EDATE(A89,1)</f>
        <v>39264</v>
      </c>
      <c r="B90" s="95" t="n">
        <f aca="false">VLOOKUP(MONTH(A90),Volumes,4)</f>
        <v>40000</v>
      </c>
      <c r="C90" s="96"/>
      <c r="D90" s="97" t="n">
        <f aca="false">B90+C90</f>
        <v>40000</v>
      </c>
      <c r="E90" s="84" t="n">
        <f aca="false">IF(X90=0,0,IF(AND(X90=1,$H$3=1),D90*S90,IF($H$3=2,D90,"N/A")))</f>
        <v>0</v>
      </c>
      <c r="F90" s="84" t="n">
        <f aca="false">E90*W90</f>
        <v>0</v>
      </c>
      <c r="G90" s="32" t="n">
        <f aca="false">VLOOKUP($A90,Table,MATCH(G$4,Curves,0))</f>
        <v>2.962</v>
      </c>
      <c r="H90" s="98" t="n">
        <f aca="false">G90</f>
        <v>2.962</v>
      </c>
      <c r="I90" s="99" t="n">
        <f aca="false">H90</f>
        <v>2.962</v>
      </c>
      <c r="J90" s="32" t="n">
        <f aca="false">VLOOKUP($A90,Table,MATCH(J$4,Curves,0))</f>
        <v>-0.01175</v>
      </c>
      <c r="K90" s="98" t="n">
        <f aca="false">J90</f>
        <v>-0.01175</v>
      </c>
      <c r="L90" s="99" t="n">
        <f aca="false">K90</f>
        <v>-0.01175</v>
      </c>
      <c r="M90" s="32" t="n">
        <f aca="false">VLOOKUP($A90,Table,MATCH(M$4,Curves,0))</f>
        <v>0.0125</v>
      </c>
      <c r="N90" s="98" t="n">
        <f aca="false">VLOOKUP($A90,Table,MATCH(N$4,Curves,0))</f>
        <v>0.03</v>
      </c>
      <c r="O90" s="99" t="n">
        <f aca="false">N90</f>
        <v>0.03</v>
      </c>
      <c r="P90" s="100"/>
      <c r="Q90" s="99" t="n">
        <f aca="false">O90+L90+I90</f>
        <v>2.98025</v>
      </c>
      <c r="R90" s="100"/>
      <c r="S90" s="35" t="n">
        <f aca="false">A91-A90</f>
        <v>31</v>
      </c>
      <c r="T90" s="101" t="n">
        <f aca="false">CHOOSE(F$3,A91+24,A90)</f>
        <v>39319</v>
      </c>
      <c r="U90" s="35" t="n">
        <f aca="false">T90-C$3</f>
        <v>2545</v>
      </c>
      <c r="V90" s="32" t="n">
        <f aca="false">VLOOKUP($A90,Table,MATCH(V$4,Curves,0))</f>
        <v>0.070590901486242</v>
      </c>
      <c r="W90" s="102" t="n">
        <f aca="false">1/(1+CHOOSE(F$3,(V91+($K$3/10000))/2,(V90+($K$3/10000))/2))^(2*U90/365.25)</f>
        <v>0.61660798627352</v>
      </c>
      <c r="X90" s="35" t="n">
        <f aca="false">IF(AND(mthbeg&lt;=A90,mthend&gt;=A90),1,0)</f>
        <v>0</v>
      </c>
      <c r="Y90" s="35" t="n">
        <f aca="false">S90*X90</f>
        <v>0</v>
      </c>
      <c r="AA90" s="89" t="n">
        <f aca="false">F90*G90</f>
        <v>0</v>
      </c>
      <c r="AB90" s="89" t="n">
        <f aca="false">$F90*H90</f>
        <v>0</v>
      </c>
      <c r="AC90" s="89" t="n">
        <f aca="false">$F90*I90</f>
        <v>0</v>
      </c>
      <c r="AD90" s="89" t="n">
        <f aca="false">$F90*J90</f>
        <v>-0</v>
      </c>
      <c r="AE90" s="89" t="n">
        <f aca="false">$F90*K90</f>
        <v>-0</v>
      </c>
      <c r="AF90" s="89" t="n">
        <f aca="false">$F90*L90</f>
        <v>-0</v>
      </c>
      <c r="AG90" s="89" t="n">
        <f aca="false">$F90*M90</f>
        <v>0</v>
      </c>
      <c r="AH90" s="89" t="n">
        <f aca="false">$F90*N90</f>
        <v>0</v>
      </c>
      <c r="AI90" s="89" t="n">
        <f aca="false">F90*O90</f>
        <v>0</v>
      </c>
      <c r="AJ90" s="93"/>
      <c r="AK90" s="89" t="n">
        <f aca="false">CHOOSE($G$3,AB90-AC90,AC90-AB90)</f>
        <v>0</v>
      </c>
      <c r="AL90" s="89" t="n">
        <f aca="false">CHOOSE($G$3,AE90-AF90,AF90-AE90)</f>
        <v>0</v>
      </c>
      <c r="AM90" s="89" t="n">
        <f aca="false">CHOOSE($G$3,AH90-AI90,AI90-AH90)</f>
        <v>0</v>
      </c>
      <c r="AN90" s="103" t="n">
        <f aca="false">SUM(AK90:AM90)</f>
        <v>0</v>
      </c>
      <c r="AP90" s="89" t="n">
        <f aca="false">CHOOSE($G$3,AA90-AB90,AB90-AA90)</f>
        <v>0</v>
      </c>
      <c r="AQ90" s="89" t="n">
        <f aca="false">CHOOSE($G$3,AD90-AE90,AE90-AD90)</f>
        <v>0</v>
      </c>
      <c r="AR90" s="89" t="n">
        <f aca="false">CHOOSE($G$3,AG90-AH90,AH90-AG90)</f>
        <v>0</v>
      </c>
      <c r="AS90" s="103" t="n">
        <f aca="false">AP90+AQ90+AR90</f>
        <v>0</v>
      </c>
      <c r="AT90" s="103"/>
      <c r="AU90" s="90" t="n">
        <f aca="false">AS90+AN90</f>
        <v>0</v>
      </c>
      <c r="AW90" s="90" t="n">
        <f aca="false">AI90+AF90+AC90</f>
        <v>0</v>
      </c>
      <c r="AX90" s="104"/>
    </row>
    <row r="91" customFormat="false" ht="12.75" hidden="false" customHeight="false" outlineLevel="0" collapsed="false">
      <c r="A91" s="94" t="n">
        <f aca="false">EDATE(A90,1)</f>
        <v>39295</v>
      </c>
      <c r="B91" s="95" t="n">
        <f aca="false">VLOOKUP(MONTH(A91),Volumes,4)</f>
        <v>40000</v>
      </c>
      <c r="C91" s="96"/>
      <c r="D91" s="97" t="n">
        <f aca="false">B91+C91</f>
        <v>40000</v>
      </c>
      <c r="E91" s="84" t="n">
        <f aca="false">IF(X91=0,0,IF(AND(X91=1,$H$3=1),D91*S91,IF($H$3=2,D91,"N/A")))</f>
        <v>0</v>
      </c>
      <c r="F91" s="84" t="n">
        <f aca="false">E91*W91</f>
        <v>0</v>
      </c>
      <c r="G91" s="32" t="n">
        <f aca="false">VLOOKUP($A91,Table,MATCH(G$4,Curves,0))</f>
        <v>2.983</v>
      </c>
      <c r="H91" s="98" t="n">
        <f aca="false">G91</f>
        <v>2.983</v>
      </c>
      <c r="I91" s="99" t="n">
        <f aca="false">H91</f>
        <v>2.983</v>
      </c>
      <c r="J91" s="32" t="n">
        <f aca="false">VLOOKUP($A91,Table,MATCH(J$4,Curves,0))</f>
        <v>-0.01425</v>
      </c>
      <c r="K91" s="98" t="n">
        <f aca="false">J91</f>
        <v>-0.01425</v>
      </c>
      <c r="L91" s="99" t="n">
        <f aca="false">K91</f>
        <v>-0.01425</v>
      </c>
      <c r="M91" s="32" t="n">
        <f aca="false">VLOOKUP($A91,Table,MATCH(M$4,Curves,0))</f>
        <v>0.0125</v>
      </c>
      <c r="N91" s="98" t="n">
        <f aca="false">VLOOKUP($A91,Table,MATCH(N$4,Curves,0))</f>
        <v>0.03</v>
      </c>
      <c r="O91" s="99" t="n">
        <f aca="false">N91</f>
        <v>0.03</v>
      </c>
      <c r="P91" s="100"/>
      <c r="Q91" s="99" t="n">
        <f aca="false">O91+L91+I91</f>
        <v>2.99875</v>
      </c>
      <c r="R91" s="100"/>
      <c r="S91" s="35" t="n">
        <f aca="false">A92-A91</f>
        <v>31</v>
      </c>
      <c r="T91" s="101" t="n">
        <f aca="false">CHOOSE(F$3,A92+24,A91)</f>
        <v>39350</v>
      </c>
      <c r="U91" s="35" t="n">
        <f aca="false">T91-C$3</f>
        <v>2576</v>
      </c>
      <c r="V91" s="32" t="n">
        <f aca="false">VLOOKUP($A91,Table,MATCH(V$4,Curves,0))</f>
        <v>0.070611362344779</v>
      </c>
      <c r="W91" s="102" t="n">
        <f aca="false">1/(1+CHOOSE(F$3,(V92+($K$3/10000))/2,(V91+($K$3/10000))/2))^(2*U91/365.25)</f>
        <v>0.612946391916292</v>
      </c>
      <c r="X91" s="35" t="n">
        <f aca="false">IF(AND(mthbeg&lt;=A91,mthend&gt;=A91),1,0)</f>
        <v>0</v>
      </c>
      <c r="Y91" s="35" t="n">
        <f aca="false">S91*X91</f>
        <v>0</v>
      </c>
      <c r="AA91" s="89" t="n">
        <f aca="false">F91*G91</f>
        <v>0</v>
      </c>
      <c r="AB91" s="89" t="n">
        <f aca="false">$F91*H91</f>
        <v>0</v>
      </c>
      <c r="AC91" s="89" t="n">
        <f aca="false">$F91*I91</f>
        <v>0</v>
      </c>
      <c r="AD91" s="89" t="n">
        <f aca="false">$F91*J91</f>
        <v>-0</v>
      </c>
      <c r="AE91" s="89" t="n">
        <f aca="false">$F91*K91</f>
        <v>-0</v>
      </c>
      <c r="AF91" s="89" t="n">
        <f aca="false">$F91*L91</f>
        <v>-0</v>
      </c>
      <c r="AG91" s="89" t="n">
        <f aca="false">$F91*M91</f>
        <v>0</v>
      </c>
      <c r="AH91" s="89" t="n">
        <f aca="false">$F91*N91</f>
        <v>0</v>
      </c>
      <c r="AI91" s="89" t="n">
        <f aca="false">F91*O91</f>
        <v>0</v>
      </c>
      <c r="AJ91" s="93"/>
      <c r="AK91" s="89" t="n">
        <f aca="false">CHOOSE($G$3,AB91-AC91,AC91-AB91)</f>
        <v>0</v>
      </c>
      <c r="AL91" s="89" t="n">
        <f aca="false">CHOOSE($G$3,AE91-AF91,AF91-AE91)</f>
        <v>0</v>
      </c>
      <c r="AM91" s="89" t="n">
        <f aca="false">CHOOSE($G$3,AH91-AI91,AI91-AH91)</f>
        <v>0</v>
      </c>
      <c r="AN91" s="103" t="n">
        <f aca="false">SUM(AK91:AM91)</f>
        <v>0</v>
      </c>
      <c r="AP91" s="89" t="n">
        <f aca="false">CHOOSE($G$3,AA91-AB91,AB91-AA91)</f>
        <v>0</v>
      </c>
      <c r="AQ91" s="89" t="n">
        <f aca="false">CHOOSE($G$3,AD91-AE91,AE91-AD91)</f>
        <v>0</v>
      </c>
      <c r="AR91" s="89" t="n">
        <f aca="false">CHOOSE($G$3,AG91-AH91,AH91-AG91)</f>
        <v>0</v>
      </c>
      <c r="AS91" s="103" t="n">
        <f aca="false">AP91+AQ91+AR91</f>
        <v>0</v>
      </c>
      <c r="AT91" s="103"/>
      <c r="AU91" s="90" t="n">
        <f aca="false">AS91+AN91</f>
        <v>0</v>
      </c>
      <c r="AW91" s="90" t="n">
        <f aca="false">AI91+AF91+AC91</f>
        <v>0</v>
      </c>
      <c r="AX91" s="104"/>
    </row>
    <row r="92" customFormat="false" ht="12.75" hidden="false" customHeight="false" outlineLevel="0" collapsed="false">
      <c r="A92" s="94" t="n">
        <f aca="false">EDATE(A91,1)</f>
        <v>39326</v>
      </c>
      <c r="B92" s="95" t="n">
        <f aca="false">VLOOKUP(MONTH(A92),Volumes,4)</f>
        <v>20000</v>
      </c>
      <c r="C92" s="96"/>
      <c r="D92" s="97" t="n">
        <f aca="false">B92+C92</f>
        <v>20000</v>
      </c>
      <c r="E92" s="84" t="n">
        <f aca="false">IF(X92=0,0,IF(AND(X92=1,$H$3=1),D92*S92,IF($H$3=2,D92,"N/A")))</f>
        <v>0</v>
      </c>
      <c r="F92" s="84" t="n">
        <f aca="false">E92*W92</f>
        <v>0</v>
      </c>
      <c r="G92" s="32" t="n">
        <f aca="false">VLOOKUP($A92,Table,MATCH(G$4,Curves,0))</f>
        <v>3.006</v>
      </c>
      <c r="H92" s="98" t="n">
        <f aca="false">G92</f>
        <v>3.006</v>
      </c>
      <c r="I92" s="99" t="n">
        <f aca="false">H92</f>
        <v>3.006</v>
      </c>
      <c r="J92" s="32" t="n">
        <f aca="false">VLOOKUP($A92,Table,MATCH(J$4,Curves,0))</f>
        <v>-0.01425</v>
      </c>
      <c r="K92" s="98" t="n">
        <f aca="false">J92</f>
        <v>-0.01425</v>
      </c>
      <c r="L92" s="99" t="n">
        <f aca="false">K92</f>
        <v>-0.01425</v>
      </c>
      <c r="M92" s="32" t="n">
        <f aca="false">VLOOKUP($A92,Table,MATCH(M$4,Curves,0))</f>
        <v>0.0125</v>
      </c>
      <c r="N92" s="98" t="n">
        <f aca="false">VLOOKUP($A92,Table,MATCH(N$4,Curves,0))</f>
        <v>0.03</v>
      </c>
      <c r="O92" s="99" t="n">
        <f aca="false">N92</f>
        <v>0.03</v>
      </c>
      <c r="P92" s="100"/>
      <c r="Q92" s="99" t="n">
        <f aca="false">O92+L92+I92</f>
        <v>3.02175</v>
      </c>
      <c r="R92" s="100"/>
      <c r="S92" s="35" t="n">
        <f aca="false">A93-A92</f>
        <v>30</v>
      </c>
      <c r="T92" s="101" t="n">
        <f aca="false">CHOOSE(F$3,A93+24,A92)</f>
        <v>39380</v>
      </c>
      <c r="U92" s="35" t="n">
        <f aca="false">T92-C$3</f>
        <v>2606</v>
      </c>
      <c r="V92" s="32" t="n">
        <f aca="false">VLOOKUP($A92,Table,MATCH(V$4,Curves,0))</f>
        <v>0.070621099426719</v>
      </c>
      <c r="W92" s="102" t="n">
        <f aca="false">1/(1+CHOOSE(F$3,(V93+($K$3/10000))/2,(V92+($K$3/10000))/2))^(2*U92/365.25)</f>
        <v>0.609469184069295</v>
      </c>
      <c r="X92" s="35" t="n">
        <f aca="false">IF(AND(mthbeg&lt;=A92,mthend&gt;=A92),1,0)</f>
        <v>0</v>
      </c>
      <c r="Y92" s="35" t="n">
        <f aca="false">S92*X92</f>
        <v>0</v>
      </c>
      <c r="AA92" s="89" t="n">
        <f aca="false">F92*G92</f>
        <v>0</v>
      </c>
      <c r="AB92" s="89" t="n">
        <f aca="false">$F92*H92</f>
        <v>0</v>
      </c>
      <c r="AC92" s="89" t="n">
        <f aca="false">$F92*I92</f>
        <v>0</v>
      </c>
      <c r="AD92" s="89" t="n">
        <f aca="false">$F92*J92</f>
        <v>-0</v>
      </c>
      <c r="AE92" s="89" t="n">
        <f aca="false">$F92*K92</f>
        <v>-0</v>
      </c>
      <c r="AF92" s="89" t="n">
        <f aca="false">$F92*L92</f>
        <v>-0</v>
      </c>
      <c r="AG92" s="89" t="n">
        <f aca="false">$F92*M92</f>
        <v>0</v>
      </c>
      <c r="AH92" s="89" t="n">
        <f aca="false">$F92*N92</f>
        <v>0</v>
      </c>
      <c r="AI92" s="89" t="n">
        <f aca="false">F92*O92</f>
        <v>0</v>
      </c>
      <c r="AJ92" s="93"/>
      <c r="AK92" s="89" t="n">
        <f aca="false">CHOOSE($G$3,AB92-AC92,AC92-AB92)</f>
        <v>0</v>
      </c>
      <c r="AL92" s="89" t="n">
        <f aca="false">CHOOSE($G$3,AE92-AF92,AF92-AE92)</f>
        <v>0</v>
      </c>
      <c r="AM92" s="89" t="n">
        <f aca="false">CHOOSE($G$3,AH92-AI92,AI92-AH92)</f>
        <v>0</v>
      </c>
      <c r="AN92" s="103" t="n">
        <f aca="false">SUM(AK92:AM92)</f>
        <v>0</v>
      </c>
      <c r="AP92" s="89" t="n">
        <f aca="false">CHOOSE($G$3,AA92-AB92,AB92-AA92)</f>
        <v>0</v>
      </c>
      <c r="AQ92" s="89" t="n">
        <f aca="false">CHOOSE($G$3,AD92-AE92,AE92-AD92)</f>
        <v>0</v>
      </c>
      <c r="AR92" s="89" t="n">
        <f aca="false">CHOOSE($G$3,AG92-AH92,AH92-AG92)</f>
        <v>0</v>
      </c>
      <c r="AS92" s="103" t="n">
        <f aca="false">AP92+AQ92+AR92</f>
        <v>0</v>
      </c>
      <c r="AT92" s="103"/>
      <c r="AU92" s="90" t="n">
        <f aca="false">AS92+AN92</f>
        <v>0</v>
      </c>
      <c r="AW92" s="90" t="n">
        <f aca="false">AI92+AF92+AC92</f>
        <v>0</v>
      </c>
      <c r="AX92" s="104"/>
    </row>
    <row r="93" customFormat="false" ht="12.75" hidden="false" customHeight="false" outlineLevel="0" collapsed="false">
      <c r="A93" s="94" t="n">
        <f aca="false">EDATE(A92,1)</f>
        <v>39356</v>
      </c>
      <c r="B93" s="95" t="n">
        <f aca="false">VLOOKUP(MONTH(A93),Volumes,4)</f>
        <v>10000</v>
      </c>
      <c r="C93" s="96"/>
      <c r="D93" s="97" t="n">
        <f aca="false">B93+C93</f>
        <v>10000</v>
      </c>
      <c r="E93" s="84" t="n">
        <f aca="false">IF(X93=0,0,IF(AND(X93=1,$H$3=1),D93*S93,IF($H$3=2,D93,"N/A")))</f>
        <v>0</v>
      </c>
      <c r="F93" s="84" t="n">
        <f aca="false">E93*W93</f>
        <v>0</v>
      </c>
      <c r="G93" s="32" t="n">
        <f aca="false">VLOOKUP($A93,Table,MATCH(G$4,Curves,0))</f>
        <v>3.017</v>
      </c>
      <c r="H93" s="98" t="n">
        <f aca="false">G93</f>
        <v>3.017</v>
      </c>
      <c r="I93" s="99" t="n">
        <f aca="false">H93</f>
        <v>3.017</v>
      </c>
      <c r="J93" s="32" t="n">
        <f aca="false">VLOOKUP($A93,Table,MATCH(J$4,Curves,0))</f>
        <v>-0.03</v>
      </c>
      <c r="K93" s="98" t="n">
        <f aca="false">J93</f>
        <v>-0.03</v>
      </c>
      <c r="L93" s="99" t="n">
        <f aca="false">K93</f>
        <v>-0.03</v>
      </c>
      <c r="M93" s="32" t="n">
        <f aca="false">VLOOKUP($A93,Table,MATCH(M$4,Curves,0))</f>
        <v>0.0125</v>
      </c>
      <c r="N93" s="98" t="n">
        <f aca="false">VLOOKUP($A93,Table,MATCH(N$4,Curves,0))</f>
        <v>0.03</v>
      </c>
      <c r="O93" s="99" t="n">
        <f aca="false">N93</f>
        <v>0.03</v>
      </c>
      <c r="P93" s="100"/>
      <c r="Q93" s="99" t="n">
        <f aca="false">O93+L93+I93</f>
        <v>3.017</v>
      </c>
      <c r="R93" s="100"/>
      <c r="S93" s="35" t="n">
        <f aca="false">A94-A93</f>
        <v>31</v>
      </c>
      <c r="T93" s="101" t="n">
        <f aca="false">CHOOSE(F$3,A94+24,A93)</f>
        <v>39411</v>
      </c>
      <c r="U93" s="35" t="n">
        <f aca="false">T93-C$3</f>
        <v>2637</v>
      </c>
      <c r="V93" s="32" t="n">
        <f aca="false">VLOOKUP($A93,Table,MATCH(V$4,Curves,0))</f>
        <v>0.070619452704261</v>
      </c>
      <c r="W93" s="102" t="n">
        <f aca="false">1/(1+CHOOSE(F$3,(V94+($K$3/10000))/2,(V93+($K$3/10000))/2))^(2*U93/365.25)</f>
        <v>0.605896957554201</v>
      </c>
      <c r="X93" s="35" t="n">
        <f aca="false">IF(AND(mthbeg&lt;=A93,mthend&gt;=A93),1,0)</f>
        <v>0</v>
      </c>
      <c r="Y93" s="35" t="n">
        <f aca="false">S93*X93</f>
        <v>0</v>
      </c>
      <c r="AA93" s="89" t="n">
        <f aca="false">F93*G93</f>
        <v>0</v>
      </c>
      <c r="AB93" s="89" t="n">
        <f aca="false">$F93*H93</f>
        <v>0</v>
      </c>
      <c r="AC93" s="89" t="n">
        <f aca="false">$F93*I93</f>
        <v>0</v>
      </c>
      <c r="AD93" s="89" t="n">
        <f aca="false">$F93*J93</f>
        <v>-0</v>
      </c>
      <c r="AE93" s="89" t="n">
        <f aca="false">$F93*K93</f>
        <v>-0</v>
      </c>
      <c r="AF93" s="89" t="n">
        <f aca="false">$F93*L93</f>
        <v>-0</v>
      </c>
      <c r="AG93" s="89" t="n">
        <f aca="false">$F93*M93</f>
        <v>0</v>
      </c>
      <c r="AH93" s="89" t="n">
        <f aca="false">$F93*N93</f>
        <v>0</v>
      </c>
      <c r="AI93" s="89" t="n">
        <f aca="false">F93*O93</f>
        <v>0</v>
      </c>
      <c r="AJ93" s="93"/>
      <c r="AK93" s="89" t="n">
        <f aca="false">CHOOSE($G$3,AB93-AC93,AC93-AB93)</f>
        <v>0</v>
      </c>
      <c r="AL93" s="89" t="n">
        <f aca="false">CHOOSE($G$3,AE93-AF93,AF93-AE93)</f>
        <v>0</v>
      </c>
      <c r="AM93" s="89" t="n">
        <f aca="false">CHOOSE($G$3,AH93-AI93,AI93-AH93)</f>
        <v>0</v>
      </c>
      <c r="AN93" s="103" t="n">
        <f aca="false">SUM(AK93:AM93)</f>
        <v>0</v>
      </c>
      <c r="AP93" s="89" t="n">
        <f aca="false">CHOOSE($G$3,AA93-AB93,AB93-AA93)</f>
        <v>0</v>
      </c>
      <c r="AQ93" s="89" t="n">
        <f aca="false">CHOOSE($G$3,AD93-AE93,AE93-AD93)</f>
        <v>0</v>
      </c>
      <c r="AR93" s="89" t="n">
        <f aca="false">CHOOSE($G$3,AG93-AH93,AH93-AG93)</f>
        <v>0</v>
      </c>
      <c r="AS93" s="103" t="n">
        <f aca="false">AP93+AQ93+AR93</f>
        <v>0</v>
      </c>
      <c r="AT93" s="103"/>
      <c r="AU93" s="90" t="n">
        <f aca="false">AS93+AN93</f>
        <v>0</v>
      </c>
      <c r="AW93" s="90" t="n">
        <f aca="false">AI93+AF93+AC93</f>
        <v>0</v>
      </c>
      <c r="AX93" s="104"/>
    </row>
    <row r="94" customFormat="false" ht="12.75" hidden="false" customHeight="false" outlineLevel="0" collapsed="false">
      <c r="A94" s="94" t="n">
        <f aca="false">EDATE(A93,1)</f>
        <v>39387</v>
      </c>
      <c r="B94" s="95" t="n">
        <f aca="false">VLOOKUP(MONTH(A94),Volumes,4)</f>
        <v>10000</v>
      </c>
      <c r="C94" s="96"/>
      <c r="D94" s="97" t="n">
        <f aca="false">B94+C94</f>
        <v>10000</v>
      </c>
      <c r="E94" s="84" t="n">
        <f aca="false">IF(X94=0,0,IF(AND(X94=1,$H$3=1),D94*S94,IF($H$3=2,D94,"N/A")))</f>
        <v>0</v>
      </c>
      <c r="F94" s="84" t="n">
        <f aca="false">E94*W94</f>
        <v>0</v>
      </c>
      <c r="G94" s="32" t="n">
        <f aca="false">VLOOKUP($A94,Table,MATCH(G$4,Curves,0))</f>
        <v>3.089</v>
      </c>
      <c r="H94" s="98" t="n">
        <f aca="false">G94</f>
        <v>3.089</v>
      </c>
      <c r="I94" s="99" t="n">
        <f aca="false">H94</f>
        <v>3.089</v>
      </c>
      <c r="J94" s="32" t="n">
        <f aca="false">VLOOKUP($A94,Table,MATCH(J$4,Curves,0))</f>
        <v>-0.029</v>
      </c>
      <c r="K94" s="98" t="n">
        <f aca="false">J94</f>
        <v>-0.029</v>
      </c>
      <c r="L94" s="99" t="n">
        <f aca="false">K94</f>
        <v>-0.029</v>
      </c>
      <c r="M94" s="32" t="n">
        <f aca="false">VLOOKUP($A94,Table,MATCH(M$4,Curves,0))</f>
        <v>0.01</v>
      </c>
      <c r="N94" s="98" t="n">
        <f aca="false">VLOOKUP($A94,Table,MATCH(N$4,Curves,0))</f>
        <v>0.03</v>
      </c>
      <c r="O94" s="99" t="n">
        <f aca="false">N94</f>
        <v>0.03</v>
      </c>
      <c r="P94" s="100"/>
      <c r="Q94" s="99" t="n">
        <f aca="false">O94+L94+I94</f>
        <v>3.09</v>
      </c>
      <c r="R94" s="100"/>
      <c r="S94" s="35" t="n">
        <f aca="false">A95-A94</f>
        <v>30</v>
      </c>
      <c r="T94" s="101" t="n">
        <f aca="false">CHOOSE(F$3,A95+24,A94)</f>
        <v>39441</v>
      </c>
      <c r="U94" s="35" t="n">
        <f aca="false">T94-C$3</f>
        <v>2667</v>
      </c>
      <c r="V94" s="32" t="n">
        <f aca="false">VLOOKUP($A94,Table,MATCH(V$4,Curves,0))</f>
        <v>0.070617751091056</v>
      </c>
      <c r="W94" s="102" t="n">
        <f aca="false">1/(1+CHOOSE(F$3,(V95+($K$3/10000))/2,(V94+($K$3/10000))/2))^(2*U94/365.25)</f>
        <v>0.602460060805785</v>
      </c>
      <c r="X94" s="35" t="n">
        <f aca="false">IF(AND(mthbeg&lt;=A94,mthend&gt;=A94),1,0)</f>
        <v>0</v>
      </c>
      <c r="Y94" s="35" t="n">
        <f aca="false">S94*X94</f>
        <v>0</v>
      </c>
      <c r="AA94" s="89" t="n">
        <f aca="false">F94*G94</f>
        <v>0</v>
      </c>
      <c r="AB94" s="89" t="n">
        <f aca="false">$F94*H94</f>
        <v>0</v>
      </c>
      <c r="AC94" s="89" t="n">
        <f aca="false">$F94*I94</f>
        <v>0</v>
      </c>
      <c r="AD94" s="89" t="n">
        <f aca="false">$F94*J94</f>
        <v>-0</v>
      </c>
      <c r="AE94" s="89" t="n">
        <f aca="false">$F94*K94</f>
        <v>-0</v>
      </c>
      <c r="AF94" s="89" t="n">
        <f aca="false">$F94*L94</f>
        <v>-0</v>
      </c>
      <c r="AG94" s="89" t="n">
        <f aca="false">$F94*M94</f>
        <v>0</v>
      </c>
      <c r="AH94" s="89" t="n">
        <f aca="false">$F94*N94</f>
        <v>0</v>
      </c>
      <c r="AI94" s="89" t="n">
        <f aca="false">F94*O94</f>
        <v>0</v>
      </c>
      <c r="AJ94" s="93"/>
      <c r="AK94" s="89" t="n">
        <f aca="false">CHOOSE($G$3,AB94-AC94,AC94-AB94)</f>
        <v>0</v>
      </c>
      <c r="AL94" s="89" t="n">
        <f aca="false">CHOOSE($G$3,AE94-AF94,AF94-AE94)</f>
        <v>0</v>
      </c>
      <c r="AM94" s="89" t="n">
        <f aca="false">CHOOSE($G$3,AH94-AI94,AI94-AH94)</f>
        <v>0</v>
      </c>
      <c r="AN94" s="103" t="n">
        <f aca="false">SUM(AK94:AM94)</f>
        <v>0</v>
      </c>
      <c r="AP94" s="89" t="n">
        <f aca="false">CHOOSE($G$3,AA94-AB94,AB94-AA94)</f>
        <v>0</v>
      </c>
      <c r="AQ94" s="89" t="n">
        <f aca="false">CHOOSE($G$3,AD94-AE94,AE94-AD94)</f>
        <v>0</v>
      </c>
      <c r="AR94" s="89" t="n">
        <f aca="false">CHOOSE($G$3,AG94-AH94,AH94-AG94)</f>
        <v>0</v>
      </c>
      <c r="AS94" s="103" t="n">
        <f aca="false">AP94+AQ94+AR94</f>
        <v>0</v>
      </c>
      <c r="AT94" s="103"/>
      <c r="AU94" s="90" t="n">
        <f aca="false">AS94+AN94</f>
        <v>0</v>
      </c>
      <c r="AW94" s="90" t="n">
        <f aca="false">AI94+AF94+AC94</f>
        <v>0</v>
      </c>
      <c r="AX94" s="104"/>
    </row>
    <row r="95" customFormat="false" ht="12.75" hidden="false" customHeight="false" outlineLevel="0" collapsed="false">
      <c r="A95" s="94" t="n">
        <f aca="false">EDATE(A94,1)</f>
        <v>39417</v>
      </c>
      <c r="B95" s="95" t="n">
        <f aca="false">VLOOKUP(MONTH(A95),Volumes,4)</f>
        <v>10000</v>
      </c>
      <c r="C95" s="96"/>
      <c r="D95" s="97" t="n">
        <f aca="false">B95+C95</f>
        <v>10000</v>
      </c>
      <c r="E95" s="84" t="n">
        <f aca="false">IF(X95=0,0,IF(AND(X95=1,$H$3=1),D95*S95,IF($H$3=2,D95,"N/A")))</f>
        <v>0</v>
      </c>
      <c r="F95" s="84" t="n">
        <f aca="false">E95*W95</f>
        <v>0</v>
      </c>
      <c r="G95" s="32" t="n">
        <f aca="false">VLOOKUP($A95,Table,MATCH(G$4,Curves,0))</f>
        <v>3.163</v>
      </c>
      <c r="H95" s="98" t="n">
        <f aca="false">G95</f>
        <v>3.163</v>
      </c>
      <c r="I95" s="99" t="n">
        <f aca="false">H95</f>
        <v>3.163</v>
      </c>
      <c r="J95" s="32" t="n">
        <f aca="false">VLOOKUP($A95,Table,MATCH(J$4,Curves,0))</f>
        <v>-0.029</v>
      </c>
      <c r="K95" s="98" t="n">
        <f aca="false">J95</f>
        <v>-0.029</v>
      </c>
      <c r="L95" s="99" t="n">
        <f aca="false">K95</f>
        <v>-0.029</v>
      </c>
      <c r="M95" s="32" t="n">
        <f aca="false">VLOOKUP($A95,Table,MATCH(M$4,Curves,0))</f>
        <v>0.01</v>
      </c>
      <c r="N95" s="98" t="n">
        <f aca="false">VLOOKUP($A95,Table,MATCH(N$4,Curves,0))</f>
        <v>0.03</v>
      </c>
      <c r="O95" s="99" t="n">
        <f aca="false">N95</f>
        <v>0.03</v>
      </c>
      <c r="P95" s="100"/>
      <c r="Q95" s="99" t="n">
        <f aca="false">O95+L95+I95</f>
        <v>3.164</v>
      </c>
      <c r="R95" s="100"/>
      <c r="S95" s="35" t="n">
        <f aca="false">A96-A95</f>
        <v>31</v>
      </c>
      <c r="T95" s="101" t="n">
        <f aca="false">CHOOSE(F$3,A96+24,A95)</f>
        <v>39472</v>
      </c>
      <c r="U95" s="35" t="n">
        <f aca="false">T95-C$3</f>
        <v>2698</v>
      </c>
      <c r="V95" s="32" t="n">
        <f aca="false">VLOOKUP($A95,Table,MATCH(V$4,Curves,0))</f>
        <v>0.070616104368601</v>
      </c>
      <c r="W95" s="102" t="n">
        <f aca="false">1/(1+CHOOSE(F$3,(V96+($K$3/10000))/2,(V95+($K$3/10000))/2))^(2*U95/365.25)</f>
        <v>0.598929245044694</v>
      </c>
      <c r="X95" s="35" t="n">
        <f aca="false">IF(AND(mthbeg&lt;=A95,mthend&gt;=A95),1,0)</f>
        <v>0</v>
      </c>
      <c r="Y95" s="35" t="n">
        <f aca="false">S95*X95</f>
        <v>0</v>
      </c>
      <c r="AA95" s="89" t="n">
        <f aca="false">F95*G95</f>
        <v>0</v>
      </c>
      <c r="AB95" s="89" t="n">
        <f aca="false">$F95*H95</f>
        <v>0</v>
      </c>
      <c r="AC95" s="89" t="n">
        <f aca="false">$F95*I95</f>
        <v>0</v>
      </c>
      <c r="AD95" s="89" t="n">
        <f aca="false">$F95*J95</f>
        <v>-0</v>
      </c>
      <c r="AE95" s="89" t="n">
        <f aca="false">$F95*K95</f>
        <v>-0</v>
      </c>
      <c r="AF95" s="89" t="n">
        <f aca="false">$F95*L95</f>
        <v>-0</v>
      </c>
      <c r="AG95" s="89" t="n">
        <f aca="false">$F95*M95</f>
        <v>0</v>
      </c>
      <c r="AH95" s="89" t="n">
        <f aca="false">$F95*N95</f>
        <v>0</v>
      </c>
      <c r="AI95" s="89" t="n">
        <f aca="false">F95*O95</f>
        <v>0</v>
      </c>
      <c r="AJ95" s="93"/>
      <c r="AK95" s="89" t="n">
        <f aca="false">CHOOSE($G$3,AB95-AC95,AC95-AB95)</f>
        <v>0</v>
      </c>
      <c r="AL95" s="89" t="n">
        <f aca="false">CHOOSE($G$3,AE95-AF95,AF95-AE95)</f>
        <v>0</v>
      </c>
      <c r="AM95" s="89" t="n">
        <f aca="false">CHOOSE($G$3,AH95-AI95,AI95-AH95)</f>
        <v>0</v>
      </c>
      <c r="AN95" s="103" t="n">
        <f aca="false">SUM(AK95:AM95)</f>
        <v>0</v>
      </c>
      <c r="AP95" s="89" t="n">
        <f aca="false">CHOOSE($G$3,AA95-AB95,AB95-AA95)</f>
        <v>0</v>
      </c>
      <c r="AQ95" s="89" t="n">
        <f aca="false">CHOOSE($G$3,AD95-AE95,AE95-AD95)</f>
        <v>0</v>
      </c>
      <c r="AR95" s="89" t="n">
        <f aca="false">CHOOSE($G$3,AG95-AH95,AH95-AG95)</f>
        <v>0</v>
      </c>
      <c r="AS95" s="103" t="n">
        <f aca="false">AP95+AQ95+AR95</f>
        <v>0</v>
      </c>
      <c r="AT95" s="103"/>
      <c r="AU95" s="90" t="n">
        <f aca="false">AS95+AN95</f>
        <v>0</v>
      </c>
      <c r="AW95" s="90" t="n">
        <f aca="false">AI95+AF95+AC95</f>
        <v>0</v>
      </c>
      <c r="AX95" s="104"/>
    </row>
    <row r="96" customFormat="false" ht="12.75" hidden="false" customHeight="false" outlineLevel="0" collapsed="false">
      <c r="A96" s="94" t="n">
        <f aca="false">EDATE(A95,1)</f>
        <v>39448</v>
      </c>
      <c r="B96" s="95" t="n">
        <f aca="false">VLOOKUP(MONTH(A96),Volumes,4)</f>
        <v>10000</v>
      </c>
      <c r="C96" s="96"/>
      <c r="D96" s="97" t="n">
        <f aca="false">B96+C96</f>
        <v>10000</v>
      </c>
      <c r="E96" s="84" t="n">
        <f aca="false">IF(X96=0,0,IF(AND(X96=1,$H$3=1),D96*S96,IF($H$3=2,D96,"N/A")))</f>
        <v>0</v>
      </c>
      <c r="F96" s="84" t="n">
        <f aca="false">E96*W96</f>
        <v>0</v>
      </c>
      <c r="G96" s="32" t="n">
        <f aca="false">VLOOKUP($A96,Table,MATCH(G$4,Curves,0))</f>
        <v>3.332</v>
      </c>
      <c r="H96" s="98" t="n">
        <f aca="false">G96</f>
        <v>3.332</v>
      </c>
      <c r="I96" s="99" t="n">
        <f aca="false">H96</f>
        <v>3.332</v>
      </c>
      <c r="J96" s="32" t="n">
        <f aca="false">VLOOKUP($A96,Table,MATCH(J$4,Curves,0))</f>
        <v>-0.029</v>
      </c>
      <c r="K96" s="98" t="n">
        <f aca="false">J96</f>
        <v>-0.029</v>
      </c>
      <c r="L96" s="99" t="n">
        <f aca="false">K96</f>
        <v>-0.029</v>
      </c>
      <c r="M96" s="32" t="n">
        <f aca="false">VLOOKUP($A96,Table,MATCH(M$4,Curves,0))</f>
        <v>0.01</v>
      </c>
      <c r="N96" s="98" t="n">
        <f aca="false">VLOOKUP($A96,Table,MATCH(N$4,Curves,0))</f>
        <v>0.03</v>
      </c>
      <c r="O96" s="99" t="n">
        <f aca="false">N96</f>
        <v>0.03</v>
      </c>
      <c r="P96" s="100"/>
      <c r="Q96" s="99" t="n">
        <f aca="false">O96+L96+I96</f>
        <v>3.333</v>
      </c>
      <c r="R96" s="100"/>
      <c r="S96" s="35" t="n">
        <f aca="false">A97-A96</f>
        <v>31</v>
      </c>
      <c r="T96" s="101" t="n">
        <f aca="false">CHOOSE(F$3,A97+24,A96)</f>
        <v>39503</v>
      </c>
      <c r="U96" s="35" t="n">
        <f aca="false">T96-C$3</f>
        <v>2729</v>
      </c>
      <c r="V96" s="32" t="n">
        <f aca="false">VLOOKUP($A96,Table,MATCH(V$4,Curves,0))</f>
        <v>0.070614402755397</v>
      </c>
      <c r="W96" s="102" t="n">
        <f aca="false">1/(1+CHOOSE(F$3,(V97+($K$3/10000))/2,(V96+($K$3/10000))/2))^(2*U96/365.25)</f>
        <v>0.595419288330718</v>
      </c>
      <c r="X96" s="35" t="n">
        <f aca="false">IF(AND(mthbeg&lt;=A96,mthend&gt;=A96),1,0)</f>
        <v>0</v>
      </c>
      <c r="Y96" s="35" t="n">
        <f aca="false">S96*X96</f>
        <v>0</v>
      </c>
      <c r="AA96" s="89" t="n">
        <f aca="false">F96*G96</f>
        <v>0</v>
      </c>
      <c r="AB96" s="89" t="n">
        <f aca="false">$F96*H96</f>
        <v>0</v>
      </c>
      <c r="AC96" s="89" t="n">
        <f aca="false">$F96*I96</f>
        <v>0</v>
      </c>
      <c r="AD96" s="89" t="n">
        <f aca="false">$F96*J96</f>
        <v>-0</v>
      </c>
      <c r="AE96" s="89" t="n">
        <f aca="false">$F96*K96</f>
        <v>-0</v>
      </c>
      <c r="AF96" s="89" t="n">
        <f aca="false">$F96*L96</f>
        <v>-0</v>
      </c>
      <c r="AG96" s="89" t="n">
        <f aca="false">$F96*M96</f>
        <v>0</v>
      </c>
      <c r="AH96" s="89" t="n">
        <f aca="false">$F96*N96</f>
        <v>0</v>
      </c>
      <c r="AI96" s="89" t="n">
        <f aca="false">F96*O96</f>
        <v>0</v>
      </c>
      <c r="AJ96" s="93"/>
      <c r="AK96" s="89" t="n">
        <f aca="false">CHOOSE($G$3,AB96-AC96,AC96-AB96)</f>
        <v>0</v>
      </c>
      <c r="AL96" s="89" t="n">
        <f aca="false">CHOOSE($G$3,AE96-AF96,AF96-AE96)</f>
        <v>0</v>
      </c>
      <c r="AM96" s="89" t="n">
        <f aca="false">CHOOSE($G$3,AH96-AI96,AI96-AH96)</f>
        <v>0</v>
      </c>
      <c r="AN96" s="103" t="n">
        <f aca="false">SUM(AK96:AM96)</f>
        <v>0</v>
      </c>
      <c r="AP96" s="89" t="n">
        <f aca="false">CHOOSE($G$3,AA96-AB96,AB96-AA96)</f>
        <v>0</v>
      </c>
      <c r="AQ96" s="89" t="n">
        <f aca="false">CHOOSE($G$3,AD96-AE96,AE96-AD96)</f>
        <v>0</v>
      </c>
      <c r="AR96" s="89" t="n">
        <f aca="false">CHOOSE($G$3,AG96-AH96,AH96-AG96)</f>
        <v>0</v>
      </c>
      <c r="AS96" s="103" t="n">
        <f aca="false">AP96+AQ96+AR96</f>
        <v>0</v>
      </c>
      <c r="AT96" s="103"/>
      <c r="AU96" s="90" t="n">
        <f aca="false">AS96+AN96</f>
        <v>0</v>
      </c>
      <c r="AW96" s="90" t="n">
        <f aca="false">AI96+AF96+AC96</f>
        <v>0</v>
      </c>
      <c r="AX96" s="104"/>
    </row>
    <row r="97" customFormat="false" ht="12.75" hidden="false" customHeight="false" outlineLevel="0" collapsed="false">
      <c r="A97" s="94" t="n">
        <f aca="false">EDATE(A96,1)</f>
        <v>39479</v>
      </c>
      <c r="B97" s="95" t="n">
        <f aca="false">VLOOKUP(MONTH(A97),Volumes,4)</f>
        <v>10000</v>
      </c>
      <c r="C97" s="96"/>
      <c r="D97" s="97" t="n">
        <f aca="false">B97+C97</f>
        <v>10000</v>
      </c>
      <c r="E97" s="84" t="n">
        <f aca="false">IF(X97=0,0,IF(AND(X97=1,$H$3=1),D97*S97,IF($H$3=2,D97,"N/A")))</f>
        <v>0</v>
      </c>
      <c r="F97" s="84" t="n">
        <f aca="false">E97*W97</f>
        <v>0</v>
      </c>
      <c r="G97" s="32" t="n">
        <f aca="false">VLOOKUP($A97,Table,MATCH(G$4,Curves,0))</f>
        <v>3.222</v>
      </c>
      <c r="H97" s="98" t="n">
        <f aca="false">G97</f>
        <v>3.222</v>
      </c>
      <c r="I97" s="99" t="n">
        <f aca="false">H97</f>
        <v>3.222</v>
      </c>
      <c r="J97" s="32" t="n">
        <f aca="false">VLOOKUP($A97,Table,MATCH(J$4,Curves,0))</f>
        <v>-0.029</v>
      </c>
      <c r="K97" s="98" t="n">
        <f aca="false">J97</f>
        <v>-0.029</v>
      </c>
      <c r="L97" s="99" t="n">
        <f aca="false">K97</f>
        <v>-0.029</v>
      </c>
      <c r="M97" s="32" t="n">
        <f aca="false">VLOOKUP($A97,Table,MATCH(M$4,Curves,0))</f>
        <v>0.01</v>
      </c>
      <c r="N97" s="98" t="n">
        <f aca="false">VLOOKUP($A97,Table,MATCH(N$4,Curves,0))</f>
        <v>0.03</v>
      </c>
      <c r="O97" s="99" t="n">
        <f aca="false">N97</f>
        <v>0.03</v>
      </c>
      <c r="P97" s="100"/>
      <c r="Q97" s="99" t="n">
        <f aca="false">O97+L97+I97</f>
        <v>3.223</v>
      </c>
      <c r="R97" s="100"/>
      <c r="S97" s="35" t="n">
        <f aca="false">A98-A97</f>
        <v>29</v>
      </c>
      <c r="T97" s="101" t="n">
        <f aca="false">CHOOSE(F$3,A98+24,A97)</f>
        <v>39532</v>
      </c>
      <c r="U97" s="35" t="n">
        <f aca="false">T97-C$3</f>
        <v>2758</v>
      </c>
      <c r="V97" s="32" t="n">
        <f aca="false">VLOOKUP($A97,Table,MATCH(V$4,Curves,0))</f>
        <v>0.070612701142195</v>
      </c>
      <c r="W97" s="102" t="n">
        <f aca="false">1/(1+CHOOSE(F$3,(V98+($K$3/10000))/2,(V97+($K$3/10000))/2))^(2*U97/365.25)</f>
        <v>0.592154554250733</v>
      </c>
      <c r="X97" s="35" t="n">
        <f aca="false">IF(AND(mthbeg&lt;=A97,mthend&gt;=A97),1,0)</f>
        <v>0</v>
      </c>
      <c r="Y97" s="35" t="n">
        <f aca="false">S97*X97</f>
        <v>0</v>
      </c>
      <c r="AA97" s="89" t="n">
        <f aca="false">F97*G97</f>
        <v>0</v>
      </c>
      <c r="AB97" s="89" t="n">
        <f aca="false">$F97*H97</f>
        <v>0</v>
      </c>
      <c r="AC97" s="89" t="n">
        <f aca="false">$F97*I97</f>
        <v>0</v>
      </c>
      <c r="AD97" s="89" t="n">
        <f aca="false">$F97*J97</f>
        <v>-0</v>
      </c>
      <c r="AE97" s="89" t="n">
        <f aca="false">$F97*K97</f>
        <v>-0</v>
      </c>
      <c r="AF97" s="89" t="n">
        <f aca="false">$F97*L97</f>
        <v>-0</v>
      </c>
      <c r="AG97" s="89" t="n">
        <f aca="false">$F97*M97</f>
        <v>0</v>
      </c>
      <c r="AH97" s="89" t="n">
        <f aca="false">$F97*N97</f>
        <v>0</v>
      </c>
      <c r="AI97" s="89" t="n">
        <f aca="false">F97*O97</f>
        <v>0</v>
      </c>
      <c r="AJ97" s="93"/>
      <c r="AK97" s="89" t="n">
        <f aca="false">CHOOSE($G$3,AB97-AC97,AC97-AB97)</f>
        <v>0</v>
      </c>
      <c r="AL97" s="89" t="n">
        <f aca="false">CHOOSE($G$3,AE97-AF97,AF97-AE97)</f>
        <v>0</v>
      </c>
      <c r="AM97" s="89" t="n">
        <f aca="false">CHOOSE($G$3,AH97-AI97,AI97-AH97)</f>
        <v>0</v>
      </c>
      <c r="AN97" s="103" t="n">
        <f aca="false">SUM(AK97:AM97)</f>
        <v>0</v>
      </c>
      <c r="AP97" s="89" t="n">
        <f aca="false">CHOOSE($G$3,AA97-AB97,AB97-AA97)</f>
        <v>0</v>
      </c>
      <c r="AQ97" s="89" t="n">
        <f aca="false">CHOOSE($G$3,AD97-AE97,AE97-AD97)</f>
        <v>0</v>
      </c>
      <c r="AR97" s="89" t="n">
        <f aca="false">CHOOSE($G$3,AG97-AH97,AH97-AG97)</f>
        <v>0</v>
      </c>
      <c r="AS97" s="103" t="n">
        <f aca="false">AP97+AQ97+AR97</f>
        <v>0</v>
      </c>
      <c r="AT97" s="103"/>
      <c r="AU97" s="90" t="n">
        <f aca="false">AS97+AN97</f>
        <v>0</v>
      </c>
      <c r="AW97" s="90" t="n">
        <f aca="false">AI97+AF97+AC97</f>
        <v>0</v>
      </c>
      <c r="AX97" s="104"/>
    </row>
    <row r="98" customFormat="false" ht="12.75" hidden="false" customHeight="false" outlineLevel="0" collapsed="false">
      <c r="A98" s="94" t="n">
        <f aca="false">EDATE(A97,1)</f>
        <v>39508</v>
      </c>
      <c r="B98" s="95" t="n">
        <f aca="false">VLOOKUP(MONTH(A98),Volumes,4)</f>
        <v>10000</v>
      </c>
      <c r="C98" s="96"/>
      <c r="D98" s="97" t="n">
        <f aca="false">B98+C98</f>
        <v>10000</v>
      </c>
      <c r="E98" s="84" t="n">
        <f aca="false">IF(X98=0,0,IF(AND(X98=1,$H$3=1),D98*S98,IF($H$3=2,D98,"N/A")))</f>
        <v>0</v>
      </c>
      <c r="F98" s="84" t="n">
        <f aca="false">E98*W98</f>
        <v>0</v>
      </c>
      <c r="G98" s="32" t="n">
        <f aca="false">VLOOKUP($A98,Table,MATCH(G$4,Curves,0))</f>
        <v>3.097</v>
      </c>
      <c r="H98" s="98" t="n">
        <f aca="false">G98</f>
        <v>3.097</v>
      </c>
      <c r="I98" s="99" t="n">
        <f aca="false">H98</f>
        <v>3.097</v>
      </c>
      <c r="J98" s="32" t="n">
        <f aca="false">VLOOKUP($A98,Table,MATCH(J$4,Curves,0))</f>
        <v>-0.0105</v>
      </c>
      <c r="K98" s="98" t="n">
        <f aca="false">J98</f>
        <v>-0.0105</v>
      </c>
      <c r="L98" s="99" t="n">
        <f aca="false">K98</f>
        <v>-0.0105</v>
      </c>
      <c r="M98" s="32" t="n">
        <f aca="false">VLOOKUP($A98,Table,MATCH(M$4,Curves,0))</f>
        <v>0.01</v>
      </c>
      <c r="N98" s="98" t="n">
        <f aca="false">VLOOKUP($A98,Table,MATCH(N$4,Curves,0))</f>
        <v>0.03</v>
      </c>
      <c r="O98" s="99" t="n">
        <f aca="false">N98</f>
        <v>0.03</v>
      </c>
      <c r="P98" s="100"/>
      <c r="Q98" s="99" t="n">
        <f aca="false">O98+L98+I98</f>
        <v>3.1165</v>
      </c>
      <c r="R98" s="100"/>
      <c r="S98" s="35" t="n">
        <f aca="false">A99-A98</f>
        <v>31</v>
      </c>
      <c r="T98" s="101" t="n">
        <f aca="false">CHOOSE(F$3,A99+24,A98)</f>
        <v>39563</v>
      </c>
      <c r="U98" s="35" t="n">
        <f aca="false">T98-C$3</f>
        <v>2789</v>
      </c>
      <c r="V98" s="32" t="n">
        <f aca="false">VLOOKUP($A98,Table,MATCH(V$4,Curves,0))</f>
        <v>0.070611109310491</v>
      </c>
      <c r="W98" s="102" t="n">
        <f aca="false">1/(1+CHOOSE(F$3,(V99+($K$3/10000))/2,(V98+($K$3/10000))/2))^(2*U98/365.25)</f>
        <v>0.588684617734954</v>
      </c>
      <c r="X98" s="35" t="n">
        <f aca="false">IF(AND(mthbeg&lt;=A98,mthend&gt;=A98),1,0)</f>
        <v>0</v>
      </c>
      <c r="Y98" s="35" t="n">
        <f aca="false">S98*X98</f>
        <v>0</v>
      </c>
      <c r="AA98" s="89" t="n">
        <f aca="false">F98*G98</f>
        <v>0</v>
      </c>
      <c r="AB98" s="89" t="n">
        <f aca="false">$F98*H98</f>
        <v>0</v>
      </c>
      <c r="AC98" s="89" t="n">
        <f aca="false">$F98*I98</f>
        <v>0</v>
      </c>
      <c r="AD98" s="89" t="n">
        <f aca="false">$F98*J98</f>
        <v>-0</v>
      </c>
      <c r="AE98" s="89" t="n">
        <f aca="false">$F98*K98</f>
        <v>-0</v>
      </c>
      <c r="AF98" s="89" t="n">
        <f aca="false">$F98*L98</f>
        <v>-0</v>
      </c>
      <c r="AG98" s="89" t="n">
        <f aca="false">$F98*M98</f>
        <v>0</v>
      </c>
      <c r="AH98" s="89" t="n">
        <f aca="false">$F98*N98</f>
        <v>0</v>
      </c>
      <c r="AI98" s="89" t="n">
        <f aca="false">F98*O98</f>
        <v>0</v>
      </c>
      <c r="AJ98" s="93"/>
      <c r="AK98" s="89" t="n">
        <f aca="false">CHOOSE($G$3,AB98-AC98,AC98-AB98)</f>
        <v>0</v>
      </c>
      <c r="AL98" s="89" t="n">
        <f aca="false">CHOOSE($G$3,AE98-AF98,AF98-AE98)</f>
        <v>0</v>
      </c>
      <c r="AM98" s="89" t="n">
        <f aca="false">CHOOSE($G$3,AH98-AI98,AI98-AH98)</f>
        <v>0</v>
      </c>
      <c r="AN98" s="103" t="n">
        <f aca="false">SUM(AK98:AM98)</f>
        <v>0</v>
      </c>
      <c r="AP98" s="89" t="n">
        <f aca="false">CHOOSE($G$3,AA98-AB98,AB98-AA98)</f>
        <v>0</v>
      </c>
      <c r="AQ98" s="89" t="n">
        <f aca="false">CHOOSE($G$3,AD98-AE98,AE98-AD98)</f>
        <v>0</v>
      </c>
      <c r="AR98" s="89" t="n">
        <f aca="false">CHOOSE($G$3,AG98-AH98,AH98-AG98)</f>
        <v>0</v>
      </c>
      <c r="AS98" s="103" t="n">
        <f aca="false">AP98+AQ98+AR98</f>
        <v>0</v>
      </c>
      <c r="AT98" s="103"/>
      <c r="AU98" s="90" t="n">
        <f aca="false">AS98+AN98</f>
        <v>0</v>
      </c>
      <c r="AW98" s="90" t="n">
        <f aca="false">AI98+AF98+AC98</f>
        <v>0</v>
      </c>
      <c r="AX98" s="104"/>
    </row>
    <row r="99" customFormat="false" ht="12.75" hidden="false" customHeight="false" outlineLevel="0" collapsed="false">
      <c r="A99" s="94" t="n">
        <f aca="false">EDATE(A98,1)</f>
        <v>39539</v>
      </c>
      <c r="B99" s="95" t="n">
        <f aca="false">VLOOKUP(MONTH(A99),Volumes,4)</f>
        <v>10000</v>
      </c>
      <c r="C99" s="96"/>
      <c r="D99" s="97" t="n">
        <f aca="false">B99+C99</f>
        <v>10000</v>
      </c>
      <c r="E99" s="84" t="n">
        <f aca="false">IF(X99=0,0,IF(AND(X99=1,$H$3=1),D99*S99,IF($H$3=2,D99,"N/A")))</f>
        <v>0</v>
      </c>
      <c r="F99" s="84" t="n">
        <f aca="false">E99*W99</f>
        <v>0</v>
      </c>
      <c r="G99" s="32" t="n">
        <f aca="false">VLOOKUP($A99,Table,MATCH(G$4,Curves,0))</f>
        <v>2.972</v>
      </c>
      <c r="H99" s="98" t="n">
        <f aca="false">G99</f>
        <v>2.972</v>
      </c>
      <c r="I99" s="99" t="n">
        <f aca="false">H99</f>
        <v>2.972</v>
      </c>
      <c r="J99" s="32" t="n">
        <f aca="false">VLOOKUP($A99,Table,MATCH(J$4,Curves,0))</f>
        <v>-0.0105</v>
      </c>
      <c r="K99" s="98" t="n">
        <f aca="false">J99</f>
        <v>-0.0105</v>
      </c>
      <c r="L99" s="99" t="n">
        <f aca="false">K99</f>
        <v>-0.0105</v>
      </c>
      <c r="M99" s="32" t="n">
        <f aca="false">VLOOKUP($A99,Table,MATCH(M$4,Curves,0))</f>
        <v>0.0125</v>
      </c>
      <c r="N99" s="98" t="n">
        <f aca="false">VLOOKUP($A99,Table,MATCH(N$4,Curves,0))</f>
        <v>0.03</v>
      </c>
      <c r="O99" s="99" t="n">
        <f aca="false">N99</f>
        <v>0.03</v>
      </c>
      <c r="P99" s="100"/>
      <c r="Q99" s="99" t="n">
        <f aca="false">O99+L99+I99</f>
        <v>2.9915</v>
      </c>
      <c r="R99" s="100"/>
      <c r="S99" s="35" t="n">
        <f aca="false">A100-A99</f>
        <v>30</v>
      </c>
      <c r="T99" s="101" t="n">
        <f aca="false">CHOOSE(F$3,A100+24,A99)</f>
        <v>39593</v>
      </c>
      <c r="U99" s="35" t="n">
        <f aca="false">T99-C$3</f>
        <v>2819</v>
      </c>
      <c r="V99" s="32" t="n">
        <f aca="false">VLOOKUP($A99,Table,MATCH(V$4,Curves,0))</f>
        <v>0.07060940769729</v>
      </c>
      <c r="W99" s="102" t="n">
        <f aca="false">1/(1+CHOOSE(F$3,(V100+($K$3/10000))/2,(V99+($K$3/10000))/2))^(2*U99/365.25)</f>
        <v>0.585346131388424</v>
      </c>
      <c r="X99" s="35" t="n">
        <f aca="false">IF(AND(mthbeg&lt;=A99,mthend&gt;=A99),1,0)</f>
        <v>0</v>
      </c>
      <c r="Y99" s="35" t="n">
        <f aca="false">S99*X99</f>
        <v>0</v>
      </c>
      <c r="AA99" s="89" t="n">
        <f aca="false">F99*G99</f>
        <v>0</v>
      </c>
      <c r="AB99" s="89" t="n">
        <f aca="false">$F99*H99</f>
        <v>0</v>
      </c>
      <c r="AC99" s="89" t="n">
        <f aca="false">$F99*I99</f>
        <v>0</v>
      </c>
      <c r="AD99" s="89" t="n">
        <f aca="false">$F99*J99</f>
        <v>-0</v>
      </c>
      <c r="AE99" s="89" t="n">
        <f aca="false">$F99*K99</f>
        <v>-0</v>
      </c>
      <c r="AF99" s="89" t="n">
        <f aca="false">$F99*L99</f>
        <v>-0</v>
      </c>
      <c r="AG99" s="89" t="n">
        <f aca="false">$F99*M99</f>
        <v>0</v>
      </c>
      <c r="AH99" s="89" t="n">
        <f aca="false">$F99*N99</f>
        <v>0</v>
      </c>
      <c r="AI99" s="89" t="n">
        <f aca="false">F99*O99</f>
        <v>0</v>
      </c>
      <c r="AJ99" s="93"/>
      <c r="AK99" s="89" t="n">
        <f aca="false">CHOOSE($G$3,AB99-AC99,AC99-AB99)</f>
        <v>0</v>
      </c>
      <c r="AL99" s="89" t="n">
        <f aca="false">CHOOSE($G$3,AE99-AF99,AF99-AE99)</f>
        <v>0</v>
      </c>
      <c r="AM99" s="89" t="n">
        <f aca="false">CHOOSE($G$3,AH99-AI99,AI99-AH99)</f>
        <v>0</v>
      </c>
      <c r="AN99" s="103" t="n">
        <f aca="false">SUM(AK99:AM99)</f>
        <v>0</v>
      </c>
      <c r="AP99" s="89" t="n">
        <f aca="false">CHOOSE($G$3,AA99-AB99,AB99-AA99)</f>
        <v>0</v>
      </c>
      <c r="AQ99" s="89" t="n">
        <f aca="false">CHOOSE($G$3,AD99-AE99,AE99-AD99)</f>
        <v>0</v>
      </c>
      <c r="AR99" s="89" t="n">
        <f aca="false">CHOOSE($G$3,AG99-AH99,AH99-AG99)</f>
        <v>0</v>
      </c>
      <c r="AS99" s="103" t="n">
        <f aca="false">AP99+AQ99+AR99</f>
        <v>0</v>
      </c>
      <c r="AT99" s="103"/>
      <c r="AU99" s="90" t="n">
        <f aca="false">AS99+AN99</f>
        <v>0</v>
      </c>
      <c r="AW99" s="90" t="n">
        <f aca="false">AI99+AF99+AC99</f>
        <v>0</v>
      </c>
      <c r="AX99" s="104"/>
    </row>
    <row r="100" customFormat="false" ht="12.75" hidden="false" customHeight="false" outlineLevel="0" collapsed="false">
      <c r="A100" s="94" t="n">
        <f aca="false">EDATE(A99,1)</f>
        <v>39569</v>
      </c>
      <c r="B100" s="95" t="n">
        <f aca="false">VLOOKUP(MONTH(A100),Volumes,4)</f>
        <v>20000</v>
      </c>
      <c r="C100" s="96"/>
      <c r="D100" s="97" t="n">
        <f aca="false">B100+C100</f>
        <v>20000</v>
      </c>
      <c r="E100" s="84" t="n">
        <f aca="false">IF(X100=0,0,IF(AND(X100=1,$H$3=1),D100*S100,IF($H$3=2,D100,"N/A")))</f>
        <v>0</v>
      </c>
      <c r="F100" s="84" t="n">
        <f aca="false">E100*W100</f>
        <v>0</v>
      </c>
      <c r="G100" s="32" t="n">
        <f aca="false">VLOOKUP($A100,Table,MATCH(G$4,Curves,0))</f>
        <v>2.962</v>
      </c>
      <c r="H100" s="98" t="n">
        <f aca="false">G100</f>
        <v>2.962</v>
      </c>
      <c r="I100" s="99" t="n">
        <f aca="false">H100</f>
        <v>2.962</v>
      </c>
      <c r="J100" s="32" t="n">
        <f aca="false">VLOOKUP($A100,Table,MATCH(J$4,Curves,0))</f>
        <v>-0.01075</v>
      </c>
      <c r="K100" s="98" t="n">
        <f aca="false">J100</f>
        <v>-0.01075</v>
      </c>
      <c r="L100" s="99" t="n">
        <f aca="false">K100</f>
        <v>-0.01075</v>
      </c>
      <c r="M100" s="32" t="n">
        <f aca="false">VLOOKUP($A100,Table,MATCH(M$4,Curves,0))</f>
        <v>0.0125</v>
      </c>
      <c r="N100" s="98" t="n">
        <f aca="false">VLOOKUP($A100,Table,MATCH(N$4,Curves,0))</f>
        <v>0.03</v>
      </c>
      <c r="O100" s="99" t="n">
        <f aca="false">N100</f>
        <v>0.03</v>
      </c>
      <c r="P100" s="100"/>
      <c r="Q100" s="99" t="n">
        <f aca="false">O100+L100+I100</f>
        <v>2.98125</v>
      </c>
      <c r="R100" s="100"/>
      <c r="S100" s="35" t="n">
        <f aca="false">A101-A100</f>
        <v>31</v>
      </c>
      <c r="T100" s="101" t="n">
        <f aca="false">CHOOSE(F$3,A101+24,A100)</f>
        <v>39624</v>
      </c>
      <c r="U100" s="35" t="n">
        <f aca="false">T100-C$3</f>
        <v>2850</v>
      </c>
      <c r="V100" s="32" t="n">
        <f aca="false">VLOOKUP($A100,Table,MATCH(V$4,Curves,0))</f>
        <v>0.070607760974839</v>
      </c>
      <c r="W100" s="102" t="n">
        <f aca="false">1/(1+CHOOSE(F$3,(V101+($K$3/10000))/2,(V100+($K$3/10000))/2))^(2*U100/365.25)</f>
        <v>0.58191641068194</v>
      </c>
      <c r="X100" s="35" t="n">
        <f aca="false">IF(AND(mthbeg&lt;=A100,mthend&gt;=A100),1,0)</f>
        <v>0</v>
      </c>
      <c r="Y100" s="35" t="n">
        <f aca="false">S100*X100</f>
        <v>0</v>
      </c>
      <c r="AA100" s="89" t="n">
        <f aca="false">F100*G100</f>
        <v>0</v>
      </c>
      <c r="AB100" s="89" t="n">
        <f aca="false">$F100*H100</f>
        <v>0</v>
      </c>
      <c r="AC100" s="89" t="n">
        <f aca="false">$F100*I100</f>
        <v>0</v>
      </c>
      <c r="AD100" s="89" t="n">
        <f aca="false">$F100*J100</f>
        <v>-0</v>
      </c>
      <c r="AE100" s="89" t="n">
        <f aca="false">$F100*K100</f>
        <v>-0</v>
      </c>
      <c r="AF100" s="89" t="n">
        <f aca="false">$F100*L100</f>
        <v>-0</v>
      </c>
      <c r="AG100" s="89" t="n">
        <f aca="false">$F100*M100</f>
        <v>0</v>
      </c>
      <c r="AH100" s="89" t="n">
        <f aca="false">$F100*N100</f>
        <v>0</v>
      </c>
      <c r="AI100" s="89" t="n">
        <f aca="false">F100*O100</f>
        <v>0</v>
      </c>
      <c r="AJ100" s="93"/>
      <c r="AK100" s="89" t="n">
        <f aca="false">CHOOSE($G$3,AB100-AC100,AC100-AB100)</f>
        <v>0</v>
      </c>
      <c r="AL100" s="89" t="n">
        <f aca="false">CHOOSE($G$3,AE100-AF100,AF100-AE100)</f>
        <v>0</v>
      </c>
      <c r="AM100" s="89" t="n">
        <f aca="false">CHOOSE($G$3,AH100-AI100,AI100-AH100)</f>
        <v>0</v>
      </c>
      <c r="AN100" s="103" t="n">
        <f aca="false">SUM(AK100:AM100)</f>
        <v>0</v>
      </c>
      <c r="AP100" s="89" t="n">
        <f aca="false">CHOOSE($G$3,AA100-AB100,AB100-AA100)</f>
        <v>0</v>
      </c>
      <c r="AQ100" s="89" t="n">
        <f aca="false">CHOOSE($G$3,AD100-AE100,AE100-AD100)</f>
        <v>0</v>
      </c>
      <c r="AR100" s="89" t="n">
        <f aca="false">CHOOSE($G$3,AG100-AH100,AH100-AG100)</f>
        <v>0</v>
      </c>
      <c r="AS100" s="103" t="n">
        <f aca="false">AP100+AQ100+AR100</f>
        <v>0</v>
      </c>
      <c r="AT100" s="103"/>
      <c r="AU100" s="90" t="n">
        <f aca="false">AS100+AN100</f>
        <v>0</v>
      </c>
      <c r="AW100" s="90" t="n">
        <f aca="false">AI100+AF100+AC100</f>
        <v>0</v>
      </c>
      <c r="AX100" s="104"/>
    </row>
    <row r="101" customFormat="false" ht="12.75" hidden="false" customHeight="false" outlineLevel="0" collapsed="false">
      <c r="A101" s="94" t="n">
        <f aca="false">EDATE(A100,1)</f>
        <v>39600</v>
      </c>
      <c r="B101" s="95" t="n">
        <f aca="false">VLOOKUP(MONTH(A101),Volumes,4)</f>
        <v>40000</v>
      </c>
      <c r="C101" s="96"/>
      <c r="D101" s="97" t="n">
        <f aca="false">B101+C101</f>
        <v>40000</v>
      </c>
      <c r="E101" s="84" t="n">
        <f aca="false">IF(X101=0,0,IF(AND(X101=1,$H$3=1),D101*S101,IF($H$3=2,D101,"N/A")))</f>
        <v>0</v>
      </c>
      <c r="F101" s="84" t="n">
        <f aca="false">E101*W101</f>
        <v>0</v>
      </c>
      <c r="G101" s="32" t="n">
        <f aca="false">VLOOKUP($A101,Table,MATCH(G$4,Curves,0))</f>
        <v>2.999</v>
      </c>
      <c r="H101" s="98" t="n">
        <f aca="false">G101</f>
        <v>2.999</v>
      </c>
      <c r="I101" s="99" t="n">
        <f aca="false">H101</f>
        <v>2.999</v>
      </c>
      <c r="J101" s="32" t="n">
        <f aca="false">VLOOKUP($A101,Table,MATCH(J$4,Curves,0))</f>
        <v>-0.01075</v>
      </c>
      <c r="K101" s="98" t="n">
        <f aca="false">J101</f>
        <v>-0.01075</v>
      </c>
      <c r="L101" s="99" t="n">
        <f aca="false">K101</f>
        <v>-0.01075</v>
      </c>
      <c r="M101" s="32" t="n">
        <f aca="false">VLOOKUP($A101,Table,MATCH(M$4,Curves,0))</f>
        <v>0.0125</v>
      </c>
      <c r="N101" s="98" t="n">
        <f aca="false">VLOOKUP($A101,Table,MATCH(N$4,Curves,0))</f>
        <v>0.03</v>
      </c>
      <c r="O101" s="99" t="n">
        <f aca="false">N101</f>
        <v>0.03</v>
      </c>
      <c r="P101" s="100"/>
      <c r="Q101" s="99" t="n">
        <f aca="false">O101+L101+I101</f>
        <v>3.01825</v>
      </c>
      <c r="R101" s="100"/>
      <c r="S101" s="35" t="n">
        <f aca="false">A102-A101</f>
        <v>30</v>
      </c>
      <c r="T101" s="101" t="n">
        <f aca="false">CHOOSE(F$3,A102+24,A101)</f>
        <v>39654</v>
      </c>
      <c r="U101" s="35" t="n">
        <f aca="false">T101-C$3</f>
        <v>2880</v>
      </c>
      <c r="V101" s="32" t="n">
        <f aca="false">VLOOKUP($A101,Table,MATCH(V$4,Curves,0))</f>
        <v>0.07060605936164</v>
      </c>
      <c r="W101" s="102" t="n">
        <f aca="false">1/(1+CHOOSE(F$3,(V102+($K$3/10000))/2,(V101+($K$3/10000))/2))^(2*U101/365.25)</f>
        <v>0.578616614898165</v>
      </c>
      <c r="X101" s="35" t="n">
        <f aca="false">IF(AND(mthbeg&lt;=A101,mthend&gt;=A101),1,0)</f>
        <v>0</v>
      </c>
      <c r="Y101" s="35" t="n">
        <f aca="false">S101*X101</f>
        <v>0</v>
      </c>
      <c r="AA101" s="89" t="n">
        <f aca="false">F101*G101</f>
        <v>0</v>
      </c>
      <c r="AB101" s="89" t="n">
        <f aca="false">$F101*H101</f>
        <v>0</v>
      </c>
      <c r="AC101" s="89" t="n">
        <f aca="false">$F101*I101</f>
        <v>0</v>
      </c>
      <c r="AD101" s="89" t="n">
        <f aca="false">$F101*J101</f>
        <v>-0</v>
      </c>
      <c r="AE101" s="89" t="n">
        <f aca="false">$F101*K101</f>
        <v>-0</v>
      </c>
      <c r="AF101" s="89" t="n">
        <f aca="false">$F101*L101</f>
        <v>-0</v>
      </c>
      <c r="AG101" s="89" t="n">
        <f aca="false">$F101*M101</f>
        <v>0</v>
      </c>
      <c r="AH101" s="89" t="n">
        <f aca="false">$F101*N101</f>
        <v>0</v>
      </c>
      <c r="AI101" s="89" t="n">
        <f aca="false">F101*O101</f>
        <v>0</v>
      </c>
      <c r="AJ101" s="93"/>
      <c r="AK101" s="89" t="n">
        <f aca="false">CHOOSE($G$3,AB101-AC101,AC101-AB101)</f>
        <v>0</v>
      </c>
      <c r="AL101" s="89" t="n">
        <f aca="false">CHOOSE($G$3,AE101-AF101,AF101-AE101)</f>
        <v>0</v>
      </c>
      <c r="AM101" s="89" t="n">
        <f aca="false">CHOOSE($G$3,AH101-AI101,AI101-AH101)</f>
        <v>0</v>
      </c>
      <c r="AN101" s="103" t="n">
        <f aca="false">SUM(AK101:AM101)</f>
        <v>0</v>
      </c>
      <c r="AP101" s="89" t="n">
        <f aca="false">CHOOSE($G$3,AA101-AB101,AB101-AA101)</f>
        <v>0</v>
      </c>
      <c r="AQ101" s="89" t="n">
        <f aca="false">CHOOSE($G$3,AD101-AE101,AE101-AD101)</f>
        <v>0</v>
      </c>
      <c r="AR101" s="89" t="n">
        <f aca="false">CHOOSE($G$3,AG101-AH101,AH101-AG101)</f>
        <v>0</v>
      </c>
      <c r="AS101" s="103" t="n">
        <f aca="false">AP101+AQ101+AR101</f>
        <v>0</v>
      </c>
      <c r="AT101" s="103"/>
      <c r="AU101" s="90" t="n">
        <f aca="false">AS101+AN101</f>
        <v>0</v>
      </c>
      <c r="AW101" s="90" t="n">
        <f aca="false">AI101+AF101+AC101</f>
        <v>0</v>
      </c>
      <c r="AX101" s="104"/>
    </row>
    <row r="102" customFormat="false" ht="12.75" hidden="false" customHeight="false" outlineLevel="0" collapsed="false">
      <c r="A102" s="94" t="n">
        <f aca="false">EDATE(A101,1)</f>
        <v>39630</v>
      </c>
      <c r="B102" s="95" t="n">
        <f aca="false">VLOOKUP(MONTH(A102),Volumes,4)</f>
        <v>40000</v>
      </c>
      <c r="C102" s="96"/>
      <c r="D102" s="97" t="n">
        <f aca="false">B102+C102</f>
        <v>40000</v>
      </c>
      <c r="E102" s="84" t="n">
        <f aca="false">IF(X102=0,0,IF(AND(X102=1,$H$3=1),D102*S102,IF($H$3=2,D102,"N/A")))</f>
        <v>0</v>
      </c>
      <c r="F102" s="84" t="n">
        <f aca="false">E102*W102</f>
        <v>0</v>
      </c>
      <c r="G102" s="32" t="n">
        <f aca="false">VLOOKUP($A102,Table,MATCH(G$4,Curves,0))</f>
        <v>3.011</v>
      </c>
      <c r="H102" s="98" t="n">
        <f aca="false">G102</f>
        <v>3.011</v>
      </c>
      <c r="I102" s="99" t="n">
        <f aca="false">H102</f>
        <v>3.011</v>
      </c>
      <c r="J102" s="32" t="n">
        <f aca="false">VLOOKUP($A102,Table,MATCH(J$4,Curves,0))</f>
        <v>-0.01075</v>
      </c>
      <c r="K102" s="98" t="n">
        <f aca="false">J102</f>
        <v>-0.01075</v>
      </c>
      <c r="L102" s="99" t="n">
        <f aca="false">K102</f>
        <v>-0.01075</v>
      </c>
      <c r="M102" s="32" t="n">
        <f aca="false">VLOOKUP($A102,Table,MATCH(M$4,Curves,0))</f>
        <v>0.0125</v>
      </c>
      <c r="N102" s="98" t="n">
        <f aca="false">VLOOKUP($A102,Table,MATCH(N$4,Curves,0))</f>
        <v>0.03</v>
      </c>
      <c r="O102" s="99" t="n">
        <f aca="false">N102</f>
        <v>0.03</v>
      </c>
      <c r="P102" s="100"/>
      <c r="Q102" s="99" t="n">
        <f aca="false">O102+L102+I102</f>
        <v>3.03025</v>
      </c>
      <c r="R102" s="100"/>
      <c r="S102" s="35" t="n">
        <f aca="false">A103-A102</f>
        <v>31</v>
      </c>
      <c r="T102" s="101" t="n">
        <f aca="false">CHOOSE(F$3,A103+24,A102)</f>
        <v>39685</v>
      </c>
      <c r="U102" s="35" t="n">
        <f aca="false">T102-C$3</f>
        <v>2911</v>
      </c>
      <c r="V102" s="32" t="n">
        <f aca="false">VLOOKUP($A102,Table,MATCH(V$4,Curves,0))</f>
        <v>0.070604412639191</v>
      </c>
      <c r="W102" s="102" t="n">
        <f aca="false">1/(1+CHOOSE(F$3,(V103+($K$3/10000))/2,(V102+($K$3/10000))/2))^(2*U102/365.25)</f>
        <v>0.575226640276617</v>
      </c>
      <c r="X102" s="35" t="n">
        <f aca="false">IF(AND(mthbeg&lt;=A102,mthend&gt;=A102),1,0)</f>
        <v>0</v>
      </c>
      <c r="Y102" s="35" t="n">
        <f aca="false">S102*X102</f>
        <v>0</v>
      </c>
      <c r="AA102" s="89" t="n">
        <f aca="false">F102*G102</f>
        <v>0</v>
      </c>
      <c r="AB102" s="89" t="n">
        <f aca="false">$F102*H102</f>
        <v>0</v>
      </c>
      <c r="AC102" s="89" t="n">
        <f aca="false">$F102*I102</f>
        <v>0</v>
      </c>
      <c r="AD102" s="89" t="n">
        <f aca="false">$F102*J102</f>
        <v>-0</v>
      </c>
      <c r="AE102" s="89" t="n">
        <f aca="false">$F102*K102</f>
        <v>-0</v>
      </c>
      <c r="AF102" s="89" t="n">
        <f aca="false">$F102*L102</f>
        <v>-0</v>
      </c>
      <c r="AG102" s="89" t="n">
        <f aca="false">$F102*M102</f>
        <v>0</v>
      </c>
      <c r="AH102" s="89" t="n">
        <f aca="false">$F102*N102</f>
        <v>0</v>
      </c>
      <c r="AI102" s="89" t="n">
        <f aca="false">F102*O102</f>
        <v>0</v>
      </c>
      <c r="AJ102" s="93"/>
      <c r="AK102" s="89" t="n">
        <f aca="false">CHOOSE($G$3,AB102-AC102,AC102-AB102)</f>
        <v>0</v>
      </c>
      <c r="AL102" s="89" t="n">
        <f aca="false">CHOOSE($G$3,AE102-AF102,AF102-AE102)</f>
        <v>0</v>
      </c>
      <c r="AM102" s="89" t="n">
        <f aca="false">CHOOSE($G$3,AH102-AI102,AI102-AH102)</f>
        <v>0</v>
      </c>
      <c r="AN102" s="103" t="n">
        <f aca="false">SUM(AK102:AM102)</f>
        <v>0</v>
      </c>
      <c r="AP102" s="89" t="n">
        <f aca="false">CHOOSE($G$3,AA102-AB102,AB102-AA102)</f>
        <v>0</v>
      </c>
      <c r="AQ102" s="89" t="n">
        <f aca="false">CHOOSE($G$3,AD102-AE102,AE102-AD102)</f>
        <v>0</v>
      </c>
      <c r="AR102" s="89" t="n">
        <f aca="false">CHOOSE($G$3,AG102-AH102,AH102-AG102)</f>
        <v>0</v>
      </c>
      <c r="AS102" s="103" t="n">
        <f aca="false">AP102+AQ102+AR102</f>
        <v>0</v>
      </c>
      <c r="AT102" s="103"/>
      <c r="AU102" s="90" t="n">
        <f aca="false">AS102+AN102</f>
        <v>0</v>
      </c>
      <c r="AW102" s="90" t="n">
        <f aca="false">AI102+AF102+AC102</f>
        <v>0</v>
      </c>
      <c r="AX102" s="104"/>
    </row>
    <row r="103" customFormat="false" ht="12.75" hidden="false" customHeight="false" outlineLevel="0" collapsed="false">
      <c r="A103" s="94" t="n">
        <f aca="false">EDATE(A102,1)</f>
        <v>39661</v>
      </c>
      <c r="B103" s="95" t="n">
        <f aca="false">VLOOKUP(MONTH(A103),Volumes,4)</f>
        <v>40000</v>
      </c>
      <c r="C103" s="96"/>
      <c r="D103" s="97" t="n">
        <f aca="false">B103+C103</f>
        <v>40000</v>
      </c>
      <c r="E103" s="84" t="n">
        <f aca="false">IF(X103=0,0,IF(AND(X103=1,$H$3=1),D103*S103,IF($H$3=2,D103,"N/A")))</f>
        <v>0</v>
      </c>
      <c r="F103" s="84" t="n">
        <f aca="false">E103*W103</f>
        <v>0</v>
      </c>
      <c r="G103" s="32" t="n">
        <f aca="false">VLOOKUP($A103,Table,MATCH(G$4,Curves,0))</f>
        <v>3.032</v>
      </c>
      <c r="H103" s="98" t="n">
        <f aca="false">G103</f>
        <v>3.032</v>
      </c>
      <c r="I103" s="99" t="n">
        <f aca="false">H103</f>
        <v>3.032</v>
      </c>
      <c r="J103" s="32" t="n">
        <f aca="false">VLOOKUP($A103,Table,MATCH(J$4,Curves,0))</f>
        <v>-0.01325</v>
      </c>
      <c r="K103" s="98" t="n">
        <f aca="false">J103</f>
        <v>-0.01325</v>
      </c>
      <c r="L103" s="99" t="n">
        <f aca="false">K103</f>
        <v>-0.01325</v>
      </c>
      <c r="M103" s="32" t="n">
        <f aca="false">VLOOKUP($A103,Table,MATCH(M$4,Curves,0))</f>
        <v>0.0125</v>
      </c>
      <c r="N103" s="98" t="n">
        <f aca="false">VLOOKUP($A103,Table,MATCH(N$4,Curves,0))</f>
        <v>0.03</v>
      </c>
      <c r="O103" s="99" t="n">
        <f aca="false">N103</f>
        <v>0.03</v>
      </c>
      <c r="P103" s="100"/>
      <c r="Q103" s="99" t="n">
        <f aca="false">O103+L103+I103</f>
        <v>3.04875</v>
      </c>
      <c r="R103" s="100"/>
      <c r="S103" s="35" t="n">
        <f aca="false">A104-A103</f>
        <v>31</v>
      </c>
      <c r="T103" s="101" t="n">
        <f aca="false">CHOOSE(F$3,A104+24,A103)</f>
        <v>39716</v>
      </c>
      <c r="U103" s="35" t="n">
        <f aca="false">T103-C$3</f>
        <v>2942</v>
      </c>
      <c r="V103" s="32" t="n">
        <f aca="false">VLOOKUP($A103,Table,MATCH(V$4,Curves,0))</f>
        <v>0.070602711026</v>
      </c>
      <c r="W103" s="102" t="n">
        <f aca="false">1/(1+CHOOSE(F$3,(V104+($K$3/10000))/2,(V103+($K$3/10000))/2))^(2*U103/365.25)</f>
        <v>0.571856686246426</v>
      </c>
      <c r="X103" s="35" t="n">
        <f aca="false">IF(AND(mthbeg&lt;=A103,mthend&gt;=A103),1,0)</f>
        <v>0</v>
      </c>
      <c r="Y103" s="35" t="n">
        <f aca="false">S103*X103</f>
        <v>0</v>
      </c>
      <c r="AA103" s="89" t="n">
        <f aca="false">F103*G103</f>
        <v>0</v>
      </c>
      <c r="AB103" s="89" t="n">
        <f aca="false">$F103*H103</f>
        <v>0</v>
      </c>
      <c r="AC103" s="89" t="n">
        <f aca="false">$F103*I103</f>
        <v>0</v>
      </c>
      <c r="AD103" s="89" t="n">
        <f aca="false">$F103*J103</f>
        <v>-0</v>
      </c>
      <c r="AE103" s="89" t="n">
        <f aca="false">$F103*K103</f>
        <v>-0</v>
      </c>
      <c r="AF103" s="89" t="n">
        <f aca="false">$F103*L103</f>
        <v>-0</v>
      </c>
      <c r="AG103" s="89" t="n">
        <f aca="false">$F103*M103</f>
        <v>0</v>
      </c>
      <c r="AH103" s="89" t="n">
        <f aca="false">$F103*N103</f>
        <v>0</v>
      </c>
      <c r="AI103" s="89" t="n">
        <f aca="false">F103*O103</f>
        <v>0</v>
      </c>
      <c r="AJ103" s="93"/>
      <c r="AK103" s="89" t="n">
        <f aca="false">CHOOSE($G$3,AB103-AC103,AC103-AB103)</f>
        <v>0</v>
      </c>
      <c r="AL103" s="89" t="n">
        <f aca="false">CHOOSE($G$3,AE103-AF103,AF103-AE103)</f>
        <v>0</v>
      </c>
      <c r="AM103" s="89" t="n">
        <f aca="false">CHOOSE($G$3,AH103-AI103,AI103-AH103)</f>
        <v>0</v>
      </c>
      <c r="AN103" s="103" t="n">
        <f aca="false">SUM(AK103:AM103)</f>
        <v>0</v>
      </c>
      <c r="AP103" s="89" t="n">
        <f aca="false">CHOOSE($G$3,AA103-AB103,AB103-AA103)</f>
        <v>0</v>
      </c>
      <c r="AQ103" s="89" t="n">
        <f aca="false">CHOOSE($G$3,AD103-AE103,AE103-AD103)</f>
        <v>0</v>
      </c>
      <c r="AR103" s="89" t="n">
        <f aca="false">CHOOSE($G$3,AG103-AH103,AH103-AG103)</f>
        <v>0</v>
      </c>
      <c r="AS103" s="103" t="n">
        <f aca="false">AP103+AQ103+AR103</f>
        <v>0</v>
      </c>
      <c r="AT103" s="103"/>
      <c r="AU103" s="90" t="n">
        <f aca="false">AS103+AN103</f>
        <v>0</v>
      </c>
      <c r="AW103" s="90" t="n">
        <f aca="false">AI103+AF103+AC103</f>
        <v>0</v>
      </c>
      <c r="AX103" s="104"/>
    </row>
    <row r="104" customFormat="false" ht="12.75" hidden="false" customHeight="false" outlineLevel="0" collapsed="false">
      <c r="A104" s="94" t="n">
        <f aca="false">EDATE(A103,1)</f>
        <v>39692</v>
      </c>
      <c r="B104" s="95" t="n">
        <f aca="false">VLOOKUP(MONTH(A104),Volumes,4)</f>
        <v>20000</v>
      </c>
      <c r="C104" s="96"/>
      <c r="D104" s="97" t="n">
        <f aca="false">B104+C104</f>
        <v>20000</v>
      </c>
      <c r="E104" s="84" t="n">
        <f aca="false">IF(X104=0,0,IF(AND(X104=1,$H$3=1),D104*S104,IF($H$3=2,D104,"N/A")))</f>
        <v>0</v>
      </c>
      <c r="F104" s="84" t="n">
        <f aca="false">E104*W104</f>
        <v>0</v>
      </c>
      <c r="G104" s="32" t="n">
        <f aca="false">VLOOKUP($A104,Table,MATCH(G$4,Curves,0))</f>
        <v>3.054</v>
      </c>
      <c r="H104" s="98" t="n">
        <f aca="false">G104</f>
        <v>3.054</v>
      </c>
      <c r="I104" s="99" t="n">
        <f aca="false">H104</f>
        <v>3.054</v>
      </c>
      <c r="J104" s="32" t="n">
        <f aca="false">VLOOKUP($A104,Table,MATCH(J$4,Curves,0))</f>
        <v>-0.01325</v>
      </c>
      <c r="K104" s="98" t="n">
        <f aca="false">J104</f>
        <v>-0.01325</v>
      </c>
      <c r="L104" s="99" t="n">
        <f aca="false">K104</f>
        <v>-0.01325</v>
      </c>
      <c r="M104" s="32" t="n">
        <f aca="false">VLOOKUP($A104,Table,MATCH(M$4,Curves,0))</f>
        <v>0.0125</v>
      </c>
      <c r="N104" s="98" t="n">
        <f aca="false">VLOOKUP($A104,Table,MATCH(N$4,Curves,0))</f>
        <v>0.03</v>
      </c>
      <c r="O104" s="99" t="n">
        <f aca="false">N104</f>
        <v>0.03</v>
      </c>
      <c r="P104" s="100"/>
      <c r="Q104" s="99" t="n">
        <f aca="false">O104+L104+I104</f>
        <v>3.07075</v>
      </c>
      <c r="R104" s="100"/>
      <c r="S104" s="35" t="n">
        <f aca="false">A105-A104</f>
        <v>30</v>
      </c>
      <c r="T104" s="101" t="n">
        <f aca="false">CHOOSE(F$3,A105+24,A104)</f>
        <v>39746</v>
      </c>
      <c r="U104" s="35" t="n">
        <f aca="false">T104-C$3</f>
        <v>2972</v>
      </c>
      <c r="V104" s="32" t="n">
        <f aca="false">VLOOKUP($A104,Table,MATCH(V$4,Curves,0))</f>
        <v>0.070601009412798</v>
      </c>
      <c r="W104" s="102" t="n">
        <f aca="false">1/(1+CHOOSE(F$3,(V105+($K$3/10000))/2,(V104+($K$3/10000))/2))^(2*U104/365.25)</f>
        <v>0.568614390433899</v>
      </c>
      <c r="X104" s="35" t="n">
        <f aca="false">IF(AND(mthbeg&lt;=A104,mthend&gt;=A104),1,0)</f>
        <v>0</v>
      </c>
      <c r="Y104" s="35" t="n">
        <f aca="false">S104*X104</f>
        <v>0</v>
      </c>
      <c r="AA104" s="89" t="n">
        <f aca="false">F104*G104</f>
        <v>0</v>
      </c>
      <c r="AB104" s="89" t="n">
        <f aca="false">$F104*H104</f>
        <v>0</v>
      </c>
      <c r="AC104" s="89" t="n">
        <f aca="false">$F104*I104</f>
        <v>0</v>
      </c>
      <c r="AD104" s="89" t="n">
        <f aca="false">$F104*J104</f>
        <v>-0</v>
      </c>
      <c r="AE104" s="89" t="n">
        <f aca="false">$F104*K104</f>
        <v>-0</v>
      </c>
      <c r="AF104" s="89" t="n">
        <f aca="false">$F104*L104</f>
        <v>-0</v>
      </c>
      <c r="AG104" s="89" t="n">
        <f aca="false">$F104*M104</f>
        <v>0</v>
      </c>
      <c r="AH104" s="89" t="n">
        <f aca="false">$F104*N104</f>
        <v>0</v>
      </c>
      <c r="AI104" s="89" t="n">
        <f aca="false">F104*O104</f>
        <v>0</v>
      </c>
      <c r="AJ104" s="93"/>
      <c r="AK104" s="89" t="n">
        <f aca="false">CHOOSE($G$3,AB104-AC104,AC104-AB104)</f>
        <v>0</v>
      </c>
      <c r="AL104" s="89" t="n">
        <f aca="false">CHOOSE($G$3,AE104-AF104,AF104-AE104)</f>
        <v>0</v>
      </c>
      <c r="AM104" s="89" t="n">
        <f aca="false">CHOOSE($G$3,AH104-AI104,AI104-AH104)</f>
        <v>0</v>
      </c>
      <c r="AN104" s="103" t="n">
        <f aca="false">SUM(AK104:AM104)</f>
        <v>0</v>
      </c>
      <c r="AP104" s="89" t="n">
        <f aca="false">CHOOSE($G$3,AA104-AB104,AB104-AA104)</f>
        <v>0</v>
      </c>
      <c r="AQ104" s="89" t="n">
        <f aca="false">CHOOSE($G$3,AD104-AE104,AE104-AD104)</f>
        <v>0</v>
      </c>
      <c r="AR104" s="89" t="n">
        <f aca="false">CHOOSE($G$3,AG104-AH104,AH104-AG104)</f>
        <v>0</v>
      </c>
      <c r="AS104" s="103" t="n">
        <f aca="false">AP104+AQ104+AR104</f>
        <v>0</v>
      </c>
      <c r="AT104" s="103"/>
      <c r="AU104" s="90" t="n">
        <f aca="false">AS104+AN104</f>
        <v>0</v>
      </c>
      <c r="AW104" s="90" t="n">
        <f aca="false">AI104+AF104+AC104</f>
        <v>0</v>
      </c>
      <c r="AX104" s="104"/>
    </row>
    <row r="105" customFormat="false" ht="12.75" hidden="false" customHeight="false" outlineLevel="0" collapsed="false">
      <c r="A105" s="94" t="n">
        <f aca="false">EDATE(A104,1)</f>
        <v>39722</v>
      </c>
      <c r="B105" s="95" t="n">
        <f aca="false">VLOOKUP(MONTH(A105),Volumes,4)</f>
        <v>10000</v>
      </c>
      <c r="C105" s="96"/>
      <c r="D105" s="97" t="n">
        <f aca="false">B105+C105</f>
        <v>10000</v>
      </c>
      <c r="E105" s="84" t="n">
        <f aca="false">IF(X105=0,0,IF(AND(X105=1,$H$3=1),D105*S105,IF($H$3=2,D105,"N/A")))</f>
        <v>0</v>
      </c>
      <c r="F105" s="84" t="n">
        <f aca="false">E105*W105</f>
        <v>0</v>
      </c>
      <c r="G105" s="32" t="n">
        <f aca="false">VLOOKUP($A105,Table,MATCH(G$4,Curves,0))</f>
        <v>3.064</v>
      </c>
      <c r="H105" s="98" t="n">
        <f aca="false">G105</f>
        <v>3.064</v>
      </c>
      <c r="I105" s="99" t="n">
        <f aca="false">H105</f>
        <v>3.064</v>
      </c>
      <c r="J105" s="32" t="n">
        <f aca="false">VLOOKUP($A105,Table,MATCH(J$4,Curves,0))</f>
        <v>-0.029</v>
      </c>
      <c r="K105" s="98" t="n">
        <f aca="false">J105</f>
        <v>-0.029</v>
      </c>
      <c r="L105" s="99" t="n">
        <f aca="false">K105</f>
        <v>-0.029</v>
      </c>
      <c r="M105" s="32" t="n">
        <f aca="false">VLOOKUP($A105,Table,MATCH(M$4,Curves,0))</f>
        <v>0.0125</v>
      </c>
      <c r="N105" s="98" t="n">
        <f aca="false">VLOOKUP($A105,Table,MATCH(N$4,Curves,0))</f>
        <v>0.03</v>
      </c>
      <c r="O105" s="99" t="n">
        <f aca="false">N105</f>
        <v>0.03</v>
      </c>
      <c r="P105" s="100"/>
      <c r="Q105" s="99" t="n">
        <f aca="false">O105+L105+I105</f>
        <v>3.065</v>
      </c>
      <c r="R105" s="100"/>
      <c r="S105" s="35" t="n">
        <f aca="false">A106-A105</f>
        <v>31</v>
      </c>
      <c r="T105" s="101" t="n">
        <f aca="false">CHOOSE(F$3,A106+24,A105)</f>
        <v>39777</v>
      </c>
      <c r="U105" s="35" t="n">
        <f aca="false">T105-C$3</f>
        <v>3003</v>
      </c>
      <c r="V105" s="32" t="n">
        <f aca="false">VLOOKUP($A105,Table,MATCH(V$4,Curves,0))</f>
        <v>0.070599362690352</v>
      </c>
      <c r="W105" s="102" t="n">
        <f aca="false">1/(1+CHOOSE(F$3,(V106+($K$3/10000))/2,(V105+($K$3/10000))/2))^(2*U105/365.25)</f>
        <v>0.565283484487041</v>
      </c>
      <c r="X105" s="35" t="n">
        <f aca="false">IF(AND(mthbeg&lt;=A105,mthend&gt;=A105),1,0)</f>
        <v>0</v>
      </c>
      <c r="Y105" s="35" t="n">
        <f aca="false">S105*X105</f>
        <v>0</v>
      </c>
      <c r="AA105" s="89" t="n">
        <f aca="false">F105*G105</f>
        <v>0</v>
      </c>
      <c r="AB105" s="89" t="n">
        <f aca="false">$F105*H105</f>
        <v>0</v>
      </c>
      <c r="AC105" s="89" t="n">
        <f aca="false">$F105*I105</f>
        <v>0</v>
      </c>
      <c r="AD105" s="89" t="n">
        <f aca="false">$F105*J105</f>
        <v>-0</v>
      </c>
      <c r="AE105" s="89" t="n">
        <f aca="false">$F105*K105</f>
        <v>-0</v>
      </c>
      <c r="AF105" s="89" t="n">
        <f aca="false">$F105*L105</f>
        <v>-0</v>
      </c>
      <c r="AG105" s="89" t="n">
        <f aca="false">$F105*M105</f>
        <v>0</v>
      </c>
      <c r="AH105" s="89" t="n">
        <f aca="false">$F105*N105</f>
        <v>0</v>
      </c>
      <c r="AI105" s="89" t="n">
        <f aca="false">F105*O105</f>
        <v>0</v>
      </c>
      <c r="AJ105" s="93"/>
      <c r="AK105" s="89" t="n">
        <f aca="false">CHOOSE($G$3,AB105-AC105,AC105-AB105)</f>
        <v>0</v>
      </c>
      <c r="AL105" s="89" t="n">
        <f aca="false">CHOOSE($G$3,AE105-AF105,AF105-AE105)</f>
        <v>0</v>
      </c>
      <c r="AM105" s="89" t="n">
        <f aca="false">CHOOSE($G$3,AH105-AI105,AI105-AH105)</f>
        <v>0</v>
      </c>
      <c r="AN105" s="103" t="n">
        <f aca="false">SUM(AK105:AM105)</f>
        <v>0</v>
      </c>
      <c r="AP105" s="89" t="n">
        <f aca="false">CHOOSE($G$3,AA105-AB105,AB105-AA105)</f>
        <v>0</v>
      </c>
      <c r="AQ105" s="89" t="n">
        <f aca="false">CHOOSE($G$3,AD105-AE105,AE105-AD105)</f>
        <v>0</v>
      </c>
      <c r="AR105" s="89" t="n">
        <f aca="false">CHOOSE($G$3,AG105-AH105,AH105-AG105)</f>
        <v>0</v>
      </c>
      <c r="AS105" s="103" t="n">
        <f aca="false">AP105+AQ105+AR105</f>
        <v>0</v>
      </c>
      <c r="AT105" s="103"/>
      <c r="AU105" s="90" t="n">
        <f aca="false">AS105+AN105</f>
        <v>0</v>
      </c>
      <c r="AW105" s="90" t="n">
        <f aca="false">AI105+AF105+AC105</f>
        <v>0</v>
      </c>
      <c r="AX105" s="104"/>
    </row>
    <row r="106" customFormat="false" ht="12.75" hidden="false" customHeight="false" outlineLevel="0" collapsed="false">
      <c r="A106" s="94" t="n">
        <f aca="false">EDATE(A105,1)</f>
        <v>39753</v>
      </c>
      <c r="B106" s="95" t="n">
        <f aca="false">VLOOKUP(MONTH(A106),Volumes,4)</f>
        <v>10000</v>
      </c>
      <c r="C106" s="96"/>
      <c r="D106" s="97" t="n">
        <f aca="false">B106+C106</f>
        <v>10000</v>
      </c>
      <c r="E106" s="84" t="n">
        <f aca="false">IF(X106=0,0,IF(AND(X106=1,$H$3=1),D106*S106,IF($H$3=2,D106,"N/A")))</f>
        <v>0</v>
      </c>
      <c r="F106" s="84" t="n">
        <f aca="false">E106*W106</f>
        <v>0</v>
      </c>
      <c r="G106" s="32" t="n">
        <f aca="false">VLOOKUP($A106,Table,MATCH(G$4,Curves,0))</f>
        <v>3.131</v>
      </c>
      <c r="H106" s="98" t="n">
        <f aca="false">G106</f>
        <v>3.131</v>
      </c>
      <c r="I106" s="99" t="n">
        <f aca="false">H106</f>
        <v>3.131</v>
      </c>
      <c r="J106" s="32" t="n">
        <f aca="false">VLOOKUP($A106,Table,MATCH(J$4,Curves,0))</f>
        <v>-0.0305</v>
      </c>
      <c r="K106" s="98" t="n">
        <f aca="false">J106</f>
        <v>-0.0305</v>
      </c>
      <c r="L106" s="99" t="n">
        <f aca="false">K106</f>
        <v>-0.0305</v>
      </c>
      <c r="M106" s="32" t="n">
        <f aca="false">VLOOKUP($A106,Table,MATCH(M$4,Curves,0))</f>
        <v>0.01</v>
      </c>
      <c r="N106" s="98" t="n">
        <f aca="false">VLOOKUP($A106,Table,MATCH(N$4,Curves,0))</f>
        <v>0.03</v>
      </c>
      <c r="O106" s="99" t="n">
        <f aca="false">N106</f>
        <v>0.03</v>
      </c>
      <c r="P106" s="100"/>
      <c r="Q106" s="99" t="n">
        <f aca="false">O106+L106+I106</f>
        <v>3.1305</v>
      </c>
      <c r="R106" s="100"/>
      <c r="S106" s="35" t="n">
        <f aca="false">A107-A106</f>
        <v>30</v>
      </c>
      <c r="T106" s="101" t="n">
        <f aca="false">CHOOSE(F$3,A107+24,A106)</f>
        <v>39807</v>
      </c>
      <c r="U106" s="35" t="n">
        <f aca="false">T106-C$3</f>
        <v>3033</v>
      </c>
      <c r="V106" s="32" t="n">
        <f aca="false">VLOOKUP($A106,Table,MATCH(V$4,Curves,0))</f>
        <v>0.070597661077158</v>
      </c>
      <c r="W106" s="102" t="n">
        <f aca="false">1/(1+CHOOSE(F$3,(V107+($K$3/10000))/2,(V106+($K$3/10000))/2))^(2*U106/365.25)</f>
        <v>0.562078755849217</v>
      </c>
      <c r="X106" s="35" t="n">
        <f aca="false">IF(AND(mthbeg&lt;=A106,mthend&gt;=A106),1,0)</f>
        <v>0</v>
      </c>
      <c r="Y106" s="35" t="n">
        <f aca="false">S106*X106</f>
        <v>0</v>
      </c>
      <c r="AA106" s="89" t="n">
        <f aca="false">F106*G106</f>
        <v>0</v>
      </c>
      <c r="AB106" s="89" t="n">
        <f aca="false">$F106*H106</f>
        <v>0</v>
      </c>
      <c r="AC106" s="89" t="n">
        <f aca="false">$F106*I106</f>
        <v>0</v>
      </c>
      <c r="AD106" s="89" t="n">
        <f aca="false">$F106*J106</f>
        <v>-0</v>
      </c>
      <c r="AE106" s="89" t="n">
        <f aca="false">$F106*K106</f>
        <v>-0</v>
      </c>
      <c r="AF106" s="89" t="n">
        <f aca="false">$F106*L106</f>
        <v>-0</v>
      </c>
      <c r="AG106" s="89" t="n">
        <f aca="false">$F106*M106</f>
        <v>0</v>
      </c>
      <c r="AH106" s="89" t="n">
        <f aca="false">$F106*N106</f>
        <v>0</v>
      </c>
      <c r="AI106" s="89" t="n">
        <f aca="false">F106*O106</f>
        <v>0</v>
      </c>
      <c r="AJ106" s="93"/>
      <c r="AK106" s="89" t="n">
        <f aca="false">CHOOSE($G$3,AB106-AC106,AC106-AB106)</f>
        <v>0</v>
      </c>
      <c r="AL106" s="89" t="n">
        <f aca="false">CHOOSE($G$3,AE106-AF106,AF106-AE106)</f>
        <v>0</v>
      </c>
      <c r="AM106" s="89" t="n">
        <f aca="false">CHOOSE($G$3,AH106-AI106,AI106-AH106)</f>
        <v>0</v>
      </c>
      <c r="AN106" s="103" t="n">
        <f aca="false">SUM(AK106:AM106)</f>
        <v>0</v>
      </c>
      <c r="AP106" s="89" t="n">
        <f aca="false">CHOOSE($G$3,AA106-AB106,AB106-AA106)</f>
        <v>0</v>
      </c>
      <c r="AQ106" s="89" t="n">
        <f aca="false">CHOOSE($G$3,AD106-AE106,AE106-AD106)</f>
        <v>0</v>
      </c>
      <c r="AR106" s="89" t="n">
        <f aca="false">CHOOSE($G$3,AG106-AH106,AH106-AG106)</f>
        <v>0</v>
      </c>
      <c r="AS106" s="103" t="n">
        <f aca="false">AP106+AQ106+AR106</f>
        <v>0</v>
      </c>
      <c r="AT106" s="103"/>
      <c r="AU106" s="90" t="n">
        <f aca="false">AS106+AN106</f>
        <v>0</v>
      </c>
      <c r="AW106" s="90" t="n">
        <f aca="false">AI106+AF106+AC106</f>
        <v>0</v>
      </c>
      <c r="AX106" s="104"/>
    </row>
    <row r="107" customFormat="false" ht="12.75" hidden="false" customHeight="false" outlineLevel="0" collapsed="false">
      <c r="A107" s="94" t="n">
        <f aca="false">EDATE(A106,1)</f>
        <v>39783</v>
      </c>
      <c r="B107" s="95" t="n">
        <f aca="false">VLOOKUP(MONTH(A107),Volumes,4)</f>
        <v>10000</v>
      </c>
      <c r="C107" s="96"/>
      <c r="D107" s="97" t="n">
        <f aca="false">B107+C107</f>
        <v>10000</v>
      </c>
      <c r="E107" s="84" t="n">
        <f aca="false">IF(X107=0,0,IF(AND(X107=1,$H$3=1),D107*S107,IF($H$3=2,D107,"N/A")))</f>
        <v>0</v>
      </c>
      <c r="F107" s="84" t="n">
        <f aca="false">E107*W107</f>
        <v>0</v>
      </c>
      <c r="G107" s="32" t="n">
        <f aca="false">VLOOKUP($A107,Table,MATCH(G$4,Curves,0))</f>
        <v>3.202</v>
      </c>
      <c r="H107" s="98" t="n">
        <f aca="false">G107</f>
        <v>3.202</v>
      </c>
      <c r="I107" s="99" t="n">
        <f aca="false">H107</f>
        <v>3.202</v>
      </c>
      <c r="J107" s="32" t="n">
        <f aca="false">VLOOKUP($A107,Table,MATCH(J$4,Curves,0))</f>
        <v>-0.0305</v>
      </c>
      <c r="K107" s="98" t="n">
        <f aca="false">J107</f>
        <v>-0.0305</v>
      </c>
      <c r="L107" s="99" t="n">
        <f aca="false">K107</f>
        <v>-0.0305</v>
      </c>
      <c r="M107" s="32" t="n">
        <f aca="false">VLOOKUP($A107,Table,MATCH(M$4,Curves,0))</f>
        <v>0.01</v>
      </c>
      <c r="N107" s="98" t="n">
        <f aca="false">VLOOKUP($A107,Table,MATCH(N$4,Curves,0))</f>
        <v>0.03</v>
      </c>
      <c r="O107" s="99" t="n">
        <f aca="false">N107</f>
        <v>0.03</v>
      </c>
      <c r="P107" s="100"/>
      <c r="Q107" s="99" t="n">
        <f aca="false">O107+L107+I107</f>
        <v>3.2015</v>
      </c>
      <c r="R107" s="100"/>
      <c r="S107" s="35" t="n">
        <f aca="false">A108-A107</f>
        <v>31</v>
      </c>
      <c r="T107" s="101" t="n">
        <f aca="false">CHOOSE(F$3,A108+24,A107)</f>
        <v>39838</v>
      </c>
      <c r="U107" s="35" t="n">
        <f aca="false">T107-C$3</f>
        <v>3064</v>
      </c>
      <c r="V107" s="32" t="n">
        <f aca="false">VLOOKUP($A107,Table,MATCH(V$4,Curves,0))</f>
        <v>0.070596014354713</v>
      </c>
      <c r="W107" s="102" t="n">
        <f aca="false">1/(1+CHOOSE(F$3,(V108+($K$3/10000))/2,(V107+($K$3/10000))/2))^(2*U107/365.25)</f>
        <v>0.558786442003405</v>
      </c>
      <c r="X107" s="35" t="n">
        <f aca="false">IF(AND(mthbeg&lt;=A107,mthend&gt;=A107),1,0)</f>
        <v>0</v>
      </c>
      <c r="Y107" s="35" t="n">
        <f aca="false">S107*X107</f>
        <v>0</v>
      </c>
      <c r="AA107" s="89" t="n">
        <f aca="false">F107*G107</f>
        <v>0</v>
      </c>
      <c r="AB107" s="89" t="n">
        <f aca="false">$F107*H107</f>
        <v>0</v>
      </c>
      <c r="AC107" s="89" t="n">
        <f aca="false">$F107*I107</f>
        <v>0</v>
      </c>
      <c r="AD107" s="89" t="n">
        <f aca="false">$F107*J107</f>
        <v>-0</v>
      </c>
      <c r="AE107" s="89" t="n">
        <f aca="false">$F107*K107</f>
        <v>-0</v>
      </c>
      <c r="AF107" s="89" t="n">
        <f aca="false">$F107*L107</f>
        <v>-0</v>
      </c>
      <c r="AG107" s="89" t="n">
        <f aca="false">$F107*M107</f>
        <v>0</v>
      </c>
      <c r="AH107" s="89" t="n">
        <f aca="false">$F107*N107</f>
        <v>0</v>
      </c>
      <c r="AI107" s="89" t="n">
        <f aca="false">F107*O107</f>
        <v>0</v>
      </c>
      <c r="AJ107" s="93"/>
      <c r="AK107" s="89" t="n">
        <f aca="false">CHOOSE($G$3,AB107-AC107,AC107-AB107)</f>
        <v>0</v>
      </c>
      <c r="AL107" s="89" t="n">
        <f aca="false">CHOOSE($G$3,AE107-AF107,AF107-AE107)</f>
        <v>0</v>
      </c>
      <c r="AM107" s="89" t="n">
        <f aca="false">CHOOSE($G$3,AH107-AI107,AI107-AH107)</f>
        <v>0</v>
      </c>
      <c r="AN107" s="103" t="n">
        <f aca="false">SUM(AK107:AM107)</f>
        <v>0</v>
      </c>
      <c r="AP107" s="89" t="n">
        <f aca="false">CHOOSE($G$3,AA107-AB107,AB107-AA107)</f>
        <v>0</v>
      </c>
      <c r="AQ107" s="89" t="n">
        <f aca="false">CHOOSE($G$3,AD107-AE107,AE107-AD107)</f>
        <v>0</v>
      </c>
      <c r="AR107" s="89" t="n">
        <f aca="false">CHOOSE($G$3,AG107-AH107,AH107-AG107)</f>
        <v>0</v>
      </c>
      <c r="AS107" s="103" t="n">
        <f aca="false">AP107+AQ107+AR107</f>
        <v>0</v>
      </c>
      <c r="AT107" s="103"/>
      <c r="AU107" s="90" t="n">
        <f aca="false">AS107+AN107</f>
        <v>0</v>
      </c>
      <c r="AW107" s="90" t="n">
        <f aca="false">AI107+AF107+AC107</f>
        <v>0</v>
      </c>
      <c r="AX107" s="104"/>
    </row>
    <row r="108" customFormat="false" ht="12.75" hidden="false" customHeight="false" outlineLevel="0" collapsed="false">
      <c r="A108" s="94" t="n">
        <f aca="false">EDATE(A107,1)</f>
        <v>39814</v>
      </c>
      <c r="B108" s="95" t="n">
        <f aca="false">VLOOKUP(MONTH(A108),Volumes,4)</f>
        <v>10000</v>
      </c>
      <c r="C108" s="96"/>
      <c r="D108" s="97" t="n">
        <f aca="false">B108+C108</f>
        <v>10000</v>
      </c>
      <c r="E108" s="84" t="n">
        <f aca="false">IF(X108=0,0,IF(AND(X108=1,$H$3=1),D108*S108,IF($H$3=2,D108,"N/A")))</f>
        <v>0</v>
      </c>
      <c r="F108" s="84" t="n">
        <f aca="false">E108*W108</f>
        <v>0</v>
      </c>
      <c r="G108" s="32" t="n">
        <f aca="false">VLOOKUP($A108,Table,MATCH(G$4,Curves,0))</f>
        <v>3.379</v>
      </c>
      <c r="H108" s="98" t="n">
        <f aca="false">G108</f>
        <v>3.379</v>
      </c>
      <c r="I108" s="99" t="n">
        <f aca="false">H108</f>
        <v>3.379</v>
      </c>
      <c r="J108" s="32" t="n">
        <f aca="false">VLOOKUP($A108,Table,MATCH(J$4,Curves,0))</f>
        <v>-0.0305</v>
      </c>
      <c r="K108" s="98" t="n">
        <f aca="false">J108</f>
        <v>-0.0305</v>
      </c>
      <c r="L108" s="99" t="n">
        <f aca="false">K108</f>
        <v>-0.0305</v>
      </c>
      <c r="M108" s="32" t="n">
        <f aca="false">VLOOKUP($A108,Table,MATCH(M$4,Curves,0))</f>
        <v>0.01</v>
      </c>
      <c r="N108" s="98" t="n">
        <f aca="false">VLOOKUP($A108,Table,MATCH(N$4,Curves,0))</f>
        <v>0.03</v>
      </c>
      <c r="O108" s="99" t="n">
        <f aca="false">N108</f>
        <v>0.03</v>
      </c>
      <c r="P108" s="100"/>
      <c r="Q108" s="99" t="n">
        <f aca="false">O108+L108+I108</f>
        <v>3.3785</v>
      </c>
      <c r="R108" s="100"/>
      <c r="S108" s="35" t="n">
        <f aca="false">A109-A108</f>
        <v>31</v>
      </c>
      <c r="T108" s="101" t="n">
        <f aca="false">CHOOSE(F$3,A109+24,A108)</f>
        <v>39869</v>
      </c>
      <c r="U108" s="35" t="n">
        <f aca="false">T108-C$3</f>
        <v>3095</v>
      </c>
      <c r="V108" s="32" t="n">
        <f aca="false">VLOOKUP($A108,Table,MATCH(V$4,Curves,0))</f>
        <v>0.070594312741521</v>
      </c>
      <c r="W108" s="102" t="n">
        <f aca="false">1/(1+CHOOSE(F$3,(V109+($K$3/10000))/2,(V108+($K$3/10000))/2))^(2*U108/365.25)</f>
        <v>0.555513567512139</v>
      </c>
      <c r="X108" s="35" t="n">
        <f aca="false">IF(AND(mthbeg&lt;=A108,mthend&gt;=A108),1,0)</f>
        <v>0</v>
      </c>
      <c r="Y108" s="35" t="n">
        <f aca="false">S108*X108</f>
        <v>0</v>
      </c>
      <c r="AA108" s="89" t="n">
        <f aca="false">F108*G108</f>
        <v>0</v>
      </c>
      <c r="AB108" s="89" t="n">
        <f aca="false">$F108*H108</f>
        <v>0</v>
      </c>
      <c r="AC108" s="89" t="n">
        <f aca="false">$F108*I108</f>
        <v>0</v>
      </c>
      <c r="AD108" s="89" t="n">
        <f aca="false">$F108*J108</f>
        <v>-0</v>
      </c>
      <c r="AE108" s="89" t="n">
        <f aca="false">$F108*K108</f>
        <v>-0</v>
      </c>
      <c r="AF108" s="89" t="n">
        <f aca="false">$F108*L108</f>
        <v>-0</v>
      </c>
      <c r="AG108" s="89" t="n">
        <f aca="false">$F108*M108</f>
        <v>0</v>
      </c>
      <c r="AH108" s="89" t="n">
        <f aca="false">$F108*N108</f>
        <v>0</v>
      </c>
      <c r="AI108" s="89" t="n">
        <f aca="false">F108*O108</f>
        <v>0</v>
      </c>
      <c r="AJ108" s="93"/>
      <c r="AK108" s="89" t="n">
        <f aca="false">CHOOSE($G$3,AB108-AC108,AC108-AB108)</f>
        <v>0</v>
      </c>
      <c r="AL108" s="89" t="n">
        <f aca="false">CHOOSE($G$3,AE108-AF108,AF108-AE108)</f>
        <v>0</v>
      </c>
      <c r="AM108" s="89" t="n">
        <f aca="false">CHOOSE($G$3,AH108-AI108,AI108-AH108)</f>
        <v>0</v>
      </c>
      <c r="AN108" s="103" t="n">
        <f aca="false">SUM(AK108:AM108)</f>
        <v>0</v>
      </c>
      <c r="AP108" s="89" t="n">
        <f aca="false">CHOOSE($G$3,AA108-AB108,AB108-AA108)</f>
        <v>0</v>
      </c>
      <c r="AQ108" s="89" t="n">
        <f aca="false">CHOOSE($G$3,AD108-AE108,AE108-AD108)</f>
        <v>0</v>
      </c>
      <c r="AR108" s="89" t="n">
        <f aca="false">CHOOSE($G$3,AG108-AH108,AH108-AG108)</f>
        <v>0</v>
      </c>
      <c r="AS108" s="103" t="n">
        <f aca="false">AP108+AQ108+AR108</f>
        <v>0</v>
      </c>
      <c r="AT108" s="103"/>
      <c r="AU108" s="90" t="n">
        <f aca="false">AS108+AN108</f>
        <v>0</v>
      </c>
      <c r="AW108" s="90" t="n">
        <f aca="false">AI108+AF108+AC108</f>
        <v>0</v>
      </c>
      <c r="AX108" s="104"/>
    </row>
    <row r="109" customFormat="false" ht="12.75" hidden="false" customHeight="false" outlineLevel="0" collapsed="false">
      <c r="A109" s="94" t="n">
        <f aca="false">EDATE(A108,1)</f>
        <v>39845</v>
      </c>
      <c r="B109" s="95" t="n">
        <f aca="false">VLOOKUP(MONTH(A109),Volumes,4)</f>
        <v>10000</v>
      </c>
      <c r="C109" s="96"/>
      <c r="D109" s="97" t="n">
        <f aca="false">B109+C109</f>
        <v>10000</v>
      </c>
      <c r="E109" s="84" t="n">
        <f aca="false">IF(X109=0,0,IF(AND(X109=1,$H$3=1),D109*S109,IF($H$3=2,D109,"N/A")))</f>
        <v>0</v>
      </c>
      <c r="F109" s="84" t="n">
        <f aca="false">E109*W109</f>
        <v>0</v>
      </c>
      <c r="G109" s="32" t="n">
        <f aca="false">VLOOKUP($A109,Table,MATCH(G$4,Curves,0))</f>
        <v>3.273</v>
      </c>
      <c r="H109" s="98" t="n">
        <f aca="false">G109</f>
        <v>3.273</v>
      </c>
      <c r="I109" s="99" t="n">
        <f aca="false">H109</f>
        <v>3.273</v>
      </c>
      <c r="J109" s="32" t="n">
        <f aca="false">VLOOKUP($A109,Table,MATCH(J$4,Curves,0))</f>
        <v>-0.0305</v>
      </c>
      <c r="K109" s="98" t="n">
        <f aca="false">J109</f>
        <v>-0.0305</v>
      </c>
      <c r="L109" s="99" t="n">
        <f aca="false">K109</f>
        <v>-0.0305</v>
      </c>
      <c r="M109" s="32" t="n">
        <f aca="false">VLOOKUP($A109,Table,MATCH(M$4,Curves,0))</f>
        <v>0.01</v>
      </c>
      <c r="N109" s="98" t="n">
        <f aca="false">VLOOKUP($A109,Table,MATCH(N$4,Curves,0))</f>
        <v>0.03</v>
      </c>
      <c r="O109" s="99" t="n">
        <f aca="false">N109</f>
        <v>0.03</v>
      </c>
      <c r="P109" s="100"/>
      <c r="Q109" s="99" t="n">
        <f aca="false">O109+L109+I109</f>
        <v>3.2725</v>
      </c>
      <c r="R109" s="100"/>
      <c r="S109" s="35" t="n">
        <f aca="false">A110-A109</f>
        <v>28</v>
      </c>
      <c r="T109" s="101" t="n">
        <f aca="false">CHOOSE(F$3,A110+24,A109)</f>
        <v>39897</v>
      </c>
      <c r="U109" s="35" t="n">
        <f aca="false">T109-C$3</f>
        <v>3123</v>
      </c>
      <c r="V109" s="32" t="n">
        <f aca="false">VLOOKUP($A109,Table,MATCH(V$4,Curves,0))</f>
        <v>0.07059261112833</v>
      </c>
      <c r="W109" s="102" t="n">
        <f aca="false">1/(1+CHOOSE(F$3,(V110+($K$3/10000))/2,(V109+($K$3/10000))/2))^(2*U109/365.25)</f>
        <v>0.552574035114893</v>
      </c>
      <c r="X109" s="35" t="n">
        <f aca="false">IF(AND(mthbeg&lt;=A109,mthend&gt;=A109),1,0)</f>
        <v>0</v>
      </c>
      <c r="Y109" s="35" t="n">
        <f aca="false">S109*X109</f>
        <v>0</v>
      </c>
      <c r="AA109" s="89" t="n">
        <f aca="false">F109*G109</f>
        <v>0</v>
      </c>
      <c r="AB109" s="89" t="n">
        <f aca="false">$F109*H109</f>
        <v>0</v>
      </c>
      <c r="AC109" s="89" t="n">
        <f aca="false">$F109*I109</f>
        <v>0</v>
      </c>
      <c r="AD109" s="89" t="n">
        <f aca="false">$F109*J109</f>
        <v>-0</v>
      </c>
      <c r="AE109" s="89" t="n">
        <f aca="false">$F109*K109</f>
        <v>-0</v>
      </c>
      <c r="AF109" s="89" t="n">
        <f aca="false">$F109*L109</f>
        <v>-0</v>
      </c>
      <c r="AG109" s="89" t="n">
        <f aca="false">$F109*M109</f>
        <v>0</v>
      </c>
      <c r="AH109" s="89" t="n">
        <f aca="false">$F109*N109</f>
        <v>0</v>
      </c>
      <c r="AI109" s="89" t="n">
        <f aca="false">F109*O109</f>
        <v>0</v>
      </c>
      <c r="AJ109" s="93"/>
      <c r="AK109" s="89" t="n">
        <f aca="false">CHOOSE($G$3,AB109-AC109,AC109-AB109)</f>
        <v>0</v>
      </c>
      <c r="AL109" s="89" t="n">
        <f aca="false">CHOOSE($G$3,AE109-AF109,AF109-AE109)</f>
        <v>0</v>
      </c>
      <c r="AM109" s="89" t="n">
        <f aca="false">CHOOSE($G$3,AH109-AI109,AI109-AH109)</f>
        <v>0</v>
      </c>
      <c r="AN109" s="103" t="n">
        <f aca="false">SUM(AK109:AM109)</f>
        <v>0</v>
      </c>
      <c r="AP109" s="89" t="n">
        <f aca="false">CHOOSE($G$3,AA109-AB109,AB109-AA109)</f>
        <v>0</v>
      </c>
      <c r="AQ109" s="89" t="n">
        <f aca="false">CHOOSE($G$3,AD109-AE109,AE109-AD109)</f>
        <v>0</v>
      </c>
      <c r="AR109" s="89" t="n">
        <f aca="false">CHOOSE($G$3,AG109-AH109,AH109-AG109)</f>
        <v>0</v>
      </c>
      <c r="AS109" s="103" t="n">
        <f aca="false">AP109+AQ109+AR109</f>
        <v>0</v>
      </c>
      <c r="AT109" s="103"/>
      <c r="AU109" s="90" t="n">
        <f aca="false">AS109+AN109</f>
        <v>0</v>
      </c>
      <c r="AW109" s="90" t="n">
        <f aca="false">AI109+AF109+AC109</f>
        <v>0</v>
      </c>
      <c r="AX109" s="104"/>
    </row>
    <row r="110" customFormat="false" ht="12.75" hidden="false" customHeight="false" outlineLevel="0" collapsed="false">
      <c r="A110" s="94" t="n">
        <f aca="false">EDATE(A109,1)</f>
        <v>39873</v>
      </c>
      <c r="B110" s="95" t="n">
        <f aca="false">VLOOKUP(MONTH(A110),Volumes,4)</f>
        <v>10000</v>
      </c>
      <c r="C110" s="96"/>
      <c r="D110" s="97" t="n">
        <f aca="false">B110+C110</f>
        <v>10000</v>
      </c>
      <c r="E110" s="84" t="n">
        <f aca="false">IF(X110=0,0,IF(AND(X110=1,$H$3=1),D110*S110,IF($H$3=2,D110,"N/A")))</f>
        <v>0</v>
      </c>
      <c r="F110" s="84" t="n">
        <f aca="false">E110*W110</f>
        <v>0</v>
      </c>
      <c r="G110" s="32" t="n">
        <f aca="false">VLOOKUP($A110,Table,MATCH(G$4,Curves,0))</f>
        <v>3.151</v>
      </c>
      <c r="H110" s="98" t="n">
        <f aca="false">G110</f>
        <v>3.151</v>
      </c>
      <c r="I110" s="99" t="n">
        <f aca="false">H110</f>
        <v>3.151</v>
      </c>
      <c r="J110" s="32" t="n">
        <f aca="false">VLOOKUP($A110,Table,MATCH(J$4,Curves,0))</f>
        <v>-0.012</v>
      </c>
      <c r="K110" s="98" t="n">
        <f aca="false">J110</f>
        <v>-0.012</v>
      </c>
      <c r="L110" s="99" t="n">
        <f aca="false">K110</f>
        <v>-0.012</v>
      </c>
      <c r="M110" s="32" t="n">
        <f aca="false">VLOOKUP($A110,Table,MATCH(M$4,Curves,0))</f>
        <v>0.01</v>
      </c>
      <c r="N110" s="98" t="n">
        <f aca="false">VLOOKUP($A110,Table,MATCH(N$4,Curves,0))</f>
        <v>0.03</v>
      </c>
      <c r="O110" s="99" t="n">
        <f aca="false">N110</f>
        <v>0.03</v>
      </c>
      <c r="P110" s="100"/>
      <c r="Q110" s="99" t="n">
        <f aca="false">O110+L110+I110</f>
        <v>3.169</v>
      </c>
      <c r="R110" s="100"/>
      <c r="S110" s="35" t="n">
        <f aca="false">A111-A110</f>
        <v>31</v>
      </c>
      <c r="T110" s="101" t="n">
        <f aca="false">CHOOSE(F$3,A111+24,A110)</f>
        <v>39928</v>
      </c>
      <c r="U110" s="35" t="n">
        <f aca="false">T110-C$3</f>
        <v>3154</v>
      </c>
      <c r="V110" s="32" t="n">
        <f aca="false">VLOOKUP($A110,Table,MATCH(V$4,Curves,0))</f>
        <v>0.070591074187384</v>
      </c>
      <c r="W110" s="102" t="n">
        <f aca="false">1/(1+CHOOSE(F$3,(V111+($K$3/10000))/2,(V110+($K$3/10000))/2))^(2*U110/365.25)</f>
        <v>0.549337839089439</v>
      </c>
      <c r="X110" s="35" t="n">
        <f aca="false">IF(AND(mthbeg&lt;=A110,mthend&gt;=A110),1,0)</f>
        <v>0</v>
      </c>
      <c r="Y110" s="35" t="n">
        <f aca="false">S110*X110</f>
        <v>0</v>
      </c>
      <c r="AA110" s="89" t="n">
        <f aca="false">F110*G110</f>
        <v>0</v>
      </c>
      <c r="AB110" s="89" t="n">
        <f aca="false">$F110*H110</f>
        <v>0</v>
      </c>
      <c r="AC110" s="89" t="n">
        <f aca="false">$F110*I110</f>
        <v>0</v>
      </c>
      <c r="AD110" s="89" t="n">
        <f aca="false">$F110*J110</f>
        <v>-0</v>
      </c>
      <c r="AE110" s="89" t="n">
        <f aca="false">$F110*K110</f>
        <v>-0</v>
      </c>
      <c r="AF110" s="89" t="n">
        <f aca="false">$F110*L110</f>
        <v>-0</v>
      </c>
      <c r="AG110" s="89" t="n">
        <f aca="false">$F110*M110</f>
        <v>0</v>
      </c>
      <c r="AH110" s="89" t="n">
        <f aca="false">$F110*N110</f>
        <v>0</v>
      </c>
      <c r="AI110" s="89" t="n">
        <f aca="false">F110*O110</f>
        <v>0</v>
      </c>
      <c r="AJ110" s="93"/>
      <c r="AK110" s="89" t="n">
        <f aca="false">CHOOSE($G$3,AB110-AC110,AC110-AB110)</f>
        <v>0</v>
      </c>
      <c r="AL110" s="89" t="n">
        <f aca="false">CHOOSE($G$3,AE110-AF110,AF110-AE110)</f>
        <v>0</v>
      </c>
      <c r="AM110" s="89" t="n">
        <f aca="false">CHOOSE($G$3,AH110-AI110,AI110-AH110)</f>
        <v>0</v>
      </c>
      <c r="AN110" s="103" t="n">
        <f aca="false">SUM(AK110:AM110)</f>
        <v>0</v>
      </c>
      <c r="AP110" s="89" t="n">
        <f aca="false">CHOOSE($G$3,AA110-AB110,AB110-AA110)</f>
        <v>0</v>
      </c>
      <c r="AQ110" s="89" t="n">
        <f aca="false">CHOOSE($G$3,AD110-AE110,AE110-AD110)</f>
        <v>0</v>
      </c>
      <c r="AR110" s="89" t="n">
        <f aca="false">CHOOSE($G$3,AG110-AH110,AH110-AG110)</f>
        <v>0</v>
      </c>
      <c r="AS110" s="103" t="n">
        <f aca="false">AP110+AQ110+AR110</f>
        <v>0</v>
      </c>
      <c r="AT110" s="103"/>
      <c r="AU110" s="90" t="n">
        <f aca="false">AS110+AN110</f>
        <v>0</v>
      </c>
      <c r="AW110" s="90" t="n">
        <f aca="false">AI110+AF110+AC110</f>
        <v>0</v>
      </c>
      <c r="AX110" s="104"/>
    </row>
    <row r="111" customFormat="false" ht="12.75" hidden="false" customHeight="false" outlineLevel="0" collapsed="false">
      <c r="A111" s="94" t="n">
        <f aca="false">EDATE(A110,1)</f>
        <v>39904</v>
      </c>
      <c r="B111" s="95" t="n">
        <f aca="false">VLOOKUP(MONTH(A111),Volumes,4)</f>
        <v>10000</v>
      </c>
      <c r="C111" s="96"/>
      <c r="D111" s="97" t="n">
        <f aca="false">B111+C111</f>
        <v>10000</v>
      </c>
      <c r="E111" s="84" t="n">
        <f aca="false">IF(X111=0,0,IF(AND(X111=1,$H$3=1),D111*S111,IF($H$3=2,D111,"N/A")))</f>
        <v>0</v>
      </c>
      <c r="F111" s="84" t="n">
        <f aca="false">E111*W111</f>
        <v>0</v>
      </c>
      <c r="G111" s="32" t="n">
        <f aca="false">VLOOKUP($A111,Table,MATCH(G$4,Curves,0))</f>
        <v>3.029</v>
      </c>
      <c r="H111" s="98" t="n">
        <f aca="false">G111</f>
        <v>3.029</v>
      </c>
      <c r="I111" s="99" t="n">
        <f aca="false">H111</f>
        <v>3.029</v>
      </c>
      <c r="J111" s="32" t="n">
        <f aca="false">VLOOKUP($A111,Table,MATCH(J$4,Curves,0))</f>
        <v>-0.012</v>
      </c>
      <c r="K111" s="98" t="n">
        <f aca="false">J111</f>
        <v>-0.012</v>
      </c>
      <c r="L111" s="99" t="n">
        <f aca="false">K111</f>
        <v>-0.012</v>
      </c>
      <c r="M111" s="32" t="n">
        <f aca="false">VLOOKUP($A111,Table,MATCH(M$4,Curves,0))</f>
        <v>0.0125</v>
      </c>
      <c r="N111" s="98" t="n">
        <f aca="false">VLOOKUP($A111,Table,MATCH(N$4,Curves,0))</f>
        <v>0.03</v>
      </c>
      <c r="O111" s="99" t="n">
        <f aca="false">N111</f>
        <v>0.03</v>
      </c>
      <c r="P111" s="100"/>
      <c r="Q111" s="99" t="n">
        <f aca="false">O111+L111+I111</f>
        <v>3.047</v>
      </c>
      <c r="R111" s="100"/>
      <c r="S111" s="35" t="n">
        <f aca="false">A112-A111</f>
        <v>30</v>
      </c>
      <c r="T111" s="101" t="n">
        <f aca="false">CHOOSE(F$3,A112+24,A111)</f>
        <v>39958</v>
      </c>
      <c r="U111" s="35" t="n">
        <f aca="false">T111-C$3</f>
        <v>3184</v>
      </c>
      <c r="V111" s="32" t="n">
        <f aca="false">VLOOKUP($A111,Table,MATCH(V$4,Curves,0))</f>
        <v>0.070589372574195</v>
      </c>
      <c r="W111" s="102" t="n">
        <f aca="false">1/(1+CHOOSE(F$3,(V112+($K$3/10000))/2,(V111+($K$3/10000))/2))^(2*U111/365.25)</f>
        <v>0.546224228558654</v>
      </c>
      <c r="X111" s="35" t="n">
        <f aca="false">IF(AND(mthbeg&lt;=A111,mthend&gt;=A111),1,0)</f>
        <v>0</v>
      </c>
      <c r="Y111" s="35" t="n">
        <f aca="false">S111*X111</f>
        <v>0</v>
      </c>
      <c r="AA111" s="89" t="n">
        <f aca="false">F111*G111</f>
        <v>0</v>
      </c>
      <c r="AB111" s="89" t="n">
        <f aca="false">$F111*H111</f>
        <v>0</v>
      </c>
      <c r="AC111" s="89" t="n">
        <f aca="false">$F111*I111</f>
        <v>0</v>
      </c>
      <c r="AD111" s="89" t="n">
        <f aca="false">$F111*J111</f>
        <v>-0</v>
      </c>
      <c r="AE111" s="89" t="n">
        <f aca="false">$F111*K111</f>
        <v>-0</v>
      </c>
      <c r="AF111" s="89" t="n">
        <f aca="false">$F111*L111</f>
        <v>-0</v>
      </c>
      <c r="AG111" s="89" t="n">
        <f aca="false">$F111*M111</f>
        <v>0</v>
      </c>
      <c r="AH111" s="89" t="n">
        <f aca="false">$F111*N111</f>
        <v>0</v>
      </c>
      <c r="AI111" s="89" t="n">
        <f aca="false">F111*O111</f>
        <v>0</v>
      </c>
      <c r="AJ111" s="93"/>
      <c r="AK111" s="89" t="n">
        <f aca="false">CHOOSE($G$3,AB111-AC111,AC111-AB111)</f>
        <v>0</v>
      </c>
      <c r="AL111" s="89" t="n">
        <f aca="false">CHOOSE($G$3,AE111-AF111,AF111-AE111)</f>
        <v>0</v>
      </c>
      <c r="AM111" s="89" t="n">
        <f aca="false">CHOOSE($G$3,AH111-AI111,AI111-AH111)</f>
        <v>0</v>
      </c>
      <c r="AN111" s="103" t="n">
        <f aca="false">SUM(AK111:AM111)</f>
        <v>0</v>
      </c>
      <c r="AP111" s="89" t="n">
        <f aca="false">CHOOSE($G$3,AA111-AB111,AB111-AA111)</f>
        <v>0</v>
      </c>
      <c r="AQ111" s="89" t="n">
        <f aca="false">CHOOSE($G$3,AD111-AE111,AE111-AD111)</f>
        <v>0</v>
      </c>
      <c r="AR111" s="89" t="n">
        <f aca="false">CHOOSE($G$3,AG111-AH111,AH111-AG111)</f>
        <v>0</v>
      </c>
      <c r="AS111" s="103" t="n">
        <f aca="false">AP111+AQ111+AR111</f>
        <v>0</v>
      </c>
      <c r="AT111" s="103"/>
      <c r="AU111" s="90" t="n">
        <f aca="false">AS111+AN111</f>
        <v>0</v>
      </c>
      <c r="AW111" s="90" t="n">
        <f aca="false">AI111+AF111+AC111</f>
        <v>0</v>
      </c>
      <c r="AX111" s="104"/>
    </row>
    <row r="112" customFormat="false" ht="12.75" hidden="false" customHeight="false" outlineLevel="0" collapsed="false">
      <c r="A112" s="94" t="n">
        <f aca="false">EDATE(A111,1)</f>
        <v>39934</v>
      </c>
      <c r="B112" s="95" t="n">
        <f aca="false">VLOOKUP(MONTH(A112),Volumes,4)</f>
        <v>20000</v>
      </c>
      <c r="C112" s="96"/>
      <c r="D112" s="97" t="n">
        <f aca="false">B112+C112</f>
        <v>20000</v>
      </c>
      <c r="E112" s="84" t="n">
        <f aca="false">IF(X112=0,0,IF(AND(X112=1,$H$3=1),D112*S112,IF($H$3=2,D112,"N/A")))</f>
        <v>0</v>
      </c>
      <c r="F112" s="84" t="n">
        <f aca="false">E112*W112</f>
        <v>0</v>
      </c>
      <c r="G112" s="32" t="n">
        <f aca="false">VLOOKUP($A112,Table,MATCH(G$4,Curves,0))</f>
        <v>3.02</v>
      </c>
      <c r="H112" s="98" t="n">
        <f aca="false">G112</f>
        <v>3.02</v>
      </c>
      <c r="I112" s="99" t="n">
        <f aca="false">H112</f>
        <v>3.02</v>
      </c>
      <c r="J112" s="32" t="n">
        <f aca="false">VLOOKUP($A112,Table,MATCH(J$4,Curves,0))</f>
        <v>-0.01225</v>
      </c>
      <c r="K112" s="98" t="n">
        <f aca="false">J112</f>
        <v>-0.01225</v>
      </c>
      <c r="L112" s="99" t="n">
        <f aca="false">K112</f>
        <v>-0.01225</v>
      </c>
      <c r="M112" s="32" t="n">
        <f aca="false">VLOOKUP($A112,Table,MATCH(M$4,Curves,0))</f>
        <v>0.0125</v>
      </c>
      <c r="N112" s="98" t="n">
        <f aca="false">VLOOKUP($A112,Table,MATCH(N$4,Curves,0))</f>
        <v>0.03</v>
      </c>
      <c r="O112" s="99" t="n">
        <f aca="false">N112</f>
        <v>0.03</v>
      </c>
      <c r="P112" s="100"/>
      <c r="Q112" s="99" t="n">
        <f aca="false">O112+L112+I112</f>
        <v>3.03775</v>
      </c>
      <c r="R112" s="100"/>
      <c r="S112" s="35" t="n">
        <f aca="false">A113-A112</f>
        <v>31</v>
      </c>
      <c r="T112" s="101" t="n">
        <f aca="false">CHOOSE(F$3,A113+24,A112)</f>
        <v>39989</v>
      </c>
      <c r="U112" s="35" t="n">
        <f aca="false">T112-C$3</f>
        <v>3215</v>
      </c>
      <c r="V112" s="32" t="n">
        <f aca="false">VLOOKUP($A112,Table,MATCH(V$4,Curves,0))</f>
        <v>0.070587725851755</v>
      </c>
      <c r="W112" s="102" t="n">
        <f aca="false">1/(1+CHOOSE(F$3,(V113+($K$3/10000))/2,(V112+($K$3/10000))/2))^(2*U112/365.25)</f>
        <v>0.543025518835589</v>
      </c>
      <c r="X112" s="35" t="n">
        <f aca="false">IF(AND(mthbeg&lt;=A112,mthend&gt;=A112),1,0)</f>
        <v>0</v>
      </c>
      <c r="Y112" s="35" t="n">
        <f aca="false">S112*X112</f>
        <v>0</v>
      </c>
      <c r="AA112" s="89" t="n">
        <f aca="false">F112*G112</f>
        <v>0</v>
      </c>
      <c r="AB112" s="89" t="n">
        <f aca="false">$F112*H112</f>
        <v>0</v>
      </c>
      <c r="AC112" s="89" t="n">
        <f aca="false">$F112*I112</f>
        <v>0</v>
      </c>
      <c r="AD112" s="89" t="n">
        <f aca="false">$F112*J112</f>
        <v>-0</v>
      </c>
      <c r="AE112" s="89" t="n">
        <f aca="false">$F112*K112</f>
        <v>-0</v>
      </c>
      <c r="AF112" s="89" t="n">
        <f aca="false">$F112*L112</f>
        <v>-0</v>
      </c>
      <c r="AG112" s="89" t="n">
        <f aca="false">$F112*M112</f>
        <v>0</v>
      </c>
      <c r="AH112" s="89" t="n">
        <f aca="false">$F112*N112</f>
        <v>0</v>
      </c>
      <c r="AI112" s="89" t="n">
        <f aca="false">F112*O112</f>
        <v>0</v>
      </c>
      <c r="AJ112" s="93"/>
      <c r="AK112" s="89" t="n">
        <f aca="false">CHOOSE($G$3,AB112-AC112,AC112-AB112)</f>
        <v>0</v>
      </c>
      <c r="AL112" s="89" t="n">
        <f aca="false">CHOOSE($G$3,AE112-AF112,AF112-AE112)</f>
        <v>0</v>
      </c>
      <c r="AM112" s="89" t="n">
        <f aca="false">CHOOSE($G$3,AH112-AI112,AI112-AH112)</f>
        <v>0</v>
      </c>
      <c r="AN112" s="103" t="n">
        <f aca="false">SUM(AK112:AM112)</f>
        <v>0</v>
      </c>
      <c r="AP112" s="89" t="n">
        <f aca="false">CHOOSE($G$3,AA112-AB112,AB112-AA112)</f>
        <v>0</v>
      </c>
      <c r="AQ112" s="89" t="n">
        <f aca="false">CHOOSE($G$3,AD112-AE112,AE112-AD112)</f>
        <v>0</v>
      </c>
      <c r="AR112" s="89" t="n">
        <f aca="false">CHOOSE($G$3,AG112-AH112,AH112-AG112)</f>
        <v>0</v>
      </c>
      <c r="AS112" s="103" t="n">
        <f aca="false">AP112+AQ112+AR112</f>
        <v>0</v>
      </c>
      <c r="AT112" s="103"/>
      <c r="AU112" s="90" t="n">
        <f aca="false">AS112+AN112</f>
        <v>0</v>
      </c>
      <c r="AW112" s="90" t="n">
        <f aca="false">AI112+AF112+AC112</f>
        <v>0</v>
      </c>
      <c r="AX112" s="104"/>
    </row>
    <row r="113" customFormat="false" ht="12.75" hidden="false" customHeight="false" outlineLevel="0" collapsed="false">
      <c r="A113" s="94" t="n">
        <f aca="false">EDATE(A112,1)</f>
        <v>39965</v>
      </c>
      <c r="B113" s="95" t="n">
        <f aca="false">VLOOKUP(MONTH(A113),Volumes,4)</f>
        <v>40000</v>
      </c>
      <c r="C113" s="96"/>
      <c r="D113" s="97" t="n">
        <f aca="false">B113+C113</f>
        <v>40000</v>
      </c>
      <c r="E113" s="84" t="n">
        <f aca="false">IF(X113=0,0,IF(AND(X113=1,$H$3=1),D113*S113,IF($H$3=2,D113,"N/A")))</f>
        <v>0</v>
      </c>
      <c r="F113" s="84" t="n">
        <f aca="false">E113*W113</f>
        <v>0</v>
      </c>
      <c r="G113" s="32" t="n">
        <f aca="false">VLOOKUP($A113,Table,MATCH(G$4,Curves,0))</f>
        <v>3.058</v>
      </c>
      <c r="H113" s="98" t="n">
        <f aca="false">G113</f>
        <v>3.058</v>
      </c>
      <c r="I113" s="99" t="n">
        <f aca="false">H113</f>
        <v>3.058</v>
      </c>
      <c r="J113" s="32" t="n">
        <f aca="false">VLOOKUP($A113,Table,MATCH(J$4,Curves,0))</f>
        <v>-0.01225</v>
      </c>
      <c r="K113" s="98" t="n">
        <f aca="false">J113</f>
        <v>-0.01225</v>
      </c>
      <c r="L113" s="99" t="n">
        <f aca="false">K113</f>
        <v>-0.01225</v>
      </c>
      <c r="M113" s="32" t="n">
        <f aca="false">VLOOKUP($A113,Table,MATCH(M$4,Curves,0))</f>
        <v>0.0125</v>
      </c>
      <c r="N113" s="98" t="n">
        <f aca="false">VLOOKUP($A113,Table,MATCH(N$4,Curves,0))</f>
        <v>0.03</v>
      </c>
      <c r="O113" s="99" t="n">
        <f aca="false">N113</f>
        <v>0.03</v>
      </c>
      <c r="P113" s="100"/>
      <c r="Q113" s="99" t="n">
        <f aca="false">O113+L113+I113</f>
        <v>3.07575</v>
      </c>
      <c r="R113" s="100"/>
      <c r="S113" s="35" t="n">
        <f aca="false">A114-A113</f>
        <v>30</v>
      </c>
      <c r="T113" s="101" t="n">
        <f aca="false">CHOOSE(F$3,A114+24,A113)</f>
        <v>40019</v>
      </c>
      <c r="U113" s="35" t="n">
        <f aca="false">T113-C$3</f>
        <v>3245</v>
      </c>
      <c r="V113" s="32" t="n">
        <f aca="false">VLOOKUP($A113,Table,MATCH(V$4,Curves,0))</f>
        <v>0.070586024238568</v>
      </c>
      <c r="W113" s="102" t="n">
        <f aca="false">1/(1+CHOOSE(F$3,(V114+($K$3/10000))/2,(V113+($K$3/10000))/2))^(2*U113/365.25)</f>
        <v>0.539947972996095</v>
      </c>
      <c r="X113" s="35" t="n">
        <f aca="false">IF(AND(mthbeg&lt;=A113,mthend&gt;=A113),1,0)</f>
        <v>0</v>
      </c>
      <c r="Y113" s="35" t="n">
        <f aca="false">S113*X113</f>
        <v>0</v>
      </c>
      <c r="AA113" s="89" t="n">
        <f aca="false">F113*G113</f>
        <v>0</v>
      </c>
      <c r="AB113" s="89" t="n">
        <f aca="false">$F113*H113</f>
        <v>0</v>
      </c>
      <c r="AC113" s="89" t="n">
        <f aca="false">$F113*I113</f>
        <v>0</v>
      </c>
      <c r="AD113" s="89" t="n">
        <f aca="false">$F113*J113</f>
        <v>-0</v>
      </c>
      <c r="AE113" s="89" t="n">
        <f aca="false">$F113*K113</f>
        <v>-0</v>
      </c>
      <c r="AF113" s="89" t="n">
        <f aca="false">$F113*L113</f>
        <v>-0</v>
      </c>
      <c r="AG113" s="89" t="n">
        <f aca="false">$F113*M113</f>
        <v>0</v>
      </c>
      <c r="AH113" s="89" t="n">
        <f aca="false">$F113*N113</f>
        <v>0</v>
      </c>
      <c r="AI113" s="89" t="n">
        <f aca="false">F113*O113</f>
        <v>0</v>
      </c>
      <c r="AJ113" s="93"/>
      <c r="AK113" s="89" t="n">
        <f aca="false">CHOOSE($G$3,AB113-AC113,AC113-AB113)</f>
        <v>0</v>
      </c>
      <c r="AL113" s="89" t="n">
        <f aca="false">CHOOSE($G$3,AE113-AF113,AF113-AE113)</f>
        <v>0</v>
      </c>
      <c r="AM113" s="89" t="n">
        <f aca="false">CHOOSE($G$3,AH113-AI113,AI113-AH113)</f>
        <v>0</v>
      </c>
      <c r="AN113" s="103" t="n">
        <f aca="false">SUM(AK113:AM113)</f>
        <v>0</v>
      </c>
      <c r="AP113" s="89" t="n">
        <f aca="false">CHOOSE($G$3,AA113-AB113,AB113-AA113)</f>
        <v>0</v>
      </c>
      <c r="AQ113" s="89" t="n">
        <f aca="false">CHOOSE($G$3,AD113-AE113,AE113-AD113)</f>
        <v>0</v>
      </c>
      <c r="AR113" s="89" t="n">
        <f aca="false">CHOOSE($G$3,AG113-AH113,AH113-AG113)</f>
        <v>0</v>
      </c>
      <c r="AS113" s="103" t="n">
        <f aca="false">AP113+AQ113+AR113</f>
        <v>0</v>
      </c>
      <c r="AT113" s="103"/>
      <c r="AU113" s="90" t="n">
        <f aca="false">AS113+AN113</f>
        <v>0</v>
      </c>
      <c r="AW113" s="90" t="n">
        <f aca="false">AI113+AF113+AC113</f>
        <v>0</v>
      </c>
      <c r="AX113" s="104"/>
    </row>
    <row r="114" customFormat="false" ht="12.75" hidden="false" customHeight="false" outlineLevel="0" collapsed="false">
      <c r="A114" s="94" t="n">
        <f aca="false">EDATE(A113,1)</f>
        <v>39995</v>
      </c>
      <c r="B114" s="95" t="n">
        <f aca="false">VLOOKUP(MONTH(A114),Volumes,4)</f>
        <v>40000</v>
      </c>
      <c r="C114" s="96"/>
      <c r="D114" s="97" t="n">
        <f aca="false">B114+C114</f>
        <v>40000</v>
      </c>
      <c r="E114" s="84" t="n">
        <f aca="false">IF(X114=0,0,IF(AND(X114=1,$H$3=1),D114*S114,IF($H$3=2,D114,"N/A")))</f>
        <v>0</v>
      </c>
      <c r="F114" s="84" t="n">
        <f aca="false">E114*W114</f>
        <v>0</v>
      </c>
      <c r="G114" s="32" t="n">
        <f aca="false">VLOOKUP($A114,Table,MATCH(G$4,Curves,0))</f>
        <v>3.07</v>
      </c>
      <c r="H114" s="98" t="n">
        <f aca="false">G114</f>
        <v>3.07</v>
      </c>
      <c r="I114" s="99" t="n">
        <f aca="false">H114</f>
        <v>3.07</v>
      </c>
      <c r="J114" s="32" t="n">
        <f aca="false">VLOOKUP($A114,Table,MATCH(J$4,Curves,0))</f>
        <v>-0.01225</v>
      </c>
      <c r="K114" s="98" t="n">
        <f aca="false">J114</f>
        <v>-0.01225</v>
      </c>
      <c r="L114" s="99" t="n">
        <f aca="false">K114</f>
        <v>-0.01225</v>
      </c>
      <c r="M114" s="32" t="n">
        <f aca="false">VLOOKUP($A114,Table,MATCH(M$4,Curves,0))</f>
        <v>0.0125</v>
      </c>
      <c r="N114" s="98" t="n">
        <f aca="false">VLOOKUP($A114,Table,MATCH(N$4,Curves,0))</f>
        <v>0.03</v>
      </c>
      <c r="O114" s="99" t="n">
        <f aca="false">N114</f>
        <v>0.03</v>
      </c>
      <c r="P114" s="100"/>
      <c r="Q114" s="99" t="n">
        <f aca="false">O114+L114+I114</f>
        <v>3.08775</v>
      </c>
      <c r="R114" s="100"/>
      <c r="S114" s="35" t="n">
        <f aca="false">A115-A114</f>
        <v>31</v>
      </c>
      <c r="T114" s="101" t="n">
        <f aca="false">CHOOSE(F$3,A115+24,A114)</f>
        <v>40050</v>
      </c>
      <c r="U114" s="35" t="n">
        <f aca="false">T114-C$3</f>
        <v>3276</v>
      </c>
      <c r="V114" s="32" t="n">
        <f aca="false">VLOOKUP($A114,Table,MATCH(V$4,Curves,0))</f>
        <v>0.070584377516129</v>
      </c>
      <c r="W114" s="102" t="n">
        <f aca="false">1/(1+CHOOSE(F$3,(V115+($K$3/10000))/2,(V114+($K$3/10000))/2))^(2*U114/365.25)</f>
        <v>0.536786311967585</v>
      </c>
      <c r="X114" s="35" t="n">
        <f aca="false">IF(AND(mthbeg&lt;=A114,mthend&gt;=A114),1,0)</f>
        <v>0</v>
      </c>
      <c r="Y114" s="35" t="n">
        <f aca="false">S114*X114</f>
        <v>0</v>
      </c>
      <c r="AA114" s="89" t="n">
        <f aca="false">F114*G114</f>
        <v>0</v>
      </c>
      <c r="AB114" s="89" t="n">
        <f aca="false">$F114*H114</f>
        <v>0</v>
      </c>
      <c r="AC114" s="89" t="n">
        <f aca="false">$F114*I114</f>
        <v>0</v>
      </c>
      <c r="AD114" s="89" t="n">
        <f aca="false">$F114*J114</f>
        <v>-0</v>
      </c>
      <c r="AE114" s="89" t="n">
        <f aca="false">$F114*K114</f>
        <v>-0</v>
      </c>
      <c r="AF114" s="89" t="n">
        <f aca="false">$F114*L114</f>
        <v>-0</v>
      </c>
      <c r="AG114" s="89" t="n">
        <f aca="false">$F114*M114</f>
        <v>0</v>
      </c>
      <c r="AH114" s="89" t="n">
        <f aca="false">$F114*N114</f>
        <v>0</v>
      </c>
      <c r="AI114" s="89" t="n">
        <f aca="false">F114*O114</f>
        <v>0</v>
      </c>
      <c r="AJ114" s="93"/>
      <c r="AK114" s="89" t="n">
        <f aca="false">CHOOSE($G$3,AB114-AC114,AC114-AB114)</f>
        <v>0</v>
      </c>
      <c r="AL114" s="89" t="n">
        <f aca="false">CHOOSE($G$3,AE114-AF114,AF114-AE114)</f>
        <v>0</v>
      </c>
      <c r="AM114" s="89" t="n">
        <f aca="false">CHOOSE($G$3,AH114-AI114,AI114-AH114)</f>
        <v>0</v>
      </c>
      <c r="AN114" s="103" t="n">
        <f aca="false">SUM(AK114:AM114)</f>
        <v>0</v>
      </c>
      <c r="AP114" s="89" t="n">
        <f aca="false">CHOOSE($G$3,AA114-AB114,AB114-AA114)</f>
        <v>0</v>
      </c>
      <c r="AQ114" s="89" t="n">
        <f aca="false">CHOOSE($G$3,AD114-AE114,AE114-AD114)</f>
        <v>0</v>
      </c>
      <c r="AR114" s="89" t="n">
        <f aca="false">CHOOSE($G$3,AG114-AH114,AH114-AG114)</f>
        <v>0</v>
      </c>
      <c r="AS114" s="103" t="n">
        <f aca="false">AP114+AQ114+AR114</f>
        <v>0</v>
      </c>
      <c r="AT114" s="103"/>
      <c r="AU114" s="90" t="n">
        <f aca="false">AS114+AN114</f>
        <v>0</v>
      </c>
      <c r="AW114" s="90" t="n">
        <f aca="false">AI114+AF114+AC114</f>
        <v>0</v>
      </c>
      <c r="AX114" s="104"/>
    </row>
    <row r="115" customFormat="false" ht="12.75" hidden="false" customHeight="false" outlineLevel="0" collapsed="false">
      <c r="A115" s="94" t="n">
        <f aca="false">EDATE(A114,1)</f>
        <v>40026</v>
      </c>
      <c r="B115" s="95" t="n">
        <f aca="false">VLOOKUP(MONTH(A115),Volumes,4)</f>
        <v>40000</v>
      </c>
      <c r="C115" s="96"/>
      <c r="D115" s="97" t="n">
        <f aca="false">B115+C115</f>
        <v>40000</v>
      </c>
      <c r="E115" s="84" t="n">
        <f aca="false">IF(X115=0,0,IF(AND(X115=1,$H$3=1),D115*S115,IF($H$3=2,D115,"N/A")))</f>
        <v>0</v>
      </c>
      <c r="F115" s="84" t="n">
        <f aca="false">E115*W115</f>
        <v>0</v>
      </c>
      <c r="G115" s="32" t="n">
        <f aca="false">VLOOKUP($A115,Table,MATCH(G$4,Curves,0))</f>
        <v>3.091</v>
      </c>
      <c r="H115" s="98" t="n">
        <f aca="false">G115</f>
        <v>3.091</v>
      </c>
      <c r="I115" s="99" t="n">
        <f aca="false">H115</f>
        <v>3.091</v>
      </c>
      <c r="J115" s="32" t="n">
        <f aca="false">VLOOKUP($A115,Table,MATCH(J$4,Curves,0))</f>
        <v>-0.01475</v>
      </c>
      <c r="K115" s="98" t="n">
        <f aca="false">J115</f>
        <v>-0.01475</v>
      </c>
      <c r="L115" s="99" t="n">
        <f aca="false">K115</f>
        <v>-0.01475</v>
      </c>
      <c r="M115" s="32" t="n">
        <f aca="false">VLOOKUP($A115,Table,MATCH(M$4,Curves,0))</f>
        <v>0.0125</v>
      </c>
      <c r="N115" s="98" t="n">
        <f aca="false">VLOOKUP($A115,Table,MATCH(N$4,Curves,0))</f>
        <v>0.03</v>
      </c>
      <c r="O115" s="99" t="n">
        <f aca="false">N115</f>
        <v>0.03</v>
      </c>
      <c r="P115" s="100"/>
      <c r="Q115" s="99" t="n">
        <f aca="false">O115+L115+I115</f>
        <v>3.10625</v>
      </c>
      <c r="R115" s="100"/>
      <c r="S115" s="35" t="n">
        <f aca="false">A116-A115</f>
        <v>31</v>
      </c>
      <c r="T115" s="101" t="n">
        <f aca="false">CHOOSE(F$3,A116+24,A115)</f>
        <v>40081</v>
      </c>
      <c r="U115" s="35" t="n">
        <f aca="false">T115-C$3</f>
        <v>3307</v>
      </c>
      <c r="V115" s="32" t="n">
        <f aca="false">VLOOKUP($A115,Table,MATCH(V$4,Curves,0))</f>
        <v>0.070582675902944</v>
      </c>
      <c r="W115" s="102" t="n">
        <f aca="false">1/(1+CHOOSE(F$3,(V116+($K$3/10000))/2,(V115+($K$3/10000))/2))^(2*U115/365.25)</f>
        <v>0.533643312911284</v>
      </c>
      <c r="X115" s="35" t="n">
        <f aca="false">IF(AND(mthbeg&lt;=A115,mthend&gt;=A115),1,0)</f>
        <v>0</v>
      </c>
      <c r="Y115" s="35" t="n">
        <f aca="false">S115*X115</f>
        <v>0</v>
      </c>
      <c r="AA115" s="89" t="n">
        <f aca="false">F115*G115</f>
        <v>0</v>
      </c>
      <c r="AB115" s="89" t="n">
        <f aca="false">$F115*H115</f>
        <v>0</v>
      </c>
      <c r="AC115" s="89" t="n">
        <f aca="false">$F115*I115</f>
        <v>0</v>
      </c>
      <c r="AD115" s="89" t="n">
        <f aca="false">$F115*J115</f>
        <v>-0</v>
      </c>
      <c r="AE115" s="89" t="n">
        <f aca="false">$F115*K115</f>
        <v>-0</v>
      </c>
      <c r="AF115" s="89" t="n">
        <f aca="false">$F115*L115</f>
        <v>-0</v>
      </c>
      <c r="AG115" s="89" t="n">
        <f aca="false">$F115*M115</f>
        <v>0</v>
      </c>
      <c r="AH115" s="89" t="n">
        <f aca="false">$F115*N115</f>
        <v>0</v>
      </c>
      <c r="AI115" s="89" t="n">
        <f aca="false">F115*O115</f>
        <v>0</v>
      </c>
      <c r="AJ115" s="93"/>
      <c r="AK115" s="89" t="n">
        <f aca="false">CHOOSE($G$3,AB115-AC115,AC115-AB115)</f>
        <v>0</v>
      </c>
      <c r="AL115" s="89" t="n">
        <f aca="false">CHOOSE($G$3,AE115-AF115,AF115-AE115)</f>
        <v>0</v>
      </c>
      <c r="AM115" s="89" t="n">
        <f aca="false">CHOOSE($G$3,AH115-AI115,AI115-AH115)</f>
        <v>0</v>
      </c>
      <c r="AN115" s="103" t="n">
        <f aca="false">SUM(AK115:AM115)</f>
        <v>0</v>
      </c>
      <c r="AP115" s="89" t="n">
        <f aca="false">CHOOSE($G$3,AA115-AB115,AB115-AA115)</f>
        <v>0</v>
      </c>
      <c r="AQ115" s="89" t="n">
        <f aca="false">CHOOSE($G$3,AD115-AE115,AE115-AD115)</f>
        <v>0</v>
      </c>
      <c r="AR115" s="89" t="n">
        <f aca="false">CHOOSE($G$3,AG115-AH115,AH115-AG115)</f>
        <v>0</v>
      </c>
      <c r="AS115" s="103" t="n">
        <f aca="false">AP115+AQ115+AR115</f>
        <v>0</v>
      </c>
      <c r="AT115" s="103"/>
      <c r="AU115" s="90" t="n">
        <f aca="false">AS115+AN115</f>
        <v>0</v>
      </c>
      <c r="AW115" s="90" t="n">
        <f aca="false">AI115+AF115+AC115</f>
        <v>0</v>
      </c>
      <c r="AX115" s="104"/>
    </row>
    <row r="116" customFormat="false" ht="12.75" hidden="false" customHeight="false" outlineLevel="0" collapsed="false">
      <c r="A116" s="94" t="n">
        <f aca="false">EDATE(A115,1)</f>
        <v>40057</v>
      </c>
      <c r="B116" s="95" t="n">
        <f aca="false">VLOOKUP(MONTH(A116),Volumes,4)</f>
        <v>20000</v>
      </c>
      <c r="C116" s="96"/>
      <c r="D116" s="97" t="n">
        <f aca="false">B116+C116</f>
        <v>20000</v>
      </c>
      <c r="E116" s="84" t="n">
        <f aca="false">IF(X116=0,0,IF(AND(X116=1,$H$3=1),D116*S116,IF($H$3=2,D116,"N/A")))</f>
        <v>0</v>
      </c>
      <c r="F116" s="84" t="n">
        <f aca="false">E116*W116</f>
        <v>0</v>
      </c>
      <c r="G116" s="32" t="n">
        <f aca="false">VLOOKUP($A116,Table,MATCH(G$4,Curves,0))</f>
        <v>3.112</v>
      </c>
      <c r="H116" s="98" t="n">
        <f aca="false">G116</f>
        <v>3.112</v>
      </c>
      <c r="I116" s="99" t="n">
        <f aca="false">H116</f>
        <v>3.112</v>
      </c>
      <c r="J116" s="32" t="n">
        <f aca="false">VLOOKUP($A116,Table,MATCH(J$4,Curves,0))</f>
        <v>-0.01475</v>
      </c>
      <c r="K116" s="98" t="n">
        <f aca="false">J116</f>
        <v>-0.01475</v>
      </c>
      <c r="L116" s="99" t="n">
        <f aca="false">K116</f>
        <v>-0.01475</v>
      </c>
      <c r="M116" s="32" t="n">
        <f aca="false">VLOOKUP($A116,Table,MATCH(M$4,Curves,0))</f>
        <v>0.0125</v>
      </c>
      <c r="N116" s="98" t="n">
        <f aca="false">VLOOKUP($A116,Table,MATCH(N$4,Curves,0))</f>
        <v>0.03</v>
      </c>
      <c r="O116" s="99" t="n">
        <f aca="false">N116</f>
        <v>0.03</v>
      </c>
      <c r="P116" s="100"/>
      <c r="Q116" s="99" t="n">
        <f aca="false">O116+L116+I116</f>
        <v>3.12725</v>
      </c>
      <c r="R116" s="100"/>
      <c r="S116" s="35" t="n">
        <f aca="false">A117-A116</f>
        <v>30</v>
      </c>
      <c r="T116" s="101" t="n">
        <f aca="false">CHOOSE(F$3,A117+24,A116)</f>
        <v>40111</v>
      </c>
      <c r="U116" s="35" t="n">
        <f aca="false">T116-C$3</f>
        <v>3337</v>
      </c>
      <c r="V116" s="32" t="n">
        <f aca="false">VLOOKUP($A116,Table,MATCH(V$4,Curves,0))</f>
        <v>0.070580974289759</v>
      </c>
      <c r="W116" s="102" t="n">
        <f aca="false">1/(1+CHOOSE(F$3,(V117+($K$3/10000))/2,(V116+($K$3/10000))/2))^(2*U116/365.25)</f>
        <v>0.530619365031778</v>
      </c>
      <c r="X116" s="35" t="n">
        <f aca="false">IF(AND(mthbeg&lt;=A116,mthend&gt;=A116),1,0)</f>
        <v>0</v>
      </c>
      <c r="Y116" s="35" t="n">
        <f aca="false">S116*X116</f>
        <v>0</v>
      </c>
      <c r="AA116" s="89" t="n">
        <f aca="false">F116*G116</f>
        <v>0</v>
      </c>
      <c r="AB116" s="89" t="n">
        <f aca="false">$F116*H116</f>
        <v>0</v>
      </c>
      <c r="AC116" s="89" t="n">
        <f aca="false">$F116*I116</f>
        <v>0</v>
      </c>
      <c r="AD116" s="89" t="n">
        <f aca="false">$F116*J116</f>
        <v>-0</v>
      </c>
      <c r="AE116" s="89" t="n">
        <f aca="false">$F116*K116</f>
        <v>-0</v>
      </c>
      <c r="AF116" s="89" t="n">
        <f aca="false">$F116*L116</f>
        <v>-0</v>
      </c>
      <c r="AG116" s="89" t="n">
        <f aca="false">$F116*M116</f>
        <v>0</v>
      </c>
      <c r="AH116" s="89" t="n">
        <f aca="false">$F116*N116</f>
        <v>0</v>
      </c>
      <c r="AI116" s="89" t="n">
        <f aca="false">F116*O116</f>
        <v>0</v>
      </c>
      <c r="AJ116" s="93"/>
      <c r="AK116" s="89" t="n">
        <f aca="false">CHOOSE($G$3,AB116-AC116,AC116-AB116)</f>
        <v>0</v>
      </c>
      <c r="AL116" s="89" t="n">
        <f aca="false">CHOOSE($G$3,AE116-AF116,AF116-AE116)</f>
        <v>0</v>
      </c>
      <c r="AM116" s="89" t="n">
        <f aca="false">CHOOSE($G$3,AH116-AI116,AI116-AH116)</f>
        <v>0</v>
      </c>
      <c r="AN116" s="103" t="n">
        <f aca="false">SUM(AK116:AM116)</f>
        <v>0</v>
      </c>
      <c r="AP116" s="89" t="n">
        <f aca="false">CHOOSE($G$3,AA116-AB116,AB116-AA116)</f>
        <v>0</v>
      </c>
      <c r="AQ116" s="89" t="n">
        <f aca="false">CHOOSE($G$3,AD116-AE116,AE116-AD116)</f>
        <v>0</v>
      </c>
      <c r="AR116" s="89" t="n">
        <f aca="false">CHOOSE($G$3,AG116-AH116,AH116-AG116)</f>
        <v>0</v>
      </c>
      <c r="AS116" s="103" t="n">
        <f aca="false">AP116+AQ116+AR116</f>
        <v>0</v>
      </c>
      <c r="AT116" s="103"/>
      <c r="AU116" s="90" t="n">
        <f aca="false">AS116+AN116</f>
        <v>0</v>
      </c>
      <c r="AW116" s="90" t="n">
        <f aca="false">AI116+AF116+AC116</f>
        <v>0</v>
      </c>
      <c r="AX116" s="104"/>
    </row>
    <row r="117" customFormat="false" ht="12.75" hidden="false" customHeight="false" outlineLevel="0" collapsed="false">
      <c r="A117" s="94" t="n">
        <f aca="false">EDATE(A116,1)</f>
        <v>40087</v>
      </c>
      <c r="B117" s="95" t="n">
        <f aca="false">VLOOKUP(MONTH(A117),Volumes,4)</f>
        <v>10000</v>
      </c>
      <c r="C117" s="96"/>
      <c r="D117" s="97" t="n">
        <f aca="false">B117+C117</f>
        <v>10000</v>
      </c>
      <c r="E117" s="84" t="n">
        <f aca="false">IF(X117=0,0,IF(AND(X117=1,$H$3=1),D117*S117,IF($H$3=2,D117,"N/A")))</f>
        <v>0</v>
      </c>
      <c r="F117" s="84" t="n">
        <f aca="false">E117*W117</f>
        <v>0</v>
      </c>
      <c r="G117" s="32" t="n">
        <f aca="false">VLOOKUP($A117,Table,MATCH(G$4,Curves,0))</f>
        <v>3.121</v>
      </c>
      <c r="H117" s="98" t="n">
        <f aca="false">G117</f>
        <v>3.121</v>
      </c>
      <c r="I117" s="99" t="n">
        <f aca="false">H117</f>
        <v>3.121</v>
      </c>
      <c r="J117" s="32" t="n">
        <f aca="false">VLOOKUP($A117,Table,MATCH(J$4,Curves,0))</f>
        <v>-0.0305</v>
      </c>
      <c r="K117" s="98" t="n">
        <f aca="false">J117</f>
        <v>-0.0305</v>
      </c>
      <c r="L117" s="99" t="n">
        <f aca="false">K117</f>
        <v>-0.0305</v>
      </c>
      <c r="M117" s="32" t="n">
        <f aca="false">VLOOKUP($A117,Table,MATCH(M$4,Curves,0))</f>
        <v>0.0125</v>
      </c>
      <c r="N117" s="98" t="n">
        <f aca="false">VLOOKUP($A117,Table,MATCH(N$4,Curves,0))</f>
        <v>0.03</v>
      </c>
      <c r="O117" s="99" t="n">
        <f aca="false">N117</f>
        <v>0.03</v>
      </c>
      <c r="P117" s="100"/>
      <c r="Q117" s="99" t="n">
        <f aca="false">O117+L117+I117</f>
        <v>3.1205</v>
      </c>
      <c r="R117" s="100"/>
      <c r="S117" s="35" t="n">
        <f aca="false">A118-A117</f>
        <v>31</v>
      </c>
      <c r="T117" s="101" t="n">
        <f aca="false">CHOOSE(F$3,A118+24,A117)</f>
        <v>40142</v>
      </c>
      <c r="U117" s="35" t="n">
        <f aca="false">T117-C$3</f>
        <v>3368</v>
      </c>
      <c r="V117" s="32" t="n">
        <f aca="false">VLOOKUP($A117,Table,MATCH(V$4,Curves,0))</f>
        <v>0.070579327567323</v>
      </c>
      <c r="W117" s="102" t="n">
        <f aca="false">1/(1+CHOOSE(F$3,(V118+($K$3/10000))/2,(V117+($K$3/10000))/2))^(2*U117/365.25)</f>
        <v>0.527512764387808</v>
      </c>
      <c r="X117" s="35" t="n">
        <f aca="false">IF(AND(mthbeg&lt;=A117,mthend&gt;=A117),1,0)</f>
        <v>0</v>
      </c>
      <c r="Y117" s="35" t="n">
        <f aca="false">S117*X117</f>
        <v>0</v>
      </c>
      <c r="AA117" s="89" t="n">
        <f aca="false">F117*G117</f>
        <v>0</v>
      </c>
      <c r="AB117" s="89" t="n">
        <f aca="false">$F117*H117</f>
        <v>0</v>
      </c>
      <c r="AC117" s="89" t="n">
        <f aca="false">$F117*I117</f>
        <v>0</v>
      </c>
      <c r="AD117" s="89" t="n">
        <f aca="false">$F117*J117</f>
        <v>-0</v>
      </c>
      <c r="AE117" s="89" t="n">
        <f aca="false">$F117*K117</f>
        <v>-0</v>
      </c>
      <c r="AF117" s="89" t="n">
        <f aca="false">$F117*L117</f>
        <v>-0</v>
      </c>
      <c r="AG117" s="89" t="n">
        <f aca="false">$F117*M117</f>
        <v>0</v>
      </c>
      <c r="AH117" s="89" t="n">
        <f aca="false">$F117*N117</f>
        <v>0</v>
      </c>
      <c r="AI117" s="89" t="n">
        <f aca="false">F117*O117</f>
        <v>0</v>
      </c>
      <c r="AJ117" s="93"/>
      <c r="AK117" s="89" t="n">
        <f aca="false">CHOOSE($G$3,AB117-AC117,AC117-AB117)</f>
        <v>0</v>
      </c>
      <c r="AL117" s="89" t="n">
        <f aca="false">CHOOSE($G$3,AE117-AF117,AF117-AE117)</f>
        <v>0</v>
      </c>
      <c r="AM117" s="89" t="n">
        <f aca="false">CHOOSE($G$3,AH117-AI117,AI117-AH117)</f>
        <v>0</v>
      </c>
      <c r="AN117" s="103" t="n">
        <f aca="false">SUM(AK117:AM117)</f>
        <v>0</v>
      </c>
      <c r="AP117" s="89" t="n">
        <f aca="false">CHOOSE($G$3,AA117-AB117,AB117-AA117)</f>
        <v>0</v>
      </c>
      <c r="AQ117" s="89" t="n">
        <f aca="false">CHOOSE($G$3,AD117-AE117,AE117-AD117)</f>
        <v>0</v>
      </c>
      <c r="AR117" s="89" t="n">
        <f aca="false">CHOOSE($G$3,AG117-AH117,AH117-AG117)</f>
        <v>0</v>
      </c>
      <c r="AS117" s="103" t="n">
        <f aca="false">AP117+AQ117+AR117</f>
        <v>0</v>
      </c>
      <c r="AT117" s="103"/>
      <c r="AU117" s="90" t="n">
        <f aca="false">AS117+AN117</f>
        <v>0</v>
      </c>
      <c r="AW117" s="90" t="n">
        <f aca="false">AI117+AF117+AC117</f>
        <v>0</v>
      </c>
      <c r="AX117" s="104"/>
    </row>
    <row r="118" customFormat="false" ht="12.75" hidden="false" customHeight="false" outlineLevel="0" collapsed="false">
      <c r="A118" s="94" t="n">
        <f aca="false">EDATE(A117,1)</f>
        <v>40118</v>
      </c>
      <c r="B118" s="95" t="n">
        <f aca="false">VLOOKUP(MONTH(A118),Volumes,4)</f>
        <v>10000</v>
      </c>
      <c r="C118" s="96"/>
      <c r="D118" s="97" t="n">
        <f aca="false">B118+C118</f>
        <v>10000</v>
      </c>
      <c r="E118" s="84" t="n">
        <f aca="false">IF(X118=0,0,IF(AND(X118=1,$H$3=1),D118*S118,IF($H$3=2,D118,"N/A")))</f>
        <v>0</v>
      </c>
      <c r="F118" s="84" t="n">
        <f aca="false">E118*W118</f>
        <v>0</v>
      </c>
      <c r="G118" s="32" t="n">
        <f aca="false">VLOOKUP($A118,Table,MATCH(G$4,Curves,0))</f>
        <v>3.183</v>
      </c>
      <c r="H118" s="98" t="n">
        <f aca="false">G118</f>
        <v>3.183</v>
      </c>
      <c r="I118" s="99" t="n">
        <f aca="false">H118</f>
        <v>3.183</v>
      </c>
      <c r="J118" s="32" t="n">
        <f aca="false">VLOOKUP($A118,Table,MATCH(J$4,Curves,0))</f>
        <v>-0.027</v>
      </c>
      <c r="K118" s="98" t="n">
        <f aca="false">J118</f>
        <v>-0.027</v>
      </c>
      <c r="L118" s="99" t="n">
        <f aca="false">K118</f>
        <v>-0.027</v>
      </c>
      <c r="M118" s="32" t="n">
        <f aca="false">VLOOKUP($A118,Table,MATCH(M$4,Curves,0))</f>
        <v>0.01</v>
      </c>
      <c r="N118" s="98" t="n">
        <f aca="false">VLOOKUP($A118,Table,MATCH(N$4,Curves,0))</f>
        <v>0.03</v>
      </c>
      <c r="O118" s="99" t="n">
        <f aca="false">N118</f>
        <v>0.03</v>
      </c>
      <c r="P118" s="100"/>
      <c r="Q118" s="99" t="n">
        <f aca="false">O118+L118+I118</f>
        <v>3.186</v>
      </c>
      <c r="R118" s="100"/>
      <c r="S118" s="35" t="n">
        <f aca="false">A119-A118</f>
        <v>30</v>
      </c>
      <c r="T118" s="101" t="n">
        <f aca="false">CHOOSE(F$3,A119+24,A118)</f>
        <v>40172</v>
      </c>
      <c r="U118" s="35" t="n">
        <f aca="false">T118-C$3</f>
        <v>3398</v>
      </c>
      <c r="V118" s="32" t="n">
        <f aca="false">VLOOKUP($A118,Table,MATCH(V$4,Curves,0))</f>
        <v>0.070577625954141</v>
      </c>
      <c r="W118" s="102" t="n">
        <f aca="false">1/(1+CHOOSE(F$3,(V119+($K$3/10000))/2,(V118+($K$3/10000))/2))^(2*U118/365.25)</f>
        <v>0.524523834612788</v>
      </c>
      <c r="X118" s="35" t="n">
        <f aca="false">IF(AND(mthbeg&lt;=A118,mthend&gt;=A118),1,0)</f>
        <v>0</v>
      </c>
      <c r="Y118" s="35" t="n">
        <f aca="false">S118*X118</f>
        <v>0</v>
      </c>
      <c r="AA118" s="89" t="n">
        <f aca="false">F118*G118</f>
        <v>0</v>
      </c>
      <c r="AB118" s="89" t="n">
        <f aca="false">$F118*H118</f>
        <v>0</v>
      </c>
      <c r="AC118" s="89" t="n">
        <f aca="false">$F118*I118</f>
        <v>0</v>
      </c>
      <c r="AD118" s="89" t="n">
        <f aca="false">$F118*J118</f>
        <v>-0</v>
      </c>
      <c r="AE118" s="89" t="n">
        <f aca="false">$F118*K118</f>
        <v>-0</v>
      </c>
      <c r="AF118" s="89" t="n">
        <f aca="false">$F118*L118</f>
        <v>-0</v>
      </c>
      <c r="AG118" s="89" t="n">
        <f aca="false">$F118*M118</f>
        <v>0</v>
      </c>
      <c r="AH118" s="89" t="n">
        <f aca="false">$F118*N118</f>
        <v>0</v>
      </c>
      <c r="AI118" s="89" t="n">
        <f aca="false">F118*O118</f>
        <v>0</v>
      </c>
      <c r="AJ118" s="93"/>
      <c r="AK118" s="89" t="n">
        <f aca="false">CHOOSE($G$3,AB118-AC118,AC118-AB118)</f>
        <v>0</v>
      </c>
      <c r="AL118" s="89" t="n">
        <f aca="false">CHOOSE($G$3,AE118-AF118,AF118-AE118)</f>
        <v>0</v>
      </c>
      <c r="AM118" s="89" t="n">
        <f aca="false">CHOOSE($G$3,AH118-AI118,AI118-AH118)</f>
        <v>0</v>
      </c>
      <c r="AN118" s="103" t="n">
        <f aca="false">SUM(AK118:AM118)</f>
        <v>0</v>
      </c>
      <c r="AP118" s="89" t="n">
        <f aca="false">CHOOSE($G$3,AA118-AB118,AB118-AA118)</f>
        <v>0</v>
      </c>
      <c r="AQ118" s="89" t="n">
        <f aca="false">CHOOSE($G$3,AD118-AE118,AE118-AD118)</f>
        <v>0</v>
      </c>
      <c r="AR118" s="89" t="n">
        <f aca="false">CHOOSE($G$3,AG118-AH118,AH118-AG118)</f>
        <v>0</v>
      </c>
      <c r="AS118" s="103" t="n">
        <f aca="false">AP118+AQ118+AR118</f>
        <v>0</v>
      </c>
      <c r="AT118" s="103"/>
      <c r="AU118" s="90" t="n">
        <f aca="false">AS118+AN118</f>
        <v>0</v>
      </c>
      <c r="AW118" s="90" t="n">
        <f aca="false">AI118+AF118+AC118</f>
        <v>0</v>
      </c>
      <c r="AX118" s="104"/>
    </row>
    <row r="119" customFormat="false" ht="12.75" hidden="false" customHeight="false" outlineLevel="0" collapsed="false">
      <c r="A119" s="94" t="n">
        <f aca="false">EDATE(A118,1)</f>
        <v>40148</v>
      </c>
      <c r="B119" s="95" t="n">
        <f aca="false">VLOOKUP(MONTH(A119),Volumes,4)</f>
        <v>10000</v>
      </c>
      <c r="C119" s="96"/>
      <c r="D119" s="97" t="n">
        <f aca="false">B119+C119</f>
        <v>10000</v>
      </c>
      <c r="E119" s="84" t="n">
        <f aca="false">IF(X119=0,0,IF(AND(X119=1,$H$3=1),D119*S119,IF($H$3=2,D119,"N/A")))</f>
        <v>0</v>
      </c>
      <c r="F119" s="84" t="n">
        <f aca="false">E119*W119</f>
        <v>0</v>
      </c>
      <c r="G119" s="32" t="n">
        <f aca="false">VLOOKUP($A119,Table,MATCH(G$4,Curves,0))</f>
        <v>3.251</v>
      </c>
      <c r="H119" s="98" t="n">
        <f aca="false">G119</f>
        <v>3.251</v>
      </c>
      <c r="I119" s="99" t="n">
        <f aca="false">H119</f>
        <v>3.251</v>
      </c>
      <c r="J119" s="32" t="n">
        <f aca="false">VLOOKUP($A119,Table,MATCH(J$4,Curves,0))</f>
        <v>-0.027</v>
      </c>
      <c r="K119" s="98" t="n">
        <f aca="false">J119</f>
        <v>-0.027</v>
      </c>
      <c r="L119" s="99" t="n">
        <f aca="false">K119</f>
        <v>-0.027</v>
      </c>
      <c r="M119" s="32" t="n">
        <f aca="false">VLOOKUP($A119,Table,MATCH(M$4,Curves,0))</f>
        <v>0.01</v>
      </c>
      <c r="N119" s="98" t="n">
        <f aca="false">VLOOKUP($A119,Table,MATCH(N$4,Curves,0))</f>
        <v>0.03</v>
      </c>
      <c r="O119" s="99" t="n">
        <f aca="false">N119</f>
        <v>0.03</v>
      </c>
      <c r="P119" s="100"/>
      <c r="Q119" s="99" t="n">
        <f aca="false">O119+L119+I119</f>
        <v>3.254</v>
      </c>
      <c r="R119" s="100"/>
      <c r="S119" s="35" t="n">
        <f aca="false">A120-A119</f>
        <v>31</v>
      </c>
      <c r="T119" s="101" t="n">
        <f aca="false">CHOOSE(F$3,A120+24,A119)</f>
        <v>40203</v>
      </c>
      <c r="U119" s="35" t="n">
        <f aca="false">T119-C$3</f>
        <v>3429</v>
      </c>
      <c r="V119" s="32" t="n">
        <f aca="false">VLOOKUP($A119,Table,MATCH(V$4,Curves,0))</f>
        <v>0.070575979231707</v>
      </c>
      <c r="W119" s="102" t="n">
        <f aca="false">1/(1+CHOOSE(F$3,(V120+($K$3/10000))/2,(V119+($K$3/10000))/2))^(2*U119/365.25)</f>
        <v>0.52145320756904</v>
      </c>
      <c r="X119" s="35" t="n">
        <f aca="false">IF(AND(mthbeg&lt;=A119,mthend&gt;=A119),1,0)</f>
        <v>0</v>
      </c>
      <c r="Y119" s="35" t="n">
        <f aca="false">S119*X119</f>
        <v>0</v>
      </c>
      <c r="AA119" s="89" t="n">
        <f aca="false">F119*G119</f>
        <v>0</v>
      </c>
      <c r="AB119" s="89" t="n">
        <f aca="false">$F119*H119</f>
        <v>0</v>
      </c>
      <c r="AC119" s="89" t="n">
        <f aca="false">$F119*I119</f>
        <v>0</v>
      </c>
      <c r="AD119" s="89" t="n">
        <f aca="false">$F119*J119</f>
        <v>-0</v>
      </c>
      <c r="AE119" s="89" t="n">
        <f aca="false">$F119*K119</f>
        <v>-0</v>
      </c>
      <c r="AF119" s="89" t="n">
        <f aca="false">$F119*L119</f>
        <v>-0</v>
      </c>
      <c r="AG119" s="89" t="n">
        <f aca="false">$F119*M119</f>
        <v>0</v>
      </c>
      <c r="AH119" s="89" t="n">
        <f aca="false">$F119*N119</f>
        <v>0</v>
      </c>
      <c r="AI119" s="89" t="n">
        <f aca="false">F119*O119</f>
        <v>0</v>
      </c>
      <c r="AJ119" s="93"/>
      <c r="AK119" s="89" t="n">
        <f aca="false">CHOOSE($G$3,AB119-AC119,AC119-AB119)</f>
        <v>0</v>
      </c>
      <c r="AL119" s="89" t="n">
        <f aca="false">CHOOSE($G$3,AE119-AF119,AF119-AE119)</f>
        <v>0</v>
      </c>
      <c r="AM119" s="89" t="n">
        <f aca="false">CHOOSE($G$3,AH119-AI119,AI119-AH119)</f>
        <v>0</v>
      </c>
      <c r="AN119" s="103" t="n">
        <f aca="false">SUM(AK119:AM119)</f>
        <v>0</v>
      </c>
      <c r="AP119" s="89" t="n">
        <f aca="false">CHOOSE($G$3,AA119-AB119,AB119-AA119)</f>
        <v>0</v>
      </c>
      <c r="AQ119" s="89" t="n">
        <f aca="false">CHOOSE($G$3,AD119-AE119,AE119-AD119)</f>
        <v>0</v>
      </c>
      <c r="AR119" s="89" t="n">
        <f aca="false">CHOOSE($G$3,AG119-AH119,AH119-AG119)</f>
        <v>0</v>
      </c>
      <c r="AS119" s="103" t="n">
        <f aca="false">AP119+AQ119+AR119</f>
        <v>0</v>
      </c>
      <c r="AT119" s="103"/>
      <c r="AU119" s="90" t="n">
        <f aca="false">AS119+AN119</f>
        <v>0</v>
      </c>
      <c r="AW119" s="90" t="n">
        <f aca="false">AI119+AF119+AC119</f>
        <v>0</v>
      </c>
      <c r="AX119" s="104"/>
    </row>
    <row r="120" customFormat="false" ht="12.75" hidden="false" customHeight="false" outlineLevel="0" collapsed="false">
      <c r="A120" s="94" t="n">
        <f aca="false">EDATE(A119,1)</f>
        <v>40179</v>
      </c>
      <c r="B120" s="95" t="n">
        <f aca="false">VLOOKUP(MONTH(A120),Volumes,4)</f>
        <v>10000</v>
      </c>
      <c r="C120" s="96"/>
      <c r="D120" s="97" t="n">
        <f aca="false">B120+C120</f>
        <v>10000</v>
      </c>
      <c r="E120" s="84" t="n">
        <f aca="false">IF(X120=0,0,IF(AND(X120=1,$H$3=1),D120*S120,IF($H$3=2,D120,"N/A")))</f>
        <v>0</v>
      </c>
      <c r="F120" s="84" t="n">
        <f aca="false">E120*W120</f>
        <v>0</v>
      </c>
      <c r="G120" s="32" t="n">
        <f aca="false">VLOOKUP($A120,Table,MATCH(G$4,Curves,0))</f>
        <v>3.436</v>
      </c>
      <c r="H120" s="98" t="n">
        <f aca="false">G120</f>
        <v>3.436</v>
      </c>
      <c r="I120" s="99" t="n">
        <f aca="false">H120</f>
        <v>3.436</v>
      </c>
      <c r="J120" s="32" t="n">
        <f aca="false">VLOOKUP($A120,Table,MATCH(J$4,Curves,0))</f>
        <v>-0.027</v>
      </c>
      <c r="K120" s="98" t="n">
        <f aca="false">J120</f>
        <v>-0.027</v>
      </c>
      <c r="L120" s="99" t="n">
        <f aca="false">K120</f>
        <v>-0.027</v>
      </c>
      <c r="M120" s="32" t="n">
        <f aca="false">VLOOKUP($A120,Table,MATCH(M$4,Curves,0))</f>
        <v>0.01</v>
      </c>
      <c r="N120" s="98" t="n">
        <f aca="false">VLOOKUP($A120,Table,MATCH(N$4,Curves,0))</f>
        <v>0.03</v>
      </c>
      <c r="O120" s="99" t="n">
        <f aca="false">N120</f>
        <v>0.03</v>
      </c>
      <c r="P120" s="100"/>
      <c r="Q120" s="99" t="n">
        <f aca="false">O120+L120+I120</f>
        <v>3.439</v>
      </c>
      <c r="R120" s="100"/>
      <c r="S120" s="35" t="n">
        <f aca="false">A121-A120</f>
        <v>31</v>
      </c>
      <c r="T120" s="101" t="n">
        <f aca="false">CHOOSE(F$3,A121+24,A120)</f>
        <v>40234</v>
      </c>
      <c r="U120" s="35" t="n">
        <f aca="false">T120-C$3</f>
        <v>3460</v>
      </c>
      <c r="V120" s="32" t="n">
        <f aca="false">VLOOKUP($A120,Table,MATCH(V$4,Curves,0))</f>
        <v>0.070574277618526</v>
      </c>
      <c r="W120" s="102" t="n">
        <f aca="false">1/(1+CHOOSE(F$3,(V121+($K$3/10000))/2,(V120+($K$3/10000))/2))^(2*U120/365.25)</f>
        <v>0.518400700993131</v>
      </c>
      <c r="X120" s="35" t="n">
        <f aca="false">IF(AND(mthbeg&lt;=A120,mthend&gt;=A120),1,0)</f>
        <v>0</v>
      </c>
      <c r="Y120" s="35" t="n">
        <f aca="false">S120*X120</f>
        <v>0</v>
      </c>
      <c r="AA120" s="89" t="n">
        <f aca="false">F120*G120</f>
        <v>0</v>
      </c>
      <c r="AB120" s="89" t="n">
        <f aca="false">$F120*H120</f>
        <v>0</v>
      </c>
      <c r="AC120" s="89" t="n">
        <f aca="false">$F120*I120</f>
        <v>0</v>
      </c>
      <c r="AD120" s="89" t="n">
        <f aca="false">$F120*J120</f>
        <v>-0</v>
      </c>
      <c r="AE120" s="89" t="n">
        <f aca="false">$F120*K120</f>
        <v>-0</v>
      </c>
      <c r="AF120" s="89" t="n">
        <f aca="false">$F120*L120</f>
        <v>-0</v>
      </c>
      <c r="AG120" s="89" t="n">
        <f aca="false">$F120*M120</f>
        <v>0</v>
      </c>
      <c r="AH120" s="89" t="n">
        <f aca="false">$F120*N120</f>
        <v>0</v>
      </c>
      <c r="AI120" s="89" t="n">
        <f aca="false">F120*O120</f>
        <v>0</v>
      </c>
      <c r="AJ120" s="93"/>
      <c r="AK120" s="89" t="n">
        <f aca="false">CHOOSE($G$3,AB120-AC120,AC120-AB120)</f>
        <v>0</v>
      </c>
      <c r="AL120" s="89" t="n">
        <f aca="false">CHOOSE($G$3,AE120-AF120,AF120-AE120)</f>
        <v>0</v>
      </c>
      <c r="AM120" s="89" t="n">
        <f aca="false">CHOOSE($G$3,AH120-AI120,AI120-AH120)</f>
        <v>0</v>
      </c>
      <c r="AN120" s="103" t="n">
        <f aca="false">SUM(AK120:AM120)</f>
        <v>0</v>
      </c>
      <c r="AP120" s="89" t="n">
        <f aca="false">CHOOSE($G$3,AA120-AB120,AB120-AA120)</f>
        <v>0</v>
      </c>
      <c r="AQ120" s="89" t="n">
        <f aca="false">CHOOSE($G$3,AD120-AE120,AE120-AD120)</f>
        <v>0</v>
      </c>
      <c r="AR120" s="89" t="n">
        <f aca="false">CHOOSE($G$3,AG120-AH120,AH120-AG120)</f>
        <v>0</v>
      </c>
      <c r="AS120" s="103" t="n">
        <f aca="false">AP120+AQ120+AR120</f>
        <v>0</v>
      </c>
      <c r="AT120" s="103"/>
      <c r="AU120" s="90" t="n">
        <f aca="false">AS120+AN120</f>
        <v>0</v>
      </c>
      <c r="AW120" s="90" t="n">
        <f aca="false">AI120+AF120+AC120</f>
        <v>0</v>
      </c>
      <c r="AX120" s="104"/>
    </row>
    <row r="121" customFormat="false" ht="12.75" hidden="false" customHeight="false" outlineLevel="0" collapsed="false">
      <c r="A121" s="94" t="n">
        <f aca="false">EDATE(A120,1)</f>
        <v>40210</v>
      </c>
      <c r="B121" s="95" t="n">
        <f aca="false">VLOOKUP(MONTH(A121),Volumes,4)</f>
        <v>10000</v>
      </c>
      <c r="C121" s="96"/>
      <c r="D121" s="97" t="n">
        <f aca="false">B121+C121</f>
        <v>10000</v>
      </c>
      <c r="E121" s="84" t="n">
        <f aca="false">IF(X121=0,0,IF(AND(X121=1,$H$3=1),D121*S121,IF($H$3=2,D121,"N/A")))</f>
        <v>0</v>
      </c>
      <c r="F121" s="84" t="n">
        <f aca="false">E121*W121</f>
        <v>0</v>
      </c>
      <c r="G121" s="32" t="n">
        <f aca="false">VLOOKUP($A121,Table,MATCH(G$4,Curves,0))</f>
        <v>3.334</v>
      </c>
      <c r="H121" s="98" t="n">
        <f aca="false">G121</f>
        <v>3.334</v>
      </c>
      <c r="I121" s="99" t="n">
        <f aca="false">H121</f>
        <v>3.334</v>
      </c>
      <c r="J121" s="32" t="n">
        <f aca="false">VLOOKUP($A121,Table,MATCH(J$4,Curves,0))</f>
        <v>-0.027</v>
      </c>
      <c r="K121" s="98" t="n">
        <f aca="false">J121</f>
        <v>-0.027</v>
      </c>
      <c r="L121" s="99" t="n">
        <f aca="false">K121</f>
        <v>-0.027</v>
      </c>
      <c r="M121" s="32" t="n">
        <f aca="false">VLOOKUP($A121,Table,MATCH(M$4,Curves,0))</f>
        <v>0.01</v>
      </c>
      <c r="N121" s="98" t="n">
        <f aca="false">VLOOKUP($A121,Table,MATCH(N$4,Curves,0))</f>
        <v>0.03</v>
      </c>
      <c r="O121" s="99" t="n">
        <f aca="false">N121</f>
        <v>0.03</v>
      </c>
      <c r="P121" s="100"/>
      <c r="Q121" s="99" t="n">
        <f aca="false">O121+L121+I121</f>
        <v>3.337</v>
      </c>
      <c r="R121" s="100"/>
      <c r="S121" s="35" t="n">
        <f aca="false">A122-A121</f>
        <v>28</v>
      </c>
      <c r="T121" s="101" t="n">
        <f aca="false">CHOOSE(F$3,A122+24,A121)</f>
        <v>40262</v>
      </c>
      <c r="U121" s="35" t="n">
        <f aca="false">T121-C$3</f>
        <v>3488</v>
      </c>
      <c r="V121" s="32" t="n">
        <f aca="false">VLOOKUP($A121,Table,MATCH(V$4,Curves,0))</f>
        <v>0.070572576005346</v>
      </c>
      <c r="W121" s="102" t="n">
        <f aca="false">1/(1+CHOOSE(F$3,(V122+($K$3/10000))/2,(V121+($K$3/10000))/2))^(2*U121/365.25)</f>
        <v>0.515659083550325</v>
      </c>
      <c r="X121" s="35" t="n">
        <f aca="false">IF(AND(mthbeg&lt;=A121,mthend&gt;=A121),1,0)</f>
        <v>0</v>
      </c>
      <c r="Y121" s="35" t="n">
        <f aca="false">S121*X121</f>
        <v>0</v>
      </c>
      <c r="AA121" s="89" t="n">
        <f aca="false">F121*G121</f>
        <v>0</v>
      </c>
      <c r="AB121" s="89" t="n">
        <f aca="false">$F121*H121</f>
        <v>0</v>
      </c>
      <c r="AC121" s="89" t="n">
        <f aca="false">$F121*I121</f>
        <v>0</v>
      </c>
      <c r="AD121" s="89" t="n">
        <f aca="false">$F121*J121</f>
        <v>-0</v>
      </c>
      <c r="AE121" s="89" t="n">
        <f aca="false">$F121*K121</f>
        <v>-0</v>
      </c>
      <c r="AF121" s="89" t="n">
        <f aca="false">$F121*L121</f>
        <v>-0</v>
      </c>
      <c r="AG121" s="89" t="n">
        <f aca="false">$F121*M121</f>
        <v>0</v>
      </c>
      <c r="AH121" s="89" t="n">
        <f aca="false">$F121*N121</f>
        <v>0</v>
      </c>
      <c r="AI121" s="89" t="n">
        <f aca="false">F121*O121</f>
        <v>0</v>
      </c>
      <c r="AJ121" s="93"/>
      <c r="AK121" s="89" t="n">
        <f aca="false">CHOOSE($G$3,AB121-AC121,AC121-AB121)</f>
        <v>0</v>
      </c>
      <c r="AL121" s="89" t="n">
        <f aca="false">CHOOSE($G$3,AE121-AF121,AF121-AE121)</f>
        <v>0</v>
      </c>
      <c r="AM121" s="89" t="n">
        <f aca="false">CHOOSE($G$3,AH121-AI121,AI121-AH121)</f>
        <v>0</v>
      </c>
      <c r="AN121" s="103" t="n">
        <f aca="false">SUM(AK121:AM121)</f>
        <v>0</v>
      </c>
      <c r="AP121" s="89" t="n">
        <f aca="false">CHOOSE($G$3,AA121-AB121,AB121-AA121)</f>
        <v>0</v>
      </c>
      <c r="AQ121" s="89" t="n">
        <f aca="false">CHOOSE($G$3,AD121-AE121,AE121-AD121)</f>
        <v>0</v>
      </c>
      <c r="AR121" s="89" t="n">
        <f aca="false">CHOOSE($G$3,AG121-AH121,AH121-AG121)</f>
        <v>0</v>
      </c>
      <c r="AS121" s="103" t="n">
        <f aca="false">AP121+AQ121+AR121</f>
        <v>0</v>
      </c>
      <c r="AT121" s="103"/>
      <c r="AU121" s="90" t="n">
        <f aca="false">AS121+AN121</f>
        <v>0</v>
      </c>
      <c r="AW121" s="90" t="n">
        <f aca="false">AI121+AF121+AC121</f>
        <v>0</v>
      </c>
      <c r="AX121" s="104"/>
    </row>
    <row r="122" customFormat="false" ht="12.75" hidden="false" customHeight="false" outlineLevel="0" collapsed="false">
      <c r="A122" s="94" t="n">
        <f aca="false">EDATE(A121,1)</f>
        <v>40238</v>
      </c>
      <c r="B122" s="95" t="n">
        <f aca="false">VLOOKUP(MONTH(A122),Volumes,4)</f>
        <v>10000</v>
      </c>
      <c r="C122" s="96"/>
      <c r="D122" s="97" t="n">
        <f aca="false">B122+C122</f>
        <v>10000</v>
      </c>
      <c r="E122" s="84" t="n">
        <f aca="false">IF(X122=0,0,IF(AND(X122=1,$H$3=1),D122*S122,IF($H$3=2,D122,"N/A")))</f>
        <v>0</v>
      </c>
      <c r="F122" s="84" t="n">
        <f aca="false">E122*W122</f>
        <v>0</v>
      </c>
      <c r="G122" s="32" t="n">
        <f aca="false">VLOOKUP($A122,Table,MATCH(G$4,Curves,0))</f>
        <v>3.215</v>
      </c>
      <c r="H122" s="98" t="n">
        <f aca="false">G122</f>
        <v>3.215</v>
      </c>
      <c r="I122" s="99" t="n">
        <f aca="false">H122</f>
        <v>3.215</v>
      </c>
      <c r="J122" s="32" t="n">
        <f aca="false">VLOOKUP($A122,Table,MATCH(J$4,Curves,0))</f>
        <v>-0.0085</v>
      </c>
      <c r="K122" s="98" t="n">
        <f aca="false">J122</f>
        <v>-0.0085</v>
      </c>
      <c r="L122" s="99" t="n">
        <f aca="false">K122</f>
        <v>-0.0085</v>
      </c>
      <c r="M122" s="32" t="n">
        <f aca="false">VLOOKUP($A122,Table,MATCH(M$4,Curves,0))</f>
        <v>0.01</v>
      </c>
      <c r="N122" s="98" t="n">
        <f aca="false">VLOOKUP($A122,Table,MATCH(N$4,Curves,0))</f>
        <v>0.03</v>
      </c>
      <c r="O122" s="99" t="n">
        <f aca="false">N122</f>
        <v>0.03</v>
      </c>
      <c r="P122" s="100"/>
      <c r="Q122" s="99" t="n">
        <f aca="false">O122+L122+I122</f>
        <v>3.2365</v>
      </c>
      <c r="R122" s="100"/>
      <c r="S122" s="35" t="n">
        <f aca="false">A123-A122</f>
        <v>31</v>
      </c>
      <c r="T122" s="101" t="n">
        <f aca="false">CHOOSE(F$3,A123+24,A122)</f>
        <v>40293</v>
      </c>
      <c r="U122" s="35" t="n">
        <f aca="false">T122-C$3</f>
        <v>3519</v>
      </c>
      <c r="V122" s="32" t="n">
        <f aca="false">VLOOKUP($A122,Table,MATCH(V$4,Curves,0))</f>
        <v>0.070571039064411</v>
      </c>
      <c r="W122" s="102" t="n">
        <f aca="false">1/(1+CHOOSE(F$3,(V123+($K$3/10000))/2,(V122+($K$3/10000))/2))^(2*U122/365.25)</f>
        <v>0.512640767105254</v>
      </c>
      <c r="X122" s="35" t="n">
        <f aca="false">IF(AND(mthbeg&lt;=A122,mthend&gt;=A122),1,0)</f>
        <v>0</v>
      </c>
      <c r="Y122" s="35" t="n">
        <f aca="false">S122*X122</f>
        <v>0</v>
      </c>
      <c r="AA122" s="89" t="n">
        <f aca="false">F122*G122</f>
        <v>0</v>
      </c>
      <c r="AB122" s="89" t="n">
        <f aca="false">$F122*H122</f>
        <v>0</v>
      </c>
      <c r="AC122" s="89" t="n">
        <f aca="false">$F122*I122</f>
        <v>0</v>
      </c>
      <c r="AD122" s="89" t="n">
        <f aca="false">$F122*J122</f>
        <v>-0</v>
      </c>
      <c r="AE122" s="89" t="n">
        <f aca="false">$F122*K122</f>
        <v>-0</v>
      </c>
      <c r="AF122" s="89" t="n">
        <f aca="false">$F122*L122</f>
        <v>-0</v>
      </c>
      <c r="AG122" s="89" t="n">
        <f aca="false">$F122*M122</f>
        <v>0</v>
      </c>
      <c r="AH122" s="89" t="n">
        <f aca="false">$F122*N122</f>
        <v>0</v>
      </c>
      <c r="AI122" s="89" t="n">
        <f aca="false">F122*O122</f>
        <v>0</v>
      </c>
      <c r="AJ122" s="93"/>
      <c r="AK122" s="89" t="n">
        <f aca="false">CHOOSE($G$3,AB122-AC122,AC122-AB122)</f>
        <v>0</v>
      </c>
      <c r="AL122" s="89" t="n">
        <f aca="false">CHOOSE($G$3,AE122-AF122,AF122-AE122)</f>
        <v>0</v>
      </c>
      <c r="AM122" s="89" t="n">
        <f aca="false">CHOOSE($G$3,AH122-AI122,AI122-AH122)</f>
        <v>0</v>
      </c>
      <c r="AN122" s="103" t="n">
        <f aca="false">SUM(AK122:AM122)</f>
        <v>0</v>
      </c>
      <c r="AP122" s="89" t="n">
        <f aca="false">CHOOSE($G$3,AA122-AB122,AB122-AA122)</f>
        <v>0</v>
      </c>
      <c r="AQ122" s="89" t="n">
        <f aca="false">CHOOSE($G$3,AD122-AE122,AE122-AD122)</f>
        <v>0</v>
      </c>
      <c r="AR122" s="89" t="n">
        <f aca="false">CHOOSE($G$3,AG122-AH122,AH122-AG122)</f>
        <v>0</v>
      </c>
      <c r="AS122" s="103" t="n">
        <f aca="false">AP122+AQ122+AR122</f>
        <v>0</v>
      </c>
      <c r="AT122" s="103"/>
      <c r="AU122" s="90" t="n">
        <f aca="false">AS122+AN122</f>
        <v>0</v>
      </c>
      <c r="AW122" s="90" t="n">
        <f aca="false">AI122+AF122+AC122</f>
        <v>0</v>
      </c>
      <c r="AX122" s="104"/>
    </row>
    <row r="123" customFormat="false" ht="12.75" hidden="false" customHeight="false" outlineLevel="0" collapsed="false">
      <c r="A123" s="94" t="n">
        <f aca="false">EDATE(A122,1)</f>
        <v>40269</v>
      </c>
      <c r="B123" s="95" t="n">
        <f aca="false">VLOOKUP(MONTH(A123),Volumes,4)</f>
        <v>10000</v>
      </c>
      <c r="C123" s="96"/>
      <c r="D123" s="97" t="n">
        <f aca="false">B123+C123</f>
        <v>10000</v>
      </c>
      <c r="E123" s="84" t="n">
        <f aca="false">IF(X123=0,0,IF(AND(X123=1,$H$3=1),D123*S123,IF($H$3=2,D123,"N/A")))</f>
        <v>0</v>
      </c>
      <c r="F123" s="84" t="n">
        <f aca="false">E123*W123</f>
        <v>0</v>
      </c>
      <c r="G123" s="32" t="n">
        <f aca="false">VLOOKUP($A123,Table,MATCH(G$4,Curves,0))</f>
        <v>3.096</v>
      </c>
      <c r="H123" s="98" t="n">
        <f aca="false">G123</f>
        <v>3.096</v>
      </c>
      <c r="I123" s="99" t="n">
        <f aca="false">H123</f>
        <v>3.096</v>
      </c>
      <c r="J123" s="32" t="n">
        <f aca="false">VLOOKUP($A123,Table,MATCH(J$4,Curves,0))</f>
        <v>-0.0085</v>
      </c>
      <c r="K123" s="98" t="n">
        <f aca="false">J123</f>
        <v>-0.0085</v>
      </c>
      <c r="L123" s="99" t="n">
        <f aca="false">K123</f>
        <v>-0.0085</v>
      </c>
      <c r="M123" s="32" t="n">
        <f aca="false">VLOOKUP($A123,Table,MATCH(M$4,Curves,0))</f>
        <v>0.0125</v>
      </c>
      <c r="N123" s="98" t="n">
        <f aca="false">VLOOKUP($A123,Table,MATCH(N$4,Curves,0))</f>
        <v>0.03</v>
      </c>
      <c r="O123" s="99" t="n">
        <f aca="false">N123</f>
        <v>0.03</v>
      </c>
      <c r="P123" s="100"/>
      <c r="Q123" s="99" t="n">
        <f aca="false">O123+L123+I123</f>
        <v>3.1175</v>
      </c>
      <c r="R123" s="100"/>
      <c r="S123" s="35" t="n">
        <f aca="false">A124-A123</f>
        <v>30</v>
      </c>
      <c r="T123" s="101" t="n">
        <f aca="false">CHOOSE(F$3,A124+24,A123)</f>
        <v>40323</v>
      </c>
      <c r="U123" s="35" t="n">
        <f aca="false">T123-C$3</f>
        <v>3549</v>
      </c>
      <c r="V123" s="32" t="n">
        <f aca="false">VLOOKUP($A123,Table,MATCH(V$4,Curves,0))</f>
        <v>0.070569337451233</v>
      </c>
      <c r="W123" s="102" t="n">
        <f aca="false">1/(1+CHOOSE(F$3,(V124+($K$3/10000))/2,(V123+($K$3/10000))/2))^(2*U123/365.25)</f>
        <v>0.509736773676344</v>
      </c>
      <c r="X123" s="35" t="n">
        <f aca="false">IF(AND(mthbeg&lt;=A123,mthend&gt;=A123),1,0)</f>
        <v>0</v>
      </c>
      <c r="Y123" s="35" t="n">
        <f aca="false">S123*X123</f>
        <v>0</v>
      </c>
      <c r="AA123" s="89" t="n">
        <f aca="false">F123*G123</f>
        <v>0</v>
      </c>
      <c r="AB123" s="89" t="n">
        <f aca="false">$F123*H123</f>
        <v>0</v>
      </c>
      <c r="AC123" s="89" t="n">
        <f aca="false">$F123*I123</f>
        <v>0</v>
      </c>
      <c r="AD123" s="89" t="n">
        <f aca="false">$F123*J123</f>
        <v>-0</v>
      </c>
      <c r="AE123" s="89" t="n">
        <f aca="false">$F123*K123</f>
        <v>-0</v>
      </c>
      <c r="AF123" s="89" t="n">
        <f aca="false">$F123*L123</f>
        <v>-0</v>
      </c>
      <c r="AG123" s="89" t="n">
        <f aca="false">$F123*M123</f>
        <v>0</v>
      </c>
      <c r="AH123" s="89" t="n">
        <f aca="false">$F123*N123</f>
        <v>0</v>
      </c>
      <c r="AI123" s="89" t="n">
        <f aca="false">F123*O123</f>
        <v>0</v>
      </c>
      <c r="AJ123" s="93"/>
      <c r="AK123" s="89" t="n">
        <f aca="false">CHOOSE($G$3,AB123-AC123,AC123-AB123)</f>
        <v>0</v>
      </c>
      <c r="AL123" s="89" t="n">
        <f aca="false">CHOOSE($G$3,AE123-AF123,AF123-AE123)</f>
        <v>0</v>
      </c>
      <c r="AM123" s="89" t="n">
        <f aca="false">CHOOSE($G$3,AH123-AI123,AI123-AH123)</f>
        <v>0</v>
      </c>
      <c r="AN123" s="103" t="n">
        <f aca="false">SUM(AK123:AM123)</f>
        <v>0</v>
      </c>
      <c r="AP123" s="89" t="n">
        <f aca="false">CHOOSE($G$3,AA123-AB123,AB123-AA123)</f>
        <v>0</v>
      </c>
      <c r="AQ123" s="89" t="n">
        <f aca="false">CHOOSE($G$3,AD123-AE123,AE123-AD123)</f>
        <v>0</v>
      </c>
      <c r="AR123" s="89" t="n">
        <f aca="false">CHOOSE($G$3,AG123-AH123,AH123-AG123)</f>
        <v>0</v>
      </c>
      <c r="AS123" s="103" t="n">
        <f aca="false">AP123+AQ123+AR123</f>
        <v>0</v>
      </c>
      <c r="AT123" s="103"/>
      <c r="AU123" s="90" t="n">
        <f aca="false">AS123+AN123</f>
        <v>0</v>
      </c>
      <c r="AW123" s="90" t="n">
        <f aca="false">AI123+AF123+AC123</f>
        <v>0</v>
      </c>
      <c r="AX123" s="104"/>
    </row>
    <row r="124" customFormat="false" ht="12.75" hidden="false" customHeight="false" outlineLevel="0" collapsed="false">
      <c r="A124" s="94" t="n">
        <f aca="false">EDATE(A123,1)</f>
        <v>40299</v>
      </c>
      <c r="B124" s="95" t="n">
        <f aca="false">VLOOKUP(MONTH(A124),Volumes,4)</f>
        <v>20000</v>
      </c>
      <c r="C124" s="96"/>
      <c r="D124" s="97" t="n">
        <f aca="false">B124+C124</f>
        <v>20000</v>
      </c>
      <c r="E124" s="84" t="n">
        <f aca="false">IF(X124=0,0,IF(AND(X124=1,$H$3=1),D124*S124,IF($H$3=2,D124,"N/A")))</f>
        <v>0</v>
      </c>
      <c r="F124" s="84" t="n">
        <f aca="false">E124*W124</f>
        <v>0</v>
      </c>
      <c r="G124" s="32" t="n">
        <f aca="false">VLOOKUP($A124,Table,MATCH(G$4,Curves,0))</f>
        <v>3.088</v>
      </c>
      <c r="H124" s="98" t="n">
        <f aca="false">G124</f>
        <v>3.088</v>
      </c>
      <c r="I124" s="99" t="n">
        <f aca="false">H124</f>
        <v>3.088</v>
      </c>
      <c r="J124" s="32" t="n">
        <f aca="false">VLOOKUP($A124,Table,MATCH(J$4,Curves,0))</f>
        <v>-0.00875</v>
      </c>
      <c r="K124" s="98" t="n">
        <f aca="false">J124</f>
        <v>-0.00875</v>
      </c>
      <c r="L124" s="99" t="n">
        <f aca="false">K124</f>
        <v>-0.00875</v>
      </c>
      <c r="M124" s="32" t="n">
        <f aca="false">VLOOKUP($A124,Table,MATCH(M$4,Curves,0))</f>
        <v>0.0125</v>
      </c>
      <c r="N124" s="98" t="n">
        <f aca="false">VLOOKUP($A124,Table,MATCH(N$4,Curves,0))</f>
        <v>0.03</v>
      </c>
      <c r="O124" s="99" t="n">
        <f aca="false">N124</f>
        <v>0.03</v>
      </c>
      <c r="P124" s="100"/>
      <c r="Q124" s="99" t="n">
        <f aca="false">O124+L124+I124</f>
        <v>3.10925</v>
      </c>
      <c r="R124" s="100"/>
      <c r="S124" s="35" t="n">
        <f aca="false">A125-A124</f>
        <v>31</v>
      </c>
      <c r="T124" s="101" t="n">
        <f aca="false">CHOOSE(F$3,A125+24,A124)</f>
        <v>40354</v>
      </c>
      <c r="U124" s="35" t="n">
        <f aca="false">T124-C$3</f>
        <v>3580</v>
      </c>
      <c r="V124" s="32" t="n">
        <f aca="false">VLOOKUP($A124,Table,MATCH(V$4,Curves,0))</f>
        <v>0.070567690728804</v>
      </c>
      <c r="W124" s="102" t="n">
        <f aca="false">1/(1+CHOOSE(F$3,(V125+($K$3/10000))/2,(V124+($K$3/10000))/2))^(2*U124/365.25)</f>
        <v>0.506753400612133</v>
      </c>
      <c r="X124" s="35" t="n">
        <f aca="false">IF(AND(mthbeg&lt;=A124,mthend&gt;=A124),1,0)</f>
        <v>0</v>
      </c>
      <c r="Y124" s="35" t="n">
        <f aca="false">S124*X124</f>
        <v>0</v>
      </c>
      <c r="AA124" s="89" t="n">
        <f aca="false">F124*G124</f>
        <v>0</v>
      </c>
      <c r="AB124" s="89" t="n">
        <f aca="false">$F124*H124</f>
        <v>0</v>
      </c>
      <c r="AC124" s="89" t="n">
        <f aca="false">$F124*I124</f>
        <v>0</v>
      </c>
      <c r="AD124" s="89" t="n">
        <f aca="false">$F124*J124</f>
        <v>-0</v>
      </c>
      <c r="AE124" s="89" t="n">
        <f aca="false">$F124*K124</f>
        <v>-0</v>
      </c>
      <c r="AF124" s="89" t="n">
        <f aca="false">$F124*L124</f>
        <v>-0</v>
      </c>
      <c r="AG124" s="89" t="n">
        <f aca="false">$F124*M124</f>
        <v>0</v>
      </c>
      <c r="AH124" s="89" t="n">
        <f aca="false">$F124*N124</f>
        <v>0</v>
      </c>
      <c r="AI124" s="89" t="n">
        <f aca="false">F124*O124</f>
        <v>0</v>
      </c>
      <c r="AJ124" s="93"/>
      <c r="AK124" s="89" t="n">
        <f aca="false">CHOOSE($G$3,AB124-AC124,AC124-AB124)</f>
        <v>0</v>
      </c>
      <c r="AL124" s="89" t="n">
        <f aca="false">CHOOSE($G$3,AE124-AF124,AF124-AE124)</f>
        <v>0</v>
      </c>
      <c r="AM124" s="89" t="n">
        <f aca="false">CHOOSE($G$3,AH124-AI124,AI124-AH124)</f>
        <v>0</v>
      </c>
      <c r="AN124" s="103" t="n">
        <f aca="false">SUM(AK124:AM124)</f>
        <v>0</v>
      </c>
      <c r="AP124" s="89" t="n">
        <f aca="false">CHOOSE($G$3,AA124-AB124,AB124-AA124)</f>
        <v>0</v>
      </c>
      <c r="AQ124" s="89" t="n">
        <f aca="false">CHOOSE($G$3,AD124-AE124,AE124-AD124)</f>
        <v>0</v>
      </c>
      <c r="AR124" s="89" t="n">
        <f aca="false">CHOOSE($G$3,AG124-AH124,AH124-AG124)</f>
        <v>0</v>
      </c>
      <c r="AS124" s="103" t="n">
        <f aca="false">AP124+AQ124+AR124</f>
        <v>0</v>
      </c>
      <c r="AT124" s="103"/>
      <c r="AU124" s="90" t="n">
        <f aca="false">AS124+AN124</f>
        <v>0</v>
      </c>
      <c r="AW124" s="90" t="n">
        <f aca="false">AI124+AF124+AC124</f>
        <v>0</v>
      </c>
      <c r="AX124" s="104"/>
    </row>
    <row r="125" customFormat="false" ht="12.75" hidden="false" customHeight="false" outlineLevel="0" collapsed="false">
      <c r="A125" s="94" t="n">
        <f aca="false">EDATE(A124,1)</f>
        <v>40330</v>
      </c>
      <c r="B125" s="95" t="n">
        <f aca="false">VLOOKUP(MONTH(A125),Volumes,4)</f>
        <v>40000</v>
      </c>
      <c r="C125" s="96"/>
      <c r="D125" s="97" t="n">
        <f aca="false">B125+C125</f>
        <v>40000</v>
      </c>
      <c r="E125" s="84" t="n">
        <f aca="false">IF(X125=0,0,IF(AND(X125=1,$H$3=1),D125*S125,IF($H$3=2,D125,"N/A")))</f>
        <v>0</v>
      </c>
      <c r="F125" s="84" t="n">
        <f aca="false">E125*W125</f>
        <v>0</v>
      </c>
      <c r="G125" s="32" t="n">
        <f aca="false">VLOOKUP($A125,Table,MATCH(G$4,Curves,0))</f>
        <v>3.127</v>
      </c>
      <c r="H125" s="98" t="n">
        <f aca="false">G125</f>
        <v>3.127</v>
      </c>
      <c r="I125" s="99" t="n">
        <f aca="false">H125</f>
        <v>3.127</v>
      </c>
      <c r="J125" s="32" t="n">
        <f aca="false">VLOOKUP($A125,Table,MATCH(J$4,Curves,0))</f>
        <v>-0.00875</v>
      </c>
      <c r="K125" s="98" t="n">
        <f aca="false">J125</f>
        <v>-0.00875</v>
      </c>
      <c r="L125" s="99" t="n">
        <f aca="false">K125</f>
        <v>-0.00875</v>
      </c>
      <c r="M125" s="32" t="n">
        <f aca="false">VLOOKUP($A125,Table,MATCH(M$4,Curves,0))</f>
        <v>0.0125</v>
      </c>
      <c r="N125" s="98" t="n">
        <f aca="false">VLOOKUP($A125,Table,MATCH(N$4,Curves,0))</f>
        <v>0.03</v>
      </c>
      <c r="O125" s="99" t="n">
        <f aca="false">N125</f>
        <v>0.03</v>
      </c>
      <c r="P125" s="100"/>
      <c r="Q125" s="99" t="n">
        <f aca="false">O125+L125+I125</f>
        <v>3.14825</v>
      </c>
      <c r="R125" s="100"/>
      <c r="S125" s="35" t="n">
        <f aca="false">A126-A125</f>
        <v>30</v>
      </c>
      <c r="T125" s="101" t="n">
        <f aca="false">CHOOSE(F$3,A126+24,A125)</f>
        <v>40384</v>
      </c>
      <c r="U125" s="35" t="n">
        <f aca="false">T125-C$3</f>
        <v>3610</v>
      </c>
      <c r="V125" s="32" t="n">
        <f aca="false">VLOOKUP($A125,Table,MATCH(V$4,Curves,0))</f>
        <v>0.070565989115627</v>
      </c>
      <c r="W125" s="102" t="n">
        <f aca="false">1/(1+CHOOSE(F$3,(V126+($K$3/10000))/2,(V125+($K$3/10000))/2))^(2*U125/365.25)</f>
        <v>0.503883025496312</v>
      </c>
      <c r="X125" s="35" t="n">
        <f aca="false">IF(AND(mthbeg&lt;=A125,mthend&gt;=A125),1,0)</f>
        <v>0</v>
      </c>
      <c r="Y125" s="35" t="n">
        <f aca="false">S125*X125</f>
        <v>0</v>
      </c>
      <c r="AA125" s="89" t="n">
        <f aca="false">F125*G125</f>
        <v>0</v>
      </c>
      <c r="AB125" s="89" t="n">
        <f aca="false">$F125*H125</f>
        <v>0</v>
      </c>
      <c r="AC125" s="89" t="n">
        <f aca="false">$F125*I125</f>
        <v>0</v>
      </c>
      <c r="AD125" s="89" t="n">
        <f aca="false">$F125*J125</f>
        <v>-0</v>
      </c>
      <c r="AE125" s="89" t="n">
        <f aca="false">$F125*K125</f>
        <v>-0</v>
      </c>
      <c r="AF125" s="89" t="n">
        <f aca="false">$F125*L125</f>
        <v>-0</v>
      </c>
      <c r="AG125" s="89" t="n">
        <f aca="false">$F125*M125</f>
        <v>0</v>
      </c>
      <c r="AH125" s="89" t="n">
        <f aca="false">$F125*N125</f>
        <v>0</v>
      </c>
      <c r="AI125" s="89" t="n">
        <f aca="false">F125*O125</f>
        <v>0</v>
      </c>
      <c r="AJ125" s="93"/>
      <c r="AK125" s="89" t="n">
        <f aca="false">CHOOSE($G$3,AB125-AC125,AC125-AB125)</f>
        <v>0</v>
      </c>
      <c r="AL125" s="89" t="n">
        <f aca="false">CHOOSE($G$3,AE125-AF125,AF125-AE125)</f>
        <v>0</v>
      </c>
      <c r="AM125" s="89" t="n">
        <f aca="false">CHOOSE($G$3,AH125-AI125,AI125-AH125)</f>
        <v>0</v>
      </c>
      <c r="AN125" s="103" t="n">
        <f aca="false">SUM(AK125:AM125)</f>
        <v>0</v>
      </c>
      <c r="AP125" s="89" t="n">
        <f aca="false">CHOOSE($G$3,AA125-AB125,AB125-AA125)</f>
        <v>0</v>
      </c>
      <c r="AQ125" s="89" t="n">
        <f aca="false">CHOOSE($G$3,AD125-AE125,AE125-AD125)</f>
        <v>0</v>
      </c>
      <c r="AR125" s="89" t="n">
        <f aca="false">CHOOSE($G$3,AG125-AH125,AH125-AG125)</f>
        <v>0</v>
      </c>
      <c r="AS125" s="103" t="n">
        <f aca="false">AP125+AQ125+AR125</f>
        <v>0</v>
      </c>
      <c r="AT125" s="103"/>
      <c r="AU125" s="90" t="n">
        <f aca="false">AS125+AN125</f>
        <v>0</v>
      </c>
      <c r="AW125" s="90" t="n">
        <f aca="false">AI125+AF125+AC125</f>
        <v>0</v>
      </c>
      <c r="AX125" s="104"/>
    </row>
    <row r="126" customFormat="false" ht="12.75" hidden="false" customHeight="false" outlineLevel="0" collapsed="false">
      <c r="A126" s="94" t="n">
        <f aca="false">EDATE(A125,1)</f>
        <v>40360</v>
      </c>
      <c r="B126" s="95" t="n">
        <f aca="false">VLOOKUP(MONTH(A126),Volumes,4)</f>
        <v>40000</v>
      </c>
      <c r="C126" s="96"/>
      <c r="D126" s="97" t="n">
        <f aca="false">B126+C126</f>
        <v>40000</v>
      </c>
      <c r="E126" s="84" t="n">
        <f aca="false">IF(X126=0,0,IF(AND(X126=1,$H$3=1),D126*S126,IF($H$3=2,D126,"N/A")))</f>
        <v>0</v>
      </c>
      <c r="F126" s="84" t="n">
        <f aca="false">E126*W126</f>
        <v>0</v>
      </c>
      <c r="G126" s="32" t="n">
        <f aca="false">VLOOKUP($A126,Table,MATCH(G$4,Curves,0))</f>
        <v>3.139</v>
      </c>
      <c r="H126" s="98" t="n">
        <f aca="false">G126</f>
        <v>3.139</v>
      </c>
      <c r="I126" s="99" t="n">
        <f aca="false">H126</f>
        <v>3.139</v>
      </c>
      <c r="J126" s="32" t="n">
        <f aca="false">VLOOKUP($A126,Table,MATCH(J$4,Curves,0))</f>
        <v>-0.00875</v>
      </c>
      <c r="K126" s="98" t="n">
        <f aca="false">J126</f>
        <v>-0.00875</v>
      </c>
      <c r="L126" s="99" t="n">
        <f aca="false">K126</f>
        <v>-0.00875</v>
      </c>
      <c r="M126" s="32" t="n">
        <f aca="false">VLOOKUP($A126,Table,MATCH(M$4,Curves,0))</f>
        <v>0.0125</v>
      </c>
      <c r="N126" s="98" t="n">
        <f aca="false">VLOOKUP($A126,Table,MATCH(N$4,Curves,0))</f>
        <v>0.03</v>
      </c>
      <c r="O126" s="99" t="n">
        <f aca="false">N126</f>
        <v>0.03</v>
      </c>
      <c r="P126" s="100"/>
      <c r="Q126" s="99" t="n">
        <f aca="false">O126+L126+I126</f>
        <v>3.16025</v>
      </c>
      <c r="R126" s="100"/>
      <c r="S126" s="35" t="n">
        <f aca="false">A127-A126</f>
        <v>31</v>
      </c>
      <c r="T126" s="101" t="n">
        <f aca="false">CHOOSE(F$3,A127+24,A126)</f>
        <v>40415</v>
      </c>
      <c r="U126" s="35" t="n">
        <f aca="false">T126-C$3</f>
        <v>3641</v>
      </c>
      <c r="V126" s="32" t="n">
        <f aca="false">VLOOKUP($A126,Table,MATCH(V$4,Curves,0))</f>
        <v>0.0705643423932</v>
      </c>
      <c r="W126" s="102" t="n">
        <f aca="false">1/(1+CHOOSE(F$3,(V127+($K$3/10000))/2,(V126+($K$3/10000))/2))^(2*U126/365.25)</f>
        <v>0.500934188110325</v>
      </c>
      <c r="X126" s="35" t="n">
        <f aca="false">IF(AND(mthbeg&lt;=A126,mthend&gt;=A126),1,0)</f>
        <v>0</v>
      </c>
      <c r="Y126" s="35" t="n">
        <f aca="false">S126*X126</f>
        <v>0</v>
      </c>
      <c r="AA126" s="89" t="n">
        <f aca="false">F126*G126</f>
        <v>0</v>
      </c>
      <c r="AB126" s="89" t="n">
        <f aca="false">$F126*H126</f>
        <v>0</v>
      </c>
      <c r="AC126" s="89" t="n">
        <f aca="false">$F126*I126</f>
        <v>0</v>
      </c>
      <c r="AD126" s="89" t="n">
        <f aca="false">$F126*J126</f>
        <v>-0</v>
      </c>
      <c r="AE126" s="89" t="n">
        <f aca="false">$F126*K126</f>
        <v>-0</v>
      </c>
      <c r="AF126" s="89" t="n">
        <f aca="false">$F126*L126</f>
        <v>-0</v>
      </c>
      <c r="AG126" s="89" t="n">
        <f aca="false">$F126*M126</f>
        <v>0</v>
      </c>
      <c r="AH126" s="89" t="n">
        <f aca="false">$F126*N126</f>
        <v>0</v>
      </c>
      <c r="AI126" s="89" t="n">
        <f aca="false">F126*O126</f>
        <v>0</v>
      </c>
      <c r="AJ126" s="93"/>
      <c r="AK126" s="89" t="n">
        <f aca="false">CHOOSE($G$3,AB126-AC126,AC126-AB126)</f>
        <v>0</v>
      </c>
      <c r="AL126" s="89" t="n">
        <f aca="false">CHOOSE($G$3,AE126-AF126,AF126-AE126)</f>
        <v>0</v>
      </c>
      <c r="AM126" s="89" t="n">
        <f aca="false">CHOOSE($G$3,AH126-AI126,AI126-AH126)</f>
        <v>0</v>
      </c>
      <c r="AN126" s="103" t="n">
        <f aca="false">SUM(AK126:AM126)</f>
        <v>0</v>
      </c>
      <c r="AP126" s="89" t="n">
        <f aca="false">CHOOSE($G$3,AA126-AB126,AB126-AA126)</f>
        <v>0</v>
      </c>
      <c r="AQ126" s="89" t="n">
        <f aca="false">CHOOSE($G$3,AD126-AE126,AE126-AD126)</f>
        <v>0</v>
      </c>
      <c r="AR126" s="89" t="n">
        <f aca="false">CHOOSE($G$3,AG126-AH126,AH126-AG126)</f>
        <v>0</v>
      </c>
      <c r="AS126" s="103" t="n">
        <f aca="false">AP126+AQ126+AR126</f>
        <v>0</v>
      </c>
      <c r="AT126" s="103"/>
      <c r="AU126" s="90" t="n">
        <f aca="false">AS126+AN126</f>
        <v>0</v>
      </c>
      <c r="AW126" s="90" t="n">
        <f aca="false">AI126+AF126+AC126</f>
        <v>0</v>
      </c>
      <c r="AX126" s="104"/>
    </row>
    <row r="127" customFormat="false" ht="12.75" hidden="false" customHeight="false" outlineLevel="0" collapsed="false">
      <c r="A127" s="94" t="n">
        <f aca="false">EDATE(A126,1)</f>
        <v>40391</v>
      </c>
      <c r="B127" s="95" t="n">
        <f aca="false">VLOOKUP(MONTH(A127),Volumes,4)</f>
        <v>40000</v>
      </c>
      <c r="C127" s="96"/>
      <c r="D127" s="97" t="n">
        <f aca="false">B127+C127</f>
        <v>40000</v>
      </c>
      <c r="E127" s="84" t="n">
        <f aca="false">IF(X127=0,0,IF(AND(X127=1,$H$3=1),D127*S127,IF($H$3=2,D127,"N/A")))</f>
        <v>0</v>
      </c>
      <c r="F127" s="84" t="n">
        <f aca="false">E127*W127</f>
        <v>0</v>
      </c>
      <c r="G127" s="32" t="n">
        <f aca="false">VLOOKUP($A127,Table,MATCH(G$4,Curves,0))</f>
        <v>3.16</v>
      </c>
      <c r="H127" s="98" t="n">
        <f aca="false">G127</f>
        <v>3.16</v>
      </c>
      <c r="I127" s="99" t="n">
        <f aca="false">H127</f>
        <v>3.16</v>
      </c>
      <c r="J127" s="32" t="n">
        <f aca="false">VLOOKUP($A127,Table,MATCH(J$4,Curves,0))</f>
        <v>-0.01125</v>
      </c>
      <c r="K127" s="98" t="n">
        <f aca="false">J127</f>
        <v>-0.01125</v>
      </c>
      <c r="L127" s="99" t="n">
        <f aca="false">K127</f>
        <v>-0.01125</v>
      </c>
      <c r="M127" s="32" t="n">
        <f aca="false">VLOOKUP($A127,Table,MATCH(M$4,Curves,0))</f>
        <v>0.0125</v>
      </c>
      <c r="N127" s="98" t="n">
        <f aca="false">VLOOKUP($A127,Table,MATCH(N$4,Curves,0))</f>
        <v>0.03</v>
      </c>
      <c r="O127" s="99" t="n">
        <f aca="false">N127</f>
        <v>0.03</v>
      </c>
      <c r="P127" s="100"/>
      <c r="Q127" s="99" t="n">
        <f aca="false">O127+L127+I127</f>
        <v>3.17875</v>
      </c>
      <c r="R127" s="100"/>
      <c r="S127" s="35" t="n">
        <f aca="false">A128-A127</f>
        <v>31</v>
      </c>
      <c r="T127" s="101" t="n">
        <f aca="false">CHOOSE(F$3,A128+24,A127)</f>
        <v>40446</v>
      </c>
      <c r="U127" s="35" t="n">
        <f aca="false">T127-C$3</f>
        <v>3672</v>
      </c>
      <c r="V127" s="32" t="n">
        <f aca="false">VLOOKUP($A127,Table,MATCH(V$4,Curves,0))</f>
        <v>0.070562640780025</v>
      </c>
      <c r="W127" s="102" t="n">
        <f aca="false">1/(1+CHOOSE(F$3,(V128+($K$3/10000))/2,(V127+($K$3/10000))/2))^(2*U127/365.25)</f>
        <v>0.497989507392925</v>
      </c>
      <c r="X127" s="35" t="n">
        <f aca="false">IF(AND(mthbeg&lt;=A127,mthend&gt;=A127),1,0)</f>
        <v>0</v>
      </c>
      <c r="Y127" s="35" t="n">
        <f aca="false">S127*X127</f>
        <v>0</v>
      </c>
      <c r="AA127" s="89" t="n">
        <f aca="false">F127*G127</f>
        <v>0</v>
      </c>
      <c r="AB127" s="89" t="n">
        <f aca="false">$F127*H127</f>
        <v>0</v>
      </c>
      <c r="AC127" s="89" t="n">
        <f aca="false">$F127*I127</f>
        <v>0</v>
      </c>
      <c r="AD127" s="89" t="n">
        <f aca="false">$F127*J127</f>
        <v>-0</v>
      </c>
      <c r="AE127" s="89" t="n">
        <f aca="false">$F127*K127</f>
        <v>-0</v>
      </c>
      <c r="AF127" s="89" t="n">
        <f aca="false">$F127*L127</f>
        <v>-0</v>
      </c>
      <c r="AG127" s="89" t="n">
        <f aca="false">$F127*M127</f>
        <v>0</v>
      </c>
      <c r="AH127" s="89" t="n">
        <f aca="false">$F127*N127</f>
        <v>0</v>
      </c>
      <c r="AI127" s="89" t="n">
        <f aca="false">F127*O127</f>
        <v>0</v>
      </c>
      <c r="AJ127" s="93"/>
      <c r="AK127" s="89" t="n">
        <f aca="false">CHOOSE($G$3,AB127-AC127,AC127-AB127)</f>
        <v>0</v>
      </c>
      <c r="AL127" s="89" t="n">
        <f aca="false">CHOOSE($G$3,AE127-AF127,AF127-AE127)</f>
        <v>0</v>
      </c>
      <c r="AM127" s="89" t="n">
        <f aca="false">CHOOSE($G$3,AH127-AI127,AI127-AH127)</f>
        <v>0</v>
      </c>
      <c r="AN127" s="103" t="n">
        <f aca="false">SUM(AK127:AM127)</f>
        <v>0</v>
      </c>
      <c r="AP127" s="89" t="n">
        <f aca="false">CHOOSE($G$3,AA127-AB127,AB127-AA127)</f>
        <v>0</v>
      </c>
      <c r="AQ127" s="89" t="n">
        <f aca="false">CHOOSE($G$3,AD127-AE127,AE127-AD127)</f>
        <v>0</v>
      </c>
      <c r="AR127" s="89" t="n">
        <f aca="false">CHOOSE($G$3,AG127-AH127,AH127-AG127)</f>
        <v>0</v>
      </c>
      <c r="AS127" s="103" t="n">
        <f aca="false">AP127+AQ127+AR127</f>
        <v>0</v>
      </c>
      <c r="AT127" s="103"/>
      <c r="AU127" s="90" t="n">
        <f aca="false">AS127+AN127</f>
        <v>0</v>
      </c>
      <c r="AW127" s="90" t="n">
        <f aca="false">AI127+AF127+AC127</f>
        <v>0</v>
      </c>
      <c r="AX127" s="104"/>
    </row>
    <row r="128" customFormat="false" ht="12.75" hidden="false" customHeight="false" outlineLevel="0" collapsed="false">
      <c r="A128" s="94" t="n">
        <f aca="false">EDATE(A127,1)</f>
        <v>40422</v>
      </c>
      <c r="B128" s="95" t="n">
        <f aca="false">VLOOKUP(MONTH(A128),Volumes,4)</f>
        <v>20000</v>
      </c>
      <c r="C128" s="96"/>
      <c r="D128" s="97" t="n">
        <f aca="false">B128+C128</f>
        <v>20000</v>
      </c>
      <c r="E128" s="84" t="n">
        <f aca="false">IF(X128=0,0,IF(AND(X128=1,$H$3=1),D128*S128,IF($H$3=2,D128,"N/A")))</f>
        <v>0</v>
      </c>
      <c r="F128" s="84" t="n">
        <f aca="false">E128*W128</f>
        <v>0</v>
      </c>
      <c r="G128" s="32" t="n">
        <f aca="false">VLOOKUP($A128,Table,MATCH(G$4,Curves,0))</f>
        <v>3.18</v>
      </c>
      <c r="H128" s="98" t="n">
        <f aca="false">G128</f>
        <v>3.18</v>
      </c>
      <c r="I128" s="99" t="n">
        <f aca="false">H128</f>
        <v>3.18</v>
      </c>
      <c r="J128" s="32" t="n">
        <f aca="false">VLOOKUP($A128,Table,MATCH(J$4,Curves,0))</f>
        <v>-0.01125</v>
      </c>
      <c r="K128" s="98" t="n">
        <f aca="false">J128</f>
        <v>-0.01125</v>
      </c>
      <c r="L128" s="99" t="n">
        <f aca="false">K128</f>
        <v>-0.01125</v>
      </c>
      <c r="M128" s="32" t="n">
        <f aca="false">VLOOKUP($A128,Table,MATCH(M$4,Curves,0))</f>
        <v>0.0125</v>
      </c>
      <c r="N128" s="98" t="n">
        <f aca="false">VLOOKUP($A128,Table,MATCH(N$4,Curves,0))</f>
        <v>0.03</v>
      </c>
      <c r="O128" s="99" t="n">
        <f aca="false">N128</f>
        <v>0.03</v>
      </c>
      <c r="P128" s="100"/>
      <c r="Q128" s="99" t="n">
        <f aca="false">O128+L128+I128</f>
        <v>3.19875</v>
      </c>
      <c r="R128" s="100"/>
      <c r="S128" s="35" t="n">
        <f aca="false">A129-A128</f>
        <v>30</v>
      </c>
      <c r="T128" s="101" t="n">
        <f aca="false">CHOOSE(F$3,A129+24,A128)</f>
        <v>40476</v>
      </c>
      <c r="U128" s="35" t="n">
        <f aca="false">T128-C$3</f>
        <v>3702</v>
      </c>
      <c r="V128" s="32" t="n">
        <f aca="false">VLOOKUP($A128,Table,MATCH(V$4,Curves,0))</f>
        <v>0.070563676911364</v>
      </c>
      <c r="W128" s="102" t="n">
        <f aca="false">1/(1+CHOOSE(F$3,(V129+($K$3/10000))/2,(V128+($K$3/10000))/2))^(2*U128/365.25)</f>
        <v>0.495142519210116</v>
      </c>
      <c r="X128" s="35" t="n">
        <f aca="false">IF(AND(mthbeg&lt;=A128,mthend&gt;=A128),1,0)</f>
        <v>0</v>
      </c>
      <c r="Y128" s="35" t="n">
        <f aca="false">S128*X128</f>
        <v>0</v>
      </c>
      <c r="AA128" s="89" t="n">
        <f aca="false">F128*G128</f>
        <v>0</v>
      </c>
      <c r="AB128" s="89" t="n">
        <f aca="false">$F128*H128</f>
        <v>0</v>
      </c>
      <c r="AC128" s="89" t="n">
        <f aca="false">$F128*I128</f>
        <v>0</v>
      </c>
      <c r="AD128" s="89" t="n">
        <f aca="false">$F128*J128</f>
        <v>-0</v>
      </c>
      <c r="AE128" s="89" t="n">
        <f aca="false">$F128*K128</f>
        <v>-0</v>
      </c>
      <c r="AF128" s="89" t="n">
        <f aca="false">$F128*L128</f>
        <v>-0</v>
      </c>
      <c r="AG128" s="89" t="n">
        <f aca="false">$F128*M128</f>
        <v>0</v>
      </c>
      <c r="AH128" s="89" t="n">
        <f aca="false">$F128*N128</f>
        <v>0</v>
      </c>
      <c r="AI128" s="89" t="n">
        <f aca="false">F128*O128</f>
        <v>0</v>
      </c>
      <c r="AJ128" s="93"/>
      <c r="AK128" s="89" t="n">
        <f aca="false">CHOOSE($G$3,AB128-AC128,AC128-AB128)</f>
        <v>0</v>
      </c>
      <c r="AL128" s="89" t="n">
        <f aca="false">CHOOSE($G$3,AE128-AF128,AF128-AE128)</f>
        <v>0</v>
      </c>
      <c r="AM128" s="89" t="n">
        <f aca="false">CHOOSE($G$3,AH128-AI128,AI128-AH128)</f>
        <v>0</v>
      </c>
      <c r="AN128" s="103" t="n">
        <f aca="false">SUM(AK128:AM128)</f>
        <v>0</v>
      </c>
      <c r="AP128" s="89" t="n">
        <f aca="false">CHOOSE($G$3,AA128-AB128,AB128-AA128)</f>
        <v>0</v>
      </c>
      <c r="AQ128" s="89" t="n">
        <f aca="false">CHOOSE($G$3,AD128-AE128,AE128-AD128)</f>
        <v>0</v>
      </c>
      <c r="AR128" s="89" t="n">
        <f aca="false">CHOOSE($G$3,AG128-AH128,AH128-AG128)</f>
        <v>0</v>
      </c>
      <c r="AS128" s="103" t="n">
        <f aca="false">AP128+AQ128+AR128</f>
        <v>0</v>
      </c>
      <c r="AT128" s="103"/>
      <c r="AU128" s="90" t="n">
        <f aca="false">AS128+AN128</f>
        <v>0</v>
      </c>
      <c r="AW128" s="90" t="n">
        <f aca="false">AI128+AF128+AC128</f>
        <v>0</v>
      </c>
      <c r="AX128" s="104"/>
    </row>
    <row r="129" customFormat="false" ht="12.75" hidden="false" customHeight="false" outlineLevel="0" collapsed="false">
      <c r="A129" s="94" t="n">
        <f aca="false">EDATE(A128,1)</f>
        <v>40452</v>
      </c>
      <c r="B129" s="95" t="n">
        <f aca="false">VLOOKUP(MONTH(A129),Volumes,4)</f>
        <v>10000</v>
      </c>
      <c r="C129" s="96"/>
      <c r="D129" s="97" t="n">
        <f aca="false">B129+C129</f>
        <v>10000</v>
      </c>
      <c r="E129" s="84" t="n">
        <f aca="false">IF(X129=0,0,IF(AND(X129=1,$H$3=1),D129*S129,IF($H$3=2,D129,"N/A")))</f>
        <v>0</v>
      </c>
      <c r="F129" s="84" t="n">
        <f aca="false">E129*W129</f>
        <v>0</v>
      </c>
      <c r="G129" s="32" t="n">
        <f aca="false">VLOOKUP($A129,Table,MATCH(G$4,Curves,0))</f>
        <v>3.188</v>
      </c>
      <c r="H129" s="98" t="n">
        <f aca="false">G129</f>
        <v>3.188</v>
      </c>
      <c r="I129" s="99" t="n">
        <f aca="false">H129</f>
        <v>3.188</v>
      </c>
      <c r="J129" s="32" t="n">
        <f aca="false">VLOOKUP($A129,Table,MATCH(J$4,Curves,0))</f>
        <v>-0.027</v>
      </c>
      <c r="K129" s="98" t="n">
        <f aca="false">J129</f>
        <v>-0.027</v>
      </c>
      <c r="L129" s="99" t="n">
        <f aca="false">K129</f>
        <v>-0.027</v>
      </c>
      <c r="M129" s="32" t="n">
        <f aca="false">VLOOKUP($A129,Table,MATCH(M$4,Curves,0))</f>
        <v>0.0125</v>
      </c>
      <c r="N129" s="98" t="n">
        <f aca="false">VLOOKUP($A129,Table,MATCH(N$4,Curves,0))</f>
        <v>0.03</v>
      </c>
      <c r="O129" s="99" t="n">
        <f aca="false">N129</f>
        <v>0.03</v>
      </c>
      <c r="P129" s="100"/>
      <c r="Q129" s="99" t="n">
        <f aca="false">O129+L129+I129</f>
        <v>3.191</v>
      </c>
      <c r="R129" s="100"/>
      <c r="S129" s="35" t="n">
        <f aca="false">A130-A129</f>
        <v>31</v>
      </c>
      <c r="T129" s="101" t="n">
        <f aca="false">CHOOSE(F$3,A130+24,A129)</f>
        <v>40507</v>
      </c>
      <c r="U129" s="35" t="n">
        <f aca="false">T129-C$3</f>
        <v>3733</v>
      </c>
      <c r="V129" s="32" t="n">
        <f aca="false">VLOOKUP($A129,Table,MATCH(V$4,Curves,0))</f>
        <v>0.070567505677966</v>
      </c>
      <c r="W129" s="102" t="n">
        <f aca="false">1/(1+CHOOSE(F$3,(V130+($K$3/10000))/2,(V129+($K$3/10000))/2))^(2*U129/365.25)</f>
        <v>0.492217415197949</v>
      </c>
      <c r="X129" s="35" t="n">
        <f aca="false">IF(AND(mthbeg&lt;=A129,mthend&gt;=A129),1,0)</f>
        <v>0</v>
      </c>
      <c r="Y129" s="35" t="n">
        <f aca="false">S129*X129</f>
        <v>0</v>
      </c>
      <c r="AA129" s="89" t="n">
        <f aca="false">F129*G129</f>
        <v>0</v>
      </c>
      <c r="AB129" s="89" t="n">
        <f aca="false">$F129*H129</f>
        <v>0</v>
      </c>
      <c r="AC129" s="89" t="n">
        <f aca="false">$F129*I129</f>
        <v>0</v>
      </c>
      <c r="AD129" s="89" t="n">
        <f aca="false">$F129*J129</f>
        <v>-0</v>
      </c>
      <c r="AE129" s="89" t="n">
        <f aca="false">$F129*K129</f>
        <v>-0</v>
      </c>
      <c r="AF129" s="89" t="n">
        <f aca="false">$F129*L129</f>
        <v>-0</v>
      </c>
      <c r="AG129" s="89" t="n">
        <f aca="false">$F129*M129</f>
        <v>0</v>
      </c>
      <c r="AH129" s="89" t="n">
        <f aca="false">$F129*N129</f>
        <v>0</v>
      </c>
      <c r="AI129" s="89" t="n">
        <f aca="false">F129*O129</f>
        <v>0</v>
      </c>
      <c r="AJ129" s="93"/>
      <c r="AK129" s="89" t="n">
        <f aca="false">CHOOSE($G$3,AB129-AC129,AC129-AB129)</f>
        <v>0</v>
      </c>
      <c r="AL129" s="89" t="n">
        <f aca="false">CHOOSE($G$3,AE129-AF129,AF129-AE129)</f>
        <v>0</v>
      </c>
      <c r="AM129" s="89" t="n">
        <f aca="false">CHOOSE($G$3,AH129-AI129,AI129-AH129)</f>
        <v>0</v>
      </c>
      <c r="AN129" s="103" t="n">
        <f aca="false">SUM(AK129:AM129)</f>
        <v>0</v>
      </c>
      <c r="AP129" s="89" t="n">
        <f aca="false">CHOOSE($G$3,AA129-AB129,AB129-AA129)</f>
        <v>0</v>
      </c>
      <c r="AQ129" s="89" t="n">
        <f aca="false">CHOOSE($G$3,AD129-AE129,AE129-AD129)</f>
        <v>0</v>
      </c>
      <c r="AR129" s="89" t="n">
        <f aca="false">CHOOSE($G$3,AG129-AH129,AH129-AG129)</f>
        <v>0</v>
      </c>
      <c r="AS129" s="103" t="n">
        <f aca="false">AP129+AQ129+AR129</f>
        <v>0</v>
      </c>
      <c r="AT129" s="103"/>
      <c r="AU129" s="90" t="n">
        <f aca="false">AS129+AN129</f>
        <v>0</v>
      </c>
      <c r="AW129" s="90" t="n">
        <f aca="false">AI129+AF129+AC129</f>
        <v>0</v>
      </c>
      <c r="AX129" s="104"/>
    </row>
    <row r="130" customFormat="false" ht="12.75" hidden="false" customHeight="false" outlineLevel="0" collapsed="false">
      <c r="A130" s="94" t="n">
        <f aca="false">EDATE(A129,1)</f>
        <v>40483</v>
      </c>
      <c r="B130" s="95" t="n">
        <f aca="false">VLOOKUP(MONTH(A130),Volumes,4)</f>
        <v>10000</v>
      </c>
      <c r="C130" s="96"/>
      <c r="D130" s="97" t="n">
        <f aca="false">B130+C130</f>
        <v>10000</v>
      </c>
      <c r="E130" s="84" t="n">
        <f aca="false">IF(X130=0,0,IF(AND(X130=1,$H$3=1),D130*S130,IF($H$3=2,D130,"N/A")))</f>
        <v>0</v>
      </c>
      <c r="F130" s="84" t="n">
        <f aca="false">E130*W130</f>
        <v>0</v>
      </c>
      <c r="G130" s="32" t="n">
        <f aca="false">VLOOKUP($A130,Table,MATCH(G$4,Curves,0))</f>
        <v>3.245</v>
      </c>
      <c r="H130" s="98" t="n">
        <f aca="false">G130</f>
        <v>3.245</v>
      </c>
      <c r="I130" s="99" t="n">
        <f aca="false">H130</f>
        <v>3.245</v>
      </c>
      <c r="J130" s="32" t="n">
        <f aca="false">VLOOKUP($A130,Table,MATCH(J$4,Curves,0))</f>
        <v>-0.026</v>
      </c>
      <c r="K130" s="98" t="n">
        <f aca="false">J130</f>
        <v>-0.026</v>
      </c>
      <c r="L130" s="99" t="n">
        <f aca="false">K130</f>
        <v>-0.026</v>
      </c>
      <c r="M130" s="32" t="n">
        <f aca="false">VLOOKUP($A130,Table,MATCH(M$4,Curves,0))</f>
        <v>0.01</v>
      </c>
      <c r="N130" s="98" t="n">
        <f aca="false">VLOOKUP($A130,Table,MATCH(N$4,Curves,0))</f>
        <v>0.03</v>
      </c>
      <c r="O130" s="99" t="n">
        <f aca="false">N130</f>
        <v>0.03</v>
      </c>
      <c r="P130" s="100"/>
      <c r="Q130" s="99" t="n">
        <f aca="false">O130+L130+I130</f>
        <v>3.249</v>
      </c>
      <c r="R130" s="100"/>
      <c r="S130" s="35" t="n">
        <f aca="false">A131-A130</f>
        <v>30</v>
      </c>
      <c r="T130" s="101" t="n">
        <f aca="false">CHOOSE(F$3,A131+24,A130)</f>
        <v>40537</v>
      </c>
      <c r="U130" s="35" t="n">
        <f aca="false">T130-C$3</f>
        <v>3763</v>
      </c>
      <c r="V130" s="32" t="n">
        <f aca="false">VLOOKUP($A130,Table,MATCH(V$4,Curves,0))</f>
        <v>0.070571462070126</v>
      </c>
      <c r="W130" s="102" t="n">
        <f aca="false">1/(1+CHOOSE(F$3,(V131+($K$3/10000))/2,(V130+($K$3/10000))/2))^(2*U130/365.25)</f>
        <v>0.48940282137431</v>
      </c>
      <c r="X130" s="35" t="n">
        <f aca="false">IF(AND(mthbeg&lt;=A130,mthend&gt;=A130),1,0)</f>
        <v>0</v>
      </c>
      <c r="Y130" s="35" t="n">
        <f aca="false">S130*X130</f>
        <v>0</v>
      </c>
      <c r="AA130" s="89" t="n">
        <f aca="false">F130*G130</f>
        <v>0</v>
      </c>
      <c r="AB130" s="89" t="n">
        <f aca="false">$F130*H130</f>
        <v>0</v>
      </c>
      <c r="AC130" s="89" t="n">
        <f aca="false">$F130*I130</f>
        <v>0</v>
      </c>
      <c r="AD130" s="89" t="n">
        <f aca="false">$F130*J130</f>
        <v>-0</v>
      </c>
      <c r="AE130" s="89" t="n">
        <f aca="false">$F130*K130</f>
        <v>-0</v>
      </c>
      <c r="AF130" s="89" t="n">
        <f aca="false">$F130*L130</f>
        <v>-0</v>
      </c>
      <c r="AG130" s="89" t="n">
        <f aca="false">$F130*M130</f>
        <v>0</v>
      </c>
      <c r="AH130" s="89" t="n">
        <f aca="false">$F130*N130</f>
        <v>0</v>
      </c>
      <c r="AI130" s="89" t="n">
        <f aca="false">F130*O130</f>
        <v>0</v>
      </c>
      <c r="AJ130" s="93"/>
      <c r="AK130" s="89" t="n">
        <f aca="false">CHOOSE($G$3,AB130-AC130,AC130-AB130)</f>
        <v>0</v>
      </c>
      <c r="AL130" s="89" t="n">
        <f aca="false">CHOOSE($G$3,AE130-AF130,AF130-AE130)</f>
        <v>0</v>
      </c>
      <c r="AM130" s="89" t="n">
        <f aca="false">CHOOSE($G$3,AH130-AI130,AI130-AH130)</f>
        <v>0</v>
      </c>
      <c r="AN130" s="103" t="n">
        <f aca="false">SUM(AK130:AM130)</f>
        <v>0</v>
      </c>
      <c r="AP130" s="89" t="n">
        <f aca="false">CHOOSE($G$3,AA130-AB130,AB130-AA130)</f>
        <v>0</v>
      </c>
      <c r="AQ130" s="89" t="n">
        <f aca="false">CHOOSE($G$3,AD130-AE130,AE130-AD130)</f>
        <v>0</v>
      </c>
      <c r="AR130" s="89" t="n">
        <f aca="false">CHOOSE($G$3,AG130-AH130,AH130-AG130)</f>
        <v>0</v>
      </c>
      <c r="AS130" s="103" t="n">
        <f aca="false">AP130+AQ130+AR130</f>
        <v>0</v>
      </c>
      <c r="AT130" s="103"/>
      <c r="AU130" s="90" t="n">
        <f aca="false">AS130+AN130</f>
        <v>0</v>
      </c>
      <c r="AW130" s="90" t="n">
        <f aca="false">AI130+AF130+AC130</f>
        <v>0</v>
      </c>
      <c r="AX130" s="104"/>
    </row>
    <row r="131" customFormat="false" ht="12.75" hidden="false" customHeight="false" outlineLevel="0" collapsed="false">
      <c r="A131" s="94" t="n">
        <f aca="false">EDATE(A130,1)</f>
        <v>40513</v>
      </c>
      <c r="B131" s="95" t="n">
        <f aca="false">VLOOKUP(MONTH(A131),Volumes,4)</f>
        <v>10000</v>
      </c>
      <c r="C131" s="96"/>
      <c r="D131" s="97" t="n">
        <f aca="false">B131+C131</f>
        <v>10000</v>
      </c>
      <c r="E131" s="84" t="n">
        <f aca="false">IF(X131=0,0,IF(AND(X131=1,$H$3=1),D131*S131,IF($H$3=2,D131,"N/A")))</f>
        <v>0</v>
      </c>
      <c r="F131" s="84" t="n">
        <f aca="false">E131*W131</f>
        <v>0</v>
      </c>
      <c r="G131" s="32" t="n">
        <f aca="false">VLOOKUP($A131,Table,MATCH(G$4,Curves,0))</f>
        <v>3.31</v>
      </c>
      <c r="H131" s="98" t="n">
        <f aca="false">G131</f>
        <v>3.31</v>
      </c>
      <c r="I131" s="99" t="n">
        <f aca="false">H131</f>
        <v>3.31</v>
      </c>
      <c r="J131" s="32" t="n">
        <f aca="false">VLOOKUP($A131,Table,MATCH(J$4,Curves,0))</f>
        <v>-0.026</v>
      </c>
      <c r="K131" s="98" t="n">
        <f aca="false">J131</f>
        <v>-0.026</v>
      </c>
      <c r="L131" s="99" t="n">
        <f aca="false">K131</f>
        <v>-0.026</v>
      </c>
      <c r="M131" s="32" t="n">
        <f aca="false">VLOOKUP($A131,Table,MATCH(M$4,Curves,0))</f>
        <v>0.01</v>
      </c>
      <c r="N131" s="98" t="n">
        <f aca="false">VLOOKUP($A131,Table,MATCH(N$4,Curves,0))</f>
        <v>0.03</v>
      </c>
      <c r="O131" s="99" t="n">
        <f aca="false">N131</f>
        <v>0.03</v>
      </c>
      <c r="P131" s="100"/>
      <c r="Q131" s="99" t="n">
        <f aca="false">O131+L131+I131</f>
        <v>3.314</v>
      </c>
      <c r="R131" s="100"/>
      <c r="S131" s="35" t="n">
        <f aca="false">A132-A131</f>
        <v>31</v>
      </c>
      <c r="T131" s="101" t="n">
        <f aca="false">CHOOSE(F$3,A132+24,A131)</f>
        <v>40568</v>
      </c>
      <c r="U131" s="35" t="n">
        <f aca="false">T131-C$3</f>
        <v>3794</v>
      </c>
      <c r="V131" s="32" t="n">
        <f aca="false">VLOOKUP($A131,Table,MATCH(V$4,Curves,0))</f>
        <v>0.070575290836738</v>
      </c>
      <c r="W131" s="102" t="n">
        <f aca="false">1/(1+CHOOSE(F$3,(V132+($K$3/10000))/2,(V131+($K$3/10000))/2))^(2*U131/365.25)</f>
        <v>0.486511004259718</v>
      </c>
      <c r="X131" s="35" t="n">
        <f aca="false">IF(AND(mthbeg&lt;=A131,mthend&gt;=A131),1,0)</f>
        <v>0</v>
      </c>
      <c r="Y131" s="35" t="n">
        <f aca="false">S131*X131</f>
        <v>0</v>
      </c>
      <c r="AA131" s="89" t="n">
        <f aca="false">F131*G131</f>
        <v>0</v>
      </c>
      <c r="AB131" s="89" t="n">
        <f aca="false">$F131*H131</f>
        <v>0</v>
      </c>
      <c r="AC131" s="89" t="n">
        <f aca="false">$F131*I131</f>
        <v>0</v>
      </c>
      <c r="AD131" s="89" t="n">
        <f aca="false">$F131*J131</f>
        <v>-0</v>
      </c>
      <c r="AE131" s="89" t="n">
        <f aca="false">$F131*K131</f>
        <v>-0</v>
      </c>
      <c r="AF131" s="89" t="n">
        <f aca="false">$F131*L131</f>
        <v>-0</v>
      </c>
      <c r="AG131" s="89" t="n">
        <f aca="false">$F131*M131</f>
        <v>0</v>
      </c>
      <c r="AH131" s="89" t="n">
        <f aca="false">$F131*N131</f>
        <v>0</v>
      </c>
      <c r="AI131" s="89" t="n">
        <f aca="false">F131*O131</f>
        <v>0</v>
      </c>
      <c r="AJ131" s="93"/>
      <c r="AK131" s="89" t="n">
        <f aca="false">CHOOSE($G$3,AB131-AC131,AC131-AB131)</f>
        <v>0</v>
      </c>
      <c r="AL131" s="89" t="n">
        <f aca="false">CHOOSE($G$3,AE131-AF131,AF131-AE131)</f>
        <v>0</v>
      </c>
      <c r="AM131" s="89" t="n">
        <f aca="false">CHOOSE($G$3,AH131-AI131,AI131-AH131)</f>
        <v>0</v>
      </c>
      <c r="AN131" s="103" t="n">
        <f aca="false">SUM(AK131:AM131)</f>
        <v>0</v>
      </c>
      <c r="AP131" s="89" t="n">
        <f aca="false">CHOOSE($G$3,AA131-AB131,AB131-AA131)</f>
        <v>0</v>
      </c>
      <c r="AQ131" s="89" t="n">
        <f aca="false">CHOOSE($G$3,AD131-AE131,AE131-AD131)</f>
        <v>0</v>
      </c>
      <c r="AR131" s="89" t="n">
        <f aca="false">CHOOSE($G$3,AG131-AH131,AH131-AG131)</f>
        <v>0</v>
      </c>
      <c r="AS131" s="103" t="n">
        <f aca="false">AP131+AQ131+AR131</f>
        <v>0</v>
      </c>
      <c r="AT131" s="103"/>
      <c r="AU131" s="90" t="n">
        <f aca="false">AS131+AN131</f>
        <v>0</v>
      </c>
      <c r="AW131" s="90" t="n">
        <f aca="false">AI131+AF131+AC131</f>
        <v>0</v>
      </c>
      <c r="AX131" s="104"/>
    </row>
    <row r="132" customFormat="false" ht="12.75" hidden="false" customHeight="false" outlineLevel="0" collapsed="false">
      <c r="A132" s="94" t="n">
        <f aca="false">EDATE(A131,1)</f>
        <v>40544</v>
      </c>
      <c r="B132" s="95" t="n">
        <f aca="false">VLOOKUP(MONTH(A132),Volumes,4)</f>
        <v>10000</v>
      </c>
      <c r="C132" s="96"/>
      <c r="D132" s="97" t="n">
        <f aca="false">B132+C132</f>
        <v>10000</v>
      </c>
      <c r="E132" s="84" t="n">
        <f aca="false">IF(X132=0,0,IF(AND(X132=1,$H$3=1),D132*S132,IF($H$3=2,D132,"N/A")))</f>
        <v>0</v>
      </c>
      <c r="F132" s="84" t="n">
        <f aca="false">E132*W132</f>
        <v>0</v>
      </c>
      <c r="G132" s="32" t="n">
        <f aca="false">VLOOKUP($A132,Table,MATCH(G$4,Curves,0))</f>
        <v>3.503</v>
      </c>
      <c r="H132" s="98" t="n">
        <f aca="false">G132</f>
        <v>3.503</v>
      </c>
      <c r="I132" s="99" t="n">
        <f aca="false">H132</f>
        <v>3.503</v>
      </c>
      <c r="J132" s="32" t="n">
        <f aca="false">VLOOKUP($A132,Table,MATCH(J$4,Curves,0))</f>
        <v>-0.0235</v>
      </c>
      <c r="K132" s="98" t="n">
        <f aca="false">J132</f>
        <v>-0.0235</v>
      </c>
      <c r="L132" s="99" t="n">
        <f aca="false">K132</f>
        <v>-0.0235</v>
      </c>
      <c r="M132" s="32" t="n">
        <f aca="false">VLOOKUP($A132,Table,MATCH(M$4,Curves,0))</f>
        <v>0.01</v>
      </c>
      <c r="N132" s="98" t="n">
        <f aca="false">VLOOKUP($A132,Table,MATCH(N$4,Curves,0))</f>
        <v>0.03</v>
      </c>
      <c r="O132" s="99" t="n">
        <f aca="false">N132</f>
        <v>0.03</v>
      </c>
      <c r="P132" s="100"/>
      <c r="Q132" s="99" t="n">
        <f aca="false">O132+L132+I132</f>
        <v>3.5095</v>
      </c>
      <c r="R132" s="100"/>
      <c r="S132" s="35" t="n">
        <f aca="false">A133-A132</f>
        <v>31</v>
      </c>
      <c r="T132" s="101" t="n">
        <f aca="false">CHOOSE(F$3,A133+24,A132)</f>
        <v>40599</v>
      </c>
      <c r="U132" s="35" t="n">
        <f aca="false">T132-C$3</f>
        <v>3825</v>
      </c>
      <c r="V132" s="32" t="n">
        <f aca="false">VLOOKUP($A132,Table,MATCH(V$4,Curves,0))</f>
        <v>0.070579247228908</v>
      </c>
      <c r="W132" s="102" t="n">
        <f aca="false">1/(1+CHOOSE(F$3,(V133+($K$3/10000))/2,(V132+($K$3/10000))/2))^(2*U132/365.25)</f>
        <v>0.483635960818848</v>
      </c>
      <c r="X132" s="35" t="n">
        <f aca="false">IF(AND(mthbeg&lt;=A132,mthend&gt;=A132),1,0)</f>
        <v>0</v>
      </c>
      <c r="Y132" s="35" t="n">
        <f aca="false">S132*X132</f>
        <v>0</v>
      </c>
      <c r="AA132" s="89" t="n">
        <f aca="false">F132*G132</f>
        <v>0</v>
      </c>
      <c r="AB132" s="89" t="n">
        <f aca="false">$F132*H132</f>
        <v>0</v>
      </c>
      <c r="AC132" s="89" t="n">
        <f aca="false">$F132*I132</f>
        <v>0</v>
      </c>
      <c r="AD132" s="89" t="n">
        <f aca="false">$F132*J132</f>
        <v>-0</v>
      </c>
      <c r="AE132" s="89" t="n">
        <f aca="false">$F132*K132</f>
        <v>-0</v>
      </c>
      <c r="AF132" s="89" t="n">
        <f aca="false">$F132*L132</f>
        <v>-0</v>
      </c>
      <c r="AG132" s="89" t="n">
        <f aca="false">$F132*M132</f>
        <v>0</v>
      </c>
      <c r="AH132" s="89" t="n">
        <f aca="false">$F132*N132</f>
        <v>0</v>
      </c>
      <c r="AI132" s="89" t="n">
        <f aca="false">F132*O132</f>
        <v>0</v>
      </c>
      <c r="AJ132" s="93"/>
      <c r="AK132" s="89" t="n">
        <f aca="false">CHOOSE($G$3,AB132-AC132,AC132-AB132)</f>
        <v>0</v>
      </c>
      <c r="AL132" s="89" t="n">
        <f aca="false">CHOOSE($G$3,AE132-AF132,AF132-AE132)</f>
        <v>0</v>
      </c>
      <c r="AM132" s="89" t="n">
        <f aca="false">CHOOSE($G$3,AH132-AI132,AI132-AH132)</f>
        <v>0</v>
      </c>
      <c r="AN132" s="103" t="n">
        <f aca="false">SUM(AK132:AM132)</f>
        <v>0</v>
      </c>
      <c r="AP132" s="89" t="n">
        <f aca="false">CHOOSE($G$3,AA132-AB132,AB132-AA132)</f>
        <v>0</v>
      </c>
      <c r="AQ132" s="89" t="n">
        <f aca="false">CHOOSE($G$3,AD132-AE132,AE132-AD132)</f>
        <v>0</v>
      </c>
      <c r="AR132" s="89" t="n">
        <f aca="false">CHOOSE($G$3,AG132-AH132,AH132-AG132)</f>
        <v>0</v>
      </c>
      <c r="AS132" s="103" t="n">
        <f aca="false">AP132+AQ132+AR132</f>
        <v>0</v>
      </c>
      <c r="AT132" s="103"/>
      <c r="AU132" s="90" t="n">
        <f aca="false">AS132+AN132</f>
        <v>0</v>
      </c>
      <c r="AW132" s="90" t="n">
        <f aca="false">AI132+AF132+AC132</f>
        <v>0</v>
      </c>
      <c r="AX132" s="104"/>
    </row>
    <row r="133" customFormat="false" ht="12.75" hidden="false" customHeight="false" outlineLevel="0" collapsed="false">
      <c r="A133" s="94" t="n">
        <f aca="false">EDATE(A132,1)</f>
        <v>40575</v>
      </c>
      <c r="B133" s="95" t="n">
        <f aca="false">VLOOKUP(MONTH(A133),Volumes,4)</f>
        <v>10000</v>
      </c>
      <c r="C133" s="96"/>
      <c r="D133" s="97" t="n">
        <f aca="false">B133+C133</f>
        <v>10000</v>
      </c>
      <c r="E133" s="84" t="n">
        <f aca="false">IF(X133=0,0,IF(AND(X133=1,$H$3=1),D133*S133,IF($H$3=2,D133,"N/A")))</f>
        <v>0</v>
      </c>
      <c r="F133" s="84" t="n">
        <f aca="false">E133*W133</f>
        <v>0</v>
      </c>
      <c r="G133" s="32" t="n">
        <f aca="false">VLOOKUP($A133,Table,MATCH(G$4,Curves,0))</f>
        <v>3.405</v>
      </c>
      <c r="H133" s="98" t="n">
        <f aca="false">G133</f>
        <v>3.405</v>
      </c>
      <c r="I133" s="99" t="n">
        <f aca="false">H133</f>
        <v>3.405</v>
      </c>
      <c r="J133" s="32" t="n">
        <f aca="false">VLOOKUP($A133,Table,MATCH(J$4,Curves,0))</f>
        <v>-0.0235</v>
      </c>
      <c r="K133" s="98" t="n">
        <f aca="false">J133</f>
        <v>-0.0235</v>
      </c>
      <c r="L133" s="99" t="n">
        <f aca="false">K133</f>
        <v>-0.0235</v>
      </c>
      <c r="M133" s="32" t="n">
        <f aca="false">VLOOKUP($A133,Table,MATCH(M$4,Curves,0))</f>
        <v>0.01</v>
      </c>
      <c r="N133" s="98" t="n">
        <f aca="false">VLOOKUP($A133,Table,MATCH(N$4,Curves,0))</f>
        <v>0.03</v>
      </c>
      <c r="O133" s="99" t="n">
        <f aca="false">N133</f>
        <v>0.03</v>
      </c>
      <c r="P133" s="100"/>
      <c r="Q133" s="99" t="n">
        <f aca="false">O133+L133+I133</f>
        <v>3.4115</v>
      </c>
      <c r="R133" s="100"/>
      <c r="S133" s="35" t="n">
        <f aca="false">A134-A133</f>
        <v>28</v>
      </c>
      <c r="T133" s="101" t="n">
        <f aca="false">CHOOSE(F$3,A134+24,A133)</f>
        <v>40627</v>
      </c>
      <c r="U133" s="35" t="n">
        <f aca="false">T133-C$3</f>
        <v>3853</v>
      </c>
      <c r="V133" s="32" t="n">
        <f aca="false">VLOOKUP($A133,Table,MATCH(V$4,Curves,0))</f>
        <v>0.070583203621084</v>
      </c>
      <c r="W133" s="102" t="n">
        <f aca="false">1/(1+CHOOSE(F$3,(V134+($K$3/10000))/2,(V133+($K$3/10000))/2))^(2*U133/365.25)</f>
        <v>0.481053485350859</v>
      </c>
      <c r="X133" s="35" t="n">
        <f aca="false">IF(AND(mthbeg&lt;=A133,mthend&gt;=A133),1,0)</f>
        <v>0</v>
      </c>
      <c r="Y133" s="35" t="n">
        <f aca="false">S133*X133</f>
        <v>0</v>
      </c>
      <c r="AA133" s="89" t="n">
        <f aca="false">F133*G133</f>
        <v>0</v>
      </c>
      <c r="AB133" s="89" t="n">
        <f aca="false">$F133*H133</f>
        <v>0</v>
      </c>
      <c r="AC133" s="89" t="n">
        <f aca="false">$F133*I133</f>
        <v>0</v>
      </c>
      <c r="AD133" s="89" t="n">
        <f aca="false">$F133*J133</f>
        <v>-0</v>
      </c>
      <c r="AE133" s="89" t="n">
        <f aca="false">$F133*K133</f>
        <v>-0</v>
      </c>
      <c r="AF133" s="89" t="n">
        <f aca="false">$F133*L133</f>
        <v>-0</v>
      </c>
      <c r="AG133" s="89" t="n">
        <f aca="false">$F133*M133</f>
        <v>0</v>
      </c>
      <c r="AH133" s="89" t="n">
        <f aca="false">$F133*N133</f>
        <v>0</v>
      </c>
      <c r="AI133" s="89" t="n">
        <f aca="false">F133*O133</f>
        <v>0</v>
      </c>
      <c r="AJ133" s="93"/>
      <c r="AK133" s="89" t="n">
        <f aca="false">CHOOSE($G$3,AB133-AC133,AC133-AB133)</f>
        <v>0</v>
      </c>
      <c r="AL133" s="89" t="n">
        <f aca="false">CHOOSE($G$3,AE133-AF133,AF133-AE133)</f>
        <v>0</v>
      </c>
      <c r="AM133" s="89" t="n">
        <f aca="false">CHOOSE($G$3,AH133-AI133,AI133-AH133)</f>
        <v>0</v>
      </c>
      <c r="AN133" s="103" t="n">
        <f aca="false">SUM(AK133:AM133)</f>
        <v>0</v>
      </c>
      <c r="AP133" s="89" t="n">
        <f aca="false">CHOOSE($G$3,AA133-AB133,AB133-AA133)</f>
        <v>0</v>
      </c>
      <c r="AQ133" s="89" t="n">
        <f aca="false">CHOOSE($G$3,AD133-AE133,AE133-AD133)</f>
        <v>0</v>
      </c>
      <c r="AR133" s="89" t="n">
        <f aca="false">CHOOSE($G$3,AG133-AH133,AH133-AG133)</f>
        <v>0</v>
      </c>
      <c r="AS133" s="103" t="n">
        <f aca="false">AP133+AQ133+AR133</f>
        <v>0</v>
      </c>
      <c r="AT133" s="103"/>
      <c r="AU133" s="90" t="n">
        <f aca="false">AS133+AN133</f>
        <v>0</v>
      </c>
      <c r="AW133" s="90" t="n">
        <f aca="false">AI133+AF133+AC133</f>
        <v>0</v>
      </c>
      <c r="AX133" s="104"/>
    </row>
    <row r="134" customFormat="false" ht="12.75" hidden="false" customHeight="false" outlineLevel="0" collapsed="false">
      <c r="A134" s="94" t="n">
        <f aca="false">EDATE(A133,1)</f>
        <v>40603</v>
      </c>
      <c r="B134" s="95" t="n">
        <f aca="false">VLOOKUP(MONTH(A134),Volumes,4)</f>
        <v>10000</v>
      </c>
      <c r="C134" s="96"/>
      <c r="D134" s="97" t="n">
        <f aca="false">B134+C134</f>
        <v>10000</v>
      </c>
      <c r="E134" s="84" t="n">
        <f aca="false">IF(X134=0,0,IF(AND(X134=1,$H$3=1),D134*S134,IF($H$3=2,D134,"N/A")))</f>
        <v>0</v>
      </c>
      <c r="F134" s="84" t="n">
        <f aca="false">E134*W134</f>
        <v>0</v>
      </c>
      <c r="G134" s="32" t="n">
        <f aca="false">VLOOKUP($A134,Table,MATCH(G$4,Curves,0))</f>
        <v>3.289</v>
      </c>
      <c r="H134" s="98" t="n">
        <f aca="false">G134</f>
        <v>3.289</v>
      </c>
      <c r="I134" s="99" t="n">
        <f aca="false">H134</f>
        <v>3.289</v>
      </c>
      <c r="J134" s="32" t="n">
        <f aca="false">VLOOKUP($A134,Table,MATCH(J$4,Curves,0))</f>
        <v>-0.005</v>
      </c>
      <c r="K134" s="98" t="n">
        <f aca="false">J134</f>
        <v>-0.005</v>
      </c>
      <c r="L134" s="99" t="n">
        <f aca="false">K134</f>
        <v>-0.005</v>
      </c>
      <c r="M134" s="32" t="n">
        <f aca="false">VLOOKUP($A134,Table,MATCH(M$4,Curves,0))</f>
        <v>0.01</v>
      </c>
      <c r="N134" s="98" t="n">
        <f aca="false">VLOOKUP($A134,Table,MATCH(N$4,Curves,0))</f>
        <v>0.03</v>
      </c>
      <c r="O134" s="99" t="n">
        <f aca="false">N134</f>
        <v>0.03</v>
      </c>
      <c r="P134" s="100"/>
      <c r="Q134" s="99" t="n">
        <f aca="false">O134+L134+I134</f>
        <v>3.314</v>
      </c>
      <c r="R134" s="100"/>
      <c r="S134" s="35" t="n">
        <f aca="false">A135-A134</f>
        <v>31</v>
      </c>
      <c r="T134" s="101" t="n">
        <f aca="false">CHOOSE(F$3,A135+24,A134)</f>
        <v>40658</v>
      </c>
      <c r="U134" s="35" t="n">
        <f aca="false">T134-C$3</f>
        <v>3884</v>
      </c>
      <c r="V134" s="32" t="n">
        <f aca="false">VLOOKUP($A134,Table,MATCH(V$4,Curves,0))</f>
        <v>0.070586777136602</v>
      </c>
      <c r="W134" s="102" t="n">
        <f aca="false">1/(1+CHOOSE(F$3,(V135+($K$3/10000))/2,(V134+($K$3/10000))/2))^(2*U134/365.25)</f>
        <v>0.478210102861538</v>
      </c>
      <c r="X134" s="35" t="n">
        <f aca="false">IF(AND(mthbeg&lt;=A134,mthend&gt;=A134),1,0)</f>
        <v>0</v>
      </c>
      <c r="Y134" s="35" t="n">
        <f aca="false">S134*X134</f>
        <v>0</v>
      </c>
      <c r="AA134" s="89" t="n">
        <f aca="false">F134*G134</f>
        <v>0</v>
      </c>
      <c r="AB134" s="89" t="n">
        <f aca="false">$F134*H134</f>
        <v>0</v>
      </c>
      <c r="AC134" s="89" t="n">
        <f aca="false">$F134*I134</f>
        <v>0</v>
      </c>
      <c r="AD134" s="89" t="n">
        <f aca="false">$F134*J134</f>
        <v>-0</v>
      </c>
      <c r="AE134" s="89" t="n">
        <f aca="false">$F134*K134</f>
        <v>-0</v>
      </c>
      <c r="AF134" s="89" t="n">
        <f aca="false">$F134*L134</f>
        <v>-0</v>
      </c>
      <c r="AG134" s="89" t="n">
        <f aca="false">$F134*M134</f>
        <v>0</v>
      </c>
      <c r="AH134" s="89" t="n">
        <f aca="false">$F134*N134</f>
        <v>0</v>
      </c>
      <c r="AI134" s="89" t="n">
        <f aca="false">F134*O134</f>
        <v>0</v>
      </c>
      <c r="AJ134" s="93"/>
      <c r="AK134" s="89" t="n">
        <f aca="false">CHOOSE($G$3,AB134-AC134,AC134-AB134)</f>
        <v>0</v>
      </c>
      <c r="AL134" s="89" t="n">
        <f aca="false">CHOOSE($G$3,AE134-AF134,AF134-AE134)</f>
        <v>0</v>
      </c>
      <c r="AM134" s="89" t="n">
        <f aca="false">CHOOSE($G$3,AH134-AI134,AI134-AH134)</f>
        <v>0</v>
      </c>
      <c r="AN134" s="103" t="n">
        <f aca="false">SUM(AK134:AM134)</f>
        <v>0</v>
      </c>
      <c r="AP134" s="89" t="n">
        <f aca="false">CHOOSE($G$3,AA134-AB134,AB134-AA134)</f>
        <v>0</v>
      </c>
      <c r="AQ134" s="89" t="n">
        <f aca="false">CHOOSE($G$3,AD134-AE134,AE134-AD134)</f>
        <v>0</v>
      </c>
      <c r="AR134" s="89" t="n">
        <f aca="false">CHOOSE($G$3,AG134-AH134,AH134-AG134)</f>
        <v>0</v>
      </c>
      <c r="AS134" s="103" t="n">
        <f aca="false">AP134+AQ134+AR134</f>
        <v>0</v>
      </c>
      <c r="AT134" s="103"/>
      <c r="AU134" s="90" t="n">
        <f aca="false">AS134+AN134</f>
        <v>0</v>
      </c>
      <c r="AW134" s="90" t="n">
        <f aca="false">AI134+AF134+AC134</f>
        <v>0</v>
      </c>
      <c r="AX134" s="104"/>
    </row>
    <row r="135" customFormat="false" ht="12.75" hidden="false" customHeight="false" outlineLevel="0" collapsed="false">
      <c r="A135" s="94" t="n">
        <f aca="false">EDATE(A134,1)</f>
        <v>40634</v>
      </c>
      <c r="B135" s="95" t="n">
        <f aca="false">VLOOKUP(MONTH(A135),Volumes,4)</f>
        <v>10000</v>
      </c>
      <c r="C135" s="96"/>
      <c r="D135" s="97" t="n">
        <f aca="false">B135+C135</f>
        <v>10000</v>
      </c>
      <c r="E135" s="84" t="n">
        <f aca="false">IF(X135=0,0,IF(AND(X135=1,$H$3=1),D135*S135,IF($H$3=2,D135,"N/A")))</f>
        <v>0</v>
      </c>
      <c r="F135" s="84" t="n">
        <f aca="false">E135*W135</f>
        <v>0</v>
      </c>
      <c r="G135" s="32" t="n">
        <f aca="false">VLOOKUP($A135,Table,MATCH(G$4,Curves,0))</f>
        <v>3.173</v>
      </c>
      <c r="H135" s="98" t="n">
        <f aca="false">G135</f>
        <v>3.173</v>
      </c>
      <c r="I135" s="99" t="n">
        <f aca="false">H135</f>
        <v>3.173</v>
      </c>
      <c r="J135" s="32" t="n">
        <f aca="false">VLOOKUP($A135,Table,MATCH(J$4,Curves,0))</f>
        <v>-0.005</v>
      </c>
      <c r="K135" s="98" t="n">
        <f aca="false">J135</f>
        <v>-0.005</v>
      </c>
      <c r="L135" s="99" t="n">
        <f aca="false">K135</f>
        <v>-0.005</v>
      </c>
      <c r="M135" s="32" t="n">
        <f aca="false">VLOOKUP($A135,Table,MATCH(M$4,Curves,0))</f>
        <v>0.0125</v>
      </c>
      <c r="N135" s="98" t="n">
        <f aca="false">VLOOKUP($A135,Table,MATCH(N$4,Curves,0))</f>
        <v>0.03</v>
      </c>
      <c r="O135" s="99" t="n">
        <f aca="false">N135</f>
        <v>0.03</v>
      </c>
      <c r="P135" s="100"/>
      <c r="Q135" s="99" t="n">
        <f aca="false">O135+L135+I135</f>
        <v>3.198</v>
      </c>
      <c r="R135" s="100"/>
      <c r="S135" s="35" t="n">
        <f aca="false">A136-A135</f>
        <v>30</v>
      </c>
      <c r="T135" s="101" t="n">
        <f aca="false">CHOOSE(F$3,A136+24,A135)</f>
        <v>40688</v>
      </c>
      <c r="U135" s="35" t="n">
        <f aca="false">T135-C$3</f>
        <v>3914</v>
      </c>
      <c r="V135" s="32" t="n">
        <f aca="false">VLOOKUP($A135,Table,MATCH(V$4,Curves,0))</f>
        <v>0.070590733528787</v>
      </c>
      <c r="W135" s="102" t="n">
        <f aca="false">1/(1+CHOOSE(F$3,(V136+($K$3/10000))/2,(V135+($K$3/10000))/2))^(2*U135/365.25)</f>
        <v>0.475474151794278</v>
      </c>
      <c r="X135" s="35" t="n">
        <f aca="false">IF(AND(mthbeg&lt;=A135,mthend&gt;=A135),1,0)</f>
        <v>0</v>
      </c>
      <c r="Y135" s="35" t="n">
        <f aca="false">S135*X135</f>
        <v>0</v>
      </c>
      <c r="AA135" s="89" t="n">
        <f aca="false">F135*G135</f>
        <v>0</v>
      </c>
      <c r="AB135" s="89" t="n">
        <f aca="false">$F135*H135</f>
        <v>0</v>
      </c>
      <c r="AC135" s="89" t="n">
        <f aca="false">$F135*I135</f>
        <v>0</v>
      </c>
      <c r="AD135" s="89" t="n">
        <f aca="false">$F135*J135</f>
        <v>-0</v>
      </c>
      <c r="AE135" s="89" t="n">
        <f aca="false">$F135*K135</f>
        <v>-0</v>
      </c>
      <c r="AF135" s="89" t="n">
        <f aca="false">$F135*L135</f>
        <v>-0</v>
      </c>
      <c r="AG135" s="89" t="n">
        <f aca="false">$F135*M135</f>
        <v>0</v>
      </c>
      <c r="AH135" s="89" t="n">
        <f aca="false">$F135*N135</f>
        <v>0</v>
      </c>
      <c r="AI135" s="89" t="n">
        <f aca="false">F135*O135</f>
        <v>0</v>
      </c>
      <c r="AJ135" s="93"/>
      <c r="AK135" s="89" t="n">
        <f aca="false">CHOOSE($G$3,AB135-AC135,AC135-AB135)</f>
        <v>0</v>
      </c>
      <c r="AL135" s="89" t="n">
        <f aca="false">CHOOSE($G$3,AE135-AF135,AF135-AE135)</f>
        <v>0</v>
      </c>
      <c r="AM135" s="89" t="n">
        <f aca="false">CHOOSE($G$3,AH135-AI135,AI135-AH135)</f>
        <v>0</v>
      </c>
      <c r="AN135" s="103" t="n">
        <f aca="false">SUM(AK135:AM135)</f>
        <v>0</v>
      </c>
      <c r="AP135" s="89" t="n">
        <f aca="false">CHOOSE($G$3,AA135-AB135,AB135-AA135)</f>
        <v>0</v>
      </c>
      <c r="AQ135" s="89" t="n">
        <f aca="false">CHOOSE($G$3,AD135-AE135,AE135-AD135)</f>
        <v>0</v>
      </c>
      <c r="AR135" s="89" t="n">
        <f aca="false">CHOOSE($G$3,AG135-AH135,AH135-AG135)</f>
        <v>0</v>
      </c>
      <c r="AS135" s="103" t="n">
        <f aca="false">AP135+AQ135+AR135</f>
        <v>0</v>
      </c>
      <c r="AT135" s="103"/>
      <c r="AU135" s="90" t="n">
        <f aca="false">AS135+AN135</f>
        <v>0</v>
      </c>
      <c r="AW135" s="90" t="n">
        <f aca="false">AI135+AF135+AC135</f>
        <v>0</v>
      </c>
      <c r="AX135" s="104"/>
    </row>
    <row r="136" customFormat="false" ht="12.75" hidden="false" customHeight="false" outlineLevel="0" collapsed="false">
      <c r="A136" s="94" t="n">
        <f aca="false">EDATE(A135,1)</f>
        <v>40664</v>
      </c>
      <c r="B136" s="95" t="n">
        <f aca="false">VLOOKUP(MONTH(A136),Volumes,4)</f>
        <v>20000</v>
      </c>
      <c r="C136" s="96"/>
      <c r="D136" s="97" t="n">
        <f aca="false">B136+C136</f>
        <v>20000</v>
      </c>
      <c r="E136" s="84" t="n">
        <f aca="false">IF(X136=0,0,IF(AND(X136=1,$H$3=1),D136*S136,IF($H$3=2,D136,"N/A")))</f>
        <v>0</v>
      </c>
      <c r="F136" s="84" t="n">
        <f aca="false">E136*W136</f>
        <v>0</v>
      </c>
      <c r="G136" s="32" t="n">
        <f aca="false">VLOOKUP($A136,Table,MATCH(G$4,Curves,0))</f>
        <v>3.166</v>
      </c>
      <c r="H136" s="98" t="n">
        <f aca="false">G136</f>
        <v>3.166</v>
      </c>
      <c r="I136" s="99" t="n">
        <f aca="false">H136</f>
        <v>3.166</v>
      </c>
      <c r="J136" s="32" t="n">
        <f aca="false">VLOOKUP($A136,Table,MATCH(J$4,Curves,0))</f>
        <v>-0.00525</v>
      </c>
      <c r="K136" s="98" t="n">
        <f aca="false">J136</f>
        <v>-0.00525</v>
      </c>
      <c r="L136" s="99" t="n">
        <f aca="false">K136</f>
        <v>-0.00525</v>
      </c>
      <c r="M136" s="32" t="n">
        <f aca="false">VLOOKUP($A136,Table,MATCH(M$4,Curves,0))</f>
        <v>0.0125</v>
      </c>
      <c r="N136" s="98" t="n">
        <f aca="false">VLOOKUP($A136,Table,MATCH(N$4,Curves,0))</f>
        <v>0.03</v>
      </c>
      <c r="O136" s="99" t="n">
        <f aca="false">N136</f>
        <v>0.03</v>
      </c>
      <c r="P136" s="100"/>
      <c r="Q136" s="99" t="n">
        <f aca="false">O136+L136+I136</f>
        <v>3.19075</v>
      </c>
      <c r="R136" s="100"/>
      <c r="S136" s="35" t="n">
        <f aca="false">A137-A136</f>
        <v>31</v>
      </c>
      <c r="T136" s="101" t="n">
        <f aca="false">CHOOSE(F$3,A137+24,A136)</f>
        <v>40719</v>
      </c>
      <c r="U136" s="35" t="n">
        <f aca="false">T136-C$3</f>
        <v>3945</v>
      </c>
      <c r="V136" s="32" t="n">
        <f aca="false">VLOOKUP($A136,Table,MATCH(V$4,Curves,0))</f>
        <v>0.070594562295423</v>
      </c>
      <c r="W136" s="102" t="n">
        <f aca="false">1/(1+CHOOSE(F$3,(V137+($K$3/10000))/2,(V136+($K$3/10000))/2))^(2*U136/365.25)</f>
        <v>0.472663144040303</v>
      </c>
      <c r="X136" s="35" t="n">
        <f aca="false">IF(AND(mthbeg&lt;=A136,mthend&gt;=A136),1,0)</f>
        <v>0</v>
      </c>
      <c r="Y136" s="35" t="n">
        <f aca="false">S136*X136</f>
        <v>0</v>
      </c>
      <c r="AA136" s="89" t="n">
        <f aca="false">F136*G136</f>
        <v>0</v>
      </c>
      <c r="AB136" s="89" t="n">
        <f aca="false">$F136*H136</f>
        <v>0</v>
      </c>
      <c r="AC136" s="89" t="n">
        <f aca="false">$F136*I136</f>
        <v>0</v>
      </c>
      <c r="AD136" s="89" t="n">
        <f aca="false">$F136*J136</f>
        <v>-0</v>
      </c>
      <c r="AE136" s="89" t="n">
        <f aca="false">$F136*K136</f>
        <v>-0</v>
      </c>
      <c r="AF136" s="89" t="n">
        <f aca="false">$F136*L136</f>
        <v>-0</v>
      </c>
      <c r="AG136" s="89" t="n">
        <f aca="false">$F136*M136</f>
        <v>0</v>
      </c>
      <c r="AH136" s="89" t="n">
        <f aca="false">$F136*N136</f>
        <v>0</v>
      </c>
      <c r="AI136" s="89" t="n">
        <f aca="false">F136*O136</f>
        <v>0</v>
      </c>
      <c r="AJ136" s="93"/>
      <c r="AK136" s="89" t="n">
        <f aca="false">CHOOSE($G$3,AB136-AC136,AC136-AB136)</f>
        <v>0</v>
      </c>
      <c r="AL136" s="89" t="n">
        <f aca="false">CHOOSE($G$3,AE136-AF136,AF136-AE136)</f>
        <v>0</v>
      </c>
      <c r="AM136" s="89" t="n">
        <f aca="false">CHOOSE($G$3,AH136-AI136,AI136-AH136)</f>
        <v>0</v>
      </c>
      <c r="AN136" s="103" t="n">
        <f aca="false">SUM(AK136:AM136)</f>
        <v>0</v>
      </c>
      <c r="AP136" s="89" t="n">
        <f aca="false">CHOOSE($G$3,AA136-AB136,AB136-AA136)</f>
        <v>0</v>
      </c>
      <c r="AQ136" s="89" t="n">
        <f aca="false">CHOOSE($G$3,AD136-AE136,AE136-AD136)</f>
        <v>0</v>
      </c>
      <c r="AR136" s="89" t="n">
        <f aca="false">CHOOSE($G$3,AG136-AH136,AH136-AG136)</f>
        <v>0</v>
      </c>
      <c r="AS136" s="103" t="n">
        <f aca="false">AP136+AQ136+AR136</f>
        <v>0</v>
      </c>
      <c r="AT136" s="103"/>
      <c r="AU136" s="90" t="n">
        <f aca="false">AS136+AN136</f>
        <v>0</v>
      </c>
      <c r="AW136" s="90" t="n">
        <f aca="false">AI136+AF136+AC136</f>
        <v>0</v>
      </c>
      <c r="AX136" s="104"/>
    </row>
    <row r="137" customFormat="false" ht="12.75" hidden="false" customHeight="false" outlineLevel="0" collapsed="false">
      <c r="A137" s="94" t="n">
        <f aca="false">EDATE(A136,1)</f>
        <v>40695</v>
      </c>
      <c r="B137" s="95" t="n">
        <f aca="false">VLOOKUP(MONTH(A137),Volumes,4)</f>
        <v>40000</v>
      </c>
      <c r="C137" s="96"/>
      <c r="D137" s="97" t="n">
        <f aca="false">B137+C137</f>
        <v>40000</v>
      </c>
      <c r="E137" s="84" t="n">
        <f aca="false">IF(X137=0,0,IF(AND(X137=1,$H$3=1),D137*S137,IF($H$3=2,D137,"N/A")))</f>
        <v>0</v>
      </c>
      <c r="F137" s="84" t="n">
        <f aca="false">E137*W137</f>
        <v>0</v>
      </c>
      <c r="G137" s="32" t="n">
        <f aca="false">VLOOKUP($A137,Table,MATCH(G$4,Curves,0))</f>
        <v>3.206</v>
      </c>
      <c r="H137" s="98" t="n">
        <f aca="false">G137</f>
        <v>3.206</v>
      </c>
      <c r="I137" s="99" t="n">
        <f aca="false">H137</f>
        <v>3.206</v>
      </c>
      <c r="J137" s="32" t="n">
        <f aca="false">VLOOKUP($A137,Table,MATCH(J$4,Curves,0))</f>
        <v>-0.00525</v>
      </c>
      <c r="K137" s="98" t="n">
        <f aca="false">J137</f>
        <v>-0.00525</v>
      </c>
      <c r="L137" s="99" t="n">
        <f aca="false">K137</f>
        <v>-0.00525</v>
      </c>
      <c r="M137" s="32" t="n">
        <f aca="false">VLOOKUP($A137,Table,MATCH(M$4,Curves,0))</f>
        <v>0.0125</v>
      </c>
      <c r="N137" s="98" t="n">
        <f aca="false">VLOOKUP($A137,Table,MATCH(N$4,Curves,0))</f>
        <v>0.03</v>
      </c>
      <c r="O137" s="99" t="n">
        <f aca="false">N137</f>
        <v>0.03</v>
      </c>
      <c r="P137" s="100"/>
      <c r="Q137" s="99" t="n">
        <f aca="false">O137+L137+I137</f>
        <v>3.23075</v>
      </c>
      <c r="R137" s="100"/>
      <c r="S137" s="35" t="n">
        <f aca="false">A138-A137</f>
        <v>30</v>
      </c>
      <c r="T137" s="101" t="n">
        <f aca="false">CHOOSE(F$3,A138+24,A137)</f>
        <v>40749</v>
      </c>
      <c r="U137" s="35" t="n">
        <f aca="false">T137-C$3</f>
        <v>3975</v>
      </c>
      <c r="V137" s="32" t="n">
        <f aca="false">VLOOKUP($A137,Table,MATCH(V$4,Curves,0))</f>
        <v>0.070598518687618</v>
      </c>
      <c r="W137" s="102" t="n">
        <f aca="false">1/(1+CHOOSE(F$3,(V138+($K$3/10000))/2,(V137+($K$3/10000))/2))^(2*U137/365.25)</f>
        <v>0.469958347955741</v>
      </c>
      <c r="X137" s="35" t="n">
        <f aca="false">IF(AND(mthbeg&lt;=A137,mthend&gt;=A137),1,0)</f>
        <v>0</v>
      </c>
      <c r="Y137" s="35" t="n">
        <f aca="false">S137*X137</f>
        <v>0</v>
      </c>
      <c r="AA137" s="89" t="n">
        <f aca="false">F137*G137</f>
        <v>0</v>
      </c>
      <c r="AB137" s="89" t="n">
        <f aca="false">$F137*H137</f>
        <v>0</v>
      </c>
      <c r="AC137" s="89" t="n">
        <f aca="false">$F137*I137</f>
        <v>0</v>
      </c>
      <c r="AD137" s="89" t="n">
        <f aca="false">$F137*J137</f>
        <v>-0</v>
      </c>
      <c r="AE137" s="89" t="n">
        <f aca="false">$F137*K137</f>
        <v>-0</v>
      </c>
      <c r="AF137" s="89" t="n">
        <f aca="false">$F137*L137</f>
        <v>-0</v>
      </c>
      <c r="AG137" s="89" t="n">
        <f aca="false">$F137*M137</f>
        <v>0</v>
      </c>
      <c r="AH137" s="89" t="n">
        <f aca="false">$F137*N137</f>
        <v>0</v>
      </c>
      <c r="AI137" s="89" t="n">
        <f aca="false">F137*O137</f>
        <v>0</v>
      </c>
      <c r="AJ137" s="93"/>
      <c r="AK137" s="89" t="n">
        <f aca="false">CHOOSE($G$3,AB137-AC137,AC137-AB137)</f>
        <v>0</v>
      </c>
      <c r="AL137" s="89" t="n">
        <f aca="false">CHOOSE($G$3,AE137-AF137,AF137-AE137)</f>
        <v>0</v>
      </c>
      <c r="AM137" s="89" t="n">
        <f aca="false">CHOOSE($G$3,AH137-AI137,AI137-AH137)</f>
        <v>0</v>
      </c>
      <c r="AN137" s="103" t="n">
        <f aca="false">SUM(AK137:AM137)</f>
        <v>0</v>
      </c>
      <c r="AP137" s="89" t="n">
        <f aca="false">CHOOSE($G$3,AA137-AB137,AB137-AA137)</f>
        <v>0</v>
      </c>
      <c r="AQ137" s="89" t="n">
        <f aca="false">CHOOSE($G$3,AD137-AE137,AE137-AD137)</f>
        <v>0</v>
      </c>
      <c r="AR137" s="89" t="n">
        <f aca="false">CHOOSE($G$3,AG137-AH137,AH137-AG137)</f>
        <v>0</v>
      </c>
      <c r="AS137" s="103" t="n">
        <f aca="false">AP137+AQ137+AR137</f>
        <v>0</v>
      </c>
      <c r="AT137" s="103"/>
      <c r="AU137" s="90" t="n">
        <f aca="false">AS137+AN137</f>
        <v>0</v>
      </c>
      <c r="AW137" s="90" t="n">
        <f aca="false">AI137+AF137+AC137</f>
        <v>0</v>
      </c>
      <c r="AX137" s="104"/>
    </row>
    <row r="138" customFormat="false" ht="12.75" hidden="false" customHeight="false" outlineLevel="0" collapsed="false">
      <c r="A138" s="94" t="n">
        <f aca="false">EDATE(A137,1)</f>
        <v>40725</v>
      </c>
      <c r="B138" s="95" t="n">
        <f aca="false">VLOOKUP(MONTH(A138),Volumes,4)</f>
        <v>40000</v>
      </c>
      <c r="C138" s="96"/>
      <c r="D138" s="97" t="n">
        <f aca="false">B138+C138</f>
        <v>40000</v>
      </c>
      <c r="E138" s="84" t="n">
        <f aca="false">IF(X138=0,0,IF(AND(X138=1,$H$3=1),D138*S138,IF($H$3=2,D138,"N/A")))</f>
        <v>0</v>
      </c>
      <c r="F138" s="84" t="n">
        <f aca="false">E138*W138</f>
        <v>0</v>
      </c>
      <c r="G138" s="32" t="n">
        <f aca="false">VLOOKUP($A138,Table,MATCH(G$4,Curves,0))</f>
        <v>3.218</v>
      </c>
      <c r="H138" s="98" t="n">
        <f aca="false">G138</f>
        <v>3.218</v>
      </c>
      <c r="I138" s="99" t="n">
        <f aca="false">H138</f>
        <v>3.218</v>
      </c>
      <c r="J138" s="32" t="n">
        <f aca="false">VLOOKUP($A138,Table,MATCH(J$4,Curves,0))</f>
        <v>-0.00525</v>
      </c>
      <c r="K138" s="98" t="n">
        <f aca="false">J138</f>
        <v>-0.00525</v>
      </c>
      <c r="L138" s="99" t="n">
        <f aca="false">K138</f>
        <v>-0.00525</v>
      </c>
      <c r="M138" s="32" t="n">
        <f aca="false">VLOOKUP($A138,Table,MATCH(M$4,Curves,0))</f>
        <v>0.0125</v>
      </c>
      <c r="N138" s="98" t="n">
        <f aca="false">VLOOKUP($A138,Table,MATCH(N$4,Curves,0))</f>
        <v>0.03</v>
      </c>
      <c r="O138" s="99" t="n">
        <f aca="false">N138</f>
        <v>0.03</v>
      </c>
      <c r="P138" s="100"/>
      <c r="Q138" s="99" t="n">
        <f aca="false">O138+L138+I138</f>
        <v>3.24275</v>
      </c>
      <c r="R138" s="100"/>
      <c r="S138" s="35" t="n">
        <f aca="false">A139-A138</f>
        <v>31</v>
      </c>
      <c r="T138" s="101" t="n">
        <f aca="false">CHOOSE(F$3,A139+24,A138)</f>
        <v>40780</v>
      </c>
      <c r="U138" s="35" t="n">
        <f aca="false">T138-C$3</f>
        <v>4006</v>
      </c>
      <c r="V138" s="32" t="n">
        <f aca="false">VLOOKUP($A138,Table,MATCH(V$4,Curves,0))</f>
        <v>0.070602347454264</v>
      </c>
      <c r="W138" s="102" t="n">
        <f aca="false">1/(1+CHOOSE(F$3,(V139+($K$3/10000))/2,(V138+($K$3/10000))/2))^(2*U138/365.25)</f>
        <v>0.467179353429922</v>
      </c>
      <c r="X138" s="35" t="n">
        <f aca="false">IF(AND(mthbeg&lt;=A138,mthend&gt;=A138),1,0)</f>
        <v>0</v>
      </c>
      <c r="Y138" s="35" t="n">
        <f aca="false">S138*X138</f>
        <v>0</v>
      </c>
      <c r="AA138" s="89" t="n">
        <f aca="false">F138*G138</f>
        <v>0</v>
      </c>
      <c r="AB138" s="89" t="n">
        <f aca="false">$F138*H138</f>
        <v>0</v>
      </c>
      <c r="AC138" s="89" t="n">
        <f aca="false">$F138*I138</f>
        <v>0</v>
      </c>
      <c r="AD138" s="89" t="n">
        <f aca="false">$F138*J138</f>
        <v>-0</v>
      </c>
      <c r="AE138" s="89" t="n">
        <f aca="false">$F138*K138</f>
        <v>-0</v>
      </c>
      <c r="AF138" s="89" t="n">
        <f aca="false">$F138*L138</f>
        <v>-0</v>
      </c>
      <c r="AG138" s="89" t="n">
        <f aca="false">$F138*M138</f>
        <v>0</v>
      </c>
      <c r="AH138" s="89" t="n">
        <f aca="false">$F138*N138</f>
        <v>0</v>
      </c>
      <c r="AI138" s="89" t="n">
        <f aca="false">F138*O138</f>
        <v>0</v>
      </c>
      <c r="AJ138" s="93"/>
      <c r="AK138" s="89" t="n">
        <f aca="false">CHOOSE($G$3,AB138-AC138,AC138-AB138)</f>
        <v>0</v>
      </c>
      <c r="AL138" s="89" t="n">
        <f aca="false">CHOOSE($G$3,AE138-AF138,AF138-AE138)</f>
        <v>0</v>
      </c>
      <c r="AM138" s="89" t="n">
        <f aca="false">CHOOSE($G$3,AH138-AI138,AI138-AH138)</f>
        <v>0</v>
      </c>
      <c r="AN138" s="103" t="n">
        <f aca="false">SUM(AK138:AM138)</f>
        <v>0</v>
      </c>
      <c r="AP138" s="89" t="n">
        <f aca="false">CHOOSE($G$3,AA138-AB138,AB138-AA138)</f>
        <v>0</v>
      </c>
      <c r="AQ138" s="89" t="n">
        <f aca="false">CHOOSE($G$3,AD138-AE138,AE138-AD138)</f>
        <v>0</v>
      </c>
      <c r="AR138" s="89" t="n">
        <f aca="false">CHOOSE($G$3,AG138-AH138,AH138-AG138)</f>
        <v>0</v>
      </c>
      <c r="AS138" s="103" t="n">
        <f aca="false">AP138+AQ138+AR138</f>
        <v>0</v>
      </c>
      <c r="AT138" s="103"/>
      <c r="AU138" s="90" t="n">
        <f aca="false">AS138+AN138</f>
        <v>0</v>
      </c>
      <c r="AW138" s="90" t="n">
        <f aca="false">AI138+AF138+AC138</f>
        <v>0</v>
      </c>
      <c r="AX138" s="104"/>
    </row>
    <row r="139" customFormat="false" ht="12.75" hidden="false" customHeight="false" outlineLevel="0" collapsed="false">
      <c r="A139" s="94" t="n">
        <f aca="false">EDATE(A138,1)</f>
        <v>40756</v>
      </c>
      <c r="B139" s="95" t="n">
        <f aca="false">VLOOKUP(MONTH(A139),Volumes,4)</f>
        <v>40000</v>
      </c>
      <c r="C139" s="96"/>
      <c r="D139" s="97" t="n">
        <f aca="false">B139+C139</f>
        <v>40000</v>
      </c>
      <c r="E139" s="84" t="n">
        <f aca="false">IF(X139=0,0,IF(AND(X139=1,$H$3=1),D139*S139,IF($H$3=2,D139,"N/A")))</f>
        <v>0</v>
      </c>
      <c r="F139" s="84" t="n">
        <f aca="false">E139*W139</f>
        <v>0</v>
      </c>
      <c r="G139" s="32" t="n">
        <f aca="false">VLOOKUP($A139,Table,MATCH(G$4,Curves,0))</f>
        <v>3.239</v>
      </c>
      <c r="H139" s="98" t="n">
        <f aca="false">G139</f>
        <v>3.239</v>
      </c>
      <c r="I139" s="99" t="n">
        <f aca="false">H139</f>
        <v>3.239</v>
      </c>
      <c r="J139" s="32" t="n">
        <f aca="false">VLOOKUP($A139,Table,MATCH(J$4,Curves,0))</f>
        <v>-0.00775</v>
      </c>
      <c r="K139" s="98" t="n">
        <f aca="false">J139</f>
        <v>-0.00775</v>
      </c>
      <c r="L139" s="99" t="n">
        <f aca="false">K139</f>
        <v>-0.00775</v>
      </c>
      <c r="M139" s="32" t="n">
        <f aca="false">VLOOKUP($A139,Table,MATCH(M$4,Curves,0))</f>
        <v>0.0125</v>
      </c>
      <c r="N139" s="98" t="n">
        <f aca="false">VLOOKUP($A139,Table,MATCH(N$4,Curves,0))</f>
        <v>0.03</v>
      </c>
      <c r="O139" s="99" t="n">
        <f aca="false">N139</f>
        <v>0.03</v>
      </c>
      <c r="P139" s="100"/>
      <c r="Q139" s="99" t="n">
        <f aca="false">O139+L139+I139</f>
        <v>3.26125</v>
      </c>
      <c r="R139" s="100"/>
      <c r="S139" s="35" t="n">
        <f aca="false">A140-A139</f>
        <v>31</v>
      </c>
      <c r="T139" s="101" t="n">
        <f aca="false">CHOOSE(F$3,A140+24,A139)</f>
        <v>40811</v>
      </c>
      <c r="U139" s="35" t="n">
        <f aca="false">T139-C$3</f>
        <v>4037</v>
      </c>
      <c r="V139" s="32" t="n">
        <f aca="false">VLOOKUP($A139,Table,MATCH(V$4,Curves,0))</f>
        <v>0.07060630384647</v>
      </c>
      <c r="W139" s="102" t="n">
        <f aca="false">1/(1+CHOOSE(F$3,(V140+($K$3/10000))/2,(V139+($K$3/10000))/2))^(2*U139/365.25)</f>
        <v>0.464416490649743</v>
      </c>
      <c r="X139" s="35" t="n">
        <f aca="false">IF(AND(mthbeg&lt;=A139,mthend&gt;=A139),1,0)</f>
        <v>0</v>
      </c>
      <c r="Y139" s="35" t="n">
        <f aca="false">S139*X139</f>
        <v>0</v>
      </c>
      <c r="AA139" s="89" t="n">
        <f aca="false">F139*G139</f>
        <v>0</v>
      </c>
      <c r="AB139" s="89" t="n">
        <f aca="false">$F139*H139</f>
        <v>0</v>
      </c>
      <c r="AC139" s="89" t="n">
        <f aca="false">$F139*I139</f>
        <v>0</v>
      </c>
      <c r="AD139" s="89" t="n">
        <f aca="false">$F139*J139</f>
        <v>-0</v>
      </c>
      <c r="AE139" s="89" t="n">
        <f aca="false">$F139*K139</f>
        <v>-0</v>
      </c>
      <c r="AF139" s="89" t="n">
        <f aca="false">$F139*L139</f>
        <v>-0</v>
      </c>
      <c r="AG139" s="89" t="n">
        <f aca="false">$F139*M139</f>
        <v>0</v>
      </c>
      <c r="AH139" s="89" t="n">
        <f aca="false">$F139*N139</f>
        <v>0</v>
      </c>
      <c r="AI139" s="89" t="n">
        <f aca="false">F139*O139</f>
        <v>0</v>
      </c>
      <c r="AJ139" s="93"/>
      <c r="AK139" s="89" t="n">
        <f aca="false">CHOOSE($G$3,AB139-AC139,AC139-AB139)</f>
        <v>0</v>
      </c>
      <c r="AL139" s="89" t="n">
        <f aca="false">CHOOSE($G$3,AE139-AF139,AF139-AE139)</f>
        <v>0</v>
      </c>
      <c r="AM139" s="89" t="n">
        <f aca="false">CHOOSE($G$3,AH139-AI139,AI139-AH139)</f>
        <v>0</v>
      </c>
      <c r="AN139" s="103" t="n">
        <f aca="false">SUM(AK139:AM139)</f>
        <v>0</v>
      </c>
      <c r="AP139" s="89" t="n">
        <f aca="false">CHOOSE($G$3,AA139-AB139,AB139-AA139)</f>
        <v>0</v>
      </c>
      <c r="AQ139" s="89" t="n">
        <f aca="false">CHOOSE($G$3,AD139-AE139,AE139-AD139)</f>
        <v>0</v>
      </c>
      <c r="AR139" s="89" t="n">
        <f aca="false">CHOOSE($G$3,AG139-AH139,AH139-AG139)</f>
        <v>0</v>
      </c>
      <c r="AS139" s="103" t="n">
        <f aca="false">AP139+AQ139+AR139</f>
        <v>0</v>
      </c>
      <c r="AT139" s="103"/>
      <c r="AU139" s="90" t="n">
        <f aca="false">AS139+AN139</f>
        <v>0</v>
      </c>
      <c r="AW139" s="90" t="n">
        <f aca="false">AI139+AF139+AC139</f>
        <v>0</v>
      </c>
      <c r="AX139" s="104"/>
    </row>
    <row r="140" customFormat="false" ht="12.75" hidden="false" customHeight="false" outlineLevel="0" collapsed="false">
      <c r="A140" s="94" t="n">
        <f aca="false">EDATE(A139,1)</f>
        <v>40787</v>
      </c>
      <c r="B140" s="95" t="n">
        <f aca="false">VLOOKUP(MONTH(A140),Volumes,4)</f>
        <v>20000</v>
      </c>
      <c r="C140" s="96"/>
      <c r="D140" s="97" t="n">
        <f aca="false">B140+C140</f>
        <v>20000</v>
      </c>
      <c r="E140" s="84" t="n">
        <f aca="false">IF(X140=0,0,IF(AND(X140=1,$H$3=1),D140*S140,IF($H$3=2,D140,"N/A")))</f>
        <v>0</v>
      </c>
      <c r="F140" s="84" t="n">
        <f aca="false">E140*W140</f>
        <v>0</v>
      </c>
      <c r="G140" s="32" t="n">
        <f aca="false">VLOOKUP($A140,Table,MATCH(G$4,Curves,0))</f>
        <v>3.258</v>
      </c>
      <c r="H140" s="98" t="n">
        <f aca="false">G140</f>
        <v>3.258</v>
      </c>
      <c r="I140" s="99" t="n">
        <f aca="false">H140</f>
        <v>3.258</v>
      </c>
      <c r="J140" s="32" t="n">
        <f aca="false">VLOOKUP($A140,Table,MATCH(J$4,Curves,0))</f>
        <v>-0.00775</v>
      </c>
      <c r="K140" s="98" t="n">
        <f aca="false">J140</f>
        <v>-0.00775</v>
      </c>
      <c r="L140" s="99" t="n">
        <f aca="false">K140</f>
        <v>-0.00775</v>
      </c>
      <c r="M140" s="32" t="n">
        <f aca="false">VLOOKUP($A140,Table,MATCH(M$4,Curves,0))</f>
        <v>0.0125</v>
      </c>
      <c r="N140" s="98" t="n">
        <f aca="false">VLOOKUP($A140,Table,MATCH(N$4,Curves,0))</f>
        <v>0.03</v>
      </c>
      <c r="O140" s="99" t="n">
        <f aca="false">N140</f>
        <v>0.03</v>
      </c>
      <c r="P140" s="100"/>
      <c r="Q140" s="99" t="n">
        <f aca="false">O140+L140+I140</f>
        <v>3.28025</v>
      </c>
      <c r="R140" s="100"/>
      <c r="S140" s="35" t="n">
        <f aca="false">A141-A140</f>
        <v>30</v>
      </c>
      <c r="T140" s="101" t="n">
        <f aca="false">CHOOSE(F$3,A141+24,A140)</f>
        <v>40841</v>
      </c>
      <c r="U140" s="35" t="n">
        <f aca="false">T140-C$3</f>
        <v>4067</v>
      </c>
      <c r="V140" s="32" t="n">
        <f aca="false">VLOOKUP($A140,Table,MATCH(V$4,Curves,0))</f>
        <v>0.070610260238681</v>
      </c>
      <c r="W140" s="102" t="n">
        <f aca="false">1/(1+CHOOSE(F$3,(V141+($K$3/10000))/2,(V140+($K$3/10000))/2))^(2*U140/365.25)</f>
        <v>0.461758025549982</v>
      </c>
      <c r="X140" s="35" t="n">
        <f aca="false">IF(AND(mthbeg&lt;=A140,mthend&gt;=A140),1,0)</f>
        <v>0</v>
      </c>
      <c r="Y140" s="35" t="n">
        <f aca="false">S140*X140</f>
        <v>0</v>
      </c>
      <c r="AA140" s="89" t="n">
        <f aca="false">F140*G140</f>
        <v>0</v>
      </c>
      <c r="AB140" s="89" t="n">
        <f aca="false">$F140*H140</f>
        <v>0</v>
      </c>
      <c r="AC140" s="89" t="n">
        <f aca="false">$F140*I140</f>
        <v>0</v>
      </c>
      <c r="AD140" s="89" t="n">
        <f aca="false">$F140*J140</f>
        <v>-0</v>
      </c>
      <c r="AE140" s="89" t="n">
        <f aca="false">$F140*K140</f>
        <v>-0</v>
      </c>
      <c r="AF140" s="89" t="n">
        <f aca="false">$F140*L140</f>
        <v>-0</v>
      </c>
      <c r="AG140" s="89" t="n">
        <f aca="false">$F140*M140</f>
        <v>0</v>
      </c>
      <c r="AH140" s="89" t="n">
        <f aca="false">$F140*N140</f>
        <v>0</v>
      </c>
      <c r="AI140" s="89" t="n">
        <f aca="false">F140*O140</f>
        <v>0</v>
      </c>
      <c r="AJ140" s="93"/>
      <c r="AK140" s="89" t="n">
        <f aca="false">CHOOSE($G$3,AB140-AC140,AC140-AB140)</f>
        <v>0</v>
      </c>
      <c r="AL140" s="89" t="n">
        <f aca="false">CHOOSE($G$3,AE140-AF140,AF140-AE140)</f>
        <v>0</v>
      </c>
      <c r="AM140" s="89" t="n">
        <f aca="false">CHOOSE($G$3,AH140-AI140,AI140-AH140)</f>
        <v>0</v>
      </c>
      <c r="AN140" s="103" t="n">
        <f aca="false">SUM(AK140:AM140)</f>
        <v>0</v>
      </c>
      <c r="AP140" s="89" t="n">
        <f aca="false">CHOOSE($G$3,AA140-AB140,AB140-AA140)</f>
        <v>0</v>
      </c>
      <c r="AQ140" s="89" t="n">
        <f aca="false">CHOOSE($G$3,AD140-AE140,AE140-AD140)</f>
        <v>0</v>
      </c>
      <c r="AR140" s="89" t="n">
        <f aca="false">CHOOSE($G$3,AG140-AH140,AH140-AG140)</f>
        <v>0</v>
      </c>
      <c r="AS140" s="103" t="n">
        <f aca="false">AP140+AQ140+AR140</f>
        <v>0</v>
      </c>
      <c r="AT140" s="103"/>
      <c r="AU140" s="90" t="n">
        <f aca="false">AS140+AN140</f>
        <v>0</v>
      </c>
      <c r="AW140" s="90" t="n">
        <f aca="false">AI140+AF140+AC140</f>
        <v>0</v>
      </c>
      <c r="AX140" s="104"/>
    </row>
    <row r="141" customFormat="false" ht="12.75" hidden="false" customHeight="false" outlineLevel="0" collapsed="false">
      <c r="A141" s="94" t="n">
        <f aca="false">EDATE(A140,1)</f>
        <v>40817</v>
      </c>
      <c r="B141" s="95" t="n">
        <f aca="false">VLOOKUP(MONTH(A141),Volumes,4)</f>
        <v>10000</v>
      </c>
      <c r="C141" s="96"/>
      <c r="D141" s="97" t="n">
        <f aca="false">B141+C141</f>
        <v>10000</v>
      </c>
      <c r="E141" s="84" t="n">
        <f aca="false">IF(X141=0,0,IF(AND(X141=1,$H$3=1),D141*S141,IF($H$3=2,D141,"N/A")))</f>
        <v>0</v>
      </c>
      <c r="F141" s="84" t="n">
        <f aca="false">E141*W141</f>
        <v>0</v>
      </c>
      <c r="G141" s="32" t="n">
        <f aca="false">VLOOKUP($A141,Table,MATCH(G$4,Curves,0))</f>
        <v>3.265</v>
      </c>
      <c r="H141" s="98" t="n">
        <f aca="false">G141</f>
        <v>3.265</v>
      </c>
      <c r="I141" s="99" t="n">
        <f aca="false">H141</f>
        <v>3.265</v>
      </c>
      <c r="J141" s="32" t="n">
        <f aca="false">VLOOKUP($A141,Table,MATCH(J$4,Curves,0))</f>
        <v>-0.0235</v>
      </c>
      <c r="K141" s="98" t="n">
        <f aca="false">J141</f>
        <v>-0.0235</v>
      </c>
      <c r="L141" s="99" t="n">
        <f aca="false">K141</f>
        <v>-0.0235</v>
      </c>
      <c r="M141" s="32" t="n">
        <f aca="false">VLOOKUP($A141,Table,MATCH(M$4,Curves,0))</f>
        <v>0.0125</v>
      </c>
      <c r="N141" s="98" t="n">
        <f aca="false">VLOOKUP($A141,Table,MATCH(N$4,Curves,0))</f>
        <v>0.03</v>
      </c>
      <c r="O141" s="99" t="n">
        <f aca="false">N141</f>
        <v>0.03</v>
      </c>
      <c r="P141" s="100"/>
      <c r="Q141" s="99" t="n">
        <f aca="false">O141+L141+I141</f>
        <v>3.2715</v>
      </c>
      <c r="R141" s="100"/>
      <c r="S141" s="35" t="n">
        <f aca="false">A142-A141</f>
        <v>31</v>
      </c>
      <c r="T141" s="101" t="n">
        <f aca="false">CHOOSE(F$3,A142+24,A141)</f>
        <v>40872</v>
      </c>
      <c r="U141" s="35" t="n">
        <f aca="false">T141-C$3</f>
        <v>4098</v>
      </c>
      <c r="V141" s="32" t="n">
        <f aca="false">VLOOKUP($A141,Table,MATCH(V$4,Curves,0))</f>
        <v>0.070614089005342</v>
      </c>
      <c r="W141" s="102" t="n">
        <f aca="false">1/(1+CHOOSE(F$3,(V142+($K$3/10000))/2,(V141+($K$3/10000))/2))^(2*U141/365.25)</f>
        <v>0.459026638239192</v>
      </c>
      <c r="X141" s="35" t="n">
        <f aca="false">IF(AND(mthbeg&lt;=A141,mthend&gt;=A141),1,0)</f>
        <v>0</v>
      </c>
      <c r="Y141" s="35" t="n">
        <f aca="false">S141*X141</f>
        <v>0</v>
      </c>
      <c r="AA141" s="89" t="n">
        <f aca="false">F141*G141</f>
        <v>0</v>
      </c>
      <c r="AB141" s="89" t="n">
        <f aca="false">$F141*H141</f>
        <v>0</v>
      </c>
      <c r="AC141" s="89" t="n">
        <f aca="false">$F141*I141</f>
        <v>0</v>
      </c>
      <c r="AD141" s="89" t="n">
        <f aca="false">$F141*J141</f>
        <v>-0</v>
      </c>
      <c r="AE141" s="89" t="n">
        <f aca="false">$F141*K141</f>
        <v>-0</v>
      </c>
      <c r="AF141" s="89" t="n">
        <f aca="false">$F141*L141</f>
        <v>-0</v>
      </c>
      <c r="AG141" s="89" t="n">
        <f aca="false">$F141*M141</f>
        <v>0</v>
      </c>
      <c r="AH141" s="89" t="n">
        <f aca="false">$F141*N141</f>
        <v>0</v>
      </c>
      <c r="AI141" s="89" t="n">
        <f aca="false">F141*O141</f>
        <v>0</v>
      </c>
      <c r="AJ141" s="93"/>
      <c r="AK141" s="89" t="n">
        <f aca="false">CHOOSE($G$3,AB141-AC141,AC141-AB141)</f>
        <v>0</v>
      </c>
      <c r="AL141" s="89" t="n">
        <f aca="false">CHOOSE($G$3,AE141-AF141,AF141-AE141)</f>
        <v>0</v>
      </c>
      <c r="AM141" s="89" t="n">
        <f aca="false">CHOOSE($G$3,AH141-AI141,AI141-AH141)</f>
        <v>0</v>
      </c>
      <c r="AN141" s="103" t="n">
        <f aca="false">SUM(AK141:AM141)</f>
        <v>0</v>
      </c>
      <c r="AP141" s="89" t="n">
        <f aca="false">CHOOSE($G$3,AA141-AB141,AB141-AA141)</f>
        <v>0</v>
      </c>
      <c r="AQ141" s="89" t="n">
        <f aca="false">CHOOSE($G$3,AD141-AE141,AE141-AD141)</f>
        <v>0</v>
      </c>
      <c r="AR141" s="89" t="n">
        <f aca="false">CHOOSE($G$3,AG141-AH141,AH141-AG141)</f>
        <v>0</v>
      </c>
      <c r="AS141" s="103" t="n">
        <f aca="false">AP141+AQ141+AR141</f>
        <v>0</v>
      </c>
      <c r="AT141" s="103"/>
      <c r="AU141" s="90" t="n">
        <f aca="false">AS141+AN141</f>
        <v>0</v>
      </c>
      <c r="AW141" s="90" t="n">
        <f aca="false">AI141+AF141+AC141</f>
        <v>0</v>
      </c>
      <c r="AX141" s="104"/>
    </row>
    <row r="142" customFormat="false" ht="12.75" hidden="false" customHeight="false" outlineLevel="0" collapsed="false">
      <c r="A142" s="94" t="n">
        <f aca="false">EDATE(A141,1)</f>
        <v>40848</v>
      </c>
      <c r="B142" s="95" t="n">
        <f aca="false">VLOOKUP(MONTH(A142),Volumes,4)</f>
        <v>10000</v>
      </c>
      <c r="C142" s="96"/>
      <c r="D142" s="97" t="n">
        <f aca="false">B142+C142</f>
        <v>10000</v>
      </c>
      <c r="E142" s="84" t="n">
        <f aca="false">IF(X142=0,0,IF(AND(X142=1,$H$3=1),D142*S142,IF($H$3=2,D142,"N/A")))</f>
        <v>0</v>
      </c>
      <c r="F142" s="84" t="n">
        <f aca="false">E142*W142</f>
        <v>0</v>
      </c>
      <c r="G142" s="32" t="n">
        <f aca="false">VLOOKUP($A142,Table,MATCH(G$4,Curves,0))</f>
        <v>3.317</v>
      </c>
      <c r="H142" s="98" t="n">
        <f aca="false">G142</f>
        <v>3.317</v>
      </c>
      <c r="I142" s="99" t="n">
        <f aca="false">H142</f>
        <v>3.317</v>
      </c>
      <c r="J142" s="32" t="n">
        <f aca="false">VLOOKUP($A142,Table,MATCH(J$4,Curves,0))</f>
        <v>-0.0225</v>
      </c>
      <c r="K142" s="98" t="n">
        <f aca="false">J142</f>
        <v>-0.0225</v>
      </c>
      <c r="L142" s="99" t="n">
        <f aca="false">K142</f>
        <v>-0.0225</v>
      </c>
      <c r="M142" s="32" t="n">
        <f aca="false">VLOOKUP($A142,Table,MATCH(M$4,Curves,0))</f>
        <v>0.01</v>
      </c>
      <c r="N142" s="98" t="n">
        <f aca="false">VLOOKUP($A142,Table,MATCH(N$4,Curves,0))</f>
        <v>0.03</v>
      </c>
      <c r="O142" s="99" t="n">
        <f aca="false">N142</f>
        <v>0.03</v>
      </c>
      <c r="P142" s="100"/>
      <c r="Q142" s="99" t="n">
        <f aca="false">O142+L142+I142</f>
        <v>3.3245</v>
      </c>
      <c r="R142" s="100"/>
      <c r="S142" s="35" t="n">
        <f aca="false">A143-A142</f>
        <v>30</v>
      </c>
      <c r="T142" s="101" t="n">
        <f aca="false">CHOOSE(F$3,A143+24,A142)</f>
        <v>40902</v>
      </c>
      <c r="U142" s="35" t="n">
        <f aca="false">T142-C$3</f>
        <v>4128</v>
      </c>
      <c r="V142" s="32" t="n">
        <f aca="false">VLOOKUP($A142,Table,MATCH(V$4,Curves,0))</f>
        <v>0.070618045397563</v>
      </c>
      <c r="W142" s="102" t="n">
        <f aca="false">1/(1+CHOOSE(F$3,(V143+($K$3/10000))/2,(V142+($K$3/10000))/2))^(2*U142/365.25)</f>
        <v>0.456398462637761</v>
      </c>
      <c r="X142" s="35" t="n">
        <f aca="false">IF(AND(mthbeg&lt;=A142,mthend&gt;=A142),1,0)</f>
        <v>0</v>
      </c>
      <c r="Y142" s="35" t="n">
        <f aca="false">S142*X142</f>
        <v>0</v>
      </c>
      <c r="AA142" s="89" t="n">
        <f aca="false">F142*G142</f>
        <v>0</v>
      </c>
      <c r="AB142" s="89" t="n">
        <f aca="false">$F142*H142</f>
        <v>0</v>
      </c>
      <c r="AC142" s="89" t="n">
        <f aca="false">$F142*I142</f>
        <v>0</v>
      </c>
      <c r="AD142" s="89" t="n">
        <f aca="false">$F142*J142</f>
        <v>-0</v>
      </c>
      <c r="AE142" s="89" t="n">
        <f aca="false">$F142*K142</f>
        <v>-0</v>
      </c>
      <c r="AF142" s="89" t="n">
        <f aca="false">$F142*L142</f>
        <v>-0</v>
      </c>
      <c r="AG142" s="89" t="n">
        <f aca="false">$F142*M142</f>
        <v>0</v>
      </c>
      <c r="AH142" s="89" t="n">
        <f aca="false">$F142*N142</f>
        <v>0</v>
      </c>
      <c r="AI142" s="89" t="n">
        <f aca="false">F142*O142</f>
        <v>0</v>
      </c>
      <c r="AJ142" s="93"/>
      <c r="AK142" s="89" t="n">
        <f aca="false">CHOOSE($G$3,AB142-AC142,AC142-AB142)</f>
        <v>0</v>
      </c>
      <c r="AL142" s="89" t="n">
        <f aca="false">CHOOSE($G$3,AE142-AF142,AF142-AE142)</f>
        <v>0</v>
      </c>
      <c r="AM142" s="89" t="n">
        <f aca="false">CHOOSE($G$3,AH142-AI142,AI142-AH142)</f>
        <v>0</v>
      </c>
      <c r="AN142" s="103" t="n">
        <f aca="false">SUM(AK142:AM142)</f>
        <v>0</v>
      </c>
      <c r="AP142" s="89" t="n">
        <f aca="false">CHOOSE($G$3,AA142-AB142,AB142-AA142)</f>
        <v>0</v>
      </c>
      <c r="AQ142" s="89" t="n">
        <f aca="false">CHOOSE($G$3,AD142-AE142,AE142-AD142)</f>
        <v>0</v>
      </c>
      <c r="AR142" s="89" t="n">
        <f aca="false">CHOOSE($G$3,AG142-AH142,AH142-AG142)</f>
        <v>0</v>
      </c>
      <c r="AS142" s="103" t="n">
        <f aca="false">AP142+AQ142+AR142</f>
        <v>0</v>
      </c>
      <c r="AT142" s="103"/>
      <c r="AU142" s="90" t="n">
        <f aca="false">AS142+AN142</f>
        <v>0</v>
      </c>
      <c r="AW142" s="90" t="n">
        <f aca="false">AI142+AF142+AC142</f>
        <v>0</v>
      </c>
      <c r="AX142" s="104"/>
    </row>
    <row r="143" customFormat="false" ht="12.75" hidden="false" customHeight="false" outlineLevel="0" collapsed="false">
      <c r="A143" s="94" t="n">
        <f aca="false">EDATE(A142,1)</f>
        <v>40878</v>
      </c>
      <c r="B143" s="95" t="n">
        <f aca="false">VLOOKUP(MONTH(A143),Volumes,4)</f>
        <v>10000</v>
      </c>
      <c r="C143" s="96"/>
      <c r="D143" s="97" t="n">
        <f aca="false">B143+C143</f>
        <v>10000</v>
      </c>
      <c r="E143" s="84" t="n">
        <f aca="false">IF(X143=0,0,IF(AND(X143=1,$H$3=1),D143*S143,IF($H$3=2,D143,"N/A")))</f>
        <v>0</v>
      </c>
      <c r="F143" s="84" t="n">
        <f aca="false">E143*W143</f>
        <v>0</v>
      </c>
      <c r="G143" s="32" t="n">
        <f aca="false">VLOOKUP($A143,Table,MATCH(G$4,Curves,0))</f>
        <v>3.379</v>
      </c>
      <c r="H143" s="98" t="n">
        <f aca="false">G143</f>
        <v>3.379</v>
      </c>
      <c r="I143" s="99" t="n">
        <f aca="false">H143</f>
        <v>3.379</v>
      </c>
      <c r="J143" s="32" t="n">
        <f aca="false">VLOOKUP($A143,Table,MATCH(J$4,Curves,0))</f>
        <v>-0.0225</v>
      </c>
      <c r="K143" s="98" t="n">
        <f aca="false">J143</f>
        <v>-0.0225</v>
      </c>
      <c r="L143" s="99" t="n">
        <f aca="false">K143</f>
        <v>-0.0225</v>
      </c>
      <c r="M143" s="32" t="n">
        <f aca="false">VLOOKUP($A143,Table,MATCH(M$4,Curves,0))</f>
        <v>0.01</v>
      </c>
      <c r="N143" s="98" t="n">
        <f aca="false">VLOOKUP($A143,Table,MATCH(N$4,Curves,0))</f>
        <v>0.03</v>
      </c>
      <c r="O143" s="99" t="n">
        <f aca="false">N143</f>
        <v>0.03</v>
      </c>
      <c r="P143" s="100"/>
      <c r="Q143" s="99" t="n">
        <f aca="false">O143+L143+I143</f>
        <v>3.3865</v>
      </c>
      <c r="R143" s="100"/>
      <c r="S143" s="35" t="n">
        <f aca="false">A144-A143</f>
        <v>31</v>
      </c>
      <c r="T143" s="101" t="n">
        <f aca="false">CHOOSE(F$3,A144+24,A143)</f>
        <v>40933</v>
      </c>
      <c r="U143" s="35" t="n">
        <f aca="false">T143-C$3</f>
        <v>4159</v>
      </c>
      <c r="V143" s="32" t="n">
        <f aca="false">VLOOKUP($A143,Table,MATCH(V$4,Curves,0))</f>
        <v>0.070621874164233</v>
      </c>
      <c r="W143" s="102" t="n">
        <f aca="false">1/(1+CHOOSE(F$3,(V144+($K$3/10000))/2,(V143+($K$3/10000))/2))^(2*U143/365.25)</f>
        <v>0.453698199126778</v>
      </c>
      <c r="X143" s="35" t="n">
        <f aca="false">IF(AND(mthbeg&lt;=A143,mthend&gt;=A143),1,0)</f>
        <v>0</v>
      </c>
      <c r="Y143" s="35" t="n">
        <f aca="false">S143*X143</f>
        <v>0</v>
      </c>
      <c r="AA143" s="89" t="n">
        <f aca="false">F143*G143</f>
        <v>0</v>
      </c>
      <c r="AB143" s="89" t="n">
        <f aca="false">$F143*H143</f>
        <v>0</v>
      </c>
      <c r="AC143" s="89" t="n">
        <f aca="false">$F143*I143</f>
        <v>0</v>
      </c>
      <c r="AD143" s="89" t="n">
        <f aca="false">$F143*J143</f>
        <v>-0</v>
      </c>
      <c r="AE143" s="89" t="n">
        <f aca="false">$F143*K143</f>
        <v>-0</v>
      </c>
      <c r="AF143" s="89" t="n">
        <f aca="false">$F143*L143</f>
        <v>-0</v>
      </c>
      <c r="AG143" s="89" t="n">
        <f aca="false">$F143*M143</f>
        <v>0</v>
      </c>
      <c r="AH143" s="89" t="n">
        <f aca="false">$F143*N143</f>
        <v>0</v>
      </c>
      <c r="AI143" s="89" t="n">
        <f aca="false">F143*O143</f>
        <v>0</v>
      </c>
      <c r="AJ143" s="93"/>
      <c r="AK143" s="89" t="n">
        <f aca="false">CHOOSE($G$3,AB143-AC143,AC143-AB143)</f>
        <v>0</v>
      </c>
      <c r="AL143" s="89" t="n">
        <f aca="false">CHOOSE($G$3,AE143-AF143,AF143-AE143)</f>
        <v>0</v>
      </c>
      <c r="AM143" s="89" t="n">
        <f aca="false">CHOOSE($G$3,AH143-AI143,AI143-AH143)</f>
        <v>0</v>
      </c>
      <c r="AN143" s="103" t="n">
        <f aca="false">SUM(AK143:AM143)</f>
        <v>0</v>
      </c>
      <c r="AP143" s="89" t="n">
        <f aca="false">CHOOSE($G$3,AA143-AB143,AB143-AA143)</f>
        <v>0</v>
      </c>
      <c r="AQ143" s="89" t="n">
        <f aca="false">CHOOSE($G$3,AD143-AE143,AE143-AD143)</f>
        <v>0</v>
      </c>
      <c r="AR143" s="89" t="n">
        <f aca="false">CHOOSE($G$3,AG143-AH143,AH143-AG143)</f>
        <v>0</v>
      </c>
      <c r="AS143" s="103" t="n">
        <f aca="false">AP143+AQ143+AR143</f>
        <v>0</v>
      </c>
      <c r="AT143" s="103"/>
      <c r="AU143" s="90" t="n">
        <f aca="false">AS143+AN143</f>
        <v>0</v>
      </c>
      <c r="AW143" s="90" t="n">
        <f aca="false">AI143+AF143+AC143</f>
        <v>0</v>
      </c>
      <c r="AX143" s="104"/>
    </row>
    <row r="144" customFormat="false" ht="12.75" hidden="false" customHeight="false" outlineLevel="0" collapsed="false">
      <c r="A144" s="94" t="n">
        <f aca="false">EDATE(A143,1)</f>
        <v>40909</v>
      </c>
      <c r="B144" s="95" t="n">
        <f aca="false">VLOOKUP(MONTH(A144),Volumes,4)</f>
        <v>10000</v>
      </c>
      <c r="C144" s="96"/>
      <c r="D144" s="97" t="n">
        <f aca="false">B144+C144</f>
        <v>10000</v>
      </c>
      <c r="E144" s="84" t="n">
        <f aca="false">IF(X144=0,0,IF(AND(X144=1,$H$3=1),D144*S144,IF($H$3=2,D144,"N/A")))</f>
        <v>0</v>
      </c>
      <c r="F144" s="84" t="n">
        <f aca="false">E144*W144</f>
        <v>0</v>
      </c>
      <c r="G144" s="32" t="n">
        <f aca="false">VLOOKUP($A144,Table,MATCH(G$4,Curves,0))</f>
        <v>3.58</v>
      </c>
      <c r="H144" s="98" t="n">
        <f aca="false">G144</f>
        <v>3.58</v>
      </c>
      <c r="I144" s="99" t="n">
        <f aca="false">H144</f>
        <v>3.58</v>
      </c>
      <c r="J144" s="32" t="n">
        <f aca="false">VLOOKUP($A144,Table,MATCH(J$4,Curves,0))</f>
        <v>-0.0225</v>
      </c>
      <c r="K144" s="98" t="n">
        <f aca="false">J144</f>
        <v>-0.0225</v>
      </c>
      <c r="L144" s="99" t="n">
        <f aca="false">K144</f>
        <v>-0.0225</v>
      </c>
      <c r="M144" s="32" t="n">
        <f aca="false">VLOOKUP($A144,Table,MATCH(M$4,Curves,0))</f>
        <v>0.01</v>
      </c>
      <c r="N144" s="98" t="n">
        <f aca="false">VLOOKUP($A144,Table,MATCH(N$4,Curves,0))</f>
        <v>0.03</v>
      </c>
      <c r="O144" s="99" t="n">
        <f aca="false">N144</f>
        <v>0.03</v>
      </c>
      <c r="P144" s="100"/>
      <c r="Q144" s="99" t="n">
        <f aca="false">O144+L144+I144</f>
        <v>3.5875</v>
      </c>
      <c r="R144" s="100"/>
      <c r="S144" s="35" t="n">
        <f aca="false">A145-A144</f>
        <v>31</v>
      </c>
      <c r="T144" s="101" t="n">
        <f aca="false">CHOOSE(F$3,A145+24,A144)</f>
        <v>40964</v>
      </c>
      <c r="U144" s="35" t="n">
        <f aca="false">T144-C$3</f>
        <v>4190</v>
      </c>
      <c r="V144" s="32" t="n">
        <f aca="false">VLOOKUP($A144,Table,MATCH(V$4,Curves,0))</f>
        <v>0.070625830556465</v>
      </c>
      <c r="W144" s="102" t="n">
        <f aca="false">1/(1+CHOOSE(F$3,(V145+($K$3/10000))/2,(V144+($K$3/10000))/2))^(2*U144/365.25)</f>
        <v>0.45101361909317</v>
      </c>
      <c r="X144" s="35" t="n">
        <f aca="false">IF(AND(mthbeg&lt;=A144,mthend&gt;=A144),1,0)</f>
        <v>0</v>
      </c>
      <c r="Y144" s="35" t="n">
        <f aca="false">S144*X144</f>
        <v>0</v>
      </c>
      <c r="AA144" s="89" t="n">
        <f aca="false">F144*G144</f>
        <v>0</v>
      </c>
      <c r="AB144" s="89" t="n">
        <f aca="false">$F144*H144</f>
        <v>0</v>
      </c>
      <c r="AC144" s="89" t="n">
        <f aca="false">$F144*I144</f>
        <v>0</v>
      </c>
      <c r="AD144" s="89" t="n">
        <f aca="false">$F144*J144</f>
        <v>-0</v>
      </c>
      <c r="AE144" s="89" t="n">
        <f aca="false">$F144*K144</f>
        <v>-0</v>
      </c>
      <c r="AF144" s="89" t="n">
        <f aca="false">$F144*L144</f>
        <v>-0</v>
      </c>
      <c r="AG144" s="89" t="n">
        <f aca="false">$F144*M144</f>
        <v>0</v>
      </c>
      <c r="AH144" s="89" t="n">
        <f aca="false">$F144*N144</f>
        <v>0</v>
      </c>
      <c r="AI144" s="89" t="n">
        <f aca="false">F144*O144</f>
        <v>0</v>
      </c>
      <c r="AJ144" s="93"/>
      <c r="AK144" s="89" t="n">
        <f aca="false">CHOOSE($G$3,AB144-AC144,AC144-AB144)</f>
        <v>0</v>
      </c>
      <c r="AL144" s="89" t="n">
        <f aca="false">CHOOSE($G$3,AE144-AF144,AF144-AE144)</f>
        <v>0</v>
      </c>
      <c r="AM144" s="89" t="n">
        <f aca="false">CHOOSE($G$3,AH144-AI144,AI144-AH144)</f>
        <v>0</v>
      </c>
      <c r="AN144" s="103" t="n">
        <f aca="false">SUM(AK144:AM144)</f>
        <v>0</v>
      </c>
      <c r="AP144" s="89" t="n">
        <f aca="false">CHOOSE($G$3,AA144-AB144,AB144-AA144)</f>
        <v>0</v>
      </c>
      <c r="AQ144" s="89" t="n">
        <f aca="false">CHOOSE($G$3,AD144-AE144,AE144-AD144)</f>
        <v>0</v>
      </c>
      <c r="AR144" s="89" t="n">
        <f aca="false">CHOOSE($G$3,AG144-AH144,AH144-AG144)</f>
        <v>0</v>
      </c>
      <c r="AS144" s="103" t="n">
        <f aca="false">AP144+AQ144+AR144</f>
        <v>0</v>
      </c>
      <c r="AT144" s="103"/>
      <c r="AU144" s="90" t="n">
        <f aca="false">AS144+AN144</f>
        <v>0</v>
      </c>
      <c r="AW144" s="90" t="n">
        <f aca="false">AI144+AF144+AC144</f>
        <v>0</v>
      </c>
      <c r="AX144" s="104"/>
    </row>
    <row r="145" customFormat="false" ht="12.75" hidden="false" customHeight="false" outlineLevel="0" collapsed="false">
      <c r="A145" s="94" t="n">
        <f aca="false">EDATE(A144,1)</f>
        <v>40940</v>
      </c>
      <c r="B145" s="95" t="n">
        <f aca="false">VLOOKUP(MONTH(A145),Volumes,4)</f>
        <v>10000</v>
      </c>
      <c r="C145" s="96"/>
      <c r="D145" s="97" t="n">
        <f aca="false">B145+C145</f>
        <v>10000</v>
      </c>
      <c r="E145" s="84" t="n">
        <f aca="false">IF(X145=0,0,IF(AND(X145=1,$H$3=1),D145*S145,IF($H$3=2,D145,"N/A")))</f>
        <v>0</v>
      </c>
      <c r="F145" s="84" t="n">
        <f aca="false">E145*W145</f>
        <v>0</v>
      </c>
      <c r="G145" s="32" t="n">
        <f aca="false">VLOOKUP($A145,Table,MATCH(G$4,Curves,0))</f>
        <v>3.486</v>
      </c>
      <c r="H145" s="98" t="n">
        <f aca="false">G145</f>
        <v>3.486</v>
      </c>
      <c r="I145" s="99" t="n">
        <f aca="false">H145</f>
        <v>3.486</v>
      </c>
      <c r="J145" s="32" t="n">
        <f aca="false">VLOOKUP($A145,Table,MATCH(J$4,Curves,0))</f>
        <v>-0.0225</v>
      </c>
      <c r="K145" s="98" t="n">
        <f aca="false">J145</f>
        <v>-0.0225</v>
      </c>
      <c r="L145" s="99" t="n">
        <f aca="false">K145</f>
        <v>-0.0225</v>
      </c>
      <c r="M145" s="32" t="n">
        <f aca="false">VLOOKUP($A145,Table,MATCH(M$4,Curves,0))</f>
        <v>0.01</v>
      </c>
      <c r="N145" s="98" t="n">
        <f aca="false">VLOOKUP($A145,Table,MATCH(N$4,Curves,0))</f>
        <v>0.03</v>
      </c>
      <c r="O145" s="99" t="n">
        <f aca="false">N145</f>
        <v>0.03</v>
      </c>
      <c r="P145" s="100"/>
      <c r="Q145" s="99" t="n">
        <f aca="false">O145+L145+I145</f>
        <v>3.4935</v>
      </c>
      <c r="R145" s="100"/>
      <c r="S145" s="35" t="n">
        <f aca="false">A146-A145</f>
        <v>29</v>
      </c>
      <c r="T145" s="101" t="n">
        <f aca="false">CHOOSE(F$3,A146+24,A145)</f>
        <v>40993</v>
      </c>
      <c r="U145" s="35" t="n">
        <f aca="false">T145-C$3</f>
        <v>4219</v>
      </c>
      <c r="V145" s="32" t="n">
        <f aca="false">VLOOKUP($A145,Table,MATCH(V$4,Curves,0))</f>
        <v>0.070629786948701</v>
      </c>
      <c r="W145" s="102" t="n">
        <f aca="false">1/(1+CHOOSE(F$3,(V146+($K$3/10000))/2,(V145+($K$3/10000))/2))^(2*U145/365.25)</f>
        <v>0.448516356995681</v>
      </c>
      <c r="X145" s="35" t="n">
        <f aca="false">IF(AND(mthbeg&lt;=A145,mthend&gt;=A145),1,0)</f>
        <v>0</v>
      </c>
      <c r="Y145" s="35" t="n">
        <f aca="false">S145*X145</f>
        <v>0</v>
      </c>
      <c r="AA145" s="89" t="n">
        <f aca="false">F145*G145</f>
        <v>0</v>
      </c>
      <c r="AB145" s="89" t="n">
        <f aca="false">$F145*H145</f>
        <v>0</v>
      </c>
      <c r="AC145" s="89" t="n">
        <f aca="false">$F145*I145</f>
        <v>0</v>
      </c>
      <c r="AD145" s="89" t="n">
        <f aca="false">$F145*J145</f>
        <v>-0</v>
      </c>
      <c r="AE145" s="89" t="n">
        <f aca="false">$F145*K145</f>
        <v>-0</v>
      </c>
      <c r="AF145" s="89" t="n">
        <f aca="false">$F145*L145</f>
        <v>-0</v>
      </c>
      <c r="AG145" s="89" t="n">
        <f aca="false">$F145*M145</f>
        <v>0</v>
      </c>
      <c r="AH145" s="89" t="n">
        <f aca="false">$F145*N145</f>
        <v>0</v>
      </c>
      <c r="AI145" s="89" t="n">
        <f aca="false">F145*O145</f>
        <v>0</v>
      </c>
      <c r="AJ145" s="93"/>
      <c r="AK145" s="89" t="n">
        <f aca="false">CHOOSE($G$3,AB145-AC145,AC145-AB145)</f>
        <v>0</v>
      </c>
      <c r="AL145" s="89" t="n">
        <f aca="false">CHOOSE($G$3,AE145-AF145,AF145-AE145)</f>
        <v>0</v>
      </c>
      <c r="AM145" s="89" t="n">
        <f aca="false">CHOOSE($G$3,AH145-AI145,AI145-AH145)</f>
        <v>0</v>
      </c>
      <c r="AN145" s="103" t="n">
        <f aca="false">SUM(AK145:AM145)</f>
        <v>0</v>
      </c>
      <c r="AP145" s="89" t="n">
        <f aca="false">CHOOSE($G$3,AA145-AB145,AB145-AA145)</f>
        <v>0</v>
      </c>
      <c r="AQ145" s="89" t="n">
        <f aca="false">CHOOSE($G$3,AD145-AE145,AE145-AD145)</f>
        <v>0</v>
      </c>
      <c r="AR145" s="89" t="n">
        <f aca="false">CHOOSE($G$3,AG145-AH145,AH145-AG145)</f>
        <v>0</v>
      </c>
      <c r="AS145" s="103" t="n">
        <f aca="false">AP145+AQ145+AR145</f>
        <v>0</v>
      </c>
      <c r="AT145" s="103"/>
      <c r="AU145" s="90" t="n">
        <f aca="false">AS145+AN145</f>
        <v>0</v>
      </c>
      <c r="AW145" s="90" t="n">
        <f aca="false">AI145+AF145+AC145</f>
        <v>0</v>
      </c>
      <c r="AX145" s="104"/>
    </row>
    <row r="146" customFormat="false" ht="12.75" hidden="false" customHeight="false" outlineLevel="0" collapsed="false">
      <c r="A146" s="94" t="n">
        <f aca="false">EDATE(A145,1)</f>
        <v>40969</v>
      </c>
      <c r="B146" s="95" t="n">
        <f aca="false">VLOOKUP(MONTH(A146),Volumes,4)</f>
        <v>10000</v>
      </c>
      <c r="C146" s="96"/>
      <c r="D146" s="97" t="n">
        <f aca="false">B146+C146</f>
        <v>10000</v>
      </c>
      <c r="E146" s="84" t="n">
        <f aca="false">IF(X146=0,0,IF(AND(X146=1,$H$3=1),D146*S146,IF($H$3=2,D146,"N/A")))</f>
        <v>0</v>
      </c>
      <c r="F146" s="84" t="n">
        <f aca="false">E146*W146</f>
        <v>0</v>
      </c>
      <c r="G146" s="32" t="n">
        <f aca="false">VLOOKUP($A146,Table,MATCH(G$4,Curves,0))</f>
        <v>3.373</v>
      </c>
      <c r="H146" s="98" t="n">
        <f aca="false">G146</f>
        <v>3.373</v>
      </c>
      <c r="I146" s="99" t="n">
        <f aca="false">H146</f>
        <v>3.373</v>
      </c>
      <c r="J146" s="32" t="n">
        <f aca="false">VLOOKUP($A146,Table,MATCH(J$4,Curves,0))</f>
        <v>-0.004</v>
      </c>
      <c r="K146" s="98" t="n">
        <f aca="false">J146</f>
        <v>-0.004</v>
      </c>
      <c r="L146" s="99" t="n">
        <f aca="false">K146</f>
        <v>-0.004</v>
      </c>
      <c r="M146" s="32" t="n">
        <f aca="false">VLOOKUP($A146,Table,MATCH(M$4,Curves,0))</f>
        <v>0.01</v>
      </c>
      <c r="N146" s="98" t="n">
        <f aca="false">VLOOKUP($A146,Table,MATCH(N$4,Curves,0))</f>
        <v>0.03</v>
      </c>
      <c r="O146" s="99" t="n">
        <f aca="false">N146</f>
        <v>0.03</v>
      </c>
      <c r="P146" s="100"/>
      <c r="Q146" s="99" t="n">
        <f aca="false">O146+L146+I146</f>
        <v>3.399</v>
      </c>
      <c r="R146" s="100"/>
      <c r="S146" s="35" t="n">
        <f aca="false">A147-A146</f>
        <v>31</v>
      </c>
      <c r="T146" s="101" t="n">
        <f aca="false">CHOOSE(F$3,A147+24,A146)</f>
        <v>41024</v>
      </c>
      <c r="U146" s="35" t="n">
        <f aca="false">T146-C$3</f>
        <v>4250</v>
      </c>
      <c r="V146" s="32" t="n">
        <f aca="false">VLOOKUP($A146,Table,MATCH(V$4,Curves,0))</f>
        <v>0.07063348808983</v>
      </c>
      <c r="W146" s="102" t="n">
        <f aca="false">1/(1+CHOOSE(F$3,(V147+($K$3/10000))/2,(V146+($K$3/10000))/2))^(2*U146/365.25)</f>
        <v>0.445861878759293</v>
      </c>
      <c r="X146" s="35" t="n">
        <f aca="false">IF(AND(mthbeg&lt;=A146,mthend&gt;=A146),1,0)</f>
        <v>0</v>
      </c>
      <c r="Y146" s="35" t="n">
        <f aca="false">S146*X146</f>
        <v>0</v>
      </c>
      <c r="AA146" s="89" t="n">
        <f aca="false">F146*G146</f>
        <v>0</v>
      </c>
      <c r="AB146" s="89" t="n">
        <f aca="false">$F146*H146</f>
        <v>0</v>
      </c>
      <c r="AC146" s="89" t="n">
        <f aca="false">$F146*I146</f>
        <v>0</v>
      </c>
      <c r="AD146" s="89" t="n">
        <f aca="false">$F146*J146</f>
        <v>-0</v>
      </c>
      <c r="AE146" s="89" t="n">
        <f aca="false">$F146*K146</f>
        <v>-0</v>
      </c>
      <c r="AF146" s="89" t="n">
        <f aca="false">$F146*L146</f>
        <v>-0</v>
      </c>
      <c r="AG146" s="89" t="n">
        <f aca="false">$F146*M146</f>
        <v>0</v>
      </c>
      <c r="AH146" s="89" t="n">
        <f aca="false">$F146*N146</f>
        <v>0</v>
      </c>
      <c r="AI146" s="89" t="n">
        <f aca="false">F146*O146</f>
        <v>0</v>
      </c>
      <c r="AJ146" s="93"/>
      <c r="AK146" s="89" t="n">
        <f aca="false">CHOOSE($G$3,AB146-AC146,AC146-AB146)</f>
        <v>0</v>
      </c>
      <c r="AL146" s="89" t="n">
        <f aca="false">CHOOSE($G$3,AE146-AF146,AF146-AE146)</f>
        <v>0</v>
      </c>
      <c r="AM146" s="89" t="n">
        <f aca="false">CHOOSE($G$3,AH146-AI146,AI146-AH146)</f>
        <v>0</v>
      </c>
      <c r="AN146" s="103" t="n">
        <f aca="false">SUM(AK146:AM146)</f>
        <v>0</v>
      </c>
      <c r="AP146" s="89" t="n">
        <f aca="false">CHOOSE($G$3,AA146-AB146,AB146-AA146)</f>
        <v>0</v>
      </c>
      <c r="AQ146" s="89" t="n">
        <f aca="false">CHOOSE($G$3,AD146-AE146,AE146-AD146)</f>
        <v>0</v>
      </c>
      <c r="AR146" s="89" t="n">
        <f aca="false">CHOOSE($G$3,AG146-AH146,AH146-AG146)</f>
        <v>0</v>
      </c>
      <c r="AS146" s="103" t="n">
        <f aca="false">AP146+AQ146+AR146</f>
        <v>0</v>
      </c>
      <c r="AT146" s="103"/>
      <c r="AU146" s="90" t="n">
        <f aca="false">AS146+AN146</f>
        <v>0</v>
      </c>
      <c r="AW146" s="90" t="n">
        <f aca="false">AI146+AF146+AC146</f>
        <v>0</v>
      </c>
      <c r="AX146" s="104"/>
    </row>
    <row r="147" customFormat="false" ht="12.75" hidden="false" customHeight="false" outlineLevel="0" collapsed="false">
      <c r="A147" s="94" t="n">
        <f aca="false">EDATE(A146,1)</f>
        <v>41000</v>
      </c>
      <c r="B147" s="95" t="n">
        <f aca="false">VLOOKUP(MONTH(A147),Volumes,4)</f>
        <v>10000</v>
      </c>
      <c r="C147" s="96"/>
      <c r="D147" s="97" t="n">
        <f aca="false">B147+C147</f>
        <v>10000</v>
      </c>
      <c r="E147" s="84" t="n">
        <f aca="false">IF(X147=0,0,IF(AND(X147=1,$H$3=1),D147*S147,IF($H$3=2,D147,"N/A")))</f>
        <v>0</v>
      </c>
      <c r="F147" s="84" t="n">
        <f aca="false">E147*W147</f>
        <v>0</v>
      </c>
      <c r="G147" s="32" t="n">
        <f aca="false">VLOOKUP($A147,Table,MATCH(G$4,Curves,0))</f>
        <v>3.26</v>
      </c>
      <c r="H147" s="98" t="n">
        <f aca="false">G147</f>
        <v>3.26</v>
      </c>
      <c r="I147" s="99" t="n">
        <f aca="false">H147</f>
        <v>3.26</v>
      </c>
      <c r="J147" s="32" t="n">
        <f aca="false">VLOOKUP($A147,Table,MATCH(J$4,Curves,0))</f>
        <v>-0.004</v>
      </c>
      <c r="K147" s="98" t="n">
        <f aca="false">J147</f>
        <v>-0.004</v>
      </c>
      <c r="L147" s="99" t="n">
        <f aca="false">K147</f>
        <v>-0.004</v>
      </c>
      <c r="M147" s="32" t="n">
        <f aca="false">VLOOKUP($A147,Table,MATCH(M$4,Curves,0))</f>
        <v>0.0125</v>
      </c>
      <c r="N147" s="98" t="n">
        <f aca="false">VLOOKUP($A147,Table,MATCH(N$4,Curves,0))</f>
        <v>0.03</v>
      </c>
      <c r="O147" s="99" t="n">
        <f aca="false">N147</f>
        <v>0.03</v>
      </c>
      <c r="P147" s="100"/>
      <c r="Q147" s="99" t="n">
        <f aca="false">O147+L147+I147</f>
        <v>3.286</v>
      </c>
      <c r="R147" s="100"/>
      <c r="S147" s="35" t="n">
        <f aca="false">A148-A147</f>
        <v>30</v>
      </c>
      <c r="T147" s="101" t="n">
        <f aca="false">CHOOSE(F$3,A148+24,A147)</f>
        <v>41054</v>
      </c>
      <c r="U147" s="35" t="n">
        <f aca="false">T147-C$3</f>
        <v>4280</v>
      </c>
      <c r="V147" s="32" t="n">
        <f aca="false">VLOOKUP($A147,Table,MATCH(V$4,Curves,0))</f>
        <v>0.070637444482077</v>
      </c>
      <c r="W147" s="102" t="n">
        <f aca="false">1/(1+CHOOSE(F$3,(V148+($K$3/10000))/2,(V147+($K$3/10000))/2))^(2*U147/365.25)</f>
        <v>0.443307714190235</v>
      </c>
      <c r="X147" s="35" t="n">
        <f aca="false">IF(AND(mthbeg&lt;=A147,mthend&gt;=A147),1,0)</f>
        <v>0</v>
      </c>
      <c r="Y147" s="35" t="n">
        <f aca="false">S147*X147</f>
        <v>0</v>
      </c>
      <c r="AA147" s="89" t="n">
        <f aca="false">F147*G147</f>
        <v>0</v>
      </c>
      <c r="AB147" s="89" t="n">
        <f aca="false">$F147*H147</f>
        <v>0</v>
      </c>
      <c r="AC147" s="89" t="n">
        <f aca="false">$F147*I147</f>
        <v>0</v>
      </c>
      <c r="AD147" s="89" t="n">
        <f aca="false">$F147*J147</f>
        <v>-0</v>
      </c>
      <c r="AE147" s="89" t="n">
        <f aca="false">$F147*K147</f>
        <v>-0</v>
      </c>
      <c r="AF147" s="89" t="n">
        <f aca="false">$F147*L147</f>
        <v>-0</v>
      </c>
      <c r="AG147" s="89" t="n">
        <f aca="false">$F147*M147</f>
        <v>0</v>
      </c>
      <c r="AH147" s="89" t="n">
        <f aca="false">$F147*N147</f>
        <v>0</v>
      </c>
      <c r="AI147" s="89" t="n">
        <f aca="false">F147*O147</f>
        <v>0</v>
      </c>
      <c r="AJ147" s="93"/>
      <c r="AK147" s="89" t="n">
        <f aca="false">CHOOSE($G$3,AB147-AC147,AC147-AB147)</f>
        <v>0</v>
      </c>
      <c r="AL147" s="89" t="n">
        <f aca="false">CHOOSE($G$3,AE147-AF147,AF147-AE147)</f>
        <v>0</v>
      </c>
      <c r="AM147" s="89" t="n">
        <f aca="false">CHOOSE($G$3,AH147-AI147,AI147-AH147)</f>
        <v>0</v>
      </c>
      <c r="AN147" s="103" t="n">
        <f aca="false">SUM(AK147:AM147)</f>
        <v>0</v>
      </c>
      <c r="AP147" s="89" t="n">
        <f aca="false">CHOOSE($G$3,AA147-AB147,AB147-AA147)</f>
        <v>0</v>
      </c>
      <c r="AQ147" s="89" t="n">
        <f aca="false">CHOOSE($G$3,AD147-AE147,AE147-AD147)</f>
        <v>0</v>
      </c>
      <c r="AR147" s="89" t="n">
        <f aca="false">CHOOSE($G$3,AG147-AH147,AH147-AG147)</f>
        <v>0</v>
      </c>
      <c r="AS147" s="103" t="n">
        <f aca="false">AP147+AQ147+AR147</f>
        <v>0</v>
      </c>
      <c r="AT147" s="103"/>
      <c r="AU147" s="90" t="n">
        <f aca="false">AS147+AN147</f>
        <v>0</v>
      </c>
      <c r="AW147" s="90" t="n">
        <f aca="false">AI147+AF147+AC147</f>
        <v>0</v>
      </c>
      <c r="AX147" s="104"/>
    </row>
    <row r="148" customFormat="false" ht="12.75" hidden="false" customHeight="false" outlineLevel="0" collapsed="false">
      <c r="A148" s="94" t="n">
        <f aca="false">EDATE(A147,1)</f>
        <v>41030</v>
      </c>
      <c r="B148" s="95" t="n">
        <f aca="false">VLOOKUP(MONTH(A148),Volumes,4)</f>
        <v>20000</v>
      </c>
      <c r="C148" s="96"/>
      <c r="D148" s="97" t="n">
        <f aca="false">B148+C148</f>
        <v>20000</v>
      </c>
      <c r="E148" s="84" t="n">
        <f aca="false">IF(X148=0,0,IF(AND(X148=1,$H$3=1),D148*S148,IF($H$3=2,D148,"N/A")))</f>
        <v>0</v>
      </c>
      <c r="F148" s="84" t="n">
        <f aca="false">E148*W148</f>
        <v>0</v>
      </c>
      <c r="G148" s="32" t="n">
        <f aca="false">VLOOKUP($A148,Table,MATCH(G$4,Curves,0))</f>
        <v>3.254</v>
      </c>
      <c r="H148" s="98" t="n">
        <f aca="false">G148</f>
        <v>3.254</v>
      </c>
      <c r="I148" s="99" t="n">
        <f aca="false">H148</f>
        <v>3.254</v>
      </c>
      <c r="J148" s="32" t="n">
        <f aca="false">VLOOKUP($A148,Table,MATCH(J$4,Curves,0))</f>
        <v>-0.00425</v>
      </c>
      <c r="K148" s="98" t="n">
        <f aca="false">J148</f>
        <v>-0.00425</v>
      </c>
      <c r="L148" s="99" t="n">
        <f aca="false">K148</f>
        <v>-0.00425</v>
      </c>
      <c r="M148" s="32" t="n">
        <f aca="false">VLOOKUP($A148,Table,MATCH(M$4,Curves,0))</f>
        <v>0.0125</v>
      </c>
      <c r="N148" s="98" t="n">
        <f aca="false">VLOOKUP($A148,Table,MATCH(N$4,Curves,0))</f>
        <v>0.03</v>
      </c>
      <c r="O148" s="99" t="n">
        <f aca="false">N148</f>
        <v>0.03</v>
      </c>
      <c r="P148" s="100"/>
      <c r="Q148" s="99" t="n">
        <f aca="false">O148+L148+I148</f>
        <v>3.27975</v>
      </c>
      <c r="R148" s="100"/>
      <c r="S148" s="35" t="n">
        <f aca="false">A149-A148</f>
        <v>31</v>
      </c>
      <c r="T148" s="101" t="n">
        <f aca="false">CHOOSE(F$3,A149+24,A148)</f>
        <v>41085</v>
      </c>
      <c r="U148" s="35" t="n">
        <f aca="false">T148-C$3</f>
        <v>4311</v>
      </c>
      <c r="V148" s="32" t="n">
        <f aca="false">VLOOKUP($A148,Table,MATCH(V$4,Curves,0))</f>
        <v>0.070641273248772</v>
      </c>
      <c r="W148" s="102" t="n">
        <f aca="false">1/(1+CHOOSE(F$3,(V149+($K$3/10000))/2,(V148+($K$3/10000))/2))^(2*U148/365.25)</f>
        <v>0.440683500117045</v>
      </c>
      <c r="X148" s="35" t="n">
        <f aca="false">IF(AND(mthbeg&lt;=A148,mthend&gt;=A148),1,0)</f>
        <v>0</v>
      </c>
      <c r="Y148" s="35" t="n">
        <f aca="false">S148*X148</f>
        <v>0</v>
      </c>
      <c r="AA148" s="89" t="n">
        <f aca="false">F148*G148</f>
        <v>0</v>
      </c>
      <c r="AB148" s="89" t="n">
        <f aca="false">$F148*H148</f>
        <v>0</v>
      </c>
      <c r="AC148" s="89" t="n">
        <f aca="false">$F148*I148</f>
        <v>0</v>
      </c>
      <c r="AD148" s="89" t="n">
        <f aca="false">$F148*J148</f>
        <v>-0</v>
      </c>
      <c r="AE148" s="89" t="n">
        <f aca="false">$F148*K148</f>
        <v>-0</v>
      </c>
      <c r="AF148" s="89" t="n">
        <f aca="false">$F148*L148</f>
        <v>-0</v>
      </c>
      <c r="AG148" s="89" t="n">
        <f aca="false">$F148*M148</f>
        <v>0</v>
      </c>
      <c r="AH148" s="89" t="n">
        <f aca="false">$F148*N148</f>
        <v>0</v>
      </c>
      <c r="AI148" s="89" t="n">
        <f aca="false">F148*O148</f>
        <v>0</v>
      </c>
      <c r="AJ148" s="93"/>
      <c r="AK148" s="89" t="n">
        <f aca="false">CHOOSE($G$3,AB148-AC148,AC148-AB148)</f>
        <v>0</v>
      </c>
      <c r="AL148" s="89" t="n">
        <f aca="false">CHOOSE($G$3,AE148-AF148,AF148-AE148)</f>
        <v>0</v>
      </c>
      <c r="AM148" s="89" t="n">
        <f aca="false">CHOOSE($G$3,AH148-AI148,AI148-AH148)</f>
        <v>0</v>
      </c>
      <c r="AN148" s="103" t="n">
        <f aca="false">SUM(AK148:AM148)</f>
        <v>0</v>
      </c>
      <c r="AP148" s="89" t="n">
        <f aca="false">CHOOSE($G$3,AA148-AB148,AB148-AA148)</f>
        <v>0</v>
      </c>
      <c r="AQ148" s="89" t="n">
        <f aca="false">CHOOSE($G$3,AD148-AE148,AE148-AD148)</f>
        <v>0</v>
      </c>
      <c r="AR148" s="89" t="n">
        <f aca="false">CHOOSE($G$3,AG148-AH148,AH148-AG148)</f>
        <v>0</v>
      </c>
      <c r="AS148" s="103" t="n">
        <f aca="false">AP148+AQ148+AR148</f>
        <v>0</v>
      </c>
      <c r="AT148" s="103"/>
      <c r="AU148" s="90" t="n">
        <f aca="false">AS148+AN148</f>
        <v>0</v>
      </c>
      <c r="AW148" s="90" t="n">
        <f aca="false">AI148+AF148+AC148</f>
        <v>0</v>
      </c>
      <c r="AX148" s="104"/>
    </row>
    <row r="149" customFormat="false" ht="12.75" hidden="false" customHeight="false" outlineLevel="0" collapsed="false">
      <c r="A149" s="94" t="n">
        <f aca="false">EDATE(A148,1)</f>
        <v>41061</v>
      </c>
      <c r="B149" s="95" t="n">
        <f aca="false">VLOOKUP(MONTH(A149),Volumes,4)</f>
        <v>40000</v>
      </c>
      <c r="C149" s="96"/>
      <c r="D149" s="97" t="n">
        <f aca="false">B149+C149</f>
        <v>40000</v>
      </c>
      <c r="E149" s="84" t="n">
        <f aca="false">IF(X149=0,0,IF(AND(X149=1,$H$3=1),D149*S149,IF($H$3=2,D149,"N/A")))</f>
        <v>0</v>
      </c>
      <c r="F149" s="84" t="n">
        <f aca="false">E149*W149</f>
        <v>0</v>
      </c>
      <c r="G149" s="32" t="n">
        <f aca="false">VLOOKUP($A149,Table,MATCH(G$4,Curves,0))</f>
        <v>3.295</v>
      </c>
      <c r="H149" s="98" t="n">
        <f aca="false">G149</f>
        <v>3.295</v>
      </c>
      <c r="I149" s="99" t="n">
        <f aca="false">H149</f>
        <v>3.295</v>
      </c>
      <c r="J149" s="32" t="n">
        <f aca="false">VLOOKUP($A149,Table,MATCH(J$4,Curves,0))</f>
        <v>-0.00425</v>
      </c>
      <c r="K149" s="98" t="n">
        <f aca="false">J149</f>
        <v>-0.00425</v>
      </c>
      <c r="L149" s="99" t="n">
        <f aca="false">K149</f>
        <v>-0.00425</v>
      </c>
      <c r="M149" s="32" t="n">
        <f aca="false">VLOOKUP($A149,Table,MATCH(M$4,Curves,0))</f>
        <v>0.0125</v>
      </c>
      <c r="N149" s="98" t="n">
        <f aca="false">VLOOKUP($A149,Table,MATCH(N$4,Curves,0))</f>
        <v>0.03</v>
      </c>
      <c r="O149" s="99" t="n">
        <f aca="false">N149</f>
        <v>0.03</v>
      </c>
      <c r="P149" s="100"/>
      <c r="Q149" s="99" t="n">
        <f aca="false">O149+L149+I149</f>
        <v>3.32075</v>
      </c>
      <c r="R149" s="100"/>
      <c r="S149" s="35" t="n">
        <f aca="false">A150-A149</f>
        <v>30</v>
      </c>
      <c r="T149" s="101" t="n">
        <f aca="false">CHOOSE(F$3,A150+24,A149)</f>
        <v>41115</v>
      </c>
      <c r="U149" s="35" t="n">
        <f aca="false">T149-C$3</f>
        <v>4341</v>
      </c>
      <c r="V149" s="32" t="n">
        <f aca="false">VLOOKUP($A149,Table,MATCH(V$4,Curves,0))</f>
        <v>0.070645229641029</v>
      </c>
      <c r="W149" s="102" t="n">
        <f aca="false">1/(1+CHOOSE(F$3,(V150+($K$3/10000))/2,(V149+($K$3/10000))/2))^(2*U149/365.25)</f>
        <v>0.43815845924839</v>
      </c>
      <c r="X149" s="35" t="n">
        <f aca="false">IF(AND(mthbeg&lt;=A149,mthend&gt;=A149),1,0)</f>
        <v>0</v>
      </c>
      <c r="Y149" s="35" t="n">
        <f aca="false">S149*X149</f>
        <v>0</v>
      </c>
      <c r="AA149" s="89" t="n">
        <f aca="false">F149*G149</f>
        <v>0</v>
      </c>
      <c r="AB149" s="89" t="n">
        <f aca="false">$F149*H149</f>
        <v>0</v>
      </c>
      <c r="AC149" s="89" t="n">
        <f aca="false">$F149*I149</f>
        <v>0</v>
      </c>
      <c r="AD149" s="89" t="n">
        <f aca="false">$F149*J149</f>
        <v>-0</v>
      </c>
      <c r="AE149" s="89" t="n">
        <f aca="false">$F149*K149</f>
        <v>-0</v>
      </c>
      <c r="AF149" s="89" t="n">
        <f aca="false">$F149*L149</f>
        <v>-0</v>
      </c>
      <c r="AG149" s="89" t="n">
        <f aca="false">$F149*M149</f>
        <v>0</v>
      </c>
      <c r="AH149" s="89" t="n">
        <f aca="false">$F149*N149</f>
        <v>0</v>
      </c>
      <c r="AI149" s="89" t="n">
        <f aca="false">F149*O149</f>
        <v>0</v>
      </c>
      <c r="AJ149" s="93"/>
      <c r="AK149" s="89" t="n">
        <f aca="false">CHOOSE($G$3,AB149-AC149,AC149-AB149)</f>
        <v>0</v>
      </c>
      <c r="AL149" s="89" t="n">
        <f aca="false">CHOOSE($G$3,AE149-AF149,AF149-AE149)</f>
        <v>0</v>
      </c>
      <c r="AM149" s="89" t="n">
        <f aca="false">CHOOSE($G$3,AH149-AI149,AI149-AH149)</f>
        <v>0</v>
      </c>
      <c r="AN149" s="103" t="n">
        <f aca="false">SUM(AK149:AM149)</f>
        <v>0</v>
      </c>
      <c r="AP149" s="89" t="n">
        <f aca="false">CHOOSE($G$3,AA149-AB149,AB149-AA149)</f>
        <v>0</v>
      </c>
      <c r="AQ149" s="89" t="n">
        <f aca="false">CHOOSE($G$3,AD149-AE149,AE149-AD149)</f>
        <v>0</v>
      </c>
      <c r="AR149" s="89" t="n">
        <f aca="false">CHOOSE($G$3,AG149-AH149,AH149-AG149)</f>
        <v>0</v>
      </c>
      <c r="AS149" s="103" t="n">
        <f aca="false">AP149+AQ149+AR149</f>
        <v>0</v>
      </c>
      <c r="AT149" s="103"/>
      <c r="AU149" s="90" t="n">
        <f aca="false">AS149+AN149</f>
        <v>0</v>
      </c>
      <c r="AW149" s="90" t="n">
        <f aca="false">AI149+AF149+AC149</f>
        <v>0</v>
      </c>
      <c r="AX149" s="104"/>
    </row>
    <row r="150" customFormat="false" ht="12.75" hidden="false" customHeight="false" outlineLevel="0" collapsed="false">
      <c r="A150" s="94" t="n">
        <f aca="false">EDATE(A149,1)</f>
        <v>41091</v>
      </c>
      <c r="B150" s="95" t="n">
        <f aca="false">VLOOKUP(MONTH(A150),Volumes,4)</f>
        <v>40000</v>
      </c>
      <c r="C150" s="96"/>
      <c r="D150" s="97" t="n">
        <f aca="false">B150+C150</f>
        <v>40000</v>
      </c>
      <c r="E150" s="84" t="n">
        <f aca="false">IF(X150=0,0,IF(AND(X150=1,$H$3=1),D150*S150,IF($H$3=2,D150,"N/A")))</f>
        <v>0</v>
      </c>
      <c r="F150" s="84" t="n">
        <f aca="false">E150*W150</f>
        <v>0</v>
      </c>
      <c r="G150" s="32" t="n">
        <f aca="false">VLOOKUP($A150,Table,MATCH(G$4,Curves,0))</f>
        <v>3.307</v>
      </c>
      <c r="H150" s="98" t="n">
        <f aca="false">G150</f>
        <v>3.307</v>
      </c>
      <c r="I150" s="99" t="n">
        <f aca="false">H150</f>
        <v>3.307</v>
      </c>
      <c r="J150" s="32" t="n">
        <f aca="false">VLOOKUP($A150,Table,MATCH(J$4,Curves,0))</f>
        <v>-0.00425</v>
      </c>
      <c r="K150" s="98" t="n">
        <f aca="false">J150</f>
        <v>-0.00425</v>
      </c>
      <c r="L150" s="99" t="n">
        <f aca="false">K150</f>
        <v>-0.00425</v>
      </c>
      <c r="M150" s="32" t="n">
        <f aca="false">VLOOKUP($A150,Table,MATCH(M$4,Curves,0))</f>
        <v>0.0125</v>
      </c>
      <c r="N150" s="98" t="n">
        <f aca="false">VLOOKUP($A150,Table,MATCH(N$4,Curves,0))</f>
        <v>0.03</v>
      </c>
      <c r="O150" s="99" t="n">
        <f aca="false">N150</f>
        <v>0.03</v>
      </c>
      <c r="P150" s="100"/>
      <c r="Q150" s="99" t="n">
        <f aca="false">O150+L150+I150</f>
        <v>3.33275</v>
      </c>
      <c r="R150" s="100"/>
      <c r="S150" s="35" t="n">
        <f aca="false">A151-A150</f>
        <v>31</v>
      </c>
      <c r="T150" s="101" t="n">
        <f aca="false">CHOOSE(F$3,A151+24,A150)</f>
        <v>41146</v>
      </c>
      <c r="U150" s="35" t="n">
        <f aca="false">T150-C$3</f>
        <v>4372</v>
      </c>
      <c r="V150" s="32" t="n">
        <f aca="false">VLOOKUP($A150,Table,MATCH(V$4,Curves,0))</f>
        <v>0.070649058407734</v>
      </c>
      <c r="W150" s="102" t="n">
        <f aca="false">1/(1+CHOOSE(F$3,(V151+($K$3/10000))/2,(V150+($K$3/10000))/2))^(2*U150/365.25)</f>
        <v>0.435564170929618</v>
      </c>
      <c r="X150" s="35" t="n">
        <f aca="false">IF(AND(mthbeg&lt;=A150,mthend&gt;=A150),1,0)</f>
        <v>0</v>
      </c>
      <c r="Y150" s="35" t="n">
        <f aca="false">S150*X150</f>
        <v>0</v>
      </c>
      <c r="AA150" s="89" t="n">
        <f aca="false">F150*G150</f>
        <v>0</v>
      </c>
      <c r="AB150" s="89" t="n">
        <f aca="false">$F150*H150</f>
        <v>0</v>
      </c>
      <c r="AC150" s="89" t="n">
        <f aca="false">$F150*I150</f>
        <v>0</v>
      </c>
      <c r="AD150" s="89" t="n">
        <f aca="false">$F150*J150</f>
        <v>-0</v>
      </c>
      <c r="AE150" s="89" t="n">
        <f aca="false">$F150*K150</f>
        <v>-0</v>
      </c>
      <c r="AF150" s="89" t="n">
        <f aca="false">$F150*L150</f>
        <v>-0</v>
      </c>
      <c r="AG150" s="89" t="n">
        <f aca="false">$F150*M150</f>
        <v>0</v>
      </c>
      <c r="AH150" s="89" t="n">
        <f aca="false">$F150*N150</f>
        <v>0</v>
      </c>
      <c r="AI150" s="89" t="n">
        <f aca="false">F150*O150</f>
        <v>0</v>
      </c>
      <c r="AJ150" s="93"/>
      <c r="AK150" s="89" t="n">
        <f aca="false">CHOOSE($G$3,AB150-AC150,AC150-AB150)</f>
        <v>0</v>
      </c>
      <c r="AL150" s="89" t="n">
        <f aca="false">CHOOSE($G$3,AE150-AF150,AF150-AE150)</f>
        <v>0</v>
      </c>
      <c r="AM150" s="89" t="n">
        <f aca="false">CHOOSE($G$3,AH150-AI150,AI150-AH150)</f>
        <v>0</v>
      </c>
      <c r="AN150" s="103" t="n">
        <f aca="false">SUM(AK150:AM150)</f>
        <v>0</v>
      </c>
      <c r="AP150" s="89" t="n">
        <f aca="false">CHOOSE($G$3,AA150-AB150,AB150-AA150)</f>
        <v>0</v>
      </c>
      <c r="AQ150" s="89" t="n">
        <f aca="false">CHOOSE($G$3,AD150-AE150,AE150-AD150)</f>
        <v>0</v>
      </c>
      <c r="AR150" s="89" t="n">
        <f aca="false">CHOOSE($G$3,AG150-AH150,AH150-AG150)</f>
        <v>0</v>
      </c>
      <c r="AS150" s="103" t="n">
        <f aca="false">AP150+AQ150+AR150</f>
        <v>0</v>
      </c>
      <c r="AT150" s="103"/>
      <c r="AU150" s="90" t="n">
        <f aca="false">AS150+AN150</f>
        <v>0</v>
      </c>
      <c r="AW150" s="90" t="n">
        <f aca="false">AI150+AF150+AC150</f>
        <v>0</v>
      </c>
      <c r="AX150" s="104"/>
    </row>
    <row r="151" customFormat="false" ht="12.75" hidden="false" customHeight="false" outlineLevel="0" collapsed="false">
      <c r="A151" s="94" t="n">
        <f aca="false">EDATE(A150,1)</f>
        <v>41122</v>
      </c>
      <c r="B151" s="95" t="n">
        <f aca="false">VLOOKUP(MONTH(A151),Volumes,4)</f>
        <v>40000</v>
      </c>
      <c r="C151" s="96"/>
      <c r="D151" s="97" t="n">
        <f aca="false">B151+C151</f>
        <v>40000</v>
      </c>
      <c r="E151" s="84" t="n">
        <f aca="false">IF(X151=0,0,IF(AND(X151=1,$H$3=1),D151*S151,IF($H$3=2,D151,"N/A")))</f>
        <v>0</v>
      </c>
      <c r="F151" s="84" t="n">
        <f aca="false">E151*W151</f>
        <v>0</v>
      </c>
      <c r="G151" s="32" t="n">
        <f aca="false">VLOOKUP($A151,Table,MATCH(G$4,Curves,0))</f>
        <v>3.328</v>
      </c>
      <c r="H151" s="98" t="n">
        <f aca="false">G151</f>
        <v>3.328</v>
      </c>
      <c r="I151" s="99" t="n">
        <f aca="false">H151</f>
        <v>3.328</v>
      </c>
      <c r="J151" s="32" t="n">
        <f aca="false">VLOOKUP($A151,Table,MATCH(J$4,Curves,0))</f>
        <v>-0.00675</v>
      </c>
      <c r="K151" s="98" t="n">
        <f aca="false">J151</f>
        <v>-0.00675</v>
      </c>
      <c r="L151" s="99" t="n">
        <f aca="false">K151</f>
        <v>-0.00675</v>
      </c>
      <c r="M151" s="32" t="n">
        <f aca="false">VLOOKUP($A151,Table,MATCH(M$4,Curves,0))</f>
        <v>0.0125</v>
      </c>
      <c r="N151" s="98" t="n">
        <f aca="false">VLOOKUP($A151,Table,MATCH(N$4,Curves,0))</f>
        <v>0.03</v>
      </c>
      <c r="O151" s="99" t="n">
        <f aca="false">N151</f>
        <v>0.03</v>
      </c>
      <c r="P151" s="100"/>
      <c r="Q151" s="99" t="n">
        <f aca="false">O151+L151+I151</f>
        <v>3.35125</v>
      </c>
      <c r="R151" s="100"/>
      <c r="S151" s="35" t="n">
        <f aca="false">A152-A151</f>
        <v>31</v>
      </c>
      <c r="T151" s="101" t="n">
        <f aca="false">CHOOSE(F$3,A152+24,A151)</f>
        <v>41177</v>
      </c>
      <c r="U151" s="35" t="n">
        <f aca="false">T151-C$3</f>
        <v>4403</v>
      </c>
      <c r="V151" s="32" t="n">
        <f aca="false">VLOOKUP($A151,Table,MATCH(V$4,Curves,0))</f>
        <v>0.0706530148</v>
      </c>
      <c r="W151" s="102" t="n">
        <f aca="false">1/(1+CHOOSE(F$3,(V152+($K$3/10000))/2,(V151+($K$3/10000))/2))^(2*U151/365.25)</f>
        <v>0.432984962281845</v>
      </c>
      <c r="X151" s="35" t="n">
        <f aca="false">IF(AND(mthbeg&lt;=A151,mthend&gt;=A151),1,0)</f>
        <v>0</v>
      </c>
      <c r="Y151" s="35" t="n">
        <f aca="false">S151*X151</f>
        <v>0</v>
      </c>
      <c r="AA151" s="89" t="n">
        <f aca="false">F151*G151</f>
        <v>0</v>
      </c>
      <c r="AB151" s="89" t="n">
        <f aca="false">$F151*H151</f>
        <v>0</v>
      </c>
      <c r="AC151" s="89" t="n">
        <f aca="false">$F151*I151</f>
        <v>0</v>
      </c>
      <c r="AD151" s="89" t="n">
        <f aca="false">$F151*J151</f>
        <v>-0</v>
      </c>
      <c r="AE151" s="89" t="n">
        <f aca="false">$F151*K151</f>
        <v>-0</v>
      </c>
      <c r="AF151" s="89" t="n">
        <f aca="false">$F151*L151</f>
        <v>-0</v>
      </c>
      <c r="AG151" s="89" t="n">
        <f aca="false">$F151*M151</f>
        <v>0</v>
      </c>
      <c r="AH151" s="89" t="n">
        <f aca="false">$F151*N151</f>
        <v>0</v>
      </c>
      <c r="AI151" s="89" t="n">
        <f aca="false">F151*O151</f>
        <v>0</v>
      </c>
      <c r="AJ151" s="93"/>
      <c r="AK151" s="89" t="n">
        <f aca="false">CHOOSE($G$3,AB151-AC151,AC151-AB151)</f>
        <v>0</v>
      </c>
      <c r="AL151" s="89" t="n">
        <f aca="false">CHOOSE($G$3,AE151-AF151,AF151-AE151)</f>
        <v>0</v>
      </c>
      <c r="AM151" s="89" t="n">
        <f aca="false">CHOOSE($G$3,AH151-AI151,AI151-AH151)</f>
        <v>0</v>
      </c>
      <c r="AN151" s="103" t="n">
        <f aca="false">SUM(AK151:AM151)</f>
        <v>0</v>
      </c>
      <c r="AP151" s="89" t="n">
        <f aca="false">CHOOSE($G$3,AA151-AB151,AB151-AA151)</f>
        <v>0</v>
      </c>
      <c r="AQ151" s="89" t="n">
        <f aca="false">CHOOSE($G$3,AD151-AE151,AE151-AD151)</f>
        <v>0</v>
      </c>
      <c r="AR151" s="89" t="n">
        <f aca="false">CHOOSE($G$3,AG151-AH151,AH151-AG151)</f>
        <v>0</v>
      </c>
      <c r="AS151" s="103" t="n">
        <f aca="false">AP151+AQ151+AR151</f>
        <v>0</v>
      </c>
      <c r="AT151" s="103"/>
      <c r="AU151" s="90" t="n">
        <f aca="false">AS151+AN151</f>
        <v>0</v>
      </c>
      <c r="AW151" s="90" t="n">
        <f aca="false">AI151+AF151+AC151</f>
        <v>0</v>
      </c>
      <c r="AX151" s="104"/>
    </row>
    <row r="152" customFormat="false" ht="12.75" hidden="false" customHeight="false" outlineLevel="0" collapsed="false">
      <c r="A152" s="94" t="n">
        <f aca="false">EDATE(A151,1)</f>
        <v>41153</v>
      </c>
      <c r="B152" s="95" t="n">
        <f aca="false">VLOOKUP(MONTH(A152),Volumes,4)</f>
        <v>20000</v>
      </c>
      <c r="C152" s="96"/>
      <c r="D152" s="97" t="n">
        <f aca="false">B152+C152</f>
        <v>20000</v>
      </c>
      <c r="E152" s="84" t="n">
        <f aca="false">IF(X152=0,0,IF(AND(X152=1,$H$3=1),D152*S152,IF($H$3=2,D152,"N/A")))</f>
        <v>0</v>
      </c>
      <c r="F152" s="84" t="n">
        <f aca="false">E152*W152</f>
        <v>0</v>
      </c>
      <c r="G152" s="32" t="n">
        <f aca="false">VLOOKUP($A152,Table,MATCH(G$4,Curves,0))</f>
        <v>3.346</v>
      </c>
      <c r="H152" s="98" t="n">
        <f aca="false">G152</f>
        <v>3.346</v>
      </c>
      <c r="I152" s="99" t="n">
        <f aca="false">H152</f>
        <v>3.346</v>
      </c>
      <c r="J152" s="32" t="n">
        <f aca="false">VLOOKUP($A152,Table,MATCH(J$4,Curves,0))</f>
        <v>-0.00675</v>
      </c>
      <c r="K152" s="98" t="n">
        <f aca="false">J152</f>
        <v>-0.00675</v>
      </c>
      <c r="L152" s="99" t="n">
        <f aca="false">K152</f>
        <v>-0.00675</v>
      </c>
      <c r="M152" s="32" t="n">
        <f aca="false">VLOOKUP($A152,Table,MATCH(M$4,Curves,0))</f>
        <v>0.0125</v>
      </c>
      <c r="N152" s="98" t="n">
        <f aca="false">VLOOKUP($A152,Table,MATCH(N$4,Curves,0))</f>
        <v>0.03</v>
      </c>
      <c r="O152" s="99" t="n">
        <f aca="false">N152</f>
        <v>0.03</v>
      </c>
      <c r="P152" s="100"/>
      <c r="Q152" s="99" t="n">
        <f aca="false">O152+L152+I152</f>
        <v>3.36925</v>
      </c>
      <c r="R152" s="100"/>
      <c r="S152" s="35" t="n">
        <f aca="false">A153-A152</f>
        <v>30</v>
      </c>
      <c r="T152" s="101" t="n">
        <f aca="false">CHOOSE(F$3,A153+24,A152)</f>
        <v>41207</v>
      </c>
      <c r="U152" s="35" t="n">
        <f aca="false">T152-C$3</f>
        <v>4433</v>
      </c>
      <c r="V152" s="32" t="n">
        <f aca="false">VLOOKUP($A152,Table,MATCH(V$4,Curves,0))</f>
        <v>0.070656971192272</v>
      </c>
      <c r="W152" s="102" t="n">
        <f aca="false">1/(1+CHOOSE(F$3,(V153+($K$3/10000))/2,(V152+($K$3/10000))/2))^(2*U152/365.25)</f>
        <v>0.430503230800997</v>
      </c>
      <c r="X152" s="35" t="n">
        <f aca="false">IF(AND(mthbeg&lt;=A152,mthend&gt;=A152),1,0)</f>
        <v>0</v>
      </c>
      <c r="Y152" s="35" t="n">
        <f aca="false">S152*X152</f>
        <v>0</v>
      </c>
      <c r="AA152" s="89" t="n">
        <f aca="false">F152*G152</f>
        <v>0</v>
      </c>
      <c r="AB152" s="89" t="n">
        <f aca="false">$F152*H152</f>
        <v>0</v>
      </c>
      <c r="AC152" s="89" t="n">
        <f aca="false">$F152*I152</f>
        <v>0</v>
      </c>
      <c r="AD152" s="89" t="n">
        <f aca="false">$F152*J152</f>
        <v>-0</v>
      </c>
      <c r="AE152" s="89" t="n">
        <f aca="false">$F152*K152</f>
        <v>-0</v>
      </c>
      <c r="AF152" s="89" t="n">
        <f aca="false">$F152*L152</f>
        <v>-0</v>
      </c>
      <c r="AG152" s="89" t="n">
        <f aca="false">$F152*M152</f>
        <v>0</v>
      </c>
      <c r="AH152" s="89" t="n">
        <f aca="false">$F152*N152</f>
        <v>0</v>
      </c>
      <c r="AI152" s="89" t="n">
        <f aca="false">F152*O152</f>
        <v>0</v>
      </c>
      <c r="AJ152" s="93"/>
      <c r="AK152" s="89" t="n">
        <f aca="false">CHOOSE($G$3,AB152-AC152,AC152-AB152)</f>
        <v>0</v>
      </c>
      <c r="AL152" s="89" t="n">
        <f aca="false">CHOOSE($G$3,AE152-AF152,AF152-AE152)</f>
        <v>0</v>
      </c>
      <c r="AM152" s="89" t="n">
        <f aca="false">CHOOSE($G$3,AH152-AI152,AI152-AH152)</f>
        <v>0</v>
      </c>
      <c r="AN152" s="103" t="n">
        <f aca="false">SUM(AK152:AM152)</f>
        <v>0</v>
      </c>
      <c r="AP152" s="89" t="n">
        <f aca="false">CHOOSE($G$3,AA152-AB152,AB152-AA152)</f>
        <v>0</v>
      </c>
      <c r="AQ152" s="89" t="n">
        <f aca="false">CHOOSE($G$3,AD152-AE152,AE152-AD152)</f>
        <v>0</v>
      </c>
      <c r="AR152" s="89" t="n">
        <f aca="false">CHOOSE($G$3,AG152-AH152,AH152-AG152)</f>
        <v>0</v>
      </c>
      <c r="AS152" s="103" t="n">
        <f aca="false">AP152+AQ152+AR152</f>
        <v>0</v>
      </c>
      <c r="AT152" s="103"/>
      <c r="AU152" s="90" t="n">
        <f aca="false">AS152+AN152</f>
        <v>0</v>
      </c>
      <c r="AW152" s="90" t="n">
        <f aca="false">AI152+AF152+AC152</f>
        <v>0</v>
      </c>
      <c r="AX152" s="104"/>
    </row>
    <row r="153" customFormat="false" ht="12.75" hidden="false" customHeight="false" outlineLevel="0" collapsed="false">
      <c r="A153" s="94" t="n">
        <f aca="false">EDATE(A152,1)</f>
        <v>41183</v>
      </c>
      <c r="B153" s="95" t="n">
        <f aca="false">VLOOKUP(MONTH(A153),Volumes,4)</f>
        <v>10000</v>
      </c>
      <c r="C153" s="96"/>
      <c r="D153" s="97" t="n">
        <f aca="false">B153+C153</f>
        <v>10000</v>
      </c>
      <c r="E153" s="84" t="n">
        <f aca="false">IF(X153=0,0,IF(AND(X153=1,$H$3=1),D153*S153,IF($H$3=2,D153,"N/A")))</f>
        <v>0</v>
      </c>
      <c r="F153" s="84" t="n">
        <f aca="false">E153*W153</f>
        <v>0</v>
      </c>
      <c r="G153" s="32" t="n">
        <f aca="false">VLOOKUP($A153,Table,MATCH(G$4,Curves,0))</f>
        <v>3.352</v>
      </c>
      <c r="H153" s="98" t="n">
        <f aca="false">G153</f>
        <v>3.352</v>
      </c>
      <c r="I153" s="99" t="n">
        <f aca="false">H153</f>
        <v>3.352</v>
      </c>
      <c r="J153" s="32" t="n">
        <f aca="false">VLOOKUP($A153,Table,MATCH(J$4,Curves,0))</f>
        <v>-0.0225</v>
      </c>
      <c r="K153" s="98" t="n">
        <f aca="false">J153</f>
        <v>-0.0225</v>
      </c>
      <c r="L153" s="99" t="n">
        <f aca="false">K153</f>
        <v>-0.0225</v>
      </c>
      <c r="M153" s="32" t="n">
        <f aca="false">VLOOKUP($A153,Table,MATCH(M$4,Curves,0))</f>
        <v>0.0125</v>
      </c>
      <c r="N153" s="98" t="n">
        <f aca="false">VLOOKUP($A153,Table,MATCH(N$4,Curves,0))</f>
        <v>0.03</v>
      </c>
      <c r="O153" s="99" t="n">
        <f aca="false">N153</f>
        <v>0.03</v>
      </c>
      <c r="P153" s="100"/>
      <c r="Q153" s="99" t="n">
        <f aca="false">O153+L153+I153</f>
        <v>3.3595</v>
      </c>
      <c r="R153" s="100"/>
      <c r="S153" s="35" t="n">
        <f aca="false">A154-A153</f>
        <v>31</v>
      </c>
      <c r="T153" s="101" t="n">
        <f aca="false">CHOOSE(F$3,A154+24,A153)</f>
        <v>41238</v>
      </c>
      <c r="U153" s="35" t="n">
        <f aca="false">T153-C$3</f>
        <v>4464</v>
      </c>
      <c r="V153" s="32" t="n">
        <f aca="false">VLOOKUP($A153,Table,MATCH(V$4,Curves,0))</f>
        <v>0.070660799959</v>
      </c>
      <c r="W153" s="102" t="n">
        <f aca="false">1/(1+CHOOSE(F$3,(V154+($K$3/10000))/2,(V153+($K$3/10000))/2))^(2*U153/365.25)</f>
        <v>0.427953444518961</v>
      </c>
      <c r="X153" s="35" t="n">
        <f aca="false">IF(AND(mthbeg&lt;=A153,mthend&gt;=A153),1,0)</f>
        <v>0</v>
      </c>
      <c r="Y153" s="35" t="n">
        <f aca="false">S153*X153</f>
        <v>0</v>
      </c>
      <c r="AA153" s="89" t="n">
        <f aca="false">F153*G153</f>
        <v>0</v>
      </c>
      <c r="AB153" s="89" t="n">
        <f aca="false">$F153*H153</f>
        <v>0</v>
      </c>
      <c r="AC153" s="89" t="n">
        <f aca="false">$F153*I153</f>
        <v>0</v>
      </c>
      <c r="AD153" s="89" t="n">
        <f aca="false">$F153*J153</f>
        <v>-0</v>
      </c>
      <c r="AE153" s="89" t="n">
        <f aca="false">$F153*K153</f>
        <v>-0</v>
      </c>
      <c r="AF153" s="89" t="n">
        <f aca="false">$F153*L153</f>
        <v>-0</v>
      </c>
      <c r="AG153" s="89" t="n">
        <f aca="false">$F153*M153</f>
        <v>0</v>
      </c>
      <c r="AH153" s="89" t="n">
        <f aca="false">$F153*N153</f>
        <v>0</v>
      </c>
      <c r="AI153" s="89" t="n">
        <f aca="false">F153*O153</f>
        <v>0</v>
      </c>
      <c r="AJ153" s="93"/>
      <c r="AK153" s="89" t="n">
        <f aca="false">CHOOSE($G$3,AB153-AC153,AC153-AB153)</f>
        <v>0</v>
      </c>
      <c r="AL153" s="89" t="n">
        <f aca="false">CHOOSE($G$3,AE153-AF153,AF153-AE153)</f>
        <v>0</v>
      </c>
      <c r="AM153" s="89" t="n">
        <f aca="false">CHOOSE($G$3,AH153-AI153,AI153-AH153)</f>
        <v>0</v>
      </c>
      <c r="AN153" s="103" t="n">
        <f aca="false">SUM(AK153:AM153)</f>
        <v>0</v>
      </c>
      <c r="AP153" s="89" t="n">
        <f aca="false">CHOOSE($G$3,AA153-AB153,AB153-AA153)</f>
        <v>0</v>
      </c>
      <c r="AQ153" s="89" t="n">
        <f aca="false">CHOOSE($G$3,AD153-AE153,AE153-AD153)</f>
        <v>0</v>
      </c>
      <c r="AR153" s="89" t="n">
        <f aca="false">CHOOSE($G$3,AG153-AH153,AH153-AG153)</f>
        <v>0</v>
      </c>
      <c r="AS153" s="103" t="n">
        <f aca="false">AP153+AQ153+AR153</f>
        <v>0</v>
      </c>
      <c r="AT153" s="103"/>
      <c r="AU153" s="90" t="n">
        <f aca="false">AS153+AN153</f>
        <v>0</v>
      </c>
      <c r="AW153" s="90" t="n">
        <f aca="false">AI153+AF153+AC153</f>
        <v>0</v>
      </c>
      <c r="AX153" s="104"/>
    </row>
    <row r="154" customFormat="false" ht="12.75" hidden="false" customHeight="false" outlineLevel="0" collapsed="false">
      <c r="A154" s="94" t="n">
        <f aca="false">EDATE(A153,1)</f>
        <v>41214</v>
      </c>
      <c r="B154" s="95" t="n">
        <f aca="false">VLOOKUP(MONTH(A154),Volumes,4)</f>
        <v>10000</v>
      </c>
      <c r="C154" s="96"/>
      <c r="D154" s="97" t="n">
        <f aca="false">B154+C154</f>
        <v>10000</v>
      </c>
      <c r="E154" s="84" t="n">
        <f aca="false">IF(X154=0,0,IF(AND(X154=1,$H$3=1),D154*S154,IF($H$3=2,D154,"N/A")))</f>
        <v>0</v>
      </c>
      <c r="F154" s="84" t="n">
        <f aca="false">E154*W154</f>
        <v>0</v>
      </c>
      <c r="G154" s="32" t="n">
        <f aca="false">VLOOKUP($A154,Table,MATCH(G$4,Curves,0))</f>
        <v>3.399</v>
      </c>
      <c r="H154" s="98" t="n">
        <f aca="false">G154</f>
        <v>3.399</v>
      </c>
      <c r="I154" s="99" t="n">
        <f aca="false">H154</f>
        <v>3.399</v>
      </c>
      <c r="J154" s="32" t="n">
        <f aca="false">VLOOKUP($A154,Table,MATCH(J$4,Curves,0))</f>
        <v>-0.0215</v>
      </c>
      <c r="K154" s="98" t="n">
        <f aca="false">J154</f>
        <v>-0.0215</v>
      </c>
      <c r="L154" s="99" t="n">
        <f aca="false">K154</f>
        <v>-0.0215</v>
      </c>
      <c r="M154" s="32" t="n">
        <f aca="false">VLOOKUP($A154,Table,MATCH(M$4,Curves,0))</f>
        <v>0.01</v>
      </c>
      <c r="N154" s="98" t="n">
        <f aca="false">VLOOKUP($A154,Table,MATCH(N$4,Curves,0))</f>
        <v>0.03</v>
      </c>
      <c r="O154" s="99" t="n">
        <f aca="false">N154</f>
        <v>0.03</v>
      </c>
      <c r="P154" s="100"/>
      <c r="Q154" s="99" t="n">
        <f aca="false">O154+L154+I154</f>
        <v>3.4075</v>
      </c>
      <c r="R154" s="100"/>
      <c r="S154" s="35" t="n">
        <f aca="false">A155-A154</f>
        <v>30</v>
      </c>
      <c r="T154" s="101" t="n">
        <f aca="false">CHOOSE(F$3,A155+24,A154)</f>
        <v>41268</v>
      </c>
      <c r="U154" s="35" t="n">
        <f aca="false">T154-C$3</f>
        <v>4494</v>
      </c>
      <c r="V154" s="32" t="n">
        <f aca="false">VLOOKUP($A154,Table,MATCH(V$4,Curves,0))</f>
        <v>0.070664756351275</v>
      </c>
      <c r="W154" s="102" t="n">
        <f aca="false">1/(1+CHOOSE(F$3,(V155+($K$3/10000))/2,(V154+($K$3/10000))/2))^(2*U154/365.25)</f>
        <v>0.425500026570294</v>
      </c>
      <c r="X154" s="35" t="n">
        <f aca="false">IF(AND(mthbeg&lt;=A154,mthend&gt;=A154),1,0)</f>
        <v>0</v>
      </c>
      <c r="Y154" s="35" t="n">
        <f aca="false">S154*X154</f>
        <v>0</v>
      </c>
      <c r="AA154" s="89" t="n">
        <f aca="false">F154*G154</f>
        <v>0</v>
      </c>
      <c r="AB154" s="89" t="n">
        <f aca="false">$F154*H154</f>
        <v>0</v>
      </c>
      <c r="AC154" s="89" t="n">
        <f aca="false">$F154*I154</f>
        <v>0</v>
      </c>
      <c r="AD154" s="89" t="n">
        <f aca="false">$F154*J154</f>
        <v>-0</v>
      </c>
      <c r="AE154" s="89" t="n">
        <f aca="false">$F154*K154</f>
        <v>-0</v>
      </c>
      <c r="AF154" s="89" t="n">
        <f aca="false">$F154*L154</f>
        <v>-0</v>
      </c>
      <c r="AG154" s="89" t="n">
        <f aca="false">$F154*M154</f>
        <v>0</v>
      </c>
      <c r="AH154" s="89" t="n">
        <f aca="false">$F154*N154</f>
        <v>0</v>
      </c>
      <c r="AI154" s="89" t="n">
        <f aca="false">F154*O154</f>
        <v>0</v>
      </c>
      <c r="AJ154" s="93"/>
      <c r="AK154" s="89" t="n">
        <f aca="false">CHOOSE($G$3,AB154-AC154,AC154-AB154)</f>
        <v>0</v>
      </c>
      <c r="AL154" s="89" t="n">
        <f aca="false">CHOOSE($G$3,AE154-AF154,AF154-AE154)</f>
        <v>0</v>
      </c>
      <c r="AM154" s="89" t="n">
        <f aca="false">CHOOSE($G$3,AH154-AI154,AI154-AH154)</f>
        <v>0</v>
      </c>
      <c r="AN154" s="103" t="n">
        <f aca="false">SUM(AK154:AM154)</f>
        <v>0</v>
      </c>
      <c r="AP154" s="89" t="n">
        <f aca="false">CHOOSE($G$3,AA154-AB154,AB154-AA154)</f>
        <v>0</v>
      </c>
      <c r="AQ154" s="89" t="n">
        <f aca="false">CHOOSE($G$3,AD154-AE154,AE154-AD154)</f>
        <v>0</v>
      </c>
      <c r="AR154" s="89" t="n">
        <f aca="false">CHOOSE($G$3,AG154-AH154,AH154-AG154)</f>
        <v>0</v>
      </c>
      <c r="AS154" s="103" t="n">
        <f aca="false">AP154+AQ154+AR154</f>
        <v>0</v>
      </c>
      <c r="AT154" s="103"/>
      <c r="AU154" s="90" t="n">
        <f aca="false">AS154+AN154</f>
        <v>0</v>
      </c>
      <c r="AW154" s="90" t="n">
        <f aca="false">AI154+AF154+AC154</f>
        <v>0</v>
      </c>
      <c r="AX154" s="104"/>
    </row>
    <row r="155" customFormat="false" ht="12.75" hidden="false" customHeight="false" outlineLevel="0" collapsed="false">
      <c r="A155" s="94" t="n">
        <f aca="false">EDATE(A154,1)</f>
        <v>41244</v>
      </c>
      <c r="B155" s="95" t="n">
        <f aca="false">VLOOKUP(MONTH(A155),Volumes,4)</f>
        <v>10000</v>
      </c>
      <c r="C155" s="96"/>
      <c r="D155" s="97" t="n">
        <f aca="false">B155+C155</f>
        <v>10000</v>
      </c>
      <c r="E155" s="84" t="n">
        <f aca="false">IF(X155=0,0,IF(AND(X155=1,$H$3=1),D155*S155,IF($H$3=2,D155,"N/A")))</f>
        <v>0</v>
      </c>
      <c r="F155" s="84" t="n">
        <f aca="false">E155*W155</f>
        <v>0</v>
      </c>
      <c r="G155" s="32" t="n">
        <f aca="false">VLOOKUP($A155,Table,MATCH(G$4,Curves,0))</f>
        <v>3.458</v>
      </c>
      <c r="H155" s="98" t="n">
        <f aca="false">G155</f>
        <v>3.458</v>
      </c>
      <c r="I155" s="99" t="n">
        <f aca="false">H155</f>
        <v>3.458</v>
      </c>
      <c r="J155" s="32" t="n">
        <f aca="false">VLOOKUP($A155,Table,MATCH(J$4,Curves,0))</f>
        <v>-0.0215</v>
      </c>
      <c r="K155" s="98" t="n">
        <f aca="false">J155</f>
        <v>-0.0215</v>
      </c>
      <c r="L155" s="99" t="n">
        <f aca="false">K155</f>
        <v>-0.0215</v>
      </c>
      <c r="M155" s="32" t="n">
        <f aca="false">VLOOKUP($A155,Table,MATCH(M$4,Curves,0))</f>
        <v>0.01</v>
      </c>
      <c r="N155" s="98" t="n">
        <f aca="false">VLOOKUP($A155,Table,MATCH(N$4,Curves,0))</f>
        <v>0.03</v>
      </c>
      <c r="O155" s="99" t="n">
        <f aca="false">N155</f>
        <v>0.03</v>
      </c>
      <c r="P155" s="100"/>
      <c r="Q155" s="99" t="n">
        <f aca="false">O155+L155+I155</f>
        <v>3.4665</v>
      </c>
      <c r="R155" s="100"/>
      <c r="S155" s="35" t="n">
        <f aca="false">A156-A155</f>
        <v>31</v>
      </c>
      <c r="T155" s="101" t="n">
        <f aca="false">CHOOSE(F$3,A156+24,A155)</f>
        <v>41299</v>
      </c>
      <c r="U155" s="35" t="n">
        <f aca="false">T155-C$3</f>
        <v>4525</v>
      </c>
      <c r="V155" s="32" t="n">
        <f aca="false">VLOOKUP($A155,Table,MATCH(V$4,Curves,0))</f>
        <v>0.070668585118004</v>
      </c>
      <c r="W155" s="102" t="n">
        <f aca="false">1/(1+CHOOSE(F$3,(V156+($K$3/10000))/2,(V155+($K$3/10000))/2))^(2*U155/365.25)</f>
        <v>0.422979333467405</v>
      </c>
      <c r="X155" s="35" t="n">
        <f aca="false">IF(AND(mthbeg&lt;=A155,mthend&gt;=A155),1,0)</f>
        <v>0</v>
      </c>
      <c r="Y155" s="35" t="n">
        <f aca="false">S155*X155</f>
        <v>0</v>
      </c>
      <c r="AA155" s="89" t="n">
        <f aca="false">F155*G155</f>
        <v>0</v>
      </c>
      <c r="AB155" s="89" t="n">
        <f aca="false">$F155*H155</f>
        <v>0</v>
      </c>
      <c r="AC155" s="89" t="n">
        <f aca="false">$F155*I155</f>
        <v>0</v>
      </c>
      <c r="AD155" s="89" t="n">
        <f aca="false">$F155*J155</f>
        <v>-0</v>
      </c>
      <c r="AE155" s="89" t="n">
        <f aca="false">$F155*K155</f>
        <v>-0</v>
      </c>
      <c r="AF155" s="89" t="n">
        <f aca="false">$F155*L155</f>
        <v>-0</v>
      </c>
      <c r="AG155" s="89" t="n">
        <f aca="false">$F155*M155</f>
        <v>0</v>
      </c>
      <c r="AH155" s="89" t="n">
        <f aca="false">$F155*N155</f>
        <v>0</v>
      </c>
      <c r="AI155" s="89" t="n">
        <f aca="false">F155*O155</f>
        <v>0</v>
      </c>
      <c r="AJ155" s="93"/>
      <c r="AK155" s="89" t="n">
        <f aca="false">CHOOSE($G$3,AB155-AC155,AC155-AB155)</f>
        <v>0</v>
      </c>
      <c r="AL155" s="89" t="n">
        <f aca="false">CHOOSE($G$3,AE155-AF155,AF155-AE155)</f>
        <v>0</v>
      </c>
      <c r="AM155" s="89" t="n">
        <f aca="false">CHOOSE($G$3,AH155-AI155,AI155-AH155)</f>
        <v>0</v>
      </c>
      <c r="AN155" s="103" t="n">
        <f aca="false">SUM(AK155:AM155)</f>
        <v>0</v>
      </c>
      <c r="AP155" s="89" t="n">
        <f aca="false">CHOOSE($G$3,AA155-AB155,AB155-AA155)</f>
        <v>0</v>
      </c>
      <c r="AQ155" s="89" t="n">
        <f aca="false">CHOOSE($G$3,AD155-AE155,AE155-AD155)</f>
        <v>0</v>
      </c>
      <c r="AR155" s="89" t="n">
        <f aca="false">CHOOSE($G$3,AG155-AH155,AH155-AG155)</f>
        <v>0</v>
      </c>
      <c r="AS155" s="103" t="n">
        <f aca="false">AP155+AQ155+AR155</f>
        <v>0</v>
      </c>
      <c r="AT155" s="103"/>
      <c r="AU155" s="90" t="n">
        <f aca="false">AS155+AN155</f>
        <v>0</v>
      </c>
      <c r="AW155" s="90" t="n">
        <f aca="false">AI155+AF155+AC155</f>
        <v>0</v>
      </c>
      <c r="AX155" s="104"/>
    </row>
    <row r="156" customFormat="false" ht="12.75" hidden="false" customHeight="false" outlineLevel="0" collapsed="false">
      <c r="A156" s="94" t="n">
        <f aca="false">EDATE(A155,1)</f>
        <v>41275</v>
      </c>
      <c r="B156" s="95" t="n">
        <f aca="false">VLOOKUP(MONTH(A156),Volumes,4)</f>
        <v>10000</v>
      </c>
      <c r="C156" s="96"/>
      <c r="D156" s="97" t="n">
        <f aca="false">B156+C156</f>
        <v>10000</v>
      </c>
      <c r="E156" s="84" t="n">
        <f aca="false">IF(X156=0,0,IF(AND(X156=1,$H$3=1),D156*S156,IF($H$3=2,D156,"N/A")))</f>
        <v>0</v>
      </c>
      <c r="F156" s="84" t="n">
        <f aca="false">E156*W156</f>
        <v>0</v>
      </c>
      <c r="G156" s="32" t="n">
        <f aca="false">VLOOKUP($A156,Table,MATCH(G$4,Curves,0))</f>
        <v>3.662</v>
      </c>
      <c r="H156" s="98" t="n">
        <f aca="false">G156</f>
        <v>3.662</v>
      </c>
      <c r="I156" s="99" t="n">
        <f aca="false">H156</f>
        <v>3.662</v>
      </c>
      <c r="J156" s="32" t="n">
        <f aca="false">VLOOKUP($A156,Table,MATCH(J$4,Curves,0))</f>
        <v>-0.0215</v>
      </c>
      <c r="K156" s="98" t="n">
        <f aca="false">J156</f>
        <v>-0.0215</v>
      </c>
      <c r="L156" s="99" t="n">
        <f aca="false">K156</f>
        <v>-0.0215</v>
      </c>
      <c r="M156" s="32" t="n">
        <f aca="false">VLOOKUP($A156,Table,MATCH(M$4,Curves,0))</f>
        <v>0.01</v>
      </c>
      <c r="N156" s="98" t="n">
        <f aca="false">VLOOKUP($A156,Table,MATCH(N$4,Curves,0))</f>
        <v>0.03</v>
      </c>
      <c r="O156" s="99" t="n">
        <f aca="false">N156</f>
        <v>0.03</v>
      </c>
      <c r="P156" s="100"/>
      <c r="Q156" s="99" t="n">
        <f aca="false">O156+L156+I156</f>
        <v>3.6705</v>
      </c>
      <c r="R156" s="100"/>
      <c r="S156" s="35" t="n">
        <f aca="false">A157-A156</f>
        <v>31</v>
      </c>
      <c r="T156" s="101" t="n">
        <f aca="false">CHOOSE(F$3,A157+24,A156)</f>
        <v>41330</v>
      </c>
      <c r="U156" s="35" t="n">
        <f aca="false">T156-C$3</f>
        <v>4556</v>
      </c>
      <c r="V156" s="32" t="n">
        <f aca="false">VLOOKUP($A156,Table,MATCH(V$4,Curves,0))</f>
        <v>0.070672541510297</v>
      </c>
      <c r="W156" s="102" t="n">
        <f aca="false">1/(1+CHOOSE(F$3,(V157+($K$3/10000))/2,(V156+($K$3/10000))/2))^(2*U156/365.25)</f>
        <v>0.420473300426071</v>
      </c>
      <c r="X156" s="35" t="n">
        <f aca="false">IF(AND(mthbeg&lt;=A156,mthend&gt;=A156),1,0)</f>
        <v>0</v>
      </c>
      <c r="Y156" s="35" t="n">
        <f aca="false">S156*X156</f>
        <v>0</v>
      </c>
      <c r="AA156" s="89" t="n">
        <f aca="false">F156*G156</f>
        <v>0</v>
      </c>
      <c r="AB156" s="89" t="n">
        <f aca="false">$F156*H156</f>
        <v>0</v>
      </c>
      <c r="AC156" s="89" t="n">
        <f aca="false">$F156*I156</f>
        <v>0</v>
      </c>
      <c r="AD156" s="89" t="n">
        <f aca="false">$F156*J156</f>
        <v>-0</v>
      </c>
      <c r="AE156" s="89" t="n">
        <f aca="false">$F156*K156</f>
        <v>-0</v>
      </c>
      <c r="AF156" s="89" t="n">
        <f aca="false">$F156*L156</f>
        <v>-0</v>
      </c>
      <c r="AG156" s="89" t="n">
        <f aca="false">$F156*M156</f>
        <v>0</v>
      </c>
      <c r="AH156" s="89" t="n">
        <f aca="false">$F156*N156</f>
        <v>0</v>
      </c>
      <c r="AI156" s="89" t="n">
        <f aca="false">F156*O156</f>
        <v>0</v>
      </c>
      <c r="AJ156" s="93"/>
      <c r="AK156" s="89" t="n">
        <f aca="false">CHOOSE($G$3,AB156-AC156,AC156-AB156)</f>
        <v>0</v>
      </c>
      <c r="AL156" s="89" t="n">
        <f aca="false">CHOOSE($G$3,AE156-AF156,AF156-AE156)</f>
        <v>0</v>
      </c>
      <c r="AM156" s="89" t="n">
        <f aca="false">CHOOSE($G$3,AH156-AI156,AI156-AH156)</f>
        <v>0</v>
      </c>
      <c r="AN156" s="103" t="n">
        <f aca="false">SUM(AK156:AM156)</f>
        <v>0</v>
      </c>
      <c r="AP156" s="89" t="n">
        <f aca="false">CHOOSE($G$3,AA156-AB156,AB156-AA156)</f>
        <v>0</v>
      </c>
      <c r="AQ156" s="89" t="n">
        <f aca="false">CHOOSE($G$3,AD156-AE156,AE156-AD156)</f>
        <v>0</v>
      </c>
      <c r="AR156" s="89" t="n">
        <f aca="false">CHOOSE($G$3,AG156-AH156,AH156-AG156)</f>
        <v>0</v>
      </c>
      <c r="AS156" s="103" t="n">
        <f aca="false">AP156+AQ156+AR156</f>
        <v>0</v>
      </c>
      <c r="AT156" s="103"/>
      <c r="AU156" s="90" t="n">
        <f aca="false">AS156+AN156</f>
        <v>0</v>
      </c>
      <c r="AW156" s="90" t="n">
        <f aca="false">AI156+AF156+AC156</f>
        <v>0</v>
      </c>
      <c r="AX156" s="104"/>
    </row>
    <row r="157" customFormat="false" ht="12.75" hidden="false" customHeight="false" outlineLevel="0" collapsed="false">
      <c r="A157" s="94" t="n">
        <f aca="false">EDATE(A156,1)</f>
        <v>41306</v>
      </c>
      <c r="B157" s="95" t="n">
        <f aca="false">VLOOKUP(MONTH(A157),Volumes,4)</f>
        <v>10000</v>
      </c>
      <c r="C157" s="96"/>
      <c r="D157" s="97" t="n">
        <f aca="false">B157+C157</f>
        <v>10000</v>
      </c>
      <c r="E157" s="84" t="n">
        <f aca="false">IF(X157=0,0,IF(AND(X157=1,$H$3=1),D157*S157,IF($H$3=2,D157,"N/A")))</f>
        <v>0</v>
      </c>
      <c r="F157" s="84" t="n">
        <f aca="false">E157*W157</f>
        <v>0</v>
      </c>
      <c r="G157" s="32" t="n">
        <f aca="false">VLOOKUP($A157,Table,MATCH(G$4,Curves,0))</f>
        <v>3.572</v>
      </c>
      <c r="H157" s="98" t="n">
        <f aca="false">G157</f>
        <v>3.572</v>
      </c>
      <c r="I157" s="99" t="n">
        <f aca="false">H157</f>
        <v>3.572</v>
      </c>
      <c r="J157" s="32" t="n">
        <f aca="false">VLOOKUP($A157,Table,MATCH(J$4,Curves,0))</f>
        <v>-0.0215</v>
      </c>
      <c r="K157" s="98" t="n">
        <f aca="false">J157</f>
        <v>-0.0215</v>
      </c>
      <c r="L157" s="99" t="n">
        <f aca="false">K157</f>
        <v>-0.0215</v>
      </c>
      <c r="M157" s="32" t="n">
        <f aca="false">VLOOKUP($A157,Table,MATCH(M$4,Curves,0))</f>
        <v>0.01</v>
      </c>
      <c r="N157" s="98" t="n">
        <f aca="false">VLOOKUP($A157,Table,MATCH(N$4,Curves,0))</f>
        <v>0.03</v>
      </c>
      <c r="O157" s="99" t="n">
        <f aca="false">N157</f>
        <v>0.03</v>
      </c>
      <c r="P157" s="100"/>
      <c r="Q157" s="99" t="n">
        <f aca="false">O157+L157+I157</f>
        <v>3.5805</v>
      </c>
      <c r="R157" s="100"/>
      <c r="S157" s="35" t="n">
        <f aca="false">A158-A157</f>
        <v>28</v>
      </c>
      <c r="T157" s="101" t="n">
        <f aca="false">CHOOSE(F$3,A158+24,A157)</f>
        <v>41358</v>
      </c>
      <c r="U157" s="35" t="n">
        <f aca="false">T157-C$3</f>
        <v>4584</v>
      </c>
      <c r="V157" s="32" t="n">
        <f aca="false">VLOOKUP($A157,Table,MATCH(V$4,Curves,0))</f>
        <v>0.070676497902594</v>
      </c>
      <c r="W157" s="102" t="n">
        <f aca="false">1/(1+CHOOSE(F$3,(V158+($K$3/10000))/2,(V157+($K$3/10000))/2))^(2*U157/365.25)</f>
        <v>0.418222317787104</v>
      </c>
      <c r="X157" s="35" t="n">
        <f aca="false">IF(AND(mthbeg&lt;=A157,mthend&gt;=A157),1,0)</f>
        <v>0</v>
      </c>
      <c r="Y157" s="35" t="n">
        <f aca="false">S157*X157</f>
        <v>0</v>
      </c>
      <c r="AA157" s="89" t="n">
        <f aca="false">F157*G157</f>
        <v>0</v>
      </c>
      <c r="AB157" s="89" t="n">
        <f aca="false">$F157*H157</f>
        <v>0</v>
      </c>
      <c r="AC157" s="89" t="n">
        <f aca="false">$F157*I157</f>
        <v>0</v>
      </c>
      <c r="AD157" s="89" t="n">
        <f aca="false">$F157*J157</f>
        <v>-0</v>
      </c>
      <c r="AE157" s="89" t="n">
        <f aca="false">$F157*K157</f>
        <v>-0</v>
      </c>
      <c r="AF157" s="89" t="n">
        <f aca="false">$F157*L157</f>
        <v>-0</v>
      </c>
      <c r="AG157" s="89" t="n">
        <f aca="false">$F157*M157</f>
        <v>0</v>
      </c>
      <c r="AH157" s="89" t="n">
        <f aca="false">$F157*N157</f>
        <v>0</v>
      </c>
      <c r="AI157" s="89" t="n">
        <f aca="false">F157*O157</f>
        <v>0</v>
      </c>
      <c r="AJ157" s="93"/>
      <c r="AK157" s="89" t="n">
        <f aca="false">CHOOSE($G$3,AB157-AC157,AC157-AB157)</f>
        <v>0</v>
      </c>
      <c r="AL157" s="89" t="n">
        <f aca="false">CHOOSE($G$3,AE157-AF157,AF157-AE157)</f>
        <v>0</v>
      </c>
      <c r="AM157" s="89" t="n">
        <f aca="false">CHOOSE($G$3,AH157-AI157,AI157-AH157)</f>
        <v>0</v>
      </c>
      <c r="AN157" s="103" t="n">
        <f aca="false">SUM(AK157:AM157)</f>
        <v>0</v>
      </c>
      <c r="AP157" s="89" t="n">
        <f aca="false">CHOOSE($G$3,AA157-AB157,AB157-AA157)</f>
        <v>0</v>
      </c>
      <c r="AQ157" s="89" t="n">
        <f aca="false">CHOOSE($G$3,AD157-AE157,AE157-AD157)</f>
        <v>0</v>
      </c>
      <c r="AR157" s="89" t="n">
        <f aca="false">CHOOSE($G$3,AG157-AH157,AH157-AG157)</f>
        <v>0</v>
      </c>
      <c r="AS157" s="103" t="n">
        <f aca="false">AP157+AQ157+AR157</f>
        <v>0</v>
      </c>
      <c r="AT157" s="103"/>
      <c r="AU157" s="90" t="n">
        <f aca="false">AS157+AN157</f>
        <v>0</v>
      </c>
      <c r="AW157" s="90" t="n">
        <f aca="false">AI157+AF157+AC157</f>
        <v>0</v>
      </c>
      <c r="AX157" s="104"/>
    </row>
    <row r="158" customFormat="false" ht="12.75" hidden="false" customHeight="false" outlineLevel="0" collapsed="false">
      <c r="A158" s="94" t="n">
        <f aca="false">EDATE(A157,1)</f>
        <v>41334</v>
      </c>
      <c r="B158" s="95" t="n">
        <f aca="false">VLOOKUP(MONTH(A158),Volumes,4)</f>
        <v>10000</v>
      </c>
      <c r="C158" s="96"/>
      <c r="D158" s="97" t="n">
        <f aca="false">B158+C158</f>
        <v>10000</v>
      </c>
      <c r="E158" s="84" t="n">
        <f aca="false">IF(X158=0,0,IF(AND(X158=1,$H$3=1),D158*S158,IF($H$3=2,D158,"N/A")))</f>
        <v>0</v>
      </c>
      <c r="F158" s="84" t="n">
        <f aca="false">E158*W158</f>
        <v>0</v>
      </c>
      <c r="G158" s="32" t="n">
        <f aca="false">VLOOKUP($A158,Table,MATCH(G$4,Curves,0))</f>
        <v>3.462</v>
      </c>
      <c r="H158" s="98" t="n">
        <f aca="false">G158</f>
        <v>3.462</v>
      </c>
      <c r="I158" s="99" t="n">
        <f aca="false">H158</f>
        <v>3.462</v>
      </c>
      <c r="J158" s="32" t="n">
        <f aca="false">VLOOKUP($A158,Table,MATCH(J$4,Curves,0))</f>
        <v>-0.003</v>
      </c>
      <c r="K158" s="98" t="n">
        <f aca="false">J158</f>
        <v>-0.003</v>
      </c>
      <c r="L158" s="99" t="n">
        <f aca="false">K158</f>
        <v>-0.003</v>
      </c>
      <c r="M158" s="32" t="n">
        <f aca="false">VLOOKUP($A158,Table,MATCH(M$4,Curves,0))</f>
        <v>0.01</v>
      </c>
      <c r="N158" s="98" t="n">
        <f aca="false">VLOOKUP($A158,Table,MATCH(N$4,Curves,0))</f>
        <v>0.03</v>
      </c>
      <c r="O158" s="99" t="n">
        <f aca="false">N158</f>
        <v>0.03</v>
      </c>
      <c r="P158" s="100"/>
      <c r="Q158" s="99" t="n">
        <f aca="false">O158+L158+I158</f>
        <v>3.489</v>
      </c>
      <c r="R158" s="100"/>
      <c r="S158" s="35" t="n">
        <f aca="false">A159-A158</f>
        <v>31</v>
      </c>
      <c r="T158" s="101" t="n">
        <f aca="false">CHOOSE(F$3,A159+24,A158)</f>
        <v>41389</v>
      </c>
      <c r="U158" s="35" t="n">
        <f aca="false">T158-C$3</f>
        <v>4615</v>
      </c>
      <c r="V158" s="32" t="n">
        <f aca="false">VLOOKUP($A158,Table,MATCH(V$4,Curves,0))</f>
        <v>0.070680071418222</v>
      </c>
      <c r="W158" s="102" t="n">
        <f aca="false">1/(1+CHOOSE(F$3,(V159+($K$3/10000))/2,(V158+($K$3/10000))/2))^(2*U158/365.25)</f>
        <v>0.415743955535056</v>
      </c>
      <c r="X158" s="35" t="n">
        <f aca="false">IF(AND(mthbeg&lt;=A158,mthend&gt;=A158),1,0)</f>
        <v>0</v>
      </c>
      <c r="Y158" s="35" t="n">
        <f aca="false">S158*X158</f>
        <v>0</v>
      </c>
      <c r="AA158" s="89" t="n">
        <f aca="false">F158*G158</f>
        <v>0</v>
      </c>
      <c r="AB158" s="89" t="n">
        <f aca="false">$F158*H158</f>
        <v>0</v>
      </c>
      <c r="AC158" s="89" t="n">
        <f aca="false">$F158*I158</f>
        <v>0</v>
      </c>
      <c r="AD158" s="89" t="n">
        <f aca="false">$F158*J158</f>
        <v>-0</v>
      </c>
      <c r="AE158" s="89" t="n">
        <f aca="false">$F158*K158</f>
        <v>-0</v>
      </c>
      <c r="AF158" s="89" t="n">
        <f aca="false">$F158*L158</f>
        <v>-0</v>
      </c>
      <c r="AG158" s="89" t="n">
        <f aca="false">$F158*M158</f>
        <v>0</v>
      </c>
      <c r="AH158" s="89" t="n">
        <f aca="false">$F158*N158</f>
        <v>0</v>
      </c>
      <c r="AI158" s="89" t="n">
        <f aca="false">F158*O158</f>
        <v>0</v>
      </c>
      <c r="AJ158" s="93"/>
      <c r="AK158" s="89" t="n">
        <f aca="false">CHOOSE($G$3,AB158-AC158,AC158-AB158)</f>
        <v>0</v>
      </c>
      <c r="AL158" s="89" t="n">
        <f aca="false">CHOOSE($G$3,AE158-AF158,AF158-AE158)</f>
        <v>0</v>
      </c>
      <c r="AM158" s="89" t="n">
        <f aca="false">CHOOSE($G$3,AH158-AI158,AI158-AH158)</f>
        <v>0</v>
      </c>
      <c r="AN158" s="103" t="n">
        <f aca="false">SUM(AK158:AM158)</f>
        <v>0</v>
      </c>
      <c r="AP158" s="89" t="n">
        <f aca="false">CHOOSE($G$3,AA158-AB158,AB158-AA158)</f>
        <v>0</v>
      </c>
      <c r="AQ158" s="89" t="n">
        <f aca="false">CHOOSE($G$3,AD158-AE158,AE158-AD158)</f>
        <v>0</v>
      </c>
      <c r="AR158" s="89" t="n">
        <f aca="false">CHOOSE($G$3,AG158-AH158,AH158-AG158)</f>
        <v>0</v>
      </c>
      <c r="AS158" s="103" t="n">
        <f aca="false">AP158+AQ158+AR158</f>
        <v>0</v>
      </c>
      <c r="AT158" s="103"/>
      <c r="AU158" s="90" t="n">
        <f aca="false">AS158+AN158</f>
        <v>0</v>
      </c>
      <c r="AW158" s="90" t="n">
        <f aca="false">AI158+AF158+AC158</f>
        <v>0</v>
      </c>
      <c r="AX158" s="104"/>
    </row>
    <row r="159" customFormat="false" ht="12.75" hidden="false" customHeight="false" outlineLevel="0" collapsed="false">
      <c r="A159" s="94" t="n">
        <f aca="false">EDATE(A158,1)</f>
        <v>41365</v>
      </c>
      <c r="B159" s="95" t="n">
        <f aca="false">VLOOKUP(MONTH(A159),Volumes,4)</f>
        <v>10000</v>
      </c>
      <c r="C159" s="96"/>
      <c r="D159" s="97" t="n">
        <f aca="false">B159+C159</f>
        <v>10000</v>
      </c>
      <c r="E159" s="84" t="n">
        <f aca="false">IF(X159=0,0,IF(AND(X159=1,$H$3=1),D159*S159,IF($H$3=2,D159,"N/A")))</f>
        <v>0</v>
      </c>
      <c r="F159" s="84" t="n">
        <f aca="false">E159*W159</f>
        <v>0</v>
      </c>
      <c r="G159" s="32" t="n">
        <f aca="false">VLOOKUP($A159,Table,MATCH(G$4,Curves,0))</f>
        <v>3.352</v>
      </c>
      <c r="H159" s="98" t="n">
        <f aca="false">G159</f>
        <v>3.352</v>
      </c>
      <c r="I159" s="99" t="n">
        <f aca="false">H159</f>
        <v>3.352</v>
      </c>
      <c r="J159" s="32" t="n">
        <f aca="false">VLOOKUP($A159,Table,MATCH(J$4,Curves,0))</f>
        <v>-0.003</v>
      </c>
      <c r="K159" s="98" t="n">
        <f aca="false">J159</f>
        <v>-0.003</v>
      </c>
      <c r="L159" s="99" t="n">
        <f aca="false">K159</f>
        <v>-0.003</v>
      </c>
      <c r="M159" s="32" t="n">
        <f aca="false">VLOOKUP($A159,Table,MATCH(M$4,Curves,0))</f>
        <v>0.0125</v>
      </c>
      <c r="N159" s="98" t="n">
        <f aca="false">VLOOKUP($A159,Table,MATCH(N$4,Curves,0))</f>
        <v>0.03</v>
      </c>
      <c r="O159" s="99" t="n">
        <f aca="false">N159</f>
        <v>0.03</v>
      </c>
      <c r="P159" s="100"/>
      <c r="Q159" s="99" t="n">
        <f aca="false">O159+L159+I159</f>
        <v>3.379</v>
      </c>
      <c r="R159" s="100"/>
      <c r="S159" s="35" t="n">
        <f aca="false">A160-A159</f>
        <v>30</v>
      </c>
      <c r="T159" s="101" t="n">
        <f aca="false">CHOOSE(F$3,A160+24,A159)</f>
        <v>41419</v>
      </c>
      <c r="U159" s="35" t="n">
        <f aca="false">T159-C$3</f>
        <v>4645</v>
      </c>
      <c r="V159" s="32" t="n">
        <f aca="false">VLOOKUP($A159,Table,MATCH(V$4,Curves,0))</f>
        <v>0.070684027810529</v>
      </c>
      <c r="W159" s="102" t="n">
        <f aca="false">1/(1+CHOOSE(F$3,(V160+($K$3/10000))/2,(V159+($K$3/10000))/2))^(2*U159/365.25)</f>
        <v>0.413359269720786</v>
      </c>
      <c r="X159" s="35" t="n">
        <f aca="false">IF(AND(mthbeg&lt;=A159,mthend&gt;=A159),1,0)</f>
        <v>0</v>
      </c>
      <c r="Y159" s="35" t="n">
        <f aca="false">S159*X159</f>
        <v>0</v>
      </c>
      <c r="AA159" s="89" t="n">
        <f aca="false">F159*G159</f>
        <v>0</v>
      </c>
      <c r="AB159" s="89" t="n">
        <f aca="false">$F159*H159</f>
        <v>0</v>
      </c>
      <c r="AC159" s="89" t="n">
        <f aca="false">$F159*I159</f>
        <v>0</v>
      </c>
      <c r="AD159" s="89" t="n">
        <f aca="false">$F159*J159</f>
        <v>-0</v>
      </c>
      <c r="AE159" s="89" t="n">
        <f aca="false">$F159*K159</f>
        <v>-0</v>
      </c>
      <c r="AF159" s="89" t="n">
        <f aca="false">$F159*L159</f>
        <v>-0</v>
      </c>
      <c r="AG159" s="89" t="n">
        <f aca="false">$F159*M159</f>
        <v>0</v>
      </c>
      <c r="AH159" s="89" t="n">
        <f aca="false">$F159*N159</f>
        <v>0</v>
      </c>
      <c r="AI159" s="89" t="n">
        <f aca="false">F159*O159</f>
        <v>0</v>
      </c>
      <c r="AJ159" s="93"/>
      <c r="AK159" s="89" t="n">
        <f aca="false">CHOOSE($G$3,AB159-AC159,AC159-AB159)</f>
        <v>0</v>
      </c>
      <c r="AL159" s="89" t="n">
        <f aca="false">CHOOSE($G$3,AE159-AF159,AF159-AE159)</f>
        <v>0</v>
      </c>
      <c r="AM159" s="89" t="n">
        <f aca="false">CHOOSE($G$3,AH159-AI159,AI159-AH159)</f>
        <v>0</v>
      </c>
      <c r="AN159" s="103" t="n">
        <f aca="false">SUM(AK159:AM159)</f>
        <v>0</v>
      </c>
      <c r="AP159" s="89" t="n">
        <f aca="false">CHOOSE($G$3,AA159-AB159,AB159-AA159)</f>
        <v>0</v>
      </c>
      <c r="AQ159" s="89" t="n">
        <f aca="false">CHOOSE($G$3,AD159-AE159,AE159-AD159)</f>
        <v>0</v>
      </c>
      <c r="AR159" s="89" t="n">
        <f aca="false">CHOOSE($G$3,AG159-AH159,AH159-AG159)</f>
        <v>0</v>
      </c>
      <c r="AS159" s="103" t="n">
        <f aca="false">AP159+AQ159+AR159</f>
        <v>0</v>
      </c>
      <c r="AT159" s="103"/>
      <c r="AU159" s="90" t="n">
        <f aca="false">AS159+AN159</f>
        <v>0</v>
      </c>
      <c r="AW159" s="90" t="n">
        <f aca="false">AI159+AF159+AC159</f>
        <v>0</v>
      </c>
      <c r="AX159" s="104"/>
    </row>
    <row r="160" customFormat="false" ht="12.75" hidden="false" customHeight="false" outlineLevel="0" collapsed="false">
      <c r="A160" s="94" t="n">
        <f aca="false">EDATE(A159,1)</f>
        <v>41395</v>
      </c>
      <c r="B160" s="95" t="n">
        <f aca="false">VLOOKUP(MONTH(A160),Volumes,4)</f>
        <v>20000</v>
      </c>
      <c r="C160" s="96"/>
      <c r="D160" s="97" t="n">
        <f aca="false">B160+C160</f>
        <v>20000</v>
      </c>
      <c r="E160" s="84" t="n">
        <f aca="false">IF(X160=0,0,IF(AND(X160=1,$H$3=1),D160*S160,IF($H$3=2,D160,"N/A")))</f>
        <v>0</v>
      </c>
      <c r="F160" s="84" t="n">
        <f aca="false">E160*W160</f>
        <v>0</v>
      </c>
      <c r="G160" s="32" t="n">
        <f aca="false">VLOOKUP($A160,Table,MATCH(G$4,Curves,0))</f>
        <v>3.347</v>
      </c>
      <c r="H160" s="98" t="n">
        <f aca="false">G160</f>
        <v>3.347</v>
      </c>
      <c r="I160" s="99" t="n">
        <f aca="false">H160</f>
        <v>3.347</v>
      </c>
      <c r="J160" s="32" t="n">
        <f aca="false">VLOOKUP($A160,Table,MATCH(J$4,Curves,0))</f>
        <v>-0.00325</v>
      </c>
      <c r="K160" s="98" t="n">
        <f aca="false">J160</f>
        <v>-0.00325</v>
      </c>
      <c r="L160" s="99" t="n">
        <f aca="false">K160</f>
        <v>-0.00325</v>
      </c>
      <c r="M160" s="32" t="n">
        <f aca="false">VLOOKUP($A160,Table,MATCH(M$4,Curves,0))</f>
        <v>0.0125</v>
      </c>
      <c r="N160" s="98" t="n">
        <f aca="false">VLOOKUP($A160,Table,MATCH(N$4,Curves,0))</f>
        <v>0.03</v>
      </c>
      <c r="O160" s="99" t="n">
        <f aca="false">N160</f>
        <v>0.03</v>
      </c>
      <c r="P160" s="100"/>
      <c r="Q160" s="99" t="n">
        <f aca="false">O160+L160+I160</f>
        <v>3.37375</v>
      </c>
      <c r="R160" s="100"/>
      <c r="S160" s="35" t="n">
        <f aca="false">A161-A160</f>
        <v>31</v>
      </c>
      <c r="T160" s="101" t="n">
        <f aca="false">CHOOSE(F$3,A161+24,A160)</f>
        <v>41450</v>
      </c>
      <c r="U160" s="35" t="n">
        <f aca="false">T160-C$3</f>
        <v>4676</v>
      </c>
      <c r="V160" s="32" t="n">
        <f aca="false">VLOOKUP($A160,Table,MATCH(V$4,Curves,0))</f>
        <v>0.070687856577284</v>
      </c>
      <c r="W160" s="102" t="n">
        <f aca="false">1/(1+CHOOSE(F$3,(V161+($K$3/10000))/2,(V160+($K$3/10000))/2))^(2*U160/365.25)</f>
        <v>0.410909201214233</v>
      </c>
      <c r="X160" s="35" t="n">
        <f aca="false">IF(AND(mthbeg&lt;=A160,mthend&gt;=A160),1,0)</f>
        <v>0</v>
      </c>
      <c r="Y160" s="35" t="n">
        <f aca="false">S160*X160</f>
        <v>0</v>
      </c>
      <c r="AA160" s="89" t="n">
        <f aca="false">F160*G160</f>
        <v>0</v>
      </c>
      <c r="AB160" s="89" t="n">
        <f aca="false">$F160*H160</f>
        <v>0</v>
      </c>
      <c r="AC160" s="89" t="n">
        <f aca="false">$F160*I160</f>
        <v>0</v>
      </c>
      <c r="AD160" s="89" t="n">
        <f aca="false">$F160*J160</f>
        <v>-0</v>
      </c>
      <c r="AE160" s="89" t="n">
        <f aca="false">$F160*K160</f>
        <v>-0</v>
      </c>
      <c r="AF160" s="89" t="n">
        <f aca="false">$F160*L160</f>
        <v>-0</v>
      </c>
      <c r="AG160" s="89" t="n">
        <f aca="false">$F160*M160</f>
        <v>0</v>
      </c>
      <c r="AH160" s="89" t="n">
        <f aca="false">$F160*N160</f>
        <v>0</v>
      </c>
      <c r="AI160" s="89" t="n">
        <f aca="false">F160*O160</f>
        <v>0</v>
      </c>
      <c r="AJ160" s="93"/>
      <c r="AK160" s="89" t="n">
        <f aca="false">CHOOSE($G$3,AB160-AC160,AC160-AB160)</f>
        <v>0</v>
      </c>
      <c r="AL160" s="89" t="n">
        <f aca="false">CHOOSE($G$3,AE160-AF160,AF160-AE160)</f>
        <v>0</v>
      </c>
      <c r="AM160" s="89" t="n">
        <f aca="false">CHOOSE($G$3,AH160-AI160,AI160-AH160)</f>
        <v>0</v>
      </c>
      <c r="AN160" s="103" t="n">
        <f aca="false">SUM(AK160:AM160)</f>
        <v>0</v>
      </c>
      <c r="AP160" s="89" t="n">
        <f aca="false">CHOOSE($G$3,AA160-AB160,AB160-AA160)</f>
        <v>0</v>
      </c>
      <c r="AQ160" s="89" t="n">
        <f aca="false">CHOOSE($G$3,AD160-AE160,AE160-AD160)</f>
        <v>0</v>
      </c>
      <c r="AR160" s="89" t="n">
        <f aca="false">CHOOSE($G$3,AG160-AH160,AH160-AG160)</f>
        <v>0</v>
      </c>
      <c r="AS160" s="103" t="n">
        <f aca="false">AP160+AQ160+AR160</f>
        <v>0</v>
      </c>
      <c r="AT160" s="103"/>
      <c r="AU160" s="90" t="n">
        <f aca="false">AS160+AN160</f>
        <v>0</v>
      </c>
      <c r="AW160" s="90" t="n">
        <f aca="false">AI160+AF160+AC160</f>
        <v>0</v>
      </c>
      <c r="AX160" s="104"/>
    </row>
    <row r="161" customFormat="false" ht="12.75" hidden="false" customHeight="false" outlineLevel="0" collapsed="false">
      <c r="A161" s="94" t="n">
        <f aca="false">EDATE(A160,1)</f>
        <v>41426</v>
      </c>
      <c r="B161" s="95" t="n">
        <f aca="false">VLOOKUP(MONTH(A161),Volumes,4)</f>
        <v>40000</v>
      </c>
      <c r="C161" s="96"/>
      <c r="D161" s="97" t="n">
        <f aca="false">B161+C161</f>
        <v>40000</v>
      </c>
      <c r="E161" s="84" t="n">
        <f aca="false">IF(X161=0,0,IF(AND(X161=1,$H$3=1),D161*S161,IF($H$3=2,D161,"N/A")))</f>
        <v>0</v>
      </c>
      <c r="F161" s="84" t="n">
        <f aca="false">E161*W161</f>
        <v>0</v>
      </c>
      <c r="G161" s="32" t="n">
        <f aca="false">VLOOKUP($A161,Table,MATCH(G$4,Curves,0))</f>
        <v>3.389</v>
      </c>
      <c r="H161" s="98" t="n">
        <f aca="false">G161</f>
        <v>3.389</v>
      </c>
      <c r="I161" s="99" t="n">
        <f aca="false">H161</f>
        <v>3.389</v>
      </c>
      <c r="J161" s="32" t="n">
        <f aca="false">VLOOKUP($A161,Table,MATCH(J$4,Curves,0))</f>
        <v>-0.00325</v>
      </c>
      <c r="K161" s="98" t="n">
        <f aca="false">J161</f>
        <v>-0.00325</v>
      </c>
      <c r="L161" s="99" t="n">
        <f aca="false">K161</f>
        <v>-0.00325</v>
      </c>
      <c r="M161" s="32" t="n">
        <f aca="false">VLOOKUP($A161,Table,MATCH(M$4,Curves,0))</f>
        <v>0.0125</v>
      </c>
      <c r="N161" s="98" t="n">
        <f aca="false">VLOOKUP($A161,Table,MATCH(N$4,Curves,0))</f>
        <v>0.03</v>
      </c>
      <c r="O161" s="99" t="n">
        <f aca="false">N161</f>
        <v>0.03</v>
      </c>
      <c r="P161" s="100"/>
      <c r="Q161" s="99" t="n">
        <f aca="false">O161+L161+I161</f>
        <v>3.41575</v>
      </c>
      <c r="R161" s="100"/>
      <c r="S161" s="35" t="n">
        <f aca="false">A162-A161</f>
        <v>30</v>
      </c>
      <c r="T161" s="101" t="n">
        <f aca="false">CHOOSE(F$3,A162+24,A161)</f>
        <v>41480</v>
      </c>
      <c r="U161" s="35" t="n">
        <f aca="false">T161-C$3</f>
        <v>4706</v>
      </c>
      <c r="V161" s="32" t="n">
        <f aca="false">VLOOKUP($A161,Table,MATCH(V$4,Curves,0))</f>
        <v>0.070691812969601</v>
      </c>
      <c r="W161" s="102" t="n">
        <f aca="false">1/(1+CHOOSE(F$3,(V162+($K$3/10000))/2,(V161+($K$3/10000))/2))^(2*U161/365.25)</f>
        <v>0.408551742722382</v>
      </c>
      <c r="X161" s="35" t="n">
        <f aca="false">IF(AND(mthbeg&lt;=A161,mthend&gt;=A161),1,0)</f>
        <v>0</v>
      </c>
      <c r="Y161" s="35" t="n">
        <f aca="false">S161*X161</f>
        <v>0</v>
      </c>
      <c r="AA161" s="89" t="n">
        <f aca="false">F161*G161</f>
        <v>0</v>
      </c>
      <c r="AB161" s="89" t="n">
        <f aca="false">$F161*H161</f>
        <v>0</v>
      </c>
      <c r="AC161" s="89" t="n">
        <f aca="false">$F161*I161</f>
        <v>0</v>
      </c>
      <c r="AD161" s="89" t="n">
        <f aca="false">$F161*J161</f>
        <v>-0</v>
      </c>
      <c r="AE161" s="89" t="n">
        <f aca="false">$F161*K161</f>
        <v>-0</v>
      </c>
      <c r="AF161" s="89" t="n">
        <f aca="false">$F161*L161</f>
        <v>-0</v>
      </c>
      <c r="AG161" s="89" t="n">
        <f aca="false">$F161*M161</f>
        <v>0</v>
      </c>
      <c r="AH161" s="89" t="n">
        <f aca="false">$F161*N161</f>
        <v>0</v>
      </c>
      <c r="AI161" s="89" t="n">
        <f aca="false">F161*O161</f>
        <v>0</v>
      </c>
      <c r="AJ161" s="93"/>
      <c r="AK161" s="89" t="n">
        <f aca="false">CHOOSE($G$3,AB161-AC161,AC161-AB161)</f>
        <v>0</v>
      </c>
      <c r="AL161" s="89" t="n">
        <f aca="false">CHOOSE($G$3,AE161-AF161,AF161-AE161)</f>
        <v>0</v>
      </c>
      <c r="AM161" s="89" t="n">
        <f aca="false">CHOOSE($G$3,AH161-AI161,AI161-AH161)</f>
        <v>0</v>
      </c>
      <c r="AN161" s="103" t="n">
        <f aca="false">SUM(AK161:AM161)</f>
        <v>0</v>
      </c>
      <c r="AP161" s="89" t="n">
        <f aca="false">CHOOSE($G$3,AA161-AB161,AB161-AA161)</f>
        <v>0</v>
      </c>
      <c r="AQ161" s="89" t="n">
        <f aca="false">CHOOSE($G$3,AD161-AE161,AE161-AD161)</f>
        <v>0</v>
      </c>
      <c r="AR161" s="89" t="n">
        <f aca="false">CHOOSE($G$3,AG161-AH161,AH161-AG161)</f>
        <v>0</v>
      </c>
      <c r="AS161" s="103" t="n">
        <f aca="false">AP161+AQ161+AR161</f>
        <v>0</v>
      </c>
      <c r="AT161" s="103"/>
      <c r="AU161" s="90" t="n">
        <f aca="false">AS161+AN161</f>
        <v>0</v>
      </c>
      <c r="AW161" s="90" t="n">
        <f aca="false">AI161+AF161+AC161</f>
        <v>0</v>
      </c>
      <c r="AX161" s="104"/>
    </row>
    <row r="162" customFormat="false" ht="12.75" hidden="false" customHeight="false" outlineLevel="0" collapsed="false">
      <c r="A162" s="94" t="n">
        <f aca="false">EDATE(A161,1)</f>
        <v>41456</v>
      </c>
      <c r="B162" s="95" t="n">
        <f aca="false">VLOOKUP(MONTH(A162),Volumes,4)</f>
        <v>40000</v>
      </c>
      <c r="C162" s="96"/>
      <c r="D162" s="97" t="n">
        <f aca="false">B162+C162</f>
        <v>40000</v>
      </c>
      <c r="E162" s="84" t="n">
        <f aca="false">IF(X162=0,0,IF(AND(X162=1,$H$3=1),D162*S162,IF($H$3=2,D162,"N/A")))</f>
        <v>0</v>
      </c>
      <c r="F162" s="84" t="n">
        <f aca="false">E162*W162</f>
        <v>0</v>
      </c>
      <c r="G162" s="32" t="n">
        <f aca="false">VLOOKUP($A162,Table,MATCH(G$4,Curves,0))</f>
        <v>3.401</v>
      </c>
      <c r="H162" s="98" t="n">
        <f aca="false">G162</f>
        <v>3.401</v>
      </c>
      <c r="I162" s="99" t="n">
        <f aca="false">H162</f>
        <v>3.401</v>
      </c>
      <c r="J162" s="32" t="n">
        <f aca="false">VLOOKUP($A162,Table,MATCH(J$4,Curves,0))</f>
        <v>-0.00325</v>
      </c>
      <c r="K162" s="98" t="n">
        <f aca="false">J162</f>
        <v>-0.00325</v>
      </c>
      <c r="L162" s="99" t="n">
        <f aca="false">K162</f>
        <v>-0.00325</v>
      </c>
      <c r="M162" s="32" t="n">
        <f aca="false">VLOOKUP($A162,Table,MATCH(M$4,Curves,0))</f>
        <v>0.0125</v>
      </c>
      <c r="N162" s="98" t="n">
        <f aca="false">VLOOKUP($A162,Table,MATCH(N$4,Curves,0))</f>
        <v>0.03</v>
      </c>
      <c r="O162" s="99" t="n">
        <f aca="false">N162</f>
        <v>0.03</v>
      </c>
      <c r="P162" s="100"/>
      <c r="Q162" s="99" t="n">
        <f aca="false">O162+L162+I162</f>
        <v>3.42775</v>
      </c>
      <c r="R162" s="100"/>
      <c r="S162" s="35" t="n">
        <f aca="false">A163-A162</f>
        <v>31</v>
      </c>
      <c r="T162" s="101" t="n">
        <f aca="false">CHOOSE(F$3,A163+24,A162)</f>
        <v>41511</v>
      </c>
      <c r="U162" s="35" t="n">
        <f aca="false">T162-C$3</f>
        <v>4737</v>
      </c>
      <c r="V162" s="32" t="n">
        <f aca="false">VLOOKUP($A162,Table,MATCH(V$4,Curves,0))</f>
        <v>0.070695641736365</v>
      </c>
      <c r="W162" s="102" t="n">
        <f aca="false">1/(1+CHOOSE(F$3,(V163+($K$3/10000))/2,(V162+($K$3/10000))/2))^(2*U162/365.25)</f>
        <v>0.406129651148253</v>
      </c>
      <c r="X162" s="35" t="n">
        <f aca="false">IF(AND(mthbeg&lt;=A162,mthend&gt;=A162),1,0)</f>
        <v>0</v>
      </c>
      <c r="Y162" s="35" t="n">
        <f aca="false">S162*X162</f>
        <v>0</v>
      </c>
      <c r="AA162" s="89" t="n">
        <f aca="false">F162*G162</f>
        <v>0</v>
      </c>
      <c r="AB162" s="89" t="n">
        <f aca="false">$F162*H162</f>
        <v>0</v>
      </c>
      <c r="AC162" s="89" t="n">
        <f aca="false">$F162*I162</f>
        <v>0</v>
      </c>
      <c r="AD162" s="89" t="n">
        <f aca="false">$F162*J162</f>
        <v>-0</v>
      </c>
      <c r="AE162" s="89" t="n">
        <f aca="false">$F162*K162</f>
        <v>-0</v>
      </c>
      <c r="AF162" s="89" t="n">
        <f aca="false">$F162*L162</f>
        <v>-0</v>
      </c>
      <c r="AG162" s="89" t="n">
        <f aca="false">$F162*M162</f>
        <v>0</v>
      </c>
      <c r="AH162" s="89" t="n">
        <f aca="false">$F162*N162</f>
        <v>0</v>
      </c>
      <c r="AI162" s="89" t="n">
        <f aca="false">F162*O162</f>
        <v>0</v>
      </c>
      <c r="AJ162" s="93"/>
      <c r="AK162" s="89" t="n">
        <f aca="false">CHOOSE($G$3,AB162-AC162,AC162-AB162)</f>
        <v>0</v>
      </c>
      <c r="AL162" s="89" t="n">
        <f aca="false">CHOOSE($G$3,AE162-AF162,AF162-AE162)</f>
        <v>0</v>
      </c>
      <c r="AM162" s="89" t="n">
        <f aca="false">CHOOSE($G$3,AH162-AI162,AI162-AH162)</f>
        <v>0</v>
      </c>
      <c r="AN162" s="103" t="n">
        <f aca="false">SUM(AK162:AM162)</f>
        <v>0</v>
      </c>
      <c r="AP162" s="89" t="n">
        <f aca="false">CHOOSE($G$3,AA162-AB162,AB162-AA162)</f>
        <v>0</v>
      </c>
      <c r="AQ162" s="89" t="n">
        <f aca="false">CHOOSE($G$3,AD162-AE162,AE162-AD162)</f>
        <v>0</v>
      </c>
      <c r="AR162" s="89" t="n">
        <f aca="false">CHOOSE($G$3,AG162-AH162,AH162-AG162)</f>
        <v>0</v>
      </c>
      <c r="AS162" s="103" t="n">
        <f aca="false">AP162+AQ162+AR162</f>
        <v>0</v>
      </c>
      <c r="AT162" s="103"/>
      <c r="AU162" s="90" t="n">
        <f aca="false">AS162+AN162</f>
        <v>0</v>
      </c>
      <c r="AW162" s="90" t="n">
        <f aca="false">AI162+AF162+AC162</f>
        <v>0</v>
      </c>
      <c r="AX162" s="104"/>
    </row>
    <row r="163" customFormat="false" ht="12.75" hidden="false" customHeight="false" outlineLevel="0" collapsed="false">
      <c r="A163" s="94" t="n">
        <f aca="false">EDATE(A162,1)</f>
        <v>41487</v>
      </c>
      <c r="B163" s="95" t="n">
        <f aca="false">VLOOKUP(MONTH(A163),Volumes,4)</f>
        <v>40000</v>
      </c>
      <c r="C163" s="96"/>
      <c r="D163" s="97" t="n">
        <f aca="false">B163+C163</f>
        <v>40000</v>
      </c>
      <c r="E163" s="84" t="n">
        <f aca="false">IF(X163=0,0,IF(AND(X163=1,$H$3=1),D163*S163,IF($H$3=2,D163,"N/A")))</f>
        <v>0</v>
      </c>
      <c r="F163" s="84" t="n">
        <f aca="false">E163*W163</f>
        <v>0</v>
      </c>
      <c r="G163" s="32" t="n">
        <f aca="false">VLOOKUP($A163,Table,MATCH(G$4,Curves,0))</f>
        <v>3.422</v>
      </c>
      <c r="H163" s="98" t="n">
        <f aca="false">G163</f>
        <v>3.422</v>
      </c>
      <c r="I163" s="99" t="n">
        <f aca="false">H163</f>
        <v>3.422</v>
      </c>
      <c r="J163" s="32" t="n">
        <f aca="false">VLOOKUP($A163,Table,MATCH(J$4,Curves,0))</f>
        <v>-0.00575</v>
      </c>
      <c r="K163" s="98" t="n">
        <f aca="false">J163</f>
        <v>-0.00575</v>
      </c>
      <c r="L163" s="99" t="n">
        <f aca="false">K163</f>
        <v>-0.00575</v>
      </c>
      <c r="M163" s="32" t="n">
        <f aca="false">VLOOKUP($A163,Table,MATCH(M$4,Curves,0))</f>
        <v>0.0125</v>
      </c>
      <c r="N163" s="98" t="n">
        <f aca="false">VLOOKUP($A163,Table,MATCH(N$4,Curves,0))</f>
        <v>0.03</v>
      </c>
      <c r="O163" s="99" t="n">
        <f aca="false">N163</f>
        <v>0.03</v>
      </c>
      <c r="P163" s="100"/>
      <c r="Q163" s="99" t="n">
        <f aca="false">O163+L163+I163</f>
        <v>3.44625</v>
      </c>
      <c r="R163" s="100"/>
      <c r="S163" s="35" t="n">
        <f aca="false">A164-A163</f>
        <v>31</v>
      </c>
      <c r="T163" s="101" t="n">
        <f aca="false">CHOOSE(F$3,A164+24,A163)</f>
        <v>41542</v>
      </c>
      <c r="U163" s="35" t="n">
        <f aca="false">T163-C$3</f>
        <v>4768</v>
      </c>
      <c r="V163" s="32" t="n">
        <f aca="false">VLOOKUP($A163,Table,MATCH(V$4,Curves,0))</f>
        <v>0.070699598128693</v>
      </c>
      <c r="W163" s="102" t="n">
        <f aca="false">1/(1+CHOOSE(F$3,(V164+($K$3/10000))/2,(V163+($K$3/10000))/2))^(2*U163/365.25)</f>
        <v>0.403721657062041</v>
      </c>
      <c r="X163" s="35" t="n">
        <f aca="false">IF(AND(mthbeg&lt;=A163,mthend&gt;=A163),1,0)</f>
        <v>0</v>
      </c>
      <c r="Y163" s="35" t="n">
        <f aca="false">S163*X163</f>
        <v>0</v>
      </c>
      <c r="AA163" s="89" t="n">
        <f aca="false">F163*G163</f>
        <v>0</v>
      </c>
      <c r="AB163" s="89" t="n">
        <f aca="false">$F163*H163</f>
        <v>0</v>
      </c>
      <c r="AC163" s="89" t="n">
        <f aca="false">$F163*I163</f>
        <v>0</v>
      </c>
      <c r="AD163" s="89" t="n">
        <f aca="false">$F163*J163</f>
        <v>-0</v>
      </c>
      <c r="AE163" s="89" t="n">
        <f aca="false">$F163*K163</f>
        <v>-0</v>
      </c>
      <c r="AF163" s="89" t="n">
        <f aca="false">$F163*L163</f>
        <v>-0</v>
      </c>
      <c r="AG163" s="89" t="n">
        <f aca="false">$F163*M163</f>
        <v>0</v>
      </c>
      <c r="AH163" s="89" t="n">
        <f aca="false">$F163*N163</f>
        <v>0</v>
      </c>
      <c r="AI163" s="89" t="n">
        <f aca="false">F163*O163</f>
        <v>0</v>
      </c>
      <c r="AJ163" s="93"/>
      <c r="AK163" s="89" t="n">
        <f aca="false">CHOOSE($G$3,AB163-AC163,AC163-AB163)</f>
        <v>0</v>
      </c>
      <c r="AL163" s="89" t="n">
        <f aca="false">CHOOSE($G$3,AE163-AF163,AF163-AE163)</f>
        <v>0</v>
      </c>
      <c r="AM163" s="89" t="n">
        <f aca="false">CHOOSE($G$3,AH163-AI163,AI163-AH163)</f>
        <v>0</v>
      </c>
      <c r="AN163" s="103" t="n">
        <f aca="false">SUM(AK163:AM163)</f>
        <v>0</v>
      </c>
      <c r="AP163" s="89" t="n">
        <f aca="false">CHOOSE($G$3,AA163-AB163,AB163-AA163)</f>
        <v>0</v>
      </c>
      <c r="AQ163" s="89" t="n">
        <f aca="false">CHOOSE($G$3,AD163-AE163,AE163-AD163)</f>
        <v>0</v>
      </c>
      <c r="AR163" s="89" t="n">
        <f aca="false">CHOOSE($G$3,AG163-AH163,AH163-AG163)</f>
        <v>0</v>
      </c>
      <c r="AS163" s="103" t="n">
        <f aca="false">AP163+AQ163+AR163</f>
        <v>0</v>
      </c>
      <c r="AT163" s="103"/>
      <c r="AU163" s="90" t="n">
        <f aca="false">AS163+AN163</f>
        <v>0</v>
      </c>
      <c r="AW163" s="90" t="n">
        <f aca="false">AI163+AF163+AC163</f>
        <v>0</v>
      </c>
      <c r="AX163" s="104"/>
    </row>
    <row r="164" customFormat="false" ht="12.75" hidden="false" customHeight="false" outlineLevel="0" collapsed="false">
      <c r="A164" s="94" t="n">
        <f aca="false">EDATE(A163,1)</f>
        <v>41518</v>
      </c>
      <c r="B164" s="95" t="n">
        <f aca="false">VLOOKUP(MONTH(A164),Volumes,4)</f>
        <v>20000</v>
      </c>
      <c r="C164" s="96"/>
      <c r="D164" s="97" t="n">
        <f aca="false">B164+C164</f>
        <v>20000</v>
      </c>
      <c r="E164" s="84" t="n">
        <f aca="false">IF(X164=0,0,IF(AND(X164=1,$H$3=1),D164*S164,IF($H$3=2,D164,"N/A")))</f>
        <v>0</v>
      </c>
      <c r="F164" s="84" t="n">
        <f aca="false">E164*W164</f>
        <v>0</v>
      </c>
      <c r="G164" s="32" t="n">
        <f aca="false">VLOOKUP($A164,Table,MATCH(G$4,Curves,0))</f>
        <v>3.439</v>
      </c>
      <c r="H164" s="98" t="n">
        <f aca="false">G164</f>
        <v>3.439</v>
      </c>
      <c r="I164" s="99" t="n">
        <f aca="false">H164</f>
        <v>3.439</v>
      </c>
      <c r="J164" s="32" t="n">
        <f aca="false">VLOOKUP($A164,Table,MATCH(J$4,Curves,0))</f>
        <v>-0.00575</v>
      </c>
      <c r="K164" s="98" t="n">
        <f aca="false">J164</f>
        <v>-0.00575</v>
      </c>
      <c r="L164" s="99" t="n">
        <f aca="false">K164</f>
        <v>-0.00575</v>
      </c>
      <c r="M164" s="32" t="n">
        <f aca="false">VLOOKUP($A164,Table,MATCH(M$4,Curves,0))</f>
        <v>0.0125</v>
      </c>
      <c r="N164" s="98" t="n">
        <f aca="false">VLOOKUP($A164,Table,MATCH(N$4,Curves,0))</f>
        <v>0.03</v>
      </c>
      <c r="O164" s="99" t="n">
        <f aca="false">N164</f>
        <v>0.03</v>
      </c>
      <c r="P164" s="100"/>
      <c r="Q164" s="99" t="n">
        <f aca="false">O164+L164+I164</f>
        <v>3.46325</v>
      </c>
      <c r="R164" s="100"/>
      <c r="S164" s="35" t="n">
        <f aca="false">A165-A164</f>
        <v>30</v>
      </c>
      <c r="T164" s="101" t="n">
        <f aca="false">CHOOSE(F$3,A165+24,A164)</f>
        <v>41572</v>
      </c>
      <c r="U164" s="35" t="n">
        <f aca="false">T164-C$3</f>
        <v>4798</v>
      </c>
      <c r="V164" s="32" t="n">
        <f aca="false">VLOOKUP($A164,Table,MATCH(V$4,Curves,0))</f>
        <v>0.070703554521026</v>
      </c>
      <c r="W164" s="102" t="n">
        <f aca="false">1/(1+CHOOSE(F$3,(V165+($K$3/10000))/2,(V164+($K$3/10000))/2))^(2*U164/365.25)</f>
        <v>0.40140468709209</v>
      </c>
      <c r="X164" s="35" t="n">
        <f aca="false">IF(AND(mthbeg&lt;=A164,mthend&gt;=A164),1,0)</f>
        <v>0</v>
      </c>
      <c r="Y164" s="35" t="n">
        <f aca="false">S164*X164</f>
        <v>0</v>
      </c>
      <c r="AA164" s="89" t="n">
        <f aca="false">F164*G164</f>
        <v>0</v>
      </c>
      <c r="AB164" s="89" t="n">
        <f aca="false">$F164*H164</f>
        <v>0</v>
      </c>
      <c r="AC164" s="89" t="n">
        <f aca="false">$F164*I164</f>
        <v>0</v>
      </c>
      <c r="AD164" s="89" t="n">
        <f aca="false">$F164*J164</f>
        <v>-0</v>
      </c>
      <c r="AE164" s="89" t="n">
        <f aca="false">$F164*K164</f>
        <v>-0</v>
      </c>
      <c r="AF164" s="89" t="n">
        <f aca="false">$F164*L164</f>
        <v>-0</v>
      </c>
      <c r="AG164" s="89" t="n">
        <f aca="false">$F164*M164</f>
        <v>0</v>
      </c>
      <c r="AH164" s="89" t="n">
        <f aca="false">$F164*N164</f>
        <v>0</v>
      </c>
      <c r="AI164" s="89" t="n">
        <f aca="false">F164*O164</f>
        <v>0</v>
      </c>
      <c r="AJ164" s="93"/>
      <c r="AK164" s="89" t="n">
        <f aca="false">CHOOSE($G$3,AB164-AC164,AC164-AB164)</f>
        <v>0</v>
      </c>
      <c r="AL164" s="89" t="n">
        <f aca="false">CHOOSE($G$3,AE164-AF164,AF164-AE164)</f>
        <v>0</v>
      </c>
      <c r="AM164" s="89" t="n">
        <f aca="false">CHOOSE($G$3,AH164-AI164,AI164-AH164)</f>
        <v>0</v>
      </c>
      <c r="AN164" s="103" t="n">
        <f aca="false">SUM(AK164:AM164)</f>
        <v>0</v>
      </c>
      <c r="AP164" s="89" t="n">
        <f aca="false">CHOOSE($G$3,AA164-AB164,AB164-AA164)</f>
        <v>0</v>
      </c>
      <c r="AQ164" s="89" t="n">
        <f aca="false">CHOOSE($G$3,AD164-AE164,AE164-AD164)</f>
        <v>0</v>
      </c>
      <c r="AR164" s="89" t="n">
        <f aca="false">CHOOSE($G$3,AG164-AH164,AH164-AG164)</f>
        <v>0</v>
      </c>
      <c r="AS164" s="103" t="n">
        <f aca="false">AP164+AQ164+AR164</f>
        <v>0</v>
      </c>
      <c r="AT164" s="103"/>
      <c r="AU164" s="90" t="n">
        <f aca="false">AS164+AN164</f>
        <v>0</v>
      </c>
      <c r="AW164" s="90" t="n">
        <f aca="false">AI164+AF164+AC164</f>
        <v>0</v>
      </c>
      <c r="AX164" s="104"/>
    </row>
    <row r="165" customFormat="false" ht="12.75" hidden="false" customHeight="false" outlineLevel="0" collapsed="false">
      <c r="A165" s="94" t="n">
        <f aca="false">EDATE(A164,1)</f>
        <v>41548</v>
      </c>
      <c r="B165" s="95" t="n">
        <f aca="false">VLOOKUP(MONTH(A165),Volumes,4)</f>
        <v>10000</v>
      </c>
      <c r="C165" s="96"/>
      <c r="D165" s="97" t="n">
        <f aca="false">B165+C165</f>
        <v>10000</v>
      </c>
      <c r="E165" s="84" t="n">
        <f aca="false">IF(X165=0,0,IF(AND(X165=1,$H$3=1),D165*S165,IF($H$3=2,D165,"N/A")))</f>
        <v>0</v>
      </c>
      <c r="F165" s="84" t="n">
        <f aca="false">E165*W165</f>
        <v>0</v>
      </c>
      <c r="G165" s="32" t="n">
        <f aca="false">VLOOKUP($A165,Table,MATCH(G$4,Curves,0))</f>
        <v>3.444</v>
      </c>
      <c r="H165" s="98" t="n">
        <f aca="false">G165</f>
        <v>3.444</v>
      </c>
      <c r="I165" s="99" t="n">
        <f aca="false">H165</f>
        <v>3.444</v>
      </c>
      <c r="J165" s="32" t="n">
        <f aca="false">VLOOKUP($A165,Table,MATCH(J$4,Curves,0))</f>
        <v>-0.0215</v>
      </c>
      <c r="K165" s="98" t="n">
        <f aca="false">J165</f>
        <v>-0.0215</v>
      </c>
      <c r="L165" s="99" t="n">
        <f aca="false">K165</f>
        <v>-0.0215</v>
      </c>
      <c r="M165" s="32" t="n">
        <f aca="false">VLOOKUP($A165,Table,MATCH(M$4,Curves,0))</f>
        <v>0.0125</v>
      </c>
      <c r="N165" s="98" t="n">
        <f aca="false">VLOOKUP($A165,Table,MATCH(N$4,Curves,0))</f>
        <v>0.03</v>
      </c>
      <c r="O165" s="99" t="n">
        <f aca="false">N165</f>
        <v>0.03</v>
      </c>
      <c r="P165" s="100"/>
      <c r="Q165" s="99" t="n">
        <f aca="false">O165+L165+I165</f>
        <v>3.4525</v>
      </c>
      <c r="R165" s="100"/>
      <c r="S165" s="35" t="n">
        <f aca="false">A166-A165</f>
        <v>31</v>
      </c>
      <c r="T165" s="101" t="n">
        <f aca="false">CHOOSE(F$3,A166+24,A165)</f>
        <v>41603</v>
      </c>
      <c r="U165" s="35" t="n">
        <f aca="false">T165-C$3</f>
        <v>4829</v>
      </c>
      <c r="V165" s="32" t="n">
        <f aca="false">VLOOKUP($A165,Table,MATCH(V$4,Curves,0))</f>
        <v>0.070707383287805</v>
      </c>
      <c r="W165" s="102" t="n">
        <f aca="false">1/(1+CHOOSE(F$3,(V166+($K$3/10000))/2,(V165+($K$3/10000))/2))^(2*U165/365.25)</f>
        <v>0.399024198683026</v>
      </c>
      <c r="X165" s="35" t="n">
        <f aca="false">IF(AND(mthbeg&lt;=A165,mthend&gt;=A165),1,0)</f>
        <v>0</v>
      </c>
      <c r="Y165" s="35" t="n">
        <f aca="false">S165*X165</f>
        <v>0</v>
      </c>
      <c r="AA165" s="89" t="n">
        <f aca="false">F165*G165</f>
        <v>0</v>
      </c>
      <c r="AB165" s="89" t="n">
        <f aca="false">$F165*H165</f>
        <v>0</v>
      </c>
      <c r="AC165" s="89" t="n">
        <f aca="false">$F165*I165</f>
        <v>0</v>
      </c>
      <c r="AD165" s="89" t="n">
        <f aca="false">$F165*J165</f>
        <v>-0</v>
      </c>
      <c r="AE165" s="89" t="n">
        <f aca="false">$F165*K165</f>
        <v>-0</v>
      </c>
      <c r="AF165" s="89" t="n">
        <f aca="false">$F165*L165</f>
        <v>-0</v>
      </c>
      <c r="AG165" s="89" t="n">
        <f aca="false">$F165*M165</f>
        <v>0</v>
      </c>
      <c r="AH165" s="89" t="n">
        <f aca="false">$F165*N165</f>
        <v>0</v>
      </c>
      <c r="AI165" s="89" t="n">
        <f aca="false">F165*O165</f>
        <v>0</v>
      </c>
      <c r="AJ165" s="93"/>
      <c r="AK165" s="89" t="n">
        <f aca="false">CHOOSE($G$3,AB165-AC165,AC165-AB165)</f>
        <v>0</v>
      </c>
      <c r="AL165" s="89" t="n">
        <f aca="false">CHOOSE($G$3,AE165-AF165,AF165-AE165)</f>
        <v>0</v>
      </c>
      <c r="AM165" s="89" t="n">
        <f aca="false">CHOOSE($G$3,AH165-AI165,AI165-AH165)</f>
        <v>0</v>
      </c>
      <c r="AN165" s="103" t="n">
        <f aca="false">SUM(AK165:AM165)</f>
        <v>0</v>
      </c>
      <c r="AP165" s="89" t="n">
        <f aca="false">CHOOSE($G$3,AA165-AB165,AB165-AA165)</f>
        <v>0</v>
      </c>
      <c r="AQ165" s="89" t="n">
        <f aca="false">CHOOSE($G$3,AD165-AE165,AE165-AD165)</f>
        <v>0</v>
      </c>
      <c r="AR165" s="89" t="n">
        <f aca="false">CHOOSE($G$3,AG165-AH165,AH165-AG165)</f>
        <v>0</v>
      </c>
      <c r="AS165" s="103" t="n">
        <f aca="false">AP165+AQ165+AR165</f>
        <v>0</v>
      </c>
      <c r="AT165" s="103"/>
      <c r="AU165" s="90" t="n">
        <f aca="false">AS165+AN165</f>
        <v>0</v>
      </c>
      <c r="AW165" s="90" t="n">
        <f aca="false">AI165+AF165+AC165</f>
        <v>0</v>
      </c>
      <c r="AX165" s="104"/>
    </row>
    <row r="166" customFormat="false" ht="12.75" hidden="false" customHeight="false" outlineLevel="0" collapsed="false">
      <c r="A166" s="94" t="n">
        <f aca="false">EDATE(A165,1)</f>
        <v>41579</v>
      </c>
      <c r="B166" s="95" t="n">
        <f aca="false">VLOOKUP(MONTH(A166),Volumes,4)</f>
        <v>10000</v>
      </c>
      <c r="C166" s="96"/>
      <c r="D166" s="97" t="n">
        <f aca="false">B166+C166</f>
        <v>10000</v>
      </c>
      <c r="E166" s="84" t="n">
        <f aca="false">IF(X166=0,0,IF(AND(X166=1,$H$3=1),D166*S166,IF($H$3=2,D166,"N/A")))</f>
        <v>0</v>
      </c>
      <c r="F166" s="84" t="n">
        <f aca="false">E166*W166</f>
        <v>0</v>
      </c>
      <c r="G166" s="32" t="n">
        <f aca="false">VLOOKUP($A166,Table,MATCH(G$4,Curves,0))</f>
        <v>3.486</v>
      </c>
      <c r="H166" s="98" t="n">
        <f aca="false">G166</f>
        <v>3.486</v>
      </c>
      <c r="I166" s="99" t="n">
        <f aca="false">H166</f>
        <v>3.486</v>
      </c>
      <c r="J166" s="32" t="n">
        <f aca="false">VLOOKUP($A166,Table,MATCH(J$4,Curves,0))</f>
        <v>-0.0205</v>
      </c>
      <c r="K166" s="98" t="n">
        <f aca="false">J166</f>
        <v>-0.0205</v>
      </c>
      <c r="L166" s="99" t="n">
        <f aca="false">K166</f>
        <v>-0.0205</v>
      </c>
      <c r="M166" s="32" t="n">
        <f aca="false">VLOOKUP($A166,Table,MATCH(M$4,Curves,0))</f>
        <v>0.01</v>
      </c>
      <c r="N166" s="98" t="n">
        <f aca="false">VLOOKUP($A166,Table,MATCH(N$4,Curves,0))</f>
        <v>0.03</v>
      </c>
      <c r="O166" s="99" t="n">
        <f aca="false">N166</f>
        <v>0.03</v>
      </c>
      <c r="P166" s="100"/>
      <c r="Q166" s="99" t="n">
        <f aca="false">O166+L166+I166</f>
        <v>3.4955</v>
      </c>
      <c r="R166" s="100"/>
      <c r="S166" s="35" t="n">
        <f aca="false">A167-A166</f>
        <v>30</v>
      </c>
      <c r="T166" s="101" t="n">
        <f aca="false">CHOOSE(F$3,A167+24,A166)</f>
        <v>41633</v>
      </c>
      <c r="U166" s="35" t="n">
        <f aca="false">T166-C$3</f>
        <v>4859</v>
      </c>
      <c r="V166" s="32" t="n">
        <f aca="false">VLOOKUP($A166,Table,MATCH(V$4,Curves,0))</f>
        <v>0.070711339680148</v>
      </c>
      <c r="W166" s="102" t="n">
        <f aca="false">1/(1+CHOOSE(F$3,(V167+($K$3/10000))/2,(V166+($K$3/10000))/2))^(2*U166/365.25)</f>
        <v>0.396733697583648</v>
      </c>
      <c r="X166" s="35" t="n">
        <f aca="false">IF(AND(mthbeg&lt;=A166,mthend&gt;=A166),1,0)</f>
        <v>0</v>
      </c>
      <c r="Y166" s="35" t="n">
        <f aca="false">S166*X166</f>
        <v>0</v>
      </c>
      <c r="AA166" s="89" t="n">
        <f aca="false">F166*G166</f>
        <v>0</v>
      </c>
      <c r="AB166" s="89" t="n">
        <f aca="false">$F166*H166</f>
        <v>0</v>
      </c>
      <c r="AC166" s="89" t="n">
        <f aca="false">$F166*I166</f>
        <v>0</v>
      </c>
      <c r="AD166" s="89" t="n">
        <f aca="false">$F166*J166</f>
        <v>-0</v>
      </c>
      <c r="AE166" s="89" t="n">
        <f aca="false">$F166*K166</f>
        <v>-0</v>
      </c>
      <c r="AF166" s="89" t="n">
        <f aca="false">$F166*L166</f>
        <v>-0</v>
      </c>
      <c r="AG166" s="89" t="n">
        <f aca="false">$F166*M166</f>
        <v>0</v>
      </c>
      <c r="AH166" s="89" t="n">
        <f aca="false">$F166*N166</f>
        <v>0</v>
      </c>
      <c r="AI166" s="89" t="n">
        <f aca="false">F166*O166</f>
        <v>0</v>
      </c>
      <c r="AJ166" s="93"/>
      <c r="AK166" s="89" t="n">
        <f aca="false">CHOOSE($G$3,AB166-AC166,AC166-AB166)</f>
        <v>0</v>
      </c>
      <c r="AL166" s="89" t="n">
        <f aca="false">CHOOSE($G$3,AE166-AF166,AF166-AE166)</f>
        <v>0</v>
      </c>
      <c r="AM166" s="89" t="n">
        <f aca="false">CHOOSE($G$3,AH166-AI166,AI166-AH166)</f>
        <v>0</v>
      </c>
      <c r="AN166" s="103" t="n">
        <f aca="false">SUM(AK166:AM166)</f>
        <v>0</v>
      </c>
      <c r="AP166" s="89" t="n">
        <f aca="false">CHOOSE($G$3,AA166-AB166,AB166-AA166)</f>
        <v>0</v>
      </c>
      <c r="AQ166" s="89" t="n">
        <f aca="false">CHOOSE($G$3,AD166-AE166,AE166-AD166)</f>
        <v>0</v>
      </c>
      <c r="AR166" s="89" t="n">
        <f aca="false">CHOOSE($G$3,AG166-AH166,AH166-AG166)</f>
        <v>0</v>
      </c>
      <c r="AS166" s="103" t="n">
        <f aca="false">AP166+AQ166+AR166</f>
        <v>0</v>
      </c>
      <c r="AT166" s="103"/>
      <c r="AU166" s="90" t="n">
        <f aca="false">AS166+AN166</f>
        <v>0</v>
      </c>
      <c r="AW166" s="90" t="n">
        <f aca="false">AI166+AF166+AC166</f>
        <v>0</v>
      </c>
      <c r="AX166" s="104"/>
    </row>
    <row r="167" customFormat="false" ht="12.75" hidden="false" customHeight="false" outlineLevel="0" collapsed="false">
      <c r="A167" s="94" t="n">
        <f aca="false">EDATE(A166,1)</f>
        <v>41609</v>
      </c>
      <c r="B167" s="95" t="n">
        <f aca="false">VLOOKUP(MONTH(A167),Volumes,4)</f>
        <v>10000</v>
      </c>
      <c r="C167" s="96"/>
      <c r="D167" s="97" t="n">
        <f aca="false">B167+C167</f>
        <v>10000</v>
      </c>
      <c r="E167" s="84" t="n">
        <f aca="false">IF(X167=0,0,IF(AND(X167=1,$H$3=1),D167*S167,IF($H$3=2,D167,"N/A")))</f>
        <v>0</v>
      </c>
      <c r="F167" s="84" t="n">
        <f aca="false">E167*W167</f>
        <v>0</v>
      </c>
      <c r="G167" s="32" t="n">
        <f aca="false">VLOOKUP($A167,Table,MATCH(G$4,Curves,0))</f>
        <v>3.542</v>
      </c>
      <c r="H167" s="98" t="n">
        <f aca="false">G167</f>
        <v>3.542</v>
      </c>
      <c r="I167" s="99" t="n">
        <f aca="false">H167</f>
        <v>3.542</v>
      </c>
      <c r="J167" s="32" t="n">
        <f aca="false">VLOOKUP($A167,Table,MATCH(J$4,Curves,0))</f>
        <v>-0.0205</v>
      </c>
      <c r="K167" s="98" t="n">
        <f aca="false">J167</f>
        <v>-0.0205</v>
      </c>
      <c r="L167" s="99" t="n">
        <f aca="false">K167</f>
        <v>-0.0205</v>
      </c>
      <c r="M167" s="32" t="n">
        <f aca="false">VLOOKUP($A167,Table,MATCH(M$4,Curves,0))</f>
        <v>0.01</v>
      </c>
      <c r="N167" s="98" t="n">
        <f aca="false">VLOOKUP($A167,Table,MATCH(N$4,Curves,0))</f>
        <v>0.03</v>
      </c>
      <c r="O167" s="99" t="n">
        <f aca="false">N167</f>
        <v>0.03</v>
      </c>
      <c r="P167" s="100"/>
      <c r="Q167" s="99" t="n">
        <f aca="false">O167+L167+I167</f>
        <v>3.5515</v>
      </c>
      <c r="R167" s="100"/>
      <c r="S167" s="35" t="n">
        <f aca="false">A168-A167</f>
        <v>31</v>
      </c>
      <c r="T167" s="101" t="n">
        <f aca="false">CHOOSE(F$3,A168+24,A167)</f>
        <v>41664</v>
      </c>
      <c r="U167" s="35" t="n">
        <f aca="false">T167-C$3</f>
        <v>4890</v>
      </c>
      <c r="V167" s="32" t="n">
        <f aca="false">VLOOKUP($A167,Table,MATCH(V$4,Curves,0))</f>
        <v>0.070715168446937</v>
      </c>
      <c r="W167" s="102" t="n">
        <f aca="false">1/(1+CHOOSE(F$3,(V168+($K$3/10000))/2,(V167+($K$3/10000))/2))^(2*U167/365.25)</f>
        <v>0.394380406684771</v>
      </c>
      <c r="X167" s="35" t="n">
        <f aca="false">IF(AND(mthbeg&lt;=A167,mthend&gt;=A167),1,0)</f>
        <v>0</v>
      </c>
      <c r="Y167" s="35" t="n">
        <f aca="false">S167*X167</f>
        <v>0</v>
      </c>
      <c r="AA167" s="89" t="n">
        <f aca="false">F167*G167</f>
        <v>0</v>
      </c>
      <c r="AB167" s="89" t="n">
        <f aca="false">$F167*H167</f>
        <v>0</v>
      </c>
      <c r="AC167" s="89" t="n">
        <f aca="false">$F167*I167</f>
        <v>0</v>
      </c>
      <c r="AD167" s="89" t="n">
        <f aca="false">$F167*J167</f>
        <v>-0</v>
      </c>
      <c r="AE167" s="89" t="n">
        <f aca="false">$F167*K167</f>
        <v>-0</v>
      </c>
      <c r="AF167" s="89" t="n">
        <f aca="false">$F167*L167</f>
        <v>-0</v>
      </c>
      <c r="AG167" s="89" t="n">
        <f aca="false">$F167*M167</f>
        <v>0</v>
      </c>
      <c r="AH167" s="89" t="n">
        <f aca="false">$F167*N167</f>
        <v>0</v>
      </c>
      <c r="AI167" s="89" t="n">
        <f aca="false">F167*O167</f>
        <v>0</v>
      </c>
      <c r="AJ167" s="93"/>
      <c r="AK167" s="89" t="n">
        <f aca="false">CHOOSE($G$3,AB167-AC167,AC167-AB167)</f>
        <v>0</v>
      </c>
      <c r="AL167" s="89" t="n">
        <f aca="false">CHOOSE($G$3,AE167-AF167,AF167-AE167)</f>
        <v>0</v>
      </c>
      <c r="AM167" s="89" t="n">
        <f aca="false">CHOOSE($G$3,AH167-AI167,AI167-AH167)</f>
        <v>0</v>
      </c>
      <c r="AN167" s="103" t="n">
        <f aca="false">SUM(AK167:AM167)</f>
        <v>0</v>
      </c>
      <c r="AP167" s="89" t="n">
        <f aca="false">CHOOSE($G$3,AA167-AB167,AB167-AA167)</f>
        <v>0</v>
      </c>
      <c r="AQ167" s="89" t="n">
        <f aca="false">CHOOSE($G$3,AD167-AE167,AE167-AD167)</f>
        <v>0</v>
      </c>
      <c r="AR167" s="89" t="n">
        <f aca="false">CHOOSE($G$3,AG167-AH167,AH167-AG167)</f>
        <v>0</v>
      </c>
      <c r="AS167" s="103" t="n">
        <f aca="false">AP167+AQ167+AR167</f>
        <v>0</v>
      </c>
      <c r="AT167" s="103"/>
      <c r="AU167" s="90" t="n">
        <f aca="false">AS167+AN167</f>
        <v>0</v>
      </c>
      <c r="AW167" s="90" t="n">
        <f aca="false">AI167+AF167+AC167</f>
        <v>0</v>
      </c>
      <c r="AX167" s="104"/>
    </row>
    <row r="168" customFormat="false" ht="12.75" hidden="false" customHeight="false" outlineLevel="0" collapsed="false">
      <c r="A168" s="94" t="n">
        <f aca="false">EDATE(A167,1)</f>
        <v>41640</v>
      </c>
      <c r="B168" s="95" t="n">
        <f aca="false">VLOOKUP(MONTH(A168),Volumes,4)</f>
        <v>10000</v>
      </c>
      <c r="C168" s="96"/>
      <c r="D168" s="97" t="n">
        <f aca="false">B168+C168</f>
        <v>10000</v>
      </c>
      <c r="E168" s="84" t="n">
        <f aca="false">IF(X168=0,0,IF(AND(X168=1,$H$3=1),D168*S168,IF($H$3=2,D168,"N/A")))</f>
        <v>0</v>
      </c>
      <c r="F168" s="84" t="n">
        <f aca="false">E168*W168</f>
        <v>0</v>
      </c>
      <c r="G168" s="32" t="n">
        <f aca="false">VLOOKUP($A168,Table,MATCH(G$4,Curves,0))</f>
        <v>3.749</v>
      </c>
      <c r="H168" s="98" t="n">
        <f aca="false">G168</f>
        <v>3.749</v>
      </c>
      <c r="I168" s="99" t="n">
        <f aca="false">H168</f>
        <v>3.749</v>
      </c>
      <c r="J168" s="32" t="n">
        <f aca="false">VLOOKUP($A168,Table,MATCH(J$4,Curves,0))</f>
        <v>-0.0205</v>
      </c>
      <c r="K168" s="98" t="n">
        <f aca="false">J168</f>
        <v>-0.0205</v>
      </c>
      <c r="L168" s="99" t="n">
        <f aca="false">K168</f>
        <v>-0.0205</v>
      </c>
      <c r="M168" s="32" t="n">
        <f aca="false">VLOOKUP($A168,Table,MATCH(M$4,Curves,0))</f>
        <v>0.01</v>
      </c>
      <c r="N168" s="98" t="n">
        <f aca="false">VLOOKUP($A168,Table,MATCH(N$4,Curves,0))</f>
        <v>0.03</v>
      </c>
      <c r="O168" s="99" t="n">
        <f aca="false">N168</f>
        <v>0.03</v>
      </c>
      <c r="P168" s="100"/>
      <c r="Q168" s="99" t="n">
        <f aca="false">O168+L168+I168</f>
        <v>3.7585</v>
      </c>
      <c r="R168" s="100"/>
      <c r="S168" s="35" t="n">
        <f aca="false">A169-A168</f>
        <v>31</v>
      </c>
      <c r="T168" s="101" t="n">
        <f aca="false">CHOOSE(F$3,A169+24,A168)</f>
        <v>41695</v>
      </c>
      <c r="U168" s="35" t="n">
        <f aca="false">T168-C$3</f>
        <v>4921</v>
      </c>
      <c r="V168" s="32" t="n">
        <f aca="false">VLOOKUP($A168,Table,MATCH(V$4,Curves,0))</f>
        <v>0.07071912483929</v>
      </c>
      <c r="W168" s="102" t="n">
        <f aca="false">1/(1+CHOOSE(F$3,(V169+($K$3/10000))/2,(V168+($K$3/10000))/2))^(2*U168/365.25)</f>
        <v>0.392040820457655</v>
      </c>
      <c r="X168" s="35" t="n">
        <f aca="false">IF(AND(mthbeg&lt;=A168,mthend&gt;=A168),1,0)</f>
        <v>0</v>
      </c>
      <c r="Y168" s="35" t="n">
        <f aca="false">S168*X168</f>
        <v>0</v>
      </c>
      <c r="AA168" s="89" t="n">
        <f aca="false">F168*G168</f>
        <v>0</v>
      </c>
      <c r="AB168" s="89" t="n">
        <f aca="false">$F168*H168</f>
        <v>0</v>
      </c>
      <c r="AC168" s="89" t="n">
        <f aca="false">$F168*I168</f>
        <v>0</v>
      </c>
      <c r="AD168" s="89" t="n">
        <f aca="false">$F168*J168</f>
        <v>-0</v>
      </c>
      <c r="AE168" s="89" t="n">
        <f aca="false">$F168*K168</f>
        <v>-0</v>
      </c>
      <c r="AF168" s="89" t="n">
        <f aca="false">$F168*L168</f>
        <v>-0</v>
      </c>
      <c r="AG168" s="89" t="n">
        <f aca="false">$F168*M168</f>
        <v>0</v>
      </c>
      <c r="AH168" s="89" t="n">
        <f aca="false">$F168*N168</f>
        <v>0</v>
      </c>
      <c r="AI168" s="89" t="n">
        <f aca="false">F168*O168</f>
        <v>0</v>
      </c>
      <c r="AJ168" s="93"/>
      <c r="AK168" s="89" t="n">
        <f aca="false">CHOOSE($G$3,AB168-AC168,AC168-AB168)</f>
        <v>0</v>
      </c>
      <c r="AL168" s="89" t="n">
        <f aca="false">CHOOSE($G$3,AE168-AF168,AF168-AE168)</f>
        <v>0</v>
      </c>
      <c r="AM168" s="89" t="n">
        <f aca="false">CHOOSE($G$3,AH168-AI168,AI168-AH168)</f>
        <v>0</v>
      </c>
      <c r="AN168" s="103" t="n">
        <f aca="false">SUM(AK168:AM168)</f>
        <v>0</v>
      </c>
      <c r="AP168" s="89" t="n">
        <f aca="false">CHOOSE($G$3,AA168-AB168,AB168-AA168)</f>
        <v>0</v>
      </c>
      <c r="AQ168" s="89" t="n">
        <f aca="false">CHOOSE($G$3,AD168-AE168,AE168-AD168)</f>
        <v>0</v>
      </c>
      <c r="AR168" s="89" t="n">
        <f aca="false">CHOOSE($G$3,AG168-AH168,AH168-AG168)</f>
        <v>0</v>
      </c>
      <c r="AS168" s="103" t="n">
        <f aca="false">AP168+AQ168+AR168</f>
        <v>0</v>
      </c>
      <c r="AT168" s="103"/>
      <c r="AU168" s="90" t="n">
        <f aca="false">AS168+AN168</f>
        <v>0</v>
      </c>
      <c r="AW168" s="90" t="n">
        <f aca="false">AI168+AF168+AC168</f>
        <v>0</v>
      </c>
      <c r="AX168" s="104"/>
    </row>
    <row r="169" customFormat="false" ht="12.75" hidden="false" customHeight="false" outlineLevel="0" collapsed="false">
      <c r="A169" s="94" t="n">
        <f aca="false">EDATE(A168,1)</f>
        <v>41671</v>
      </c>
      <c r="B169" s="95" t="n">
        <f aca="false">VLOOKUP(MONTH(A169),Volumes,4)</f>
        <v>10000</v>
      </c>
      <c r="C169" s="96"/>
      <c r="D169" s="97" t="n">
        <f aca="false">B169+C169</f>
        <v>10000</v>
      </c>
      <c r="E169" s="84" t="n">
        <f aca="false">IF(X169=0,0,IF(AND(X169=1,$H$3=1),D169*S169,IF($H$3=2,D169,"N/A")))</f>
        <v>0</v>
      </c>
      <c r="F169" s="84" t="n">
        <f aca="false">E169*W169</f>
        <v>0</v>
      </c>
      <c r="G169" s="32" t="n">
        <f aca="false">VLOOKUP($A169,Table,MATCH(G$4,Curves,0))</f>
        <v>3.663</v>
      </c>
      <c r="H169" s="98" t="n">
        <f aca="false">G169</f>
        <v>3.663</v>
      </c>
      <c r="I169" s="99" t="n">
        <f aca="false">H169</f>
        <v>3.663</v>
      </c>
      <c r="J169" s="32" t="n">
        <f aca="false">VLOOKUP($A169,Table,MATCH(J$4,Curves,0))</f>
        <v>-0.0205</v>
      </c>
      <c r="K169" s="98" t="n">
        <f aca="false">J169</f>
        <v>-0.0205</v>
      </c>
      <c r="L169" s="99" t="n">
        <f aca="false">K169</f>
        <v>-0.0205</v>
      </c>
      <c r="M169" s="32" t="n">
        <f aca="false">VLOOKUP($A169,Table,MATCH(M$4,Curves,0))</f>
        <v>0.01</v>
      </c>
      <c r="N169" s="98" t="n">
        <f aca="false">VLOOKUP($A169,Table,MATCH(N$4,Curves,0))</f>
        <v>0.03</v>
      </c>
      <c r="O169" s="99" t="n">
        <f aca="false">N169</f>
        <v>0.03</v>
      </c>
      <c r="P169" s="100"/>
      <c r="Q169" s="99" t="n">
        <f aca="false">O169+L169+I169</f>
        <v>3.6725</v>
      </c>
      <c r="R169" s="100"/>
      <c r="S169" s="35" t="n">
        <f aca="false">A170-A169</f>
        <v>28</v>
      </c>
      <c r="T169" s="101" t="n">
        <f aca="false">CHOOSE(F$3,A170+24,A169)</f>
        <v>41723</v>
      </c>
      <c r="U169" s="35" t="n">
        <f aca="false">T169-C$3</f>
        <v>4949</v>
      </c>
      <c r="V169" s="32" t="n">
        <f aca="false">VLOOKUP($A169,Table,MATCH(V$4,Curves,0))</f>
        <v>0.070723081231648</v>
      </c>
      <c r="W169" s="102" t="n">
        <f aca="false">1/(1+CHOOSE(F$3,(V170+($K$3/10000))/2,(V169+($K$3/10000))/2))^(2*U169/365.25)</f>
        <v>0.389939360141945</v>
      </c>
      <c r="X169" s="35" t="n">
        <f aca="false">IF(AND(mthbeg&lt;=A169,mthend&gt;=A169),1,0)</f>
        <v>0</v>
      </c>
      <c r="Y169" s="35" t="n">
        <f aca="false">S169*X169</f>
        <v>0</v>
      </c>
      <c r="AA169" s="89" t="n">
        <f aca="false">F169*G169</f>
        <v>0</v>
      </c>
      <c r="AB169" s="89" t="n">
        <f aca="false">$F169*H169</f>
        <v>0</v>
      </c>
      <c r="AC169" s="89" t="n">
        <f aca="false">$F169*I169</f>
        <v>0</v>
      </c>
      <c r="AD169" s="89" t="n">
        <f aca="false">$F169*J169</f>
        <v>-0</v>
      </c>
      <c r="AE169" s="89" t="n">
        <f aca="false">$F169*K169</f>
        <v>-0</v>
      </c>
      <c r="AF169" s="89" t="n">
        <f aca="false">$F169*L169</f>
        <v>-0</v>
      </c>
      <c r="AG169" s="89" t="n">
        <f aca="false">$F169*M169</f>
        <v>0</v>
      </c>
      <c r="AH169" s="89" t="n">
        <f aca="false">$F169*N169</f>
        <v>0</v>
      </c>
      <c r="AI169" s="89" t="n">
        <f aca="false">F169*O169</f>
        <v>0</v>
      </c>
      <c r="AJ169" s="93"/>
      <c r="AK169" s="89" t="n">
        <f aca="false">CHOOSE($G$3,AB169-AC169,AC169-AB169)</f>
        <v>0</v>
      </c>
      <c r="AL169" s="89" t="n">
        <f aca="false">CHOOSE($G$3,AE169-AF169,AF169-AE169)</f>
        <v>0</v>
      </c>
      <c r="AM169" s="89" t="n">
        <f aca="false">CHOOSE($G$3,AH169-AI169,AI169-AH169)</f>
        <v>0</v>
      </c>
      <c r="AN169" s="103" t="n">
        <f aca="false">SUM(AK169:AM169)</f>
        <v>0</v>
      </c>
      <c r="AP169" s="89" t="n">
        <f aca="false">CHOOSE($G$3,AA169-AB169,AB169-AA169)</f>
        <v>0</v>
      </c>
      <c r="AQ169" s="89" t="n">
        <f aca="false">CHOOSE($G$3,AD169-AE169,AE169-AD169)</f>
        <v>0</v>
      </c>
      <c r="AR169" s="89" t="n">
        <f aca="false">CHOOSE($G$3,AG169-AH169,AH169-AG169)</f>
        <v>0</v>
      </c>
      <c r="AS169" s="103" t="n">
        <f aca="false">AP169+AQ169+AR169</f>
        <v>0</v>
      </c>
      <c r="AT169" s="103"/>
      <c r="AU169" s="90" t="n">
        <f aca="false">AS169+AN169</f>
        <v>0</v>
      </c>
      <c r="AW169" s="90" t="n">
        <f aca="false">AI169+AF169+AC169</f>
        <v>0</v>
      </c>
      <c r="AX169" s="104"/>
    </row>
    <row r="170" customFormat="false" ht="12" hidden="false" customHeight="true" outlineLevel="0" collapsed="false">
      <c r="A170" s="94" t="n">
        <f aca="false">EDATE(A169,1)</f>
        <v>41699</v>
      </c>
      <c r="B170" s="95" t="n">
        <f aca="false">VLOOKUP(MONTH(A170),Volumes,4)</f>
        <v>10000</v>
      </c>
      <c r="C170" s="96"/>
      <c r="D170" s="97" t="n">
        <f aca="false">B170+C170</f>
        <v>10000</v>
      </c>
      <c r="E170" s="84" t="n">
        <f aca="false">IF(X170=0,0,IF(AND(X170=1,$H$3=1),D170*S170,IF($H$3=2,D170,"N/A")))</f>
        <v>0</v>
      </c>
      <c r="F170" s="84" t="n">
        <f aca="false">E170*W170</f>
        <v>0</v>
      </c>
      <c r="G170" s="32" t="n">
        <f aca="false">VLOOKUP($A170,Table,MATCH(G$4,Curves,0))</f>
        <v>3.556</v>
      </c>
      <c r="H170" s="98" t="n">
        <f aca="false">G170</f>
        <v>3.556</v>
      </c>
      <c r="I170" s="99" t="n">
        <f aca="false">H170</f>
        <v>3.556</v>
      </c>
      <c r="J170" s="32" t="n">
        <f aca="false">VLOOKUP($A170,Table,MATCH(J$4,Curves,0))</f>
        <v>-0.001999999</v>
      </c>
      <c r="K170" s="98" t="n">
        <f aca="false">J170</f>
        <v>-0.001999999</v>
      </c>
      <c r="L170" s="99" t="n">
        <f aca="false">K170</f>
        <v>-0.001999999</v>
      </c>
      <c r="M170" s="32" t="n">
        <f aca="false">VLOOKUP($A170,Table,MATCH(M$4,Curves,0))</f>
        <v>0.01</v>
      </c>
      <c r="N170" s="98" t="n">
        <f aca="false">VLOOKUP($A170,Table,MATCH(N$4,Curves,0))</f>
        <v>0.03</v>
      </c>
      <c r="O170" s="99" t="n">
        <f aca="false">N170</f>
        <v>0.03</v>
      </c>
      <c r="P170" s="100"/>
      <c r="Q170" s="99" t="n">
        <f aca="false">O170+L170+I170</f>
        <v>3.584000001</v>
      </c>
      <c r="R170" s="100"/>
      <c r="S170" s="35" t="n">
        <f aca="false">A171-A170</f>
        <v>31</v>
      </c>
      <c r="T170" s="101" t="n">
        <f aca="false">CHOOSE(F$3,A171+24,A170)</f>
        <v>41754</v>
      </c>
      <c r="U170" s="35" t="n">
        <f aca="false">T170-C$3</f>
        <v>4980</v>
      </c>
      <c r="V170" s="32" t="n">
        <f aca="false">VLOOKUP($A170,Table,MATCH(V$4,Curves,0))</f>
        <v>0.070726654747332</v>
      </c>
      <c r="W170" s="102" t="n">
        <f aca="false">1/(1+CHOOSE(F$3,(V171+($K$3/10000))/2,(V170+($K$3/10000))/2))^(2*U170/365.25)</f>
        <v>0.387625641113014</v>
      </c>
      <c r="X170" s="35" t="n">
        <f aca="false">IF(AND(mthbeg&lt;=A170,mthend&gt;=A170),1,0)</f>
        <v>0</v>
      </c>
      <c r="Y170" s="35" t="n">
        <f aca="false">S170*X170</f>
        <v>0</v>
      </c>
      <c r="AA170" s="89" t="n">
        <f aca="false">F170*G170</f>
        <v>0</v>
      </c>
      <c r="AB170" s="89" t="n">
        <f aca="false">$F170*H170</f>
        <v>0</v>
      </c>
      <c r="AC170" s="89" t="n">
        <f aca="false">$F170*I170</f>
        <v>0</v>
      </c>
      <c r="AD170" s="89" t="n">
        <f aca="false">$F170*J170</f>
        <v>-0</v>
      </c>
      <c r="AE170" s="89" t="n">
        <f aca="false">$F170*K170</f>
        <v>-0</v>
      </c>
      <c r="AF170" s="89" t="n">
        <f aca="false">$F170*L170</f>
        <v>-0</v>
      </c>
      <c r="AG170" s="89" t="n">
        <f aca="false">$F170*M170</f>
        <v>0</v>
      </c>
      <c r="AH170" s="89" t="n">
        <f aca="false">$F170*N170</f>
        <v>0</v>
      </c>
      <c r="AI170" s="89" t="n">
        <f aca="false">F170*O170</f>
        <v>0</v>
      </c>
      <c r="AJ170" s="93"/>
      <c r="AK170" s="89" t="n">
        <f aca="false">CHOOSE($G$3,AB170-AC170,AC170-AB170)</f>
        <v>0</v>
      </c>
      <c r="AL170" s="89" t="n">
        <f aca="false">CHOOSE($G$3,AE170-AF170,AF170-AE170)</f>
        <v>0</v>
      </c>
      <c r="AM170" s="89" t="n">
        <f aca="false">CHOOSE($G$3,AH170-AI170,AI170-AH170)</f>
        <v>0</v>
      </c>
      <c r="AN170" s="103" t="n">
        <f aca="false">SUM(AK170:AM170)</f>
        <v>0</v>
      </c>
      <c r="AP170" s="89" t="n">
        <f aca="false">CHOOSE($G$3,AA170-AB170,AB170-AA170)</f>
        <v>0</v>
      </c>
      <c r="AQ170" s="89" t="n">
        <f aca="false">CHOOSE($G$3,AD170-AE170,AE170-AD170)</f>
        <v>0</v>
      </c>
      <c r="AR170" s="89" t="n">
        <f aca="false">CHOOSE($G$3,AG170-AH170,AH170-AG170)</f>
        <v>0</v>
      </c>
      <c r="AS170" s="103" t="n">
        <f aca="false">AP170+AQ170+AR170</f>
        <v>0</v>
      </c>
      <c r="AT170" s="103"/>
      <c r="AU170" s="90" t="n">
        <f aca="false">AS170+AN170</f>
        <v>0</v>
      </c>
      <c r="AW170" s="90" t="n">
        <f aca="false">AI170+AF170+AC170</f>
        <v>0</v>
      </c>
      <c r="AX170" s="104"/>
    </row>
    <row r="171" customFormat="false" ht="12" hidden="false" customHeight="true" outlineLevel="0" collapsed="false">
      <c r="A171" s="94" t="n">
        <f aca="false">EDATE(A170,1)</f>
        <v>41730</v>
      </c>
      <c r="B171" s="95" t="n">
        <f aca="false">VLOOKUP(MONTH(A171),Volumes,4)</f>
        <v>10000</v>
      </c>
      <c r="C171" s="96"/>
      <c r="D171" s="97" t="n">
        <f aca="false">B171+C171</f>
        <v>10000</v>
      </c>
      <c r="E171" s="84" t="n">
        <f aca="false">IF(X171=0,0,IF(AND(X171=1,$H$3=1),D171*S171,IF($H$3=2,D171,"N/A")))</f>
        <v>0</v>
      </c>
      <c r="F171" s="84" t="n">
        <f aca="false">E171*W171</f>
        <v>0</v>
      </c>
      <c r="G171" s="32" t="n">
        <f aca="false">VLOOKUP($A171,Table,MATCH(G$4,Curves,0))</f>
        <v>3.449</v>
      </c>
      <c r="H171" s="98" t="n">
        <f aca="false">G171</f>
        <v>3.449</v>
      </c>
      <c r="I171" s="99" t="n">
        <f aca="false">H171</f>
        <v>3.449</v>
      </c>
      <c r="J171" s="32" t="n">
        <f aca="false">VLOOKUP($A171,Table,MATCH(J$4,Curves,0))</f>
        <v>-0.001999999</v>
      </c>
      <c r="K171" s="98" t="n">
        <f aca="false">J171</f>
        <v>-0.001999999</v>
      </c>
      <c r="L171" s="99" t="n">
        <f aca="false">K171</f>
        <v>-0.001999999</v>
      </c>
      <c r="M171" s="32" t="n">
        <f aca="false">VLOOKUP($A171,Table,MATCH(M$4,Curves,0))</f>
        <v>0.0125</v>
      </c>
      <c r="N171" s="98" t="n">
        <f aca="false">VLOOKUP($A171,Table,MATCH(N$4,Curves,0))</f>
        <v>0.03</v>
      </c>
      <c r="O171" s="99" t="n">
        <f aca="false">N171</f>
        <v>0.03</v>
      </c>
      <c r="P171" s="100"/>
      <c r="Q171" s="99" t="n">
        <f aca="false">O171+L171+I171</f>
        <v>3.477000001</v>
      </c>
      <c r="R171" s="100"/>
      <c r="S171" s="35" t="n">
        <f aca="false">A172-A171</f>
        <v>30</v>
      </c>
      <c r="T171" s="101" t="n">
        <f aca="false">CHOOSE(F$3,A172+24,A171)</f>
        <v>41784</v>
      </c>
      <c r="U171" s="35" t="n">
        <f aca="false">T171-C$3</f>
        <v>5010</v>
      </c>
      <c r="V171" s="32" t="n">
        <f aca="false">VLOOKUP($A171,Table,MATCH(V$4,Curves,0))</f>
        <v>0.070730611139699</v>
      </c>
      <c r="W171" s="102" t="n">
        <f aca="false">1/(1+CHOOSE(F$3,(V172+($K$3/10000))/2,(V171+($K$3/10000))/2))^(2*U171/365.25)</f>
        <v>0.385399392424979</v>
      </c>
      <c r="X171" s="35" t="n">
        <f aca="false">IF(AND(mthbeg&lt;=A171,mthend&gt;=A171),1,0)</f>
        <v>0</v>
      </c>
      <c r="Y171" s="35" t="n">
        <f aca="false">S171*X171</f>
        <v>0</v>
      </c>
      <c r="AA171" s="89" t="n">
        <f aca="false">F171*G171</f>
        <v>0</v>
      </c>
      <c r="AB171" s="89" t="n">
        <f aca="false">$F171*H171</f>
        <v>0</v>
      </c>
      <c r="AC171" s="89" t="n">
        <f aca="false">$F171*I171</f>
        <v>0</v>
      </c>
      <c r="AD171" s="89" t="n">
        <f aca="false">$F171*J171</f>
        <v>-0</v>
      </c>
      <c r="AE171" s="89" t="n">
        <f aca="false">$F171*K171</f>
        <v>-0</v>
      </c>
      <c r="AF171" s="89" t="n">
        <f aca="false">$F171*L171</f>
        <v>-0</v>
      </c>
      <c r="AG171" s="89" t="n">
        <f aca="false">$F171*M171</f>
        <v>0</v>
      </c>
      <c r="AH171" s="89" t="n">
        <f aca="false">$F171*N171</f>
        <v>0</v>
      </c>
      <c r="AI171" s="89" t="n">
        <f aca="false">F171*O171</f>
        <v>0</v>
      </c>
      <c r="AJ171" s="93"/>
      <c r="AK171" s="89" t="n">
        <f aca="false">CHOOSE($G$3,AB171-AC171,AC171-AB171)</f>
        <v>0</v>
      </c>
      <c r="AL171" s="89" t="n">
        <f aca="false">CHOOSE($G$3,AE171-AF171,AF171-AE171)</f>
        <v>0</v>
      </c>
      <c r="AM171" s="89" t="n">
        <f aca="false">CHOOSE($G$3,AH171-AI171,AI171-AH171)</f>
        <v>0</v>
      </c>
      <c r="AN171" s="103" t="n">
        <f aca="false">SUM(AK171:AM171)</f>
        <v>0</v>
      </c>
      <c r="AP171" s="89" t="n">
        <f aca="false">CHOOSE($G$3,AA171-AB171,AB171-AA171)</f>
        <v>0</v>
      </c>
      <c r="AQ171" s="89" t="n">
        <f aca="false">CHOOSE($G$3,AD171-AE171,AE171-AD171)</f>
        <v>0</v>
      </c>
      <c r="AR171" s="89" t="n">
        <f aca="false">CHOOSE($G$3,AG171-AH171,AH171-AG171)</f>
        <v>0</v>
      </c>
      <c r="AS171" s="103" t="n">
        <f aca="false">AP171+AQ171+AR171</f>
        <v>0</v>
      </c>
      <c r="AT171" s="103"/>
      <c r="AU171" s="90" t="n">
        <f aca="false">AS171+AN171</f>
        <v>0</v>
      </c>
      <c r="AW171" s="90" t="n">
        <f aca="false">AI171+AF171+AC171</f>
        <v>0</v>
      </c>
      <c r="AX171" s="104"/>
    </row>
    <row r="172" customFormat="false" ht="12" hidden="false" customHeight="true" outlineLevel="0" collapsed="false">
      <c r="A172" s="94" t="n">
        <f aca="false">EDATE(A171,1)</f>
        <v>41760</v>
      </c>
      <c r="B172" s="95" t="n">
        <f aca="false">VLOOKUP(MONTH(A172),Volumes,4)</f>
        <v>20000</v>
      </c>
      <c r="C172" s="96"/>
      <c r="D172" s="97" t="n">
        <f aca="false">B172+C172</f>
        <v>20000</v>
      </c>
      <c r="E172" s="84" t="n">
        <f aca="false">IF(X172=0,0,IF(AND(X172=1,$H$3=1),D172*S172,IF($H$3=2,D172,"N/A")))</f>
        <v>0</v>
      </c>
      <c r="F172" s="84" t="n">
        <f aca="false">E172*W172</f>
        <v>0</v>
      </c>
      <c r="G172" s="32" t="n">
        <f aca="false">VLOOKUP($A172,Table,MATCH(G$4,Curves,0))</f>
        <v>3.445</v>
      </c>
      <c r="H172" s="98" t="n">
        <f aca="false">G172</f>
        <v>3.445</v>
      </c>
      <c r="I172" s="99" t="n">
        <f aca="false">H172</f>
        <v>3.445</v>
      </c>
      <c r="J172" s="32" t="n">
        <f aca="false">VLOOKUP($A172,Table,MATCH(J$4,Curves,0))</f>
        <v>-0.00225</v>
      </c>
      <c r="K172" s="98" t="n">
        <f aca="false">J172</f>
        <v>-0.00225</v>
      </c>
      <c r="L172" s="99" t="n">
        <f aca="false">K172</f>
        <v>-0.00225</v>
      </c>
      <c r="M172" s="32" t="n">
        <f aca="false">VLOOKUP($A172,Table,MATCH(M$4,Curves,0))</f>
        <v>0.0125</v>
      </c>
      <c r="N172" s="98" t="n">
        <f aca="false">VLOOKUP($A172,Table,MATCH(N$4,Curves,0))</f>
        <v>0.03</v>
      </c>
      <c r="O172" s="99" t="n">
        <f aca="false">N172</f>
        <v>0.03</v>
      </c>
      <c r="P172" s="100"/>
      <c r="Q172" s="99" t="n">
        <f aca="false">O172+L172+I172</f>
        <v>3.47275</v>
      </c>
      <c r="R172" s="100"/>
      <c r="S172" s="35" t="n">
        <f aca="false">A173-A172</f>
        <v>31</v>
      </c>
      <c r="T172" s="101" t="n">
        <f aca="false">CHOOSE(F$3,A173+24,A172)</f>
        <v>41815</v>
      </c>
      <c r="U172" s="35" t="n">
        <f aca="false">T172-C$3</f>
        <v>5041</v>
      </c>
      <c r="V172" s="32" t="n">
        <f aca="false">VLOOKUP($A172,Table,MATCH(V$4,Curves,0))</f>
        <v>0.070734439906513</v>
      </c>
      <c r="W172" s="102" t="n">
        <f aca="false">1/(1+CHOOSE(F$3,(V173+($K$3/10000))/2,(V172+($K$3/10000))/2))^(2*U172/365.25)</f>
        <v>0.383112122539503</v>
      </c>
      <c r="X172" s="35" t="n">
        <f aca="false">IF(AND(mthbeg&lt;=A172,mthend&gt;=A172),1,0)</f>
        <v>0</v>
      </c>
      <c r="Y172" s="35" t="n">
        <f aca="false">S172*X172</f>
        <v>0</v>
      </c>
      <c r="AA172" s="89" t="n">
        <f aca="false">F172*G172</f>
        <v>0</v>
      </c>
      <c r="AB172" s="89" t="n">
        <f aca="false">$F172*H172</f>
        <v>0</v>
      </c>
      <c r="AC172" s="89" t="n">
        <f aca="false">$F172*I172</f>
        <v>0</v>
      </c>
      <c r="AD172" s="89" t="n">
        <f aca="false">$F172*J172</f>
        <v>-0</v>
      </c>
      <c r="AE172" s="89" t="n">
        <f aca="false">$F172*K172</f>
        <v>-0</v>
      </c>
      <c r="AF172" s="89" t="n">
        <f aca="false">$F172*L172</f>
        <v>-0</v>
      </c>
      <c r="AG172" s="89" t="n">
        <f aca="false">$F172*M172</f>
        <v>0</v>
      </c>
      <c r="AH172" s="89" t="n">
        <f aca="false">$F172*N172</f>
        <v>0</v>
      </c>
      <c r="AI172" s="89" t="n">
        <f aca="false">F172*O172</f>
        <v>0</v>
      </c>
      <c r="AJ172" s="93"/>
      <c r="AK172" s="89" t="n">
        <f aca="false">CHOOSE($G$3,AB172-AC172,AC172-AB172)</f>
        <v>0</v>
      </c>
      <c r="AL172" s="89" t="n">
        <f aca="false">CHOOSE($G$3,AE172-AF172,AF172-AE172)</f>
        <v>0</v>
      </c>
      <c r="AM172" s="89" t="n">
        <f aca="false">CHOOSE($G$3,AH172-AI172,AI172-AH172)</f>
        <v>0</v>
      </c>
      <c r="AN172" s="103" t="n">
        <f aca="false">SUM(AK172:AM172)</f>
        <v>0</v>
      </c>
      <c r="AP172" s="89" t="n">
        <f aca="false">CHOOSE($G$3,AA172-AB172,AB172-AA172)</f>
        <v>0</v>
      </c>
      <c r="AQ172" s="89" t="n">
        <f aca="false">CHOOSE($G$3,AD172-AE172,AE172-AD172)</f>
        <v>0</v>
      </c>
      <c r="AR172" s="89" t="n">
        <f aca="false">CHOOSE($G$3,AG172-AH172,AH172-AG172)</f>
        <v>0</v>
      </c>
      <c r="AS172" s="103" t="n">
        <f aca="false">AP172+AQ172+AR172</f>
        <v>0</v>
      </c>
      <c r="AT172" s="103"/>
      <c r="AU172" s="90" t="n">
        <f aca="false">AS172+AN172</f>
        <v>0</v>
      </c>
      <c r="AW172" s="90" t="n">
        <f aca="false">AI172+AF172+AC172</f>
        <v>0</v>
      </c>
      <c r="AX172" s="104"/>
    </row>
    <row r="173" customFormat="false" ht="12" hidden="false" customHeight="true" outlineLevel="0" collapsed="false">
      <c r="A173" s="94" t="n">
        <f aca="false">EDATE(A172,1)</f>
        <v>41791</v>
      </c>
      <c r="B173" s="95" t="n">
        <f aca="false">VLOOKUP(MONTH(A173),Volumes,4)</f>
        <v>40000</v>
      </c>
      <c r="C173" s="96"/>
      <c r="D173" s="97" t="n">
        <f aca="false">B173+C173</f>
        <v>40000</v>
      </c>
      <c r="E173" s="84" t="n">
        <f aca="false">IF(X173=0,0,IF(AND(X173=1,$H$3=1),D173*S173,IF($H$3=2,D173,"N/A")))</f>
        <v>0</v>
      </c>
      <c r="F173" s="84" t="n">
        <f aca="false">E173*W173</f>
        <v>0</v>
      </c>
      <c r="G173" s="32" t="n">
        <f aca="false">VLOOKUP($A173,Table,MATCH(G$4,Curves,0))</f>
        <v>3.488</v>
      </c>
      <c r="H173" s="98" t="n">
        <f aca="false">G173</f>
        <v>3.488</v>
      </c>
      <c r="I173" s="99" t="n">
        <f aca="false">H173</f>
        <v>3.488</v>
      </c>
      <c r="J173" s="32" t="n">
        <f aca="false">VLOOKUP($A173,Table,MATCH(J$4,Curves,0))</f>
        <v>-0.00225</v>
      </c>
      <c r="K173" s="98" t="n">
        <f aca="false">J173</f>
        <v>-0.00225</v>
      </c>
      <c r="L173" s="99" t="n">
        <f aca="false">K173</f>
        <v>-0.00225</v>
      </c>
      <c r="M173" s="32" t="n">
        <f aca="false">VLOOKUP($A173,Table,MATCH(M$4,Curves,0))</f>
        <v>0.0125</v>
      </c>
      <c r="N173" s="98" t="n">
        <f aca="false">VLOOKUP($A173,Table,MATCH(N$4,Curves,0))</f>
        <v>0.03</v>
      </c>
      <c r="O173" s="99" t="n">
        <f aca="false">N173</f>
        <v>0.03</v>
      </c>
      <c r="P173" s="100"/>
      <c r="Q173" s="99" t="n">
        <f aca="false">O173+L173+I173</f>
        <v>3.51575</v>
      </c>
      <c r="R173" s="100"/>
      <c r="S173" s="35" t="n">
        <f aca="false">A174-A173</f>
        <v>30</v>
      </c>
      <c r="T173" s="101" t="n">
        <f aca="false">CHOOSE(F$3,A174+24,A173)</f>
        <v>41845</v>
      </c>
      <c r="U173" s="35" t="n">
        <f aca="false">T173-C$3</f>
        <v>5071</v>
      </c>
      <c r="V173" s="32" t="n">
        <f aca="false">VLOOKUP($A173,Table,MATCH(V$4,Curves,0))</f>
        <v>0.070738396298891</v>
      </c>
      <c r="W173" s="102" t="n">
        <f aca="false">1/(1+CHOOSE(F$3,(V174+($K$3/10000))/2,(V173+($K$3/10000))/2))^(2*U173/365.25)</f>
        <v>0.380911325898144</v>
      </c>
      <c r="X173" s="35" t="n">
        <f aca="false">IF(AND(mthbeg&lt;=A173,mthend&gt;=A173),1,0)</f>
        <v>0</v>
      </c>
      <c r="Y173" s="35" t="n">
        <f aca="false">S173*X173</f>
        <v>0</v>
      </c>
      <c r="AA173" s="89" t="n">
        <f aca="false">F173*G173</f>
        <v>0</v>
      </c>
      <c r="AB173" s="89" t="n">
        <f aca="false">$F173*H173</f>
        <v>0</v>
      </c>
      <c r="AC173" s="89" t="n">
        <f aca="false">$F173*I173</f>
        <v>0</v>
      </c>
      <c r="AD173" s="89" t="n">
        <f aca="false">$F173*J173</f>
        <v>-0</v>
      </c>
      <c r="AE173" s="89" t="n">
        <f aca="false">$F173*K173</f>
        <v>-0</v>
      </c>
      <c r="AF173" s="89" t="n">
        <f aca="false">$F173*L173</f>
        <v>-0</v>
      </c>
      <c r="AG173" s="89" t="n">
        <f aca="false">$F173*M173</f>
        <v>0</v>
      </c>
      <c r="AH173" s="89" t="n">
        <f aca="false">$F173*N173</f>
        <v>0</v>
      </c>
      <c r="AI173" s="89" t="n">
        <f aca="false">F173*O173</f>
        <v>0</v>
      </c>
      <c r="AJ173" s="93"/>
      <c r="AK173" s="89" t="n">
        <f aca="false">CHOOSE($G$3,AB173-AC173,AC173-AB173)</f>
        <v>0</v>
      </c>
      <c r="AL173" s="89" t="n">
        <f aca="false">CHOOSE($G$3,AE173-AF173,AF173-AE173)</f>
        <v>0</v>
      </c>
      <c r="AM173" s="89" t="n">
        <f aca="false">CHOOSE($G$3,AH173-AI173,AI173-AH173)</f>
        <v>0</v>
      </c>
      <c r="AN173" s="103" t="n">
        <f aca="false">SUM(AK173:AM173)</f>
        <v>0</v>
      </c>
      <c r="AP173" s="89" t="n">
        <f aca="false">CHOOSE($G$3,AA173-AB173,AB173-AA173)</f>
        <v>0</v>
      </c>
      <c r="AQ173" s="89" t="n">
        <f aca="false">CHOOSE($G$3,AD173-AE173,AE173-AD173)</f>
        <v>0</v>
      </c>
      <c r="AR173" s="89" t="n">
        <f aca="false">CHOOSE($G$3,AG173-AH173,AH173-AG173)</f>
        <v>0</v>
      </c>
      <c r="AS173" s="103" t="n">
        <f aca="false">AP173+AQ173+AR173</f>
        <v>0</v>
      </c>
      <c r="AT173" s="103"/>
      <c r="AU173" s="90" t="n">
        <f aca="false">AS173+AN173</f>
        <v>0</v>
      </c>
      <c r="AW173" s="90" t="n">
        <f aca="false">AI173+AF173+AC173</f>
        <v>0</v>
      </c>
      <c r="AX173" s="104"/>
    </row>
    <row r="174" customFormat="false" ht="12" hidden="false" customHeight="true" outlineLevel="0" collapsed="false">
      <c r="A174" s="94" t="n">
        <f aca="false">EDATE(A173,1)</f>
        <v>41821</v>
      </c>
      <c r="B174" s="95" t="n">
        <f aca="false">VLOOKUP(MONTH(A174),Volumes,4)</f>
        <v>40000</v>
      </c>
      <c r="C174" s="96"/>
      <c r="D174" s="97" t="n">
        <f aca="false">B174+C174</f>
        <v>40000</v>
      </c>
      <c r="E174" s="84" t="n">
        <f aca="false">IF(X174=0,0,IF(AND(X174=1,$H$3=1),D174*S174,IF($H$3=2,D174,"N/A")))</f>
        <v>0</v>
      </c>
      <c r="F174" s="84" t="n">
        <f aca="false">E174*W174</f>
        <v>0</v>
      </c>
      <c r="G174" s="32" t="n">
        <f aca="false">VLOOKUP($A174,Table,MATCH(G$4,Curves,0))</f>
        <v>3.5</v>
      </c>
      <c r="H174" s="98" t="n">
        <f aca="false">G174</f>
        <v>3.5</v>
      </c>
      <c r="I174" s="99" t="n">
        <f aca="false">H174</f>
        <v>3.5</v>
      </c>
      <c r="J174" s="32" t="n">
        <f aca="false">VLOOKUP($A174,Table,MATCH(J$4,Curves,0))</f>
        <v>-0.00225</v>
      </c>
      <c r="K174" s="98" t="n">
        <f aca="false">J174</f>
        <v>-0.00225</v>
      </c>
      <c r="L174" s="99" t="n">
        <f aca="false">K174</f>
        <v>-0.00225</v>
      </c>
      <c r="M174" s="32" t="n">
        <f aca="false">VLOOKUP($A174,Table,MATCH(M$4,Curves,0))</f>
        <v>0.0125</v>
      </c>
      <c r="N174" s="98" t="n">
        <f aca="false">VLOOKUP($A174,Table,MATCH(N$4,Curves,0))</f>
        <v>0.03</v>
      </c>
      <c r="O174" s="99" t="n">
        <f aca="false">N174</f>
        <v>0.03</v>
      </c>
      <c r="P174" s="100"/>
      <c r="Q174" s="99" t="n">
        <f aca="false">O174+L174+I174</f>
        <v>3.52775</v>
      </c>
      <c r="R174" s="100"/>
      <c r="S174" s="35" t="n">
        <f aca="false">A175-A174</f>
        <v>31</v>
      </c>
      <c r="T174" s="101" t="n">
        <f aca="false">CHOOSE(F$3,A175+24,A174)</f>
        <v>41876</v>
      </c>
      <c r="U174" s="35" t="n">
        <f aca="false">T174-C$3</f>
        <v>5102</v>
      </c>
      <c r="V174" s="32" t="n">
        <f aca="false">VLOOKUP($A174,Table,MATCH(V$4,Curves,0))</f>
        <v>0.070742225065714</v>
      </c>
      <c r="W174" s="102" t="n">
        <f aca="false">1/(1+CHOOSE(F$3,(V175+($K$3/10000))/2,(V174+($K$3/10000))/2))^(2*U174/365.25)</f>
        <v>0.378650208588998</v>
      </c>
      <c r="X174" s="35" t="n">
        <f aca="false">IF(AND(mthbeg&lt;=A174,mthend&gt;=A174),1,0)</f>
        <v>0</v>
      </c>
      <c r="Y174" s="35" t="n">
        <f aca="false">S174*X174</f>
        <v>0</v>
      </c>
      <c r="AA174" s="89" t="n">
        <f aca="false">F174*G174</f>
        <v>0</v>
      </c>
      <c r="AB174" s="89" t="n">
        <f aca="false">$F174*H174</f>
        <v>0</v>
      </c>
      <c r="AC174" s="89" t="n">
        <f aca="false">$F174*I174</f>
        <v>0</v>
      </c>
      <c r="AD174" s="89" t="n">
        <f aca="false">$F174*J174</f>
        <v>-0</v>
      </c>
      <c r="AE174" s="89" t="n">
        <f aca="false">$F174*K174</f>
        <v>-0</v>
      </c>
      <c r="AF174" s="89" t="n">
        <f aca="false">$F174*L174</f>
        <v>-0</v>
      </c>
      <c r="AG174" s="89" t="n">
        <f aca="false">$F174*M174</f>
        <v>0</v>
      </c>
      <c r="AH174" s="89" t="n">
        <f aca="false">$F174*N174</f>
        <v>0</v>
      </c>
      <c r="AI174" s="89" t="n">
        <f aca="false">F174*O174</f>
        <v>0</v>
      </c>
      <c r="AJ174" s="93"/>
      <c r="AK174" s="89" t="n">
        <f aca="false">CHOOSE($G$3,AB174-AC174,AC174-AB174)</f>
        <v>0</v>
      </c>
      <c r="AL174" s="89" t="n">
        <f aca="false">CHOOSE($G$3,AE174-AF174,AF174-AE174)</f>
        <v>0</v>
      </c>
      <c r="AM174" s="89" t="n">
        <f aca="false">CHOOSE($G$3,AH174-AI174,AI174-AH174)</f>
        <v>0</v>
      </c>
      <c r="AN174" s="103" t="n">
        <f aca="false">SUM(AK174:AM174)</f>
        <v>0</v>
      </c>
      <c r="AP174" s="89" t="n">
        <f aca="false">CHOOSE($G$3,AA174-AB174,AB174-AA174)</f>
        <v>0</v>
      </c>
      <c r="AQ174" s="89" t="n">
        <f aca="false">CHOOSE($G$3,AD174-AE174,AE174-AD174)</f>
        <v>0</v>
      </c>
      <c r="AR174" s="89" t="n">
        <f aca="false">CHOOSE($G$3,AG174-AH174,AH174-AG174)</f>
        <v>0</v>
      </c>
      <c r="AS174" s="103" t="n">
        <f aca="false">AP174+AQ174+AR174</f>
        <v>0</v>
      </c>
      <c r="AT174" s="103"/>
      <c r="AU174" s="90" t="n">
        <f aca="false">AS174+AN174</f>
        <v>0</v>
      </c>
      <c r="AW174" s="90" t="n">
        <f aca="false">AI174+AF174+AC174</f>
        <v>0</v>
      </c>
      <c r="AX174" s="104"/>
    </row>
    <row r="175" customFormat="false" ht="12" hidden="false" customHeight="true" outlineLevel="0" collapsed="false">
      <c r="A175" s="94" t="n">
        <f aca="false">EDATE(A174,1)</f>
        <v>41852</v>
      </c>
      <c r="B175" s="95" t="n">
        <f aca="false">VLOOKUP(MONTH(A175),Volumes,4)</f>
        <v>40000</v>
      </c>
      <c r="C175" s="96"/>
      <c r="D175" s="97" t="n">
        <f aca="false">B175+C175</f>
        <v>40000</v>
      </c>
      <c r="E175" s="84" t="n">
        <f aca="false">IF(X175=0,0,IF(AND(X175=1,$H$3=1),D175*S175,IF($H$3=2,D175,"N/A")))</f>
        <v>0</v>
      </c>
      <c r="F175" s="84" t="n">
        <f aca="false">E175*W175</f>
        <v>0</v>
      </c>
      <c r="G175" s="32" t="n">
        <f aca="false">VLOOKUP($A175,Table,MATCH(G$4,Curves,0))</f>
        <v>3.521</v>
      </c>
      <c r="H175" s="98" t="n">
        <f aca="false">G175</f>
        <v>3.521</v>
      </c>
      <c r="I175" s="99" t="n">
        <f aca="false">H175</f>
        <v>3.521</v>
      </c>
      <c r="J175" s="32" t="n">
        <f aca="false">VLOOKUP($A175,Table,MATCH(J$4,Curves,0))</f>
        <v>-0.00475</v>
      </c>
      <c r="K175" s="98" t="n">
        <f aca="false">J175</f>
        <v>-0.00475</v>
      </c>
      <c r="L175" s="99" t="n">
        <f aca="false">K175</f>
        <v>-0.00475</v>
      </c>
      <c r="M175" s="32" t="n">
        <f aca="false">VLOOKUP($A175,Table,MATCH(M$4,Curves,0))</f>
        <v>0.0125</v>
      </c>
      <c r="N175" s="98" t="n">
        <f aca="false">VLOOKUP($A175,Table,MATCH(N$4,Curves,0))</f>
        <v>0.03</v>
      </c>
      <c r="O175" s="99" t="n">
        <f aca="false">N175</f>
        <v>0.03</v>
      </c>
      <c r="P175" s="100"/>
      <c r="Q175" s="99" t="n">
        <f aca="false">O175+L175+I175</f>
        <v>3.54625</v>
      </c>
      <c r="R175" s="100"/>
      <c r="S175" s="35" t="n">
        <f aca="false">A176-A175</f>
        <v>31</v>
      </c>
      <c r="T175" s="101" t="n">
        <f aca="false">CHOOSE(F$3,A176+24,A175)</f>
        <v>41907</v>
      </c>
      <c r="U175" s="35" t="n">
        <f aca="false">T175-C$3</f>
        <v>5133</v>
      </c>
      <c r="V175" s="32" t="n">
        <f aca="false">VLOOKUP($A175,Table,MATCH(V$4,Curves,0))</f>
        <v>0.070746181458103</v>
      </c>
      <c r="W175" s="102" t="n">
        <f aca="false">1/(1+CHOOSE(F$3,(V176+($K$3/10000))/2,(V175+($K$3/10000))/2))^(2*U175/365.25)</f>
        <v>0.376402269325088</v>
      </c>
      <c r="X175" s="35" t="n">
        <f aca="false">IF(AND(mthbeg&lt;=A175,mthend&gt;=A175),1,0)</f>
        <v>0</v>
      </c>
      <c r="Y175" s="35" t="n">
        <f aca="false">S175*X175</f>
        <v>0</v>
      </c>
      <c r="AA175" s="89" t="n">
        <f aca="false">F175*G175</f>
        <v>0</v>
      </c>
      <c r="AB175" s="89" t="n">
        <f aca="false">$F175*H175</f>
        <v>0</v>
      </c>
      <c r="AC175" s="89" t="n">
        <f aca="false">$F175*I175</f>
        <v>0</v>
      </c>
      <c r="AD175" s="89" t="n">
        <f aca="false">$F175*J175</f>
        <v>-0</v>
      </c>
      <c r="AE175" s="89" t="n">
        <f aca="false">$F175*K175</f>
        <v>-0</v>
      </c>
      <c r="AF175" s="89" t="n">
        <f aca="false">$F175*L175</f>
        <v>-0</v>
      </c>
      <c r="AG175" s="89" t="n">
        <f aca="false">$F175*M175</f>
        <v>0</v>
      </c>
      <c r="AH175" s="89" t="n">
        <f aca="false">$F175*N175</f>
        <v>0</v>
      </c>
      <c r="AI175" s="89" t="n">
        <f aca="false">F175*O175</f>
        <v>0</v>
      </c>
      <c r="AJ175" s="93"/>
      <c r="AK175" s="89" t="n">
        <f aca="false">CHOOSE($G$3,AB175-AC175,AC175-AB175)</f>
        <v>0</v>
      </c>
      <c r="AL175" s="89" t="n">
        <f aca="false">CHOOSE($G$3,AE175-AF175,AF175-AE175)</f>
        <v>0</v>
      </c>
      <c r="AM175" s="89" t="n">
        <f aca="false">CHOOSE($G$3,AH175-AI175,AI175-AH175)</f>
        <v>0</v>
      </c>
      <c r="AN175" s="103" t="n">
        <f aca="false">SUM(AK175:AM175)</f>
        <v>0</v>
      </c>
      <c r="AP175" s="89" t="n">
        <f aca="false">CHOOSE($G$3,AA175-AB175,AB175-AA175)</f>
        <v>0</v>
      </c>
      <c r="AQ175" s="89" t="n">
        <f aca="false">CHOOSE($G$3,AD175-AE175,AE175-AD175)</f>
        <v>0</v>
      </c>
      <c r="AR175" s="89" t="n">
        <f aca="false">CHOOSE($G$3,AG175-AH175,AH175-AG175)</f>
        <v>0</v>
      </c>
      <c r="AS175" s="103" t="n">
        <f aca="false">AP175+AQ175+AR175</f>
        <v>0</v>
      </c>
      <c r="AT175" s="103"/>
      <c r="AU175" s="90" t="n">
        <f aca="false">AS175+AN175</f>
        <v>0</v>
      </c>
      <c r="AW175" s="90" t="n">
        <f aca="false">AI175+AF175+AC175</f>
        <v>0</v>
      </c>
      <c r="AX175" s="104"/>
    </row>
    <row r="176" customFormat="false" ht="12" hidden="false" customHeight="true" outlineLevel="0" collapsed="false">
      <c r="A176" s="94" t="n">
        <f aca="false">EDATE(A175,1)</f>
        <v>41883</v>
      </c>
      <c r="B176" s="95" t="n">
        <f aca="false">VLOOKUP(MONTH(A176),Volumes,4)</f>
        <v>20000</v>
      </c>
      <c r="C176" s="96"/>
      <c r="D176" s="97" t="n">
        <f aca="false">B176+C176</f>
        <v>20000</v>
      </c>
      <c r="E176" s="84" t="n">
        <f aca="false">IF(X176=0,0,IF(AND(X176=1,$H$3=1),D176*S176,IF($H$3=2,D176,"N/A")))</f>
        <v>0</v>
      </c>
      <c r="F176" s="84" t="n">
        <f aca="false">E176*W176</f>
        <v>0</v>
      </c>
      <c r="G176" s="32" t="n">
        <f aca="false">VLOOKUP($A176,Table,MATCH(G$4,Curves,0))</f>
        <v>3.537</v>
      </c>
      <c r="H176" s="98" t="n">
        <f aca="false">G176</f>
        <v>3.537</v>
      </c>
      <c r="I176" s="99" t="n">
        <f aca="false">H176</f>
        <v>3.537</v>
      </c>
      <c r="J176" s="32" t="n">
        <f aca="false">VLOOKUP($A176,Table,MATCH(J$4,Curves,0))</f>
        <v>-0.00475</v>
      </c>
      <c r="K176" s="98" t="n">
        <f aca="false">J176</f>
        <v>-0.00475</v>
      </c>
      <c r="L176" s="99" t="n">
        <f aca="false">K176</f>
        <v>-0.00475</v>
      </c>
      <c r="M176" s="32" t="n">
        <f aca="false">VLOOKUP($A176,Table,MATCH(M$4,Curves,0))</f>
        <v>0.0125</v>
      </c>
      <c r="N176" s="98" t="n">
        <f aca="false">VLOOKUP($A176,Table,MATCH(N$4,Curves,0))</f>
        <v>0.03</v>
      </c>
      <c r="O176" s="99" t="n">
        <f aca="false">N176</f>
        <v>0.03</v>
      </c>
      <c r="P176" s="100"/>
      <c r="Q176" s="99" t="n">
        <f aca="false">O176+L176+I176</f>
        <v>3.56225</v>
      </c>
      <c r="R176" s="100"/>
      <c r="S176" s="35" t="n">
        <f aca="false">A177-A176</f>
        <v>30</v>
      </c>
      <c r="T176" s="101" t="n">
        <f aca="false">CHOOSE(F$3,A177+24,A176)</f>
        <v>41937</v>
      </c>
      <c r="U176" s="35" t="n">
        <f aca="false">T176-C$3</f>
        <v>5163</v>
      </c>
      <c r="V176" s="32" t="n">
        <f aca="false">VLOOKUP($A176,Table,MATCH(V$4,Curves,0))</f>
        <v>0.070750137850497</v>
      </c>
      <c r="W176" s="102" t="n">
        <f aca="false">1/(1+CHOOSE(F$3,(V177+($K$3/10000))/2,(V176+($K$3/10000))/2))^(2*U176/365.25)</f>
        <v>0.374239320532383</v>
      </c>
      <c r="X176" s="35" t="n">
        <f aca="false">IF(AND(mthbeg&lt;=A176,mthend&gt;=A176),1,0)</f>
        <v>0</v>
      </c>
      <c r="Y176" s="35" t="n">
        <f aca="false">S176*X176</f>
        <v>0</v>
      </c>
      <c r="AA176" s="89" t="n">
        <f aca="false">F176*G176</f>
        <v>0</v>
      </c>
      <c r="AB176" s="89" t="n">
        <f aca="false">$F176*H176</f>
        <v>0</v>
      </c>
      <c r="AC176" s="89" t="n">
        <f aca="false">$F176*I176</f>
        <v>0</v>
      </c>
      <c r="AD176" s="89" t="n">
        <f aca="false">$F176*J176</f>
        <v>-0</v>
      </c>
      <c r="AE176" s="89" t="n">
        <f aca="false">$F176*K176</f>
        <v>-0</v>
      </c>
      <c r="AF176" s="89" t="n">
        <f aca="false">$F176*L176</f>
        <v>-0</v>
      </c>
      <c r="AG176" s="89" t="n">
        <f aca="false">$F176*M176</f>
        <v>0</v>
      </c>
      <c r="AH176" s="89" t="n">
        <f aca="false">$F176*N176</f>
        <v>0</v>
      </c>
      <c r="AI176" s="89" t="n">
        <f aca="false">F176*O176</f>
        <v>0</v>
      </c>
      <c r="AJ176" s="93"/>
      <c r="AK176" s="89" t="n">
        <f aca="false">CHOOSE($G$3,AB176-AC176,AC176-AB176)</f>
        <v>0</v>
      </c>
      <c r="AL176" s="89" t="n">
        <f aca="false">CHOOSE($G$3,AE176-AF176,AF176-AE176)</f>
        <v>0</v>
      </c>
      <c r="AM176" s="89" t="n">
        <f aca="false">CHOOSE($G$3,AH176-AI176,AI176-AH176)</f>
        <v>0</v>
      </c>
      <c r="AN176" s="103" t="n">
        <f aca="false">SUM(AK176:AM176)</f>
        <v>0</v>
      </c>
      <c r="AP176" s="89" t="n">
        <f aca="false">CHOOSE($G$3,AA176-AB176,AB176-AA176)</f>
        <v>0</v>
      </c>
      <c r="AQ176" s="89" t="n">
        <f aca="false">CHOOSE($G$3,AD176-AE176,AE176-AD176)</f>
        <v>0</v>
      </c>
      <c r="AR176" s="89" t="n">
        <f aca="false">CHOOSE($G$3,AG176-AH176,AH176-AG176)</f>
        <v>0</v>
      </c>
      <c r="AS176" s="103" t="n">
        <f aca="false">AP176+AQ176+AR176</f>
        <v>0</v>
      </c>
      <c r="AT176" s="103"/>
      <c r="AU176" s="90" t="n">
        <f aca="false">AS176+AN176</f>
        <v>0</v>
      </c>
      <c r="AW176" s="90" t="n">
        <f aca="false">AI176+AF176+AC176</f>
        <v>0</v>
      </c>
      <c r="AX176" s="104"/>
    </row>
    <row r="177" customFormat="false" ht="12" hidden="false" customHeight="true" outlineLevel="0" collapsed="false">
      <c r="A177" s="94" t="n">
        <f aca="false">EDATE(A176,1)</f>
        <v>41913</v>
      </c>
      <c r="B177" s="95" t="n">
        <f aca="false">VLOOKUP(MONTH(A177),Volumes,4)</f>
        <v>10000</v>
      </c>
      <c r="C177" s="96"/>
      <c r="D177" s="97" t="n">
        <f aca="false">B177+C177</f>
        <v>10000</v>
      </c>
      <c r="E177" s="84" t="n">
        <f aca="false">IF(X177=0,0,IF(AND(X177=1,$H$3=1),D177*S177,IF($H$3=2,D177,"N/A")))</f>
        <v>0</v>
      </c>
      <c r="F177" s="84" t="n">
        <f aca="false">E177*W177</f>
        <v>0</v>
      </c>
      <c r="G177" s="32" t="n">
        <f aca="false">VLOOKUP($A177,Table,MATCH(G$4,Curves,0))</f>
        <v>3.541</v>
      </c>
      <c r="H177" s="98" t="n">
        <f aca="false">G177</f>
        <v>3.541</v>
      </c>
      <c r="I177" s="99" t="n">
        <f aca="false">H177</f>
        <v>3.541</v>
      </c>
      <c r="J177" s="32" t="n">
        <f aca="false">VLOOKUP($A177,Table,MATCH(J$4,Curves,0))</f>
        <v>-0.0205</v>
      </c>
      <c r="K177" s="98" t="n">
        <f aca="false">J177</f>
        <v>-0.0205</v>
      </c>
      <c r="L177" s="99" t="n">
        <f aca="false">K177</f>
        <v>-0.0205</v>
      </c>
      <c r="M177" s="32" t="n">
        <f aca="false">VLOOKUP($A177,Table,MATCH(M$4,Curves,0))</f>
        <v>0.0125</v>
      </c>
      <c r="N177" s="98" t="n">
        <f aca="false">VLOOKUP($A177,Table,MATCH(N$4,Curves,0))</f>
        <v>0.03</v>
      </c>
      <c r="O177" s="99" t="n">
        <f aca="false">N177</f>
        <v>0.03</v>
      </c>
      <c r="P177" s="100"/>
      <c r="Q177" s="99" t="n">
        <f aca="false">O177+L177+I177</f>
        <v>3.5505</v>
      </c>
      <c r="R177" s="100"/>
      <c r="S177" s="35" t="n">
        <f aca="false">A178-A177</f>
        <v>31</v>
      </c>
      <c r="T177" s="101" t="n">
        <f aca="false">CHOOSE(F$3,A178+24,A177)</f>
        <v>41968</v>
      </c>
      <c r="U177" s="35" t="n">
        <f aca="false">T177-C$3</f>
        <v>5194</v>
      </c>
      <c r="V177" s="32" t="n">
        <f aca="false">VLOOKUP($A177,Table,MATCH(V$4,Curves,0))</f>
        <v>0.070753966617334</v>
      </c>
      <c r="W177" s="102" t="n">
        <f aca="false">1/(1+CHOOSE(F$3,(V178+($K$3/10000))/2,(V177+($K$3/10000))/2))^(2*U177/365.25)</f>
        <v>0.37201709271392</v>
      </c>
      <c r="X177" s="35" t="n">
        <f aca="false">IF(AND(mthbeg&lt;=A177,mthend&gt;=A177),1,0)</f>
        <v>0</v>
      </c>
      <c r="Y177" s="35" t="n">
        <f aca="false">S177*X177</f>
        <v>0</v>
      </c>
      <c r="AA177" s="89" t="n">
        <f aca="false">F177*G177</f>
        <v>0</v>
      </c>
      <c r="AB177" s="89" t="n">
        <f aca="false">$F177*H177</f>
        <v>0</v>
      </c>
      <c r="AC177" s="89" t="n">
        <f aca="false">$F177*I177</f>
        <v>0</v>
      </c>
      <c r="AD177" s="89" t="n">
        <f aca="false">$F177*J177</f>
        <v>-0</v>
      </c>
      <c r="AE177" s="89" t="n">
        <f aca="false">$F177*K177</f>
        <v>-0</v>
      </c>
      <c r="AF177" s="89" t="n">
        <f aca="false">$F177*L177</f>
        <v>-0</v>
      </c>
      <c r="AG177" s="89" t="n">
        <f aca="false">$F177*M177</f>
        <v>0</v>
      </c>
      <c r="AH177" s="89" t="n">
        <f aca="false">$F177*N177</f>
        <v>0</v>
      </c>
      <c r="AI177" s="89" t="n">
        <f aca="false">F177*O177</f>
        <v>0</v>
      </c>
      <c r="AJ177" s="93"/>
      <c r="AK177" s="89" t="n">
        <f aca="false">CHOOSE($G$3,AB177-AC177,AC177-AB177)</f>
        <v>0</v>
      </c>
      <c r="AL177" s="89" t="n">
        <f aca="false">CHOOSE($G$3,AE177-AF177,AF177-AE177)</f>
        <v>0</v>
      </c>
      <c r="AM177" s="89" t="n">
        <f aca="false">CHOOSE($G$3,AH177-AI177,AI177-AH177)</f>
        <v>0</v>
      </c>
      <c r="AN177" s="103" t="n">
        <f aca="false">SUM(AK177:AM177)</f>
        <v>0</v>
      </c>
      <c r="AP177" s="89" t="n">
        <f aca="false">CHOOSE($G$3,AA177-AB177,AB177-AA177)</f>
        <v>0</v>
      </c>
      <c r="AQ177" s="89" t="n">
        <f aca="false">CHOOSE($G$3,AD177-AE177,AE177-AD177)</f>
        <v>0</v>
      </c>
      <c r="AR177" s="89" t="n">
        <f aca="false">CHOOSE($G$3,AG177-AH177,AH177-AG177)</f>
        <v>0</v>
      </c>
      <c r="AS177" s="103" t="n">
        <f aca="false">AP177+AQ177+AR177</f>
        <v>0</v>
      </c>
      <c r="AT177" s="103"/>
      <c r="AU177" s="90" t="n">
        <f aca="false">AS177+AN177</f>
        <v>0</v>
      </c>
      <c r="AW177" s="90" t="n">
        <f aca="false">AI177+AF177+AC177</f>
        <v>0</v>
      </c>
      <c r="AX177" s="104"/>
    </row>
    <row r="178" customFormat="false" ht="12" hidden="false" customHeight="true" outlineLevel="0" collapsed="false">
      <c r="A178" s="94" t="n">
        <f aca="false">EDATE(A177,1)</f>
        <v>41944</v>
      </c>
      <c r="B178" s="95" t="n">
        <f aca="false">VLOOKUP(MONTH(A178),Volumes,4)</f>
        <v>10000</v>
      </c>
      <c r="C178" s="96"/>
      <c r="D178" s="97" t="n">
        <f aca="false">B178+C178</f>
        <v>10000</v>
      </c>
      <c r="E178" s="84" t="n">
        <f aca="false">IF(X178=0,0,IF(AND(X178=1,$H$3=1),D178*S178,IF($H$3=2,D178,"N/A")))</f>
        <v>0</v>
      </c>
      <c r="F178" s="84" t="n">
        <f aca="false">E178*W178</f>
        <v>0</v>
      </c>
      <c r="G178" s="32" t="n">
        <f aca="false">VLOOKUP($A178,Table,MATCH(G$4,Curves,0))</f>
        <v>3.578</v>
      </c>
      <c r="H178" s="98" t="n">
        <f aca="false">G178</f>
        <v>3.578</v>
      </c>
      <c r="I178" s="99" t="n">
        <f aca="false">H178</f>
        <v>3.578</v>
      </c>
      <c r="J178" s="32" t="n">
        <f aca="false">VLOOKUP($A178,Table,MATCH(J$4,Curves,0))</f>
        <v>-0.0195</v>
      </c>
      <c r="K178" s="98" t="n">
        <f aca="false">J178</f>
        <v>-0.0195</v>
      </c>
      <c r="L178" s="99" t="n">
        <f aca="false">K178</f>
        <v>-0.0195</v>
      </c>
      <c r="M178" s="32" t="n">
        <f aca="false">VLOOKUP($A178,Table,MATCH(M$4,Curves,0))</f>
        <v>0.01</v>
      </c>
      <c r="N178" s="98" t="n">
        <f aca="false">VLOOKUP($A178,Table,MATCH(N$4,Curves,0))</f>
        <v>0.03</v>
      </c>
      <c r="O178" s="99" t="n">
        <f aca="false">N178</f>
        <v>0.03</v>
      </c>
      <c r="P178" s="100"/>
      <c r="Q178" s="99" t="n">
        <f aca="false">O178+L178+I178</f>
        <v>3.5885</v>
      </c>
      <c r="R178" s="100"/>
      <c r="S178" s="35" t="n">
        <f aca="false">A179-A178</f>
        <v>30</v>
      </c>
      <c r="T178" s="101" t="n">
        <f aca="false">CHOOSE(F$3,A179+24,A178)</f>
        <v>41998</v>
      </c>
      <c r="U178" s="35" t="n">
        <f aca="false">T178-C$3</f>
        <v>5224</v>
      </c>
      <c r="V178" s="32" t="n">
        <f aca="false">VLOOKUP($A178,Table,MATCH(V$4,Curves,0))</f>
        <v>0.070757923009738</v>
      </c>
      <c r="W178" s="102" t="n">
        <f aca="false">1/(1+CHOOSE(F$3,(V179+($K$3/10000))/2,(V178+($K$3/10000))/2))^(2*U178/365.25)</f>
        <v>0.369878885999067</v>
      </c>
      <c r="X178" s="35" t="n">
        <f aca="false">IF(AND(mthbeg&lt;=A178,mthend&gt;=A178),1,0)</f>
        <v>0</v>
      </c>
      <c r="Y178" s="35" t="n">
        <f aca="false">S178*X178</f>
        <v>0</v>
      </c>
      <c r="AA178" s="89" t="n">
        <f aca="false">F178*G178</f>
        <v>0</v>
      </c>
      <c r="AB178" s="89" t="n">
        <f aca="false">$F178*H178</f>
        <v>0</v>
      </c>
      <c r="AC178" s="89" t="n">
        <f aca="false">$F178*I178</f>
        <v>0</v>
      </c>
      <c r="AD178" s="89" t="n">
        <f aca="false">$F178*J178</f>
        <v>-0</v>
      </c>
      <c r="AE178" s="89" t="n">
        <f aca="false">$F178*K178</f>
        <v>-0</v>
      </c>
      <c r="AF178" s="89" t="n">
        <f aca="false">$F178*L178</f>
        <v>-0</v>
      </c>
      <c r="AG178" s="89" t="n">
        <f aca="false">$F178*M178</f>
        <v>0</v>
      </c>
      <c r="AH178" s="89" t="n">
        <f aca="false">$F178*N178</f>
        <v>0</v>
      </c>
      <c r="AI178" s="89" t="n">
        <f aca="false">F178*O178</f>
        <v>0</v>
      </c>
      <c r="AJ178" s="93"/>
      <c r="AK178" s="89" t="n">
        <f aca="false">CHOOSE($G$3,AB178-AC178,AC178-AB178)</f>
        <v>0</v>
      </c>
      <c r="AL178" s="89" t="n">
        <f aca="false">CHOOSE($G$3,AE178-AF178,AF178-AE178)</f>
        <v>0</v>
      </c>
      <c r="AM178" s="89" t="n">
        <f aca="false">CHOOSE($G$3,AH178-AI178,AI178-AH178)</f>
        <v>0</v>
      </c>
      <c r="AN178" s="103" t="n">
        <f aca="false">SUM(AK178:AM178)</f>
        <v>0</v>
      </c>
      <c r="AP178" s="89" t="n">
        <f aca="false">CHOOSE($G$3,AA178-AB178,AB178-AA178)</f>
        <v>0</v>
      </c>
      <c r="AQ178" s="89" t="n">
        <f aca="false">CHOOSE($G$3,AD178-AE178,AE178-AD178)</f>
        <v>0</v>
      </c>
      <c r="AR178" s="89" t="n">
        <f aca="false">CHOOSE($G$3,AG178-AH178,AH178-AG178)</f>
        <v>0</v>
      </c>
      <c r="AS178" s="103" t="n">
        <f aca="false">AP178+AQ178+AR178</f>
        <v>0</v>
      </c>
      <c r="AT178" s="103"/>
      <c r="AU178" s="90" t="n">
        <f aca="false">AS178+AN178</f>
        <v>0</v>
      </c>
      <c r="AW178" s="90" t="n">
        <f aca="false">AI178+AF178+AC178</f>
        <v>0</v>
      </c>
      <c r="AX178" s="104"/>
    </row>
    <row r="179" customFormat="false" ht="12" hidden="false" customHeight="true" outlineLevel="0" collapsed="false">
      <c r="A179" s="94" t="n">
        <f aca="false">EDATE(A178,1)</f>
        <v>41974</v>
      </c>
      <c r="B179" s="95" t="n">
        <f aca="false">VLOOKUP(MONTH(A179),Volumes,4)</f>
        <v>10000</v>
      </c>
      <c r="C179" s="96"/>
      <c r="D179" s="97" t="n">
        <f aca="false">B179+C179</f>
        <v>10000</v>
      </c>
      <c r="E179" s="84" t="n">
        <f aca="false">IF(X179=0,0,IF(AND(X179=1,$H$3=1),D179*S179,IF($H$3=2,D179,"N/A")))</f>
        <v>0</v>
      </c>
      <c r="F179" s="84" t="n">
        <f aca="false">E179*W179</f>
        <v>0</v>
      </c>
      <c r="G179" s="32" t="n">
        <f aca="false">VLOOKUP($A179,Table,MATCH(G$4,Curves,0))</f>
        <v>3.631</v>
      </c>
      <c r="H179" s="98" t="n">
        <f aca="false">G179</f>
        <v>3.631</v>
      </c>
      <c r="I179" s="99" t="n">
        <f aca="false">H179</f>
        <v>3.631</v>
      </c>
      <c r="J179" s="32" t="n">
        <f aca="false">VLOOKUP($A179,Table,MATCH(J$4,Curves,0))</f>
        <v>-0.0195</v>
      </c>
      <c r="K179" s="98" t="n">
        <f aca="false">J179</f>
        <v>-0.0195</v>
      </c>
      <c r="L179" s="99" t="n">
        <f aca="false">K179</f>
        <v>-0.0195</v>
      </c>
      <c r="M179" s="32" t="n">
        <f aca="false">VLOOKUP($A179,Table,MATCH(M$4,Curves,0))</f>
        <v>0.01</v>
      </c>
      <c r="N179" s="98" t="n">
        <f aca="false">VLOOKUP($A179,Table,MATCH(N$4,Curves,0))</f>
        <v>0.03</v>
      </c>
      <c r="O179" s="99" t="n">
        <f aca="false">N179</f>
        <v>0.03</v>
      </c>
      <c r="P179" s="100"/>
      <c r="Q179" s="99" t="n">
        <f aca="false">O179+L179+I179</f>
        <v>3.6415</v>
      </c>
      <c r="R179" s="100"/>
      <c r="S179" s="35" t="n">
        <f aca="false">A180-A179</f>
        <v>31</v>
      </c>
      <c r="T179" s="101" t="n">
        <f aca="false">CHOOSE(F$3,A180+24,A179)</f>
        <v>42029</v>
      </c>
      <c r="U179" s="35" t="n">
        <f aca="false">T179-C$3</f>
        <v>5255</v>
      </c>
      <c r="V179" s="32" t="n">
        <f aca="false">VLOOKUP($A179,Table,MATCH(V$4,Curves,0))</f>
        <v>0.070761751776586</v>
      </c>
      <c r="W179" s="102" t="n">
        <f aca="false">1/(1+CHOOSE(F$3,(V180+($K$3/10000))/2,(V179+($K$3/10000))/2))^(2*U179/365.25)</f>
        <v>0.367682081164047</v>
      </c>
      <c r="X179" s="35" t="n">
        <f aca="false">IF(AND(mthbeg&lt;=A179,mthend&gt;=A179),1,0)</f>
        <v>0</v>
      </c>
      <c r="Y179" s="35" t="n">
        <f aca="false">S179*X179</f>
        <v>0</v>
      </c>
      <c r="AA179" s="89" t="n">
        <f aca="false">F179*G179</f>
        <v>0</v>
      </c>
      <c r="AB179" s="89" t="n">
        <f aca="false">$F179*H179</f>
        <v>0</v>
      </c>
      <c r="AC179" s="89" t="n">
        <f aca="false">$F179*I179</f>
        <v>0</v>
      </c>
      <c r="AD179" s="89" t="n">
        <f aca="false">$F179*J179</f>
        <v>-0</v>
      </c>
      <c r="AE179" s="89" t="n">
        <f aca="false">$F179*K179</f>
        <v>-0</v>
      </c>
      <c r="AF179" s="89" t="n">
        <f aca="false">$F179*L179</f>
        <v>-0</v>
      </c>
      <c r="AG179" s="89" t="n">
        <f aca="false">$F179*M179</f>
        <v>0</v>
      </c>
      <c r="AH179" s="89" t="n">
        <f aca="false">$F179*N179</f>
        <v>0</v>
      </c>
      <c r="AI179" s="89" t="n">
        <f aca="false">F179*O179</f>
        <v>0</v>
      </c>
      <c r="AJ179" s="93"/>
      <c r="AK179" s="89" t="n">
        <f aca="false">CHOOSE($G$3,AB179-AC179,AC179-AB179)</f>
        <v>0</v>
      </c>
      <c r="AL179" s="89" t="n">
        <f aca="false">CHOOSE($G$3,AE179-AF179,AF179-AE179)</f>
        <v>0</v>
      </c>
      <c r="AM179" s="89" t="n">
        <f aca="false">CHOOSE($G$3,AH179-AI179,AI179-AH179)</f>
        <v>0</v>
      </c>
      <c r="AN179" s="103" t="n">
        <f aca="false">SUM(AK179:AM179)</f>
        <v>0</v>
      </c>
      <c r="AP179" s="89" t="n">
        <f aca="false">CHOOSE($G$3,AA179-AB179,AB179-AA179)</f>
        <v>0</v>
      </c>
      <c r="AQ179" s="89" t="n">
        <f aca="false">CHOOSE($G$3,AD179-AE179,AE179-AD179)</f>
        <v>0</v>
      </c>
      <c r="AR179" s="89" t="n">
        <f aca="false">CHOOSE($G$3,AG179-AH179,AH179-AG179)</f>
        <v>0</v>
      </c>
      <c r="AS179" s="103" t="n">
        <f aca="false">AP179+AQ179+AR179</f>
        <v>0</v>
      </c>
      <c r="AT179" s="103"/>
      <c r="AU179" s="90" t="n">
        <f aca="false">AS179+AN179</f>
        <v>0</v>
      </c>
      <c r="AW179" s="90" t="n">
        <f aca="false">AI179+AF179+AC179</f>
        <v>0</v>
      </c>
      <c r="AX179" s="104"/>
    </row>
    <row r="180" customFormat="false" ht="12" hidden="false" customHeight="true" outlineLevel="0" collapsed="false">
      <c r="A180" s="94" t="n">
        <f aca="false">EDATE(A179,1)</f>
        <v>42005</v>
      </c>
      <c r="B180" s="95" t="n">
        <f aca="false">VLOOKUP(MONTH(A180),Volumes,4)</f>
        <v>10000</v>
      </c>
      <c r="C180" s="96"/>
      <c r="D180" s="97" t="n">
        <f aca="false">B180+C180</f>
        <v>10000</v>
      </c>
      <c r="E180" s="84" t="n">
        <f aca="false">IF(X180=0,0,IF(AND(X180=1,$H$3=1),D180*S180,IF($H$3=2,D180,"N/A")))</f>
        <v>0</v>
      </c>
      <c r="F180" s="84" t="n">
        <f aca="false">E180*W180</f>
        <v>0</v>
      </c>
      <c r="G180" s="32" t="n">
        <f aca="false">VLOOKUP($A180,Table,MATCH(G$4,Curves,0))</f>
        <v>3.841</v>
      </c>
      <c r="H180" s="98" t="n">
        <f aca="false">G180</f>
        <v>3.841</v>
      </c>
      <c r="I180" s="99" t="n">
        <f aca="false">H180</f>
        <v>3.841</v>
      </c>
      <c r="J180" s="32" t="n">
        <f aca="false">VLOOKUP($A180,Table,MATCH(J$4,Curves,0))</f>
        <v>-0.0195</v>
      </c>
      <c r="K180" s="98" t="n">
        <f aca="false">J180</f>
        <v>-0.0195</v>
      </c>
      <c r="L180" s="99" t="n">
        <f aca="false">K180</f>
        <v>-0.0195</v>
      </c>
      <c r="M180" s="32" t="n">
        <f aca="false">VLOOKUP($A180,Table,MATCH(M$4,Curves,0))</f>
        <v>0.01</v>
      </c>
      <c r="N180" s="98" t="n">
        <f aca="false">VLOOKUP($A180,Table,MATCH(N$4,Curves,0))</f>
        <v>0.03</v>
      </c>
      <c r="O180" s="99" t="n">
        <f aca="false">N180</f>
        <v>0.03</v>
      </c>
      <c r="P180" s="100"/>
      <c r="Q180" s="99" t="n">
        <f aca="false">O180+L180+I180</f>
        <v>3.8515</v>
      </c>
      <c r="R180" s="100"/>
      <c r="S180" s="35" t="n">
        <f aca="false">A181-A180</f>
        <v>31</v>
      </c>
      <c r="T180" s="101" t="n">
        <f aca="false">CHOOSE(F$3,A181+24,A180)</f>
        <v>42060</v>
      </c>
      <c r="U180" s="35" t="n">
        <f aca="false">T180-C$3</f>
        <v>5286</v>
      </c>
      <c r="V180" s="32" t="n">
        <f aca="false">VLOOKUP($A180,Table,MATCH(V$4,Curves,0))</f>
        <v>0.070765708169001</v>
      </c>
      <c r="W180" s="102" t="n">
        <f aca="false">1/(1+CHOOSE(F$3,(V181+($K$3/10000))/2,(V180+($K$3/10000))/2))^(2*U180/365.25)</f>
        <v>0.365498086675738</v>
      </c>
      <c r="X180" s="35" t="n">
        <f aca="false">IF(AND(mthbeg&lt;=A180,mthend&gt;=A180),1,0)</f>
        <v>0</v>
      </c>
      <c r="Y180" s="35" t="n">
        <f aca="false">S180*X180</f>
        <v>0</v>
      </c>
      <c r="AA180" s="89" t="n">
        <f aca="false">F180*G180</f>
        <v>0</v>
      </c>
      <c r="AB180" s="89" t="n">
        <f aca="false">$F180*H180</f>
        <v>0</v>
      </c>
      <c r="AC180" s="89" t="n">
        <f aca="false">$F180*I180</f>
        <v>0</v>
      </c>
      <c r="AD180" s="89" t="n">
        <f aca="false">$F180*J180</f>
        <v>-0</v>
      </c>
      <c r="AE180" s="89" t="n">
        <f aca="false">$F180*K180</f>
        <v>-0</v>
      </c>
      <c r="AF180" s="89" t="n">
        <f aca="false">$F180*L180</f>
        <v>-0</v>
      </c>
      <c r="AG180" s="89" t="n">
        <f aca="false">$F180*M180</f>
        <v>0</v>
      </c>
      <c r="AH180" s="89" t="n">
        <f aca="false">$F180*N180</f>
        <v>0</v>
      </c>
      <c r="AI180" s="89" t="n">
        <f aca="false">F180*O180</f>
        <v>0</v>
      </c>
      <c r="AJ180" s="93"/>
      <c r="AK180" s="89" t="n">
        <f aca="false">CHOOSE($G$3,AB180-AC180,AC180-AB180)</f>
        <v>0</v>
      </c>
      <c r="AL180" s="89" t="n">
        <f aca="false">CHOOSE($G$3,AE180-AF180,AF180-AE180)</f>
        <v>0</v>
      </c>
      <c r="AM180" s="89" t="n">
        <f aca="false">CHOOSE($G$3,AH180-AI180,AI180-AH180)</f>
        <v>0</v>
      </c>
      <c r="AN180" s="103" t="n">
        <f aca="false">SUM(AK180:AM180)</f>
        <v>0</v>
      </c>
      <c r="AP180" s="89" t="n">
        <f aca="false">CHOOSE($G$3,AA180-AB180,AB180-AA180)</f>
        <v>0</v>
      </c>
      <c r="AQ180" s="89" t="n">
        <f aca="false">CHOOSE($G$3,AD180-AE180,AE180-AD180)</f>
        <v>0</v>
      </c>
      <c r="AR180" s="89" t="n">
        <f aca="false">CHOOSE($G$3,AG180-AH180,AH180-AG180)</f>
        <v>0</v>
      </c>
      <c r="AS180" s="103" t="n">
        <f aca="false">AP180+AQ180+AR180</f>
        <v>0</v>
      </c>
      <c r="AT180" s="103"/>
      <c r="AU180" s="90" t="n">
        <f aca="false">AS180+AN180</f>
        <v>0</v>
      </c>
      <c r="AW180" s="90" t="n">
        <f aca="false">AI180+AF180+AC180</f>
        <v>0</v>
      </c>
      <c r="AX180" s="104"/>
    </row>
    <row r="181" customFormat="false" ht="12" hidden="false" customHeight="true" outlineLevel="0" collapsed="false">
      <c r="A181" s="94" t="n">
        <f aca="false">EDATE(A180,1)</f>
        <v>42036</v>
      </c>
      <c r="B181" s="95" t="n">
        <f aca="false">VLOOKUP(MONTH(A181),Volumes,4)</f>
        <v>10000</v>
      </c>
      <c r="C181" s="96"/>
      <c r="D181" s="97" t="n">
        <f aca="false">B181+C181</f>
        <v>10000</v>
      </c>
      <c r="E181" s="84" t="n">
        <f aca="false">IF(X181=0,0,IF(AND(X181=1,$H$3=1),D181*S181,IF($H$3=2,D181,"N/A")))</f>
        <v>0</v>
      </c>
      <c r="F181" s="84" t="n">
        <f aca="false">E181*W181</f>
        <v>0</v>
      </c>
      <c r="G181" s="32" t="n">
        <f aca="false">VLOOKUP($A181,Table,MATCH(G$4,Curves,0))</f>
        <v>3.759</v>
      </c>
      <c r="H181" s="98" t="n">
        <f aca="false">G181</f>
        <v>3.759</v>
      </c>
      <c r="I181" s="99" t="n">
        <f aca="false">H181</f>
        <v>3.759</v>
      </c>
      <c r="J181" s="32" t="n">
        <f aca="false">VLOOKUP($A181,Table,MATCH(J$4,Curves,0))</f>
        <v>-0.0195</v>
      </c>
      <c r="K181" s="98" t="n">
        <f aca="false">J181</f>
        <v>-0.0195</v>
      </c>
      <c r="L181" s="99" t="n">
        <f aca="false">K181</f>
        <v>-0.0195</v>
      </c>
      <c r="M181" s="32" t="n">
        <f aca="false">VLOOKUP($A181,Table,MATCH(M$4,Curves,0))</f>
        <v>0.01</v>
      </c>
      <c r="N181" s="98" t="n">
        <f aca="false">VLOOKUP($A181,Table,MATCH(N$4,Curves,0))</f>
        <v>0.03</v>
      </c>
      <c r="O181" s="99" t="n">
        <f aca="false">N181</f>
        <v>0.03</v>
      </c>
      <c r="P181" s="100"/>
      <c r="Q181" s="99" t="n">
        <f aca="false">O181+L181+I181</f>
        <v>3.7695</v>
      </c>
      <c r="R181" s="100"/>
      <c r="S181" s="35" t="n">
        <f aca="false">A182-A181</f>
        <v>28</v>
      </c>
      <c r="T181" s="101" t="n">
        <f aca="false">CHOOSE(F$3,A182+24,A181)</f>
        <v>42088</v>
      </c>
      <c r="U181" s="35" t="n">
        <f aca="false">T181-C$3</f>
        <v>5314</v>
      </c>
      <c r="V181" s="32" t="n">
        <f aca="false">VLOOKUP($A181,Table,MATCH(V$4,Curves,0))</f>
        <v>0.07076966456142</v>
      </c>
      <c r="W181" s="102" t="n">
        <f aca="false">1/(1+CHOOSE(F$3,(V182+($K$3/10000))/2,(V181+($K$3/10000))/2))^(2*U181/365.25)</f>
        <v>0.363536396307512</v>
      </c>
      <c r="X181" s="35" t="n">
        <f aca="false">IF(AND(mthbeg&lt;=A181,mthend&gt;=A181),1,0)</f>
        <v>0</v>
      </c>
      <c r="Y181" s="35" t="n">
        <f aca="false">S181*X181</f>
        <v>0</v>
      </c>
      <c r="AA181" s="89" t="n">
        <f aca="false">F181*G181</f>
        <v>0</v>
      </c>
      <c r="AB181" s="89" t="n">
        <f aca="false">$F181*H181</f>
        <v>0</v>
      </c>
      <c r="AC181" s="89" t="n">
        <f aca="false">$F181*I181</f>
        <v>0</v>
      </c>
      <c r="AD181" s="89" t="n">
        <f aca="false">$F181*J181</f>
        <v>-0</v>
      </c>
      <c r="AE181" s="89" t="n">
        <f aca="false">$F181*K181</f>
        <v>-0</v>
      </c>
      <c r="AF181" s="89" t="n">
        <f aca="false">$F181*L181</f>
        <v>-0</v>
      </c>
      <c r="AG181" s="89" t="n">
        <f aca="false">$F181*M181</f>
        <v>0</v>
      </c>
      <c r="AH181" s="89" t="n">
        <f aca="false">$F181*N181</f>
        <v>0</v>
      </c>
      <c r="AI181" s="89" t="n">
        <f aca="false">F181*O181</f>
        <v>0</v>
      </c>
      <c r="AJ181" s="93"/>
      <c r="AK181" s="89" t="n">
        <f aca="false">CHOOSE($G$3,AB181-AC181,AC181-AB181)</f>
        <v>0</v>
      </c>
      <c r="AL181" s="89" t="n">
        <f aca="false">CHOOSE($G$3,AE181-AF181,AF181-AE181)</f>
        <v>0</v>
      </c>
      <c r="AM181" s="89" t="n">
        <f aca="false">CHOOSE($G$3,AH181-AI181,AI181-AH181)</f>
        <v>0</v>
      </c>
      <c r="AN181" s="103" t="n">
        <f aca="false">SUM(AK181:AM181)</f>
        <v>0</v>
      </c>
      <c r="AP181" s="89" t="n">
        <f aca="false">CHOOSE($G$3,AA181-AB181,AB181-AA181)</f>
        <v>0</v>
      </c>
      <c r="AQ181" s="89" t="n">
        <f aca="false">CHOOSE($G$3,AD181-AE181,AE181-AD181)</f>
        <v>0</v>
      </c>
      <c r="AR181" s="89" t="n">
        <f aca="false">CHOOSE($G$3,AG181-AH181,AH181-AG181)</f>
        <v>0</v>
      </c>
      <c r="AS181" s="103" t="n">
        <f aca="false">AP181+AQ181+AR181</f>
        <v>0</v>
      </c>
      <c r="AT181" s="103"/>
      <c r="AU181" s="90" t="n">
        <f aca="false">AS181+AN181</f>
        <v>0</v>
      </c>
      <c r="AW181" s="90" t="n">
        <f aca="false">AI181+AF181+AC181</f>
        <v>0</v>
      </c>
      <c r="AX181" s="104"/>
    </row>
    <row r="182" customFormat="false" ht="12" hidden="false" customHeight="true" outlineLevel="0" collapsed="false">
      <c r="A182" s="94" t="n">
        <f aca="false">EDATE(A181,1)</f>
        <v>42064</v>
      </c>
      <c r="B182" s="95" t="n">
        <f aca="false">VLOOKUP(MONTH(A182),Volumes,4)</f>
        <v>10000</v>
      </c>
      <c r="C182" s="96"/>
      <c r="D182" s="97" t="n">
        <f aca="false">B182+C182</f>
        <v>10000</v>
      </c>
      <c r="E182" s="84" t="n">
        <f aca="false">IF(X182=0,0,IF(AND(X182=1,$H$3=1),D182*S182,IF($H$3=2,D182,"N/A")))</f>
        <v>0</v>
      </c>
      <c r="F182" s="84" t="n">
        <f aca="false">E182*W182</f>
        <v>0</v>
      </c>
      <c r="G182" s="32" t="n">
        <f aca="false">VLOOKUP($A182,Table,MATCH(G$4,Curves,0))</f>
        <v>3.655</v>
      </c>
      <c r="H182" s="98" t="n">
        <f aca="false">G182</f>
        <v>3.655</v>
      </c>
      <c r="I182" s="99" t="n">
        <f aca="false">H182</f>
        <v>3.655</v>
      </c>
      <c r="J182" s="32" t="n">
        <f aca="false">VLOOKUP($A182,Table,MATCH(J$4,Curves,0))</f>
        <v>0.000999999999999994</v>
      </c>
      <c r="K182" s="98" t="n">
        <f aca="false">J182</f>
        <v>0.000999999999999994</v>
      </c>
      <c r="L182" s="99" t="n">
        <f aca="false">K182</f>
        <v>0.000999999999999994</v>
      </c>
      <c r="M182" s="32" t="n">
        <f aca="false">VLOOKUP($A182,Table,MATCH(M$4,Curves,0))</f>
        <v>0.01</v>
      </c>
      <c r="N182" s="98" t="n">
        <f aca="false">VLOOKUP($A182,Table,MATCH(N$4,Curves,0))</f>
        <v>0.03</v>
      </c>
      <c r="O182" s="99" t="n">
        <f aca="false">N182</f>
        <v>0.03</v>
      </c>
      <c r="P182" s="100"/>
      <c r="Q182" s="99" t="n">
        <f aca="false">O182+L182+I182</f>
        <v>3.686</v>
      </c>
      <c r="R182" s="100"/>
      <c r="S182" s="35" t="n">
        <f aca="false">A183-A182</f>
        <v>31</v>
      </c>
      <c r="T182" s="101" t="n">
        <f aca="false">CHOOSE(F$3,A183+24,A182)</f>
        <v>42119</v>
      </c>
      <c r="U182" s="35" t="n">
        <f aca="false">T182-C$3</f>
        <v>5345</v>
      </c>
      <c r="V182" s="32" t="n">
        <f aca="false">VLOOKUP($A182,Table,MATCH(V$4,Curves,0))</f>
        <v>0.070773238077158</v>
      </c>
      <c r="W182" s="102" t="n">
        <f aca="false">1/(1+CHOOSE(F$3,(V183+($K$3/10000))/2,(V182+($K$3/10000))/2))^(2*U182/365.25)</f>
        <v>0.361376580724564</v>
      </c>
      <c r="X182" s="35" t="n">
        <f aca="false">IF(AND(mthbeg&lt;=A182,mthend&gt;=A182),1,0)</f>
        <v>0</v>
      </c>
      <c r="Y182" s="35" t="n">
        <f aca="false">S182*X182</f>
        <v>0</v>
      </c>
      <c r="AA182" s="89" t="n">
        <f aca="false">F182*G182</f>
        <v>0</v>
      </c>
      <c r="AB182" s="89" t="n">
        <f aca="false">$F182*H182</f>
        <v>0</v>
      </c>
      <c r="AC182" s="89" t="n">
        <f aca="false">$F182*I182</f>
        <v>0</v>
      </c>
      <c r="AD182" s="89" t="n">
        <f aca="false">$F182*J182</f>
        <v>0</v>
      </c>
      <c r="AE182" s="89" t="n">
        <f aca="false">$F182*K182</f>
        <v>0</v>
      </c>
      <c r="AF182" s="89" t="n">
        <f aca="false">$F182*L182</f>
        <v>0</v>
      </c>
      <c r="AG182" s="89" t="n">
        <f aca="false">$F182*M182</f>
        <v>0</v>
      </c>
      <c r="AH182" s="89" t="n">
        <f aca="false">$F182*N182</f>
        <v>0</v>
      </c>
      <c r="AI182" s="89" t="n">
        <f aca="false">F182*O182</f>
        <v>0</v>
      </c>
      <c r="AJ182" s="93"/>
      <c r="AK182" s="89" t="n">
        <f aca="false">CHOOSE($G$3,AB182-AC182,AC182-AB182)</f>
        <v>0</v>
      </c>
      <c r="AL182" s="89" t="n">
        <f aca="false">CHOOSE($G$3,AE182-AF182,AF182-AE182)</f>
        <v>0</v>
      </c>
      <c r="AM182" s="89" t="n">
        <f aca="false">CHOOSE($G$3,AH182-AI182,AI182-AH182)</f>
        <v>0</v>
      </c>
      <c r="AN182" s="103" t="n">
        <f aca="false">SUM(AK182:AM182)</f>
        <v>0</v>
      </c>
      <c r="AP182" s="89" t="n">
        <f aca="false">CHOOSE($G$3,AA182-AB182,AB182-AA182)</f>
        <v>0</v>
      </c>
      <c r="AQ182" s="89" t="n">
        <f aca="false">CHOOSE($G$3,AD182-AE182,AE182-AD182)</f>
        <v>0</v>
      </c>
      <c r="AR182" s="89" t="n">
        <f aca="false">CHOOSE($G$3,AG182-AH182,AH182-AG182)</f>
        <v>0</v>
      </c>
      <c r="AS182" s="103" t="n">
        <f aca="false">AP182+AQ182+AR182</f>
        <v>0</v>
      </c>
      <c r="AT182" s="103"/>
      <c r="AU182" s="90" t="n">
        <f aca="false">AS182+AN182</f>
        <v>0</v>
      </c>
      <c r="AW182" s="90" t="n">
        <f aca="false">AI182+AF182+AC182</f>
        <v>0</v>
      </c>
      <c r="AX182" s="104"/>
    </row>
    <row r="183" customFormat="false" ht="12" hidden="false" customHeight="true" outlineLevel="0" collapsed="false">
      <c r="A183" s="94" t="n">
        <f aca="false">EDATE(A182,1)</f>
        <v>42095</v>
      </c>
      <c r="B183" s="95" t="n">
        <f aca="false">VLOOKUP(MONTH(A183),Volumes,4)</f>
        <v>10000</v>
      </c>
      <c r="C183" s="96"/>
      <c r="D183" s="97" t="n">
        <f aca="false">B183+C183</f>
        <v>10000</v>
      </c>
      <c r="E183" s="84" t="n">
        <f aca="false">IF(X183=0,0,IF(AND(X183=1,$H$3=1),D183*S183,IF($H$3=2,D183,"N/A")))</f>
        <v>0</v>
      </c>
      <c r="F183" s="84" t="n">
        <f aca="false">E183*W183</f>
        <v>0</v>
      </c>
      <c r="G183" s="32" t="n">
        <f aca="false">VLOOKUP($A183,Table,MATCH(G$4,Curves,0))</f>
        <v>3.551</v>
      </c>
      <c r="H183" s="98" t="n">
        <f aca="false">G183</f>
        <v>3.551</v>
      </c>
      <c r="I183" s="99" t="n">
        <f aca="false">H183</f>
        <v>3.551</v>
      </c>
      <c r="J183" s="32" t="n">
        <f aca="false">VLOOKUP($A183,Table,MATCH(J$4,Curves,0))</f>
        <v>0.000999999999999994</v>
      </c>
      <c r="K183" s="98" t="n">
        <f aca="false">J183</f>
        <v>0.000999999999999994</v>
      </c>
      <c r="L183" s="99" t="n">
        <f aca="false">K183</f>
        <v>0.000999999999999994</v>
      </c>
      <c r="M183" s="32" t="n">
        <f aca="false">VLOOKUP($A183,Table,MATCH(M$4,Curves,0))</f>
        <v>0.0125</v>
      </c>
      <c r="N183" s="98" t="n">
        <f aca="false">VLOOKUP($A183,Table,MATCH(N$4,Curves,0))</f>
        <v>0.03</v>
      </c>
      <c r="O183" s="99" t="n">
        <f aca="false">N183</f>
        <v>0.03</v>
      </c>
      <c r="P183" s="100"/>
      <c r="Q183" s="99" t="n">
        <f aca="false">O183+L183+I183</f>
        <v>3.582</v>
      </c>
      <c r="R183" s="100"/>
      <c r="S183" s="35" t="n">
        <f aca="false">A184-A183</f>
        <v>30</v>
      </c>
      <c r="T183" s="101" t="n">
        <f aca="false">CHOOSE(F$3,A184+24,A183)</f>
        <v>42149</v>
      </c>
      <c r="U183" s="35" t="n">
        <f aca="false">T183-C$3</f>
        <v>5375</v>
      </c>
      <c r="V183" s="32" t="n">
        <f aca="false">VLOOKUP($A183,Table,MATCH(V$4,Curves,0))</f>
        <v>0.070777194469587</v>
      </c>
      <c r="W183" s="102" t="n">
        <f aca="false">1/(1+CHOOSE(F$3,(V184+($K$3/10000))/2,(V183+($K$3/10000))/2))^(2*U183/365.25)</f>
        <v>0.359298433056206</v>
      </c>
      <c r="X183" s="35" t="n">
        <f aca="false">IF(AND(mthbeg&lt;=A183,mthend&gt;=A183),1,0)</f>
        <v>0</v>
      </c>
      <c r="Y183" s="35" t="n">
        <f aca="false">S183*X183</f>
        <v>0</v>
      </c>
      <c r="AA183" s="89" t="n">
        <f aca="false">F183*G183</f>
        <v>0</v>
      </c>
      <c r="AB183" s="89" t="n">
        <f aca="false">$F183*H183</f>
        <v>0</v>
      </c>
      <c r="AC183" s="89" t="n">
        <f aca="false">$F183*I183</f>
        <v>0</v>
      </c>
      <c r="AD183" s="89" t="n">
        <f aca="false">$F183*J183</f>
        <v>0</v>
      </c>
      <c r="AE183" s="89" t="n">
        <f aca="false">$F183*K183</f>
        <v>0</v>
      </c>
      <c r="AF183" s="89" t="n">
        <f aca="false">$F183*L183</f>
        <v>0</v>
      </c>
      <c r="AG183" s="89" t="n">
        <f aca="false">$F183*M183</f>
        <v>0</v>
      </c>
      <c r="AH183" s="89" t="n">
        <f aca="false">$F183*N183</f>
        <v>0</v>
      </c>
      <c r="AI183" s="89" t="n">
        <f aca="false">F183*O183</f>
        <v>0</v>
      </c>
      <c r="AJ183" s="93"/>
      <c r="AK183" s="89" t="n">
        <f aca="false">CHOOSE($G$3,AB183-AC183,AC183-AB183)</f>
        <v>0</v>
      </c>
      <c r="AL183" s="89" t="n">
        <f aca="false">CHOOSE($G$3,AE183-AF183,AF183-AE183)</f>
        <v>0</v>
      </c>
      <c r="AM183" s="89" t="n">
        <f aca="false">CHOOSE($G$3,AH183-AI183,AI183-AH183)</f>
        <v>0</v>
      </c>
      <c r="AN183" s="103" t="n">
        <f aca="false">SUM(AK183:AM183)</f>
        <v>0</v>
      </c>
      <c r="AP183" s="89" t="n">
        <f aca="false">CHOOSE($G$3,AA183-AB183,AB183-AA183)</f>
        <v>0</v>
      </c>
      <c r="AQ183" s="89" t="n">
        <f aca="false">CHOOSE($G$3,AD183-AE183,AE183-AD183)</f>
        <v>0</v>
      </c>
      <c r="AR183" s="89" t="n">
        <f aca="false">CHOOSE($G$3,AG183-AH183,AH183-AG183)</f>
        <v>0</v>
      </c>
      <c r="AS183" s="103" t="n">
        <f aca="false">AP183+AQ183+AR183</f>
        <v>0</v>
      </c>
      <c r="AT183" s="103"/>
      <c r="AU183" s="90" t="n">
        <f aca="false">AS183+AN183</f>
        <v>0</v>
      </c>
      <c r="AW183" s="90" t="n">
        <f aca="false">AI183+AF183+AC183</f>
        <v>0</v>
      </c>
      <c r="AX183" s="104"/>
    </row>
    <row r="184" customFormat="false" ht="12" hidden="false" customHeight="true" outlineLevel="0" collapsed="false">
      <c r="A184" s="94" t="n">
        <f aca="false">EDATE(A183,1)</f>
        <v>42125</v>
      </c>
      <c r="B184" s="95" t="n">
        <f aca="false">VLOOKUP(MONTH(A184),Volumes,4)</f>
        <v>20000</v>
      </c>
      <c r="C184" s="96"/>
      <c r="D184" s="97" t="n">
        <f aca="false">B184+C184</f>
        <v>20000</v>
      </c>
      <c r="E184" s="84" t="n">
        <f aca="false">IF(X184=0,0,IF(AND(X184=1,$H$3=1),D184*S184,IF($H$3=2,D184,"N/A")))</f>
        <v>0</v>
      </c>
      <c r="F184" s="84" t="n">
        <f aca="false">E184*W184</f>
        <v>0</v>
      </c>
      <c r="G184" s="32" t="n">
        <f aca="false">VLOOKUP($A184,Table,MATCH(G$4,Curves,0))</f>
        <v>3.548</v>
      </c>
      <c r="H184" s="98" t="n">
        <f aca="false">G184</f>
        <v>3.548</v>
      </c>
      <c r="I184" s="99" t="n">
        <f aca="false">H184</f>
        <v>3.548</v>
      </c>
      <c r="J184" s="32" t="n">
        <f aca="false">VLOOKUP($A184,Table,MATCH(J$4,Curves,0))</f>
        <v>-0.001249999</v>
      </c>
      <c r="K184" s="98" t="n">
        <f aca="false">J184</f>
        <v>-0.001249999</v>
      </c>
      <c r="L184" s="99" t="n">
        <f aca="false">K184</f>
        <v>-0.001249999</v>
      </c>
      <c r="M184" s="32" t="n">
        <f aca="false">VLOOKUP($A184,Table,MATCH(M$4,Curves,0))</f>
        <v>0.0125</v>
      </c>
      <c r="N184" s="98" t="n">
        <f aca="false">VLOOKUP($A184,Table,MATCH(N$4,Curves,0))</f>
        <v>0.03</v>
      </c>
      <c r="O184" s="99" t="n">
        <f aca="false">N184</f>
        <v>0.03</v>
      </c>
      <c r="P184" s="100"/>
      <c r="Q184" s="99" t="n">
        <f aca="false">O184+L184+I184</f>
        <v>3.576750001</v>
      </c>
      <c r="R184" s="100"/>
      <c r="S184" s="35" t="n">
        <f aca="false">A185-A184</f>
        <v>31</v>
      </c>
      <c r="T184" s="101" t="n">
        <f aca="false">CHOOSE(F$3,A185+24,A184)</f>
        <v>42180</v>
      </c>
      <c r="U184" s="35" t="n">
        <f aca="false">T184-C$3</f>
        <v>5406</v>
      </c>
      <c r="V184" s="32" t="n">
        <f aca="false">VLOOKUP($A184,Table,MATCH(V$4,Curves,0))</f>
        <v>0.070781023236459</v>
      </c>
      <c r="W184" s="102" t="n">
        <f aca="false">1/(1+CHOOSE(F$3,(V185+($K$3/10000))/2,(V184+($K$3/10000))/2))^(2*U184/365.25)</f>
        <v>0.357163339961812</v>
      </c>
      <c r="X184" s="35" t="n">
        <f aca="false">IF(AND(mthbeg&lt;=A184,mthend&gt;=A184),1,0)</f>
        <v>0</v>
      </c>
      <c r="Y184" s="35" t="n">
        <f aca="false">S184*X184</f>
        <v>0</v>
      </c>
      <c r="AA184" s="89" t="n">
        <f aca="false">F184*G184</f>
        <v>0</v>
      </c>
      <c r="AB184" s="89" t="n">
        <f aca="false">$F184*H184</f>
        <v>0</v>
      </c>
      <c r="AC184" s="89" t="n">
        <f aca="false">$F184*I184</f>
        <v>0</v>
      </c>
      <c r="AD184" s="89" t="n">
        <f aca="false">$F184*J184</f>
        <v>-0</v>
      </c>
      <c r="AE184" s="89" t="n">
        <f aca="false">$F184*K184</f>
        <v>-0</v>
      </c>
      <c r="AF184" s="89" t="n">
        <f aca="false">$F184*L184</f>
        <v>-0</v>
      </c>
      <c r="AG184" s="89" t="n">
        <f aca="false">$F184*M184</f>
        <v>0</v>
      </c>
      <c r="AH184" s="89" t="n">
        <f aca="false">$F184*N184</f>
        <v>0</v>
      </c>
      <c r="AI184" s="89" t="n">
        <f aca="false">F184*O184</f>
        <v>0</v>
      </c>
      <c r="AJ184" s="93"/>
      <c r="AK184" s="89" t="n">
        <f aca="false">CHOOSE($G$3,AB184-AC184,AC184-AB184)</f>
        <v>0</v>
      </c>
      <c r="AL184" s="89" t="n">
        <f aca="false">CHOOSE($G$3,AE184-AF184,AF184-AE184)</f>
        <v>0</v>
      </c>
      <c r="AM184" s="89" t="n">
        <f aca="false">CHOOSE($G$3,AH184-AI184,AI184-AH184)</f>
        <v>0</v>
      </c>
      <c r="AN184" s="103" t="n">
        <f aca="false">SUM(AK184:AM184)</f>
        <v>0</v>
      </c>
      <c r="AP184" s="89" t="n">
        <f aca="false">CHOOSE($G$3,AA184-AB184,AB184-AA184)</f>
        <v>0</v>
      </c>
      <c r="AQ184" s="89" t="n">
        <f aca="false">CHOOSE($G$3,AD184-AE184,AE184-AD184)</f>
        <v>0</v>
      </c>
      <c r="AR184" s="89" t="n">
        <f aca="false">CHOOSE($G$3,AG184-AH184,AH184-AG184)</f>
        <v>0</v>
      </c>
      <c r="AS184" s="103" t="n">
        <f aca="false">AP184+AQ184+AR184</f>
        <v>0</v>
      </c>
      <c r="AT184" s="103"/>
      <c r="AU184" s="90" t="n">
        <f aca="false">AS184+AN184</f>
        <v>0</v>
      </c>
      <c r="AW184" s="90" t="n">
        <f aca="false">AI184+AF184+AC184</f>
        <v>0</v>
      </c>
      <c r="AX184" s="104"/>
    </row>
    <row r="185" customFormat="false" ht="12" hidden="false" customHeight="true" outlineLevel="0" collapsed="false">
      <c r="A185" s="94" t="n">
        <f aca="false">EDATE(A184,1)</f>
        <v>42156</v>
      </c>
      <c r="B185" s="95" t="n">
        <f aca="false">VLOOKUP(MONTH(A185),Volumes,4)</f>
        <v>40000</v>
      </c>
      <c r="C185" s="96"/>
      <c r="D185" s="97" t="n">
        <f aca="false">B185+C185</f>
        <v>40000</v>
      </c>
      <c r="E185" s="84" t="n">
        <f aca="false">IF(X185=0,0,IF(AND(X185=1,$H$3=1),D185*S185,IF($H$3=2,D185,"N/A")))</f>
        <v>0</v>
      </c>
      <c r="F185" s="84" t="n">
        <f aca="false">E185*W185</f>
        <v>0</v>
      </c>
      <c r="G185" s="32" t="n">
        <f aca="false">VLOOKUP($A185,Table,MATCH(G$4,Curves,0))</f>
        <v>3.592</v>
      </c>
      <c r="H185" s="98" t="n">
        <f aca="false">G185</f>
        <v>3.592</v>
      </c>
      <c r="I185" s="99" t="n">
        <f aca="false">H185</f>
        <v>3.592</v>
      </c>
      <c r="J185" s="32" t="n">
        <f aca="false">VLOOKUP($A185,Table,MATCH(J$4,Curves,0))</f>
        <v>-0.001249999</v>
      </c>
      <c r="K185" s="98" t="n">
        <f aca="false">J185</f>
        <v>-0.001249999</v>
      </c>
      <c r="L185" s="99" t="n">
        <f aca="false">K185</f>
        <v>-0.001249999</v>
      </c>
      <c r="M185" s="32" t="n">
        <f aca="false">VLOOKUP($A185,Table,MATCH(M$4,Curves,0))</f>
        <v>0.0125</v>
      </c>
      <c r="N185" s="98" t="n">
        <f aca="false">VLOOKUP($A185,Table,MATCH(N$4,Curves,0))</f>
        <v>0.03</v>
      </c>
      <c r="O185" s="99" t="n">
        <f aca="false">N185</f>
        <v>0.03</v>
      </c>
      <c r="P185" s="100"/>
      <c r="Q185" s="99" t="n">
        <f aca="false">O185+L185+I185</f>
        <v>3.620750001</v>
      </c>
      <c r="R185" s="100"/>
      <c r="S185" s="35" t="n">
        <f aca="false">A186-A185</f>
        <v>30</v>
      </c>
      <c r="T185" s="101" t="n">
        <f aca="false">CHOOSE(F$3,A186+24,A185)</f>
        <v>42210</v>
      </c>
      <c r="U185" s="35" t="n">
        <f aca="false">T185-C$3</f>
        <v>5436</v>
      </c>
      <c r="V185" s="32" t="n">
        <f aca="false">VLOOKUP($A185,Table,MATCH(V$4,Curves,0))</f>
        <v>0.070784979628898</v>
      </c>
      <c r="W185" s="102" t="n">
        <f aca="false">1/(1+CHOOSE(F$3,(V186+($K$3/10000))/2,(V185+($K$3/10000))/2))^(2*U185/365.25)</f>
        <v>0.35510898259194</v>
      </c>
      <c r="X185" s="35" t="n">
        <f aca="false">IF(AND(mthbeg&lt;=A185,mthend&gt;=A185),1,0)</f>
        <v>0</v>
      </c>
      <c r="Y185" s="35" t="n">
        <f aca="false">S185*X185</f>
        <v>0</v>
      </c>
      <c r="AA185" s="89" t="n">
        <f aca="false">F185*G185</f>
        <v>0</v>
      </c>
      <c r="AB185" s="89" t="n">
        <f aca="false">$F185*H185</f>
        <v>0</v>
      </c>
      <c r="AC185" s="89" t="n">
        <f aca="false">$F185*I185</f>
        <v>0</v>
      </c>
      <c r="AD185" s="89" t="n">
        <f aca="false">$F185*J185</f>
        <v>-0</v>
      </c>
      <c r="AE185" s="89" t="n">
        <f aca="false">$F185*K185</f>
        <v>-0</v>
      </c>
      <c r="AF185" s="89" t="n">
        <f aca="false">$F185*L185</f>
        <v>-0</v>
      </c>
      <c r="AG185" s="89" t="n">
        <f aca="false">$F185*M185</f>
        <v>0</v>
      </c>
      <c r="AH185" s="89" t="n">
        <f aca="false">$F185*N185</f>
        <v>0</v>
      </c>
      <c r="AI185" s="89" t="n">
        <f aca="false">F185*O185</f>
        <v>0</v>
      </c>
      <c r="AJ185" s="93"/>
      <c r="AK185" s="89" t="n">
        <f aca="false">CHOOSE($G$3,AB185-AC185,AC185-AB185)</f>
        <v>0</v>
      </c>
      <c r="AL185" s="89" t="n">
        <f aca="false">CHOOSE($G$3,AE185-AF185,AF185-AE185)</f>
        <v>0</v>
      </c>
      <c r="AM185" s="89" t="n">
        <f aca="false">CHOOSE($G$3,AH185-AI185,AI185-AH185)</f>
        <v>0</v>
      </c>
      <c r="AN185" s="103" t="n">
        <f aca="false">SUM(AK185:AM185)</f>
        <v>0</v>
      </c>
      <c r="AP185" s="89" t="n">
        <f aca="false">CHOOSE($G$3,AA185-AB185,AB185-AA185)</f>
        <v>0</v>
      </c>
      <c r="AQ185" s="89" t="n">
        <f aca="false">CHOOSE($G$3,AD185-AE185,AE185-AD185)</f>
        <v>0</v>
      </c>
      <c r="AR185" s="89" t="n">
        <f aca="false">CHOOSE($G$3,AG185-AH185,AH185-AG185)</f>
        <v>0</v>
      </c>
      <c r="AS185" s="103" t="n">
        <f aca="false">AP185+AQ185+AR185</f>
        <v>0</v>
      </c>
      <c r="AT185" s="103"/>
      <c r="AU185" s="90" t="n">
        <f aca="false">AS185+AN185</f>
        <v>0</v>
      </c>
      <c r="AW185" s="90" t="n">
        <f aca="false">AI185+AF185+AC185</f>
        <v>0</v>
      </c>
      <c r="AX185" s="104"/>
    </row>
    <row r="186" customFormat="false" ht="12" hidden="false" customHeight="true" outlineLevel="0" collapsed="false">
      <c r="A186" s="94" t="n">
        <f aca="false">EDATE(A185,1)</f>
        <v>42186</v>
      </c>
      <c r="B186" s="95" t="n">
        <f aca="false">VLOOKUP(MONTH(A186),Volumes,4)</f>
        <v>40000</v>
      </c>
      <c r="C186" s="96"/>
      <c r="D186" s="97" t="n">
        <f aca="false">B186+C186</f>
        <v>40000</v>
      </c>
      <c r="E186" s="84" t="n">
        <f aca="false">IF(X186=0,0,IF(AND(X186=1,$H$3=1),D186*S186,IF($H$3=2,D186,"N/A")))</f>
        <v>0</v>
      </c>
      <c r="F186" s="84" t="n">
        <f aca="false">E186*W186</f>
        <v>0</v>
      </c>
      <c r="G186" s="32" t="n">
        <f aca="false">VLOOKUP($A186,Table,MATCH(G$4,Curves,0))</f>
        <v>3.604</v>
      </c>
      <c r="H186" s="98" t="n">
        <f aca="false">G186</f>
        <v>3.604</v>
      </c>
      <c r="I186" s="99" t="n">
        <f aca="false">H186</f>
        <v>3.604</v>
      </c>
      <c r="J186" s="32" t="n">
        <f aca="false">VLOOKUP($A186,Table,MATCH(J$4,Curves,0))</f>
        <v>-0.001249999</v>
      </c>
      <c r="K186" s="98" t="n">
        <f aca="false">J186</f>
        <v>-0.001249999</v>
      </c>
      <c r="L186" s="99" t="n">
        <f aca="false">K186</f>
        <v>-0.001249999</v>
      </c>
      <c r="M186" s="32" t="n">
        <f aca="false">VLOOKUP($A186,Table,MATCH(M$4,Curves,0))</f>
        <v>0.0125</v>
      </c>
      <c r="N186" s="98" t="n">
        <f aca="false">VLOOKUP($A186,Table,MATCH(N$4,Curves,0))</f>
        <v>0.03</v>
      </c>
      <c r="O186" s="99" t="n">
        <f aca="false">N186</f>
        <v>0.03</v>
      </c>
      <c r="P186" s="100"/>
      <c r="Q186" s="99" t="n">
        <f aca="false">O186+L186+I186</f>
        <v>3.632750001</v>
      </c>
      <c r="R186" s="100"/>
      <c r="S186" s="35" t="n">
        <f aca="false">A187-A186</f>
        <v>31</v>
      </c>
      <c r="T186" s="101" t="n">
        <f aca="false">CHOOSE(F$3,A187+24,A186)</f>
        <v>42241</v>
      </c>
      <c r="U186" s="35" t="n">
        <f aca="false">T186-C$3</f>
        <v>5467</v>
      </c>
      <c r="V186" s="32" t="n">
        <f aca="false">VLOOKUP($A186,Table,MATCH(V$4,Curves,0))</f>
        <v>0.07078880839578</v>
      </c>
      <c r="W186" s="102" t="n">
        <f aca="false">1/(1+CHOOSE(F$3,(V187+($K$3/10000))/2,(V186+($K$3/10000))/2))^(2*U186/365.25)</f>
        <v>0.352998334397619</v>
      </c>
      <c r="X186" s="35" t="n">
        <f aca="false">IF(AND(mthbeg&lt;=A186,mthend&gt;=A186),1,0)</f>
        <v>0</v>
      </c>
      <c r="Y186" s="35" t="n">
        <f aca="false">S186*X186</f>
        <v>0</v>
      </c>
      <c r="AA186" s="89" t="n">
        <f aca="false">F186*G186</f>
        <v>0</v>
      </c>
      <c r="AB186" s="89" t="n">
        <f aca="false">$F186*H186</f>
        <v>0</v>
      </c>
      <c r="AC186" s="89" t="n">
        <f aca="false">$F186*I186</f>
        <v>0</v>
      </c>
      <c r="AD186" s="89" t="n">
        <f aca="false">$F186*J186</f>
        <v>-0</v>
      </c>
      <c r="AE186" s="89" t="n">
        <f aca="false">$F186*K186</f>
        <v>-0</v>
      </c>
      <c r="AF186" s="89" t="n">
        <f aca="false">$F186*L186</f>
        <v>-0</v>
      </c>
      <c r="AG186" s="89" t="n">
        <f aca="false">$F186*M186</f>
        <v>0</v>
      </c>
      <c r="AH186" s="89" t="n">
        <f aca="false">$F186*N186</f>
        <v>0</v>
      </c>
      <c r="AI186" s="89" t="n">
        <f aca="false">F186*O186</f>
        <v>0</v>
      </c>
      <c r="AJ186" s="93"/>
      <c r="AK186" s="89" t="n">
        <f aca="false">CHOOSE($G$3,AB186-AC186,AC186-AB186)</f>
        <v>0</v>
      </c>
      <c r="AL186" s="89" t="n">
        <f aca="false">CHOOSE($G$3,AE186-AF186,AF186-AE186)</f>
        <v>0</v>
      </c>
      <c r="AM186" s="89" t="n">
        <f aca="false">CHOOSE($G$3,AH186-AI186,AI186-AH186)</f>
        <v>0</v>
      </c>
      <c r="AN186" s="103" t="n">
        <f aca="false">SUM(AK186:AM186)</f>
        <v>0</v>
      </c>
      <c r="AP186" s="89" t="n">
        <f aca="false">CHOOSE($G$3,AA186-AB186,AB186-AA186)</f>
        <v>0</v>
      </c>
      <c r="AQ186" s="89" t="n">
        <f aca="false">CHOOSE($G$3,AD186-AE186,AE186-AD186)</f>
        <v>0</v>
      </c>
      <c r="AR186" s="89" t="n">
        <f aca="false">CHOOSE($G$3,AG186-AH186,AH186-AG186)</f>
        <v>0</v>
      </c>
      <c r="AS186" s="103" t="n">
        <f aca="false">AP186+AQ186+AR186</f>
        <v>0</v>
      </c>
      <c r="AT186" s="103"/>
      <c r="AU186" s="90" t="n">
        <f aca="false">AS186+AN186</f>
        <v>0</v>
      </c>
      <c r="AW186" s="90" t="n">
        <f aca="false">AI186+AF186+AC186</f>
        <v>0</v>
      </c>
      <c r="AX186" s="104"/>
    </row>
    <row r="187" customFormat="false" ht="12" hidden="false" customHeight="true" outlineLevel="0" collapsed="false">
      <c r="A187" s="94" t="n">
        <f aca="false">EDATE(A186,1)</f>
        <v>42217</v>
      </c>
      <c r="B187" s="95" t="n">
        <f aca="false">VLOOKUP(MONTH(A187),Volumes,4)</f>
        <v>40000</v>
      </c>
      <c r="C187" s="96"/>
      <c r="D187" s="97" t="n">
        <f aca="false">B187+C187</f>
        <v>40000</v>
      </c>
      <c r="E187" s="84" t="n">
        <f aca="false">IF(X187=0,0,IF(AND(X187=1,$H$3=1),D187*S187,IF($H$3=2,D187,"N/A")))</f>
        <v>0</v>
      </c>
      <c r="F187" s="84" t="n">
        <f aca="false">E187*W187</f>
        <v>0</v>
      </c>
      <c r="G187" s="32" t="n">
        <f aca="false">VLOOKUP($A187,Table,MATCH(G$4,Curves,0))</f>
        <v>3.625</v>
      </c>
      <c r="H187" s="98" t="n">
        <f aca="false">G187</f>
        <v>3.625</v>
      </c>
      <c r="I187" s="99" t="n">
        <f aca="false">H187</f>
        <v>3.625</v>
      </c>
      <c r="J187" s="32" t="n">
        <f aca="false">VLOOKUP($A187,Table,MATCH(J$4,Curves,0))</f>
        <v>-0.00375</v>
      </c>
      <c r="K187" s="98" t="n">
        <f aca="false">J187</f>
        <v>-0.00375</v>
      </c>
      <c r="L187" s="99" t="n">
        <f aca="false">K187</f>
        <v>-0.00375</v>
      </c>
      <c r="M187" s="32" t="n">
        <f aca="false">VLOOKUP($A187,Table,MATCH(M$4,Curves,0))</f>
        <v>0.0125</v>
      </c>
      <c r="N187" s="98" t="n">
        <f aca="false">VLOOKUP($A187,Table,MATCH(N$4,Curves,0))</f>
        <v>0.03</v>
      </c>
      <c r="O187" s="99" t="n">
        <f aca="false">N187</f>
        <v>0.03</v>
      </c>
      <c r="P187" s="100"/>
      <c r="Q187" s="99" t="n">
        <f aca="false">O187+L187+I187</f>
        <v>3.65125</v>
      </c>
      <c r="R187" s="100"/>
      <c r="S187" s="35" t="n">
        <f aca="false">A188-A187</f>
        <v>31</v>
      </c>
      <c r="T187" s="101" t="n">
        <f aca="false">CHOOSE(F$3,A188+24,A187)</f>
        <v>42272</v>
      </c>
      <c r="U187" s="35" t="n">
        <f aca="false">T187-C$3</f>
        <v>5498</v>
      </c>
      <c r="V187" s="32" t="n">
        <f aca="false">VLOOKUP($A187,Table,MATCH(V$4,Curves,0))</f>
        <v>0.07079276478823</v>
      </c>
      <c r="W187" s="102" t="n">
        <f aca="false">1/(1+CHOOSE(F$3,(V188+($K$3/10000))/2,(V187+($K$3/10000))/2))^(2*U187/365.25)</f>
        <v>0.35090000362078</v>
      </c>
      <c r="X187" s="35" t="n">
        <f aca="false">IF(AND(mthbeg&lt;=A187,mthend&gt;=A187),1,0)</f>
        <v>0</v>
      </c>
      <c r="Y187" s="35" t="n">
        <f aca="false">S187*X187</f>
        <v>0</v>
      </c>
      <c r="AA187" s="89" t="n">
        <f aca="false">F187*G187</f>
        <v>0</v>
      </c>
      <c r="AB187" s="89" t="n">
        <f aca="false">$F187*H187</f>
        <v>0</v>
      </c>
      <c r="AC187" s="89" t="n">
        <f aca="false">$F187*I187</f>
        <v>0</v>
      </c>
      <c r="AD187" s="89" t="n">
        <f aca="false">$F187*J187</f>
        <v>-0</v>
      </c>
      <c r="AE187" s="89" t="n">
        <f aca="false">$F187*K187</f>
        <v>-0</v>
      </c>
      <c r="AF187" s="89" t="n">
        <f aca="false">$F187*L187</f>
        <v>-0</v>
      </c>
      <c r="AG187" s="89" t="n">
        <f aca="false">$F187*M187</f>
        <v>0</v>
      </c>
      <c r="AH187" s="89" t="n">
        <f aca="false">$F187*N187</f>
        <v>0</v>
      </c>
      <c r="AI187" s="89" t="n">
        <f aca="false">F187*O187</f>
        <v>0</v>
      </c>
      <c r="AJ187" s="93"/>
      <c r="AK187" s="89" t="n">
        <f aca="false">CHOOSE($G$3,AB187-AC187,AC187-AB187)</f>
        <v>0</v>
      </c>
      <c r="AL187" s="89" t="n">
        <f aca="false">CHOOSE($G$3,AE187-AF187,AF187-AE187)</f>
        <v>0</v>
      </c>
      <c r="AM187" s="89" t="n">
        <f aca="false">CHOOSE($G$3,AH187-AI187,AI187-AH187)</f>
        <v>0</v>
      </c>
      <c r="AN187" s="103" t="n">
        <f aca="false">SUM(AK187:AM187)</f>
        <v>0</v>
      </c>
      <c r="AP187" s="89" t="n">
        <f aca="false">CHOOSE($G$3,AA187-AB187,AB187-AA187)</f>
        <v>0</v>
      </c>
      <c r="AQ187" s="89" t="n">
        <f aca="false">CHOOSE($G$3,AD187-AE187,AE187-AD187)</f>
        <v>0</v>
      </c>
      <c r="AR187" s="89" t="n">
        <f aca="false">CHOOSE($G$3,AG187-AH187,AH187-AG187)</f>
        <v>0</v>
      </c>
      <c r="AS187" s="103" t="n">
        <f aca="false">AP187+AQ187+AR187</f>
        <v>0</v>
      </c>
      <c r="AT187" s="103"/>
      <c r="AU187" s="90" t="n">
        <f aca="false">AS187+AN187</f>
        <v>0</v>
      </c>
      <c r="AW187" s="90" t="n">
        <f aca="false">AI187+AF187+AC187</f>
        <v>0</v>
      </c>
      <c r="AX187" s="104"/>
    </row>
    <row r="188" customFormat="false" ht="12" hidden="false" customHeight="true" outlineLevel="0" collapsed="false">
      <c r="A188" s="94" t="n">
        <f aca="false">EDATE(A187,1)</f>
        <v>42248</v>
      </c>
      <c r="B188" s="95" t="n">
        <f aca="false">VLOOKUP(MONTH(A188),Volumes,4)</f>
        <v>20000</v>
      </c>
      <c r="C188" s="96"/>
      <c r="D188" s="97" t="n">
        <f aca="false">B188+C188</f>
        <v>20000</v>
      </c>
      <c r="E188" s="84" t="n">
        <f aca="false">IF(X188=0,0,IF(AND(X188=1,$H$3=1),D188*S188,IF($H$3=2,D188,"N/A")))</f>
        <v>0</v>
      </c>
      <c r="F188" s="84" t="n">
        <f aca="false">E188*W188</f>
        <v>0</v>
      </c>
      <c r="G188" s="32" t="n">
        <f aca="false">VLOOKUP($A188,Table,MATCH(G$4,Curves,0))</f>
        <v>3.64</v>
      </c>
      <c r="H188" s="98" t="n">
        <f aca="false">G188</f>
        <v>3.64</v>
      </c>
      <c r="I188" s="99" t="n">
        <f aca="false">H188</f>
        <v>3.64</v>
      </c>
      <c r="J188" s="32" t="n">
        <f aca="false">VLOOKUP($A188,Table,MATCH(J$4,Curves,0))</f>
        <v>-0.00375</v>
      </c>
      <c r="K188" s="98" t="n">
        <f aca="false">J188</f>
        <v>-0.00375</v>
      </c>
      <c r="L188" s="99" t="n">
        <f aca="false">K188</f>
        <v>-0.00375</v>
      </c>
      <c r="M188" s="32" t="n">
        <f aca="false">VLOOKUP($A188,Table,MATCH(M$4,Curves,0))</f>
        <v>0.0125</v>
      </c>
      <c r="N188" s="98" t="n">
        <f aca="false">VLOOKUP($A188,Table,MATCH(N$4,Curves,0))</f>
        <v>0.03</v>
      </c>
      <c r="O188" s="99" t="n">
        <f aca="false">N188</f>
        <v>0.03</v>
      </c>
      <c r="P188" s="100"/>
      <c r="Q188" s="99" t="n">
        <f aca="false">O188+L188+I188</f>
        <v>3.66625</v>
      </c>
      <c r="R188" s="100"/>
      <c r="S188" s="35" t="n">
        <f aca="false">A189-A188</f>
        <v>30</v>
      </c>
      <c r="T188" s="101" t="n">
        <f aca="false">CHOOSE(F$3,A189+24,A188)</f>
        <v>42302</v>
      </c>
      <c r="U188" s="35" t="n">
        <f aca="false">T188-C$3</f>
        <v>5528</v>
      </c>
      <c r="V188" s="32" t="n">
        <f aca="false">VLOOKUP($A188,Table,MATCH(V$4,Curves,0))</f>
        <v>0.070796721180685</v>
      </c>
      <c r="W188" s="102" t="n">
        <f aca="false">1/(1+CHOOSE(F$3,(V189+($K$3/10000))/2,(V188+($K$3/10000))/2))^(2*U188/365.25)</f>
        <v>0.348881022344853</v>
      </c>
      <c r="X188" s="35" t="n">
        <f aca="false">IF(AND(mthbeg&lt;=A188,mthend&gt;=A188),1,0)</f>
        <v>0</v>
      </c>
      <c r="Y188" s="35" t="n">
        <f aca="false">S188*X188</f>
        <v>0</v>
      </c>
      <c r="AA188" s="89" t="n">
        <f aca="false">F188*G188</f>
        <v>0</v>
      </c>
      <c r="AB188" s="89" t="n">
        <f aca="false">$F188*H188</f>
        <v>0</v>
      </c>
      <c r="AC188" s="89" t="n">
        <f aca="false">$F188*I188</f>
        <v>0</v>
      </c>
      <c r="AD188" s="89" t="n">
        <f aca="false">$F188*J188</f>
        <v>-0</v>
      </c>
      <c r="AE188" s="89" t="n">
        <f aca="false">$F188*K188</f>
        <v>-0</v>
      </c>
      <c r="AF188" s="89" t="n">
        <f aca="false">$F188*L188</f>
        <v>-0</v>
      </c>
      <c r="AG188" s="89" t="n">
        <f aca="false">$F188*M188</f>
        <v>0</v>
      </c>
      <c r="AH188" s="89" t="n">
        <f aca="false">$F188*N188</f>
        <v>0</v>
      </c>
      <c r="AI188" s="89" t="n">
        <f aca="false">F188*O188</f>
        <v>0</v>
      </c>
      <c r="AJ188" s="93"/>
      <c r="AK188" s="89" t="n">
        <f aca="false">CHOOSE($G$3,AB188-AC188,AC188-AB188)</f>
        <v>0</v>
      </c>
      <c r="AL188" s="89" t="n">
        <f aca="false">CHOOSE($G$3,AE188-AF188,AF188-AE188)</f>
        <v>0</v>
      </c>
      <c r="AM188" s="89" t="n">
        <f aca="false">CHOOSE($G$3,AH188-AI188,AI188-AH188)</f>
        <v>0</v>
      </c>
      <c r="AN188" s="103" t="n">
        <f aca="false">SUM(AK188:AM188)</f>
        <v>0</v>
      </c>
      <c r="AP188" s="89" t="n">
        <f aca="false">CHOOSE($G$3,AA188-AB188,AB188-AA188)</f>
        <v>0</v>
      </c>
      <c r="AQ188" s="89" t="n">
        <f aca="false">CHOOSE($G$3,AD188-AE188,AE188-AD188)</f>
        <v>0</v>
      </c>
      <c r="AR188" s="89" t="n">
        <f aca="false">CHOOSE($G$3,AG188-AH188,AH188-AG188)</f>
        <v>0</v>
      </c>
      <c r="AS188" s="103" t="n">
        <f aca="false">AP188+AQ188+AR188</f>
        <v>0</v>
      </c>
      <c r="AT188" s="103"/>
      <c r="AU188" s="90" t="n">
        <f aca="false">AS188+AN188</f>
        <v>0</v>
      </c>
      <c r="AW188" s="90" t="n">
        <f aca="false">AI188+AF188+AC188</f>
        <v>0</v>
      </c>
      <c r="AX188" s="104"/>
    </row>
    <row r="189" customFormat="false" ht="12" hidden="false" customHeight="true" outlineLevel="0" collapsed="false">
      <c r="A189" s="94" t="n">
        <f aca="false">EDATE(A188,1)</f>
        <v>42278</v>
      </c>
      <c r="B189" s="95" t="n">
        <f aca="false">VLOOKUP(MONTH(A189),Volumes,4)</f>
        <v>10000</v>
      </c>
      <c r="C189" s="96"/>
      <c r="D189" s="97" t="n">
        <f aca="false">B189+C189</f>
        <v>10000</v>
      </c>
      <c r="E189" s="84" t="n">
        <f aca="false">IF(X189=0,0,IF(AND(X189=1,$H$3=1),D189*S189,IF($H$3=2,D189,"N/A")))</f>
        <v>0</v>
      </c>
      <c r="F189" s="84" t="n">
        <f aca="false">E189*W189</f>
        <v>0</v>
      </c>
      <c r="G189" s="32" t="n">
        <f aca="false">VLOOKUP($A189,Table,MATCH(G$4,Curves,0))</f>
        <v>3.643</v>
      </c>
      <c r="H189" s="98" t="n">
        <f aca="false">G189</f>
        <v>3.643</v>
      </c>
      <c r="I189" s="99" t="n">
        <f aca="false">H189</f>
        <v>3.643</v>
      </c>
      <c r="J189" s="32" t="n">
        <f aca="false">VLOOKUP($A189,Table,MATCH(J$4,Curves,0))</f>
        <v>-0.0195</v>
      </c>
      <c r="K189" s="98" t="n">
        <f aca="false">J189</f>
        <v>-0.0195</v>
      </c>
      <c r="L189" s="99" t="n">
        <f aca="false">K189</f>
        <v>-0.0195</v>
      </c>
      <c r="M189" s="32" t="n">
        <f aca="false">VLOOKUP($A189,Table,MATCH(M$4,Curves,0))</f>
        <v>0.0125</v>
      </c>
      <c r="N189" s="98" t="n">
        <f aca="false">VLOOKUP($A189,Table,MATCH(N$4,Curves,0))</f>
        <v>0.03</v>
      </c>
      <c r="O189" s="99" t="n">
        <f aca="false">N189</f>
        <v>0.03</v>
      </c>
      <c r="P189" s="100"/>
      <c r="Q189" s="99" t="n">
        <f aca="false">O189+L189+I189</f>
        <v>3.6535</v>
      </c>
      <c r="R189" s="100"/>
      <c r="S189" s="35" t="n">
        <f aca="false">A190-A189</f>
        <v>31</v>
      </c>
      <c r="T189" s="101" t="n">
        <f aca="false">CHOOSE(F$3,A190+24,A189)</f>
        <v>42333</v>
      </c>
      <c r="U189" s="35" t="n">
        <f aca="false">T189-C$3</f>
        <v>5559</v>
      </c>
      <c r="V189" s="32" t="n">
        <f aca="false">VLOOKUP($A189,Table,MATCH(V$4,Curves,0))</f>
        <v>0.070800549947581</v>
      </c>
      <c r="W189" s="102" t="n">
        <f aca="false">1/(1+CHOOSE(F$3,(V190+($K$3/10000))/2,(V189+($K$3/10000))/2))^(2*U189/365.25)</f>
        <v>0.346806723575404</v>
      </c>
      <c r="X189" s="35" t="n">
        <f aca="false">IF(AND(mthbeg&lt;=A189,mthend&gt;=A189),1,0)</f>
        <v>0</v>
      </c>
      <c r="Y189" s="35" t="n">
        <f aca="false">S189*X189</f>
        <v>0</v>
      </c>
      <c r="AA189" s="89" t="n">
        <f aca="false">F189*G189</f>
        <v>0</v>
      </c>
      <c r="AB189" s="89" t="n">
        <f aca="false">$F189*H189</f>
        <v>0</v>
      </c>
      <c r="AC189" s="89" t="n">
        <f aca="false">$F189*I189</f>
        <v>0</v>
      </c>
      <c r="AD189" s="89" t="n">
        <f aca="false">$F189*J189</f>
        <v>-0</v>
      </c>
      <c r="AE189" s="89" t="n">
        <f aca="false">$F189*K189</f>
        <v>-0</v>
      </c>
      <c r="AF189" s="89" t="n">
        <f aca="false">$F189*L189</f>
        <v>-0</v>
      </c>
      <c r="AG189" s="89" t="n">
        <f aca="false">$F189*M189</f>
        <v>0</v>
      </c>
      <c r="AH189" s="89" t="n">
        <f aca="false">$F189*N189</f>
        <v>0</v>
      </c>
      <c r="AI189" s="89" t="n">
        <f aca="false">F189*O189</f>
        <v>0</v>
      </c>
      <c r="AJ189" s="93"/>
      <c r="AK189" s="89" t="n">
        <f aca="false">CHOOSE($G$3,AB189-AC189,AC189-AB189)</f>
        <v>0</v>
      </c>
      <c r="AL189" s="89" t="n">
        <f aca="false">CHOOSE($G$3,AE189-AF189,AF189-AE189)</f>
        <v>0</v>
      </c>
      <c r="AM189" s="89" t="n">
        <f aca="false">CHOOSE($G$3,AH189-AI189,AI189-AH189)</f>
        <v>0</v>
      </c>
      <c r="AN189" s="103" t="n">
        <f aca="false">SUM(AK189:AM189)</f>
        <v>0</v>
      </c>
      <c r="AP189" s="89" t="n">
        <f aca="false">CHOOSE($G$3,AA189-AB189,AB189-AA189)</f>
        <v>0</v>
      </c>
      <c r="AQ189" s="89" t="n">
        <f aca="false">CHOOSE($G$3,AD189-AE189,AE189-AD189)</f>
        <v>0</v>
      </c>
      <c r="AR189" s="89" t="n">
        <f aca="false">CHOOSE($G$3,AG189-AH189,AH189-AG189)</f>
        <v>0</v>
      </c>
      <c r="AS189" s="103" t="n">
        <f aca="false">AP189+AQ189+AR189</f>
        <v>0</v>
      </c>
      <c r="AT189" s="103"/>
      <c r="AU189" s="90" t="n">
        <f aca="false">AS189+AN189</f>
        <v>0</v>
      </c>
      <c r="AW189" s="90" t="n">
        <f aca="false">AI189+AF189+AC189</f>
        <v>0</v>
      </c>
      <c r="AX189" s="104"/>
    </row>
    <row r="190" customFormat="false" ht="12" hidden="false" customHeight="true" outlineLevel="0" collapsed="false">
      <c r="A190" s="94" t="n">
        <f aca="false">EDATE(A189,1)</f>
        <v>42309</v>
      </c>
      <c r="B190" s="95" t="n">
        <f aca="false">VLOOKUP(MONTH(A190),Volumes,4)</f>
        <v>10000</v>
      </c>
      <c r="C190" s="96"/>
      <c r="D190" s="97" t="n">
        <f aca="false">B190+C190</f>
        <v>10000</v>
      </c>
      <c r="E190" s="84" t="n">
        <f aca="false">IF(X190=0,0,IF(AND(X190=1,$H$3=1),D190*S190,IF($H$3=2,D190,"N/A")))</f>
        <v>0</v>
      </c>
      <c r="F190" s="84" t="n">
        <f aca="false">E190*W190</f>
        <v>0</v>
      </c>
      <c r="G190" s="32" t="n">
        <f aca="false">VLOOKUP($A190,Table,MATCH(G$4,Curves,0))</f>
        <v>3.675</v>
      </c>
      <c r="H190" s="98" t="n">
        <f aca="false">G190</f>
        <v>3.675</v>
      </c>
      <c r="I190" s="99" t="n">
        <f aca="false">H190</f>
        <v>3.675</v>
      </c>
      <c r="J190" s="32" t="n">
        <f aca="false">VLOOKUP($A190,Table,MATCH(J$4,Curves,0))</f>
        <v>-0.0185</v>
      </c>
      <c r="K190" s="98" t="n">
        <f aca="false">J190</f>
        <v>-0.0185</v>
      </c>
      <c r="L190" s="99" t="n">
        <f aca="false">K190</f>
        <v>-0.0185</v>
      </c>
      <c r="M190" s="32" t="n">
        <f aca="false">VLOOKUP($A190,Table,MATCH(M$4,Curves,0))</f>
        <v>0.01</v>
      </c>
      <c r="N190" s="98" t="n">
        <f aca="false">VLOOKUP($A190,Table,MATCH(N$4,Curves,0))</f>
        <v>0.03</v>
      </c>
      <c r="O190" s="99" t="n">
        <f aca="false">N190</f>
        <v>0.03</v>
      </c>
      <c r="P190" s="100"/>
      <c r="Q190" s="99" t="n">
        <f aca="false">O190+L190+I190</f>
        <v>3.6865</v>
      </c>
      <c r="R190" s="100"/>
      <c r="S190" s="35" t="n">
        <f aca="false">A191-A190</f>
        <v>30</v>
      </c>
      <c r="T190" s="101" t="n">
        <f aca="false">CHOOSE(F$3,A191+24,A190)</f>
        <v>42363</v>
      </c>
      <c r="U190" s="35" t="n">
        <f aca="false">T190-C$3</f>
        <v>5589</v>
      </c>
      <c r="V190" s="32" t="n">
        <f aca="false">VLOOKUP($A190,Table,MATCH(V$4,Curves,0))</f>
        <v>0.070804506340046</v>
      </c>
      <c r="W190" s="102" t="n">
        <f aca="false">1/(1+CHOOSE(F$3,(V191+($K$3/10000))/2,(V190+($K$3/10000))/2))^(2*U190/365.25)</f>
        <v>0.344810868076477</v>
      </c>
      <c r="X190" s="35" t="n">
        <f aca="false">IF(AND(mthbeg&lt;=A190,mthend&gt;=A190),1,0)</f>
        <v>0</v>
      </c>
      <c r="Y190" s="35" t="n">
        <f aca="false">S190*X190</f>
        <v>0</v>
      </c>
      <c r="AA190" s="89" t="n">
        <f aca="false">F190*G190</f>
        <v>0</v>
      </c>
      <c r="AB190" s="89" t="n">
        <f aca="false">$F190*H190</f>
        <v>0</v>
      </c>
      <c r="AC190" s="89" t="n">
        <f aca="false">$F190*I190</f>
        <v>0</v>
      </c>
      <c r="AD190" s="89" t="n">
        <f aca="false">$F190*J190</f>
        <v>-0</v>
      </c>
      <c r="AE190" s="89" t="n">
        <f aca="false">$F190*K190</f>
        <v>-0</v>
      </c>
      <c r="AF190" s="89" t="n">
        <f aca="false">$F190*L190</f>
        <v>-0</v>
      </c>
      <c r="AG190" s="89" t="n">
        <f aca="false">$F190*M190</f>
        <v>0</v>
      </c>
      <c r="AH190" s="89" t="n">
        <f aca="false">$F190*N190</f>
        <v>0</v>
      </c>
      <c r="AI190" s="89" t="n">
        <f aca="false">F190*O190</f>
        <v>0</v>
      </c>
      <c r="AJ190" s="93"/>
      <c r="AK190" s="89" t="n">
        <f aca="false">CHOOSE($G$3,AB190-AC190,AC190-AB190)</f>
        <v>0</v>
      </c>
      <c r="AL190" s="89" t="n">
        <f aca="false">CHOOSE($G$3,AE190-AF190,AF190-AE190)</f>
        <v>0</v>
      </c>
      <c r="AM190" s="89" t="n">
        <f aca="false">CHOOSE($G$3,AH190-AI190,AI190-AH190)</f>
        <v>0</v>
      </c>
      <c r="AN190" s="103" t="n">
        <f aca="false">SUM(AK190:AM190)</f>
        <v>0</v>
      </c>
      <c r="AP190" s="89" t="n">
        <f aca="false">CHOOSE($G$3,AA190-AB190,AB190-AA190)</f>
        <v>0</v>
      </c>
      <c r="AQ190" s="89" t="n">
        <f aca="false">CHOOSE($G$3,AD190-AE190,AE190-AD190)</f>
        <v>0</v>
      </c>
      <c r="AR190" s="89" t="n">
        <f aca="false">CHOOSE($G$3,AG190-AH190,AH190-AG190)</f>
        <v>0</v>
      </c>
      <c r="AS190" s="103" t="n">
        <f aca="false">AP190+AQ190+AR190</f>
        <v>0</v>
      </c>
      <c r="AT190" s="103"/>
      <c r="AU190" s="90" t="n">
        <f aca="false">AS190+AN190</f>
        <v>0</v>
      </c>
      <c r="AW190" s="90" t="n">
        <f aca="false">AI190+AF190+AC190</f>
        <v>0</v>
      </c>
      <c r="AX190" s="104"/>
    </row>
    <row r="191" customFormat="false" ht="12" hidden="false" customHeight="true" outlineLevel="0" collapsed="false">
      <c r="A191" s="94" t="n">
        <f aca="false">EDATE(A190,1)</f>
        <v>42339</v>
      </c>
      <c r="B191" s="95" t="n">
        <f aca="false">VLOOKUP(MONTH(A191),Volumes,4)</f>
        <v>10000</v>
      </c>
      <c r="C191" s="96"/>
      <c r="D191" s="97" t="n">
        <f aca="false">B191+C191</f>
        <v>10000</v>
      </c>
      <c r="E191" s="84" t="n">
        <f aca="false">IF(X191=0,0,IF(AND(X191=1,$H$3=1),D191*S191,IF($H$3=2,D191,"N/A")))</f>
        <v>0</v>
      </c>
      <c r="F191" s="84" t="n">
        <f aca="false">E191*W191</f>
        <v>0</v>
      </c>
      <c r="G191" s="32" t="n">
        <f aca="false">VLOOKUP($A191,Table,MATCH(G$4,Curves,0))</f>
        <v>3.725</v>
      </c>
      <c r="H191" s="98" t="n">
        <f aca="false">G191</f>
        <v>3.725</v>
      </c>
      <c r="I191" s="99" t="n">
        <f aca="false">H191</f>
        <v>3.725</v>
      </c>
      <c r="J191" s="32" t="n">
        <f aca="false">VLOOKUP($A191,Table,MATCH(J$4,Curves,0))</f>
        <v>-0.0185</v>
      </c>
      <c r="K191" s="98" t="n">
        <f aca="false">J191</f>
        <v>-0.0185</v>
      </c>
      <c r="L191" s="99" t="n">
        <f aca="false">K191</f>
        <v>-0.0185</v>
      </c>
      <c r="M191" s="32" t="n">
        <f aca="false">VLOOKUP($A191,Table,MATCH(M$4,Curves,0))</f>
        <v>0.01</v>
      </c>
      <c r="N191" s="98" t="n">
        <f aca="false">VLOOKUP($A191,Table,MATCH(N$4,Curves,0))</f>
        <v>0.03</v>
      </c>
      <c r="O191" s="99" t="n">
        <f aca="false">N191</f>
        <v>0.03</v>
      </c>
      <c r="P191" s="100"/>
      <c r="Q191" s="99" t="n">
        <f aca="false">O191+L191+I191</f>
        <v>3.7365</v>
      </c>
      <c r="R191" s="100"/>
      <c r="S191" s="35" t="n">
        <f aca="false">A192-A191</f>
        <v>31</v>
      </c>
      <c r="T191" s="101" t="n">
        <f aca="false">CHOOSE(F$3,A192+24,A191)</f>
        <v>42394</v>
      </c>
      <c r="U191" s="35" t="n">
        <f aca="false">T191-C$3</f>
        <v>5620</v>
      </c>
      <c r="V191" s="32" t="n">
        <f aca="false">VLOOKUP($A191,Table,MATCH(V$4,Curves,0))</f>
        <v>0.070808335106953</v>
      </c>
      <c r="W191" s="102" t="n">
        <f aca="false">1/(1+CHOOSE(F$3,(V192+($K$3/10000))/2,(V191+($K$3/10000))/2))^(2*U191/365.25)</f>
        <v>0.342760331323208</v>
      </c>
      <c r="X191" s="35" t="n">
        <f aca="false">IF(AND(mthbeg&lt;=A191,mthend&gt;=A191),1,0)</f>
        <v>0</v>
      </c>
      <c r="Y191" s="35" t="n">
        <f aca="false">S191*X191</f>
        <v>0</v>
      </c>
      <c r="AA191" s="89" t="n">
        <f aca="false">F191*G191</f>
        <v>0</v>
      </c>
      <c r="AB191" s="89" t="n">
        <f aca="false">$F191*H191</f>
        <v>0</v>
      </c>
      <c r="AC191" s="89" t="n">
        <f aca="false">$F191*I191</f>
        <v>0</v>
      </c>
      <c r="AD191" s="89" t="n">
        <f aca="false">$F191*J191</f>
        <v>-0</v>
      </c>
      <c r="AE191" s="89" t="n">
        <f aca="false">$F191*K191</f>
        <v>-0</v>
      </c>
      <c r="AF191" s="89" t="n">
        <f aca="false">$F191*L191</f>
        <v>-0</v>
      </c>
      <c r="AG191" s="89" t="n">
        <f aca="false">$F191*M191</f>
        <v>0</v>
      </c>
      <c r="AH191" s="89" t="n">
        <f aca="false">$F191*N191</f>
        <v>0</v>
      </c>
      <c r="AI191" s="89" t="n">
        <f aca="false">F191*O191</f>
        <v>0</v>
      </c>
      <c r="AJ191" s="93"/>
      <c r="AK191" s="89" t="n">
        <f aca="false">CHOOSE($G$3,AB191-AC191,AC191-AB191)</f>
        <v>0</v>
      </c>
      <c r="AL191" s="89" t="n">
        <f aca="false">CHOOSE($G$3,AE191-AF191,AF191-AE191)</f>
        <v>0</v>
      </c>
      <c r="AM191" s="89" t="n">
        <f aca="false">CHOOSE($G$3,AH191-AI191,AI191-AH191)</f>
        <v>0</v>
      </c>
      <c r="AN191" s="103" t="n">
        <f aca="false">SUM(AK191:AM191)</f>
        <v>0</v>
      </c>
      <c r="AP191" s="89" t="n">
        <f aca="false">CHOOSE($G$3,AA191-AB191,AB191-AA191)</f>
        <v>0</v>
      </c>
      <c r="AQ191" s="89" t="n">
        <f aca="false">CHOOSE($G$3,AD191-AE191,AE191-AD191)</f>
        <v>0</v>
      </c>
      <c r="AR191" s="89" t="n">
        <f aca="false">CHOOSE($G$3,AG191-AH191,AH191-AG191)</f>
        <v>0</v>
      </c>
      <c r="AS191" s="103" t="n">
        <f aca="false">AP191+AQ191+AR191</f>
        <v>0</v>
      </c>
      <c r="AT191" s="103"/>
      <c r="AU191" s="90" t="n">
        <f aca="false">AS191+AN191</f>
        <v>0</v>
      </c>
      <c r="AW191" s="90" t="n">
        <f aca="false">AI191+AF191+AC191</f>
        <v>0</v>
      </c>
      <c r="AX191" s="104"/>
    </row>
    <row r="192" customFormat="false" ht="12" hidden="false" customHeight="true" outlineLevel="0" collapsed="false">
      <c r="A192" s="94" t="n">
        <f aca="false">EDATE(A191,1)</f>
        <v>42370</v>
      </c>
      <c r="B192" s="95" t="n">
        <f aca="false">VLOOKUP(MONTH(A192),Volumes,4)</f>
        <v>10000</v>
      </c>
      <c r="C192" s="96"/>
      <c r="D192" s="97" t="n">
        <f aca="false">B192+C192</f>
        <v>10000</v>
      </c>
      <c r="E192" s="84" t="n">
        <f aca="false">IF(X192=0,0,IF(AND(X192=1,$H$3=1),D192*S192,IF($H$3=2,D192,"N/A")))</f>
        <v>0</v>
      </c>
      <c r="F192" s="84" t="n">
        <f aca="false">E192*W192</f>
        <v>0</v>
      </c>
      <c r="G192" s="32" t="n">
        <f aca="false">VLOOKUP($A192,Table,MATCH(G$4,Curves,0))</f>
        <v>3.938</v>
      </c>
      <c r="H192" s="98" t="n">
        <f aca="false">G192</f>
        <v>3.938</v>
      </c>
      <c r="I192" s="99" t="n">
        <f aca="false">H192</f>
        <v>3.938</v>
      </c>
      <c r="J192" s="32" t="n">
        <f aca="false">VLOOKUP($A192,Table,MATCH(J$4,Curves,0))</f>
        <v>-0.0185</v>
      </c>
      <c r="K192" s="98" t="n">
        <f aca="false">J192</f>
        <v>-0.0185</v>
      </c>
      <c r="L192" s="99" t="n">
        <f aca="false">K192</f>
        <v>-0.0185</v>
      </c>
      <c r="M192" s="32" t="n">
        <f aca="false">VLOOKUP($A192,Table,MATCH(M$4,Curves,0))</f>
        <v>0.01</v>
      </c>
      <c r="N192" s="98" t="n">
        <f aca="false">VLOOKUP($A192,Table,MATCH(N$4,Curves,0))</f>
        <v>0.03</v>
      </c>
      <c r="O192" s="99" t="n">
        <f aca="false">N192</f>
        <v>0.03</v>
      </c>
      <c r="P192" s="100"/>
      <c r="Q192" s="99" t="n">
        <f aca="false">O192+L192+I192</f>
        <v>3.9495</v>
      </c>
      <c r="R192" s="100"/>
      <c r="S192" s="35" t="n">
        <f aca="false">A193-A192</f>
        <v>31</v>
      </c>
      <c r="T192" s="101" t="n">
        <f aca="false">CHOOSE(F$3,A193+24,A192)</f>
        <v>42425</v>
      </c>
      <c r="U192" s="35" t="n">
        <f aca="false">T192-C$3</f>
        <v>5651</v>
      </c>
      <c r="V192" s="32" t="n">
        <f aca="false">VLOOKUP($A192,Table,MATCH(V$4,Curves,0))</f>
        <v>0.070812291499428</v>
      </c>
      <c r="W192" s="102" t="n">
        <f aca="false">1/(1+CHOOSE(F$3,(V193+($K$3/10000))/2,(V192+($K$3/10000))/2))^(2*U192/365.25)</f>
        <v>0.340721767833318</v>
      </c>
      <c r="X192" s="35" t="n">
        <f aca="false">IF(AND(mthbeg&lt;=A192,mthend&gt;=A192),1,0)</f>
        <v>0</v>
      </c>
      <c r="Y192" s="35" t="n">
        <f aca="false">S192*X192</f>
        <v>0</v>
      </c>
      <c r="AA192" s="89" t="n">
        <f aca="false">F192*G192</f>
        <v>0</v>
      </c>
      <c r="AB192" s="89" t="n">
        <f aca="false">$F192*H192</f>
        <v>0</v>
      </c>
      <c r="AC192" s="89" t="n">
        <f aca="false">$F192*I192</f>
        <v>0</v>
      </c>
      <c r="AD192" s="89" t="n">
        <f aca="false">$F192*J192</f>
        <v>-0</v>
      </c>
      <c r="AE192" s="89" t="n">
        <f aca="false">$F192*K192</f>
        <v>-0</v>
      </c>
      <c r="AF192" s="89" t="n">
        <f aca="false">$F192*L192</f>
        <v>-0</v>
      </c>
      <c r="AG192" s="89" t="n">
        <f aca="false">$F192*M192</f>
        <v>0</v>
      </c>
      <c r="AH192" s="89" t="n">
        <f aca="false">$F192*N192</f>
        <v>0</v>
      </c>
      <c r="AI192" s="89" t="n">
        <f aca="false">F192*O192</f>
        <v>0</v>
      </c>
      <c r="AJ192" s="93"/>
      <c r="AK192" s="89" t="n">
        <f aca="false">CHOOSE($G$3,AB192-AC192,AC192-AB192)</f>
        <v>0</v>
      </c>
      <c r="AL192" s="89" t="n">
        <f aca="false">CHOOSE($G$3,AE192-AF192,AF192-AE192)</f>
        <v>0</v>
      </c>
      <c r="AM192" s="89" t="n">
        <f aca="false">CHOOSE($G$3,AH192-AI192,AI192-AH192)</f>
        <v>0</v>
      </c>
      <c r="AN192" s="103" t="n">
        <f aca="false">SUM(AK192:AM192)</f>
        <v>0</v>
      </c>
      <c r="AP192" s="89" t="n">
        <f aca="false">CHOOSE($G$3,AA192-AB192,AB192-AA192)</f>
        <v>0</v>
      </c>
      <c r="AQ192" s="89" t="n">
        <f aca="false">CHOOSE($G$3,AD192-AE192,AE192-AD192)</f>
        <v>0</v>
      </c>
      <c r="AR192" s="89" t="n">
        <f aca="false">CHOOSE($G$3,AG192-AH192,AH192-AG192)</f>
        <v>0</v>
      </c>
      <c r="AS192" s="103" t="n">
        <f aca="false">AP192+AQ192+AR192</f>
        <v>0</v>
      </c>
      <c r="AT192" s="103"/>
      <c r="AU192" s="90" t="n">
        <f aca="false">AS192+AN192</f>
        <v>0</v>
      </c>
      <c r="AW192" s="90" t="n">
        <f aca="false">AI192+AF192+AC192</f>
        <v>0</v>
      </c>
      <c r="AX192" s="104"/>
    </row>
    <row r="193" customFormat="false" ht="12" hidden="false" customHeight="true" outlineLevel="0" collapsed="false">
      <c r="A193" s="94" t="n">
        <f aca="false">EDATE(A192,1)</f>
        <v>42401</v>
      </c>
      <c r="B193" s="95" t="n">
        <f aca="false">VLOOKUP(MONTH(A193),Volumes,4)</f>
        <v>10000</v>
      </c>
      <c r="C193" s="96"/>
      <c r="D193" s="97" t="n">
        <f aca="false">B193+C193</f>
        <v>10000</v>
      </c>
      <c r="E193" s="84" t="n">
        <f aca="false">IF(X193=0,0,IF(AND(X193=1,$H$3=1),D193*S193,IF($H$3=2,D193,"N/A")))</f>
        <v>0</v>
      </c>
      <c r="F193" s="84" t="n">
        <f aca="false">E193*W193</f>
        <v>0</v>
      </c>
      <c r="G193" s="32" t="n">
        <f aca="false">VLOOKUP($A193,Table,MATCH(G$4,Curves,0))</f>
        <v>3.86</v>
      </c>
      <c r="H193" s="98" t="n">
        <f aca="false">G193</f>
        <v>3.86</v>
      </c>
      <c r="I193" s="99" t="n">
        <f aca="false">H193</f>
        <v>3.86</v>
      </c>
      <c r="J193" s="32" t="n">
        <f aca="false">VLOOKUP($A193,Table,MATCH(J$4,Curves,0))</f>
        <v>-0.0185</v>
      </c>
      <c r="K193" s="98" t="n">
        <f aca="false">J193</f>
        <v>-0.0185</v>
      </c>
      <c r="L193" s="99" t="n">
        <f aca="false">K193</f>
        <v>-0.0185</v>
      </c>
      <c r="M193" s="32" t="n">
        <f aca="false">VLOOKUP($A193,Table,MATCH(M$4,Curves,0))</f>
        <v>0.01</v>
      </c>
      <c r="N193" s="98" t="n">
        <f aca="false">VLOOKUP($A193,Table,MATCH(N$4,Curves,0))</f>
        <v>0.03</v>
      </c>
      <c r="O193" s="99" t="n">
        <f aca="false">N193</f>
        <v>0.03</v>
      </c>
      <c r="P193" s="100"/>
      <c r="Q193" s="99" t="n">
        <f aca="false">O193+L193+I193</f>
        <v>3.8715</v>
      </c>
      <c r="R193" s="100"/>
      <c r="S193" s="35" t="n">
        <f aca="false">A194-A193</f>
        <v>29</v>
      </c>
      <c r="T193" s="101" t="n">
        <f aca="false">CHOOSE(F$3,A194+24,A193)</f>
        <v>42454</v>
      </c>
      <c r="U193" s="35" t="n">
        <f aca="false">T193-C$3</f>
        <v>5680</v>
      </c>
      <c r="V193" s="32" t="n">
        <f aca="false">VLOOKUP($A193,Table,MATCH(V$4,Curves,0))</f>
        <v>0.070816247891909</v>
      </c>
      <c r="W193" s="102" t="n">
        <f aca="false">1/(1+CHOOSE(F$3,(V194+($K$3/10000))/2,(V193+($K$3/10000))/2))^(2*U193/365.25)</f>
        <v>0.338825503296407</v>
      </c>
      <c r="X193" s="35" t="n">
        <f aca="false">IF(AND(mthbeg&lt;=A193,mthend&gt;=A193),1,0)</f>
        <v>0</v>
      </c>
      <c r="Y193" s="35" t="n">
        <f aca="false">S193*X193</f>
        <v>0</v>
      </c>
      <c r="AA193" s="89" t="n">
        <f aca="false">F193*G193</f>
        <v>0</v>
      </c>
      <c r="AB193" s="89" t="n">
        <f aca="false">$F193*H193</f>
        <v>0</v>
      </c>
      <c r="AC193" s="89" t="n">
        <f aca="false">$F193*I193</f>
        <v>0</v>
      </c>
      <c r="AD193" s="89" t="n">
        <f aca="false">$F193*J193</f>
        <v>-0</v>
      </c>
      <c r="AE193" s="89" t="n">
        <f aca="false">$F193*K193</f>
        <v>-0</v>
      </c>
      <c r="AF193" s="89" t="n">
        <f aca="false">$F193*L193</f>
        <v>-0</v>
      </c>
      <c r="AG193" s="89" t="n">
        <f aca="false">$F193*M193</f>
        <v>0</v>
      </c>
      <c r="AH193" s="89" t="n">
        <f aca="false">$F193*N193</f>
        <v>0</v>
      </c>
      <c r="AI193" s="89" t="n">
        <f aca="false">F193*O193</f>
        <v>0</v>
      </c>
      <c r="AJ193" s="93"/>
      <c r="AK193" s="89" t="n">
        <f aca="false">CHOOSE($G$3,AB193-AC193,AC193-AB193)</f>
        <v>0</v>
      </c>
      <c r="AL193" s="89" t="n">
        <f aca="false">CHOOSE($G$3,AE193-AF193,AF193-AE193)</f>
        <v>0</v>
      </c>
      <c r="AM193" s="89" t="n">
        <f aca="false">CHOOSE($G$3,AH193-AI193,AI193-AH193)</f>
        <v>0</v>
      </c>
      <c r="AN193" s="103" t="n">
        <f aca="false">SUM(AK193:AM193)</f>
        <v>0</v>
      </c>
      <c r="AP193" s="89" t="n">
        <f aca="false">CHOOSE($G$3,AA193-AB193,AB193-AA193)</f>
        <v>0</v>
      </c>
      <c r="AQ193" s="89" t="n">
        <f aca="false">CHOOSE($G$3,AD193-AE193,AE193-AD193)</f>
        <v>0</v>
      </c>
      <c r="AR193" s="89" t="n">
        <f aca="false">CHOOSE($G$3,AG193-AH193,AH193-AG193)</f>
        <v>0</v>
      </c>
      <c r="AS193" s="103" t="n">
        <f aca="false">AP193+AQ193+AR193</f>
        <v>0</v>
      </c>
      <c r="AT193" s="103"/>
      <c r="AU193" s="90" t="n">
        <f aca="false">AS193+AN193</f>
        <v>0</v>
      </c>
      <c r="AW193" s="90" t="n">
        <f aca="false">AI193+AF193+AC193</f>
        <v>0</v>
      </c>
      <c r="AX193" s="104"/>
    </row>
    <row r="194" customFormat="false" ht="12" hidden="false" customHeight="true" outlineLevel="0" collapsed="false">
      <c r="A194" s="94" t="n">
        <f aca="false">EDATE(A193,1)</f>
        <v>42430</v>
      </c>
      <c r="B194" s="95" t="n">
        <f aca="false">VLOOKUP(MONTH(A194),Volumes,4)</f>
        <v>10000</v>
      </c>
      <c r="C194" s="96"/>
      <c r="D194" s="97" t="n">
        <f aca="false">B194+C194</f>
        <v>10000</v>
      </c>
      <c r="E194" s="84" t="n">
        <f aca="false">IF(X194=0,0,IF(AND(X194=1,$H$3=1),D194*S194,IF($H$3=2,D194,"N/A")))</f>
        <v>0</v>
      </c>
      <c r="F194" s="84" t="n">
        <f aca="false">E194*W194</f>
        <v>0</v>
      </c>
      <c r="G194" s="32" t="n">
        <f aca="false">VLOOKUP($A194,Table,MATCH(G$4,Curves,0))</f>
        <v>3.759</v>
      </c>
      <c r="H194" s="98" t="n">
        <f aca="false">G194</f>
        <v>3.759</v>
      </c>
      <c r="I194" s="99" t="n">
        <f aca="false">H194</f>
        <v>3.759</v>
      </c>
      <c r="J194" s="32" t="n">
        <f aca="false">VLOOKUP($A194,Table,MATCH(J$4,Curves,0))</f>
        <v>0</v>
      </c>
      <c r="K194" s="98" t="n">
        <f aca="false">J194</f>
        <v>0</v>
      </c>
      <c r="L194" s="99" t="n">
        <f aca="false">K194</f>
        <v>0</v>
      </c>
      <c r="M194" s="32" t="n">
        <f aca="false">VLOOKUP($A194,Table,MATCH(M$4,Curves,0))</f>
        <v>0.01</v>
      </c>
      <c r="N194" s="98" t="n">
        <f aca="false">VLOOKUP($A194,Table,MATCH(N$4,Curves,0))</f>
        <v>0.03</v>
      </c>
      <c r="O194" s="99" t="n">
        <f aca="false">N194</f>
        <v>0.03</v>
      </c>
      <c r="P194" s="100"/>
      <c r="Q194" s="99" t="n">
        <f aca="false">O194+L194+I194</f>
        <v>3.789</v>
      </c>
      <c r="R194" s="100"/>
      <c r="S194" s="35" t="n">
        <f aca="false">A195-A194</f>
        <v>31</v>
      </c>
      <c r="T194" s="101" t="n">
        <f aca="false">CHOOSE(F$3,A195+24,A194)</f>
        <v>42485</v>
      </c>
      <c r="U194" s="35" t="n">
        <f aca="false">T194-C$3</f>
        <v>5711</v>
      </c>
      <c r="V194" s="32" t="n">
        <f aca="false">VLOOKUP($A194,Table,MATCH(V$4,Curves,0))</f>
        <v>0.070819949033266</v>
      </c>
      <c r="W194" s="102" t="n">
        <f aca="false">1/(1+CHOOSE(F$3,(V195+($K$3/10000))/2,(V194+($K$3/10000))/2))^(2*U194/365.25)</f>
        <v>0.33680991940103</v>
      </c>
      <c r="X194" s="35" t="n">
        <f aca="false">IF(AND(mthbeg&lt;=A194,mthend&gt;=A194),1,0)</f>
        <v>0</v>
      </c>
      <c r="Y194" s="35" t="n">
        <f aca="false">S194*X194</f>
        <v>0</v>
      </c>
      <c r="AA194" s="89" t="n">
        <f aca="false">F194*G194</f>
        <v>0</v>
      </c>
      <c r="AB194" s="89" t="n">
        <f aca="false">$F194*H194</f>
        <v>0</v>
      </c>
      <c r="AC194" s="89" t="n">
        <f aca="false">$F194*I194</f>
        <v>0</v>
      </c>
      <c r="AD194" s="89" t="n">
        <f aca="false">$F194*J194</f>
        <v>0</v>
      </c>
      <c r="AE194" s="89" t="n">
        <f aca="false">$F194*K194</f>
        <v>0</v>
      </c>
      <c r="AF194" s="89" t="n">
        <f aca="false">$F194*L194</f>
        <v>0</v>
      </c>
      <c r="AG194" s="89" t="n">
        <f aca="false">$F194*M194</f>
        <v>0</v>
      </c>
      <c r="AH194" s="89" t="n">
        <f aca="false">$F194*N194</f>
        <v>0</v>
      </c>
      <c r="AI194" s="89" t="n">
        <f aca="false">F194*O194</f>
        <v>0</v>
      </c>
      <c r="AJ194" s="93"/>
      <c r="AK194" s="89" t="n">
        <f aca="false">CHOOSE($G$3,AB194-AC194,AC194-AB194)</f>
        <v>0</v>
      </c>
      <c r="AL194" s="89" t="n">
        <f aca="false">CHOOSE($G$3,AE194-AF194,AF194-AE194)</f>
        <v>0</v>
      </c>
      <c r="AM194" s="89" t="n">
        <f aca="false">CHOOSE($G$3,AH194-AI194,AI194-AH194)</f>
        <v>0</v>
      </c>
      <c r="AN194" s="103" t="n">
        <f aca="false">SUM(AK194:AM194)</f>
        <v>0</v>
      </c>
      <c r="AP194" s="89" t="n">
        <f aca="false">CHOOSE($G$3,AA194-AB194,AB194-AA194)</f>
        <v>0</v>
      </c>
      <c r="AQ194" s="89" t="n">
        <f aca="false">CHOOSE($G$3,AD194-AE194,AE194-AD194)</f>
        <v>0</v>
      </c>
      <c r="AR194" s="89" t="n">
        <f aca="false">CHOOSE($G$3,AG194-AH194,AH194-AG194)</f>
        <v>0</v>
      </c>
      <c r="AS194" s="103" t="n">
        <f aca="false">AP194+AQ194+AR194</f>
        <v>0</v>
      </c>
      <c r="AT194" s="103"/>
      <c r="AU194" s="90" t="n">
        <f aca="false">AS194+AN194</f>
        <v>0</v>
      </c>
      <c r="AW194" s="90" t="n">
        <f aca="false">AI194+AF194+AC194</f>
        <v>0</v>
      </c>
      <c r="AX194" s="104"/>
    </row>
    <row r="195" customFormat="false" ht="12" hidden="false" customHeight="true" outlineLevel="0" collapsed="false">
      <c r="A195" s="94" t="n">
        <f aca="false">EDATE(A194,1)</f>
        <v>42461</v>
      </c>
      <c r="B195" s="95" t="n">
        <f aca="false">VLOOKUP(MONTH(A195),Volumes,4)</f>
        <v>10000</v>
      </c>
      <c r="C195" s="96"/>
      <c r="D195" s="97" t="n">
        <f aca="false">B195+C195</f>
        <v>10000</v>
      </c>
      <c r="E195" s="84" t="n">
        <f aca="false">IF(X195=0,0,IF(AND(X195=1,$H$3=1),D195*S195,IF($H$3=2,D195,"N/A")))</f>
        <v>0</v>
      </c>
      <c r="F195" s="84" t="n">
        <f aca="false">E195*W195</f>
        <v>0</v>
      </c>
      <c r="G195" s="32" t="n">
        <f aca="false">VLOOKUP($A195,Table,MATCH(G$4,Curves,0))</f>
        <v>3.658</v>
      </c>
      <c r="H195" s="98" t="n">
        <f aca="false">G195</f>
        <v>3.658</v>
      </c>
      <c r="I195" s="99" t="n">
        <f aca="false">H195</f>
        <v>3.658</v>
      </c>
      <c r="J195" s="32" t="n">
        <f aca="false">VLOOKUP($A195,Table,MATCH(J$4,Curves,0))</f>
        <v>0</v>
      </c>
      <c r="K195" s="98" t="n">
        <f aca="false">J195</f>
        <v>0</v>
      </c>
      <c r="L195" s="99" t="n">
        <f aca="false">K195</f>
        <v>0</v>
      </c>
      <c r="M195" s="32" t="n">
        <f aca="false">VLOOKUP($A195,Table,MATCH(M$4,Curves,0))</f>
        <v>0.0125</v>
      </c>
      <c r="N195" s="98" t="n">
        <f aca="false">VLOOKUP($A195,Table,MATCH(N$4,Curves,0))</f>
        <v>0.03</v>
      </c>
      <c r="O195" s="99" t="n">
        <f aca="false">N195</f>
        <v>0.03</v>
      </c>
      <c r="P195" s="100"/>
      <c r="Q195" s="99" t="n">
        <f aca="false">O195+L195+I195</f>
        <v>3.688</v>
      </c>
      <c r="R195" s="100"/>
      <c r="S195" s="35" t="n">
        <f aca="false">A196-A195</f>
        <v>30</v>
      </c>
      <c r="T195" s="101" t="n">
        <f aca="false">CHOOSE(F$3,A196+24,A195)</f>
        <v>42515</v>
      </c>
      <c r="U195" s="35" t="n">
        <f aca="false">T195-C$3</f>
        <v>5741</v>
      </c>
      <c r="V195" s="32" t="n">
        <f aca="false">VLOOKUP($A195,Table,MATCH(V$4,Curves,0))</f>
        <v>0.070823905425756</v>
      </c>
      <c r="W195" s="102" t="n">
        <f aca="false">1/(1+CHOOSE(F$3,(V196+($K$3/10000))/2,(V195+($K$3/10000))/2))^(2*U195/365.25)</f>
        <v>0.334870564550477</v>
      </c>
      <c r="X195" s="35" t="n">
        <f aca="false">IF(AND(mthbeg&lt;=A195,mthend&gt;=A195),1,0)</f>
        <v>0</v>
      </c>
      <c r="Y195" s="35" t="n">
        <f aca="false">S195*X195</f>
        <v>0</v>
      </c>
      <c r="AA195" s="89" t="n">
        <f aca="false">F195*G195</f>
        <v>0</v>
      </c>
      <c r="AB195" s="89" t="n">
        <f aca="false">$F195*H195</f>
        <v>0</v>
      </c>
      <c r="AC195" s="89" t="n">
        <f aca="false">$F195*I195</f>
        <v>0</v>
      </c>
      <c r="AD195" s="89" t="n">
        <f aca="false">$F195*J195</f>
        <v>0</v>
      </c>
      <c r="AE195" s="89" t="n">
        <f aca="false">$F195*K195</f>
        <v>0</v>
      </c>
      <c r="AF195" s="89" t="n">
        <f aca="false">$F195*L195</f>
        <v>0</v>
      </c>
      <c r="AG195" s="89" t="n">
        <f aca="false">$F195*M195</f>
        <v>0</v>
      </c>
      <c r="AH195" s="89" t="n">
        <f aca="false">$F195*N195</f>
        <v>0</v>
      </c>
      <c r="AI195" s="89" t="n">
        <f aca="false">F195*O195</f>
        <v>0</v>
      </c>
      <c r="AJ195" s="93"/>
      <c r="AK195" s="89" t="n">
        <f aca="false">CHOOSE($G$3,AB195-AC195,AC195-AB195)</f>
        <v>0</v>
      </c>
      <c r="AL195" s="89" t="n">
        <f aca="false">CHOOSE($G$3,AE195-AF195,AF195-AE195)</f>
        <v>0</v>
      </c>
      <c r="AM195" s="89" t="n">
        <f aca="false">CHOOSE($G$3,AH195-AI195,AI195-AH195)</f>
        <v>0</v>
      </c>
      <c r="AN195" s="103" t="n">
        <f aca="false">SUM(AK195:AM195)</f>
        <v>0</v>
      </c>
      <c r="AP195" s="89" t="n">
        <f aca="false">CHOOSE($G$3,AA195-AB195,AB195-AA195)</f>
        <v>0</v>
      </c>
      <c r="AQ195" s="89" t="n">
        <f aca="false">CHOOSE($G$3,AD195-AE195,AE195-AD195)</f>
        <v>0</v>
      </c>
      <c r="AR195" s="89" t="n">
        <f aca="false">CHOOSE($G$3,AG195-AH195,AH195-AG195)</f>
        <v>0</v>
      </c>
      <c r="AS195" s="103" t="n">
        <f aca="false">AP195+AQ195+AR195</f>
        <v>0</v>
      </c>
      <c r="AT195" s="103"/>
      <c r="AU195" s="90" t="n">
        <f aca="false">AS195+AN195</f>
        <v>0</v>
      </c>
      <c r="AW195" s="90" t="n">
        <f aca="false">AI195+AF195+AC195</f>
        <v>0</v>
      </c>
      <c r="AX195" s="104"/>
    </row>
    <row r="196" customFormat="false" ht="12" hidden="false" customHeight="true" outlineLevel="0" collapsed="false">
      <c r="A196" s="94" t="n">
        <f aca="false">EDATE(A195,1)</f>
        <v>42491</v>
      </c>
      <c r="B196" s="95" t="n">
        <f aca="false">VLOOKUP(MONTH(A196),Volumes,4)</f>
        <v>20000</v>
      </c>
      <c r="C196" s="96"/>
      <c r="D196" s="97" t="n">
        <f aca="false">B196+C196</f>
        <v>20000</v>
      </c>
      <c r="E196" s="84" t="n">
        <f aca="false">IF(X196=0,0,IF(AND(X196=1,$H$3=1),D196*S196,IF($H$3=2,D196,"N/A")))</f>
        <v>0</v>
      </c>
      <c r="F196" s="84" t="n">
        <f aca="false">E196*W196</f>
        <v>0</v>
      </c>
      <c r="G196" s="32" t="n">
        <f aca="false">VLOOKUP($A196,Table,MATCH(G$4,Curves,0))</f>
        <v>3.656</v>
      </c>
      <c r="H196" s="98" t="n">
        <f aca="false">G196</f>
        <v>3.656</v>
      </c>
      <c r="I196" s="99" t="n">
        <f aca="false">H196</f>
        <v>3.656</v>
      </c>
      <c r="J196" s="32" t="n">
        <f aca="false">VLOOKUP($A196,Table,MATCH(J$4,Curves,0))</f>
        <v>0.000249999999999993</v>
      </c>
      <c r="K196" s="98" t="n">
        <f aca="false">J196</f>
        <v>0.000249999999999993</v>
      </c>
      <c r="L196" s="99" t="n">
        <f aca="false">K196</f>
        <v>0.000249999999999993</v>
      </c>
      <c r="M196" s="32" t="n">
        <f aca="false">VLOOKUP($A196,Table,MATCH(M$4,Curves,0))</f>
        <v>0.0125</v>
      </c>
      <c r="N196" s="98" t="n">
        <f aca="false">VLOOKUP($A196,Table,MATCH(N$4,Curves,0))</f>
        <v>0.03</v>
      </c>
      <c r="O196" s="99" t="n">
        <f aca="false">N196</f>
        <v>0.03</v>
      </c>
      <c r="P196" s="100"/>
      <c r="Q196" s="99" t="n">
        <f aca="false">O196+L196+I196</f>
        <v>3.68625</v>
      </c>
      <c r="R196" s="100"/>
      <c r="S196" s="35" t="n">
        <f aca="false">A197-A196</f>
        <v>31</v>
      </c>
      <c r="T196" s="101" t="n">
        <f aca="false">CHOOSE(F$3,A197+24,A196)</f>
        <v>42546</v>
      </c>
      <c r="U196" s="35" t="n">
        <f aca="false">T196-C$3</f>
        <v>5772</v>
      </c>
      <c r="V196" s="32" t="n">
        <f aca="false">VLOOKUP($A196,Table,MATCH(V$4,Curves,0))</f>
        <v>0.070827734192687</v>
      </c>
      <c r="W196" s="102" t="n">
        <f aca="false">1/(1+CHOOSE(F$3,(V197+($K$3/10000))/2,(V196+($K$3/10000))/2))^(2*U196/365.25)</f>
        <v>0.332878082766338</v>
      </c>
      <c r="X196" s="35" t="n">
        <f aca="false">IF(AND(mthbeg&lt;=A196,mthend&gt;=A196),1,0)</f>
        <v>0</v>
      </c>
      <c r="Y196" s="35" t="n">
        <f aca="false">S196*X196</f>
        <v>0</v>
      </c>
      <c r="AA196" s="89" t="n">
        <f aca="false">F196*G196</f>
        <v>0</v>
      </c>
      <c r="AB196" s="89" t="n">
        <f aca="false">$F196*H196</f>
        <v>0</v>
      </c>
      <c r="AC196" s="89" t="n">
        <f aca="false">$F196*I196</f>
        <v>0</v>
      </c>
      <c r="AD196" s="89" t="n">
        <f aca="false">$F196*J196</f>
        <v>0</v>
      </c>
      <c r="AE196" s="89" t="n">
        <f aca="false">$F196*K196</f>
        <v>0</v>
      </c>
      <c r="AF196" s="89" t="n">
        <f aca="false">$F196*L196</f>
        <v>0</v>
      </c>
      <c r="AG196" s="89" t="n">
        <f aca="false">$F196*M196</f>
        <v>0</v>
      </c>
      <c r="AH196" s="89" t="n">
        <f aca="false">$F196*N196</f>
        <v>0</v>
      </c>
      <c r="AI196" s="89" t="n">
        <f aca="false">F196*O196</f>
        <v>0</v>
      </c>
      <c r="AJ196" s="93"/>
      <c r="AK196" s="89" t="n">
        <f aca="false">CHOOSE($G$3,AB196-AC196,AC196-AB196)</f>
        <v>0</v>
      </c>
      <c r="AL196" s="89" t="n">
        <f aca="false">CHOOSE($G$3,AE196-AF196,AF196-AE196)</f>
        <v>0</v>
      </c>
      <c r="AM196" s="89" t="n">
        <f aca="false">CHOOSE($G$3,AH196-AI196,AI196-AH196)</f>
        <v>0</v>
      </c>
      <c r="AN196" s="103" t="n">
        <f aca="false">SUM(AK196:AM196)</f>
        <v>0</v>
      </c>
      <c r="AP196" s="89" t="n">
        <f aca="false">CHOOSE($G$3,AA196-AB196,AB196-AA196)</f>
        <v>0</v>
      </c>
      <c r="AQ196" s="89" t="n">
        <f aca="false">CHOOSE($G$3,AD196-AE196,AE196-AD196)</f>
        <v>0</v>
      </c>
      <c r="AR196" s="89" t="n">
        <f aca="false">CHOOSE($G$3,AG196-AH196,AH196-AG196)</f>
        <v>0</v>
      </c>
      <c r="AS196" s="103" t="n">
        <f aca="false">AP196+AQ196+AR196</f>
        <v>0</v>
      </c>
      <c r="AT196" s="103"/>
      <c r="AU196" s="90" t="n">
        <f aca="false">AS196+AN196</f>
        <v>0</v>
      </c>
      <c r="AW196" s="90" t="n">
        <f aca="false">AI196+AF196+AC196</f>
        <v>0</v>
      </c>
      <c r="AX196" s="104"/>
    </row>
    <row r="197" customFormat="false" ht="12" hidden="false" customHeight="true" outlineLevel="0" collapsed="false">
      <c r="A197" s="94" t="n">
        <f aca="false">EDATE(A196,1)</f>
        <v>42522</v>
      </c>
      <c r="B197" s="95" t="n">
        <f aca="false">VLOOKUP(MONTH(A197),Volumes,4)</f>
        <v>40000</v>
      </c>
      <c r="C197" s="96"/>
      <c r="D197" s="97" t="n">
        <f aca="false">B197+C197</f>
        <v>40000</v>
      </c>
      <c r="E197" s="84" t="n">
        <f aca="false">IF(X197=0,0,IF(AND(X197=1,$H$3=1),D197*S197,IF($H$3=2,D197,"N/A")))</f>
        <v>0</v>
      </c>
      <c r="F197" s="84" t="n">
        <f aca="false">E197*W197</f>
        <v>0</v>
      </c>
      <c r="G197" s="32" t="n">
        <f aca="false">VLOOKUP($A197,Table,MATCH(G$4,Curves,0))</f>
        <v>3.701</v>
      </c>
      <c r="H197" s="98" t="n">
        <f aca="false">G197</f>
        <v>3.701</v>
      </c>
      <c r="I197" s="99" t="n">
        <f aca="false">H197</f>
        <v>3.701</v>
      </c>
      <c r="J197" s="32" t="n">
        <f aca="false">VLOOKUP($A197,Table,MATCH(J$4,Curves,0))</f>
        <v>0.000249999999999993</v>
      </c>
      <c r="K197" s="98" t="n">
        <f aca="false">J197</f>
        <v>0.000249999999999993</v>
      </c>
      <c r="L197" s="99" t="n">
        <f aca="false">K197</f>
        <v>0.000249999999999993</v>
      </c>
      <c r="M197" s="32" t="n">
        <f aca="false">VLOOKUP($A197,Table,MATCH(M$4,Curves,0))</f>
        <v>0.0125</v>
      </c>
      <c r="N197" s="98" t="n">
        <f aca="false">VLOOKUP($A197,Table,MATCH(N$4,Curves,0))</f>
        <v>0.03</v>
      </c>
      <c r="O197" s="99" t="n">
        <f aca="false">N197</f>
        <v>0.03</v>
      </c>
      <c r="P197" s="100"/>
      <c r="Q197" s="99" t="n">
        <f aca="false">O197+L197+I197</f>
        <v>3.73125</v>
      </c>
      <c r="R197" s="100"/>
      <c r="S197" s="35" t="n">
        <f aca="false">A198-A197</f>
        <v>30</v>
      </c>
      <c r="T197" s="101" t="n">
        <f aca="false">CHOOSE(F$3,A198+24,A197)</f>
        <v>42576</v>
      </c>
      <c r="U197" s="35" t="n">
        <f aca="false">T197-C$3</f>
        <v>5802</v>
      </c>
      <c r="V197" s="32" t="n">
        <f aca="false">VLOOKUP($A197,Table,MATCH(V$4,Curves,0))</f>
        <v>0.070831690585188</v>
      </c>
      <c r="W197" s="102" t="n">
        <f aca="false">1/(1+CHOOSE(F$3,(V198+($K$3/10000))/2,(V197+($K$3/10000))/2))^(2*U197/365.25)</f>
        <v>0.330960958761074</v>
      </c>
      <c r="X197" s="35" t="n">
        <f aca="false">IF(AND(mthbeg&lt;=A197,mthend&gt;=A197),1,0)</f>
        <v>0</v>
      </c>
      <c r="Y197" s="35" t="n">
        <f aca="false">S197*X197</f>
        <v>0</v>
      </c>
      <c r="AA197" s="89" t="n">
        <f aca="false">F197*G197</f>
        <v>0</v>
      </c>
      <c r="AB197" s="89" t="n">
        <f aca="false">$F197*H197</f>
        <v>0</v>
      </c>
      <c r="AC197" s="89" t="n">
        <f aca="false">$F197*I197</f>
        <v>0</v>
      </c>
      <c r="AD197" s="89" t="n">
        <f aca="false">$F197*J197</f>
        <v>0</v>
      </c>
      <c r="AE197" s="89" t="n">
        <f aca="false">$F197*K197</f>
        <v>0</v>
      </c>
      <c r="AF197" s="89" t="n">
        <f aca="false">$F197*L197</f>
        <v>0</v>
      </c>
      <c r="AG197" s="89" t="n">
        <f aca="false">$F197*M197</f>
        <v>0</v>
      </c>
      <c r="AH197" s="89" t="n">
        <f aca="false">$F197*N197</f>
        <v>0</v>
      </c>
      <c r="AI197" s="89" t="n">
        <f aca="false">F197*O197</f>
        <v>0</v>
      </c>
      <c r="AJ197" s="93"/>
      <c r="AK197" s="89" t="n">
        <f aca="false">CHOOSE($G$3,AB197-AC197,AC197-AB197)</f>
        <v>0</v>
      </c>
      <c r="AL197" s="89" t="n">
        <f aca="false">CHOOSE($G$3,AE197-AF197,AF197-AE197)</f>
        <v>0</v>
      </c>
      <c r="AM197" s="89" t="n">
        <f aca="false">CHOOSE($G$3,AH197-AI197,AI197-AH197)</f>
        <v>0</v>
      </c>
      <c r="AN197" s="103" t="n">
        <f aca="false">SUM(AK197:AM197)</f>
        <v>0</v>
      </c>
      <c r="AP197" s="89" t="n">
        <f aca="false">CHOOSE($G$3,AA197-AB197,AB197-AA197)</f>
        <v>0</v>
      </c>
      <c r="AQ197" s="89" t="n">
        <f aca="false">CHOOSE($G$3,AD197-AE197,AE197-AD197)</f>
        <v>0</v>
      </c>
      <c r="AR197" s="89" t="n">
        <f aca="false">CHOOSE($G$3,AG197-AH197,AH197-AG197)</f>
        <v>0</v>
      </c>
      <c r="AS197" s="103" t="n">
        <f aca="false">AP197+AQ197+AR197</f>
        <v>0</v>
      </c>
      <c r="AT197" s="103"/>
      <c r="AU197" s="90" t="n">
        <f aca="false">AS197+AN197</f>
        <v>0</v>
      </c>
      <c r="AW197" s="90" t="n">
        <f aca="false">AI197+AF197+AC197</f>
        <v>0</v>
      </c>
      <c r="AX197" s="104"/>
    </row>
    <row r="198" customFormat="false" ht="12" hidden="false" customHeight="true" outlineLevel="0" collapsed="false">
      <c r="A198" s="94" t="n">
        <f aca="false">EDATE(A197,1)</f>
        <v>42552</v>
      </c>
      <c r="B198" s="95" t="n">
        <f aca="false">VLOOKUP(MONTH(A198),Volumes,4)</f>
        <v>40000</v>
      </c>
      <c r="C198" s="96"/>
      <c r="D198" s="97" t="n">
        <f aca="false">B198+C198</f>
        <v>40000</v>
      </c>
      <c r="E198" s="84" t="n">
        <f aca="false">IF(X198=0,0,IF(AND(X198=1,$H$3=1),D198*S198,IF($H$3=2,D198,"N/A")))</f>
        <v>0</v>
      </c>
      <c r="F198" s="84" t="n">
        <f aca="false">E198*W198</f>
        <v>0</v>
      </c>
      <c r="G198" s="32" t="n">
        <f aca="false">VLOOKUP($A198,Table,MATCH(G$4,Curves,0))</f>
        <v>3.713</v>
      </c>
      <c r="H198" s="98" t="n">
        <f aca="false">G198</f>
        <v>3.713</v>
      </c>
      <c r="I198" s="99" t="n">
        <f aca="false">H198</f>
        <v>3.713</v>
      </c>
      <c r="J198" s="32" t="n">
        <f aca="false">VLOOKUP($A198,Table,MATCH(J$4,Curves,0))</f>
        <v>0.000249999999999993</v>
      </c>
      <c r="K198" s="98" t="n">
        <f aca="false">J198</f>
        <v>0.000249999999999993</v>
      </c>
      <c r="L198" s="99" t="n">
        <f aca="false">K198</f>
        <v>0.000249999999999993</v>
      </c>
      <c r="M198" s="32" t="n">
        <f aca="false">VLOOKUP($A198,Table,MATCH(M$4,Curves,0))</f>
        <v>0.0125</v>
      </c>
      <c r="N198" s="98" t="n">
        <f aca="false">VLOOKUP($A198,Table,MATCH(N$4,Curves,0))</f>
        <v>0.03</v>
      </c>
      <c r="O198" s="99" t="n">
        <f aca="false">N198</f>
        <v>0.03</v>
      </c>
      <c r="P198" s="100"/>
      <c r="Q198" s="99" t="n">
        <f aca="false">O198+L198+I198</f>
        <v>3.74325</v>
      </c>
      <c r="R198" s="100"/>
      <c r="S198" s="35" t="n">
        <f aca="false">A199-A198</f>
        <v>31</v>
      </c>
      <c r="T198" s="101" t="n">
        <f aca="false">CHOOSE(F$3,A199+24,A198)</f>
        <v>42607</v>
      </c>
      <c r="U198" s="35" t="n">
        <f aca="false">T198-C$3</f>
        <v>5833</v>
      </c>
      <c r="V198" s="32" t="n">
        <f aca="false">VLOOKUP($A198,Table,MATCH(V$4,Curves,0))</f>
        <v>0.070835519352128</v>
      </c>
      <c r="W198" s="102" t="n">
        <f aca="false">1/(1+CHOOSE(F$3,(V199+($K$3/10000))/2,(V198+($K$3/10000))/2))^(2*U198/365.25)</f>
        <v>0.328991319335832</v>
      </c>
      <c r="X198" s="35" t="n">
        <f aca="false">IF(AND(mthbeg&lt;=A198,mthend&gt;=A198),1,0)</f>
        <v>0</v>
      </c>
      <c r="Y198" s="35" t="n">
        <f aca="false">S198*X198</f>
        <v>0</v>
      </c>
      <c r="AA198" s="89" t="n">
        <f aca="false">F198*G198</f>
        <v>0</v>
      </c>
      <c r="AB198" s="89" t="n">
        <f aca="false">$F198*H198</f>
        <v>0</v>
      </c>
      <c r="AC198" s="89" t="n">
        <f aca="false">$F198*I198</f>
        <v>0</v>
      </c>
      <c r="AD198" s="89" t="n">
        <f aca="false">$F198*J198</f>
        <v>0</v>
      </c>
      <c r="AE198" s="89" t="n">
        <f aca="false">$F198*K198</f>
        <v>0</v>
      </c>
      <c r="AF198" s="89" t="n">
        <f aca="false">$F198*L198</f>
        <v>0</v>
      </c>
      <c r="AG198" s="89" t="n">
        <f aca="false">$F198*M198</f>
        <v>0</v>
      </c>
      <c r="AH198" s="89" t="n">
        <f aca="false">$F198*N198</f>
        <v>0</v>
      </c>
      <c r="AI198" s="89" t="n">
        <f aca="false">F198*O198</f>
        <v>0</v>
      </c>
      <c r="AJ198" s="93"/>
      <c r="AK198" s="89" t="n">
        <f aca="false">CHOOSE($G$3,AB198-AC198,AC198-AB198)</f>
        <v>0</v>
      </c>
      <c r="AL198" s="89" t="n">
        <f aca="false">CHOOSE($G$3,AE198-AF198,AF198-AE198)</f>
        <v>0</v>
      </c>
      <c r="AM198" s="89" t="n">
        <f aca="false">CHOOSE($G$3,AH198-AI198,AI198-AH198)</f>
        <v>0</v>
      </c>
      <c r="AN198" s="103" t="n">
        <f aca="false">SUM(AK198:AM198)</f>
        <v>0</v>
      </c>
      <c r="AP198" s="89" t="n">
        <f aca="false">CHOOSE($G$3,AA198-AB198,AB198-AA198)</f>
        <v>0</v>
      </c>
      <c r="AQ198" s="89" t="n">
        <f aca="false">CHOOSE($G$3,AD198-AE198,AE198-AD198)</f>
        <v>0</v>
      </c>
      <c r="AR198" s="89" t="n">
        <f aca="false">CHOOSE($G$3,AG198-AH198,AH198-AG198)</f>
        <v>0</v>
      </c>
      <c r="AS198" s="103" t="n">
        <f aca="false">AP198+AQ198+AR198</f>
        <v>0</v>
      </c>
      <c r="AT198" s="103"/>
      <c r="AU198" s="90" t="n">
        <f aca="false">AS198+AN198</f>
        <v>0</v>
      </c>
      <c r="AW198" s="90" t="n">
        <f aca="false">AI198+AF198+AC198</f>
        <v>0</v>
      </c>
      <c r="AX198" s="104"/>
    </row>
    <row r="199" customFormat="false" ht="12" hidden="false" customHeight="true" outlineLevel="0" collapsed="false">
      <c r="A199" s="94" t="n">
        <f aca="false">EDATE(A198,1)</f>
        <v>42583</v>
      </c>
      <c r="B199" s="95" t="n">
        <f aca="false">VLOOKUP(MONTH(A199),Volumes,4)</f>
        <v>40000</v>
      </c>
      <c r="C199" s="96"/>
      <c r="D199" s="97" t="n">
        <f aca="false">B199+C199</f>
        <v>40000</v>
      </c>
      <c r="E199" s="84" t="n">
        <f aca="false">IF(X199=0,0,IF(AND(X199=1,$H$3=1),D199*S199,IF($H$3=2,D199,"N/A")))</f>
        <v>0</v>
      </c>
      <c r="F199" s="84" t="n">
        <f aca="false">E199*W199</f>
        <v>0</v>
      </c>
      <c r="G199" s="32" t="n">
        <f aca="false">VLOOKUP($A199,Table,MATCH(G$4,Curves,0))</f>
        <v>3.734</v>
      </c>
      <c r="H199" s="98" t="n">
        <f aca="false">G199</f>
        <v>3.734</v>
      </c>
      <c r="I199" s="99" t="n">
        <f aca="false">H199</f>
        <v>3.734</v>
      </c>
      <c r="J199" s="32" t="n">
        <f aca="false">VLOOKUP($A199,Table,MATCH(J$4,Curves,0))</f>
        <v>-0.00275</v>
      </c>
      <c r="K199" s="98" t="n">
        <f aca="false">J199</f>
        <v>-0.00275</v>
      </c>
      <c r="L199" s="99" t="n">
        <f aca="false">K199</f>
        <v>-0.00275</v>
      </c>
      <c r="M199" s="32" t="n">
        <f aca="false">VLOOKUP($A199,Table,MATCH(M$4,Curves,0))</f>
        <v>0.0125</v>
      </c>
      <c r="N199" s="98" t="n">
        <f aca="false">VLOOKUP($A199,Table,MATCH(N$4,Curves,0))</f>
        <v>0.03</v>
      </c>
      <c r="O199" s="99" t="n">
        <f aca="false">N199</f>
        <v>0.03</v>
      </c>
      <c r="P199" s="100"/>
      <c r="Q199" s="99" t="n">
        <f aca="false">O199+L199+I199</f>
        <v>3.76125</v>
      </c>
      <c r="R199" s="100"/>
      <c r="S199" s="35" t="n">
        <f aca="false">A200-A199</f>
        <v>31</v>
      </c>
      <c r="T199" s="101" t="n">
        <f aca="false">CHOOSE(F$3,A200+24,A199)</f>
        <v>42638</v>
      </c>
      <c r="U199" s="35" t="n">
        <f aca="false">T199-C$3</f>
        <v>5864</v>
      </c>
      <c r="V199" s="32" t="n">
        <f aca="false">VLOOKUP($A199,Table,MATCH(V$4,Curves,0))</f>
        <v>0.070839475744639</v>
      </c>
      <c r="W199" s="102" t="n">
        <f aca="false">1/(1+CHOOSE(F$3,(V200+($K$3/10000))/2,(V199+($K$3/10000))/2))^(2*U199/365.25)</f>
        <v>0.327033189695611</v>
      </c>
      <c r="X199" s="35" t="n">
        <f aca="false">IF(AND(mthbeg&lt;=A199,mthend&gt;=A199),1,0)</f>
        <v>0</v>
      </c>
      <c r="Y199" s="35" t="n">
        <f aca="false">S199*X199</f>
        <v>0</v>
      </c>
      <c r="AA199" s="89" t="n">
        <f aca="false">F199*G199</f>
        <v>0</v>
      </c>
      <c r="AB199" s="89" t="n">
        <f aca="false">$F199*H199</f>
        <v>0</v>
      </c>
      <c r="AC199" s="89" t="n">
        <f aca="false">$F199*I199</f>
        <v>0</v>
      </c>
      <c r="AD199" s="89" t="n">
        <f aca="false">$F199*J199</f>
        <v>-0</v>
      </c>
      <c r="AE199" s="89" t="n">
        <f aca="false">$F199*K199</f>
        <v>-0</v>
      </c>
      <c r="AF199" s="89" t="n">
        <f aca="false">$F199*L199</f>
        <v>-0</v>
      </c>
      <c r="AG199" s="89" t="n">
        <f aca="false">$F199*M199</f>
        <v>0</v>
      </c>
      <c r="AH199" s="89" t="n">
        <f aca="false">$F199*N199</f>
        <v>0</v>
      </c>
      <c r="AI199" s="89" t="n">
        <f aca="false">F199*O199</f>
        <v>0</v>
      </c>
      <c r="AJ199" s="93"/>
      <c r="AK199" s="89" t="n">
        <f aca="false">CHOOSE($G$3,AB199-AC199,AC199-AB199)</f>
        <v>0</v>
      </c>
      <c r="AL199" s="89" t="n">
        <f aca="false">CHOOSE($G$3,AE199-AF199,AF199-AE199)</f>
        <v>0</v>
      </c>
      <c r="AM199" s="89" t="n">
        <f aca="false">CHOOSE($G$3,AH199-AI199,AI199-AH199)</f>
        <v>0</v>
      </c>
      <c r="AN199" s="103" t="n">
        <f aca="false">SUM(AK199:AM199)</f>
        <v>0</v>
      </c>
      <c r="AP199" s="89" t="n">
        <f aca="false">CHOOSE($G$3,AA199-AB199,AB199-AA199)</f>
        <v>0</v>
      </c>
      <c r="AQ199" s="89" t="n">
        <f aca="false">CHOOSE($G$3,AD199-AE199,AE199-AD199)</f>
        <v>0</v>
      </c>
      <c r="AR199" s="89" t="n">
        <f aca="false">CHOOSE($G$3,AG199-AH199,AH199-AG199)</f>
        <v>0</v>
      </c>
      <c r="AS199" s="103" t="n">
        <f aca="false">AP199+AQ199+AR199</f>
        <v>0</v>
      </c>
      <c r="AT199" s="103"/>
      <c r="AU199" s="90" t="n">
        <f aca="false">AS199+AN199</f>
        <v>0</v>
      </c>
      <c r="AW199" s="90" t="n">
        <f aca="false">AI199+AF199+AC199</f>
        <v>0</v>
      </c>
      <c r="AX199" s="104"/>
    </row>
    <row r="200" customFormat="false" ht="12" hidden="false" customHeight="true" outlineLevel="0" collapsed="false">
      <c r="A200" s="94" t="n">
        <f aca="false">EDATE(A199,1)</f>
        <v>42614</v>
      </c>
      <c r="B200" s="95" t="n">
        <f aca="false">VLOOKUP(MONTH(A200),Volumes,4)</f>
        <v>20000</v>
      </c>
      <c r="C200" s="96"/>
      <c r="D200" s="97" t="n">
        <f aca="false">B200+C200</f>
        <v>20000</v>
      </c>
      <c r="E200" s="84" t="n">
        <f aca="false">IF(X200=0,0,IF(AND(X200=1,$H$3=1),D200*S200,IF($H$3=2,D200,"N/A")))</f>
        <v>0</v>
      </c>
      <c r="F200" s="84" t="n">
        <f aca="false">E200*W200</f>
        <v>0</v>
      </c>
      <c r="G200" s="32" t="n">
        <f aca="false">VLOOKUP($A200,Table,MATCH(G$4,Curves,0))</f>
        <v>3.748</v>
      </c>
      <c r="H200" s="98" t="n">
        <f aca="false">G200</f>
        <v>3.748</v>
      </c>
      <c r="I200" s="99" t="n">
        <f aca="false">H200</f>
        <v>3.748</v>
      </c>
      <c r="J200" s="32" t="n">
        <f aca="false">VLOOKUP($A200,Table,MATCH(J$4,Curves,0))</f>
        <v>-0.00275</v>
      </c>
      <c r="K200" s="98" t="n">
        <f aca="false">J200</f>
        <v>-0.00275</v>
      </c>
      <c r="L200" s="99" t="n">
        <f aca="false">K200</f>
        <v>-0.00275</v>
      </c>
      <c r="M200" s="32" t="n">
        <f aca="false">VLOOKUP($A200,Table,MATCH(M$4,Curves,0))</f>
        <v>0.0125</v>
      </c>
      <c r="N200" s="98" t="n">
        <f aca="false">VLOOKUP($A200,Table,MATCH(N$4,Curves,0))</f>
        <v>0.03</v>
      </c>
      <c r="O200" s="99" t="n">
        <f aca="false">N200</f>
        <v>0.03</v>
      </c>
      <c r="P200" s="100"/>
      <c r="Q200" s="99" t="n">
        <f aca="false">O200+L200+I200</f>
        <v>3.77525</v>
      </c>
      <c r="R200" s="100"/>
      <c r="S200" s="35" t="n">
        <f aca="false">A201-A200</f>
        <v>30</v>
      </c>
      <c r="T200" s="101" t="n">
        <f aca="false">CHOOSE(F$3,A201+24,A200)</f>
        <v>42668</v>
      </c>
      <c r="U200" s="35" t="n">
        <f aca="false">T200-C$3</f>
        <v>5894</v>
      </c>
      <c r="V200" s="32" t="n">
        <f aca="false">VLOOKUP($A200,Table,MATCH(V$4,Curves,0))</f>
        <v>0.070843432137155</v>
      </c>
      <c r="W200" s="102" t="n">
        <f aca="false">1/(1+CHOOSE(F$3,(V201+($K$3/10000))/2,(V200+($K$3/10000))/2))^(2*U200/365.25)</f>
        <v>0.325149122233953</v>
      </c>
      <c r="X200" s="35" t="n">
        <f aca="false">IF(AND(mthbeg&lt;=A200,mthend&gt;=A200),1,0)</f>
        <v>0</v>
      </c>
      <c r="Y200" s="35" t="n">
        <f aca="false">S200*X200</f>
        <v>0</v>
      </c>
      <c r="AA200" s="89" t="n">
        <f aca="false">F200*G200</f>
        <v>0</v>
      </c>
      <c r="AB200" s="89" t="n">
        <f aca="false">$F200*H200</f>
        <v>0</v>
      </c>
      <c r="AC200" s="89" t="n">
        <f aca="false">$F200*I200</f>
        <v>0</v>
      </c>
      <c r="AD200" s="89" t="n">
        <f aca="false">$F200*J200</f>
        <v>-0</v>
      </c>
      <c r="AE200" s="89" t="n">
        <f aca="false">$F200*K200</f>
        <v>-0</v>
      </c>
      <c r="AF200" s="89" t="n">
        <f aca="false">$F200*L200</f>
        <v>-0</v>
      </c>
      <c r="AG200" s="89" t="n">
        <f aca="false">$F200*M200</f>
        <v>0</v>
      </c>
      <c r="AH200" s="89" t="n">
        <f aca="false">$F200*N200</f>
        <v>0</v>
      </c>
      <c r="AI200" s="89" t="n">
        <f aca="false">F200*O200</f>
        <v>0</v>
      </c>
      <c r="AJ200" s="93"/>
      <c r="AK200" s="89" t="n">
        <f aca="false">CHOOSE($G$3,AB200-AC200,AC200-AB200)</f>
        <v>0</v>
      </c>
      <c r="AL200" s="89" t="n">
        <f aca="false">CHOOSE($G$3,AE200-AF200,AF200-AE200)</f>
        <v>0</v>
      </c>
      <c r="AM200" s="89" t="n">
        <f aca="false">CHOOSE($G$3,AH200-AI200,AI200-AH200)</f>
        <v>0</v>
      </c>
      <c r="AN200" s="103" t="n">
        <f aca="false">SUM(AK200:AM200)</f>
        <v>0</v>
      </c>
      <c r="AP200" s="89" t="n">
        <f aca="false">CHOOSE($G$3,AA200-AB200,AB200-AA200)</f>
        <v>0</v>
      </c>
      <c r="AQ200" s="89" t="n">
        <f aca="false">CHOOSE($G$3,AD200-AE200,AE200-AD200)</f>
        <v>0</v>
      </c>
      <c r="AR200" s="89" t="n">
        <f aca="false">CHOOSE($G$3,AG200-AH200,AH200-AG200)</f>
        <v>0</v>
      </c>
      <c r="AS200" s="103" t="n">
        <f aca="false">AP200+AQ200+AR200</f>
        <v>0</v>
      </c>
      <c r="AT200" s="103"/>
      <c r="AU200" s="90" t="n">
        <f aca="false">AS200+AN200</f>
        <v>0</v>
      </c>
      <c r="AW200" s="90" t="n">
        <f aca="false">AI200+AF200+AC200</f>
        <v>0</v>
      </c>
      <c r="AX200" s="104"/>
    </row>
    <row r="201" customFormat="false" ht="12" hidden="false" customHeight="true" outlineLevel="0" collapsed="false">
      <c r="A201" s="94" t="n">
        <f aca="false">EDATE(A200,1)</f>
        <v>42644</v>
      </c>
      <c r="B201" s="95" t="n">
        <f aca="false">VLOOKUP(MONTH(A201),Volumes,4)</f>
        <v>10000</v>
      </c>
      <c r="C201" s="96"/>
      <c r="D201" s="97" t="n">
        <f aca="false">B201+C201</f>
        <v>10000</v>
      </c>
      <c r="E201" s="84" t="n">
        <f aca="false">IF(X201=0,0,IF(AND(X201=1,$H$3=1),D201*S201,IF($H$3=2,D201,"N/A")))</f>
        <v>0</v>
      </c>
      <c r="F201" s="84" t="n">
        <f aca="false">E201*W201</f>
        <v>0</v>
      </c>
      <c r="G201" s="32" t="n">
        <f aca="false">VLOOKUP($A201,Table,MATCH(G$4,Curves,0))</f>
        <v>3.75</v>
      </c>
      <c r="H201" s="98" t="n">
        <f aca="false">G201</f>
        <v>3.75</v>
      </c>
      <c r="I201" s="99" t="n">
        <f aca="false">H201</f>
        <v>3.75</v>
      </c>
      <c r="J201" s="32" t="n">
        <f aca="false">VLOOKUP($A201,Table,MATCH(J$4,Curves,0))</f>
        <v>-0.0185</v>
      </c>
      <c r="K201" s="98" t="n">
        <f aca="false">J201</f>
        <v>-0.0185</v>
      </c>
      <c r="L201" s="99" t="n">
        <f aca="false">K201</f>
        <v>-0.0185</v>
      </c>
      <c r="M201" s="32" t="n">
        <f aca="false">VLOOKUP($A201,Table,MATCH(M$4,Curves,0))</f>
        <v>0.0125</v>
      </c>
      <c r="N201" s="98" t="n">
        <f aca="false">VLOOKUP($A201,Table,MATCH(N$4,Curves,0))</f>
        <v>0.03</v>
      </c>
      <c r="O201" s="99" t="n">
        <f aca="false">N201</f>
        <v>0.03</v>
      </c>
      <c r="P201" s="100"/>
      <c r="Q201" s="99" t="n">
        <f aca="false">O201+L201+I201</f>
        <v>3.7615</v>
      </c>
      <c r="R201" s="100"/>
      <c r="S201" s="35" t="n">
        <f aca="false">A202-A201</f>
        <v>31</v>
      </c>
      <c r="T201" s="101" t="n">
        <f aca="false">CHOOSE(F$3,A202+24,A201)</f>
        <v>42699</v>
      </c>
      <c r="U201" s="35" t="n">
        <f aca="false">T201-C$3</f>
        <v>5925</v>
      </c>
      <c r="V201" s="32" t="n">
        <f aca="false">VLOOKUP($A201,Table,MATCH(V$4,Curves,0))</f>
        <v>0.070847260904111</v>
      </c>
      <c r="W201" s="102" t="n">
        <f aca="false">1/(1+CHOOSE(F$3,(V202+($K$3/10000))/2,(V201+($K$3/10000))/2))^(2*U201/365.25)</f>
        <v>0.32321344859763</v>
      </c>
      <c r="X201" s="35" t="n">
        <f aca="false">IF(AND(mthbeg&lt;=A201,mthend&gt;=A201),1,0)</f>
        <v>0</v>
      </c>
      <c r="Y201" s="35" t="n">
        <f aca="false">S201*X201</f>
        <v>0</v>
      </c>
      <c r="AA201" s="89" t="n">
        <f aca="false">F201*G201</f>
        <v>0</v>
      </c>
      <c r="AB201" s="89" t="n">
        <f aca="false">$F201*H201</f>
        <v>0</v>
      </c>
      <c r="AC201" s="89" t="n">
        <f aca="false">$F201*I201</f>
        <v>0</v>
      </c>
      <c r="AD201" s="89" t="n">
        <f aca="false">$F201*J201</f>
        <v>-0</v>
      </c>
      <c r="AE201" s="89" t="n">
        <f aca="false">$F201*K201</f>
        <v>-0</v>
      </c>
      <c r="AF201" s="89" t="n">
        <f aca="false">$F201*L201</f>
        <v>-0</v>
      </c>
      <c r="AG201" s="89" t="n">
        <f aca="false">$F201*M201</f>
        <v>0</v>
      </c>
      <c r="AH201" s="89" t="n">
        <f aca="false">$F201*N201</f>
        <v>0</v>
      </c>
      <c r="AI201" s="89" t="n">
        <f aca="false">F201*O201</f>
        <v>0</v>
      </c>
      <c r="AJ201" s="93"/>
      <c r="AK201" s="89" t="n">
        <f aca="false">CHOOSE($G$3,AB201-AC201,AC201-AB201)</f>
        <v>0</v>
      </c>
      <c r="AL201" s="89" t="n">
        <f aca="false">CHOOSE($G$3,AE201-AF201,AF201-AE201)</f>
        <v>0</v>
      </c>
      <c r="AM201" s="89" t="n">
        <f aca="false">CHOOSE($G$3,AH201-AI201,AI201-AH201)</f>
        <v>0</v>
      </c>
      <c r="AN201" s="103" t="n">
        <f aca="false">SUM(AK201:AM201)</f>
        <v>0</v>
      </c>
      <c r="AP201" s="89" t="n">
        <f aca="false">CHOOSE($G$3,AA201-AB201,AB201-AA201)</f>
        <v>0</v>
      </c>
      <c r="AQ201" s="89" t="n">
        <f aca="false">CHOOSE($G$3,AD201-AE201,AE201-AD201)</f>
        <v>0</v>
      </c>
      <c r="AR201" s="89" t="n">
        <f aca="false">CHOOSE($G$3,AG201-AH201,AH201-AG201)</f>
        <v>0</v>
      </c>
      <c r="AS201" s="103" t="n">
        <f aca="false">AP201+AQ201+AR201</f>
        <v>0</v>
      </c>
      <c r="AT201" s="103"/>
      <c r="AU201" s="90" t="n">
        <f aca="false">AS201+AN201</f>
        <v>0</v>
      </c>
      <c r="AW201" s="90" t="n">
        <f aca="false">AI201+AF201+AC201</f>
        <v>0</v>
      </c>
      <c r="AX201" s="104"/>
    </row>
    <row r="202" customFormat="false" ht="12" hidden="false" customHeight="true" outlineLevel="0" collapsed="false">
      <c r="A202" s="94" t="n">
        <f aca="false">EDATE(A201,1)</f>
        <v>42675</v>
      </c>
      <c r="B202" s="95" t="n">
        <f aca="false">VLOOKUP(MONTH(A202),Volumes,4)</f>
        <v>10000</v>
      </c>
      <c r="C202" s="96"/>
      <c r="D202" s="97" t="n">
        <f aca="false">B202+C202</f>
        <v>10000</v>
      </c>
      <c r="E202" s="84" t="n">
        <f aca="false">IF(X202=0,0,IF(AND(X202=1,$H$3=1),D202*S202,IF($H$3=2,D202,"N/A")))</f>
        <v>0</v>
      </c>
      <c r="F202" s="84" t="n">
        <f aca="false">E202*W202</f>
        <v>0</v>
      </c>
      <c r="G202" s="32" t="n">
        <f aca="false">VLOOKUP($A202,Table,MATCH(G$4,Curves,0))</f>
        <v>3.777</v>
      </c>
      <c r="H202" s="98" t="n">
        <f aca="false">G202</f>
        <v>3.777</v>
      </c>
      <c r="I202" s="99" t="n">
        <f aca="false">H202</f>
        <v>3.777</v>
      </c>
      <c r="J202" s="32" t="n">
        <f aca="false">VLOOKUP($A202,Table,MATCH(J$4,Curves,0))</f>
        <v>-0.0175</v>
      </c>
      <c r="K202" s="98" t="n">
        <f aca="false">J202</f>
        <v>-0.0175</v>
      </c>
      <c r="L202" s="99" t="n">
        <f aca="false">K202</f>
        <v>-0.0175</v>
      </c>
      <c r="M202" s="32" t="n">
        <f aca="false">VLOOKUP($A202,Table,MATCH(M$4,Curves,0))</f>
        <v>0.01</v>
      </c>
      <c r="N202" s="98" t="n">
        <f aca="false">VLOOKUP($A202,Table,MATCH(N$4,Curves,0))</f>
        <v>0.03</v>
      </c>
      <c r="O202" s="99" t="n">
        <f aca="false">N202</f>
        <v>0.03</v>
      </c>
      <c r="P202" s="100"/>
      <c r="Q202" s="99" t="n">
        <f aca="false">O202+L202+I202</f>
        <v>3.7895</v>
      </c>
      <c r="R202" s="100"/>
      <c r="S202" s="35" t="n">
        <f aca="false">A203-A202</f>
        <v>30</v>
      </c>
      <c r="T202" s="101" t="n">
        <f aca="false">CHOOSE(F$3,A203+24,A202)</f>
        <v>42729</v>
      </c>
      <c r="U202" s="35" t="n">
        <f aca="false">T202-C$3</f>
        <v>5955</v>
      </c>
      <c r="V202" s="32" t="n">
        <f aca="false">VLOOKUP($A202,Table,MATCH(V$4,Curves,0))</f>
        <v>0.070851217296637</v>
      </c>
      <c r="W202" s="102" t="n">
        <f aca="false">1/(1+CHOOSE(F$3,(V203+($K$3/10000))/2,(V202+($K$3/10000))/2))^(2*U202/365.25)</f>
        <v>0.321350990170269</v>
      </c>
      <c r="X202" s="35" t="n">
        <f aca="false">IF(AND(mthbeg&lt;=A202,mthend&gt;=A202),1,0)</f>
        <v>0</v>
      </c>
      <c r="Y202" s="35" t="n">
        <f aca="false">S202*X202</f>
        <v>0</v>
      </c>
      <c r="AA202" s="89" t="n">
        <f aca="false">F202*G202</f>
        <v>0</v>
      </c>
      <c r="AB202" s="89" t="n">
        <f aca="false">$F202*H202</f>
        <v>0</v>
      </c>
      <c r="AC202" s="89" t="n">
        <f aca="false">$F202*I202</f>
        <v>0</v>
      </c>
      <c r="AD202" s="89" t="n">
        <f aca="false">$F202*J202</f>
        <v>-0</v>
      </c>
      <c r="AE202" s="89" t="n">
        <f aca="false">$F202*K202</f>
        <v>-0</v>
      </c>
      <c r="AF202" s="89" t="n">
        <f aca="false">$F202*L202</f>
        <v>-0</v>
      </c>
      <c r="AG202" s="89" t="n">
        <f aca="false">$F202*M202</f>
        <v>0</v>
      </c>
      <c r="AH202" s="89" t="n">
        <f aca="false">$F202*N202</f>
        <v>0</v>
      </c>
      <c r="AI202" s="89" t="n">
        <f aca="false">F202*O202</f>
        <v>0</v>
      </c>
      <c r="AJ202" s="93"/>
      <c r="AK202" s="89" t="n">
        <f aca="false">CHOOSE($G$3,AB202-AC202,AC202-AB202)</f>
        <v>0</v>
      </c>
      <c r="AL202" s="89" t="n">
        <f aca="false">CHOOSE($G$3,AE202-AF202,AF202-AE202)</f>
        <v>0</v>
      </c>
      <c r="AM202" s="89" t="n">
        <f aca="false">CHOOSE($G$3,AH202-AI202,AI202-AH202)</f>
        <v>0</v>
      </c>
      <c r="AN202" s="103" t="n">
        <f aca="false">SUM(AK202:AM202)</f>
        <v>0</v>
      </c>
      <c r="AP202" s="89" t="n">
        <f aca="false">CHOOSE($G$3,AA202-AB202,AB202-AA202)</f>
        <v>0</v>
      </c>
      <c r="AQ202" s="89" t="n">
        <f aca="false">CHOOSE($G$3,AD202-AE202,AE202-AD202)</f>
        <v>0</v>
      </c>
      <c r="AR202" s="89" t="n">
        <f aca="false">CHOOSE($G$3,AG202-AH202,AH202-AG202)</f>
        <v>0</v>
      </c>
      <c r="AS202" s="103" t="n">
        <f aca="false">AP202+AQ202+AR202</f>
        <v>0</v>
      </c>
      <c r="AT202" s="103"/>
      <c r="AU202" s="90" t="n">
        <f aca="false">AS202+AN202</f>
        <v>0</v>
      </c>
      <c r="AW202" s="90" t="n">
        <f aca="false">AI202+AF202+AC202</f>
        <v>0</v>
      </c>
      <c r="AX202" s="104"/>
    </row>
    <row r="203" customFormat="false" ht="12" hidden="false" customHeight="true" outlineLevel="0" collapsed="false">
      <c r="A203" s="94" t="n">
        <f aca="false">EDATE(A202,1)</f>
        <v>42705</v>
      </c>
      <c r="B203" s="95" t="n">
        <f aca="false">VLOOKUP(MONTH(A203),Volumes,4)</f>
        <v>10000</v>
      </c>
      <c r="C203" s="96"/>
      <c r="D203" s="97" t="n">
        <f aca="false">B203+C203</f>
        <v>10000</v>
      </c>
      <c r="E203" s="84" t="n">
        <f aca="false">IF(X203=0,0,IF(AND(X203=1,$H$3=1),D203*S203,IF($H$3=2,D203,"N/A")))</f>
        <v>0</v>
      </c>
      <c r="F203" s="84" t="n">
        <f aca="false">E203*W203</f>
        <v>0</v>
      </c>
      <c r="G203" s="32" t="n">
        <f aca="false">VLOOKUP($A203,Table,MATCH(G$4,Curves,0))</f>
        <v>3.824</v>
      </c>
      <c r="H203" s="98" t="n">
        <f aca="false">G203</f>
        <v>3.824</v>
      </c>
      <c r="I203" s="99" t="n">
        <f aca="false">H203</f>
        <v>3.824</v>
      </c>
      <c r="J203" s="32" t="n">
        <f aca="false">VLOOKUP($A203,Table,MATCH(J$4,Curves,0))</f>
        <v>-0.0175</v>
      </c>
      <c r="K203" s="98" t="n">
        <f aca="false">J203</f>
        <v>-0.0175</v>
      </c>
      <c r="L203" s="99" t="n">
        <f aca="false">K203</f>
        <v>-0.0175</v>
      </c>
      <c r="M203" s="32" t="n">
        <f aca="false">VLOOKUP($A203,Table,MATCH(M$4,Curves,0))</f>
        <v>0.01</v>
      </c>
      <c r="N203" s="98" t="n">
        <f aca="false">VLOOKUP($A203,Table,MATCH(N$4,Curves,0))</f>
        <v>0.03</v>
      </c>
      <c r="O203" s="99" t="n">
        <f aca="false">N203</f>
        <v>0.03</v>
      </c>
      <c r="P203" s="100"/>
      <c r="Q203" s="99" t="n">
        <f aca="false">O203+L203+I203</f>
        <v>3.8365</v>
      </c>
      <c r="R203" s="100"/>
      <c r="S203" s="35" t="n">
        <f aca="false">A204-A203</f>
        <v>31</v>
      </c>
      <c r="T203" s="101" t="n">
        <f aca="false">CHOOSE(F$3,A204+24,A203)</f>
        <v>42760</v>
      </c>
      <c r="U203" s="35" t="n">
        <f aca="false">T203-C$3</f>
        <v>5986</v>
      </c>
      <c r="V203" s="32" t="n">
        <f aca="false">VLOOKUP($A203,Table,MATCH(V$4,Curves,0))</f>
        <v>0.070855046063603</v>
      </c>
      <c r="W203" s="102" t="n">
        <f aca="false">1/(1+CHOOSE(F$3,(V204+($K$3/10000))/2,(V203+($K$3/10000))/2))^(2*U203/365.25)</f>
        <v>0.319437519904755</v>
      </c>
      <c r="X203" s="35" t="n">
        <f aca="false">IF(AND(mthbeg&lt;=A203,mthend&gt;=A203),1,0)</f>
        <v>0</v>
      </c>
      <c r="Y203" s="35" t="n">
        <f aca="false">S203*X203</f>
        <v>0</v>
      </c>
      <c r="AA203" s="89" t="n">
        <f aca="false">F203*G203</f>
        <v>0</v>
      </c>
      <c r="AB203" s="89" t="n">
        <f aca="false">$F203*H203</f>
        <v>0</v>
      </c>
      <c r="AC203" s="89" t="n">
        <f aca="false">$F203*I203</f>
        <v>0</v>
      </c>
      <c r="AD203" s="89" t="n">
        <f aca="false">$F203*J203</f>
        <v>-0</v>
      </c>
      <c r="AE203" s="89" t="n">
        <f aca="false">$F203*K203</f>
        <v>-0</v>
      </c>
      <c r="AF203" s="89" t="n">
        <f aca="false">$F203*L203</f>
        <v>-0</v>
      </c>
      <c r="AG203" s="89" t="n">
        <f aca="false">$F203*M203</f>
        <v>0</v>
      </c>
      <c r="AH203" s="89" t="n">
        <f aca="false">$F203*N203</f>
        <v>0</v>
      </c>
      <c r="AI203" s="89" t="n">
        <f aca="false">F203*O203</f>
        <v>0</v>
      </c>
      <c r="AJ203" s="93"/>
      <c r="AK203" s="89" t="n">
        <f aca="false">CHOOSE($G$3,AB203-AC203,AC203-AB203)</f>
        <v>0</v>
      </c>
      <c r="AL203" s="89" t="n">
        <f aca="false">CHOOSE($G$3,AE203-AF203,AF203-AE203)</f>
        <v>0</v>
      </c>
      <c r="AM203" s="89" t="n">
        <f aca="false">CHOOSE($G$3,AH203-AI203,AI203-AH203)</f>
        <v>0</v>
      </c>
      <c r="AN203" s="103" t="n">
        <f aca="false">SUM(AK203:AM203)</f>
        <v>0</v>
      </c>
      <c r="AP203" s="89" t="n">
        <f aca="false">CHOOSE($G$3,AA203-AB203,AB203-AA203)</f>
        <v>0</v>
      </c>
      <c r="AQ203" s="89" t="n">
        <f aca="false">CHOOSE($G$3,AD203-AE203,AE203-AD203)</f>
        <v>0</v>
      </c>
      <c r="AR203" s="89" t="n">
        <f aca="false">CHOOSE($G$3,AG203-AH203,AH203-AG203)</f>
        <v>0</v>
      </c>
      <c r="AS203" s="103" t="n">
        <f aca="false">AP203+AQ203+AR203</f>
        <v>0</v>
      </c>
      <c r="AT203" s="103"/>
      <c r="AU203" s="90" t="n">
        <f aca="false">AS203+AN203</f>
        <v>0</v>
      </c>
      <c r="AW203" s="90" t="n">
        <f aca="false">AI203+AF203+AC203</f>
        <v>0</v>
      </c>
      <c r="AX203" s="104"/>
    </row>
    <row r="204" customFormat="false" ht="12" hidden="false" customHeight="true" outlineLevel="0" collapsed="false">
      <c r="A204" s="94" t="n">
        <f aca="false">EDATE(A203,1)</f>
        <v>42736</v>
      </c>
      <c r="B204" s="95" t="n">
        <f aca="false">VLOOKUP(MONTH(A204),Volumes,4)</f>
        <v>10000</v>
      </c>
      <c r="C204" s="96"/>
      <c r="D204" s="97" t="n">
        <f aca="false">B204+C204</f>
        <v>10000</v>
      </c>
      <c r="E204" s="84" t="n">
        <f aca="false">IF(X204=0,0,IF(AND(X204=1,$H$3=1),D204*S204,IF($H$3=2,D204,"N/A")))</f>
        <v>0</v>
      </c>
      <c r="F204" s="84" t="n">
        <f aca="false">E204*W204</f>
        <v>0</v>
      </c>
      <c r="G204" s="32" t="n">
        <f aca="false">VLOOKUP($A204,Table,MATCH(G$4,Curves,0))</f>
        <v>4.0375</v>
      </c>
      <c r="H204" s="98" t="n">
        <f aca="false">G204</f>
        <v>4.0375</v>
      </c>
      <c r="I204" s="99" t="n">
        <f aca="false">H204</f>
        <v>4.0375</v>
      </c>
      <c r="J204" s="32" t="n">
        <f aca="false">VLOOKUP($A204,Table,MATCH(J$4,Curves,0))</f>
        <v>-0.0175</v>
      </c>
      <c r="K204" s="98" t="n">
        <f aca="false">J204</f>
        <v>-0.0175</v>
      </c>
      <c r="L204" s="99" t="n">
        <f aca="false">K204</f>
        <v>-0.0175</v>
      </c>
      <c r="M204" s="32" t="n">
        <f aca="false">VLOOKUP($A204,Table,MATCH(M$4,Curves,0))</f>
        <v>0.01</v>
      </c>
      <c r="N204" s="98" t="n">
        <f aca="false">VLOOKUP($A204,Table,MATCH(N$4,Curves,0))</f>
        <v>0.03</v>
      </c>
      <c r="O204" s="99" t="n">
        <f aca="false">N204</f>
        <v>0.03</v>
      </c>
      <c r="P204" s="100"/>
      <c r="Q204" s="99" t="n">
        <f aca="false">O204+L204+I204</f>
        <v>4.05</v>
      </c>
      <c r="R204" s="100"/>
      <c r="S204" s="35" t="n">
        <f aca="false">A205-A204</f>
        <v>31</v>
      </c>
      <c r="T204" s="101" t="n">
        <f aca="false">CHOOSE(F$3,A205+24,A204)</f>
        <v>42791</v>
      </c>
      <c r="U204" s="35" t="n">
        <f aca="false">T204-C$3</f>
        <v>6017</v>
      </c>
      <c r="V204" s="32" t="n">
        <f aca="false">VLOOKUP($A204,Table,MATCH(V$4,Curves,0))</f>
        <v>0.070859002456139</v>
      </c>
      <c r="W204" s="102" t="n">
        <f aca="false">1/(1+CHOOSE(F$3,(V205+($K$3/10000))/2,(V204+($K$3/10000))/2))^(2*U204/365.25)</f>
        <v>0.317555225601858</v>
      </c>
      <c r="X204" s="35" t="n">
        <f aca="false">IF(AND(mthbeg&lt;=A204,mthend&gt;=A204),1,0)</f>
        <v>0</v>
      </c>
      <c r="Y204" s="35" t="n">
        <f aca="false">S204*X204</f>
        <v>0</v>
      </c>
      <c r="AA204" s="89" t="n">
        <f aca="false">F204*G204</f>
        <v>0</v>
      </c>
      <c r="AB204" s="89" t="n">
        <f aca="false">$F204*H204</f>
        <v>0</v>
      </c>
      <c r="AC204" s="89" t="n">
        <f aca="false">$F204*I204</f>
        <v>0</v>
      </c>
      <c r="AD204" s="89" t="n">
        <f aca="false">$F204*J204</f>
        <v>-0</v>
      </c>
      <c r="AE204" s="89" t="n">
        <f aca="false">$F204*K204</f>
        <v>-0</v>
      </c>
      <c r="AF204" s="89" t="n">
        <f aca="false">$F204*L204</f>
        <v>-0</v>
      </c>
      <c r="AG204" s="89" t="n">
        <f aca="false">$F204*M204</f>
        <v>0</v>
      </c>
      <c r="AH204" s="89" t="n">
        <f aca="false">$F204*N204</f>
        <v>0</v>
      </c>
      <c r="AI204" s="89" t="n">
        <f aca="false">F204*O204</f>
        <v>0</v>
      </c>
      <c r="AJ204" s="93"/>
      <c r="AK204" s="89" t="n">
        <f aca="false">CHOOSE($G$3,AB204-AC204,AC204-AB204)</f>
        <v>0</v>
      </c>
      <c r="AL204" s="89" t="n">
        <f aca="false">CHOOSE($G$3,AE204-AF204,AF204-AE204)</f>
        <v>0</v>
      </c>
      <c r="AM204" s="89" t="n">
        <f aca="false">CHOOSE($G$3,AH204-AI204,AI204-AH204)</f>
        <v>0</v>
      </c>
      <c r="AN204" s="103" t="n">
        <f aca="false">SUM(AK204:AM204)</f>
        <v>0</v>
      </c>
      <c r="AP204" s="89" t="n">
        <f aca="false">CHOOSE($G$3,AA204-AB204,AB204-AA204)</f>
        <v>0</v>
      </c>
      <c r="AQ204" s="89" t="n">
        <f aca="false">CHOOSE($G$3,AD204-AE204,AE204-AD204)</f>
        <v>0</v>
      </c>
      <c r="AR204" s="89" t="n">
        <f aca="false">CHOOSE($G$3,AG204-AH204,AH204-AG204)</f>
        <v>0</v>
      </c>
      <c r="AS204" s="103" t="n">
        <f aca="false">AP204+AQ204+AR204</f>
        <v>0</v>
      </c>
      <c r="AT204" s="103"/>
      <c r="AU204" s="90" t="n">
        <f aca="false">AS204+AN204</f>
        <v>0</v>
      </c>
      <c r="AW204" s="90" t="n">
        <f aca="false">AI204+AF204+AC204</f>
        <v>0</v>
      </c>
      <c r="AX204" s="104"/>
    </row>
    <row r="205" customFormat="false" ht="12" hidden="false" customHeight="true" outlineLevel="0" collapsed="false">
      <c r="A205" s="94" t="n">
        <f aca="false">EDATE(A204,1)</f>
        <v>42767</v>
      </c>
      <c r="B205" s="95" t="n">
        <f aca="false">VLOOKUP(MONTH(A205),Volumes,4)</f>
        <v>10000</v>
      </c>
      <c r="C205" s="96"/>
      <c r="D205" s="97" t="n">
        <f aca="false">B205+C205</f>
        <v>10000</v>
      </c>
      <c r="E205" s="84" t="n">
        <f aca="false">IF(X205=0,0,IF(AND(X205=1,$H$3=1),D205*S205,IF($H$3=2,D205,"N/A")))</f>
        <v>0</v>
      </c>
      <c r="F205" s="84" t="n">
        <f aca="false">E205*W205</f>
        <v>0</v>
      </c>
      <c r="G205" s="32" t="n">
        <f aca="false">VLOOKUP($A205,Table,MATCH(G$4,Curves,0))</f>
        <v>4.0375</v>
      </c>
      <c r="H205" s="98" t="n">
        <f aca="false">G205</f>
        <v>4.0375</v>
      </c>
      <c r="I205" s="99" t="n">
        <f aca="false">H205</f>
        <v>4.0375</v>
      </c>
      <c r="J205" s="32" t="n">
        <f aca="false">VLOOKUP($A205,Table,MATCH(J$4,Curves,0))</f>
        <v>-0.0175</v>
      </c>
      <c r="K205" s="98" t="n">
        <f aca="false">J205</f>
        <v>-0.0175</v>
      </c>
      <c r="L205" s="99" t="n">
        <f aca="false">K205</f>
        <v>-0.0175</v>
      </c>
      <c r="M205" s="32" t="n">
        <f aca="false">VLOOKUP($A205,Table,MATCH(M$4,Curves,0))</f>
        <v>0.01</v>
      </c>
      <c r="N205" s="98" t="n">
        <f aca="false">VLOOKUP($A205,Table,MATCH(N$4,Curves,0))</f>
        <v>0.03</v>
      </c>
      <c r="O205" s="99" t="n">
        <f aca="false">N205</f>
        <v>0.03</v>
      </c>
      <c r="P205" s="100"/>
      <c r="Q205" s="99" t="n">
        <f aca="false">O205+L205+I205</f>
        <v>4.05</v>
      </c>
      <c r="R205" s="100"/>
      <c r="S205" s="35" t="n">
        <f aca="false">A206-A205</f>
        <v>28</v>
      </c>
      <c r="T205" s="101" t="n">
        <f aca="false">CHOOSE(F$3,A206+24,A205)</f>
        <v>42819</v>
      </c>
      <c r="U205" s="35" t="n">
        <f aca="false">T205-C$3</f>
        <v>6045</v>
      </c>
      <c r="V205" s="32" t="n">
        <f aca="false">VLOOKUP($A205,Table,MATCH(V$4,Curves,0))</f>
        <v>0.070859002456139</v>
      </c>
      <c r="W205" s="102" t="n">
        <f aca="false">1/(1+CHOOSE(F$3,(V206+($K$3/10000))/2,(V205+($K$3/10000))/2))^(2*U205/365.25)</f>
        <v>0.31586462398273</v>
      </c>
      <c r="X205" s="35" t="n">
        <f aca="false">IF(AND(mthbeg&lt;=A205,mthend&gt;=A205),1,0)</f>
        <v>0</v>
      </c>
      <c r="Y205" s="35" t="n">
        <f aca="false">S205*X205</f>
        <v>0</v>
      </c>
      <c r="AA205" s="89" t="n">
        <f aca="false">F205*G205</f>
        <v>0</v>
      </c>
      <c r="AB205" s="89" t="n">
        <f aca="false">$F205*H205</f>
        <v>0</v>
      </c>
      <c r="AC205" s="89" t="n">
        <f aca="false">$F205*I205</f>
        <v>0</v>
      </c>
      <c r="AD205" s="89" t="n">
        <f aca="false">$F205*J205</f>
        <v>-0</v>
      </c>
      <c r="AE205" s="89" t="n">
        <f aca="false">$F205*K205</f>
        <v>-0</v>
      </c>
      <c r="AF205" s="89" t="n">
        <f aca="false">$F205*L205</f>
        <v>-0</v>
      </c>
      <c r="AG205" s="89" t="n">
        <f aca="false">$F205*M205</f>
        <v>0</v>
      </c>
      <c r="AH205" s="89" t="n">
        <f aca="false">$F205*N205</f>
        <v>0</v>
      </c>
      <c r="AI205" s="89" t="n">
        <f aca="false">F205*O205</f>
        <v>0</v>
      </c>
      <c r="AJ205" s="93"/>
      <c r="AK205" s="89" t="n">
        <f aca="false">CHOOSE($G$3,AB205-AC205,AC205-AB205)</f>
        <v>0</v>
      </c>
      <c r="AL205" s="89" t="n">
        <f aca="false">CHOOSE($G$3,AE205-AF205,AF205-AE205)</f>
        <v>0</v>
      </c>
      <c r="AM205" s="89" t="n">
        <f aca="false">CHOOSE($G$3,AH205-AI205,AI205-AH205)</f>
        <v>0</v>
      </c>
      <c r="AN205" s="103" t="n">
        <f aca="false">SUM(AK205:AM205)</f>
        <v>0</v>
      </c>
      <c r="AP205" s="89" t="n">
        <f aca="false">CHOOSE($G$3,AA205-AB205,AB205-AA205)</f>
        <v>0</v>
      </c>
      <c r="AQ205" s="89" t="n">
        <f aca="false">CHOOSE($G$3,AD205-AE205,AE205-AD205)</f>
        <v>0</v>
      </c>
      <c r="AR205" s="89" t="n">
        <f aca="false">CHOOSE($G$3,AG205-AH205,AH205-AG205)</f>
        <v>0</v>
      </c>
      <c r="AS205" s="103" t="n">
        <f aca="false">AP205+AQ205+AR205</f>
        <v>0</v>
      </c>
      <c r="AT205" s="103"/>
      <c r="AU205" s="90" t="n">
        <f aca="false">AS205+AN205</f>
        <v>0</v>
      </c>
      <c r="AW205" s="90" t="n">
        <f aca="false">AI205+AF205+AC205</f>
        <v>0</v>
      </c>
      <c r="AX205" s="104"/>
    </row>
    <row r="206" customFormat="false" ht="12" hidden="false" customHeight="true" outlineLevel="0" collapsed="false">
      <c r="A206" s="94" t="n">
        <f aca="false">EDATE(A205,1)</f>
        <v>42795</v>
      </c>
      <c r="B206" s="95" t="n">
        <f aca="false">VLOOKUP(MONTH(A206),Volumes,4)</f>
        <v>10000</v>
      </c>
      <c r="C206" s="96"/>
      <c r="D206" s="97" t="n">
        <f aca="false">B206+C206</f>
        <v>10000</v>
      </c>
      <c r="E206" s="84" t="n">
        <f aca="false">IF(X206=0,0,IF(AND(X206=1,$H$3=1),D206*S206,IF($H$3=2,D206,"N/A")))</f>
        <v>0</v>
      </c>
      <c r="F206" s="84" t="n">
        <f aca="false">E206*W206</f>
        <v>0</v>
      </c>
      <c r="G206" s="32" t="n">
        <f aca="false">VLOOKUP($A206,Table,MATCH(G$4,Curves,0))</f>
        <v>4.0375</v>
      </c>
      <c r="H206" s="98" t="n">
        <f aca="false">G206</f>
        <v>4.0375</v>
      </c>
      <c r="I206" s="99" t="n">
        <f aca="false">H206</f>
        <v>4.0375</v>
      </c>
      <c r="J206" s="32" t="n">
        <f aca="false">VLOOKUP($A206,Table,MATCH(J$4,Curves,0))</f>
        <v>-0.0175</v>
      </c>
      <c r="K206" s="98" t="n">
        <f aca="false">J206</f>
        <v>-0.0175</v>
      </c>
      <c r="L206" s="99" t="n">
        <f aca="false">K206</f>
        <v>-0.0175</v>
      </c>
      <c r="M206" s="32" t="n">
        <f aca="false">VLOOKUP($A206,Table,MATCH(M$4,Curves,0))</f>
        <v>0.01</v>
      </c>
      <c r="N206" s="98" t="n">
        <f aca="false">VLOOKUP($A206,Table,MATCH(N$4,Curves,0))</f>
        <v>0.03</v>
      </c>
      <c r="O206" s="99" t="n">
        <f aca="false">N206</f>
        <v>0.03</v>
      </c>
      <c r="P206" s="100"/>
      <c r="Q206" s="99" t="n">
        <f aca="false">O206+L206+I206</f>
        <v>4.05</v>
      </c>
      <c r="R206" s="100"/>
      <c r="S206" s="35" t="n">
        <f aca="false">A207-A206</f>
        <v>31</v>
      </c>
      <c r="T206" s="101" t="n">
        <f aca="false">CHOOSE(F$3,A207+24,A206)</f>
        <v>42850</v>
      </c>
      <c r="U206" s="35" t="n">
        <f aca="false">T206-C$3</f>
        <v>6076</v>
      </c>
      <c r="V206" s="32" t="n">
        <f aca="false">VLOOKUP($A206,Table,MATCH(V$4,Curves,0))</f>
        <v>0.070859002456139</v>
      </c>
      <c r="W206" s="102" t="n">
        <f aca="false">1/(1+CHOOSE(F$3,(V207+($K$3/10000))/2,(V206+($K$3/10000))/2))^(2*U206/365.25)</f>
        <v>0.314003383066552</v>
      </c>
      <c r="X206" s="35" t="n">
        <f aca="false">IF(AND(mthbeg&lt;=A206,mthend&gt;=A206),1,0)</f>
        <v>0</v>
      </c>
      <c r="Y206" s="35" t="n">
        <f aca="false">S206*X206</f>
        <v>0</v>
      </c>
      <c r="AA206" s="89" t="n">
        <f aca="false">F206*G206</f>
        <v>0</v>
      </c>
      <c r="AB206" s="89" t="n">
        <f aca="false">$F206*H206</f>
        <v>0</v>
      </c>
      <c r="AC206" s="89" t="n">
        <f aca="false">$F206*I206</f>
        <v>0</v>
      </c>
      <c r="AD206" s="89" t="n">
        <f aca="false">$F206*J206</f>
        <v>-0</v>
      </c>
      <c r="AE206" s="89" t="n">
        <f aca="false">$F206*K206</f>
        <v>-0</v>
      </c>
      <c r="AF206" s="89" t="n">
        <f aca="false">$F206*L206</f>
        <v>-0</v>
      </c>
      <c r="AG206" s="89" t="n">
        <f aca="false">$F206*M206</f>
        <v>0</v>
      </c>
      <c r="AH206" s="89" t="n">
        <f aca="false">$F206*N206</f>
        <v>0</v>
      </c>
      <c r="AI206" s="89" t="n">
        <f aca="false">F206*O206</f>
        <v>0</v>
      </c>
      <c r="AJ206" s="93"/>
      <c r="AK206" s="89" t="n">
        <f aca="false">CHOOSE($G$3,AB206-AC206,AC206-AB206)</f>
        <v>0</v>
      </c>
      <c r="AL206" s="89" t="n">
        <f aca="false">CHOOSE($G$3,AE206-AF206,AF206-AE206)</f>
        <v>0</v>
      </c>
      <c r="AM206" s="89" t="n">
        <f aca="false">CHOOSE($G$3,AH206-AI206,AI206-AH206)</f>
        <v>0</v>
      </c>
      <c r="AN206" s="103" t="n">
        <f aca="false">SUM(AK206:AM206)</f>
        <v>0</v>
      </c>
      <c r="AP206" s="89" t="n">
        <f aca="false">CHOOSE($G$3,AA206-AB206,AB206-AA206)</f>
        <v>0</v>
      </c>
      <c r="AQ206" s="89" t="n">
        <f aca="false">CHOOSE($G$3,AD206-AE206,AE206-AD206)</f>
        <v>0</v>
      </c>
      <c r="AR206" s="89" t="n">
        <f aca="false">CHOOSE($G$3,AG206-AH206,AH206-AG206)</f>
        <v>0</v>
      </c>
      <c r="AS206" s="103" t="n">
        <f aca="false">AP206+AQ206+AR206</f>
        <v>0</v>
      </c>
      <c r="AT206" s="103"/>
      <c r="AU206" s="90" t="n">
        <f aca="false">AS206+AN206</f>
        <v>0</v>
      </c>
      <c r="AW206" s="90" t="n">
        <f aca="false">AI206+AF206+AC206</f>
        <v>0</v>
      </c>
      <c r="AX206" s="104"/>
    </row>
    <row r="207" customFormat="false" ht="12" hidden="false" customHeight="true" outlineLevel="0" collapsed="false">
      <c r="A207" s="94" t="n">
        <f aca="false">EDATE(A206,1)</f>
        <v>42826</v>
      </c>
      <c r="B207" s="95" t="n">
        <f aca="false">VLOOKUP(MONTH(A207),Volumes,4)</f>
        <v>10000</v>
      </c>
      <c r="C207" s="96"/>
      <c r="D207" s="97" t="n">
        <f aca="false">B207+C207</f>
        <v>10000</v>
      </c>
      <c r="E207" s="84" t="n">
        <f aca="false">IF(X207=0,0,IF(AND(X207=1,$H$3=1),D207*S207,IF($H$3=2,D207,"N/A")))</f>
        <v>0</v>
      </c>
      <c r="F207" s="84" t="n">
        <f aca="false">E207*W207</f>
        <v>0</v>
      </c>
      <c r="G207" s="32" t="n">
        <f aca="false">VLOOKUP($A207,Table,MATCH(G$4,Curves,0))</f>
        <v>4.0375</v>
      </c>
      <c r="H207" s="98" t="n">
        <f aca="false">G207</f>
        <v>4.0375</v>
      </c>
      <c r="I207" s="99" t="n">
        <f aca="false">H207</f>
        <v>4.0375</v>
      </c>
      <c r="J207" s="32" t="n">
        <f aca="false">VLOOKUP($A207,Table,MATCH(J$4,Curves,0))</f>
        <v>-0.0175</v>
      </c>
      <c r="K207" s="98" t="n">
        <f aca="false">J207</f>
        <v>-0.0175</v>
      </c>
      <c r="L207" s="99" t="n">
        <f aca="false">K207</f>
        <v>-0.0175</v>
      </c>
      <c r="M207" s="32" t="n">
        <f aca="false">VLOOKUP($A207,Table,MATCH(M$4,Curves,0))</f>
        <v>0.01</v>
      </c>
      <c r="N207" s="98" t="n">
        <f aca="false">VLOOKUP($A207,Table,MATCH(N$4,Curves,0))</f>
        <v>0.03</v>
      </c>
      <c r="O207" s="99" t="n">
        <f aca="false">N207</f>
        <v>0.03</v>
      </c>
      <c r="P207" s="100"/>
      <c r="Q207" s="99" t="n">
        <f aca="false">O207+L207+I207</f>
        <v>4.05</v>
      </c>
      <c r="R207" s="100"/>
      <c r="S207" s="35" t="n">
        <f aca="false">A208-A207</f>
        <v>30</v>
      </c>
      <c r="T207" s="101" t="n">
        <f aca="false">CHOOSE(F$3,A208+24,A207)</f>
        <v>42880</v>
      </c>
      <c r="U207" s="35" t="n">
        <f aca="false">T207-C$3</f>
        <v>6106</v>
      </c>
      <c r="V207" s="32" t="n">
        <f aca="false">VLOOKUP($A207,Table,MATCH(V$4,Curves,0))</f>
        <v>0.070859002456139</v>
      </c>
      <c r="W207" s="102" t="n">
        <f aca="false">1/(1+CHOOSE(F$3,(V208+($K$3/10000))/2,(V207+($K$3/10000))/2))^(2*U207/365.25)</f>
        <v>0.312212625280444</v>
      </c>
      <c r="X207" s="35" t="n">
        <f aca="false">IF(AND(mthbeg&lt;=A207,mthend&gt;=A207),1,0)</f>
        <v>0</v>
      </c>
      <c r="Y207" s="35" t="n">
        <f aca="false">S207*X207</f>
        <v>0</v>
      </c>
      <c r="AA207" s="89" t="n">
        <f aca="false">F207*G207</f>
        <v>0</v>
      </c>
      <c r="AB207" s="89" t="n">
        <f aca="false">$F207*H207</f>
        <v>0</v>
      </c>
      <c r="AC207" s="89" t="n">
        <f aca="false">$F207*I207</f>
        <v>0</v>
      </c>
      <c r="AD207" s="89" t="n">
        <f aca="false">$F207*J207</f>
        <v>-0</v>
      </c>
      <c r="AE207" s="89" t="n">
        <f aca="false">$F207*K207</f>
        <v>-0</v>
      </c>
      <c r="AF207" s="89" t="n">
        <f aca="false">$F207*L207</f>
        <v>-0</v>
      </c>
      <c r="AG207" s="89" t="n">
        <f aca="false">$F207*M207</f>
        <v>0</v>
      </c>
      <c r="AH207" s="89" t="n">
        <f aca="false">$F207*N207</f>
        <v>0</v>
      </c>
      <c r="AI207" s="89" t="n">
        <f aca="false">F207*O207</f>
        <v>0</v>
      </c>
      <c r="AJ207" s="93"/>
      <c r="AK207" s="89" t="n">
        <f aca="false">CHOOSE($G$3,AB207-AC207,AC207-AB207)</f>
        <v>0</v>
      </c>
      <c r="AL207" s="89" t="n">
        <f aca="false">CHOOSE($G$3,AE207-AF207,AF207-AE207)</f>
        <v>0</v>
      </c>
      <c r="AM207" s="89" t="n">
        <f aca="false">CHOOSE($G$3,AH207-AI207,AI207-AH207)</f>
        <v>0</v>
      </c>
      <c r="AN207" s="103" t="n">
        <f aca="false">SUM(AK207:AM207)</f>
        <v>0</v>
      </c>
      <c r="AP207" s="89" t="n">
        <f aca="false">CHOOSE($G$3,AA207-AB207,AB207-AA207)</f>
        <v>0</v>
      </c>
      <c r="AQ207" s="89" t="n">
        <f aca="false">CHOOSE($G$3,AD207-AE207,AE207-AD207)</f>
        <v>0</v>
      </c>
      <c r="AR207" s="89" t="n">
        <f aca="false">CHOOSE($G$3,AG207-AH207,AH207-AG207)</f>
        <v>0</v>
      </c>
      <c r="AS207" s="103" t="n">
        <f aca="false">AP207+AQ207+AR207</f>
        <v>0</v>
      </c>
      <c r="AT207" s="103"/>
      <c r="AU207" s="90" t="n">
        <f aca="false">AS207+AN207</f>
        <v>0</v>
      </c>
      <c r="AW207" s="90" t="n">
        <f aca="false">AI207+AF207+AC207</f>
        <v>0</v>
      </c>
      <c r="AX207" s="104"/>
    </row>
    <row r="208" customFormat="false" ht="12" hidden="false" customHeight="true" outlineLevel="0" collapsed="false">
      <c r="A208" s="94" t="n">
        <f aca="false">EDATE(A207,1)</f>
        <v>42856</v>
      </c>
      <c r="B208" s="95" t="n">
        <f aca="false">VLOOKUP(MONTH(A208),Volumes,4)</f>
        <v>20000</v>
      </c>
      <c r="C208" s="96"/>
      <c r="D208" s="97" t="n">
        <f aca="false">B208+C208</f>
        <v>20000</v>
      </c>
      <c r="E208" s="84" t="n">
        <f aca="false">IF(X208=0,0,IF(AND(X208=1,$H$3=1),D208*S208,IF($H$3=2,D208,"N/A")))</f>
        <v>0</v>
      </c>
      <c r="F208" s="84" t="n">
        <f aca="false">E208*W208</f>
        <v>0</v>
      </c>
      <c r="G208" s="32" t="n">
        <f aca="false">VLOOKUP($A208,Table,MATCH(G$4,Curves,0))</f>
        <v>4.0375</v>
      </c>
      <c r="H208" s="98" t="n">
        <f aca="false">G208</f>
        <v>4.0375</v>
      </c>
      <c r="I208" s="99" t="n">
        <f aca="false">H208</f>
        <v>4.0375</v>
      </c>
      <c r="J208" s="32" t="n">
        <f aca="false">VLOOKUP($A208,Table,MATCH(J$4,Curves,0))</f>
        <v>-0.0175</v>
      </c>
      <c r="K208" s="98" t="n">
        <f aca="false">J208</f>
        <v>-0.0175</v>
      </c>
      <c r="L208" s="99" t="n">
        <f aca="false">K208</f>
        <v>-0.0175</v>
      </c>
      <c r="M208" s="32" t="n">
        <f aca="false">VLOOKUP($A208,Table,MATCH(M$4,Curves,0))</f>
        <v>0.01</v>
      </c>
      <c r="N208" s="98" t="n">
        <f aca="false">VLOOKUP($A208,Table,MATCH(N$4,Curves,0))</f>
        <v>0.03</v>
      </c>
      <c r="O208" s="99" t="n">
        <f aca="false">N208</f>
        <v>0.03</v>
      </c>
      <c r="P208" s="100"/>
      <c r="Q208" s="99" t="n">
        <f aca="false">O208+L208+I208</f>
        <v>4.05</v>
      </c>
      <c r="R208" s="100"/>
      <c r="S208" s="35" t="n">
        <f aca="false">A209-A208</f>
        <v>31</v>
      </c>
      <c r="T208" s="101" t="n">
        <f aca="false">CHOOSE(F$3,A209+24,A208)</f>
        <v>42911</v>
      </c>
      <c r="U208" s="35" t="n">
        <f aca="false">T208-C$3</f>
        <v>6137</v>
      </c>
      <c r="V208" s="32" t="n">
        <f aca="false">VLOOKUP($A208,Table,MATCH(V$4,Curves,0))</f>
        <v>0.070859002456139</v>
      </c>
      <c r="W208" s="102" t="n">
        <f aca="false">1/(1+CHOOSE(F$3,(V209+($K$3/10000))/2,(V208+($K$3/10000))/2))^(2*U208/365.25)</f>
        <v>0.310372903866275</v>
      </c>
      <c r="X208" s="35" t="n">
        <f aca="false">IF(AND(mthbeg&lt;=A208,mthend&gt;=A208),1,0)</f>
        <v>0</v>
      </c>
      <c r="Y208" s="35" t="n">
        <f aca="false">S208*X208</f>
        <v>0</v>
      </c>
      <c r="AA208" s="89" t="n">
        <f aca="false">F208*G208</f>
        <v>0</v>
      </c>
      <c r="AB208" s="89" t="n">
        <f aca="false">$F208*H208</f>
        <v>0</v>
      </c>
      <c r="AC208" s="89" t="n">
        <f aca="false">$F208*I208</f>
        <v>0</v>
      </c>
      <c r="AD208" s="89" t="n">
        <f aca="false">$F208*J208</f>
        <v>-0</v>
      </c>
      <c r="AE208" s="89" t="n">
        <f aca="false">$F208*K208</f>
        <v>-0</v>
      </c>
      <c r="AF208" s="89" t="n">
        <f aca="false">$F208*L208</f>
        <v>-0</v>
      </c>
      <c r="AG208" s="89" t="n">
        <f aca="false">$F208*M208</f>
        <v>0</v>
      </c>
      <c r="AH208" s="89" t="n">
        <f aca="false">$F208*N208</f>
        <v>0</v>
      </c>
      <c r="AI208" s="89" t="n">
        <f aca="false">F208*O208</f>
        <v>0</v>
      </c>
      <c r="AJ208" s="93"/>
      <c r="AK208" s="89" t="n">
        <f aca="false">CHOOSE($G$3,AB208-AC208,AC208-AB208)</f>
        <v>0</v>
      </c>
      <c r="AL208" s="89" t="n">
        <f aca="false">CHOOSE($G$3,AE208-AF208,AF208-AE208)</f>
        <v>0</v>
      </c>
      <c r="AM208" s="89" t="n">
        <f aca="false">CHOOSE($G$3,AH208-AI208,AI208-AH208)</f>
        <v>0</v>
      </c>
      <c r="AN208" s="103" t="n">
        <f aca="false">SUM(AK208:AM208)</f>
        <v>0</v>
      </c>
      <c r="AP208" s="89" t="n">
        <f aca="false">CHOOSE($G$3,AA208-AB208,AB208-AA208)</f>
        <v>0</v>
      </c>
      <c r="AQ208" s="89" t="n">
        <f aca="false">CHOOSE($G$3,AD208-AE208,AE208-AD208)</f>
        <v>0</v>
      </c>
      <c r="AR208" s="89" t="n">
        <f aca="false">CHOOSE($G$3,AG208-AH208,AH208-AG208)</f>
        <v>0</v>
      </c>
      <c r="AS208" s="103" t="n">
        <f aca="false">AP208+AQ208+AR208</f>
        <v>0</v>
      </c>
      <c r="AT208" s="103"/>
      <c r="AU208" s="90" t="n">
        <f aca="false">AS208+AN208</f>
        <v>0</v>
      </c>
      <c r="AW208" s="90" t="n">
        <f aca="false">AI208+AF208+AC208</f>
        <v>0</v>
      </c>
      <c r="AX208" s="104"/>
    </row>
    <row r="209" customFormat="false" ht="12" hidden="false" customHeight="true" outlineLevel="0" collapsed="false">
      <c r="A209" s="94" t="n">
        <f aca="false">EDATE(A208,1)</f>
        <v>42887</v>
      </c>
      <c r="B209" s="95" t="n">
        <f aca="false">VLOOKUP(MONTH(A209),Volumes,4)</f>
        <v>40000</v>
      </c>
      <c r="C209" s="96"/>
      <c r="D209" s="97" t="n">
        <f aca="false">B209+C209</f>
        <v>40000</v>
      </c>
      <c r="E209" s="84" t="n">
        <f aca="false">IF(X209=0,0,IF(AND(X209=1,$H$3=1),D209*S209,IF($H$3=2,D209,"N/A")))</f>
        <v>0</v>
      </c>
      <c r="F209" s="84" t="n">
        <f aca="false">E209*W209</f>
        <v>0</v>
      </c>
      <c r="G209" s="32" t="n">
        <f aca="false">VLOOKUP($A209,Table,MATCH(G$4,Curves,0))</f>
        <v>4.0375</v>
      </c>
      <c r="H209" s="98" t="n">
        <f aca="false">G209</f>
        <v>4.0375</v>
      </c>
      <c r="I209" s="99" t="n">
        <f aca="false">H209</f>
        <v>4.0375</v>
      </c>
      <c r="J209" s="32" t="n">
        <f aca="false">VLOOKUP($A209,Table,MATCH(J$4,Curves,0))</f>
        <v>-0.0175</v>
      </c>
      <c r="K209" s="98" t="n">
        <f aca="false">J209</f>
        <v>-0.0175</v>
      </c>
      <c r="L209" s="99" t="n">
        <f aca="false">K209</f>
        <v>-0.0175</v>
      </c>
      <c r="M209" s="32" t="n">
        <f aca="false">VLOOKUP($A209,Table,MATCH(M$4,Curves,0))</f>
        <v>0.01</v>
      </c>
      <c r="N209" s="98" t="n">
        <f aca="false">VLOOKUP($A209,Table,MATCH(N$4,Curves,0))</f>
        <v>0.03</v>
      </c>
      <c r="O209" s="99" t="n">
        <f aca="false">N209</f>
        <v>0.03</v>
      </c>
      <c r="P209" s="100"/>
      <c r="Q209" s="99" t="n">
        <f aca="false">O209+L209+I209</f>
        <v>4.05</v>
      </c>
      <c r="R209" s="100"/>
      <c r="S209" s="35" t="n">
        <f aca="false">A210-A209</f>
        <v>30</v>
      </c>
      <c r="T209" s="101" t="n">
        <f aca="false">CHOOSE(F$3,A210+24,A209)</f>
        <v>42941</v>
      </c>
      <c r="U209" s="35" t="n">
        <f aca="false">T209-C$3</f>
        <v>6167</v>
      </c>
      <c r="V209" s="32" t="n">
        <f aca="false">VLOOKUP($A209,Table,MATCH(V$4,Curves,0))</f>
        <v>0.070859002456139</v>
      </c>
      <c r="W209" s="102" t="n">
        <f aca="false">1/(1+CHOOSE(F$3,(V210+($K$3/10000))/2,(V209+($K$3/10000))/2))^(2*U209/365.25)</f>
        <v>0.308602850662493</v>
      </c>
      <c r="X209" s="35" t="n">
        <f aca="false">IF(AND(mthbeg&lt;=A209,mthend&gt;=A209),1,0)</f>
        <v>0</v>
      </c>
      <c r="Y209" s="35" t="n">
        <f aca="false">S209*X209</f>
        <v>0</v>
      </c>
      <c r="AA209" s="89" t="n">
        <f aca="false">F209*G209</f>
        <v>0</v>
      </c>
      <c r="AB209" s="89" t="n">
        <f aca="false">$F209*H209</f>
        <v>0</v>
      </c>
      <c r="AC209" s="89" t="n">
        <f aca="false">$F209*I209</f>
        <v>0</v>
      </c>
      <c r="AD209" s="89" t="n">
        <f aca="false">$F209*J209</f>
        <v>-0</v>
      </c>
      <c r="AE209" s="89" t="n">
        <f aca="false">$F209*K209</f>
        <v>-0</v>
      </c>
      <c r="AF209" s="89" t="n">
        <f aca="false">$F209*L209</f>
        <v>-0</v>
      </c>
      <c r="AG209" s="89" t="n">
        <f aca="false">$F209*M209</f>
        <v>0</v>
      </c>
      <c r="AH209" s="89" t="n">
        <f aca="false">$F209*N209</f>
        <v>0</v>
      </c>
      <c r="AI209" s="89" t="n">
        <f aca="false">F209*O209</f>
        <v>0</v>
      </c>
      <c r="AJ209" s="93"/>
      <c r="AK209" s="89" t="n">
        <f aca="false">CHOOSE($G$3,AB209-AC209,AC209-AB209)</f>
        <v>0</v>
      </c>
      <c r="AL209" s="89" t="n">
        <f aca="false">CHOOSE($G$3,AE209-AF209,AF209-AE209)</f>
        <v>0</v>
      </c>
      <c r="AM209" s="89" t="n">
        <f aca="false">CHOOSE($G$3,AH209-AI209,AI209-AH209)</f>
        <v>0</v>
      </c>
      <c r="AN209" s="103" t="n">
        <f aca="false">SUM(AK209:AM209)</f>
        <v>0</v>
      </c>
      <c r="AP209" s="89" t="n">
        <f aca="false">CHOOSE($G$3,AA209-AB209,AB209-AA209)</f>
        <v>0</v>
      </c>
      <c r="AQ209" s="89" t="n">
        <f aca="false">CHOOSE($G$3,AD209-AE209,AE209-AD209)</f>
        <v>0</v>
      </c>
      <c r="AR209" s="89" t="n">
        <f aca="false">CHOOSE($G$3,AG209-AH209,AH209-AG209)</f>
        <v>0</v>
      </c>
      <c r="AS209" s="103" t="n">
        <f aca="false">AP209+AQ209+AR209</f>
        <v>0</v>
      </c>
      <c r="AT209" s="103"/>
      <c r="AU209" s="90" t="n">
        <f aca="false">AS209+AN209</f>
        <v>0</v>
      </c>
      <c r="AW209" s="90" t="n">
        <f aca="false">AI209+AF209+AC209</f>
        <v>0</v>
      </c>
      <c r="AX209" s="104"/>
    </row>
    <row r="210" customFormat="false" ht="12" hidden="false" customHeight="true" outlineLevel="0" collapsed="false">
      <c r="A210" s="94" t="n">
        <f aca="false">EDATE(A209,1)</f>
        <v>42917</v>
      </c>
      <c r="B210" s="95" t="n">
        <f aca="false">VLOOKUP(MONTH(A210),Volumes,4)</f>
        <v>40000</v>
      </c>
      <c r="C210" s="96"/>
      <c r="D210" s="97" t="n">
        <f aca="false">B210+C210</f>
        <v>40000</v>
      </c>
      <c r="E210" s="84" t="n">
        <f aca="false">IF(X210=0,0,IF(AND(X210=1,$H$3=1),D210*S210,IF($H$3=2,D210,"N/A")))</f>
        <v>0</v>
      </c>
      <c r="F210" s="84" t="n">
        <f aca="false">E210*W210</f>
        <v>0</v>
      </c>
      <c r="G210" s="32" t="n">
        <f aca="false">VLOOKUP($A210,Table,MATCH(G$4,Curves,0))</f>
        <v>4.0375</v>
      </c>
      <c r="H210" s="98" t="n">
        <f aca="false">G210</f>
        <v>4.0375</v>
      </c>
      <c r="I210" s="99" t="n">
        <f aca="false">H210</f>
        <v>4.0375</v>
      </c>
      <c r="J210" s="32" t="n">
        <f aca="false">VLOOKUP($A210,Table,MATCH(J$4,Curves,0))</f>
        <v>-0.0175</v>
      </c>
      <c r="K210" s="98" t="n">
        <f aca="false">J210</f>
        <v>-0.0175</v>
      </c>
      <c r="L210" s="99" t="n">
        <f aca="false">K210</f>
        <v>-0.0175</v>
      </c>
      <c r="M210" s="32" t="n">
        <f aca="false">VLOOKUP($A210,Table,MATCH(M$4,Curves,0))</f>
        <v>0.01</v>
      </c>
      <c r="N210" s="98" t="n">
        <f aca="false">VLOOKUP($A210,Table,MATCH(N$4,Curves,0))</f>
        <v>0.03</v>
      </c>
      <c r="O210" s="99" t="n">
        <f aca="false">N210</f>
        <v>0.03</v>
      </c>
      <c r="P210" s="100"/>
      <c r="Q210" s="99" t="n">
        <f aca="false">O210+L210+I210</f>
        <v>4.05</v>
      </c>
      <c r="R210" s="100"/>
      <c r="S210" s="35" t="n">
        <f aca="false">A211-A210</f>
        <v>31</v>
      </c>
      <c r="T210" s="101" t="n">
        <f aca="false">CHOOSE(F$3,A211+24,A210)</f>
        <v>42972</v>
      </c>
      <c r="U210" s="35" t="n">
        <f aca="false">T210-C$3</f>
        <v>6198</v>
      </c>
      <c r="V210" s="32" t="n">
        <f aca="false">VLOOKUP($A210,Table,MATCH(V$4,Curves,0))</f>
        <v>0.070859002456139</v>
      </c>
      <c r="W210" s="102" t="n">
        <f aca="false">1/(1+CHOOSE(F$3,(V211+($K$3/10000))/2,(V210+($K$3/10000))/2))^(2*U210/365.25)</f>
        <v>0.306784399943764</v>
      </c>
      <c r="X210" s="35" t="n">
        <f aca="false">IF(AND(mthbeg&lt;=A210,mthend&gt;=A210),1,0)</f>
        <v>0</v>
      </c>
      <c r="Y210" s="35" t="n">
        <f aca="false">S210*X210</f>
        <v>0</v>
      </c>
      <c r="AA210" s="89" t="n">
        <f aca="false">F210*G210</f>
        <v>0</v>
      </c>
      <c r="AB210" s="89" t="n">
        <f aca="false">$F210*H210</f>
        <v>0</v>
      </c>
      <c r="AC210" s="89" t="n">
        <f aca="false">$F210*I210</f>
        <v>0</v>
      </c>
      <c r="AD210" s="89" t="n">
        <f aca="false">$F210*J210</f>
        <v>-0</v>
      </c>
      <c r="AE210" s="89" t="n">
        <f aca="false">$F210*K210</f>
        <v>-0</v>
      </c>
      <c r="AF210" s="89" t="n">
        <f aca="false">$F210*L210</f>
        <v>-0</v>
      </c>
      <c r="AG210" s="89" t="n">
        <f aca="false">$F210*M210</f>
        <v>0</v>
      </c>
      <c r="AH210" s="89" t="n">
        <f aca="false">$F210*N210</f>
        <v>0</v>
      </c>
      <c r="AI210" s="89" t="n">
        <f aca="false">F210*O210</f>
        <v>0</v>
      </c>
      <c r="AJ210" s="93"/>
      <c r="AK210" s="89" t="n">
        <f aca="false">CHOOSE($G$3,AB210-AC210,AC210-AB210)</f>
        <v>0</v>
      </c>
      <c r="AL210" s="89" t="n">
        <f aca="false">CHOOSE($G$3,AE210-AF210,AF210-AE210)</f>
        <v>0</v>
      </c>
      <c r="AM210" s="89" t="n">
        <f aca="false">CHOOSE($G$3,AH210-AI210,AI210-AH210)</f>
        <v>0</v>
      </c>
      <c r="AN210" s="103" t="n">
        <f aca="false">SUM(AK210:AM210)</f>
        <v>0</v>
      </c>
      <c r="AP210" s="89" t="n">
        <f aca="false">CHOOSE($G$3,AA210-AB210,AB210-AA210)</f>
        <v>0</v>
      </c>
      <c r="AQ210" s="89" t="n">
        <f aca="false">CHOOSE($G$3,AD210-AE210,AE210-AD210)</f>
        <v>0</v>
      </c>
      <c r="AR210" s="89" t="n">
        <f aca="false">CHOOSE($G$3,AG210-AH210,AH210-AG210)</f>
        <v>0</v>
      </c>
      <c r="AS210" s="103" t="n">
        <f aca="false">AP210+AQ210+AR210</f>
        <v>0</v>
      </c>
      <c r="AT210" s="103"/>
      <c r="AU210" s="90" t="n">
        <f aca="false">AS210+AN210</f>
        <v>0</v>
      </c>
      <c r="AW210" s="90" t="n">
        <f aca="false">AI210+AF210+AC210</f>
        <v>0</v>
      </c>
      <c r="AX210" s="104"/>
    </row>
    <row r="211" customFormat="false" ht="12" hidden="false" customHeight="true" outlineLevel="0" collapsed="false">
      <c r="A211" s="94" t="n">
        <f aca="false">EDATE(A210,1)</f>
        <v>42948</v>
      </c>
      <c r="B211" s="95" t="n">
        <f aca="false">VLOOKUP(MONTH(A211),Volumes,4)</f>
        <v>40000</v>
      </c>
      <c r="C211" s="96"/>
      <c r="D211" s="97" t="n">
        <f aca="false">B211+C211</f>
        <v>40000</v>
      </c>
      <c r="E211" s="84" t="n">
        <f aca="false">IF(X211=0,0,IF(AND(X211=1,$H$3=1),D211*S211,IF($H$3=2,D211,"N/A")))</f>
        <v>0</v>
      </c>
      <c r="F211" s="84" t="n">
        <f aca="false">E211*W211</f>
        <v>0</v>
      </c>
      <c r="G211" s="32" t="n">
        <f aca="false">VLOOKUP($A211,Table,MATCH(G$4,Curves,0))</f>
        <v>4.0375</v>
      </c>
      <c r="H211" s="98" t="n">
        <f aca="false">G211</f>
        <v>4.0375</v>
      </c>
      <c r="I211" s="99" t="n">
        <f aca="false">H211</f>
        <v>4.0375</v>
      </c>
      <c r="J211" s="32" t="n">
        <f aca="false">VLOOKUP($A211,Table,MATCH(J$4,Curves,0))</f>
        <v>-0.0175</v>
      </c>
      <c r="K211" s="98" t="n">
        <f aca="false">J211</f>
        <v>-0.0175</v>
      </c>
      <c r="L211" s="99" t="n">
        <f aca="false">K211</f>
        <v>-0.0175</v>
      </c>
      <c r="M211" s="32" t="n">
        <f aca="false">VLOOKUP($A211,Table,MATCH(M$4,Curves,0))</f>
        <v>0.01</v>
      </c>
      <c r="N211" s="98" t="n">
        <f aca="false">VLOOKUP($A211,Table,MATCH(N$4,Curves,0))</f>
        <v>0.03</v>
      </c>
      <c r="O211" s="99" t="n">
        <f aca="false">N211</f>
        <v>0.03</v>
      </c>
      <c r="P211" s="100"/>
      <c r="Q211" s="99" t="n">
        <f aca="false">O211+L211+I211</f>
        <v>4.05</v>
      </c>
      <c r="R211" s="100"/>
      <c r="S211" s="35" t="n">
        <f aca="false">A212-A211</f>
        <v>31</v>
      </c>
      <c r="T211" s="101" t="n">
        <f aca="false">CHOOSE(F$3,A212+24,A211)</f>
        <v>43003</v>
      </c>
      <c r="U211" s="35" t="n">
        <f aca="false">T211-C$3</f>
        <v>6229</v>
      </c>
      <c r="V211" s="32" t="n">
        <f aca="false">VLOOKUP($A211,Table,MATCH(V$4,Curves,0))</f>
        <v>0.070859002456139</v>
      </c>
      <c r="W211" s="102" t="n">
        <f aca="false">1/(1+CHOOSE(F$3,(V212+($K$3/10000))/2,(V211+($K$3/10000))/2))^(2*U211/365.25)</f>
        <v>0.304976664495518</v>
      </c>
      <c r="X211" s="35" t="n">
        <f aca="false">IF(AND(mthbeg&lt;=A211,mthend&gt;=A211),1,0)</f>
        <v>0</v>
      </c>
      <c r="Y211" s="35" t="n">
        <f aca="false">S211*X211</f>
        <v>0</v>
      </c>
      <c r="AA211" s="89" t="n">
        <f aca="false">F211*G211</f>
        <v>0</v>
      </c>
      <c r="AB211" s="89" t="n">
        <f aca="false">$F211*H211</f>
        <v>0</v>
      </c>
      <c r="AC211" s="89" t="n">
        <f aca="false">$F211*I211</f>
        <v>0</v>
      </c>
      <c r="AD211" s="89" t="n">
        <f aca="false">$F211*J211</f>
        <v>-0</v>
      </c>
      <c r="AE211" s="89" t="n">
        <f aca="false">$F211*K211</f>
        <v>-0</v>
      </c>
      <c r="AF211" s="89" t="n">
        <f aca="false">$F211*L211</f>
        <v>-0</v>
      </c>
      <c r="AG211" s="89" t="n">
        <f aca="false">$F211*M211</f>
        <v>0</v>
      </c>
      <c r="AH211" s="89" t="n">
        <f aca="false">$F211*N211</f>
        <v>0</v>
      </c>
      <c r="AI211" s="89" t="n">
        <f aca="false">F211*O211</f>
        <v>0</v>
      </c>
      <c r="AJ211" s="93"/>
      <c r="AK211" s="89" t="n">
        <f aca="false">CHOOSE($G$3,AB211-AC211,AC211-AB211)</f>
        <v>0</v>
      </c>
      <c r="AL211" s="89" t="n">
        <f aca="false">CHOOSE($G$3,AE211-AF211,AF211-AE211)</f>
        <v>0</v>
      </c>
      <c r="AM211" s="89" t="n">
        <f aca="false">CHOOSE($G$3,AH211-AI211,AI211-AH211)</f>
        <v>0</v>
      </c>
      <c r="AN211" s="103" t="n">
        <f aca="false">SUM(AK211:AM211)</f>
        <v>0</v>
      </c>
      <c r="AP211" s="89" t="n">
        <f aca="false">CHOOSE($G$3,AA211-AB211,AB211-AA211)</f>
        <v>0</v>
      </c>
      <c r="AQ211" s="89" t="n">
        <f aca="false">CHOOSE($G$3,AD211-AE211,AE211-AD211)</f>
        <v>0</v>
      </c>
      <c r="AR211" s="89" t="n">
        <f aca="false">CHOOSE($G$3,AG211-AH211,AH211-AG211)</f>
        <v>0</v>
      </c>
      <c r="AS211" s="103" t="n">
        <f aca="false">AP211+AQ211+AR211</f>
        <v>0</v>
      </c>
      <c r="AT211" s="103"/>
      <c r="AU211" s="90" t="n">
        <f aca="false">AS211+AN211</f>
        <v>0</v>
      </c>
      <c r="AW211" s="90" t="n">
        <f aca="false">AI211+AF211+AC211</f>
        <v>0</v>
      </c>
      <c r="AX211" s="104"/>
    </row>
    <row r="212" customFormat="false" ht="12" hidden="false" customHeight="true" outlineLevel="0" collapsed="false">
      <c r="A212" s="94" t="n">
        <f aca="false">EDATE(A211,1)</f>
        <v>42979</v>
      </c>
      <c r="B212" s="95" t="n">
        <f aca="false">VLOOKUP(MONTH(A212),Volumes,4)</f>
        <v>20000</v>
      </c>
      <c r="C212" s="96"/>
      <c r="D212" s="97" t="n">
        <f aca="false">B212+C212</f>
        <v>20000</v>
      </c>
      <c r="E212" s="84" t="n">
        <f aca="false">IF(X212=0,0,IF(AND(X212=1,$H$3=1),D212*S212,IF($H$3=2,D212,"N/A")))</f>
        <v>0</v>
      </c>
      <c r="F212" s="84" t="n">
        <f aca="false">E212*W212</f>
        <v>0</v>
      </c>
      <c r="G212" s="32" t="n">
        <f aca="false">VLOOKUP($A212,Table,MATCH(G$4,Curves,0))</f>
        <v>4.0375</v>
      </c>
      <c r="H212" s="98" t="n">
        <f aca="false">G212</f>
        <v>4.0375</v>
      </c>
      <c r="I212" s="99" t="n">
        <f aca="false">H212</f>
        <v>4.0375</v>
      </c>
      <c r="J212" s="32" t="n">
        <f aca="false">VLOOKUP($A212,Table,MATCH(J$4,Curves,0))</f>
        <v>-0.0175</v>
      </c>
      <c r="K212" s="98" t="n">
        <f aca="false">J212</f>
        <v>-0.0175</v>
      </c>
      <c r="L212" s="99" t="n">
        <f aca="false">K212</f>
        <v>-0.0175</v>
      </c>
      <c r="M212" s="32" t="n">
        <f aca="false">VLOOKUP($A212,Table,MATCH(M$4,Curves,0))</f>
        <v>0.01</v>
      </c>
      <c r="N212" s="98" t="n">
        <f aca="false">VLOOKUP($A212,Table,MATCH(N$4,Curves,0))</f>
        <v>0.03</v>
      </c>
      <c r="O212" s="99" t="n">
        <f aca="false">N212</f>
        <v>0.03</v>
      </c>
      <c r="P212" s="100"/>
      <c r="Q212" s="99" t="n">
        <f aca="false">O212+L212+I212</f>
        <v>4.05</v>
      </c>
      <c r="R212" s="100"/>
      <c r="S212" s="35" t="n">
        <f aca="false">A213-A212</f>
        <v>30</v>
      </c>
      <c r="T212" s="101" t="n">
        <f aca="false">CHOOSE(F$3,A213+24,A212)</f>
        <v>43033</v>
      </c>
      <c r="U212" s="35" t="n">
        <f aca="false">T212-C$3</f>
        <v>6259</v>
      </c>
      <c r="V212" s="32" t="n">
        <f aca="false">VLOOKUP($A212,Table,MATCH(V$4,Curves,0))</f>
        <v>0.070859002456139</v>
      </c>
      <c r="W212" s="102" t="n">
        <f aca="false">1/(1+CHOOSE(F$3,(V213+($K$3/10000))/2,(V212+($K$3/10000))/2))^(2*U212/365.25)</f>
        <v>0.303237385984589</v>
      </c>
      <c r="X212" s="35" t="n">
        <f aca="false">IF(AND(mthbeg&lt;=A212,mthend&gt;=A212),1,0)</f>
        <v>0</v>
      </c>
      <c r="Y212" s="35" t="n">
        <f aca="false">S212*X212</f>
        <v>0</v>
      </c>
      <c r="AA212" s="89" t="n">
        <f aca="false">F212*G212</f>
        <v>0</v>
      </c>
      <c r="AB212" s="89" t="n">
        <f aca="false">$F212*H212</f>
        <v>0</v>
      </c>
      <c r="AC212" s="89" t="n">
        <f aca="false">$F212*I212</f>
        <v>0</v>
      </c>
      <c r="AD212" s="89" t="n">
        <f aca="false">$F212*J212</f>
        <v>-0</v>
      </c>
      <c r="AE212" s="89" t="n">
        <f aca="false">$F212*K212</f>
        <v>-0</v>
      </c>
      <c r="AF212" s="89" t="n">
        <f aca="false">$F212*L212</f>
        <v>-0</v>
      </c>
      <c r="AG212" s="89" t="n">
        <f aca="false">$F212*M212</f>
        <v>0</v>
      </c>
      <c r="AH212" s="89" t="n">
        <f aca="false">$F212*N212</f>
        <v>0</v>
      </c>
      <c r="AI212" s="89" t="n">
        <f aca="false">F212*O212</f>
        <v>0</v>
      </c>
      <c r="AJ212" s="93"/>
      <c r="AK212" s="89" t="n">
        <f aca="false">CHOOSE($G$3,AB212-AC212,AC212-AB212)</f>
        <v>0</v>
      </c>
      <c r="AL212" s="89" t="n">
        <f aca="false">CHOOSE($G$3,AE212-AF212,AF212-AE212)</f>
        <v>0</v>
      </c>
      <c r="AM212" s="89" t="n">
        <f aca="false">CHOOSE($G$3,AH212-AI212,AI212-AH212)</f>
        <v>0</v>
      </c>
      <c r="AN212" s="103" t="n">
        <f aca="false">SUM(AK212:AM212)</f>
        <v>0</v>
      </c>
      <c r="AP212" s="89" t="n">
        <f aca="false">CHOOSE($G$3,AA212-AB212,AB212-AA212)</f>
        <v>0</v>
      </c>
      <c r="AQ212" s="89" t="n">
        <f aca="false">CHOOSE($G$3,AD212-AE212,AE212-AD212)</f>
        <v>0</v>
      </c>
      <c r="AR212" s="89" t="n">
        <f aca="false">CHOOSE($G$3,AG212-AH212,AH212-AG212)</f>
        <v>0</v>
      </c>
      <c r="AS212" s="103" t="n">
        <f aca="false">AP212+AQ212+AR212</f>
        <v>0</v>
      </c>
      <c r="AT212" s="103"/>
      <c r="AU212" s="90" t="n">
        <f aca="false">AS212+AN212</f>
        <v>0</v>
      </c>
      <c r="AW212" s="90" t="n">
        <f aca="false">AI212+AF212+AC212</f>
        <v>0</v>
      </c>
      <c r="AX212" s="104"/>
    </row>
    <row r="213" customFormat="false" ht="12" hidden="false" customHeight="true" outlineLevel="0" collapsed="false">
      <c r="A213" s="94" t="n">
        <f aca="false">EDATE(A212,1)</f>
        <v>43009</v>
      </c>
      <c r="B213" s="95" t="n">
        <f aca="false">VLOOKUP(MONTH(A213),Volumes,4)</f>
        <v>10000</v>
      </c>
      <c r="C213" s="96"/>
      <c r="D213" s="97" t="n">
        <f aca="false">B213+C213</f>
        <v>10000</v>
      </c>
      <c r="E213" s="84" t="n">
        <f aca="false">IF(X213=0,0,IF(AND(X213=1,$H$3=1),D213*S213,IF($H$3=2,D213,"N/A")))</f>
        <v>0</v>
      </c>
      <c r="F213" s="84" t="n">
        <f aca="false">E213*W213</f>
        <v>0</v>
      </c>
      <c r="G213" s="32" t="n">
        <f aca="false">VLOOKUP($A213,Table,MATCH(G$4,Curves,0))</f>
        <v>4.0375</v>
      </c>
      <c r="H213" s="98" t="n">
        <f aca="false">G213</f>
        <v>4.0375</v>
      </c>
      <c r="I213" s="99" t="n">
        <f aca="false">H213</f>
        <v>4.0375</v>
      </c>
      <c r="J213" s="32" t="n">
        <f aca="false">VLOOKUP($A213,Table,MATCH(J$4,Curves,0))</f>
        <v>-0.0175</v>
      </c>
      <c r="K213" s="98" t="n">
        <f aca="false">J213</f>
        <v>-0.0175</v>
      </c>
      <c r="L213" s="99" t="n">
        <f aca="false">K213</f>
        <v>-0.0175</v>
      </c>
      <c r="M213" s="32" t="n">
        <f aca="false">VLOOKUP($A213,Table,MATCH(M$4,Curves,0))</f>
        <v>0.01</v>
      </c>
      <c r="N213" s="98" t="n">
        <f aca="false">VLOOKUP($A213,Table,MATCH(N$4,Curves,0))</f>
        <v>0.03</v>
      </c>
      <c r="O213" s="99" t="n">
        <f aca="false">N213</f>
        <v>0.03</v>
      </c>
      <c r="P213" s="100"/>
      <c r="Q213" s="99" t="n">
        <f aca="false">O213+L213+I213</f>
        <v>4.05</v>
      </c>
      <c r="R213" s="100"/>
      <c r="S213" s="35" t="n">
        <f aca="false">A214-A213</f>
        <v>31</v>
      </c>
      <c r="T213" s="101" t="n">
        <f aca="false">CHOOSE(F$3,A214+24,A213)</f>
        <v>43064</v>
      </c>
      <c r="U213" s="35" t="n">
        <f aca="false">T213-C$3</f>
        <v>6290</v>
      </c>
      <c r="V213" s="32" t="n">
        <f aca="false">VLOOKUP($A213,Table,MATCH(V$4,Curves,0))</f>
        <v>0.070859002456139</v>
      </c>
      <c r="W213" s="102" t="n">
        <f aca="false">1/(1+CHOOSE(F$3,(V214+($K$3/10000))/2,(V213+($K$3/10000))/2))^(2*U213/365.25)</f>
        <v>0.301450551412889</v>
      </c>
      <c r="X213" s="35" t="n">
        <f aca="false">IF(AND(mthbeg&lt;=A213,mthend&gt;=A213),1,0)</f>
        <v>0</v>
      </c>
      <c r="Y213" s="35" t="n">
        <f aca="false">S213*X213</f>
        <v>0</v>
      </c>
      <c r="AA213" s="89" t="n">
        <f aca="false">F213*G213</f>
        <v>0</v>
      </c>
      <c r="AB213" s="89" t="n">
        <f aca="false">$F213*H213</f>
        <v>0</v>
      </c>
      <c r="AC213" s="89" t="n">
        <f aca="false">$F213*I213</f>
        <v>0</v>
      </c>
      <c r="AD213" s="89" t="n">
        <f aca="false">$F213*J213</f>
        <v>-0</v>
      </c>
      <c r="AE213" s="89" t="n">
        <f aca="false">$F213*K213</f>
        <v>-0</v>
      </c>
      <c r="AF213" s="89" t="n">
        <f aca="false">$F213*L213</f>
        <v>-0</v>
      </c>
      <c r="AG213" s="89" t="n">
        <f aca="false">$F213*M213</f>
        <v>0</v>
      </c>
      <c r="AH213" s="89" t="n">
        <f aca="false">$F213*N213</f>
        <v>0</v>
      </c>
      <c r="AI213" s="89" t="n">
        <f aca="false">F213*O213</f>
        <v>0</v>
      </c>
      <c r="AJ213" s="93"/>
      <c r="AK213" s="89" t="n">
        <f aca="false">CHOOSE($G$3,AB213-AC213,AC213-AB213)</f>
        <v>0</v>
      </c>
      <c r="AL213" s="89" t="n">
        <f aca="false">CHOOSE($G$3,AE213-AF213,AF213-AE213)</f>
        <v>0</v>
      </c>
      <c r="AM213" s="89" t="n">
        <f aca="false">CHOOSE($G$3,AH213-AI213,AI213-AH213)</f>
        <v>0</v>
      </c>
      <c r="AN213" s="103" t="n">
        <f aca="false">SUM(AK213:AM213)</f>
        <v>0</v>
      </c>
      <c r="AP213" s="89" t="n">
        <f aca="false">CHOOSE($G$3,AA213-AB213,AB213-AA213)</f>
        <v>0</v>
      </c>
      <c r="AQ213" s="89" t="n">
        <f aca="false">CHOOSE($G$3,AD213-AE213,AE213-AD213)</f>
        <v>0</v>
      </c>
      <c r="AR213" s="89" t="n">
        <f aca="false">CHOOSE($G$3,AG213-AH213,AH213-AG213)</f>
        <v>0</v>
      </c>
      <c r="AS213" s="103" t="n">
        <f aca="false">AP213+AQ213+AR213</f>
        <v>0</v>
      </c>
      <c r="AT213" s="103"/>
      <c r="AU213" s="90" t="n">
        <f aca="false">AS213+AN213</f>
        <v>0</v>
      </c>
      <c r="AW213" s="90" t="n">
        <f aca="false">AI213+AF213+AC213</f>
        <v>0</v>
      </c>
      <c r="AX213" s="104"/>
    </row>
    <row r="214" customFormat="false" ht="12" hidden="false" customHeight="true" outlineLevel="0" collapsed="false">
      <c r="A214" s="94" t="n">
        <f aca="false">EDATE(A213,1)</f>
        <v>43040</v>
      </c>
      <c r="B214" s="95" t="n">
        <f aca="false">VLOOKUP(MONTH(A214),Volumes,4)</f>
        <v>10000</v>
      </c>
      <c r="C214" s="96"/>
      <c r="D214" s="97" t="n">
        <f aca="false">B214+C214</f>
        <v>10000</v>
      </c>
      <c r="E214" s="84" t="n">
        <f aca="false">IF(X214=0,0,IF(AND(X214=1,$H$3=1),D214*S214,IF($H$3=2,D214,"N/A")))</f>
        <v>0</v>
      </c>
      <c r="F214" s="84" t="n">
        <f aca="false">E214*W214</f>
        <v>0</v>
      </c>
      <c r="G214" s="32" t="n">
        <f aca="false">VLOOKUP($A214,Table,MATCH(G$4,Curves,0))</f>
        <v>4.0375</v>
      </c>
      <c r="H214" s="98" t="n">
        <f aca="false">G214</f>
        <v>4.0375</v>
      </c>
      <c r="I214" s="99" t="n">
        <f aca="false">H214</f>
        <v>4.0375</v>
      </c>
      <c r="J214" s="32" t="n">
        <f aca="false">VLOOKUP($A214,Table,MATCH(J$4,Curves,0))</f>
        <v>-0.0175</v>
      </c>
      <c r="K214" s="98" t="n">
        <f aca="false">J214</f>
        <v>-0.0175</v>
      </c>
      <c r="L214" s="99" t="n">
        <f aca="false">K214</f>
        <v>-0.0175</v>
      </c>
      <c r="M214" s="32" t="n">
        <f aca="false">VLOOKUP($A214,Table,MATCH(M$4,Curves,0))</f>
        <v>0.01</v>
      </c>
      <c r="N214" s="98" t="n">
        <f aca="false">VLOOKUP($A214,Table,MATCH(N$4,Curves,0))</f>
        <v>0.03</v>
      </c>
      <c r="O214" s="99" t="n">
        <f aca="false">N214</f>
        <v>0.03</v>
      </c>
      <c r="P214" s="100"/>
      <c r="Q214" s="99" t="n">
        <f aca="false">O214+L214+I214</f>
        <v>4.05</v>
      </c>
      <c r="R214" s="100"/>
      <c r="S214" s="35" t="n">
        <f aca="false">A215-A214</f>
        <v>30</v>
      </c>
      <c r="T214" s="101" t="n">
        <f aca="false">CHOOSE(F$3,A215+24,A214)</f>
        <v>43094</v>
      </c>
      <c r="U214" s="35" t="n">
        <f aca="false">T214-C$3</f>
        <v>6320</v>
      </c>
      <c r="V214" s="32" t="n">
        <f aca="false">VLOOKUP($A214,Table,MATCH(V$4,Curves,0))</f>
        <v>0.070859002456139</v>
      </c>
      <c r="W214" s="102" t="n">
        <f aca="false">1/(1+CHOOSE(F$3,(V215+($K$3/10000))/2,(V214+($K$3/10000))/2))^(2*U214/365.25)</f>
        <v>0.299731382285483</v>
      </c>
      <c r="X214" s="35" t="n">
        <f aca="false">IF(AND(mthbeg&lt;=A214,mthend&gt;=A214),1,0)</f>
        <v>0</v>
      </c>
      <c r="Y214" s="35" t="n">
        <f aca="false">S214*X214</f>
        <v>0</v>
      </c>
      <c r="AA214" s="89" t="n">
        <f aca="false">F214*G214</f>
        <v>0</v>
      </c>
      <c r="AB214" s="89" t="n">
        <f aca="false">$F214*H214</f>
        <v>0</v>
      </c>
      <c r="AC214" s="89" t="n">
        <f aca="false">$F214*I214</f>
        <v>0</v>
      </c>
      <c r="AD214" s="89" t="n">
        <f aca="false">$F214*J214</f>
        <v>-0</v>
      </c>
      <c r="AE214" s="89" t="n">
        <f aca="false">$F214*K214</f>
        <v>-0</v>
      </c>
      <c r="AF214" s="89" t="n">
        <f aca="false">$F214*L214</f>
        <v>-0</v>
      </c>
      <c r="AG214" s="89" t="n">
        <f aca="false">$F214*M214</f>
        <v>0</v>
      </c>
      <c r="AH214" s="89" t="n">
        <f aca="false">$F214*N214</f>
        <v>0</v>
      </c>
      <c r="AI214" s="89" t="n">
        <f aca="false">F214*O214</f>
        <v>0</v>
      </c>
      <c r="AJ214" s="93"/>
      <c r="AK214" s="89" t="n">
        <f aca="false">CHOOSE($G$3,AB214-AC214,AC214-AB214)</f>
        <v>0</v>
      </c>
      <c r="AL214" s="89" t="n">
        <f aca="false">CHOOSE($G$3,AE214-AF214,AF214-AE214)</f>
        <v>0</v>
      </c>
      <c r="AM214" s="89" t="n">
        <f aca="false">CHOOSE($G$3,AH214-AI214,AI214-AH214)</f>
        <v>0</v>
      </c>
      <c r="AN214" s="103" t="n">
        <f aca="false">SUM(AK214:AM214)</f>
        <v>0</v>
      </c>
      <c r="AP214" s="89" t="n">
        <f aca="false">CHOOSE($G$3,AA214-AB214,AB214-AA214)</f>
        <v>0</v>
      </c>
      <c r="AQ214" s="89" t="n">
        <f aca="false">CHOOSE($G$3,AD214-AE214,AE214-AD214)</f>
        <v>0</v>
      </c>
      <c r="AR214" s="89" t="n">
        <f aca="false">CHOOSE($G$3,AG214-AH214,AH214-AG214)</f>
        <v>0</v>
      </c>
      <c r="AS214" s="103" t="n">
        <f aca="false">AP214+AQ214+AR214</f>
        <v>0</v>
      </c>
      <c r="AT214" s="103"/>
      <c r="AU214" s="90" t="n">
        <f aca="false">AS214+AN214</f>
        <v>0</v>
      </c>
      <c r="AW214" s="90" t="n">
        <f aca="false">AI214+AF214+AC214</f>
        <v>0</v>
      </c>
      <c r="AX214" s="104"/>
    </row>
    <row r="215" customFormat="false" ht="12" hidden="false" customHeight="true" outlineLevel="0" collapsed="false">
      <c r="A215" s="94" t="n">
        <f aca="false">EDATE(A214,1)</f>
        <v>43070</v>
      </c>
      <c r="B215" s="95" t="n">
        <f aca="false">VLOOKUP(MONTH(A215),Volumes,4)</f>
        <v>10000</v>
      </c>
      <c r="C215" s="96"/>
      <c r="D215" s="97" t="n">
        <f aca="false">B215+C215</f>
        <v>10000</v>
      </c>
      <c r="E215" s="84" t="n">
        <f aca="false">IF(X215=0,0,IF(AND(X215=1,$H$3=1),D215*S215,IF($H$3=2,D215,"N/A")))</f>
        <v>0</v>
      </c>
      <c r="F215" s="84" t="n">
        <f aca="false">E215*W215</f>
        <v>0</v>
      </c>
      <c r="G215" s="32" t="n">
        <f aca="false">VLOOKUP($A215,Table,MATCH(G$4,Curves,0))</f>
        <v>4.0375</v>
      </c>
      <c r="H215" s="98" t="n">
        <f aca="false">G215</f>
        <v>4.0375</v>
      </c>
      <c r="I215" s="99" t="n">
        <f aca="false">H215</f>
        <v>4.0375</v>
      </c>
      <c r="J215" s="32" t="n">
        <f aca="false">VLOOKUP($A215,Table,MATCH(J$4,Curves,0))</f>
        <v>-0.0175</v>
      </c>
      <c r="K215" s="98" t="n">
        <f aca="false">J215</f>
        <v>-0.0175</v>
      </c>
      <c r="L215" s="99" t="n">
        <f aca="false">K215</f>
        <v>-0.0175</v>
      </c>
      <c r="M215" s="32" t="n">
        <f aca="false">VLOOKUP($A215,Table,MATCH(M$4,Curves,0))</f>
        <v>0.01</v>
      </c>
      <c r="N215" s="98" t="n">
        <f aca="false">VLOOKUP($A215,Table,MATCH(N$4,Curves,0))</f>
        <v>0.03</v>
      </c>
      <c r="O215" s="99" t="n">
        <f aca="false">N215</f>
        <v>0.03</v>
      </c>
      <c r="P215" s="100"/>
      <c r="Q215" s="99" t="n">
        <f aca="false">O215+L215+I215</f>
        <v>4.05</v>
      </c>
      <c r="R215" s="100"/>
      <c r="S215" s="35" t="n">
        <f aca="false">A216-A215</f>
        <v>31</v>
      </c>
      <c r="T215" s="101" t="n">
        <f aca="false">CHOOSE(F$3,A216+24,A215)</f>
        <v>43125</v>
      </c>
      <c r="U215" s="35" t="n">
        <f aca="false">T215-C$3</f>
        <v>6351</v>
      </c>
      <c r="V215" s="32" t="n">
        <f aca="false">VLOOKUP($A215,Table,MATCH(V$4,Curves,0))</f>
        <v>0.070859002456139</v>
      </c>
      <c r="W215" s="102" t="n">
        <f aca="false">1/(1+CHOOSE(F$3,(V216+($K$3/10000))/2,(V215+($K$3/10000))/2))^(2*U215/365.25)</f>
        <v>0.297965206936251</v>
      </c>
      <c r="X215" s="35" t="n">
        <f aca="false">IF(AND(mthbeg&lt;=A215,mthend&gt;=A215),1,0)</f>
        <v>0</v>
      </c>
      <c r="Y215" s="35" t="n">
        <f aca="false">S215*X215</f>
        <v>0</v>
      </c>
      <c r="AA215" s="89" t="n">
        <f aca="false">F215*G215</f>
        <v>0</v>
      </c>
      <c r="AB215" s="89" t="n">
        <f aca="false">$F215*H215</f>
        <v>0</v>
      </c>
      <c r="AC215" s="89" t="n">
        <f aca="false">$F215*I215</f>
        <v>0</v>
      </c>
      <c r="AD215" s="89" t="n">
        <f aca="false">$F215*J215</f>
        <v>-0</v>
      </c>
      <c r="AE215" s="89" t="n">
        <f aca="false">$F215*K215</f>
        <v>-0</v>
      </c>
      <c r="AF215" s="89" t="n">
        <f aca="false">$F215*L215</f>
        <v>-0</v>
      </c>
      <c r="AG215" s="89" t="n">
        <f aca="false">$F215*M215</f>
        <v>0</v>
      </c>
      <c r="AH215" s="89" t="n">
        <f aca="false">$F215*N215</f>
        <v>0</v>
      </c>
      <c r="AI215" s="89" t="n">
        <f aca="false">F215*O215</f>
        <v>0</v>
      </c>
      <c r="AJ215" s="93"/>
      <c r="AK215" s="89" t="n">
        <f aca="false">CHOOSE($G$3,AB215-AC215,AC215-AB215)</f>
        <v>0</v>
      </c>
      <c r="AL215" s="89" t="n">
        <f aca="false">CHOOSE($G$3,AE215-AF215,AF215-AE215)</f>
        <v>0</v>
      </c>
      <c r="AM215" s="89" t="n">
        <f aca="false">CHOOSE($G$3,AH215-AI215,AI215-AH215)</f>
        <v>0</v>
      </c>
      <c r="AN215" s="103" t="n">
        <f aca="false">SUM(AK215:AM215)</f>
        <v>0</v>
      </c>
      <c r="AP215" s="89" t="n">
        <f aca="false">CHOOSE($G$3,AA215-AB215,AB215-AA215)</f>
        <v>0</v>
      </c>
      <c r="AQ215" s="89" t="n">
        <f aca="false">CHOOSE($G$3,AD215-AE215,AE215-AD215)</f>
        <v>0</v>
      </c>
      <c r="AR215" s="89" t="n">
        <f aca="false">CHOOSE($G$3,AG215-AH215,AH215-AG215)</f>
        <v>0</v>
      </c>
      <c r="AS215" s="103" t="n">
        <f aca="false">AP215+AQ215+AR215</f>
        <v>0</v>
      </c>
      <c r="AT215" s="103"/>
      <c r="AU215" s="90" t="n">
        <f aca="false">AS215+AN215</f>
        <v>0</v>
      </c>
      <c r="AW215" s="90" t="n">
        <f aca="false">AI215+AF215+AC215</f>
        <v>0</v>
      </c>
      <c r="AX215" s="104"/>
    </row>
    <row r="216" customFormat="false" ht="12" hidden="false" customHeight="true" outlineLevel="0" collapsed="false">
      <c r="A216" s="94" t="n">
        <f aca="false">EDATE(A215,1)</f>
        <v>43101</v>
      </c>
      <c r="B216" s="95" t="n">
        <f aca="false">VLOOKUP(MONTH(A216),Volumes,4)</f>
        <v>10000</v>
      </c>
      <c r="C216" s="96"/>
      <c r="D216" s="97" t="n">
        <f aca="false">B216+C216</f>
        <v>10000</v>
      </c>
      <c r="E216" s="84" t="n">
        <f aca="false">IF(X216=0,0,IF(AND(X216=1,$H$3=1),D216*S216,IF($H$3=2,D216,"N/A")))</f>
        <v>0</v>
      </c>
      <c r="F216" s="84" t="n">
        <f aca="false">E216*W216</f>
        <v>0</v>
      </c>
      <c r="G216" s="32" t="n">
        <f aca="false">VLOOKUP($A216,Table,MATCH(G$4,Curves,0))</f>
        <v>4.0375</v>
      </c>
      <c r="H216" s="98" t="n">
        <f aca="false">G216</f>
        <v>4.0375</v>
      </c>
      <c r="I216" s="99" t="n">
        <f aca="false">H216</f>
        <v>4.0375</v>
      </c>
      <c r="J216" s="32" t="n">
        <f aca="false">VLOOKUP($A216,Table,MATCH(J$4,Curves,0))</f>
        <v>-0.0175</v>
      </c>
      <c r="K216" s="98" t="n">
        <f aca="false">J216</f>
        <v>-0.0175</v>
      </c>
      <c r="L216" s="99" t="n">
        <f aca="false">K216</f>
        <v>-0.0175</v>
      </c>
      <c r="M216" s="32" t="n">
        <f aca="false">VLOOKUP($A216,Table,MATCH(M$4,Curves,0))</f>
        <v>0.01</v>
      </c>
      <c r="N216" s="98" t="n">
        <f aca="false">VLOOKUP($A216,Table,MATCH(N$4,Curves,0))</f>
        <v>0.03</v>
      </c>
      <c r="O216" s="99" t="n">
        <f aca="false">N216</f>
        <v>0.03</v>
      </c>
      <c r="P216" s="100"/>
      <c r="Q216" s="99" t="n">
        <f aca="false">O216+L216+I216</f>
        <v>4.05</v>
      </c>
      <c r="R216" s="100"/>
      <c r="S216" s="35" t="n">
        <f aca="false">A217-A216</f>
        <v>31</v>
      </c>
      <c r="T216" s="101" t="n">
        <f aca="false">CHOOSE(F$3,A217+24,A216)</f>
        <v>43156</v>
      </c>
      <c r="U216" s="35" t="n">
        <f aca="false">T216-C$3</f>
        <v>6382</v>
      </c>
      <c r="V216" s="32" t="n">
        <f aca="false">VLOOKUP($A216,Table,MATCH(V$4,Curves,0))</f>
        <v>0.070859002456139</v>
      </c>
      <c r="W216" s="102" t="n">
        <f aca="false">1/(1+CHOOSE(F$3,(V217+($K$3/10000))/2,(V216+($K$3/10000))/2))^(2*U216/365.25)</f>
        <v>0.296209438823461</v>
      </c>
      <c r="X216" s="35" t="n">
        <f aca="false">IF(AND(mthbeg&lt;=A216,mthend&gt;=A216),1,0)</f>
        <v>0</v>
      </c>
      <c r="Y216" s="35" t="n">
        <f aca="false">S216*X216</f>
        <v>0</v>
      </c>
      <c r="AA216" s="89" t="n">
        <f aca="false">F216*G216</f>
        <v>0</v>
      </c>
      <c r="AB216" s="89" t="n">
        <f aca="false">$F216*H216</f>
        <v>0</v>
      </c>
      <c r="AC216" s="89" t="n">
        <f aca="false">$F216*I216</f>
        <v>0</v>
      </c>
      <c r="AD216" s="89" t="n">
        <f aca="false">$F216*J216</f>
        <v>-0</v>
      </c>
      <c r="AE216" s="89" t="n">
        <f aca="false">$F216*K216</f>
        <v>-0</v>
      </c>
      <c r="AF216" s="89" t="n">
        <f aca="false">$F216*L216</f>
        <v>-0</v>
      </c>
      <c r="AG216" s="89" t="n">
        <f aca="false">$F216*M216</f>
        <v>0</v>
      </c>
      <c r="AH216" s="89" t="n">
        <f aca="false">$F216*N216</f>
        <v>0</v>
      </c>
      <c r="AI216" s="89" t="n">
        <f aca="false">F216*O216</f>
        <v>0</v>
      </c>
      <c r="AJ216" s="93"/>
      <c r="AK216" s="89" t="n">
        <f aca="false">CHOOSE($G$3,AB216-AC216,AC216-AB216)</f>
        <v>0</v>
      </c>
      <c r="AL216" s="89" t="n">
        <f aca="false">CHOOSE($G$3,AE216-AF216,AF216-AE216)</f>
        <v>0</v>
      </c>
      <c r="AM216" s="89" t="n">
        <f aca="false">CHOOSE($G$3,AH216-AI216,AI216-AH216)</f>
        <v>0</v>
      </c>
      <c r="AN216" s="103" t="n">
        <f aca="false">SUM(AK216:AM216)</f>
        <v>0</v>
      </c>
      <c r="AP216" s="89" t="n">
        <f aca="false">CHOOSE($G$3,AA216-AB216,AB216-AA216)</f>
        <v>0</v>
      </c>
      <c r="AQ216" s="89" t="n">
        <f aca="false">CHOOSE($G$3,AD216-AE216,AE216-AD216)</f>
        <v>0</v>
      </c>
      <c r="AR216" s="89" t="n">
        <f aca="false">CHOOSE($G$3,AG216-AH216,AH216-AG216)</f>
        <v>0</v>
      </c>
      <c r="AS216" s="103" t="n">
        <f aca="false">AP216+AQ216+AR216</f>
        <v>0</v>
      </c>
      <c r="AT216" s="103"/>
      <c r="AU216" s="90" t="n">
        <f aca="false">AS216+AN216</f>
        <v>0</v>
      </c>
      <c r="AW216" s="90" t="n">
        <f aca="false">AI216+AF216+AC216</f>
        <v>0</v>
      </c>
      <c r="AX216" s="104"/>
    </row>
    <row r="217" customFormat="false" ht="12" hidden="false" customHeight="true" outlineLevel="0" collapsed="false">
      <c r="A217" s="94" t="n">
        <f aca="false">EDATE(A216,1)</f>
        <v>43132</v>
      </c>
      <c r="B217" s="95" t="n">
        <f aca="false">VLOOKUP(MONTH(A217),Volumes,4)</f>
        <v>10000</v>
      </c>
      <c r="C217" s="96"/>
      <c r="D217" s="97" t="n">
        <f aca="false">B217+C217</f>
        <v>10000</v>
      </c>
      <c r="E217" s="84" t="n">
        <f aca="false">IF(X217=0,0,IF(AND(X217=1,$H$3=1),D217*S217,IF($H$3=2,D217,"N/A")))</f>
        <v>0</v>
      </c>
      <c r="F217" s="84" t="n">
        <f aca="false">E217*W217</f>
        <v>0</v>
      </c>
      <c r="G217" s="32" t="n">
        <f aca="false">VLOOKUP($A217,Table,MATCH(G$4,Curves,0))</f>
        <v>4.0375</v>
      </c>
      <c r="H217" s="98" t="n">
        <f aca="false">G217</f>
        <v>4.0375</v>
      </c>
      <c r="I217" s="99" t="n">
        <f aca="false">H217</f>
        <v>4.0375</v>
      </c>
      <c r="J217" s="32" t="n">
        <f aca="false">VLOOKUP($A217,Table,MATCH(J$4,Curves,0))</f>
        <v>-0.0175</v>
      </c>
      <c r="K217" s="98" t="n">
        <f aca="false">J217</f>
        <v>-0.0175</v>
      </c>
      <c r="L217" s="99" t="n">
        <f aca="false">K217</f>
        <v>-0.0175</v>
      </c>
      <c r="M217" s="32" t="n">
        <f aca="false">VLOOKUP($A217,Table,MATCH(M$4,Curves,0))</f>
        <v>0.01</v>
      </c>
      <c r="N217" s="98" t="n">
        <f aca="false">VLOOKUP($A217,Table,MATCH(N$4,Curves,0))</f>
        <v>0.03</v>
      </c>
      <c r="O217" s="99" t="n">
        <f aca="false">N217</f>
        <v>0.03</v>
      </c>
      <c r="P217" s="100"/>
      <c r="Q217" s="99" t="n">
        <f aca="false">O217+L217+I217</f>
        <v>4.05</v>
      </c>
      <c r="R217" s="100"/>
      <c r="S217" s="35" t="n">
        <f aca="false">A218-A217</f>
        <v>28</v>
      </c>
      <c r="T217" s="101" t="n">
        <f aca="false">CHOOSE(F$3,A218+24,A217)</f>
        <v>43184</v>
      </c>
      <c r="U217" s="35" t="n">
        <f aca="false">T217-C$3</f>
        <v>6410</v>
      </c>
      <c r="V217" s="32" t="n">
        <f aca="false">VLOOKUP($A217,Table,MATCH(V$4,Curves,0))</f>
        <v>0.070859002456139</v>
      </c>
      <c r="W217" s="102" t="n">
        <f aca="false">1/(1+CHOOSE(F$3,(V218+($K$3/10000))/2,(V217+($K$3/10000))/2))^(2*U217/365.25)</f>
        <v>0.294632477978535</v>
      </c>
      <c r="X217" s="35" t="n">
        <f aca="false">IF(AND(mthbeg&lt;=A217,mthend&gt;=A217),1,0)</f>
        <v>0</v>
      </c>
      <c r="Y217" s="35" t="n">
        <f aca="false">S217*X217</f>
        <v>0</v>
      </c>
      <c r="AA217" s="89" t="n">
        <f aca="false">F217*G217</f>
        <v>0</v>
      </c>
      <c r="AB217" s="89" t="n">
        <f aca="false">$F217*H217</f>
        <v>0</v>
      </c>
      <c r="AC217" s="89" t="n">
        <f aca="false">$F217*I217</f>
        <v>0</v>
      </c>
      <c r="AD217" s="89" t="n">
        <f aca="false">$F217*J217</f>
        <v>-0</v>
      </c>
      <c r="AE217" s="89" t="n">
        <f aca="false">$F217*K217</f>
        <v>-0</v>
      </c>
      <c r="AF217" s="89" t="n">
        <f aca="false">$F217*L217</f>
        <v>-0</v>
      </c>
      <c r="AG217" s="89" t="n">
        <f aca="false">$F217*M217</f>
        <v>0</v>
      </c>
      <c r="AH217" s="89" t="n">
        <f aca="false">$F217*N217</f>
        <v>0</v>
      </c>
      <c r="AI217" s="89" t="n">
        <f aca="false">F217*O217</f>
        <v>0</v>
      </c>
      <c r="AJ217" s="93"/>
      <c r="AK217" s="89" t="n">
        <f aca="false">CHOOSE($G$3,AB217-AC217,AC217-AB217)</f>
        <v>0</v>
      </c>
      <c r="AL217" s="89" t="n">
        <f aca="false">CHOOSE($G$3,AE217-AF217,AF217-AE217)</f>
        <v>0</v>
      </c>
      <c r="AM217" s="89" t="n">
        <f aca="false">CHOOSE($G$3,AH217-AI217,AI217-AH217)</f>
        <v>0</v>
      </c>
      <c r="AN217" s="103" t="n">
        <f aca="false">SUM(AK217:AM217)</f>
        <v>0</v>
      </c>
      <c r="AP217" s="89" t="n">
        <f aca="false">CHOOSE($G$3,AA217-AB217,AB217-AA217)</f>
        <v>0</v>
      </c>
      <c r="AQ217" s="89" t="n">
        <f aca="false">CHOOSE($G$3,AD217-AE217,AE217-AD217)</f>
        <v>0</v>
      </c>
      <c r="AR217" s="89" t="n">
        <f aca="false">CHOOSE($G$3,AG217-AH217,AH217-AG217)</f>
        <v>0</v>
      </c>
      <c r="AS217" s="103" t="n">
        <f aca="false">AP217+AQ217+AR217</f>
        <v>0</v>
      </c>
      <c r="AT217" s="103"/>
      <c r="AU217" s="90" t="n">
        <f aca="false">AS217+AN217</f>
        <v>0</v>
      </c>
      <c r="AW217" s="90" t="n">
        <f aca="false">AI217+AF217+AC217</f>
        <v>0</v>
      </c>
      <c r="AX217" s="104"/>
    </row>
    <row r="218" customFormat="false" ht="12" hidden="false" customHeight="true" outlineLevel="0" collapsed="false">
      <c r="A218" s="94" t="n">
        <f aca="false">EDATE(A217,1)</f>
        <v>43160</v>
      </c>
      <c r="B218" s="95" t="n">
        <f aca="false">VLOOKUP(MONTH(A218),Volumes,4)</f>
        <v>10000</v>
      </c>
      <c r="C218" s="96"/>
      <c r="D218" s="97" t="n">
        <f aca="false">B218+C218</f>
        <v>10000</v>
      </c>
      <c r="E218" s="84" t="n">
        <f aca="false">IF(X218=0,0,IF(AND(X218=1,$H$3=1),D218*S218,IF($H$3=2,D218,"N/A")))</f>
        <v>0</v>
      </c>
      <c r="F218" s="84" t="n">
        <f aca="false">E218*W218</f>
        <v>0</v>
      </c>
      <c r="G218" s="32" t="n">
        <f aca="false">VLOOKUP($A218,Table,MATCH(G$4,Curves,0))</f>
        <v>4.0375</v>
      </c>
      <c r="H218" s="98" t="n">
        <f aca="false">G218</f>
        <v>4.0375</v>
      </c>
      <c r="I218" s="99" t="n">
        <f aca="false">H218</f>
        <v>4.0375</v>
      </c>
      <c r="J218" s="32" t="n">
        <f aca="false">VLOOKUP($A218,Table,MATCH(J$4,Curves,0))</f>
        <v>-0.0175</v>
      </c>
      <c r="K218" s="98" t="n">
        <f aca="false">J218</f>
        <v>-0.0175</v>
      </c>
      <c r="L218" s="99" t="n">
        <f aca="false">K218</f>
        <v>-0.0175</v>
      </c>
      <c r="M218" s="32" t="n">
        <f aca="false">VLOOKUP($A218,Table,MATCH(M$4,Curves,0))</f>
        <v>0.01</v>
      </c>
      <c r="N218" s="98" t="n">
        <f aca="false">VLOOKUP($A218,Table,MATCH(N$4,Curves,0))</f>
        <v>0.03</v>
      </c>
      <c r="O218" s="99" t="n">
        <f aca="false">N218</f>
        <v>0.03</v>
      </c>
      <c r="P218" s="100"/>
      <c r="Q218" s="99" t="n">
        <f aca="false">O218+L218+I218</f>
        <v>4.05</v>
      </c>
      <c r="R218" s="100"/>
      <c r="S218" s="35" t="n">
        <f aca="false">A219-A218</f>
        <v>31</v>
      </c>
      <c r="T218" s="101" t="n">
        <f aca="false">CHOOSE(F$3,A219+24,A218)</f>
        <v>43215</v>
      </c>
      <c r="U218" s="35" t="n">
        <f aca="false">T218-C$3</f>
        <v>6441</v>
      </c>
      <c r="V218" s="32" t="n">
        <f aca="false">VLOOKUP($A218,Table,MATCH(V$4,Curves,0))</f>
        <v>0.070859002456139</v>
      </c>
      <c r="W218" s="102" t="n">
        <f aca="false">1/(1+CHOOSE(F$3,(V219+($K$3/10000))/2,(V218+($K$3/10000))/2))^(2*U218/365.25)</f>
        <v>0.292896348062072</v>
      </c>
      <c r="X218" s="35" t="n">
        <f aca="false">IF(AND(mthbeg&lt;=A218,mthend&gt;=A218),1,0)</f>
        <v>0</v>
      </c>
      <c r="Y218" s="35" t="n">
        <f aca="false">S218*X218</f>
        <v>0</v>
      </c>
      <c r="AA218" s="89" t="n">
        <f aca="false">F218*G218</f>
        <v>0</v>
      </c>
      <c r="AB218" s="89" t="n">
        <f aca="false">$F218*H218</f>
        <v>0</v>
      </c>
      <c r="AC218" s="89" t="n">
        <f aca="false">$F218*I218</f>
        <v>0</v>
      </c>
      <c r="AD218" s="89" t="n">
        <f aca="false">$F218*J218</f>
        <v>-0</v>
      </c>
      <c r="AE218" s="89" t="n">
        <f aca="false">$F218*K218</f>
        <v>-0</v>
      </c>
      <c r="AF218" s="89" t="n">
        <f aca="false">$F218*L218</f>
        <v>-0</v>
      </c>
      <c r="AG218" s="89" t="n">
        <f aca="false">$F218*M218</f>
        <v>0</v>
      </c>
      <c r="AH218" s="89" t="n">
        <f aca="false">$F218*N218</f>
        <v>0</v>
      </c>
      <c r="AI218" s="89" t="n">
        <f aca="false">F218*O218</f>
        <v>0</v>
      </c>
      <c r="AJ218" s="93"/>
      <c r="AK218" s="89" t="n">
        <f aca="false">CHOOSE($G$3,AB218-AC218,AC218-AB218)</f>
        <v>0</v>
      </c>
      <c r="AL218" s="89" t="n">
        <f aca="false">CHOOSE($G$3,AE218-AF218,AF218-AE218)</f>
        <v>0</v>
      </c>
      <c r="AM218" s="89" t="n">
        <f aca="false">CHOOSE($G$3,AH218-AI218,AI218-AH218)</f>
        <v>0</v>
      </c>
      <c r="AN218" s="103" t="n">
        <f aca="false">SUM(AK218:AM218)</f>
        <v>0</v>
      </c>
      <c r="AP218" s="89" t="n">
        <f aca="false">CHOOSE($G$3,AA218-AB218,AB218-AA218)</f>
        <v>0</v>
      </c>
      <c r="AQ218" s="89" t="n">
        <f aca="false">CHOOSE($G$3,AD218-AE218,AE218-AD218)</f>
        <v>0</v>
      </c>
      <c r="AR218" s="89" t="n">
        <f aca="false">CHOOSE($G$3,AG218-AH218,AH218-AG218)</f>
        <v>0</v>
      </c>
      <c r="AS218" s="103" t="n">
        <f aca="false">AP218+AQ218+AR218</f>
        <v>0</v>
      </c>
      <c r="AT218" s="103"/>
      <c r="AU218" s="90" t="n">
        <f aca="false">AS218+AN218</f>
        <v>0</v>
      </c>
      <c r="AW218" s="90" t="n">
        <f aca="false">AI218+AF218+AC218</f>
        <v>0</v>
      </c>
      <c r="AX218" s="104"/>
    </row>
    <row r="219" customFormat="false" ht="12" hidden="false" customHeight="true" outlineLevel="0" collapsed="false">
      <c r="A219" s="94" t="n">
        <f aca="false">EDATE(A218,1)</f>
        <v>43191</v>
      </c>
      <c r="B219" s="95" t="n">
        <f aca="false">VLOOKUP(MONTH(A219),Volumes,4)</f>
        <v>10000</v>
      </c>
      <c r="C219" s="96"/>
      <c r="D219" s="97" t="n">
        <f aca="false">B219+C219</f>
        <v>10000</v>
      </c>
      <c r="E219" s="84" t="n">
        <f aca="false">IF(X219=0,0,IF(AND(X219=1,$H$3=1),D219*S219,IF($H$3=2,D219,"N/A")))</f>
        <v>0</v>
      </c>
      <c r="F219" s="84" t="n">
        <f aca="false">E219*W219</f>
        <v>0</v>
      </c>
      <c r="G219" s="32" t="n">
        <f aca="false">VLOOKUP($A219,Table,MATCH(G$4,Curves,0))</f>
        <v>4.0375</v>
      </c>
      <c r="H219" s="98" t="n">
        <f aca="false">G219</f>
        <v>4.0375</v>
      </c>
      <c r="I219" s="99" t="n">
        <f aca="false">H219</f>
        <v>4.0375</v>
      </c>
      <c r="J219" s="32" t="n">
        <f aca="false">VLOOKUP($A219,Table,MATCH(J$4,Curves,0))</f>
        <v>-0.0175</v>
      </c>
      <c r="K219" s="98" t="n">
        <f aca="false">J219</f>
        <v>-0.0175</v>
      </c>
      <c r="L219" s="99" t="n">
        <f aca="false">K219</f>
        <v>-0.0175</v>
      </c>
      <c r="M219" s="32" t="n">
        <f aca="false">VLOOKUP($A219,Table,MATCH(M$4,Curves,0))</f>
        <v>0.01</v>
      </c>
      <c r="N219" s="98" t="n">
        <f aca="false">VLOOKUP($A219,Table,MATCH(N$4,Curves,0))</f>
        <v>0.03</v>
      </c>
      <c r="O219" s="99" t="n">
        <f aca="false">N219</f>
        <v>0.03</v>
      </c>
      <c r="P219" s="100"/>
      <c r="Q219" s="99" t="n">
        <f aca="false">O219+L219+I219</f>
        <v>4.05</v>
      </c>
      <c r="R219" s="100"/>
      <c r="S219" s="35" t="n">
        <f aca="false">A220-A219</f>
        <v>30</v>
      </c>
      <c r="T219" s="101" t="n">
        <f aca="false">CHOOSE(F$3,A220+24,A219)</f>
        <v>43245</v>
      </c>
      <c r="U219" s="35" t="n">
        <f aca="false">T219-C$3</f>
        <v>6471</v>
      </c>
      <c r="V219" s="32" t="n">
        <f aca="false">VLOOKUP($A219,Table,MATCH(V$4,Curves,0))</f>
        <v>0.070859002456139</v>
      </c>
      <c r="W219" s="102" t="n">
        <f aca="false">1/(1+CHOOSE(F$3,(V220+($K$3/10000))/2,(V219+($K$3/10000))/2))^(2*U219/365.25)</f>
        <v>0.291225963460822</v>
      </c>
      <c r="X219" s="35" t="n">
        <f aca="false">IF(AND(mthbeg&lt;=A219,mthend&gt;=A219),1,0)</f>
        <v>0</v>
      </c>
      <c r="Y219" s="35" t="n">
        <f aca="false">S219*X219</f>
        <v>0</v>
      </c>
      <c r="AA219" s="89" t="n">
        <f aca="false">F219*G219</f>
        <v>0</v>
      </c>
      <c r="AB219" s="89" t="n">
        <f aca="false">$F219*H219</f>
        <v>0</v>
      </c>
      <c r="AC219" s="89" t="n">
        <f aca="false">$F219*I219</f>
        <v>0</v>
      </c>
      <c r="AD219" s="89" t="n">
        <f aca="false">$F219*J219</f>
        <v>-0</v>
      </c>
      <c r="AE219" s="89" t="n">
        <f aca="false">$F219*K219</f>
        <v>-0</v>
      </c>
      <c r="AF219" s="89" t="n">
        <f aca="false">$F219*L219</f>
        <v>-0</v>
      </c>
      <c r="AG219" s="89" t="n">
        <f aca="false">$F219*M219</f>
        <v>0</v>
      </c>
      <c r="AH219" s="89" t="n">
        <f aca="false">$F219*N219</f>
        <v>0</v>
      </c>
      <c r="AI219" s="89" t="n">
        <f aca="false">F219*O219</f>
        <v>0</v>
      </c>
      <c r="AJ219" s="93"/>
      <c r="AK219" s="89" t="n">
        <f aca="false">CHOOSE($G$3,AB219-AC219,AC219-AB219)</f>
        <v>0</v>
      </c>
      <c r="AL219" s="89" t="n">
        <f aca="false">CHOOSE($G$3,AE219-AF219,AF219-AE219)</f>
        <v>0</v>
      </c>
      <c r="AM219" s="89" t="n">
        <f aca="false">CHOOSE($G$3,AH219-AI219,AI219-AH219)</f>
        <v>0</v>
      </c>
      <c r="AN219" s="103" t="n">
        <f aca="false">SUM(AK219:AM219)</f>
        <v>0</v>
      </c>
      <c r="AP219" s="89" t="n">
        <f aca="false">CHOOSE($G$3,AA219-AB219,AB219-AA219)</f>
        <v>0</v>
      </c>
      <c r="AQ219" s="89" t="n">
        <f aca="false">CHOOSE($G$3,AD219-AE219,AE219-AD219)</f>
        <v>0</v>
      </c>
      <c r="AR219" s="89" t="n">
        <f aca="false">CHOOSE($G$3,AG219-AH219,AH219-AG219)</f>
        <v>0</v>
      </c>
      <c r="AS219" s="103" t="n">
        <f aca="false">AP219+AQ219+AR219</f>
        <v>0</v>
      </c>
      <c r="AT219" s="103"/>
      <c r="AU219" s="90" t="n">
        <f aca="false">AS219+AN219</f>
        <v>0</v>
      </c>
      <c r="AW219" s="90" t="n">
        <f aca="false">AI219+AF219+AC219</f>
        <v>0</v>
      </c>
      <c r="AX219" s="104"/>
    </row>
    <row r="220" customFormat="false" ht="12" hidden="false" customHeight="true" outlineLevel="0" collapsed="false">
      <c r="A220" s="94" t="n">
        <f aca="false">EDATE(A219,1)</f>
        <v>43221</v>
      </c>
      <c r="B220" s="95" t="n">
        <f aca="false">VLOOKUP(MONTH(A220),Volumes,4)</f>
        <v>20000</v>
      </c>
      <c r="C220" s="96"/>
      <c r="D220" s="97" t="n">
        <f aca="false">B220+C220</f>
        <v>20000</v>
      </c>
      <c r="E220" s="84" t="n">
        <f aca="false">IF(X220=0,0,IF(AND(X220=1,$H$3=1),D220*S220,IF($H$3=2,D220,"N/A")))</f>
        <v>0</v>
      </c>
      <c r="F220" s="84" t="n">
        <f aca="false">E220*W220</f>
        <v>0</v>
      </c>
      <c r="G220" s="32" t="n">
        <f aca="false">VLOOKUP($A220,Table,MATCH(G$4,Curves,0))</f>
        <v>4.0375</v>
      </c>
      <c r="H220" s="98" t="n">
        <f aca="false">G220</f>
        <v>4.0375</v>
      </c>
      <c r="I220" s="99" t="n">
        <f aca="false">H220</f>
        <v>4.0375</v>
      </c>
      <c r="J220" s="32" t="n">
        <f aca="false">VLOOKUP($A220,Table,MATCH(J$4,Curves,0))</f>
        <v>-0.0175</v>
      </c>
      <c r="K220" s="98" t="n">
        <f aca="false">J220</f>
        <v>-0.0175</v>
      </c>
      <c r="L220" s="99" t="n">
        <f aca="false">K220</f>
        <v>-0.0175</v>
      </c>
      <c r="M220" s="32" t="n">
        <f aca="false">VLOOKUP($A220,Table,MATCH(M$4,Curves,0))</f>
        <v>0.01</v>
      </c>
      <c r="N220" s="98" t="n">
        <f aca="false">VLOOKUP($A220,Table,MATCH(N$4,Curves,0))</f>
        <v>0.03</v>
      </c>
      <c r="O220" s="99" t="n">
        <f aca="false">N220</f>
        <v>0.03</v>
      </c>
      <c r="P220" s="100"/>
      <c r="Q220" s="99" t="n">
        <f aca="false">O220+L220+I220</f>
        <v>4.05</v>
      </c>
      <c r="R220" s="100"/>
      <c r="S220" s="35" t="n">
        <f aca="false">A221-A220</f>
        <v>31</v>
      </c>
      <c r="T220" s="101" t="n">
        <f aca="false">CHOOSE(F$3,A221+24,A220)</f>
        <v>43276</v>
      </c>
      <c r="U220" s="35" t="n">
        <f aca="false">T220-C$3</f>
        <v>6502</v>
      </c>
      <c r="V220" s="32" t="n">
        <f aca="false">VLOOKUP($A220,Table,MATCH(V$4,Curves,0))</f>
        <v>0.070859002456139</v>
      </c>
      <c r="W220" s="102" t="n">
        <f aca="false">1/(1+CHOOSE(F$3,(V221+($K$3/10000))/2,(V220+($K$3/10000))/2))^(2*U220/365.25)</f>
        <v>0.289509906524112</v>
      </c>
      <c r="X220" s="35" t="n">
        <f aca="false">IF(AND(mthbeg&lt;=A220,mthend&gt;=A220),1,0)</f>
        <v>0</v>
      </c>
      <c r="Y220" s="35" t="n">
        <f aca="false">S220*X220</f>
        <v>0</v>
      </c>
      <c r="AA220" s="89" t="n">
        <f aca="false">F220*G220</f>
        <v>0</v>
      </c>
      <c r="AB220" s="89" t="n">
        <f aca="false">$F220*H220</f>
        <v>0</v>
      </c>
      <c r="AC220" s="89" t="n">
        <f aca="false">$F220*I220</f>
        <v>0</v>
      </c>
      <c r="AD220" s="89" t="n">
        <f aca="false">$F220*J220</f>
        <v>-0</v>
      </c>
      <c r="AE220" s="89" t="n">
        <f aca="false">$F220*K220</f>
        <v>-0</v>
      </c>
      <c r="AF220" s="89" t="n">
        <f aca="false">$F220*L220</f>
        <v>-0</v>
      </c>
      <c r="AG220" s="89" t="n">
        <f aca="false">$F220*M220</f>
        <v>0</v>
      </c>
      <c r="AH220" s="89" t="n">
        <f aca="false">$F220*N220</f>
        <v>0</v>
      </c>
      <c r="AI220" s="89" t="n">
        <f aca="false">F220*O220</f>
        <v>0</v>
      </c>
      <c r="AJ220" s="93"/>
      <c r="AK220" s="89" t="n">
        <f aca="false">CHOOSE($G$3,AB220-AC220,AC220-AB220)</f>
        <v>0</v>
      </c>
      <c r="AL220" s="89" t="n">
        <f aca="false">CHOOSE($G$3,AE220-AF220,AF220-AE220)</f>
        <v>0</v>
      </c>
      <c r="AM220" s="89" t="n">
        <f aca="false">CHOOSE($G$3,AH220-AI220,AI220-AH220)</f>
        <v>0</v>
      </c>
      <c r="AN220" s="103" t="n">
        <f aca="false">SUM(AK220:AM220)</f>
        <v>0</v>
      </c>
      <c r="AP220" s="89" t="n">
        <f aca="false">CHOOSE($G$3,AA220-AB220,AB220-AA220)</f>
        <v>0</v>
      </c>
      <c r="AQ220" s="89" t="n">
        <f aca="false">CHOOSE($G$3,AD220-AE220,AE220-AD220)</f>
        <v>0</v>
      </c>
      <c r="AR220" s="89" t="n">
        <f aca="false">CHOOSE($G$3,AG220-AH220,AH220-AG220)</f>
        <v>0</v>
      </c>
      <c r="AS220" s="103" t="n">
        <f aca="false">AP220+AQ220+AR220</f>
        <v>0</v>
      </c>
      <c r="AT220" s="103"/>
      <c r="AU220" s="90" t="n">
        <f aca="false">AS220+AN220</f>
        <v>0</v>
      </c>
      <c r="AW220" s="90" t="n">
        <f aca="false">AI220+AF220+AC220</f>
        <v>0</v>
      </c>
      <c r="AX220" s="104"/>
    </row>
    <row r="221" customFormat="false" ht="12" hidden="false" customHeight="true" outlineLevel="0" collapsed="false">
      <c r="A221" s="94" t="n">
        <f aca="false">EDATE(A220,1)</f>
        <v>43252</v>
      </c>
      <c r="B221" s="95" t="n">
        <f aca="false">VLOOKUP(MONTH(A221),Volumes,4)</f>
        <v>40000</v>
      </c>
      <c r="C221" s="96"/>
      <c r="D221" s="97" t="n">
        <f aca="false">B221+C221</f>
        <v>40000</v>
      </c>
      <c r="E221" s="84" t="n">
        <f aca="false">IF(X221=0,0,IF(AND(X221=1,$H$3=1),D221*S221,IF($H$3=2,D221,"N/A")))</f>
        <v>0</v>
      </c>
      <c r="F221" s="84" t="n">
        <f aca="false">E221*W221</f>
        <v>0</v>
      </c>
      <c r="G221" s="32" t="n">
        <f aca="false">VLOOKUP($A221,Table,MATCH(G$4,Curves,0))</f>
        <v>4.0375</v>
      </c>
      <c r="H221" s="98" t="n">
        <f aca="false">G221</f>
        <v>4.0375</v>
      </c>
      <c r="I221" s="99" t="n">
        <f aca="false">H221</f>
        <v>4.0375</v>
      </c>
      <c r="J221" s="32" t="n">
        <f aca="false">VLOOKUP($A221,Table,MATCH(J$4,Curves,0))</f>
        <v>-0.0175</v>
      </c>
      <c r="K221" s="98" t="n">
        <f aca="false">J221</f>
        <v>-0.0175</v>
      </c>
      <c r="L221" s="99" t="n">
        <f aca="false">K221</f>
        <v>-0.0175</v>
      </c>
      <c r="M221" s="32" t="n">
        <f aca="false">VLOOKUP($A221,Table,MATCH(M$4,Curves,0))</f>
        <v>0.01</v>
      </c>
      <c r="N221" s="98" t="n">
        <f aca="false">VLOOKUP($A221,Table,MATCH(N$4,Curves,0))</f>
        <v>0.03</v>
      </c>
      <c r="O221" s="99" t="n">
        <f aca="false">N221</f>
        <v>0.03</v>
      </c>
      <c r="P221" s="100"/>
      <c r="Q221" s="99" t="n">
        <f aca="false">O221+L221+I221</f>
        <v>4.05</v>
      </c>
      <c r="R221" s="100"/>
      <c r="S221" s="35" t="n">
        <f aca="false">A222-A221</f>
        <v>30</v>
      </c>
      <c r="T221" s="101" t="n">
        <f aca="false">CHOOSE(F$3,A222+24,A221)</f>
        <v>43306</v>
      </c>
      <c r="U221" s="35" t="n">
        <f aca="false">T221-C$3</f>
        <v>6532</v>
      </c>
      <c r="V221" s="32" t="n">
        <f aca="false">VLOOKUP($A221,Table,MATCH(V$4,Curves,0))</f>
        <v>0.070859002456139</v>
      </c>
      <c r="W221" s="102" t="n">
        <f aca="false">1/(1+CHOOSE(F$3,(V222+($K$3/10000))/2,(V221+($K$3/10000))/2))^(2*U221/365.25)</f>
        <v>0.287858834761126</v>
      </c>
      <c r="X221" s="35" t="n">
        <f aca="false">IF(AND(mthbeg&lt;=A221,mthend&gt;=A221),1,0)</f>
        <v>0</v>
      </c>
      <c r="Y221" s="35" t="n">
        <f aca="false">S221*X221</f>
        <v>0</v>
      </c>
      <c r="AA221" s="89" t="n">
        <f aca="false">F221*G221</f>
        <v>0</v>
      </c>
      <c r="AB221" s="89" t="n">
        <f aca="false">$F221*H221</f>
        <v>0</v>
      </c>
      <c r="AC221" s="89" t="n">
        <f aca="false">$F221*I221</f>
        <v>0</v>
      </c>
      <c r="AD221" s="89" t="n">
        <f aca="false">$F221*J221</f>
        <v>-0</v>
      </c>
      <c r="AE221" s="89" t="n">
        <f aca="false">$F221*K221</f>
        <v>-0</v>
      </c>
      <c r="AF221" s="89" t="n">
        <f aca="false">$F221*L221</f>
        <v>-0</v>
      </c>
      <c r="AG221" s="89" t="n">
        <f aca="false">$F221*M221</f>
        <v>0</v>
      </c>
      <c r="AH221" s="89" t="n">
        <f aca="false">$F221*N221</f>
        <v>0</v>
      </c>
      <c r="AI221" s="89" t="n">
        <f aca="false">F221*O221</f>
        <v>0</v>
      </c>
      <c r="AJ221" s="93"/>
      <c r="AK221" s="89" t="n">
        <f aca="false">CHOOSE($G$3,AB221-AC221,AC221-AB221)</f>
        <v>0</v>
      </c>
      <c r="AL221" s="89" t="n">
        <f aca="false">CHOOSE($G$3,AE221-AF221,AF221-AE221)</f>
        <v>0</v>
      </c>
      <c r="AM221" s="89" t="n">
        <f aca="false">CHOOSE($G$3,AH221-AI221,AI221-AH221)</f>
        <v>0</v>
      </c>
      <c r="AN221" s="103" t="n">
        <f aca="false">SUM(AK221:AM221)</f>
        <v>0</v>
      </c>
      <c r="AP221" s="89" t="n">
        <f aca="false">CHOOSE($G$3,AA221-AB221,AB221-AA221)</f>
        <v>0</v>
      </c>
      <c r="AQ221" s="89" t="n">
        <f aca="false">CHOOSE($G$3,AD221-AE221,AE221-AD221)</f>
        <v>0</v>
      </c>
      <c r="AR221" s="89" t="n">
        <f aca="false">CHOOSE($G$3,AG221-AH221,AH221-AG221)</f>
        <v>0</v>
      </c>
      <c r="AS221" s="103" t="n">
        <f aca="false">AP221+AQ221+AR221</f>
        <v>0</v>
      </c>
      <c r="AT221" s="103"/>
      <c r="AU221" s="90" t="n">
        <f aca="false">AS221+AN221</f>
        <v>0</v>
      </c>
      <c r="AW221" s="90" t="n">
        <f aca="false">AI221+AF221+AC221</f>
        <v>0</v>
      </c>
      <c r="AX221" s="104"/>
    </row>
    <row r="222" customFormat="false" ht="12" hidden="false" customHeight="true" outlineLevel="0" collapsed="false">
      <c r="A222" s="94" t="n">
        <f aca="false">EDATE(A221,1)</f>
        <v>43282</v>
      </c>
      <c r="B222" s="95" t="n">
        <f aca="false">VLOOKUP(MONTH(A222),Volumes,4)</f>
        <v>40000</v>
      </c>
      <c r="C222" s="96"/>
      <c r="D222" s="97" t="n">
        <f aca="false">B222+C222</f>
        <v>40000</v>
      </c>
      <c r="E222" s="84" t="n">
        <f aca="false">IF(X222=0,0,IF(AND(X222=1,$H$3=1),D222*S222,IF($H$3=2,D222,"N/A")))</f>
        <v>0</v>
      </c>
      <c r="F222" s="84" t="n">
        <f aca="false">E222*W222</f>
        <v>0</v>
      </c>
      <c r="G222" s="32" t="n">
        <f aca="false">VLOOKUP($A222,Table,MATCH(G$4,Curves,0))</f>
        <v>4.0375</v>
      </c>
      <c r="H222" s="98" t="n">
        <f aca="false">G222</f>
        <v>4.0375</v>
      </c>
      <c r="I222" s="99" t="n">
        <f aca="false">H222</f>
        <v>4.0375</v>
      </c>
      <c r="J222" s="32" t="n">
        <f aca="false">VLOOKUP($A222,Table,MATCH(J$4,Curves,0))</f>
        <v>-0.0175</v>
      </c>
      <c r="K222" s="98" t="n">
        <f aca="false">J222</f>
        <v>-0.0175</v>
      </c>
      <c r="L222" s="99" t="n">
        <f aca="false">K222</f>
        <v>-0.0175</v>
      </c>
      <c r="M222" s="32" t="n">
        <f aca="false">VLOOKUP($A222,Table,MATCH(M$4,Curves,0))</f>
        <v>0.01</v>
      </c>
      <c r="N222" s="98" t="n">
        <f aca="false">VLOOKUP($A222,Table,MATCH(N$4,Curves,0))</f>
        <v>0.03</v>
      </c>
      <c r="O222" s="99" t="n">
        <f aca="false">N222</f>
        <v>0.03</v>
      </c>
      <c r="P222" s="100"/>
      <c r="Q222" s="99" t="n">
        <f aca="false">O222+L222+I222</f>
        <v>4.05</v>
      </c>
      <c r="R222" s="100"/>
      <c r="S222" s="35" t="n">
        <f aca="false">A223-A222</f>
        <v>31</v>
      </c>
      <c r="T222" s="101" t="n">
        <f aca="false">CHOOSE(F$3,A223+24,A222)</f>
        <v>43337</v>
      </c>
      <c r="U222" s="35" t="n">
        <f aca="false">T222-C$3</f>
        <v>6563</v>
      </c>
      <c r="V222" s="32" t="n">
        <f aca="false">VLOOKUP($A222,Table,MATCH(V$4,Curves,0))</f>
        <v>0.070859002456139</v>
      </c>
      <c r="W222" s="102" t="n">
        <f aca="false">1/(1+CHOOSE(F$3,(V223+($K$3/10000))/2,(V222+($K$3/10000))/2))^(2*U222/365.25)</f>
        <v>0.286162618722162</v>
      </c>
      <c r="X222" s="35" t="n">
        <f aca="false">IF(AND(mthbeg&lt;=A222,mthend&gt;=A222),1,0)</f>
        <v>0</v>
      </c>
      <c r="Y222" s="35" t="n">
        <f aca="false">S222*X222</f>
        <v>0</v>
      </c>
      <c r="AA222" s="89" t="n">
        <f aca="false">F222*G222</f>
        <v>0</v>
      </c>
      <c r="AB222" s="89" t="n">
        <f aca="false">$F222*H222</f>
        <v>0</v>
      </c>
      <c r="AC222" s="89" t="n">
        <f aca="false">$F222*I222</f>
        <v>0</v>
      </c>
      <c r="AD222" s="89" t="n">
        <f aca="false">$F222*J222</f>
        <v>-0</v>
      </c>
      <c r="AE222" s="89" t="n">
        <f aca="false">$F222*K222</f>
        <v>-0</v>
      </c>
      <c r="AF222" s="89" t="n">
        <f aca="false">$F222*L222</f>
        <v>-0</v>
      </c>
      <c r="AG222" s="89" t="n">
        <f aca="false">$F222*M222</f>
        <v>0</v>
      </c>
      <c r="AH222" s="89" t="n">
        <f aca="false">$F222*N222</f>
        <v>0</v>
      </c>
      <c r="AI222" s="89" t="n">
        <f aca="false">F222*O222</f>
        <v>0</v>
      </c>
      <c r="AJ222" s="93"/>
      <c r="AK222" s="89" t="n">
        <f aca="false">CHOOSE($G$3,AB222-AC222,AC222-AB222)</f>
        <v>0</v>
      </c>
      <c r="AL222" s="89" t="n">
        <f aca="false">CHOOSE($G$3,AE222-AF222,AF222-AE222)</f>
        <v>0</v>
      </c>
      <c r="AM222" s="89" t="n">
        <f aca="false">CHOOSE($G$3,AH222-AI222,AI222-AH222)</f>
        <v>0</v>
      </c>
      <c r="AN222" s="103" t="n">
        <f aca="false">SUM(AK222:AM222)</f>
        <v>0</v>
      </c>
      <c r="AP222" s="89" t="n">
        <f aca="false">CHOOSE($G$3,AA222-AB222,AB222-AA222)</f>
        <v>0</v>
      </c>
      <c r="AQ222" s="89" t="n">
        <f aca="false">CHOOSE($G$3,AD222-AE222,AE222-AD222)</f>
        <v>0</v>
      </c>
      <c r="AR222" s="89" t="n">
        <f aca="false">CHOOSE($G$3,AG222-AH222,AH222-AG222)</f>
        <v>0</v>
      </c>
      <c r="AS222" s="103" t="n">
        <f aca="false">AP222+AQ222+AR222</f>
        <v>0</v>
      </c>
      <c r="AT222" s="103"/>
      <c r="AU222" s="90" t="n">
        <f aca="false">AS222+AN222</f>
        <v>0</v>
      </c>
      <c r="AW222" s="90" t="n">
        <f aca="false">AI222+AF222+AC222</f>
        <v>0</v>
      </c>
      <c r="AX222" s="104"/>
    </row>
    <row r="223" customFormat="false" ht="12" hidden="false" customHeight="true" outlineLevel="0" collapsed="false">
      <c r="A223" s="94" t="n">
        <f aca="false">EDATE(A222,1)</f>
        <v>43313</v>
      </c>
      <c r="B223" s="95" t="n">
        <f aca="false">VLOOKUP(MONTH(A223),Volumes,4)</f>
        <v>40000</v>
      </c>
      <c r="C223" s="96"/>
      <c r="D223" s="97" t="n">
        <f aca="false">B223+C223</f>
        <v>40000</v>
      </c>
      <c r="E223" s="84" t="n">
        <f aca="false">IF(X223=0,0,IF(AND(X223=1,$H$3=1),D223*S223,IF($H$3=2,D223,"N/A")))</f>
        <v>0</v>
      </c>
      <c r="F223" s="84" t="n">
        <f aca="false">E223*W223</f>
        <v>0</v>
      </c>
      <c r="G223" s="32" t="n">
        <f aca="false">VLOOKUP($A223,Table,MATCH(G$4,Curves,0))</f>
        <v>4.0375</v>
      </c>
      <c r="H223" s="98" t="n">
        <f aca="false">G223</f>
        <v>4.0375</v>
      </c>
      <c r="I223" s="99" t="n">
        <f aca="false">H223</f>
        <v>4.0375</v>
      </c>
      <c r="J223" s="32" t="n">
        <f aca="false">VLOOKUP($A223,Table,MATCH(J$4,Curves,0))</f>
        <v>-0.0175</v>
      </c>
      <c r="K223" s="98" t="n">
        <f aca="false">J223</f>
        <v>-0.0175</v>
      </c>
      <c r="L223" s="99" t="n">
        <f aca="false">K223</f>
        <v>-0.0175</v>
      </c>
      <c r="M223" s="32" t="n">
        <f aca="false">VLOOKUP($A223,Table,MATCH(M$4,Curves,0))</f>
        <v>0.01</v>
      </c>
      <c r="N223" s="98" t="n">
        <f aca="false">VLOOKUP($A223,Table,MATCH(N$4,Curves,0))</f>
        <v>0.03</v>
      </c>
      <c r="O223" s="99" t="n">
        <f aca="false">N223</f>
        <v>0.03</v>
      </c>
      <c r="P223" s="100"/>
      <c r="Q223" s="99" t="n">
        <f aca="false">O223+L223+I223</f>
        <v>4.05</v>
      </c>
      <c r="R223" s="100"/>
      <c r="S223" s="35" t="n">
        <f aca="false">A224-A223</f>
        <v>31</v>
      </c>
      <c r="T223" s="101" t="n">
        <f aca="false">CHOOSE(F$3,A224+24,A223)</f>
        <v>43368</v>
      </c>
      <c r="U223" s="35" t="n">
        <f aca="false">T223-C$3</f>
        <v>6594</v>
      </c>
      <c r="V223" s="32" t="n">
        <f aca="false">VLOOKUP($A223,Table,MATCH(V$4,Curves,0))</f>
        <v>0.070859002456139</v>
      </c>
      <c r="W223" s="102" t="n">
        <f aca="false">1/(1+CHOOSE(F$3,(V224+($K$3/10000))/2,(V223+($K$3/10000))/2))^(2*U223/365.25)</f>
        <v>0.284476397682494</v>
      </c>
      <c r="X223" s="35" t="n">
        <f aca="false">IF(AND(mthbeg&lt;=A223,mthend&gt;=A223),1,0)</f>
        <v>0</v>
      </c>
      <c r="Y223" s="35" t="n">
        <f aca="false">S223*X223</f>
        <v>0</v>
      </c>
      <c r="AA223" s="89" t="n">
        <f aca="false">F223*G223</f>
        <v>0</v>
      </c>
      <c r="AB223" s="89" t="n">
        <f aca="false">$F223*H223</f>
        <v>0</v>
      </c>
      <c r="AC223" s="89" t="n">
        <f aca="false">$F223*I223</f>
        <v>0</v>
      </c>
      <c r="AD223" s="89" t="n">
        <f aca="false">$F223*J223</f>
        <v>-0</v>
      </c>
      <c r="AE223" s="89" t="n">
        <f aca="false">$F223*K223</f>
        <v>-0</v>
      </c>
      <c r="AF223" s="89" t="n">
        <f aca="false">$F223*L223</f>
        <v>-0</v>
      </c>
      <c r="AG223" s="89" t="n">
        <f aca="false">$F223*M223</f>
        <v>0</v>
      </c>
      <c r="AH223" s="89" t="n">
        <f aca="false">$F223*N223</f>
        <v>0</v>
      </c>
      <c r="AI223" s="89" t="n">
        <f aca="false">F223*O223</f>
        <v>0</v>
      </c>
      <c r="AJ223" s="93"/>
      <c r="AK223" s="89" t="n">
        <f aca="false">CHOOSE($G$3,AB223-AC223,AC223-AB223)</f>
        <v>0</v>
      </c>
      <c r="AL223" s="89" t="n">
        <f aca="false">CHOOSE($G$3,AE223-AF223,AF223-AE223)</f>
        <v>0</v>
      </c>
      <c r="AM223" s="89" t="n">
        <f aca="false">CHOOSE($G$3,AH223-AI223,AI223-AH223)</f>
        <v>0</v>
      </c>
      <c r="AN223" s="103" t="n">
        <f aca="false">SUM(AK223:AM223)</f>
        <v>0</v>
      </c>
      <c r="AP223" s="89" t="n">
        <f aca="false">CHOOSE($G$3,AA223-AB223,AB223-AA223)</f>
        <v>0</v>
      </c>
      <c r="AQ223" s="89" t="n">
        <f aca="false">CHOOSE($G$3,AD223-AE223,AE223-AD223)</f>
        <v>0</v>
      </c>
      <c r="AR223" s="89" t="n">
        <f aca="false">CHOOSE($G$3,AG223-AH223,AH223-AG223)</f>
        <v>0</v>
      </c>
      <c r="AS223" s="103" t="n">
        <f aca="false">AP223+AQ223+AR223</f>
        <v>0</v>
      </c>
      <c r="AT223" s="103"/>
      <c r="AU223" s="90" t="n">
        <f aca="false">AS223+AN223</f>
        <v>0</v>
      </c>
      <c r="AW223" s="90" t="n">
        <f aca="false">AI223+AF223+AC223</f>
        <v>0</v>
      </c>
      <c r="AX223" s="104"/>
    </row>
    <row r="224" customFormat="false" ht="12" hidden="false" customHeight="true" outlineLevel="0" collapsed="false">
      <c r="A224" s="94" t="n">
        <f aca="false">EDATE(A223,1)</f>
        <v>43344</v>
      </c>
      <c r="B224" s="95" t="n">
        <f aca="false">VLOOKUP(MONTH(A224),Volumes,4)</f>
        <v>20000</v>
      </c>
      <c r="C224" s="96"/>
      <c r="D224" s="97" t="n">
        <f aca="false">B224+C224</f>
        <v>20000</v>
      </c>
      <c r="E224" s="84" t="n">
        <f aca="false">IF(X224=0,0,IF(AND(X224=1,$H$3=1),D224*S224,IF($H$3=2,D224,"N/A")))</f>
        <v>0</v>
      </c>
      <c r="F224" s="84" t="n">
        <f aca="false">E224*W224</f>
        <v>0</v>
      </c>
      <c r="G224" s="32" t="n">
        <f aca="false">VLOOKUP($A224,Table,MATCH(G$4,Curves,0))</f>
        <v>4.0375</v>
      </c>
      <c r="H224" s="98" t="n">
        <f aca="false">G224</f>
        <v>4.0375</v>
      </c>
      <c r="I224" s="99" t="n">
        <f aca="false">H224</f>
        <v>4.0375</v>
      </c>
      <c r="J224" s="32" t="n">
        <f aca="false">VLOOKUP($A224,Table,MATCH(J$4,Curves,0))</f>
        <v>-0.0175</v>
      </c>
      <c r="K224" s="98" t="n">
        <f aca="false">J224</f>
        <v>-0.0175</v>
      </c>
      <c r="L224" s="99" t="n">
        <f aca="false">K224</f>
        <v>-0.0175</v>
      </c>
      <c r="M224" s="32" t="n">
        <f aca="false">VLOOKUP($A224,Table,MATCH(M$4,Curves,0))</f>
        <v>0.01</v>
      </c>
      <c r="N224" s="98" t="n">
        <f aca="false">VLOOKUP($A224,Table,MATCH(N$4,Curves,0))</f>
        <v>0.03</v>
      </c>
      <c r="O224" s="99" t="n">
        <f aca="false">N224</f>
        <v>0.03</v>
      </c>
      <c r="P224" s="100"/>
      <c r="Q224" s="99" t="n">
        <f aca="false">O224+L224+I224</f>
        <v>4.05</v>
      </c>
      <c r="R224" s="100"/>
      <c r="S224" s="35" t="n">
        <f aca="false">A225-A224</f>
        <v>30</v>
      </c>
      <c r="T224" s="101" t="n">
        <f aca="false">CHOOSE(F$3,A225+24,A224)</f>
        <v>43398</v>
      </c>
      <c r="U224" s="35" t="n">
        <f aca="false">T224-C$3</f>
        <v>6624</v>
      </c>
      <c r="V224" s="32" t="n">
        <f aca="false">VLOOKUP($A224,Table,MATCH(V$4,Curves,0))</f>
        <v>0.070859002456139</v>
      </c>
      <c r="W224" s="102" t="n">
        <f aca="false">1/(1+CHOOSE(F$3,(V225+($K$3/10000))/2,(V224+($K$3/10000))/2))^(2*U224/365.25)</f>
        <v>0.282854031964205</v>
      </c>
      <c r="X224" s="35" t="n">
        <f aca="false">IF(AND(mthbeg&lt;=A224,mthend&gt;=A224),1,0)</f>
        <v>0</v>
      </c>
      <c r="Y224" s="35" t="n">
        <f aca="false">S224*X224</f>
        <v>0</v>
      </c>
      <c r="AA224" s="89" t="n">
        <f aca="false">F224*G224</f>
        <v>0</v>
      </c>
      <c r="AB224" s="89" t="n">
        <f aca="false">$F224*H224</f>
        <v>0</v>
      </c>
      <c r="AC224" s="89" t="n">
        <f aca="false">$F224*I224</f>
        <v>0</v>
      </c>
      <c r="AD224" s="89" t="n">
        <f aca="false">$F224*J224</f>
        <v>-0</v>
      </c>
      <c r="AE224" s="89" t="n">
        <f aca="false">$F224*K224</f>
        <v>-0</v>
      </c>
      <c r="AF224" s="89" t="n">
        <f aca="false">$F224*L224</f>
        <v>-0</v>
      </c>
      <c r="AG224" s="89" t="n">
        <f aca="false">$F224*M224</f>
        <v>0</v>
      </c>
      <c r="AH224" s="89" t="n">
        <f aca="false">$F224*N224</f>
        <v>0</v>
      </c>
      <c r="AI224" s="89" t="n">
        <f aca="false">F224*O224</f>
        <v>0</v>
      </c>
      <c r="AJ224" s="93"/>
      <c r="AK224" s="89" t="n">
        <f aca="false">CHOOSE($G$3,AB224-AC224,AC224-AB224)</f>
        <v>0</v>
      </c>
      <c r="AL224" s="89" t="n">
        <f aca="false">CHOOSE($G$3,AE224-AF224,AF224-AE224)</f>
        <v>0</v>
      </c>
      <c r="AM224" s="89" t="n">
        <f aca="false">CHOOSE($G$3,AH224-AI224,AI224-AH224)</f>
        <v>0</v>
      </c>
      <c r="AN224" s="103" t="n">
        <f aca="false">SUM(AK224:AM224)</f>
        <v>0</v>
      </c>
      <c r="AP224" s="89" t="n">
        <f aca="false">CHOOSE($G$3,AA224-AB224,AB224-AA224)</f>
        <v>0</v>
      </c>
      <c r="AQ224" s="89" t="n">
        <f aca="false">CHOOSE($G$3,AD224-AE224,AE224-AD224)</f>
        <v>0</v>
      </c>
      <c r="AR224" s="89" t="n">
        <f aca="false">CHOOSE($G$3,AG224-AH224,AH224-AG224)</f>
        <v>0</v>
      </c>
      <c r="AS224" s="103" t="n">
        <f aca="false">AP224+AQ224+AR224</f>
        <v>0</v>
      </c>
      <c r="AT224" s="103"/>
      <c r="AU224" s="90" t="n">
        <f aca="false">AS224+AN224</f>
        <v>0</v>
      </c>
      <c r="AW224" s="90" t="n">
        <f aca="false">AI224+AF224+AC224</f>
        <v>0</v>
      </c>
      <c r="AX224" s="104"/>
    </row>
    <row r="225" customFormat="false" ht="12" hidden="false" customHeight="true" outlineLevel="0" collapsed="false">
      <c r="A225" s="94" t="n">
        <f aca="false">EDATE(A224,1)</f>
        <v>43374</v>
      </c>
      <c r="B225" s="95" t="n">
        <f aca="false">VLOOKUP(MONTH(A225),Volumes,4)</f>
        <v>10000</v>
      </c>
      <c r="C225" s="96"/>
      <c r="D225" s="97" t="n">
        <f aca="false">B225+C225</f>
        <v>10000</v>
      </c>
      <c r="E225" s="84" t="n">
        <f aca="false">IF(X225=0,0,IF(AND(X225=1,$H$3=1),D225*S225,IF($H$3=2,D225,"N/A")))</f>
        <v>0</v>
      </c>
      <c r="F225" s="84" t="n">
        <f aca="false">E225*W225</f>
        <v>0</v>
      </c>
      <c r="G225" s="32" t="n">
        <f aca="false">VLOOKUP($A225,Table,MATCH(G$4,Curves,0))</f>
        <v>4.0375</v>
      </c>
      <c r="H225" s="98" t="n">
        <f aca="false">G225</f>
        <v>4.0375</v>
      </c>
      <c r="I225" s="99" t="n">
        <f aca="false">H225</f>
        <v>4.0375</v>
      </c>
      <c r="J225" s="32" t="n">
        <f aca="false">VLOOKUP($A225,Table,MATCH(J$4,Curves,0))</f>
        <v>-0.0175</v>
      </c>
      <c r="K225" s="98" t="n">
        <f aca="false">J225</f>
        <v>-0.0175</v>
      </c>
      <c r="L225" s="99" t="n">
        <f aca="false">K225</f>
        <v>-0.0175</v>
      </c>
      <c r="M225" s="32" t="n">
        <f aca="false">VLOOKUP($A225,Table,MATCH(M$4,Curves,0))</f>
        <v>0.01</v>
      </c>
      <c r="N225" s="98" t="n">
        <f aca="false">VLOOKUP($A225,Table,MATCH(N$4,Curves,0))</f>
        <v>0.03</v>
      </c>
      <c r="O225" s="99" t="n">
        <f aca="false">N225</f>
        <v>0.03</v>
      </c>
      <c r="P225" s="100"/>
      <c r="Q225" s="99" t="n">
        <f aca="false">O225+L225+I225</f>
        <v>4.05</v>
      </c>
      <c r="R225" s="100"/>
      <c r="S225" s="35" t="n">
        <f aca="false">A226-A225</f>
        <v>31</v>
      </c>
      <c r="T225" s="101" t="n">
        <f aca="false">CHOOSE(F$3,A226+24,A225)</f>
        <v>43429</v>
      </c>
      <c r="U225" s="35" t="n">
        <f aca="false">T225-C$3</f>
        <v>6655</v>
      </c>
      <c r="V225" s="32" t="n">
        <f aca="false">VLOOKUP($A225,Table,MATCH(V$4,Curves,0))</f>
        <v>0.070859002456139</v>
      </c>
      <c r="W225" s="102" t="n">
        <f aca="false">1/(1+CHOOSE(F$3,(V226+($K$3/10000))/2,(V225+($K$3/10000))/2))^(2*U225/365.25)</f>
        <v>0.281187306862294</v>
      </c>
      <c r="X225" s="35" t="n">
        <f aca="false">IF(AND(mthbeg&lt;=A225,mthend&gt;=A225),1,0)</f>
        <v>0</v>
      </c>
      <c r="Y225" s="35" t="n">
        <f aca="false">S225*X225</f>
        <v>0</v>
      </c>
      <c r="AA225" s="89" t="n">
        <f aca="false">F225*G225</f>
        <v>0</v>
      </c>
      <c r="AB225" s="89" t="n">
        <f aca="false">$F225*H225</f>
        <v>0</v>
      </c>
      <c r="AC225" s="89" t="n">
        <f aca="false">$F225*I225</f>
        <v>0</v>
      </c>
      <c r="AD225" s="89" t="n">
        <f aca="false">$F225*J225</f>
        <v>-0</v>
      </c>
      <c r="AE225" s="89" t="n">
        <f aca="false">$F225*K225</f>
        <v>-0</v>
      </c>
      <c r="AF225" s="89" t="n">
        <f aca="false">$F225*L225</f>
        <v>-0</v>
      </c>
      <c r="AG225" s="89" t="n">
        <f aca="false">$F225*M225</f>
        <v>0</v>
      </c>
      <c r="AH225" s="89" t="n">
        <f aca="false">$F225*N225</f>
        <v>0</v>
      </c>
      <c r="AI225" s="89" t="n">
        <f aca="false">F225*O225</f>
        <v>0</v>
      </c>
      <c r="AJ225" s="93"/>
      <c r="AK225" s="89" t="n">
        <f aca="false">CHOOSE($G$3,AB225-AC225,AC225-AB225)</f>
        <v>0</v>
      </c>
      <c r="AL225" s="89" t="n">
        <f aca="false">CHOOSE($G$3,AE225-AF225,AF225-AE225)</f>
        <v>0</v>
      </c>
      <c r="AM225" s="89" t="n">
        <f aca="false">CHOOSE($G$3,AH225-AI225,AI225-AH225)</f>
        <v>0</v>
      </c>
      <c r="AN225" s="103" t="n">
        <f aca="false">SUM(AK225:AM225)</f>
        <v>0</v>
      </c>
      <c r="AP225" s="89" t="n">
        <f aca="false">CHOOSE($G$3,AA225-AB225,AB225-AA225)</f>
        <v>0</v>
      </c>
      <c r="AQ225" s="89" t="n">
        <f aca="false">CHOOSE($G$3,AD225-AE225,AE225-AD225)</f>
        <v>0</v>
      </c>
      <c r="AR225" s="89" t="n">
        <f aca="false">CHOOSE($G$3,AG225-AH225,AH225-AG225)</f>
        <v>0</v>
      </c>
      <c r="AS225" s="103" t="n">
        <f aca="false">AP225+AQ225+AR225</f>
        <v>0</v>
      </c>
      <c r="AT225" s="103"/>
      <c r="AU225" s="90" t="n">
        <f aca="false">AS225+AN225</f>
        <v>0</v>
      </c>
      <c r="AW225" s="90" t="n">
        <f aca="false">AI225+AF225+AC225</f>
        <v>0</v>
      </c>
      <c r="AX225" s="104"/>
    </row>
    <row r="226" customFormat="false" ht="12" hidden="false" customHeight="true" outlineLevel="0" collapsed="false">
      <c r="A226" s="94" t="n">
        <f aca="false">EDATE(A225,1)</f>
        <v>43405</v>
      </c>
      <c r="B226" s="95" t="n">
        <f aca="false">VLOOKUP(MONTH(A226),Volumes,4)</f>
        <v>10000</v>
      </c>
      <c r="C226" s="96"/>
      <c r="D226" s="97" t="n">
        <f aca="false">B226+C226</f>
        <v>10000</v>
      </c>
      <c r="E226" s="84" t="n">
        <f aca="false">IF(X226=0,0,IF(AND(X226=1,$H$3=1),D226*S226,IF($H$3=2,D226,"N/A")))</f>
        <v>0</v>
      </c>
      <c r="F226" s="84" t="n">
        <f aca="false">E226*W226</f>
        <v>0</v>
      </c>
      <c r="G226" s="32" t="n">
        <f aca="false">VLOOKUP($A226,Table,MATCH(G$4,Curves,0))</f>
        <v>4.0375</v>
      </c>
      <c r="H226" s="98" t="n">
        <f aca="false">G226</f>
        <v>4.0375</v>
      </c>
      <c r="I226" s="99" t="n">
        <f aca="false">H226</f>
        <v>4.0375</v>
      </c>
      <c r="J226" s="32" t="n">
        <f aca="false">VLOOKUP($A226,Table,MATCH(J$4,Curves,0))</f>
        <v>-0.0175</v>
      </c>
      <c r="K226" s="98" t="n">
        <f aca="false">J226</f>
        <v>-0.0175</v>
      </c>
      <c r="L226" s="99" t="n">
        <f aca="false">K226</f>
        <v>-0.0175</v>
      </c>
      <c r="M226" s="32" t="n">
        <f aca="false">VLOOKUP($A226,Table,MATCH(M$4,Curves,0))</f>
        <v>0.01</v>
      </c>
      <c r="N226" s="98" t="n">
        <f aca="false">VLOOKUP($A226,Table,MATCH(N$4,Curves,0))</f>
        <v>0.03</v>
      </c>
      <c r="O226" s="99" t="n">
        <f aca="false">N226</f>
        <v>0.03</v>
      </c>
      <c r="P226" s="100"/>
      <c r="Q226" s="99" t="n">
        <f aca="false">O226+L226+I226</f>
        <v>4.05</v>
      </c>
      <c r="R226" s="100"/>
      <c r="S226" s="35" t="n">
        <f aca="false">A227-A226</f>
        <v>30</v>
      </c>
      <c r="T226" s="101" t="n">
        <f aca="false">CHOOSE(F$3,A227+24,A226)</f>
        <v>43459</v>
      </c>
      <c r="U226" s="35" t="n">
        <f aca="false">T226-C$3</f>
        <v>6685</v>
      </c>
      <c r="V226" s="32" t="n">
        <f aca="false">VLOOKUP($A226,Table,MATCH(V$4,Curves,0))</f>
        <v>0.070859002456139</v>
      </c>
      <c r="W226" s="102" t="n">
        <f aca="false">1/(1+CHOOSE(F$3,(V227+($K$3/10000))/2,(V226+($K$3/10000))/2))^(2*U226/365.25)</f>
        <v>0.279583698792213</v>
      </c>
      <c r="X226" s="35" t="n">
        <f aca="false">IF(AND(mthbeg&lt;=A226,mthend&gt;=A226),1,0)</f>
        <v>0</v>
      </c>
      <c r="Y226" s="35" t="n">
        <f aca="false">S226*X226</f>
        <v>0</v>
      </c>
      <c r="AA226" s="89" t="n">
        <f aca="false">F226*G226</f>
        <v>0</v>
      </c>
      <c r="AB226" s="89" t="n">
        <f aca="false">$F226*H226</f>
        <v>0</v>
      </c>
      <c r="AC226" s="89" t="n">
        <f aca="false">$F226*I226</f>
        <v>0</v>
      </c>
      <c r="AD226" s="89" t="n">
        <f aca="false">$F226*J226</f>
        <v>-0</v>
      </c>
      <c r="AE226" s="89" t="n">
        <f aca="false">$F226*K226</f>
        <v>-0</v>
      </c>
      <c r="AF226" s="89" t="n">
        <f aca="false">$F226*L226</f>
        <v>-0</v>
      </c>
      <c r="AG226" s="89" t="n">
        <f aca="false">$F226*M226</f>
        <v>0</v>
      </c>
      <c r="AH226" s="89" t="n">
        <f aca="false">$F226*N226</f>
        <v>0</v>
      </c>
      <c r="AI226" s="89" t="n">
        <f aca="false">F226*O226</f>
        <v>0</v>
      </c>
      <c r="AJ226" s="93"/>
      <c r="AK226" s="89" t="n">
        <f aca="false">CHOOSE($G$3,AB226-AC226,AC226-AB226)</f>
        <v>0</v>
      </c>
      <c r="AL226" s="89" t="n">
        <f aca="false">CHOOSE($G$3,AE226-AF226,AF226-AE226)</f>
        <v>0</v>
      </c>
      <c r="AM226" s="89" t="n">
        <f aca="false">CHOOSE($G$3,AH226-AI226,AI226-AH226)</f>
        <v>0</v>
      </c>
      <c r="AN226" s="103" t="n">
        <f aca="false">SUM(AK226:AM226)</f>
        <v>0</v>
      </c>
      <c r="AP226" s="89" t="n">
        <f aca="false">CHOOSE($G$3,AA226-AB226,AB226-AA226)</f>
        <v>0</v>
      </c>
      <c r="AQ226" s="89" t="n">
        <f aca="false">CHOOSE($G$3,AD226-AE226,AE226-AD226)</f>
        <v>0</v>
      </c>
      <c r="AR226" s="89" t="n">
        <f aca="false">CHOOSE($G$3,AG226-AH226,AH226-AG226)</f>
        <v>0</v>
      </c>
      <c r="AS226" s="103" t="n">
        <f aca="false">AP226+AQ226+AR226</f>
        <v>0</v>
      </c>
      <c r="AT226" s="103"/>
      <c r="AU226" s="90" t="n">
        <f aca="false">AS226+AN226</f>
        <v>0</v>
      </c>
      <c r="AW226" s="90" t="n">
        <f aca="false">AI226+AF226+AC226</f>
        <v>0</v>
      </c>
      <c r="AX226" s="104"/>
    </row>
    <row r="227" customFormat="false" ht="12" hidden="false" customHeight="true" outlineLevel="0" collapsed="false">
      <c r="A227" s="94" t="n">
        <f aca="false">EDATE(A226,1)</f>
        <v>43435</v>
      </c>
      <c r="B227" s="95" t="n">
        <f aca="false">VLOOKUP(MONTH(A227),Volumes,4)</f>
        <v>10000</v>
      </c>
      <c r="C227" s="96"/>
      <c r="D227" s="97" t="n">
        <f aca="false">B227+C227</f>
        <v>10000</v>
      </c>
      <c r="E227" s="84" t="n">
        <f aca="false">IF(X227=0,0,IF(AND(X227=1,$H$3=1),D227*S227,IF($H$3=2,D227,"N/A")))</f>
        <v>0</v>
      </c>
      <c r="F227" s="84" t="n">
        <f aca="false">E227*W227</f>
        <v>0</v>
      </c>
      <c r="G227" s="32" t="n">
        <f aca="false">VLOOKUP($A227,Table,MATCH(G$4,Curves,0))</f>
        <v>4.0375</v>
      </c>
      <c r="H227" s="98" t="n">
        <f aca="false">G227</f>
        <v>4.0375</v>
      </c>
      <c r="I227" s="99" t="n">
        <f aca="false">H227</f>
        <v>4.0375</v>
      </c>
      <c r="J227" s="32" t="n">
        <f aca="false">VLOOKUP($A227,Table,MATCH(J$4,Curves,0))</f>
        <v>-0.0175</v>
      </c>
      <c r="K227" s="98" t="n">
        <f aca="false">J227</f>
        <v>-0.0175</v>
      </c>
      <c r="L227" s="99" t="n">
        <f aca="false">K227</f>
        <v>-0.0175</v>
      </c>
      <c r="M227" s="32" t="n">
        <f aca="false">VLOOKUP($A227,Table,MATCH(M$4,Curves,0))</f>
        <v>0.01</v>
      </c>
      <c r="N227" s="98" t="n">
        <f aca="false">VLOOKUP($A227,Table,MATCH(N$4,Curves,0))</f>
        <v>0.03</v>
      </c>
      <c r="O227" s="99" t="n">
        <f aca="false">N227</f>
        <v>0.03</v>
      </c>
      <c r="P227" s="100"/>
      <c r="Q227" s="99" t="n">
        <f aca="false">O227+L227+I227</f>
        <v>4.05</v>
      </c>
      <c r="R227" s="100"/>
      <c r="S227" s="35" t="n">
        <f aca="false">A228-A227</f>
        <v>31</v>
      </c>
      <c r="T227" s="101" t="n">
        <f aca="false">CHOOSE(F$3,A228+24,A227)</f>
        <v>43490</v>
      </c>
      <c r="U227" s="35" t="n">
        <f aca="false">T227-C$3</f>
        <v>6716</v>
      </c>
      <c r="V227" s="32" t="n">
        <f aca="false">VLOOKUP($A227,Table,MATCH(V$4,Curves,0))</f>
        <v>0.070859002456139</v>
      </c>
      <c r="W227" s="102" t="n">
        <f aca="false">1/(1+CHOOSE(F$3,(V228+($K$3/10000))/2,(V227+($K$3/10000))/2))^(2*U227/365.25)</f>
        <v>0.277936244217759</v>
      </c>
      <c r="X227" s="35" t="n">
        <f aca="false">IF(AND(mthbeg&lt;=A227,mthend&gt;=A227),1,0)</f>
        <v>0</v>
      </c>
      <c r="Y227" s="35" t="n">
        <f aca="false">S227*X227</f>
        <v>0</v>
      </c>
      <c r="AA227" s="89" t="n">
        <f aca="false">F227*G227</f>
        <v>0</v>
      </c>
      <c r="AB227" s="89" t="n">
        <f aca="false">$F227*H227</f>
        <v>0</v>
      </c>
      <c r="AC227" s="89" t="n">
        <f aca="false">$F227*I227</f>
        <v>0</v>
      </c>
      <c r="AD227" s="89" t="n">
        <f aca="false">$F227*J227</f>
        <v>-0</v>
      </c>
      <c r="AE227" s="89" t="n">
        <f aca="false">$F227*K227</f>
        <v>-0</v>
      </c>
      <c r="AF227" s="89" t="n">
        <f aca="false">$F227*L227</f>
        <v>-0</v>
      </c>
      <c r="AG227" s="89" t="n">
        <f aca="false">$F227*M227</f>
        <v>0</v>
      </c>
      <c r="AH227" s="89" t="n">
        <f aca="false">$F227*N227</f>
        <v>0</v>
      </c>
      <c r="AI227" s="89" t="n">
        <f aca="false">F227*O227</f>
        <v>0</v>
      </c>
      <c r="AJ227" s="93"/>
      <c r="AK227" s="89" t="n">
        <f aca="false">CHOOSE($G$3,AB227-AC227,AC227-AB227)</f>
        <v>0</v>
      </c>
      <c r="AL227" s="89" t="n">
        <f aca="false">CHOOSE($G$3,AE227-AF227,AF227-AE227)</f>
        <v>0</v>
      </c>
      <c r="AM227" s="89" t="n">
        <f aca="false">CHOOSE($G$3,AH227-AI227,AI227-AH227)</f>
        <v>0</v>
      </c>
      <c r="AN227" s="103" t="n">
        <f aca="false">SUM(AK227:AM227)</f>
        <v>0</v>
      </c>
      <c r="AP227" s="89" t="n">
        <f aca="false">CHOOSE($G$3,AA227-AB227,AB227-AA227)</f>
        <v>0</v>
      </c>
      <c r="AQ227" s="89" t="n">
        <f aca="false">CHOOSE($G$3,AD227-AE227,AE227-AD227)</f>
        <v>0</v>
      </c>
      <c r="AR227" s="89" t="n">
        <f aca="false">CHOOSE($G$3,AG227-AH227,AH227-AG227)</f>
        <v>0</v>
      </c>
      <c r="AS227" s="103" t="n">
        <f aca="false">AP227+AQ227+AR227</f>
        <v>0</v>
      </c>
      <c r="AT227" s="103"/>
      <c r="AU227" s="90" t="n">
        <f aca="false">AS227+AN227</f>
        <v>0</v>
      </c>
      <c r="AW227" s="90" t="n">
        <f aca="false">AI227+AF227+AC227</f>
        <v>0</v>
      </c>
      <c r="AX227" s="104"/>
    </row>
    <row r="228" customFormat="false" ht="12" hidden="false" customHeight="true" outlineLevel="0" collapsed="false">
      <c r="A228" s="94" t="n">
        <f aca="false">EDATE(A227,1)</f>
        <v>43466</v>
      </c>
      <c r="B228" s="95" t="n">
        <f aca="false">VLOOKUP(MONTH(A228),Volumes,4)</f>
        <v>10000</v>
      </c>
      <c r="C228" s="96"/>
      <c r="D228" s="97" t="n">
        <f aca="false">B228+C228</f>
        <v>10000</v>
      </c>
      <c r="E228" s="84" t="n">
        <f aca="false">IF(X228=0,0,IF(AND(X228=1,$H$3=1),D228*S228,IF($H$3=2,D228,"N/A")))</f>
        <v>0</v>
      </c>
      <c r="F228" s="84" t="n">
        <f aca="false">E228*W228</f>
        <v>0</v>
      </c>
      <c r="G228" s="32" t="n">
        <f aca="false">VLOOKUP($A228,Table,MATCH(G$4,Curves,0))</f>
        <v>4.0375</v>
      </c>
      <c r="H228" s="98" t="n">
        <f aca="false">G228</f>
        <v>4.0375</v>
      </c>
      <c r="I228" s="99" t="n">
        <f aca="false">H228</f>
        <v>4.0375</v>
      </c>
      <c r="J228" s="32" t="n">
        <f aca="false">VLOOKUP($A228,Table,MATCH(J$4,Curves,0))</f>
        <v>-0.0175</v>
      </c>
      <c r="K228" s="98" t="n">
        <f aca="false">J228</f>
        <v>-0.0175</v>
      </c>
      <c r="L228" s="99" t="n">
        <f aca="false">K228</f>
        <v>-0.0175</v>
      </c>
      <c r="M228" s="32" t="n">
        <f aca="false">VLOOKUP($A228,Table,MATCH(M$4,Curves,0))</f>
        <v>0.01</v>
      </c>
      <c r="N228" s="98" t="n">
        <f aca="false">VLOOKUP($A228,Table,MATCH(N$4,Curves,0))</f>
        <v>0.03</v>
      </c>
      <c r="O228" s="99" t="n">
        <f aca="false">N228</f>
        <v>0.03</v>
      </c>
      <c r="P228" s="100"/>
      <c r="Q228" s="99" t="n">
        <f aca="false">O228+L228+I228</f>
        <v>4.05</v>
      </c>
      <c r="R228" s="100"/>
      <c r="S228" s="35" t="n">
        <f aca="false">A229-A228</f>
        <v>31</v>
      </c>
      <c r="T228" s="101" t="n">
        <f aca="false">CHOOSE(F$3,A229+24,A228)</f>
        <v>43521</v>
      </c>
      <c r="U228" s="35" t="n">
        <f aca="false">T228-C$3</f>
        <v>6747</v>
      </c>
      <c r="V228" s="32" t="n">
        <f aca="false">VLOOKUP($A228,Table,MATCH(V$4,Curves,0))</f>
        <v>0.070859002456139</v>
      </c>
      <c r="W228" s="102" t="n">
        <f aca="false">1/(1+CHOOSE(F$3,(V229+($K$3/10000))/2,(V228+($K$3/10000))/2))^(2*U228/365.25)</f>
        <v>0.27629849731434</v>
      </c>
      <c r="X228" s="35" t="n">
        <f aca="false">IF(AND(mthbeg&lt;=A228,mthend&gt;=A228),1,0)</f>
        <v>0</v>
      </c>
      <c r="Y228" s="35" t="n">
        <f aca="false">S228*X228</f>
        <v>0</v>
      </c>
      <c r="AA228" s="89" t="n">
        <f aca="false">F228*G228</f>
        <v>0</v>
      </c>
      <c r="AB228" s="89" t="n">
        <f aca="false">$F228*H228</f>
        <v>0</v>
      </c>
      <c r="AC228" s="89" t="n">
        <f aca="false">$F228*I228</f>
        <v>0</v>
      </c>
      <c r="AD228" s="89" t="n">
        <f aca="false">$F228*J228</f>
        <v>-0</v>
      </c>
      <c r="AE228" s="89" t="n">
        <f aca="false">$F228*K228</f>
        <v>-0</v>
      </c>
      <c r="AF228" s="89" t="n">
        <f aca="false">$F228*L228</f>
        <v>-0</v>
      </c>
      <c r="AG228" s="89" t="n">
        <f aca="false">$F228*M228</f>
        <v>0</v>
      </c>
      <c r="AH228" s="89" t="n">
        <f aca="false">$F228*N228</f>
        <v>0</v>
      </c>
      <c r="AI228" s="89" t="n">
        <f aca="false">F228*O228</f>
        <v>0</v>
      </c>
      <c r="AJ228" s="93"/>
      <c r="AK228" s="89" t="n">
        <f aca="false">CHOOSE($G$3,AB228-AC228,AC228-AB228)</f>
        <v>0</v>
      </c>
      <c r="AL228" s="89" t="n">
        <f aca="false">CHOOSE($G$3,AE228-AF228,AF228-AE228)</f>
        <v>0</v>
      </c>
      <c r="AM228" s="89" t="n">
        <f aca="false">CHOOSE($G$3,AH228-AI228,AI228-AH228)</f>
        <v>0</v>
      </c>
      <c r="AN228" s="103" t="n">
        <f aca="false">SUM(AK228:AM228)</f>
        <v>0</v>
      </c>
      <c r="AP228" s="89" t="n">
        <f aca="false">CHOOSE($G$3,AA228-AB228,AB228-AA228)</f>
        <v>0</v>
      </c>
      <c r="AQ228" s="89" t="n">
        <f aca="false">CHOOSE($G$3,AD228-AE228,AE228-AD228)</f>
        <v>0</v>
      </c>
      <c r="AR228" s="89" t="n">
        <f aca="false">CHOOSE($G$3,AG228-AH228,AH228-AG228)</f>
        <v>0</v>
      </c>
      <c r="AS228" s="103" t="n">
        <f aca="false">AP228+AQ228+AR228</f>
        <v>0</v>
      </c>
      <c r="AT228" s="103"/>
      <c r="AU228" s="90" t="n">
        <f aca="false">AS228+AN228</f>
        <v>0</v>
      </c>
      <c r="AW228" s="90" t="n">
        <f aca="false">AI228+AF228+AC228</f>
        <v>0</v>
      </c>
      <c r="AX228" s="104"/>
    </row>
    <row r="229" customFormat="false" ht="12" hidden="false" customHeight="true" outlineLevel="0" collapsed="false">
      <c r="A229" s="94" t="n">
        <f aca="false">EDATE(A228,1)</f>
        <v>43497</v>
      </c>
      <c r="B229" s="95" t="n">
        <f aca="false">VLOOKUP(MONTH(A229),Volumes,4)</f>
        <v>10000</v>
      </c>
      <c r="C229" s="96"/>
      <c r="D229" s="97" t="n">
        <f aca="false">B229+C229</f>
        <v>10000</v>
      </c>
      <c r="E229" s="84" t="n">
        <f aca="false">IF(X229=0,0,IF(AND(X229=1,$H$3=1),D229*S229,IF($H$3=2,D229,"N/A")))</f>
        <v>0</v>
      </c>
      <c r="F229" s="84" t="n">
        <f aca="false">E229*W229</f>
        <v>0</v>
      </c>
      <c r="G229" s="32" t="n">
        <f aca="false">VLOOKUP($A229,Table,MATCH(G$4,Curves,0))</f>
        <v>4.0375</v>
      </c>
      <c r="H229" s="98" t="n">
        <f aca="false">G229</f>
        <v>4.0375</v>
      </c>
      <c r="I229" s="99" t="n">
        <f aca="false">H229</f>
        <v>4.0375</v>
      </c>
      <c r="J229" s="32" t="n">
        <f aca="false">VLOOKUP($A229,Table,MATCH(J$4,Curves,0))</f>
        <v>-0.0175</v>
      </c>
      <c r="K229" s="98" t="n">
        <f aca="false">J229</f>
        <v>-0.0175</v>
      </c>
      <c r="L229" s="99" t="n">
        <f aca="false">K229</f>
        <v>-0.0175</v>
      </c>
      <c r="M229" s="32" t="n">
        <f aca="false">VLOOKUP($A229,Table,MATCH(M$4,Curves,0))</f>
        <v>0.01</v>
      </c>
      <c r="N229" s="98" t="n">
        <f aca="false">VLOOKUP($A229,Table,MATCH(N$4,Curves,0))</f>
        <v>0.03</v>
      </c>
      <c r="O229" s="99" t="n">
        <f aca="false">N229</f>
        <v>0.03</v>
      </c>
      <c r="P229" s="100"/>
      <c r="Q229" s="99" t="n">
        <f aca="false">O229+L229+I229</f>
        <v>4.05</v>
      </c>
      <c r="R229" s="100"/>
      <c r="S229" s="35" t="n">
        <f aca="false">A230-A229</f>
        <v>28</v>
      </c>
      <c r="T229" s="101" t="n">
        <f aca="false">CHOOSE(F$3,A230+24,A229)</f>
        <v>43549</v>
      </c>
      <c r="U229" s="35" t="n">
        <f aca="false">T229-C$3</f>
        <v>6775</v>
      </c>
      <c r="V229" s="32" t="n">
        <f aca="false">VLOOKUP($A229,Table,MATCH(V$4,Curves,0))</f>
        <v>0.070859002456139</v>
      </c>
      <c r="W229" s="102" t="n">
        <f aca="false">1/(1+CHOOSE(F$3,(V230+($K$3/10000))/2,(V229+($K$3/10000))/2))^(2*U229/365.25)</f>
        <v>0.27482753840936</v>
      </c>
      <c r="X229" s="35" t="n">
        <f aca="false">IF(AND(mthbeg&lt;=A229,mthend&gt;=A229),1,0)</f>
        <v>0</v>
      </c>
      <c r="Y229" s="35" t="n">
        <f aca="false">S229*X229</f>
        <v>0</v>
      </c>
      <c r="AA229" s="89" t="n">
        <f aca="false">F229*G229</f>
        <v>0</v>
      </c>
      <c r="AB229" s="89" t="n">
        <f aca="false">$F229*H229</f>
        <v>0</v>
      </c>
      <c r="AC229" s="89" t="n">
        <f aca="false">$F229*I229</f>
        <v>0</v>
      </c>
      <c r="AD229" s="89" t="n">
        <f aca="false">$F229*J229</f>
        <v>-0</v>
      </c>
      <c r="AE229" s="89" t="n">
        <f aca="false">$F229*K229</f>
        <v>-0</v>
      </c>
      <c r="AF229" s="89" t="n">
        <f aca="false">$F229*L229</f>
        <v>-0</v>
      </c>
      <c r="AG229" s="89" t="n">
        <f aca="false">$F229*M229</f>
        <v>0</v>
      </c>
      <c r="AH229" s="89" t="n">
        <f aca="false">$F229*N229</f>
        <v>0</v>
      </c>
      <c r="AI229" s="89" t="n">
        <f aca="false">F229*O229</f>
        <v>0</v>
      </c>
      <c r="AJ229" s="93"/>
      <c r="AK229" s="89" t="n">
        <f aca="false">CHOOSE($G$3,AB229-AC229,AC229-AB229)</f>
        <v>0</v>
      </c>
      <c r="AL229" s="89" t="n">
        <f aca="false">CHOOSE($G$3,AE229-AF229,AF229-AE229)</f>
        <v>0</v>
      </c>
      <c r="AM229" s="89" t="n">
        <f aca="false">CHOOSE($G$3,AH229-AI229,AI229-AH229)</f>
        <v>0</v>
      </c>
      <c r="AN229" s="103" t="n">
        <f aca="false">SUM(AK229:AM229)</f>
        <v>0</v>
      </c>
      <c r="AP229" s="89" t="n">
        <f aca="false">CHOOSE($G$3,AA229-AB229,AB229-AA229)</f>
        <v>0</v>
      </c>
      <c r="AQ229" s="89" t="n">
        <f aca="false">CHOOSE($G$3,AD229-AE229,AE229-AD229)</f>
        <v>0</v>
      </c>
      <c r="AR229" s="89" t="n">
        <f aca="false">CHOOSE($G$3,AG229-AH229,AH229-AG229)</f>
        <v>0</v>
      </c>
      <c r="AS229" s="103" t="n">
        <f aca="false">AP229+AQ229+AR229</f>
        <v>0</v>
      </c>
      <c r="AT229" s="103"/>
      <c r="AU229" s="90" t="n">
        <f aca="false">AS229+AN229</f>
        <v>0</v>
      </c>
      <c r="AW229" s="90" t="n">
        <f aca="false">AI229+AF229+AC229</f>
        <v>0</v>
      </c>
      <c r="AX229" s="104"/>
    </row>
    <row r="230" customFormat="false" ht="12" hidden="false" customHeight="true" outlineLevel="0" collapsed="false">
      <c r="A230" s="94" t="n">
        <f aca="false">EDATE(A229,1)</f>
        <v>43525</v>
      </c>
      <c r="B230" s="95" t="n">
        <f aca="false">VLOOKUP(MONTH(A230),Volumes,4)</f>
        <v>10000</v>
      </c>
      <c r="C230" s="96"/>
      <c r="D230" s="97" t="n">
        <f aca="false">B230+C230</f>
        <v>10000</v>
      </c>
      <c r="E230" s="84" t="n">
        <f aca="false">IF(X230=0,0,IF(AND(X230=1,$H$3=1),D230*S230,IF($H$3=2,D230,"N/A")))</f>
        <v>0</v>
      </c>
      <c r="F230" s="84" t="n">
        <f aca="false">E230*W230</f>
        <v>0</v>
      </c>
      <c r="G230" s="32" t="n">
        <f aca="false">VLOOKUP($A230,Table,MATCH(G$4,Curves,0))</f>
        <v>4.0375</v>
      </c>
      <c r="H230" s="98" t="n">
        <f aca="false">G230</f>
        <v>4.0375</v>
      </c>
      <c r="I230" s="99" t="n">
        <f aca="false">H230</f>
        <v>4.0375</v>
      </c>
      <c r="J230" s="32" t="n">
        <f aca="false">VLOOKUP($A230,Table,MATCH(J$4,Curves,0))</f>
        <v>-0.0175</v>
      </c>
      <c r="K230" s="98" t="n">
        <f aca="false">J230</f>
        <v>-0.0175</v>
      </c>
      <c r="L230" s="99" t="n">
        <f aca="false">K230</f>
        <v>-0.0175</v>
      </c>
      <c r="M230" s="32" t="n">
        <f aca="false">VLOOKUP($A230,Table,MATCH(M$4,Curves,0))</f>
        <v>0.01</v>
      </c>
      <c r="N230" s="98" t="n">
        <f aca="false">VLOOKUP($A230,Table,MATCH(N$4,Curves,0))</f>
        <v>0.03</v>
      </c>
      <c r="O230" s="99" t="n">
        <f aca="false">N230</f>
        <v>0.03</v>
      </c>
      <c r="P230" s="100"/>
      <c r="Q230" s="99" t="n">
        <f aca="false">O230+L230+I230</f>
        <v>4.05</v>
      </c>
      <c r="R230" s="100"/>
      <c r="S230" s="35" t="n">
        <f aca="false">A231-A230</f>
        <v>31</v>
      </c>
      <c r="T230" s="101" t="n">
        <f aca="false">CHOOSE(F$3,A231+24,A230)</f>
        <v>43580</v>
      </c>
      <c r="U230" s="35" t="n">
        <f aca="false">T230-C$3</f>
        <v>6806</v>
      </c>
      <c r="V230" s="32" t="n">
        <f aca="false">VLOOKUP($A230,Table,MATCH(V$4,Curves,0))</f>
        <v>0.070859002456139</v>
      </c>
      <c r="W230" s="102" t="n">
        <f aca="false">1/(1+CHOOSE(F$3,(V231+($K$3/10000))/2,(V230+($K$3/10000))/2))^(2*U230/365.25)</f>
        <v>0.273208109639748</v>
      </c>
      <c r="X230" s="35" t="n">
        <f aca="false">IF(AND(mthbeg&lt;=A230,mthend&gt;=A230),1,0)</f>
        <v>0</v>
      </c>
      <c r="Y230" s="35" t="n">
        <f aca="false">S230*X230</f>
        <v>0</v>
      </c>
      <c r="AA230" s="89" t="n">
        <f aca="false">F230*G230</f>
        <v>0</v>
      </c>
      <c r="AB230" s="89" t="n">
        <f aca="false">$F230*H230</f>
        <v>0</v>
      </c>
      <c r="AC230" s="89" t="n">
        <f aca="false">$F230*I230</f>
        <v>0</v>
      </c>
      <c r="AD230" s="89" t="n">
        <f aca="false">$F230*J230</f>
        <v>-0</v>
      </c>
      <c r="AE230" s="89" t="n">
        <f aca="false">$F230*K230</f>
        <v>-0</v>
      </c>
      <c r="AF230" s="89" t="n">
        <f aca="false">$F230*L230</f>
        <v>-0</v>
      </c>
      <c r="AG230" s="89" t="n">
        <f aca="false">$F230*M230</f>
        <v>0</v>
      </c>
      <c r="AH230" s="89" t="n">
        <f aca="false">$F230*N230</f>
        <v>0</v>
      </c>
      <c r="AI230" s="89" t="n">
        <f aca="false">F230*O230</f>
        <v>0</v>
      </c>
      <c r="AJ230" s="93"/>
      <c r="AK230" s="89" t="n">
        <f aca="false">CHOOSE($G$3,AB230-AC230,AC230-AB230)</f>
        <v>0</v>
      </c>
      <c r="AL230" s="89" t="n">
        <f aca="false">CHOOSE($G$3,AE230-AF230,AF230-AE230)</f>
        <v>0</v>
      </c>
      <c r="AM230" s="89" t="n">
        <f aca="false">CHOOSE($G$3,AH230-AI230,AI230-AH230)</f>
        <v>0</v>
      </c>
      <c r="AN230" s="103" t="n">
        <f aca="false">SUM(AK230:AM230)</f>
        <v>0</v>
      </c>
      <c r="AP230" s="89" t="n">
        <f aca="false">CHOOSE($G$3,AA230-AB230,AB230-AA230)</f>
        <v>0</v>
      </c>
      <c r="AQ230" s="89" t="n">
        <f aca="false">CHOOSE($G$3,AD230-AE230,AE230-AD230)</f>
        <v>0</v>
      </c>
      <c r="AR230" s="89" t="n">
        <f aca="false">CHOOSE($G$3,AG230-AH230,AH230-AG230)</f>
        <v>0</v>
      </c>
      <c r="AS230" s="103" t="n">
        <f aca="false">AP230+AQ230+AR230</f>
        <v>0</v>
      </c>
      <c r="AT230" s="103"/>
      <c r="AU230" s="90" t="n">
        <f aca="false">AS230+AN230</f>
        <v>0</v>
      </c>
      <c r="AW230" s="90" t="n">
        <f aca="false">AI230+AF230+AC230</f>
        <v>0</v>
      </c>
      <c r="AX230" s="104"/>
    </row>
    <row r="231" customFormat="false" ht="12" hidden="false" customHeight="true" outlineLevel="0" collapsed="false">
      <c r="A231" s="94" t="n">
        <f aca="false">EDATE(A230,1)</f>
        <v>43556</v>
      </c>
      <c r="B231" s="95" t="n">
        <f aca="false">VLOOKUP(MONTH(A231),Volumes,4)</f>
        <v>10000</v>
      </c>
      <c r="C231" s="96"/>
      <c r="D231" s="97" t="n">
        <f aca="false">B231+C231</f>
        <v>10000</v>
      </c>
      <c r="E231" s="84" t="n">
        <f aca="false">IF(X231=0,0,IF(AND(X231=1,$H$3=1),D231*S231,IF($H$3=2,D231,"N/A")))</f>
        <v>0</v>
      </c>
      <c r="F231" s="84" t="n">
        <f aca="false">E231*W231</f>
        <v>0</v>
      </c>
      <c r="G231" s="32" t="n">
        <f aca="false">VLOOKUP($A231,Table,MATCH(G$4,Curves,0))</f>
        <v>4.0375</v>
      </c>
      <c r="H231" s="98" t="n">
        <f aca="false">G231</f>
        <v>4.0375</v>
      </c>
      <c r="I231" s="99" t="n">
        <f aca="false">H231</f>
        <v>4.0375</v>
      </c>
      <c r="J231" s="32" t="n">
        <f aca="false">VLOOKUP($A231,Table,MATCH(J$4,Curves,0))</f>
        <v>-0.0175</v>
      </c>
      <c r="K231" s="98" t="n">
        <f aca="false">J231</f>
        <v>-0.0175</v>
      </c>
      <c r="L231" s="99" t="n">
        <f aca="false">K231</f>
        <v>-0.0175</v>
      </c>
      <c r="M231" s="32" t="n">
        <f aca="false">VLOOKUP($A231,Table,MATCH(M$4,Curves,0))</f>
        <v>0.01</v>
      </c>
      <c r="N231" s="98" t="n">
        <f aca="false">VLOOKUP($A231,Table,MATCH(N$4,Curves,0))</f>
        <v>0.03</v>
      </c>
      <c r="O231" s="99" t="n">
        <f aca="false">N231</f>
        <v>0.03</v>
      </c>
      <c r="P231" s="100"/>
      <c r="Q231" s="99" t="n">
        <f aca="false">O231+L231+I231</f>
        <v>4.05</v>
      </c>
      <c r="R231" s="100"/>
      <c r="S231" s="35" t="n">
        <f aca="false">A232-A231</f>
        <v>30</v>
      </c>
      <c r="T231" s="101" t="n">
        <f aca="false">CHOOSE(F$3,A232+24,A231)</f>
        <v>43610</v>
      </c>
      <c r="U231" s="35" t="n">
        <f aca="false">T231-C$3</f>
        <v>6836</v>
      </c>
      <c r="V231" s="32" t="n">
        <f aca="false">VLOOKUP($A231,Table,MATCH(V$4,Curves,0))</f>
        <v>0.070859002456139</v>
      </c>
      <c r="W231" s="102" t="n">
        <f aca="false">1/(1+CHOOSE(F$3,(V232+($K$3/10000))/2,(V231+($K$3/10000))/2))^(2*U231/365.25)</f>
        <v>0.271650006842297</v>
      </c>
      <c r="X231" s="35" t="n">
        <f aca="false">IF(AND(mthbeg&lt;=A231,mthend&gt;=A231),1,0)</f>
        <v>0</v>
      </c>
      <c r="Y231" s="35" t="n">
        <f aca="false">S231*X231</f>
        <v>0</v>
      </c>
      <c r="AA231" s="89" t="n">
        <f aca="false">F231*G231</f>
        <v>0</v>
      </c>
      <c r="AB231" s="89" t="n">
        <f aca="false">$F231*H231</f>
        <v>0</v>
      </c>
      <c r="AC231" s="89" t="n">
        <f aca="false">$F231*I231</f>
        <v>0</v>
      </c>
      <c r="AD231" s="89" t="n">
        <f aca="false">$F231*J231</f>
        <v>-0</v>
      </c>
      <c r="AE231" s="89" t="n">
        <f aca="false">$F231*K231</f>
        <v>-0</v>
      </c>
      <c r="AF231" s="89" t="n">
        <f aca="false">$F231*L231</f>
        <v>-0</v>
      </c>
      <c r="AG231" s="89" t="n">
        <f aca="false">$F231*M231</f>
        <v>0</v>
      </c>
      <c r="AH231" s="89" t="n">
        <f aca="false">$F231*N231</f>
        <v>0</v>
      </c>
      <c r="AI231" s="89" t="n">
        <f aca="false">F231*O231</f>
        <v>0</v>
      </c>
      <c r="AJ231" s="93"/>
      <c r="AK231" s="89" t="n">
        <f aca="false">CHOOSE($G$3,AB231-AC231,AC231-AB231)</f>
        <v>0</v>
      </c>
      <c r="AL231" s="89" t="n">
        <f aca="false">CHOOSE($G$3,AE231-AF231,AF231-AE231)</f>
        <v>0</v>
      </c>
      <c r="AM231" s="89" t="n">
        <f aca="false">CHOOSE($G$3,AH231-AI231,AI231-AH231)</f>
        <v>0</v>
      </c>
      <c r="AN231" s="103" t="n">
        <f aca="false">SUM(AK231:AM231)</f>
        <v>0</v>
      </c>
      <c r="AP231" s="89" t="n">
        <f aca="false">CHOOSE($G$3,AA231-AB231,AB231-AA231)</f>
        <v>0</v>
      </c>
      <c r="AQ231" s="89" t="n">
        <f aca="false">CHOOSE($G$3,AD231-AE231,AE231-AD231)</f>
        <v>0</v>
      </c>
      <c r="AR231" s="89" t="n">
        <f aca="false">CHOOSE($G$3,AG231-AH231,AH231-AG231)</f>
        <v>0</v>
      </c>
      <c r="AS231" s="103" t="n">
        <f aca="false">AP231+AQ231+AR231</f>
        <v>0</v>
      </c>
      <c r="AT231" s="103"/>
      <c r="AU231" s="90" t="n">
        <f aca="false">AS231+AN231</f>
        <v>0</v>
      </c>
      <c r="AW231" s="90" t="n">
        <f aca="false">AI231+AF231+AC231</f>
        <v>0</v>
      </c>
      <c r="AX231" s="104"/>
    </row>
    <row r="232" customFormat="false" ht="12" hidden="false" customHeight="true" outlineLevel="0" collapsed="false">
      <c r="A232" s="94" t="n">
        <f aca="false">EDATE(A231,1)</f>
        <v>43586</v>
      </c>
      <c r="B232" s="95" t="n">
        <f aca="false">VLOOKUP(MONTH(A232),Volumes,4)</f>
        <v>20000</v>
      </c>
      <c r="C232" s="96"/>
      <c r="D232" s="97" t="n">
        <f aca="false">B232+C232</f>
        <v>20000</v>
      </c>
      <c r="E232" s="84" t="n">
        <f aca="false">IF(X232=0,0,IF(AND(X232=1,$H$3=1),D232*S232,IF($H$3=2,D232,"N/A")))</f>
        <v>0</v>
      </c>
      <c r="F232" s="84" t="n">
        <f aca="false">E232*W232</f>
        <v>0</v>
      </c>
      <c r="G232" s="32" t="n">
        <f aca="false">VLOOKUP($A232,Table,MATCH(G$4,Curves,0))</f>
        <v>4.0375</v>
      </c>
      <c r="H232" s="98" t="n">
        <f aca="false">G232</f>
        <v>4.0375</v>
      </c>
      <c r="I232" s="99" t="n">
        <f aca="false">H232</f>
        <v>4.0375</v>
      </c>
      <c r="J232" s="32" t="n">
        <f aca="false">VLOOKUP($A232,Table,MATCH(J$4,Curves,0))</f>
        <v>-0.0175</v>
      </c>
      <c r="K232" s="98" t="n">
        <f aca="false">J232</f>
        <v>-0.0175</v>
      </c>
      <c r="L232" s="99" t="n">
        <f aca="false">K232</f>
        <v>-0.0175</v>
      </c>
      <c r="M232" s="32" t="n">
        <f aca="false">VLOOKUP($A232,Table,MATCH(M$4,Curves,0))</f>
        <v>0.01</v>
      </c>
      <c r="N232" s="98" t="n">
        <f aca="false">VLOOKUP($A232,Table,MATCH(N$4,Curves,0))</f>
        <v>0.03</v>
      </c>
      <c r="O232" s="99" t="n">
        <f aca="false">N232</f>
        <v>0.03</v>
      </c>
      <c r="P232" s="100"/>
      <c r="Q232" s="99" t="n">
        <f aca="false">O232+L232+I232</f>
        <v>4.05</v>
      </c>
      <c r="R232" s="100"/>
      <c r="S232" s="35" t="n">
        <f aca="false">A233-A232</f>
        <v>31</v>
      </c>
      <c r="T232" s="101" t="n">
        <f aca="false">CHOOSE(F$3,A233+24,A232)</f>
        <v>43641</v>
      </c>
      <c r="U232" s="35" t="n">
        <f aca="false">T232-C$3</f>
        <v>6867</v>
      </c>
      <c r="V232" s="32" t="n">
        <f aca="false">VLOOKUP($A232,Table,MATCH(V$4,Curves,0))</f>
        <v>0.070859002456139</v>
      </c>
      <c r="W232" s="102" t="n">
        <f aca="false">1/(1+CHOOSE(F$3,(V233+($K$3/10000))/2,(V232+($K$3/10000))/2))^(2*U232/365.25)</f>
        <v>0.270049301764153</v>
      </c>
      <c r="X232" s="35" t="n">
        <f aca="false">IF(AND(mthbeg&lt;=A232,mthend&gt;=A232),1,0)</f>
        <v>0</v>
      </c>
      <c r="Y232" s="35" t="n">
        <f aca="false">S232*X232</f>
        <v>0</v>
      </c>
      <c r="AA232" s="89" t="n">
        <f aca="false">F232*G232</f>
        <v>0</v>
      </c>
      <c r="AB232" s="89" t="n">
        <f aca="false">$F232*H232</f>
        <v>0</v>
      </c>
      <c r="AC232" s="89" t="n">
        <f aca="false">$F232*I232</f>
        <v>0</v>
      </c>
      <c r="AD232" s="89" t="n">
        <f aca="false">$F232*J232</f>
        <v>-0</v>
      </c>
      <c r="AE232" s="89" t="n">
        <f aca="false">$F232*K232</f>
        <v>-0</v>
      </c>
      <c r="AF232" s="89" t="n">
        <f aca="false">$F232*L232</f>
        <v>-0</v>
      </c>
      <c r="AG232" s="89" t="n">
        <f aca="false">$F232*M232</f>
        <v>0</v>
      </c>
      <c r="AH232" s="89" t="n">
        <f aca="false">$F232*N232</f>
        <v>0</v>
      </c>
      <c r="AI232" s="89" t="n">
        <f aca="false">F232*O232</f>
        <v>0</v>
      </c>
      <c r="AJ232" s="93"/>
      <c r="AK232" s="89" t="n">
        <f aca="false">CHOOSE($G$3,AB232-AC232,AC232-AB232)</f>
        <v>0</v>
      </c>
      <c r="AL232" s="89" t="n">
        <f aca="false">CHOOSE($G$3,AE232-AF232,AF232-AE232)</f>
        <v>0</v>
      </c>
      <c r="AM232" s="89" t="n">
        <f aca="false">CHOOSE($G$3,AH232-AI232,AI232-AH232)</f>
        <v>0</v>
      </c>
      <c r="AN232" s="103" t="n">
        <f aca="false">SUM(AK232:AM232)</f>
        <v>0</v>
      </c>
      <c r="AP232" s="89" t="n">
        <f aca="false">CHOOSE($G$3,AA232-AB232,AB232-AA232)</f>
        <v>0</v>
      </c>
      <c r="AQ232" s="89" t="n">
        <f aca="false">CHOOSE($G$3,AD232-AE232,AE232-AD232)</f>
        <v>0</v>
      </c>
      <c r="AR232" s="89" t="n">
        <f aca="false">CHOOSE($G$3,AG232-AH232,AH232-AG232)</f>
        <v>0</v>
      </c>
      <c r="AS232" s="103" t="n">
        <f aca="false">AP232+AQ232+AR232</f>
        <v>0</v>
      </c>
      <c r="AT232" s="103"/>
      <c r="AU232" s="90" t="n">
        <f aca="false">AS232+AN232</f>
        <v>0</v>
      </c>
      <c r="AW232" s="90" t="n">
        <f aca="false">AI232+AF232+AC232</f>
        <v>0</v>
      </c>
      <c r="AX232" s="104"/>
    </row>
    <row r="233" customFormat="false" ht="12" hidden="false" customHeight="true" outlineLevel="0" collapsed="false">
      <c r="A233" s="94" t="n">
        <f aca="false">EDATE(A232,1)</f>
        <v>43617</v>
      </c>
      <c r="B233" s="95" t="n">
        <f aca="false">VLOOKUP(MONTH(A233),Volumes,4)</f>
        <v>40000</v>
      </c>
      <c r="C233" s="96"/>
      <c r="D233" s="97" t="n">
        <f aca="false">B233+C233</f>
        <v>40000</v>
      </c>
      <c r="E233" s="84" t="n">
        <f aca="false">IF(X233=0,0,IF(AND(X233=1,$H$3=1),D233*S233,IF($H$3=2,D233,"N/A")))</f>
        <v>0</v>
      </c>
      <c r="F233" s="84" t="n">
        <f aca="false">E233*W233</f>
        <v>0</v>
      </c>
      <c r="G233" s="32" t="n">
        <f aca="false">VLOOKUP($A233,Table,MATCH(G$4,Curves,0))</f>
        <v>4.0375</v>
      </c>
      <c r="H233" s="98" t="n">
        <f aca="false">G233</f>
        <v>4.0375</v>
      </c>
      <c r="I233" s="99" t="n">
        <f aca="false">H233</f>
        <v>4.0375</v>
      </c>
      <c r="J233" s="32" t="n">
        <f aca="false">VLOOKUP($A233,Table,MATCH(J$4,Curves,0))</f>
        <v>-0.0175</v>
      </c>
      <c r="K233" s="98" t="n">
        <f aca="false">J233</f>
        <v>-0.0175</v>
      </c>
      <c r="L233" s="99" t="n">
        <f aca="false">K233</f>
        <v>-0.0175</v>
      </c>
      <c r="M233" s="32" t="n">
        <f aca="false">VLOOKUP($A233,Table,MATCH(M$4,Curves,0))</f>
        <v>0.01</v>
      </c>
      <c r="N233" s="98" t="n">
        <f aca="false">VLOOKUP($A233,Table,MATCH(N$4,Curves,0))</f>
        <v>0.03</v>
      </c>
      <c r="O233" s="99" t="n">
        <f aca="false">N233</f>
        <v>0.03</v>
      </c>
      <c r="P233" s="100"/>
      <c r="Q233" s="99" t="n">
        <f aca="false">O233+L233+I233</f>
        <v>4.05</v>
      </c>
      <c r="R233" s="100"/>
      <c r="S233" s="35" t="n">
        <f aca="false">A234-A233</f>
        <v>30</v>
      </c>
      <c r="T233" s="101" t="n">
        <f aca="false">CHOOSE(F$3,A234+24,A233)</f>
        <v>43671</v>
      </c>
      <c r="U233" s="35" t="n">
        <f aca="false">T233-C$3</f>
        <v>6897</v>
      </c>
      <c r="V233" s="32" t="n">
        <f aca="false">VLOOKUP($A233,Table,MATCH(V$4,Curves,0))</f>
        <v>0.070859002456139</v>
      </c>
      <c r="W233" s="102" t="n">
        <f aca="false">1/(1+CHOOSE(F$3,(V234+($K$3/10000))/2,(V233+($K$3/10000))/2))^(2*U233/365.25)</f>
        <v>0.268509213612732</v>
      </c>
      <c r="X233" s="35" t="n">
        <f aca="false">IF(AND(mthbeg&lt;=A233,mthend&gt;=A233),1,0)</f>
        <v>0</v>
      </c>
      <c r="Y233" s="35" t="n">
        <f aca="false">S233*X233</f>
        <v>0</v>
      </c>
      <c r="AA233" s="89" t="n">
        <f aca="false">F233*G233</f>
        <v>0</v>
      </c>
      <c r="AB233" s="89" t="n">
        <f aca="false">$F233*H233</f>
        <v>0</v>
      </c>
      <c r="AC233" s="89" t="n">
        <f aca="false">$F233*I233</f>
        <v>0</v>
      </c>
      <c r="AD233" s="89" t="n">
        <f aca="false">$F233*J233</f>
        <v>-0</v>
      </c>
      <c r="AE233" s="89" t="n">
        <f aca="false">$F233*K233</f>
        <v>-0</v>
      </c>
      <c r="AF233" s="89" t="n">
        <f aca="false">$F233*L233</f>
        <v>-0</v>
      </c>
      <c r="AG233" s="89" t="n">
        <f aca="false">$F233*M233</f>
        <v>0</v>
      </c>
      <c r="AH233" s="89" t="n">
        <f aca="false">$F233*N233</f>
        <v>0</v>
      </c>
      <c r="AI233" s="89" t="n">
        <f aca="false">F233*O233</f>
        <v>0</v>
      </c>
      <c r="AJ233" s="93"/>
      <c r="AK233" s="89" t="n">
        <f aca="false">CHOOSE($G$3,AB233-AC233,AC233-AB233)</f>
        <v>0</v>
      </c>
      <c r="AL233" s="89" t="n">
        <f aca="false">CHOOSE($G$3,AE233-AF233,AF233-AE233)</f>
        <v>0</v>
      </c>
      <c r="AM233" s="89" t="n">
        <f aca="false">CHOOSE($G$3,AH233-AI233,AI233-AH233)</f>
        <v>0</v>
      </c>
      <c r="AN233" s="103" t="n">
        <f aca="false">SUM(AK233:AM233)</f>
        <v>0</v>
      </c>
      <c r="AP233" s="89" t="n">
        <f aca="false">CHOOSE($G$3,AA233-AB233,AB233-AA233)</f>
        <v>0</v>
      </c>
      <c r="AQ233" s="89" t="n">
        <f aca="false">CHOOSE($G$3,AD233-AE233,AE233-AD233)</f>
        <v>0</v>
      </c>
      <c r="AR233" s="89" t="n">
        <f aca="false">CHOOSE($G$3,AG233-AH233,AH233-AG233)</f>
        <v>0</v>
      </c>
      <c r="AS233" s="103" t="n">
        <f aca="false">AP233+AQ233+AR233</f>
        <v>0</v>
      </c>
      <c r="AT233" s="103"/>
      <c r="AU233" s="90" t="n">
        <f aca="false">AS233+AN233</f>
        <v>0</v>
      </c>
      <c r="AW233" s="90" t="n">
        <f aca="false">AI233+AF233+AC233</f>
        <v>0</v>
      </c>
      <c r="AX233" s="104"/>
    </row>
    <row r="234" customFormat="false" ht="12" hidden="false" customHeight="true" outlineLevel="0" collapsed="false">
      <c r="A234" s="94" t="n">
        <f aca="false">EDATE(A233,1)</f>
        <v>43647</v>
      </c>
      <c r="B234" s="95" t="n">
        <f aca="false">VLOOKUP(MONTH(A234),Volumes,4)</f>
        <v>40000</v>
      </c>
      <c r="C234" s="96"/>
      <c r="D234" s="97" t="n">
        <f aca="false">B234+C234</f>
        <v>40000</v>
      </c>
      <c r="E234" s="84" t="n">
        <f aca="false">IF(X234=0,0,IF(AND(X234=1,$H$3=1),D234*S234,IF($H$3=2,D234,"N/A")))</f>
        <v>0</v>
      </c>
      <c r="F234" s="84" t="n">
        <f aca="false">E234*W234</f>
        <v>0</v>
      </c>
      <c r="G234" s="32" t="n">
        <f aca="false">VLOOKUP($A234,Table,MATCH(G$4,Curves,0))</f>
        <v>4.0375</v>
      </c>
      <c r="H234" s="98" t="n">
        <f aca="false">G234</f>
        <v>4.0375</v>
      </c>
      <c r="I234" s="99" t="n">
        <f aca="false">H234</f>
        <v>4.0375</v>
      </c>
      <c r="J234" s="32" t="n">
        <f aca="false">VLOOKUP($A234,Table,MATCH(J$4,Curves,0))</f>
        <v>-0.0175</v>
      </c>
      <c r="K234" s="98" t="n">
        <f aca="false">J234</f>
        <v>-0.0175</v>
      </c>
      <c r="L234" s="99" t="n">
        <f aca="false">K234</f>
        <v>-0.0175</v>
      </c>
      <c r="M234" s="32" t="n">
        <f aca="false">VLOOKUP($A234,Table,MATCH(M$4,Curves,0))</f>
        <v>0.01</v>
      </c>
      <c r="N234" s="98" t="n">
        <f aca="false">VLOOKUP($A234,Table,MATCH(N$4,Curves,0))</f>
        <v>0.03</v>
      </c>
      <c r="O234" s="99" t="n">
        <f aca="false">N234</f>
        <v>0.03</v>
      </c>
      <c r="P234" s="100"/>
      <c r="Q234" s="99" t="n">
        <f aca="false">O234+L234+I234</f>
        <v>4.05</v>
      </c>
      <c r="R234" s="100"/>
      <c r="S234" s="35" t="n">
        <f aca="false">A235-A234</f>
        <v>31</v>
      </c>
      <c r="T234" s="101" t="n">
        <f aca="false">CHOOSE(F$3,A235+24,A234)</f>
        <v>43702</v>
      </c>
      <c r="U234" s="35" t="n">
        <f aca="false">T234-C$3</f>
        <v>6928</v>
      </c>
      <c r="V234" s="32" t="n">
        <f aca="false">VLOOKUP($A234,Table,MATCH(V$4,Curves,0))</f>
        <v>0.070859002456139</v>
      </c>
      <c r="W234" s="102" t="n">
        <f aca="false">1/(1+CHOOSE(F$3,(V235+($K$3/10000))/2,(V234+($K$3/10000))/2))^(2*U234/365.25)</f>
        <v>0.2669270157444</v>
      </c>
      <c r="X234" s="35" t="n">
        <f aca="false">IF(AND(mthbeg&lt;=A234,mthend&gt;=A234),1,0)</f>
        <v>0</v>
      </c>
      <c r="Y234" s="35" t="n">
        <f aca="false">S234*X234</f>
        <v>0</v>
      </c>
      <c r="AA234" s="89" t="n">
        <f aca="false">F234*G234</f>
        <v>0</v>
      </c>
      <c r="AB234" s="89" t="n">
        <f aca="false">$F234*H234</f>
        <v>0</v>
      </c>
      <c r="AC234" s="89" t="n">
        <f aca="false">$F234*I234</f>
        <v>0</v>
      </c>
      <c r="AD234" s="89" t="n">
        <f aca="false">$F234*J234</f>
        <v>-0</v>
      </c>
      <c r="AE234" s="89" t="n">
        <f aca="false">$F234*K234</f>
        <v>-0</v>
      </c>
      <c r="AF234" s="89" t="n">
        <f aca="false">$F234*L234</f>
        <v>-0</v>
      </c>
      <c r="AG234" s="89" t="n">
        <f aca="false">$F234*M234</f>
        <v>0</v>
      </c>
      <c r="AH234" s="89" t="n">
        <f aca="false">$F234*N234</f>
        <v>0</v>
      </c>
      <c r="AI234" s="89" t="n">
        <f aca="false">F234*O234</f>
        <v>0</v>
      </c>
      <c r="AJ234" s="93"/>
      <c r="AK234" s="89" t="n">
        <f aca="false">CHOOSE($G$3,AB234-AC234,AC234-AB234)</f>
        <v>0</v>
      </c>
      <c r="AL234" s="89" t="n">
        <f aca="false">CHOOSE($G$3,AE234-AF234,AF234-AE234)</f>
        <v>0</v>
      </c>
      <c r="AM234" s="89" t="n">
        <f aca="false">CHOOSE($G$3,AH234-AI234,AI234-AH234)</f>
        <v>0</v>
      </c>
      <c r="AN234" s="103" t="n">
        <f aca="false">SUM(AK234:AM234)</f>
        <v>0</v>
      </c>
      <c r="AP234" s="89" t="n">
        <f aca="false">CHOOSE($G$3,AA234-AB234,AB234-AA234)</f>
        <v>0</v>
      </c>
      <c r="AQ234" s="89" t="n">
        <f aca="false">CHOOSE($G$3,AD234-AE234,AE234-AD234)</f>
        <v>0</v>
      </c>
      <c r="AR234" s="89" t="n">
        <f aca="false">CHOOSE($G$3,AG234-AH234,AH234-AG234)</f>
        <v>0</v>
      </c>
      <c r="AS234" s="103" t="n">
        <f aca="false">AP234+AQ234+AR234</f>
        <v>0</v>
      </c>
      <c r="AT234" s="103"/>
      <c r="AU234" s="90" t="n">
        <f aca="false">AS234+AN234</f>
        <v>0</v>
      </c>
      <c r="AW234" s="90" t="n">
        <f aca="false">AI234+AF234+AC234</f>
        <v>0</v>
      </c>
      <c r="AX234" s="104"/>
    </row>
    <row r="235" customFormat="false" ht="12" hidden="false" customHeight="true" outlineLevel="0" collapsed="false">
      <c r="A235" s="94" t="n">
        <f aca="false">EDATE(A234,1)</f>
        <v>43678</v>
      </c>
      <c r="B235" s="95" t="n">
        <f aca="false">VLOOKUP(MONTH(A235),Volumes,4)</f>
        <v>40000</v>
      </c>
      <c r="C235" s="96"/>
      <c r="D235" s="97" t="n">
        <f aca="false">B235+C235</f>
        <v>40000</v>
      </c>
      <c r="E235" s="84" t="n">
        <f aca="false">IF(X235=0,0,IF(AND(X235=1,$H$3=1),D235*S235,IF($H$3=2,D235,"N/A")))</f>
        <v>0</v>
      </c>
      <c r="F235" s="84" t="n">
        <f aca="false">E235*W235</f>
        <v>0</v>
      </c>
      <c r="G235" s="32" t="n">
        <f aca="false">VLOOKUP($A235,Table,MATCH(G$4,Curves,0))</f>
        <v>4.0375</v>
      </c>
      <c r="H235" s="98" t="n">
        <f aca="false">G235</f>
        <v>4.0375</v>
      </c>
      <c r="I235" s="99" t="n">
        <f aca="false">H235</f>
        <v>4.0375</v>
      </c>
      <c r="J235" s="32" t="n">
        <f aca="false">VLOOKUP($A235,Table,MATCH(J$4,Curves,0))</f>
        <v>-0.0175</v>
      </c>
      <c r="K235" s="98" t="n">
        <f aca="false">J235</f>
        <v>-0.0175</v>
      </c>
      <c r="L235" s="99" t="n">
        <f aca="false">K235</f>
        <v>-0.0175</v>
      </c>
      <c r="M235" s="32" t="n">
        <f aca="false">VLOOKUP($A235,Table,MATCH(M$4,Curves,0))</f>
        <v>0.01</v>
      </c>
      <c r="N235" s="98" t="n">
        <f aca="false">VLOOKUP($A235,Table,MATCH(N$4,Curves,0))</f>
        <v>0.03</v>
      </c>
      <c r="O235" s="99" t="n">
        <f aca="false">N235</f>
        <v>0.03</v>
      </c>
      <c r="P235" s="100"/>
      <c r="Q235" s="99" t="n">
        <f aca="false">O235+L235+I235</f>
        <v>4.05</v>
      </c>
      <c r="R235" s="100"/>
      <c r="S235" s="35" t="n">
        <f aca="false">A236-A235</f>
        <v>31</v>
      </c>
      <c r="T235" s="101" t="n">
        <f aca="false">CHOOSE(F$3,A236+24,A235)</f>
        <v>43733</v>
      </c>
      <c r="U235" s="35" t="n">
        <f aca="false">T235-C$3</f>
        <v>6959</v>
      </c>
      <c r="V235" s="32" t="n">
        <f aca="false">VLOOKUP($A235,Table,MATCH(V$4,Curves,0))</f>
        <v>0.070859002456139</v>
      </c>
      <c r="W235" s="102" t="n">
        <f aca="false">1/(1+CHOOSE(F$3,(V236+($K$3/10000))/2,(V235+($K$3/10000))/2))^(2*U235/365.25)</f>
        <v>0.265354141020182</v>
      </c>
      <c r="X235" s="35" t="n">
        <f aca="false">IF(AND(mthbeg&lt;=A235,mthend&gt;=A235),1,0)</f>
        <v>0</v>
      </c>
      <c r="Y235" s="35" t="n">
        <f aca="false">S235*X235</f>
        <v>0</v>
      </c>
      <c r="AA235" s="89" t="n">
        <f aca="false">F235*G235</f>
        <v>0</v>
      </c>
      <c r="AB235" s="89" t="n">
        <f aca="false">$F235*H235</f>
        <v>0</v>
      </c>
      <c r="AC235" s="89" t="n">
        <f aca="false">$F235*I235</f>
        <v>0</v>
      </c>
      <c r="AD235" s="89" t="n">
        <f aca="false">$F235*J235</f>
        <v>-0</v>
      </c>
      <c r="AE235" s="89" t="n">
        <f aca="false">$F235*K235</f>
        <v>-0</v>
      </c>
      <c r="AF235" s="89" t="n">
        <f aca="false">$F235*L235</f>
        <v>-0</v>
      </c>
      <c r="AG235" s="89" t="n">
        <f aca="false">$F235*M235</f>
        <v>0</v>
      </c>
      <c r="AH235" s="89" t="n">
        <f aca="false">$F235*N235</f>
        <v>0</v>
      </c>
      <c r="AI235" s="89" t="n">
        <f aca="false">F235*O235</f>
        <v>0</v>
      </c>
      <c r="AJ235" s="93"/>
      <c r="AK235" s="89" t="n">
        <f aca="false">CHOOSE($G$3,AB235-AC235,AC235-AB235)</f>
        <v>0</v>
      </c>
      <c r="AL235" s="89" t="n">
        <f aca="false">CHOOSE($G$3,AE235-AF235,AF235-AE235)</f>
        <v>0</v>
      </c>
      <c r="AM235" s="89" t="n">
        <f aca="false">CHOOSE($G$3,AH235-AI235,AI235-AH235)</f>
        <v>0</v>
      </c>
      <c r="AN235" s="103" t="n">
        <f aca="false">SUM(AK235:AM235)</f>
        <v>0</v>
      </c>
      <c r="AP235" s="89" t="n">
        <f aca="false">CHOOSE($G$3,AA235-AB235,AB235-AA235)</f>
        <v>0</v>
      </c>
      <c r="AQ235" s="89" t="n">
        <f aca="false">CHOOSE($G$3,AD235-AE235,AE235-AD235)</f>
        <v>0</v>
      </c>
      <c r="AR235" s="89" t="n">
        <f aca="false">CHOOSE($G$3,AG235-AH235,AH235-AG235)</f>
        <v>0</v>
      </c>
      <c r="AS235" s="103" t="n">
        <f aca="false">AP235+AQ235+AR235</f>
        <v>0</v>
      </c>
      <c r="AT235" s="103"/>
      <c r="AU235" s="90" t="n">
        <f aca="false">AS235+AN235</f>
        <v>0</v>
      </c>
      <c r="AW235" s="90" t="n">
        <f aca="false">AI235+AF235+AC235</f>
        <v>0</v>
      </c>
      <c r="AX235" s="104"/>
    </row>
    <row r="236" customFormat="false" ht="12" hidden="false" customHeight="true" outlineLevel="0" collapsed="false">
      <c r="A236" s="94" t="n">
        <f aca="false">EDATE(A235,1)</f>
        <v>43709</v>
      </c>
      <c r="B236" s="95" t="n">
        <f aca="false">VLOOKUP(MONTH(A236),Volumes,4)</f>
        <v>20000</v>
      </c>
      <c r="C236" s="96"/>
      <c r="D236" s="97" t="n">
        <f aca="false">B236+C236</f>
        <v>20000</v>
      </c>
      <c r="E236" s="84" t="n">
        <f aca="false">IF(X236=0,0,IF(AND(X236=1,$H$3=1),D236*S236,IF($H$3=2,D236,"N/A")))</f>
        <v>0</v>
      </c>
      <c r="F236" s="84" t="n">
        <f aca="false">E236*W236</f>
        <v>0</v>
      </c>
      <c r="G236" s="32" t="n">
        <f aca="false">VLOOKUP($A236,Table,MATCH(G$4,Curves,0))</f>
        <v>4.0375</v>
      </c>
      <c r="H236" s="98" t="n">
        <f aca="false">G236</f>
        <v>4.0375</v>
      </c>
      <c r="I236" s="99" t="n">
        <f aca="false">H236</f>
        <v>4.0375</v>
      </c>
      <c r="J236" s="32" t="n">
        <f aca="false">VLOOKUP($A236,Table,MATCH(J$4,Curves,0))</f>
        <v>-0.0175</v>
      </c>
      <c r="K236" s="98" t="n">
        <f aca="false">J236</f>
        <v>-0.0175</v>
      </c>
      <c r="L236" s="99" t="n">
        <f aca="false">K236</f>
        <v>-0.0175</v>
      </c>
      <c r="M236" s="32" t="n">
        <f aca="false">VLOOKUP($A236,Table,MATCH(M$4,Curves,0))</f>
        <v>0.01</v>
      </c>
      <c r="N236" s="98" t="n">
        <f aca="false">VLOOKUP($A236,Table,MATCH(N$4,Curves,0))</f>
        <v>0.03</v>
      </c>
      <c r="O236" s="99" t="n">
        <f aca="false">N236</f>
        <v>0.03</v>
      </c>
      <c r="P236" s="100"/>
      <c r="Q236" s="99" t="n">
        <f aca="false">O236+L236+I236</f>
        <v>4.05</v>
      </c>
      <c r="R236" s="100"/>
      <c r="S236" s="35" t="n">
        <f aca="false">A237-A236</f>
        <v>30</v>
      </c>
      <c r="T236" s="101" t="n">
        <f aca="false">CHOOSE(F$3,A237+24,A236)</f>
        <v>43763</v>
      </c>
      <c r="U236" s="35" t="n">
        <f aca="false">T236-C$3</f>
        <v>6989</v>
      </c>
      <c r="V236" s="32" t="n">
        <f aca="false">VLOOKUP($A236,Table,MATCH(V$4,Curves,0))</f>
        <v>0.070859002456139</v>
      </c>
      <c r="W236" s="102" t="n">
        <f aca="false">1/(1+CHOOSE(F$3,(V237+($K$3/10000))/2,(V236+($K$3/10000))/2))^(2*U236/365.25)</f>
        <v>0.263840829318037</v>
      </c>
      <c r="X236" s="35" t="n">
        <f aca="false">IF(AND(mthbeg&lt;=A236,mthend&gt;=A236),1,0)</f>
        <v>0</v>
      </c>
      <c r="Y236" s="35" t="n">
        <f aca="false">S236*X236</f>
        <v>0</v>
      </c>
      <c r="AA236" s="89" t="n">
        <f aca="false">F236*G236</f>
        <v>0</v>
      </c>
      <c r="AB236" s="89" t="n">
        <f aca="false">$F236*H236</f>
        <v>0</v>
      </c>
      <c r="AC236" s="89" t="n">
        <f aca="false">$F236*I236</f>
        <v>0</v>
      </c>
      <c r="AD236" s="89" t="n">
        <f aca="false">$F236*J236</f>
        <v>-0</v>
      </c>
      <c r="AE236" s="89" t="n">
        <f aca="false">$F236*K236</f>
        <v>-0</v>
      </c>
      <c r="AF236" s="89" t="n">
        <f aca="false">$F236*L236</f>
        <v>-0</v>
      </c>
      <c r="AG236" s="89" t="n">
        <f aca="false">$F236*M236</f>
        <v>0</v>
      </c>
      <c r="AH236" s="89" t="n">
        <f aca="false">$F236*N236</f>
        <v>0</v>
      </c>
      <c r="AI236" s="89" t="n">
        <f aca="false">F236*O236</f>
        <v>0</v>
      </c>
      <c r="AJ236" s="93"/>
      <c r="AK236" s="89" t="n">
        <f aca="false">CHOOSE($G$3,AB236-AC236,AC236-AB236)</f>
        <v>0</v>
      </c>
      <c r="AL236" s="89" t="n">
        <f aca="false">CHOOSE($G$3,AE236-AF236,AF236-AE236)</f>
        <v>0</v>
      </c>
      <c r="AM236" s="89" t="n">
        <f aca="false">CHOOSE($G$3,AH236-AI236,AI236-AH236)</f>
        <v>0</v>
      </c>
      <c r="AN236" s="103" t="n">
        <f aca="false">SUM(AK236:AM236)</f>
        <v>0</v>
      </c>
      <c r="AP236" s="89" t="n">
        <f aca="false">CHOOSE($G$3,AA236-AB236,AB236-AA236)</f>
        <v>0</v>
      </c>
      <c r="AQ236" s="89" t="n">
        <f aca="false">CHOOSE($G$3,AD236-AE236,AE236-AD236)</f>
        <v>0</v>
      </c>
      <c r="AR236" s="89" t="n">
        <f aca="false">CHOOSE($G$3,AG236-AH236,AH236-AG236)</f>
        <v>0</v>
      </c>
      <c r="AS236" s="103" t="n">
        <f aca="false">AP236+AQ236+AR236</f>
        <v>0</v>
      </c>
      <c r="AT236" s="103"/>
      <c r="AU236" s="90" t="n">
        <f aca="false">AS236+AN236</f>
        <v>0</v>
      </c>
      <c r="AW236" s="90" t="n">
        <f aca="false">AI236+AF236+AC236</f>
        <v>0</v>
      </c>
      <c r="AX236" s="104"/>
    </row>
    <row r="237" customFormat="false" ht="12" hidden="false" customHeight="true" outlineLevel="0" collapsed="false">
      <c r="A237" s="94" t="n">
        <f aca="false">EDATE(A236,1)</f>
        <v>43739</v>
      </c>
      <c r="B237" s="95" t="n">
        <f aca="false">VLOOKUP(MONTH(A237),Volumes,4)</f>
        <v>10000</v>
      </c>
      <c r="C237" s="96"/>
      <c r="D237" s="97" t="n">
        <f aca="false">B237+C237</f>
        <v>10000</v>
      </c>
      <c r="E237" s="84" t="n">
        <f aca="false">IF(X237=0,0,IF(AND(X237=1,$H$3=1),D237*S237,IF($H$3=2,D237,"N/A")))</f>
        <v>0</v>
      </c>
      <c r="F237" s="84" t="n">
        <f aca="false">E237*W237</f>
        <v>0</v>
      </c>
      <c r="G237" s="32" t="n">
        <f aca="false">VLOOKUP($A237,Table,MATCH(G$4,Curves,0))</f>
        <v>4.0375</v>
      </c>
      <c r="H237" s="98" t="n">
        <f aca="false">G237</f>
        <v>4.0375</v>
      </c>
      <c r="I237" s="99" t="n">
        <f aca="false">H237</f>
        <v>4.0375</v>
      </c>
      <c r="J237" s="32" t="n">
        <f aca="false">VLOOKUP($A237,Table,MATCH(J$4,Curves,0))</f>
        <v>-0.0175</v>
      </c>
      <c r="K237" s="98" t="n">
        <f aca="false">J237</f>
        <v>-0.0175</v>
      </c>
      <c r="L237" s="99" t="n">
        <f aca="false">K237</f>
        <v>-0.0175</v>
      </c>
      <c r="M237" s="32" t="n">
        <f aca="false">VLOOKUP($A237,Table,MATCH(M$4,Curves,0))</f>
        <v>0.01</v>
      </c>
      <c r="N237" s="98" t="n">
        <f aca="false">VLOOKUP($A237,Table,MATCH(N$4,Curves,0))</f>
        <v>0.03</v>
      </c>
      <c r="O237" s="99" t="n">
        <f aca="false">N237</f>
        <v>0.03</v>
      </c>
      <c r="P237" s="100"/>
      <c r="Q237" s="99" t="n">
        <f aca="false">O237+L237+I237</f>
        <v>4.05</v>
      </c>
      <c r="R237" s="100"/>
      <c r="S237" s="35" t="n">
        <f aca="false">A238-A237</f>
        <v>31</v>
      </c>
      <c r="T237" s="101" t="n">
        <f aca="false">CHOOSE(F$3,A238+24,A237)</f>
        <v>43794</v>
      </c>
      <c r="U237" s="35" t="n">
        <f aca="false">T237-C$3</f>
        <v>7020</v>
      </c>
      <c r="V237" s="32" t="n">
        <f aca="false">VLOOKUP($A237,Table,MATCH(V$4,Curves,0))</f>
        <v>0.070859002456139</v>
      </c>
      <c r="W237" s="102" t="n">
        <f aca="false">1/(1+CHOOSE(F$3,(V238+($K$3/10000))/2,(V237+($K$3/10000))/2))^(2*U237/365.25)</f>
        <v>0.262286140031553</v>
      </c>
      <c r="X237" s="35" t="n">
        <f aca="false">IF(AND(mthbeg&lt;=A237,mthend&gt;=A237),1,0)</f>
        <v>0</v>
      </c>
      <c r="Y237" s="35" t="n">
        <f aca="false">S237*X237</f>
        <v>0</v>
      </c>
      <c r="AA237" s="89" t="n">
        <f aca="false">F237*G237</f>
        <v>0</v>
      </c>
      <c r="AB237" s="89" t="n">
        <f aca="false">$F237*H237</f>
        <v>0</v>
      </c>
      <c r="AC237" s="89" t="n">
        <f aca="false">$F237*I237</f>
        <v>0</v>
      </c>
      <c r="AD237" s="89" t="n">
        <f aca="false">$F237*J237</f>
        <v>-0</v>
      </c>
      <c r="AE237" s="89" t="n">
        <f aca="false">$F237*K237</f>
        <v>-0</v>
      </c>
      <c r="AF237" s="89" t="n">
        <f aca="false">$F237*L237</f>
        <v>-0</v>
      </c>
      <c r="AG237" s="89" t="n">
        <f aca="false">$F237*M237</f>
        <v>0</v>
      </c>
      <c r="AH237" s="89" t="n">
        <f aca="false">$F237*N237</f>
        <v>0</v>
      </c>
      <c r="AI237" s="89" t="n">
        <f aca="false">F237*O237</f>
        <v>0</v>
      </c>
      <c r="AJ237" s="93"/>
      <c r="AK237" s="89" t="n">
        <f aca="false">CHOOSE($G$3,AB237-AC237,AC237-AB237)</f>
        <v>0</v>
      </c>
      <c r="AL237" s="89" t="n">
        <f aca="false">CHOOSE($G$3,AE237-AF237,AF237-AE237)</f>
        <v>0</v>
      </c>
      <c r="AM237" s="89" t="n">
        <f aca="false">CHOOSE($G$3,AH237-AI237,AI237-AH237)</f>
        <v>0</v>
      </c>
      <c r="AN237" s="103" t="n">
        <f aca="false">SUM(AK237:AM237)</f>
        <v>0</v>
      </c>
      <c r="AP237" s="89" t="n">
        <f aca="false">CHOOSE($G$3,AA237-AB237,AB237-AA237)</f>
        <v>0</v>
      </c>
      <c r="AQ237" s="89" t="n">
        <f aca="false">CHOOSE($G$3,AD237-AE237,AE237-AD237)</f>
        <v>0</v>
      </c>
      <c r="AR237" s="89" t="n">
        <f aca="false">CHOOSE($G$3,AG237-AH237,AH237-AG237)</f>
        <v>0</v>
      </c>
      <c r="AS237" s="103" t="n">
        <f aca="false">AP237+AQ237+AR237</f>
        <v>0</v>
      </c>
      <c r="AT237" s="103"/>
      <c r="AU237" s="90" t="n">
        <f aca="false">AS237+AN237</f>
        <v>0</v>
      </c>
      <c r="AW237" s="90" t="n">
        <f aca="false">AI237+AF237+AC237</f>
        <v>0</v>
      </c>
      <c r="AX237" s="104"/>
    </row>
    <row r="238" customFormat="false" ht="12" hidden="false" customHeight="true" outlineLevel="0" collapsed="false">
      <c r="A238" s="94" t="n">
        <f aca="false">EDATE(A237,1)</f>
        <v>43770</v>
      </c>
      <c r="B238" s="95" t="n">
        <f aca="false">VLOOKUP(MONTH(A238),Volumes,4)</f>
        <v>10000</v>
      </c>
      <c r="C238" s="96"/>
      <c r="D238" s="97" t="n">
        <f aca="false">B238+C238</f>
        <v>10000</v>
      </c>
      <c r="E238" s="84" t="n">
        <f aca="false">IF(X238=0,0,IF(AND(X238=1,$H$3=1),D238*S238,IF($H$3=2,D238,"N/A")))</f>
        <v>0</v>
      </c>
      <c r="F238" s="84" t="n">
        <f aca="false">E238*W238</f>
        <v>0</v>
      </c>
      <c r="G238" s="32" t="n">
        <f aca="false">VLOOKUP($A238,Table,MATCH(G$4,Curves,0))</f>
        <v>4.0375</v>
      </c>
      <c r="H238" s="98" t="n">
        <f aca="false">G238</f>
        <v>4.0375</v>
      </c>
      <c r="I238" s="99" t="n">
        <f aca="false">H238</f>
        <v>4.0375</v>
      </c>
      <c r="J238" s="32" t="n">
        <f aca="false">VLOOKUP($A238,Table,MATCH(J$4,Curves,0))</f>
        <v>-0.0175</v>
      </c>
      <c r="K238" s="98" t="n">
        <f aca="false">J238</f>
        <v>-0.0175</v>
      </c>
      <c r="L238" s="99" t="n">
        <f aca="false">K238</f>
        <v>-0.0175</v>
      </c>
      <c r="M238" s="32" t="n">
        <f aca="false">VLOOKUP($A238,Table,MATCH(M$4,Curves,0))</f>
        <v>0.01</v>
      </c>
      <c r="N238" s="98" t="n">
        <f aca="false">VLOOKUP($A238,Table,MATCH(N$4,Curves,0))</f>
        <v>0.03</v>
      </c>
      <c r="O238" s="99" t="n">
        <f aca="false">N238</f>
        <v>0.03</v>
      </c>
      <c r="P238" s="100"/>
      <c r="Q238" s="99" t="n">
        <f aca="false">O238+L238+I238</f>
        <v>4.05</v>
      </c>
      <c r="R238" s="100"/>
      <c r="S238" s="35" t="n">
        <f aca="false">A239-A238</f>
        <v>30</v>
      </c>
      <c r="T238" s="101" t="n">
        <f aca="false">CHOOSE(F$3,A239+24,A238)</f>
        <v>43824</v>
      </c>
      <c r="U238" s="35" t="n">
        <f aca="false">T238-C$3</f>
        <v>7050</v>
      </c>
      <c r="V238" s="32" t="n">
        <f aca="false">VLOOKUP($A238,Table,MATCH(V$4,Curves,0))</f>
        <v>0.070859002456139</v>
      </c>
      <c r="W238" s="102" t="n">
        <f aca="false">1/(1+CHOOSE(F$3,(V239+($K$3/10000))/2,(V238+($K$3/10000))/2))^(2*U238/365.25)</f>
        <v>0.260790325104775</v>
      </c>
      <c r="X238" s="35" t="n">
        <f aca="false">IF(AND(mthbeg&lt;=A238,mthend&gt;=A238),1,0)</f>
        <v>0</v>
      </c>
      <c r="Y238" s="35" t="n">
        <f aca="false">S238*X238</f>
        <v>0</v>
      </c>
      <c r="AA238" s="89" t="n">
        <f aca="false">F238*G238</f>
        <v>0</v>
      </c>
      <c r="AB238" s="89" t="n">
        <f aca="false">$F238*H238</f>
        <v>0</v>
      </c>
      <c r="AC238" s="89" t="n">
        <f aca="false">$F238*I238</f>
        <v>0</v>
      </c>
      <c r="AD238" s="89" t="n">
        <f aca="false">$F238*J238</f>
        <v>-0</v>
      </c>
      <c r="AE238" s="89" t="n">
        <f aca="false">$F238*K238</f>
        <v>-0</v>
      </c>
      <c r="AF238" s="89" t="n">
        <f aca="false">$F238*L238</f>
        <v>-0</v>
      </c>
      <c r="AG238" s="89" t="n">
        <f aca="false">$F238*M238</f>
        <v>0</v>
      </c>
      <c r="AH238" s="89" t="n">
        <f aca="false">$F238*N238</f>
        <v>0</v>
      </c>
      <c r="AI238" s="89" t="n">
        <f aca="false">F238*O238</f>
        <v>0</v>
      </c>
      <c r="AJ238" s="93"/>
      <c r="AK238" s="89" t="n">
        <f aca="false">CHOOSE($G$3,AB238-AC238,AC238-AB238)</f>
        <v>0</v>
      </c>
      <c r="AL238" s="89" t="n">
        <f aca="false">CHOOSE($G$3,AE238-AF238,AF238-AE238)</f>
        <v>0</v>
      </c>
      <c r="AM238" s="89" t="n">
        <f aca="false">CHOOSE($G$3,AH238-AI238,AI238-AH238)</f>
        <v>0</v>
      </c>
      <c r="AN238" s="103" t="n">
        <f aca="false">SUM(AK238:AM238)</f>
        <v>0</v>
      </c>
      <c r="AP238" s="89" t="n">
        <f aca="false">CHOOSE($G$3,AA238-AB238,AB238-AA238)</f>
        <v>0</v>
      </c>
      <c r="AQ238" s="89" t="n">
        <f aca="false">CHOOSE($G$3,AD238-AE238,AE238-AD238)</f>
        <v>0</v>
      </c>
      <c r="AR238" s="89" t="n">
        <f aca="false">CHOOSE($G$3,AG238-AH238,AH238-AG238)</f>
        <v>0</v>
      </c>
      <c r="AS238" s="103" t="n">
        <f aca="false">AP238+AQ238+AR238</f>
        <v>0</v>
      </c>
      <c r="AT238" s="103"/>
      <c r="AU238" s="90" t="n">
        <f aca="false">AS238+AN238</f>
        <v>0</v>
      </c>
      <c r="AW238" s="90" t="n">
        <f aca="false">AI238+AF238+AC238</f>
        <v>0</v>
      </c>
      <c r="AX238" s="104"/>
    </row>
    <row r="239" customFormat="false" ht="12" hidden="false" customHeight="true" outlineLevel="0" collapsed="false">
      <c r="A239" s="94" t="n">
        <f aca="false">EDATE(A238,1)</f>
        <v>43800</v>
      </c>
      <c r="B239" s="95" t="n">
        <f aca="false">VLOOKUP(MONTH(A239),Volumes,4)</f>
        <v>10000</v>
      </c>
      <c r="C239" s="96"/>
      <c r="D239" s="97" t="n">
        <f aca="false">B239+C239</f>
        <v>10000</v>
      </c>
      <c r="E239" s="84" t="n">
        <f aca="false">IF(X239=0,0,IF(AND(X239=1,$H$3=1),D239*S239,IF($H$3=2,D239,"N/A")))</f>
        <v>0</v>
      </c>
      <c r="F239" s="84" t="n">
        <f aca="false">E239*W239</f>
        <v>0</v>
      </c>
      <c r="G239" s="32" t="n">
        <f aca="false">VLOOKUP($A239,Table,MATCH(G$4,Curves,0))</f>
        <v>4.0375</v>
      </c>
      <c r="H239" s="98" t="n">
        <f aca="false">G239</f>
        <v>4.0375</v>
      </c>
      <c r="I239" s="99" t="n">
        <f aca="false">H239</f>
        <v>4.0375</v>
      </c>
      <c r="J239" s="32" t="n">
        <f aca="false">VLOOKUP($A239,Table,MATCH(J$4,Curves,0))</f>
        <v>-0.0175</v>
      </c>
      <c r="K239" s="98" t="n">
        <f aca="false">J239</f>
        <v>-0.0175</v>
      </c>
      <c r="L239" s="99" t="n">
        <f aca="false">K239</f>
        <v>-0.0175</v>
      </c>
      <c r="M239" s="32" t="n">
        <f aca="false">VLOOKUP($A239,Table,MATCH(M$4,Curves,0))</f>
        <v>0.01</v>
      </c>
      <c r="N239" s="98" t="n">
        <f aca="false">VLOOKUP($A239,Table,MATCH(N$4,Curves,0))</f>
        <v>0.03</v>
      </c>
      <c r="O239" s="99" t="n">
        <f aca="false">N239</f>
        <v>0.03</v>
      </c>
      <c r="P239" s="100"/>
      <c r="Q239" s="99" t="n">
        <f aca="false">O239+L239+I239</f>
        <v>4.05</v>
      </c>
      <c r="R239" s="100"/>
      <c r="S239" s="35" t="n">
        <f aca="false">A240-A239</f>
        <v>31</v>
      </c>
      <c r="T239" s="101" t="n">
        <f aca="false">CHOOSE(F$3,A240+24,A239)</f>
        <v>43855</v>
      </c>
      <c r="U239" s="35" t="n">
        <f aca="false">T239-C$3</f>
        <v>7081</v>
      </c>
      <c r="V239" s="32" t="n">
        <f aca="false">VLOOKUP($A239,Table,MATCH(V$4,Curves,0))</f>
        <v>0.070859002456139</v>
      </c>
      <c r="W239" s="102" t="n">
        <f aca="false">1/(1+CHOOSE(F$3,(V240+($K$3/10000))/2,(V239+($K$3/10000))/2))^(2*U239/365.25)</f>
        <v>0.259253610997611</v>
      </c>
      <c r="X239" s="35" t="n">
        <f aca="false">IF(AND(mthbeg&lt;=A239,mthend&gt;=A239),1,0)</f>
        <v>0</v>
      </c>
      <c r="Y239" s="35" t="n">
        <f aca="false">S239*X239</f>
        <v>0</v>
      </c>
      <c r="AA239" s="89" t="n">
        <f aca="false">F239*G239</f>
        <v>0</v>
      </c>
      <c r="AB239" s="89" t="n">
        <f aca="false">$F239*H239</f>
        <v>0</v>
      </c>
      <c r="AC239" s="89" t="n">
        <f aca="false">$F239*I239</f>
        <v>0</v>
      </c>
      <c r="AD239" s="89" t="n">
        <f aca="false">$F239*J239</f>
        <v>-0</v>
      </c>
      <c r="AE239" s="89" t="n">
        <f aca="false">$F239*K239</f>
        <v>-0</v>
      </c>
      <c r="AF239" s="89" t="n">
        <f aca="false">$F239*L239</f>
        <v>-0</v>
      </c>
      <c r="AG239" s="89" t="n">
        <f aca="false">$F239*M239</f>
        <v>0</v>
      </c>
      <c r="AH239" s="89" t="n">
        <f aca="false">$F239*N239</f>
        <v>0</v>
      </c>
      <c r="AI239" s="89" t="n">
        <f aca="false">F239*O239</f>
        <v>0</v>
      </c>
      <c r="AJ239" s="93"/>
      <c r="AK239" s="89" t="n">
        <f aca="false">CHOOSE($G$3,AB239-AC239,AC239-AB239)</f>
        <v>0</v>
      </c>
      <c r="AL239" s="89" t="n">
        <f aca="false">CHOOSE($G$3,AE239-AF239,AF239-AE239)</f>
        <v>0</v>
      </c>
      <c r="AM239" s="89" t="n">
        <f aca="false">CHOOSE($G$3,AH239-AI239,AI239-AH239)</f>
        <v>0</v>
      </c>
      <c r="AN239" s="103" t="n">
        <f aca="false">SUM(AK239:AM239)</f>
        <v>0</v>
      </c>
      <c r="AP239" s="89" t="n">
        <f aca="false">CHOOSE($G$3,AA239-AB239,AB239-AA239)</f>
        <v>0</v>
      </c>
      <c r="AQ239" s="89" t="n">
        <f aca="false">CHOOSE($G$3,AD239-AE239,AE239-AD239)</f>
        <v>0</v>
      </c>
      <c r="AR239" s="89" t="n">
        <f aca="false">CHOOSE($G$3,AG239-AH239,AH239-AG239)</f>
        <v>0</v>
      </c>
      <c r="AS239" s="103" t="n">
        <f aca="false">AP239+AQ239+AR239</f>
        <v>0</v>
      </c>
      <c r="AT239" s="103"/>
      <c r="AU239" s="90" t="n">
        <f aca="false">AS239+AN239</f>
        <v>0</v>
      </c>
      <c r="AW239" s="90" t="n">
        <f aca="false">AI239+AF239+AC239</f>
        <v>0</v>
      </c>
      <c r="AX239" s="104"/>
    </row>
    <row r="240" customFormat="false" ht="12" hidden="false" customHeight="true" outlineLevel="0" collapsed="false">
      <c r="A240" s="94" t="n">
        <f aca="false">EDATE(A239,1)</f>
        <v>43831</v>
      </c>
      <c r="B240" s="95" t="n">
        <f aca="false">VLOOKUP(MONTH(A240),Volumes,4)</f>
        <v>10000</v>
      </c>
      <c r="C240" s="96"/>
      <c r="D240" s="97" t="n">
        <f aca="false">B240+C240</f>
        <v>10000</v>
      </c>
      <c r="E240" s="84" t="n">
        <f aca="false">IF(X240=0,0,IF(AND(X240=1,$H$3=1),D240*S240,IF($H$3=2,D240,"N/A")))</f>
        <v>0</v>
      </c>
      <c r="F240" s="84" t="n">
        <f aca="false">E240*W240</f>
        <v>0</v>
      </c>
      <c r="G240" s="32" t="n">
        <f aca="false">VLOOKUP($A240,Table,MATCH(G$4,Curves,0))</f>
        <v>4.0375</v>
      </c>
      <c r="H240" s="98" t="n">
        <f aca="false">G240</f>
        <v>4.0375</v>
      </c>
      <c r="I240" s="99" t="n">
        <f aca="false">H240</f>
        <v>4.0375</v>
      </c>
      <c r="J240" s="32" t="n">
        <f aca="false">VLOOKUP($A240,Table,MATCH(J$4,Curves,0))</f>
        <v>-0.0175</v>
      </c>
      <c r="K240" s="98" t="n">
        <f aca="false">J240</f>
        <v>-0.0175</v>
      </c>
      <c r="L240" s="99" t="n">
        <f aca="false">K240</f>
        <v>-0.0175</v>
      </c>
      <c r="M240" s="32" t="n">
        <f aca="false">VLOOKUP($A240,Table,MATCH(M$4,Curves,0))</f>
        <v>0.01</v>
      </c>
      <c r="N240" s="98" t="n">
        <f aca="false">VLOOKUP($A240,Table,MATCH(N$4,Curves,0))</f>
        <v>0.03</v>
      </c>
      <c r="O240" s="99" t="n">
        <f aca="false">N240</f>
        <v>0.03</v>
      </c>
      <c r="P240" s="100"/>
      <c r="Q240" s="99" t="n">
        <f aca="false">O240+L240+I240</f>
        <v>4.05</v>
      </c>
      <c r="R240" s="100"/>
      <c r="S240" s="35" t="n">
        <f aca="false">A241-A240</f>
        <v>31</v>
      </c>
      <c r="T240" s="101" t="n">
        <f aca="false">CHOOSE(F$3,A241+24,A240)</f>
        <v>43886</v>
      </c>
      <c r="U240" s="35" t="n">
        <f aca="false">T240-C$3</f>
        <v>7112</v>
      </c>
      <c r="V240" s="32" t="n">
        <f aca="false">VLOOKUP($A240,Table,MATCH(V$4,Curves,0))</f>
        <v>0.070859002456139</v>
      </c>
      <c r="W240" s="102" t="n">
        <f aca="false">1/(1+CHOOSE(F$3,(V241+($K$3/10000))/2,(V240+($K$3/10000))/2))^(2*U240/365.25)</f>
        <v>0.257725952020257</v>
      </c>
      <c r="X240" s="35" t="n">
        <f aca="false">IF(AND(mthbeg&lt;=A240,mthend&gt;=A240),1,0)</f>
        <v>0</v>
      </c>
      <c r="Y240" s="35" t="n">
        <f aca="false">S240*X240</f>
        <v>0</v>
      </c>
      <c r="AA240" s="89" t="n">
        <f aca="false">F240*G240</f>
        <v>0</v>
      </c>
      <c r="AB240" s="89" t="n">
        <f aca="false">$F240*H240</f>
        <v>0</v>
      </c>
      <c r="AC240" s="89" t="n">
        <f aca="false">$F240*I240</f>
        <v>0</v>
      </c>
      <c r="AD240" s="89" t="n">
        <f aca="false">$F240*J240</f>
        <v>-0</v>
      </c>
      <c r="AE240" s="89" t="n">
        <f aca="false">$F240*K240</f>
        <v>-0</v>
      </c>
      <c r="AF240" s="89" t="n">
        <f aca="false">$F240*L240</f>
        <v>-0</v>
      </c>
      <c r="AG240" s="89" t="n">
        <f aca="false">$F240*M240</f>
        <v>0</v>
      </c>
      <c r="AH240" s="89" t="n">
        <f aca="false">$F240*N240</f>
        <v>0</v>
      </c>
      <c r="AI240" s="89" t="n">
        <f aca="false">F240*O240</f>
        <v>0</v>
      </c>
      <c r="AJ240" s="93"/>
      <c r="AK240" s="89" t="n">
        <f aca="false">CHOOSE($G$3,AB240-AC240,AC240-AB240)</f>
        <v>0</v>
      </c>
      <c r="AL240" s="89" t="n">
        <f aca="false">CHOOSE($G$3,AE240-AF240,AF240-AE240)</f>
        <v>0</v>
      </c>
      <c r="AM240" s="89" t="n">
        <f aca="false">CHOOSE($G$3,AH240-AI240,AI240-AH240)</f>
        <v>0</v>
      </c>
      <c r="AN240" s="103" t="n">
        <f aca="false">SUM(AK240:AM240)</f>
        <v>0</v>
      </c>
      <c r="AP240" s="89" t="n">
        <f aca="false">CHOOSE($G$3,AA240-AB240,AB240-AA240)</f>
        <v>0</v>
      </c>
      <c r="AQ240" s="89" t="n">
        <f aca="false">CHOOSE($G$3,AD240-AE240,AE240-AD240)</f>
        <v>0</v>
      </c>
      <c r="AR240" s="89" t="n">
        <f aca="false">CHOOSE($G$3,AG240-AH240,AH240-AG240)</f>
        <v>0</v>
      </c>
      <c r="AS240" s="103" t="n">
        <f aca="false">AP240+AQ240+AR240</f>
        <v>0</v>
      </c>
      <c r="AT240" s="103"/>
      <c r="AU240" s="90" t="n">
        <f aca="false">AS240+AN240</f>
        <v>0</v>
      </c>
      <c r="AW240" s="90" t="n">
        <f aca="false">AI240+AF240+AC240</f>
        <v>0</v>
      </c>
      <c r="AX240" s="104"/>
    </row>
    <row r="241" customFormat="false" ht="12" hidden="false" customHeight="true" outlineLevel="0" collapsed="false">
      <c r="A241" s="94" t="n">
        <f aca="false">EDATE(A240,1)</f>
        <v>43862</v>
      </c>
      <c r="B241" s="95" t="n">
        <f aca="false">VLOOKUP(MONTH(A241),Volumes,4)</f>
        <v>10000</v>
      </c>
      <c r="C241" s="96"/>
      <c r="D241" s="97" t="n">
        <f aca="false">B241+C241</f>
        <v>10000</v>
      </c>
      <c r="E241" s="84" t="n">
        <f aca="false">IF(X241=0,0,IF(AND(X241=1,$H$3=1),D241*S241,IF($H$3=2,D241,"N/A")))</f>
        <v>0</v>
      </c>
      <c r="F241" s="84" t="n">
        <f aca="false">E241*W241</f>
        <v>0</v>
      </c>
      <c r="G241" s="32" t="n">
        <f aca="false">VLOOKUP($A241,Table,MATCH(G$4,Curves,0))</f>
        <v>4.0375</v>
      </c>
      <c r="H241" s="98" t="n">
        <f aca="false">G241</f>
        <v>4.0375</v>
      </c>
      <c r="I241" s="99" t="n">
        <f aca="false">H241</f>
        <v>4.0375</v>
      </c>
      <c r="J241" s="32" t="n">
        <f aca="false">VLOOKUP($A241,Table,MATCH(J$4,Curves,0))</f>
        <v>-0.0175</v>
      </c>
      <c r="K241" s="98" t="n">
        <f aca="false">J241</f>
        <v>-0.0175</v>
      </c>
      <c r="L241" s="99" t="n">
        <f aca="false">K241</f>
        <v>-0.0175</v>
      </c>
      <c r="M241" s="32" t="n">
        <f aca="false">VLOOKUP($A241,Table,MATCH(M$4,Curves,0))</f>
        <v>0.01</v>
      </c>
      <c r="N241" s="98" t="n">
        <f aca="false">VLOOKUP($A241,Table,MATCH(N$4,Curves,0))</f>
        <v>0.03</v>
      </c>
      <c r="O241" s="99" t="n">
        <f aca="false">N241</f>
        <v>0.03</v>
      </c>
      <c r="P241" s="100"/>
      <c r="Q241" s="99" t="n">
        <f aca="false">O241+L241+I241</f>
        <v>4.05</v>
      </c>
      <c r="R241" s="100"/>
      <c r="S241" s="35" t="n">
        <f aca="false">A242-A241</f>
        <v>29</v>
      </c>
      <c r="T241" s="101" t="n">
        <f aca="false">CHOOSE(F$3,A242+24,A241)</f>
        <v>43915</v>
      </c>
      <c r="U241" s="35" t="n">
        <f aca="false">T241-C$3</f>
        <v>7141</v>
      </c>
      <c r="V241" s="32" t="n">
        <f aca="false">VLOOKUP($A241,Table,MATCH(V$4,Curves,0))</f>
        <v>0.070859002456139</v>
      </c>
      <c r="W241" s="102" t="n">
        <f aca="false">1/(1+CHOOSE(F$3,(V242+($K$3/10000))/2,(V241+($K$3/10000))/2))^(2*U241/365.25)</f>
        <v>0.256305002088065</v>
      </c>
      <c r="X241" s="35" t="n">
        <f aca="false">IF(AND(mthbeg&lt;=A241,mthend&gt;=A241),1,0)</f>
        <v>0</v>
      </c>
      <c r="Y241" s="35" t="n">
        <f aca="false">S241*X241</f>
        <v>0</v>
      </c>
      <c r="AA241" s="89" t="n">
        <f aca="false">F241*G241</f>
        <v>0</v>
      </c>
      <c r="AB241" s="89" t="n">
        <f aca="false">$F241*H241</f>
        <v>0</v>
      </c>
      <c r="AC241" s="89" t="n">
        <f aca="false">$F241*I241</f>
        <v>0</v>
      </c>
      <c r="AD241" s="89" t="n">
        <f aca="false">$F241*J241</f>
        <v>-0</v>
      </c>
      <c r="AE241" s="89" t="n">
        <f aca="false">$F241*K241</f>
        <v>-0</v>
      </c>
      <c r="AF241" s="89" t="n">
        <f aca="false">$F241*L241</f>
        <v>-0</v>
      </c>
      <c r="AG241" s="89" t="n">
        <f aca="false">$F241*M241</f>
        <v>0</v>
      </c>
      <c r="AH241" s="89" t="n">
        <f aca="false">$F241*N241</f>
        <v>0</v>
      </c>
      <c r="AI241" s="89" t="n">
        <f aca="false">F241*O241</f>
        <v>0</v>
      </c>
      <c r="AJ241" s="93"/>
      <c r="AK241" s="89" t="n">
        <f aca="false">CHOOSE($G$3,AB241-AC241,AC241-AB241)</f>
        <v>0</v>
      </c>
      <c r="AL241" s="89" t="n">
        <f aca="false">CHOOSE($G$3,AE241-AF241,AF241-AE241)</f>
        <v>0</v>
      </c>
      <c r="AM241" s="89" t="n">
        <f aca="false">CHOOSE($G$3,AH241-AI241,AI241-AH241)</f>
        <v>0</v>
      </c>
      <c r="AN241" s="103" t="n">
        <f aca="false">SUM(AK241:AM241)</f>
        <v>0</v>
      </c>
      <c r="AP241" s="89" t="n">
        <f aca="false">CHOOSE($G$3,AA241-AB241,AB241-AA241)</f>
        <v>0</v>
      </c>
      <c r="AQ241" s="89" t="n">
        <f aca="false">CHOOSE($G$3,AD241-AE241,AE241-AD241)</f>
        <v>0</v>
      </c>
      <c r="AR241" s="89" t="n">
        <f aca="false">CHOOSE($G$3,AG241-AH241,AH241-AG241)</f>
        <v>0</v>
      </c>
      <c r="AS241" s="103" t="n">
        <f aca="false">AP241+AQ241+AR241</f>
        <v>0</v>
      </c>
      <c r="AT241" s="103"/>
      <c r="AU241" s="90" t="n">
        <f aca="false">AS241+AN241</f>
        <v>0</v>
      </c>
      <c r="AW241" s="90" t="n">
        <f aca="false">AI241+AF241+AC241</f>
        <v>0</v>
      </c>
      <c r="AX241" s="104"/>
    </row>
    <row r="242" customFormat="false" ht="12" hidden="false" customHeight="true" outlineLevel="0" collapsed="false">
      <c r="A242" s="94" t="n">
        <f aca="false">EDATE(A241,1)</f>
        <v>43891</v>
      </c>
      <c r="B242" s="95" t="n">
        <f aca="false">VLOOKUP(MONTH(A242),Volumes,4)</f>
        <v>10000</v>
      </c>
      <c r="C242" s="96"/>
      <c r="D242" s="97" t="n">
        <f aca="false">B242+C242</f>
        <v>10000</v>
      </c>
      <c r="E242" s="84" t="n">
        <f aca="false">IF(X242=0,0,IF(AND(X242=1,$H$3=1),D242*S242,IF($H$3=2,D242,"N/A")))</f>
        <v>0</v>
      </c>
      <c r="F242" s="84" t="n">
        <f aca="false">E242*W242</f>
        <v>0</v>
      </c>
      <c r="G242" s="32" t="n">
        <f aca="false">VLOOKUP($A242,Table,MATCH(G$4,Curves,0))</f>
        <v>4.0375</v>
      </c>
      <c r="H242" s="98" t="n">
        <f aca="false">G242</f>
        <v>4.0375</v>
      </c>
      <c r="I242" s="99" t="n">
        <f aca="false">H242</f>
        <v>4.0375</v>
      </c>
      <c r="J242" s="32" t="n">
        <f aca="false">VLOOKUP($A242,Table,MATCH(J$4,Curves,0))</f>
        <v>-0.0175</v>
      </c>
      <c r="K242" s="98" t="n">
        <f aca="false">J242</f>
        <v>-0.0175</v>
      </c>
      <c r="L242" s="99" t="n">
        <f aca="false">K242</f>
        <v>-0.0175</v>
      </c>
      <c r="M242" s="32" t="n">
        <f aca="false">VLOOKUP($A242,Table,MATCH(M$4,Curves,0))</f>
        <v>0.01</v>
      </c>
      <c r="N242" s="98" t="n">
        <f aca="false">VLOOKUP($A242,Table,MATCH(N$4,Curves,0))</f>
        <v>0.03</v>
      </c>
      <c r="O242" s="99" t="n">
        <f aca="false">N242</f>
        <v>0.03</v>
      </c>
      <c r="P242" s="100"/>
      <c r="Q242" s="99" t="n">
        <f aca="false">O242+L242+I242</f>
        <v>4.05</v>
      </c>
      <c r="R242" s="100"/>
      <c r="S242" s="35" t="n">
        <f aca="false">A243-A242</f>
        <v>31</v>
      </c>
      <c r="T242" s="101" t="n">
        <f aca="false">CHOOSE(F$3,A243+24,A242)</f>
        <v>43946</v>
      </c>
      <c r="U242" s="35" t="n">
        <f aca="false">T242-C$3</f>
        <v>7172</v>
      </c>
      <c r="V242" s="32" t="n">
        <f aca="false">VLOOKUP($A242,Table,MATCH(V$4,Curves,0))</f>
        <v>0.070859002456139</v>
      </c>
      <c r="W242" s="102" t="n">
        <f aca="false">1/(1+CHOOSE(F$3,(V243+($K$3/10000))/2,(V242+($K$3/10000))/2))^(2*U242/365.25)</f>
        <v>0.254794717869172</v>
      </c>
      <c r="X242" s="35" t="n">
        <f aca="false">IF(AND(mthbeg&lt;=A242,mthend&gt;=A242),1,0)</f>
        <v>0</v>
      </c>
      <c r="Y242" s="35" t="n">
        <f aca="false">S242*X242</f>
        <v>0</v>
      </c>
      <c r="AA242" s="89" t="n">
        <f aca="false">F242*G242</f>
        <v>0</v>
      </c>
      <c r="AB242" s="89" t="n">
        <f aca="false">$F242*H242</f>
        <v>0</v>
      </c>
      <c r="AC242" s="89" t="n">
        <f aca="false">$F242*I242</f>
        <v>0</v>
      </c>
      <c r="AD242" s="89" t="n">
        <f aca="false">$F242*J242</f>
        <v>-0</v>
      </c>
      <c r="AE242" s="89" t="n">
        <f aca="false">$F242*K242</f>
        <v>-0</v>
      </c>
      <c r="AF242" s="89" t="n">
        <f aca="false">$F242*L242</f>
        <v>-0</v>
      </c>
      <c r="AG242" s="89" t="n">
        <f aca="false">$F242*M242</f>
        <v>0</v>
      </c>
      <c r="AH242" s="89" t="n">
        <f aca="false">$F242*N242</f>
        <v>0</v>
      </c>
      <c r="AI242" s="89" t="n">
        <f aca="false">F242*O242</f>
        <v>0</v>
      </c>
      <c r="AJ242" s="93"/>
      <c r="AK242" s="89" t="n">
        <f aca="false">CHOOSE($G$3,AB242-AC242,AC242-AB242)</f>
        <v>0</v>
      </c>
      <c r="AL242" s="89" t="n">
        <f aca="false">CHOOSE($G$3,AE242-AF242,AF242-AE242)</f>
        <v>0</v>
      </c>
      <c r="AM242" s="89" t="n">
        <f aca="false">CHOOSE($G$3,AH242-AI242,AI242-AH242)</f>
        <v>0</v>
      </c>
      <c r="AN242" s="103" t="n">
        <f aca="false">SUM(AK242:AM242)</f>
        <v>0</v>
      </c>
      <c r="AP242" s="89" t="n">
        <f aca="false">CHOOSE($G$3,AA242-AB242,AB242-AA242)</f>
        <v>0</v>
      </c>
      <c r="AQ242" s="89" t="n">
        <f aca="false">CHOOSE($G$3,AD242-AE242,AE242-AD242)</f>
        <v>0</v>
      </c>
      <c r="AR242" s="89" t="n">
        <f aca="false">CHOOSE($G$3,AG242-AH242,AH242-AG242)</f>
        <v>0</v>
      </c>
      <c r="AS242" s="103" t="n">
        <f aca="false">AP242+AQ242+AR242</f>
        <v>0</v>
      </c>
      <c r="AT242" s="103"/>
      <c r="AU242" s="90" t="n">
        <f aca="false">AS242+AN242</f>
        <v>0</v>
      </c>
      <c r="AW242" s="90" t="n">
        <f aca="false">AI242+AF242+AC242</f>
        <v>0</v>
      </c>
      <c r="AX242" s="104"/>
    </row>
    <row r="243" customFormat="false" ht="12" hidden="false" customHeight="true" outlineLevel="0" collapsed="false">
      <c r="A243" s="94" t="n">
        <f aca="false">EDATE(A242,1)</f>
        <v>43922</v>
      </c>
      <c r="B243" s="95" t="n">
        <f aca="false">VLOOKUP(MONTH(A243),Volumes,4)</f>
        <v>10000</v>
      </c>
      <c r="C243" s="96"/>
      <c r="D243" s="97" t="n">
        <f aca="false">B243+C243</f>
        <v>10000</v>
      </c>
      <c r="E243" s="84" t="n">
        <f aca="false">IF(X243=0,0,IF(AND(X243=1,$H$3=1),D243*S243,IF($H$3=2,D243,"N/A")))</f>
        <v>0</v>
      </c>
      <c r="F243" s="84" t="n">
        <f aca="false">E243*W243</f>
        <v>0</v>
      </c>
      <c r="G243" s="32" t="n">
        <f aca="false">VLOOKUP($A243,Table,MATCH(G$4,Curves,0))</f>
        <v>4.0375</v>
      </c>
      <c r="H243" s="98" t="n">
        <f aca="false">G243</f>
        <v>4.0375</v>
      </c>
      <c r="I243" s="99" t="n">
        <f aca="false">H243</f>
        <v>4.0375</v>
      </c>
      <c r="J243" s="32" t="n">
        <f aca="false">VLOOKUP($A243,Table,MATCH(J$4,Curves,0))</f>
        <v>-0.0175</v>
      </c>
      <c r="K243" s="98" t="n">
        <f aca="false">J243</f>
        <v>-0.0175</v>
      </c>
      <c r="L243" s="99" t="n">
        <f aca="false">K243</f>
        <v>-0.0175</v>
      </c>
      <c r="M243" s="32" t="n">
        <f aca="false">VLOOKUP($A243,Table,MATCH(M$4,Curves,0))</f>
        <v>0.01</v>
      </c>
      <c r="N243" s="98" t="n">
        <f aca="false">VLOOKUP($A243,Table,MATCH(N$4,Curves,0))</f>
        <v>0.03</v>
      </c>
      <c r="O243" s="99" t="n">
        <f aca="false">N243</f>
        <v>0.03</v>
      </c>
      <c r="P243" s="100"/>
      <c r="Q243" s="99" t="n">
        <f aca="false">O243+L243+I243</f>
        <v>4.05</v>
      </c>
      <c r="R243" s="100"/>
      <c r="S243" s="35" t="n">
        <f aca="false">A244-A243</f>
        <v>30</v>
      </c>
      <c r="T243" s="101" t="n">
        <f aca="false">CHOOSE(F$3,A244+24,A243)</f>
        <v>43976</v>
      </c>
      <c r="U243" s="35" t="n">
        <f aca="false">T243-C$3</f>
        <v>7202</v>
      </c>
      <c r="V243" s="32" t="n">
        <f aca="false">VLOOKUP($A243,Table,MATCH(V$4,Curves,0))</f>
        <v>0.070859002456139</v>
      </c>
      <c r="W243" s="102" t="n">
        <f aca="false">1/(1+CHOOSE(F$3,(V244+($K$3/10000))/2,(V243+($K$3/10000))/2))^(2*U243/365.25)</f>
        <v>0.253341626439305</v>
      </c>
      <c r="X243" s="35" t="n">
        <f aca="false">IF(AND(mthbeg&lt;=A243,mthend&gt;=A243),1,0)</f>
        <v>0</v>
      </c>
      <c r="Y243" s="35" t="n">
        <f aca="false">S243*X243</f>
        <v>0</v>
      </c>
      <c r="AA243" s="89" t="n">
        <f aca="false">F243*G243</f>
        <v>0</v>
      </c>
      <c r="AB243" s="89" t="n">
        <f aca="false">$F243*H243</f>
        <v>0</v>
      </c>
      <c r="AC243" s="89" t="n">
        <f aca="false">$F243*I243</f>
        <v>0</v>
      </c>
      <c r="AD243" s="89" t="n">
        <f aca="false">$F243*J243</f>
        <v>-0</v>
      </c>
      <c r="AE243" s="89" t="n">
        <f aca="false">$F243*K243</f>
        <v>-0</v>
      </c>
      <c r="AF243" s="89" t="n">
        <f aca="false">$F243*L243</f>
        <v>-0</v>
      </c>
      <c r="AG243" s="89" t="n">
        <f aca="false">$F243*M243</f>
        <v>0</v>
      </c>
      <c r="AH243" s="89" t="n">
        <f aca="false">$F243*N243</f>
        <v>0</v>
      </c>
      <c r="AI243" s="89" t="n">
        <f aca="false">F243*O243</f>
        <v>0</v>
      </c>
      <c r="AJ243" s="93"/>
      <c r="AK243" s="89" t="n">
        <f aca="false">CHOOSE($G$3,AB243-AC243,AC243-AB243)</f>
        <v>0</v>
      </c>
      <c r="AL243" s="89" t="n">
        <f aca="false">CHOOSE($G$3,AE243-AF243,AF243-AE243)</f>
        <v>0</v>
      </c>
      <c r="AM243" s="89" t="n">
        <f aca="false">CHOOSE($G$3,AH243-AI243,AI243-AH243)</f>
        <v>0</v>
      </c>
      <c r="AN243" s="103" t="n">
        <f aca="false">SUM(AK243:AM243)</f>
        <v>0</v>
      </c>
      <c r="AP243" s="89" t="n">
        <f aca="false">CHOOSE($G$3,AA243-AB243,AB243-AA243)</f>
        <v>0</v>
      </c>
      <c r="AQ243" s="89" t="n">
        <f aca="false">CHOOSE($G$3,AD243-AE243,AE243-AD243)</f>
        <v>0</v>
      </c>
      <c r="AR243" s="89" t="n">
        <f aca="false">CHOOSE($G$3,AG243-AH243,AH243-AG243)</f>
        <v>0</v>
      </c>
      <c r="AS243" s="103" t="n">
        <f aca="false">AP243+AQ243+AR243</f>
        <v>0</v>
      </c>
      <c r="AT243" s="103"/>
      <c r="AU243" s="90" t="n">
        <f aca="false">AS243+AN243</f>
        <v>0</v>
      </c>
      <c r="AW243" s="90" t="n">
        <f aca="false">AI243+AF243+AC243</f>
        <v>0</v>
      </c>
      <c r="AX243" s="104"/>
    </row>
    <row r="244" customFormat="false" ht="12" hidden="false" customHeight="true" outlineLevel="0" collapsed="false">
      <c r="A244" s="94" t="n">
        <f aca="false">EDATE(A243,1)</f>
        <v>43952</v>
      </c>
      <c r="B244" s="95" t="n">
        <f aca="false">VLOOKUP(MONTH(A244),Volumes,4)</f>
        <v>20000</v>
      </c>
      <c r="C244" s="96"/>
      <c r="D244" s="97" t="n">
        <f aca="false">B244+C244</f>
        <v>20000</v>
      </c>
      <c r="E244" s="84" t="n">
        <f aca="false">IF(X244=0,0,IF(AND(X244=1,$H$3=1),D244*S244,IF($H$3=2,D244,"N/A")))</f>
        <v>0</v>
      </c>
      <c r="F244" s="84" t="n">
        <f aca="false">E244*W244</f>
        <v>0</v>
      </c>
      <c r="G244" s="32" t="n">
        <f aca="false">VLOOKUP($A244,Table,MATCH(G$4,Curves,0))</f>
        <v>4.0375</v>
      </c>
      <c r="H244" s="98" t="n">
        <f aca="false">G244</f>
        <v>4.0375</v>
      </c>
      <c r="I244" s="99" t="n">
        <f aca="false">H244</f>
        <v>4.0375</v>
      </c>
      <c r="J244" s="32" t="n">
        <f aca="false">VLOOKUP($A244,Table,MATCH(J$4,Curves,0))</f>
        <v>-0.0175</v>
      </c>
      <c r="K244" s="98" t="n">
        <f aca="false">J244</f>
        <v>-0.0175</v>
      </c>
      <c r="L244" s="99" t="n">
        <f aca="false">K244</f>
        <v>-0.0175</v>
      </c>
      <c r="M244" s="32" t="n">
        <f aca="false">VLOOKUP($A244,Table,MATCH(M$4,Curves,0))</f>
        <v>0.01</v>
      </c>
      <c r="N244" s="98" t="n">
        <f aca="false">VLOOKUP($A244,Table,MATCH(N$4,Curves,0))</f>
        <v>0.03</v>
      </c>
      <c r="O244" s="99" t="n">
        <f aca="false">N244</f>
        <v>0.03</v>
      </c>
      <c r="P244" s="100"/>
      <c r="Q244" s="99" t="n">
        <f aca="false">O244+L244+I244</f>
        <v>4.05</v>
      </c>
      <c r="R244" s="100"/>
      <c r="S244" s="35" t="n">
        <f aca="false">A245-A244</f>
        <v>31</v>
      </c>
      <c r="T244" s="101" t="n">
        <f aca="false">CHOOSE(F$3,A245+24,A244)</f>
        <v>44007</v>
      </c>
      <c r="U244" s="35" t="n">
        <f aca="false">T244-C$3</f>
        <v>7233</v>
      </c>
      <c r="V244" s="32" t="n">
        <f aca="false">VLOOKUP($A244,Table,MATCH(V$4,Curves,0))</f>
        <v>0.070859002456139</v>
      </c>
      <c r="W244" s="102" t="n">
        <f aca="false">1/(1+CHOOSE(F$3,(V245+($K$3/10000))/2,(V244+($K$3/10000))/2))^(2*U244/365.25)</f>
        <v>0.251848803992288</v>
      </c>
      <c r="X244" s="35" t="n">
        <f aca="false">IF(AND(mthbeg&lt;=A244,mthend&gt;=A244),1,0)</f>
        <v>0</v>
      </c>
      <c r="Y244" s="35" t="n">
        <f aca="false">S244*X244</f>
        <v>0</v>
      </c>
      <c r="AA244" s="89" t="n">
        <f aca="false">F244*G244</f>
        <v>0</v>
      </c>
      <c r="AB244" s="89" t="n">
        <f aca="false">$F244*H244</f>
        <v>0</v>
      </c>
      <c r="AC244" s="89" t="n">
        <f aca="false">$F244*I244</f>
        <v>0</v>
      </c>
      <c r="AD244" s="89" t="n">
        <f aca="false">$F244*J244</f>
        <v>-0</v>
      </c>
      <c r="AE244" s="89" t="n">
        <f aca="false">$F244*K244</f>
        <v>-0</v>
      </c>
      <c r="AF244" s="89" t="n">
        <f aca="false">$F244*L244</f>
        <v>-0</v>
      </c>
      <c r="AG244" s="89" t="n">
        <f aca="false">$F244*M244</f>
        <v>0</v>
      </c>
      <c r="AH244" s="89" t="n">
        <f aca="false">$F244*N244</f>
        <v>0</v>
      </c>
      <c r="AI244" s="89" t="n">
        <f aca="false">F244*O244</f>
        <v>0</v>
      </c>
      <c r="AJ244" s="93"/>
      <c r="AK244" s="89" t="n">
        <f aca="false">CHOOSE($G$3,AB244-AC244,AC244-AB244)</f>
        <v>0</v>
      </c>
      <c r="AL244" s="89" t="n">
        <f aca="false">CHOOSE($G$3,AE244-AF244,AF244-AE244)</f>
        <v>0</v>
      </c>
      <c r="AM244" s="89" t="n">
        <f aca="false">CHOOSE($G$3,AH244-AI244,AI244-AH244)</f>
        <v>0</v>
      </c>
      <c r="AN244" s="103" t="n">
        <f aca="false">SUM(AK244:AM244)</f>
        <v>0</v>
      </c>
      <c r="AP244" s="89" t="n">
        <f aca="false">CHOOSE($G$3,AA244-AB244,AB244-AA244)</f>
        <v>0</v>
      </c>
      <c r="AQ244" s="89" t="n">
        <f aca="false">CHOOSE($G$3,AD244-AE244,AE244-AD244)</f>
        <v>0</v>
      </c>
      <c r="AR244" s="89" t="n">
        <f aca="false">CHOOSE($G$3,AG244-AH244,AH244-AG244)</f>
        <v>0</v>
      </c>
      <c r="AS244" s="103" t="n">
        <f aca="false">AP244+AQ244+AR244</f>
        <v>0</v>
      </c>
      <c r="AT244" s="103"/>
      <c r="AU244" s="90" t="n">
        <f aca="false">AS244+AN244</f>
        <v>0</v>
      </c>
      <c r="AW244" s="90" t="n">
        <f aca="false">AI244+AF244+AC244</f>
        <v>0</v>
      </c>
      <c r="AX244" s="104"/>
    </row>
    <row r="245" customFormat="false" ht="12" hidden="false" customHeight="true" outlineLevel="0" collapsed="false">
      <c r="A245" s="94" t="n">
        <f aca="false">EDATE(A244,1)</f>
        <v>43983</v>
      </c>
      <c r="B245" s="95" t="n">
        <f aca="false">VLOOKUP(MONTH(A245),Volumes,4)</f>
        <v>40000</v>
      </c>
      <c r="C245" s="96"/>
      <c r="D245" s="97" t="n">
        <f aca="false">B245+C245</f>
        <v>40000</v>
      </c>
      <c r="E245" s="84" t="n">
        <f aca="false">IF(X245=0,0,IF(AND(X245=1,$H$3=1),D245*S245,IF($H$3=2,D245,"N/A")))</f>
        <v>0</v>
      </c>
      <c r="F245" s="84" t="n">
        <f aca="false">E245*W245</f>
        <v>0</v>
      </c>
      <c r="G245" s="32" t="n">
        <f aca="false">VLOOKUP($A245,Table,MATCH(G$4,Curves,0))</f>
        <v>4.0375</v>
      </c>
      <c r="H245" s="98" t="n">
        <f aca="false">G245</f>
        <v>4.0375</v>
      </c>
      <c r="I245" s="99" t="n">
        <f aca="false">H245</f>
        <v>4.0375</v>
      </c>
      <c r="J245" s="32" t="n">
        <f aca="false">VLOOKUP($A245,Table,MATCH(J$4,Curves,0))</f>
        <v>-0.0175</v>
      </c>
      <c r="K245" s="98" t="n">
        <f aca="false">J245</f>
        <v>-0.0175</v>
      </c>
      <c r="L245" s="99" t="n">
        <f aca="false">K245</f>
        <v>-0.0175</v>
      </c>
      <c r="M245" s="32" t="n">
        <f aca="false">VLOOKUP($A245,Table,MATCH(M$4,Curves,0))</f>
        <v>0.01</v>
      </c>
      <c r="N245" s="98" t="n">
        <f aca="false">VLOOKUP($A245,Table,MATCH(N$4,Curves,0))</f>
        <v>0.03</v>
      </c>
      <c r="O245" s="99" t="n">
        <f aca="false">N245</f>
        <v>0.03</v>
      </c>
      <c r="P245" s="100"/>
      <c r="Q245" s="99" t="n">
        <f aca="false">O245+L245+I245</f>
        <v>4.05</v>
      </c>
      <c r="R245" s="100"/>
      <c r="S245" s="35" t="n">
        <f aca="false">A246-A245</f>
        <v>30</v>
      </c>
      <c r="T245" s="101" t="n">
        <f aca="false">CHOOSE(F$3,A246+24,A245)</f>
        <v>44037</v>
      </c>
      <c r="U245" s="35" t="n">
        <f aca="false">T245-C$3</f>
        <v>7263</v>
      </c>
      <c r="V245" s="32" t="n">
        <f aca="false">VLOOKUP($A245,Table,MATCH(V$4,Curves,0))</f>
        <v>0.070859002456139</v>
      </c>
      <c r="W245" s="102" t="n">
        <f aca="false">1/(1+CHOOSE(F$3,(V246+($K$3/10000))/2,(V245+($K$3/10000))/2))^(2*U245/365.25)</f>
        <v>0.250412513076354</v>
      </c>
      <c r="X245" s="35" t="n">
        <f aca="false">IF(AND(mthbeg&lt;=A245,mthend&gt;=A245),1,0)</f>
        <v>0</v>
      </c>
      <c r="Y245" s="35" t="n">
        <f aca="false">S245*X245</f>
        <v>0</v>
      </c>
      <c r="AA245" s="89" t="n">
        <f aca="false">F245*G245</f>
        <v>0</v>
      </c>
      <c r="AB245" s="89" t="n">
        <f aca="false">$F245*H245</f>
        <v>0</v>
      </c>
      <c r="AC245" s="89" t="n">
        <f aca="false">$F245*I245</f>
        <v>0</v>
      </c>
      <c r="AD245" s="89" t="n">
        <f aca="false">$F245*J245</f>
        <v>-0</v>
      </c>
      <c r="AE245" s="89" t="n">
        <f aca="false">$F245*K245</f>
        <v>-0</v>
      </c>
      <c r="AF245" s="89" t="n">
        <f aca="false">$F245*L245</f>
        <v>-0</v>
      </c>
      <c r="AG245" s="89" t="n">
        <f aca="false">$F245*M245</f>
        <v>0</v>
      </c>
      <c r="AH245" s="89" t="n">
        <f aca="false">$F245*N245</f>
        <v>0</v>
      </c>
      <c r="AI245" s="89" t="n">
        <f aca="false">F245*O245</f>
        <v>0</v>
      </c>
      <c r="AJ245" s="93"/>
      <c r="AK245" s="89" t="n">
        <f aca="false">CHOOSE($G$3,AB245-AC245,AC245-AB245)</f>
        <v>0</v>
      </c>
      <c r="AL245" s="89" t="n">
        <f aca="false">CHOOSE($G$3,AE245-AF245,AF245-AE245)</f>
        <v>0</v>
      </c>
      <c r="AM245" s="89" t="n">
        <f aca="false">CHOOSE($G$3,AH245-AI245,AI245-AH245)</f>
        <v>0</v>
      </c>
      <c r="AN245" s="103" t="n">
        <f aca="false">SUM(AK245:AM245)</f>
        <v>0</v>
      </c>
      <c r="AP245" s="89" t="n">
        <f aca="false">CHOOSE($G$3,AA245-AB245,AB245-AA245)</f>
        <v>0</v>
      </c>
      <c r="AQ245" s="89" t="n">
        <f aca="false">CHOOSE($G$3,AD245-AE245,AE245-AD245)</f>
        <v>0</v>
      </c>
      <c r="AR245" s="89" t="n">
        <f aca="false">CHOOSE($G$3,AG245-AH245,AH245-AG245)</f>
        <v>0</v>
      </c>
      <c r="AS245" s="103" t="n">
        <f aca="false">AP245+AQ245+AR245</f>
        <v>0</v>
      </c>
      <c r="AT245" s="103"/>
      <c r="AU245" s="90" t="n">
        <f aca="false">AS245+AN245</f>
        <v>0</v>
      </c>
      <c r="AW245" s="90" t="n">
        <f aca="false">AI245+AF245+AC245</f>
        <v>0</v>
      </c>
      <c r="AX245" s="104"/>
    </row>
    <row r="246" customFormat="false" ht="12" hidden="false" customHeight="true" outlineLevel="0" collapsed="false">
      <c r="A246" s="94" t="n">
        <f aca="false">EDATE(A245,1)</f>
        <v>44013</v>
      </c>
      <c r="B246" s="95" t="n">
        <f aca="false">VLOOKUP(MONTH(A246),Volumes,4)</f>
        <v>40000</v>
      </c>
      <c r="C246" s="96"/>
      <c r="D246" s="97" t="n">
        <f aca="false">B246+C246</f>
        <v>40000</v>
      </c>
      <c r="E246" s="84" t="n">
        <f aca="false">IF(X246=0,0,IF(AND(X246=1,$H$3=1),D246*S246,IF($H$3=2,D246,"N/A")))</f>
        <v>0</v>
      </c>
      <c r="F246" s="84" t="n">
        <f aca="false">E246*W246</f>
        <v>0</v>
      </c>
      <c r="G246" s="32" t="n">
        <f aca="false">VLOOKUP($A246,Table,MATCH(G$4,Curves,0))</f>
        <v>4.0375</v>
      </c>
      <c r="H246" s="98" t="n">
        <f aca="false">G246</f>
        <v>4.0375</v>
      </c>
      <c r="I246" s="99" t="n">
        <f aca="false">H246</f>
        <v>4.0375</v>
      </c>
      <c r="J246" s="32" t="n">
        <f aca="false">VLOOKUP($A246,Table,MATCH(J$4,Curves,0))</f>
        <v>-0.0175</v>
      </c>
      <c r="K246" s="98" t="n">
        <f aca="false">J246</f>
        <v>-0.0175</v>
      </c>
      <c r="L246" s="99" t="n">
        <f aca="false">K246</f>
        <v>-0.0175</v>
      </c>
      <c r="M246" s="32" t="n">
        <f aca="false">VLOOKUP($A246,Table,MATCH(M$4,Curves,0))</f>
        <v>0.01</v>
      </c>
      <c r="N246" s="98" t="n">
        <f aca="false">VLOOKUP($A246,Table,MATCH(N$4,Curves,0))</f>
        <v>0.03</v>
      </c>
      <c r="O246" s="99" t="n">
        <f aca="false">N246</f>
        <v>0.03</v>
      </c>
      <c r="P246" s="100"/>
      <c r="Q246" s="99" t="n">
        <f aca="false">O246+L246+I246</f>
        <v>4.05</v>
      </c>
      <c r="R246" s="100"/>
      <c r="S246" s="35" t="n">
        <f aca="false">A247-A246</f>
        <v>31</v>
      </c>
      <c r="T246" s="101" t="n">
        <f aca="false">CHOOSE(F$3,A247+24,A246)</f>
        <v>44068</v>
      </c>
      <c r="U246" s="35" t="n">
        <f aca="false">T246-C$3</f>
        <v>7294</v>
      </c>
      <c r="V246" s="32" t="n">
        <f aca="false">VLOOKUP($A246,Table,MATCH(V$4,Curves,0))</f>
        <v>0.070859002456139</v>
      </c>
      <c r="W246" s="102" t="n">
        <f aca="false">1/(1+CHOOSE(F$3,(V247+($K$3/10000))/2,(V246+($K$3/10000))/2))^(2*U246/365.25)</f>
        <v>0.248936950509758</v>
      </c>
      <c r="X246" s="35" t="n">
        <f aca="false">IF(AND(mthbeg&lt;=A246,mthend&gt;=A246),1,0)</f>
        <v>0</v>
      </c>
      <c r="Y246" s="35" t="n">
        <f aca="false">S246*X246</f>
        <v>0</v>
      </c>
      <c r="AA246" s="89" t="n">
        <f aca="false">F246*G246</f>
        <v>0</v>
      </c>
      <c r="AB246" s="89" t="n">
        <f aca="false">$F246*H246</f>
        <v>0</v>
      </c>
      <c r="AC246" s="89" t="n">
        <f aca="false">$F246*I246</f>
        <v>0</v>
      </c>
      <c r="AD246" s="89" t="n">
        <f aca="false">$F246*J246</f>
        <v>-0</v>
      </c>
      <c r="AE246" s="89" t="n">
        <f aca="false">$F246*K246</f>
        <v>-0</v>
      </c>
      <c r="AF246" s="89" t="n">
        <f aca="false">$F246*L246</f>
        <v>-0</v>
      </c>
      <c r="AG246" s="89" t="n">
        <f aca="false">$F246*M246</f>
        <v>0</v>
      </c>
      <c r="AH246" s="89" t="n">
        <f aca="false">$F246*N246</f>
        <v>0</v>
      </c>
      <c r="AI246" s="89" t="n">
        <f aca="false">F246*O246</f>
        <v>0</v>
      </c>
      <c r="AJ246" s="93"/>
      <c r="AK246" s="89" t="n">
        <f aca="false">CHOOSE($G$3,AB246-AC246,AC246-AB246)</f>
        <v>0</v>
      </c>
      <c r="AL246" s="89" t="n">
        <f aca="false">CHOOSE($G$3,AE246-AF246,AF246-AE246)</f>
        <v>0</v>
      </c>
      <c r="AM246" s="89" t="n">
        <f aca="false">CHOOSE($G$3,AH246-AI246,AI246-AH246)</f>
        <v>0</v>
      </c>
      <c r="AN246" s="103" t="n">
        <f aca="false">SUM(AK246:AM246)</f>
        <v>0</v>
      </c>
      <c r="AP246" s="89" t="n">
        <f aca="false">CHOOSE($G$3,AA246-AB246,AB246-AA246)</f>
        <v>0</v>
      </c>
      <c r="AQ246" s="89" t="n">
        <f aca="false">CHOOSE($G$3,AD246-AE246,AE246-AD246)</f>
        <v>0</v>
      </c>
      <c r="AR246" s="89" t="n">
        <f aca="false">CHOOSE($G$3,AG246-AH246,AH246-AG246)</f>
        <v>0</v>
      </c>
      <c r="AS246" s="103" t="n">
        <f aca="false">AP246+AQ246+AR246</f>
        <v>0</v>
      </c>
      <c r="AT246" s="103"/>
      <c r="AU246" s="90" t="n">
        <f aca="false">AS246+AN246</f>
        <v>0</v>
      </c>
      <c r="AW246" s="90" t="n">
        <f aca="false">AI246+AF246+AC246</f>
        <v>0</v>
      </c>
      <c r="AX246" s="104"/>
    </row>
    <row r="247" customFormat="false" ht="12" hidden="false" customHeight="true" outlineLevel="0" collapsed="false">
      <c r="A247" s="94" t="n">
        <f aca="false">EDATE(A246,1)</f>
        <v>44044</v>
      </c>
      <c r="B247" s="95" t="n">
        <f aca="false">VLOOKUP(MONTH(A247),Volumes,4)</f>
        <v>40000</v>
      </c>
      <c r="C247" s="96"/>
      <c r="D247" s="97" t="n">
        <f aca="false">B247+C247</f>
        <v>40000</v>
      </c>
      <c r="E247" s="84" t="n">
        <f aca="false">IF(X247=0,0,IF(AND(X247=1,$H$3=1),D247*S247,IF($H$3=2,D247,"N/A")))</f>
        <v>0</v>
      </c>
      <c r="F247" s="84" t="n">
        <f aca="false">E247*W247</f>
        <v>0</v>
      </c>
      <c r="G247" s="32" t="n">
        <f aca="false">VLOOKUP($A247,Table,MATCH(G$4,Curves,0))</f>
        <v>4.0375</v>
      </c>
      <c r="H247" s="98" t="n">
        <f aca="false">G247</f>
        <v>4.0375</v>
      </c>
      <c r="I247" s="99" t="n">
        <f aca="false">H247</f>
        <v>4.0375</v>
      </c>
      <c r="J247" s="32" t="n">
        <f aca="false">VLOOKUP($A247,Table,MATCH(J$4,Curves,0))</f>
        <v>-0.0175</v>
      </c>
      <c r="K247" s="98" t="n">
        <f aca="false">J247</f>
        <v>-0.0175</v>
      </c>
      <c r="L247" s="99" t="n">
        <f aca="false">K247</f>
        <v>-0.0175</v>
      </c>
      <c r="M247" s="32" t="n">
        <f aca="false">VLOOKUP($A247,Table,MATCH(M$4,Curves,0))</f>
        <v>0.01</v>
      </c>
      <c r="N247" s="98" t="n">
        <f aca="false">VLOOKUP($A247,Table,MATCH(N$4,Curves,0))</f>
        <v>0.03</v>
      </c>
      <c r="O247" s="99" t="n">
        <f aca="false">N247</f>
        <v>0.03</v>
      </c>
      <c r="P247" s="100"/>
      <c r="Q247" s="99" t="n">
        <f aca="false">O247+L247+I247</f>
        <v>4.05</v>
      </c>
      <c r="R247" s="100"/>
      <c r="S247" s="35" t="n">
        <f aca="false">A248-A247</f>
        <v>31</v>
      </c>
      <c r="T247" s="101" t="n">
        <f aca="false">CHOOSE(F$3,A248+24,A247)</f>
        <v>44099</v>
      </c>
      <c r="U247" s="35" t="n">
        <f aca="false">T247-C$3</f>
        <v>7325</v>
      </c>
      <c r="V247" s="32" t="n">
        <f aca="false">VLOOKUP($A247,Table,MATCH(V$4,Curves,0))</f>
        <v>0.070859002456139</v>
      </c>
      <c r="W247" s="102" t="n">
        <f aca="false">1/(1+CHOOSE(F$3,(V248+($K$3/10000))/2,(V247+($K$3/10000))/2))^(2*U247/365.25)</f>
        <v>0.247470082735851</v>
      </c>
      <c r="X247" s="35" t="n">
        <f aca="false">IF(AND(mthbeg&lt;=A247,mthend&gt;=A247),1,0)</f>
        <v>0</v>
      </c>
      <c r="Y247" s="35" t="n">
        <f aca="false">S247*X247</f>
        <v>0</v>
      </c>
      <c r="AA247" s="89" t="n">
        <f aca="false">F247*G247</f>
        <v>0</v>
      </c>
      <c r="AB247" s="89" t="n">
        <f aca="false">$F247*H247</f>
        <v>0</v>
      </c>
      <c r="AC247" s="89" t="n">
        <f aca="false">$F247*I247</f>
        <v>0</v>
      </c>
      <c r="AD247" s="89" t="n">
        <f aca="false">$F247*J247</f>
        <v>-0</v>
      </c>
      <c r="AE247" s="89" t="n">
        <f aca="false">$F247*K247</f>
        <v>-0</v>
      </c>
      <c r="AF247" s="89" t="n">
        <f aca="false">$F247*L247</f>
        <v>-0</v>
      </c>
      <c r="AG247" s="89" t="n">
        <f aca="false">$F247*M247</f>
        <v>0</v>
      </c>
      <c r="AH247" s="89" t="n">
        <f aca="false">$F247*N247</f>
        <v>0</v>
      </c>
      <c r="AI247" s="89" t="n">
        <f aca="false">F247*O247</f>
        <v>0</v>
      </c>
      <c r="AJ247" s="93"/>
      <c r="AK247" s="89" t="n">
        <f aca="false">CHOOSE($G$3,AB247-AC247,AC247-AB247)</f>
        <v>0</v>
      </c>
      <c r="AL247" s="89" t="n">
        <f aca="false">CHOOSE($G$3,AE247-AF247,AF247-AE247)</f>
        <v>0</v>
      </c>
      <c r="AM247" s="89" t="n">
        <f aca="false">CHOOSE($G$3,AH247-AI247,AI247-AH247)</f>
        <v>0</v>
      </c>
      <c r="AN247" s="103" t="n">
        <f aca="false">SUM(AK247:AM247)</f>
        <v>0</v>
      </c>
      <c r="AP247" s="89" t="n">
        <f aca="false">CHOOSE($G$3,AA247-AB247,AB247-AA247)</f>
        <v>0</v>
      </c>
      <c r="AQ247" s="89" t="n">
        <f aca="false">CHOOSE($G$3,AD247-AE247,AE247-AD247)</f>
        <v>0</v>
      </c>
      <c r="AR247" s="89" t="n">
        <f aca="false">CHOOSE($G$3,AG247-AH247,AH247-AG247)</f>
        <v>0</v>
      </c>
      <c r="AS247" s="103" t="n">
        <f aca="false">AP247+AQ247+AR247</f>
        <v>0</v>
      </c>
      <c r="AT247" s="103"/>
      <c r="AU247" s="90" t="n">
        <f aca="false">AS247+AN247</f>
        <v>0</v>
      </c>
      <c r="AW247" s="90" t="n">
        <f aca="false">AI247+AF247+AC247</f>
        <v>0</v>
      </c>
      <c r="AX247" s="104"/>
    </row>
    <row r="248" customFormat="false" ht="12" hidden="false" customHeight="true" outlineLevel="0" collapsed="false">
      <c r="A248" s="94" t="n">
        <f aca="false">EDATE(A247,1)</f>
        <v>44075</v>
      </c>
      <c r="B248" s="95" t="n">
        <f aca="false">VLOOKUP(MONTH(A248),Volumes,4)</f>
        <v>20000</v>
      </c>
      <c r="C248" s="96"/>
      <c r="D248" s="97" t="n">
        <f aca="false">B248+C248</f>
        <v>20000</v>
      </c>
      <c r="E248" s="84" t="n">
        <f aca="false">IF(X248=0,0,IF(AND(X248=1,$H$3=1),D248*S248,IF($H$3=2,D248,"N/A")))</f>
        <v>0</v>
      </c>
      <c r="F248" s="84" t="n">
        <f aca="false">E248*W248</f>
        <v>0</v>
      </c>
      <c r="G248" s="32" t="n">
        <f aca="false">VLOOKUP($A248,Table,MATCH(G$4,Curves,0))</f>
        <v>4.0375</v>
      </c>
      <c r="H248" s="98" t="n">
        <f aca="false">G248</f>
        <v>4.0375</v>
      </c>
      <c r="I248" s="99" t="n">
        <f aca="false">H248</f>
        <v>4.0375</v>
      </c>
      <c r="J248" s="32" t="n">
        <f aca="false">VLOOKUP($A248,Table,MATCH(J$4,Curves,0))</f>
        <v>-0.0175</v>
      </c>
      <c r="K248" s="98" t="n">
        <f aca="false">J248</f>
        <v>-0.0175</v>
      </c>
      <c r="L248" s="99" t="n">
        <f aca="false">K248</f>
        <v>-0.0175</v>
      </c>
      <c r="M248" s="32" t="n">
        <f aca="false">VLOOKUP($A248,Table,MATCH(M$4,Curves,0))</f>
        <v>0.01</v>
      </c>
      <c r="N248" s="98" t="n">
        <f aca="false">VLOOKUP($A248,Table,MATCH(N$4,Curves,0))</f>
        <v>0.03</v>
      </c>
      <c r="O248" s="99" t="n">
        <f aca="false">N248</f>
        <v>0.03</v>
      </c>
      <c r="P248" s="100"/>
      <c r="Q248" s="99" t="n">
        <f aca="false">O248+L248+I248</f>
        <v>4.05</v>
      </c>
      <c r="R248" s="100"/>
      <c r="S248" s="35" t="n">
        <f aca="false">A249-A248</f>
        <v>30</v>
      </c>
      <c r="T248" s="101" t="n">
        <f aca="false">CHOOSE(F$3,A249+24,A248)</f>
        <v>44129</v>
      </c>
      <c r="U248" s="35" t="n">
        <f aca="false">T248-C$3</f>
        <v>7355</v>
      </c>
      <c r="V248" s="32" t="n">
        <f aca="false">VLOOKUP($A248,Table,MATCH(V$4,Curves,0))</f>
        <v>0.070859002456139</v>
      </c>
      <c r="W248" s="102" t="n">
        <f aca="false">1/(1+CHOOSE(F$3,(V249+($K$3/10000))/2,(V248+($K$3/10000))/2))^(2*U248/365.25)</f>
        <v>0.24605876361833</v>
      </c>
      <c r="X248" s="35" t="n">
        <f aca="false">IF(AND(mthbeg&lt;=A248,mthend&gt;=A248),1,0)</f>
        <v>0</v>
      </c>
      <c r="Y248" s="35" t="n">
        <f aca="false">S248*X248</f>
        <v>0</v>
      </c>
      <c r="AA248" s="89" t="n">
        <f aca="false">F248*G248</f>
        <v>0</v>
      </c>
      <c r="AB248" s="89" t="n">
        <f aca="false">$F248*H248</f>
        <v>0</v>
      </c>
      <c r="AC248" s="89" t="n">
        <f aca="false">$F248*I248</f>
        <v>0</v>
      </c>
      <c r="AD248" s="89" t="n">
        <f aca="false">$F248*J248</f>
        <v>-0</v>
      </c>
      <c r="AE248" s="89" t="n">
        <f aca="false">$F248*K248</f>
        <v>-0</v>
      </c>
      <c r="AF248" s="89" t="n">
        <f aca="false">$F248*L248</f>
        <v>-0</v>
      </c>
      <c r="AG248" s="89" t="n">
        <f aca="false">$F248*M248</f>
        <v>0</v>
      </c>
      <c r="AH248" s="89" t="n">
        <f aca="false">$F248*N248</f>
        <v>0</v>
      </c>
      <c r="AI248" s="89" t="n">
        <f aca="false">F248*O248</f>
        <v>0</v>
      </c>
      <c r="AJ248" s="93"/>
      <c r="AK248" s="89" t="n">
        <f aca="false">CHOOSE($G$3,AB248-AC248,AC248-AB248)</f>
        <v>0</v>
      </c>
      <c r="AL248" s="89" t="n">
        <f aca="false">CHOOSE($G$3,AE248-AF248,AF248-AE248)</f>
        <v>0</v>
      </c>
      <c r="AM248" s="89" t="n">
        <f aca="false">CHOOSE($G$3,AH248-AI248,AI248-AH248)</f>
        <v>0</v>
      </c>
      <c r="AN248" s="103" t="n">
        <f aca="false">SUM(AK248:AM248)</f>
        <v>0</v>
      </c>
      <c r="AP248" s="89" t="n">
        <f aca="false">CHOOSE($G$3,AA248-AB248,AB248-AA248)</f>
        <v>0</v>
      </c>
      <c r="AQ248" s="89" t="n">
        <f aca="false">CHOOSE($G$3,AD248-AE248,AE248-AD248)</f>
        <v>0</v>
      </c>
      <c r="AR248" s="89" t="n">
        <f aca="false">CHOOSE($G$3,AG248-AH248,AH248-AG248)</f>
        <v>0</v>
      </c>
      <c r="AS248" s="103" t="n">
        <f aca="false">AP248+AQ248+AR248</f>
        <v>0</v>
      </c>
      <c r="AT248" s="103"/>
      <c r="AU248" s="90" t="n">
        <f aca="false">AS248+AN248</f>
        <v>0</v>
      </c>
      <c r="AW248" s="90" t="n">
        <f aca="false">AI248+AF248+AC248</f>
        <v>0</v>
      </c>
      <c r="AX248" s="104"/>
    </row>
    <row r="249" customFormat="false" ht="12" hidden="false" customHeight="true" outlineLevel="0" collapsed="false">
      <c r="A249" s="94" t="n">
        <f aca="false">EDATE(A248,1)</f>
        <v>44105</v>
      </c>
      <c r="B249" s="95" t="n">
        <f aca="false">VLOOKUP(MONTH(A249),Volumes,4)</f>
        <v>10000</v>
      </c>
      <c r="C249" s="96"/>
      <c r="D249" s="97" t="n">
        <f aca="false">B249+C249</f>
        <v>10000</v>
      </c>
      <c r="E249" s="84" t="n">
        <f aca="false">IF(X249=0,0,IF(AND(X249=1,$H$3=1),D249*S249,IF($H$3=2,D249,"N/A")))</f>
        <v>0</v>
      </c>
      <c r="F249" s="84" t="n">
        <f aca="false">E249*W249</f>
        <v>0</v>
      </c>
      <c r="G249" s="32" t="n">
        <f aca="false">VLOOKUP($A249,Table,MATCH(G$4,Curves,0))</f>
        <v>4.0375</v>
      </c>
      <c r="H249" s="98" t="n">
        <f aca="false">G249</f>
        <v>4.0375</v>
      </c>
      <c r="I249" s="99" t="n">
        <f aca="false">H249</f>
        <v>4.0375</v>
      </c>
      <c r="J249" s="32" t="n">
        <f aca="false">VLOOKUP($A249,Table,MATCH(J$4,Curves,0))</f>
        <v>-0.0175</v>
      </c>
      <c r="K249" s="98" t="n">
        <f aca="false">J249</f>
        <v>-0.0175</v>
      </c>
      <c r="L249" s="99" t="n">
        <f aca="false">K249</f>
        <v>-0.0175</v>
      </c>
      <c r="M249" s="32" t="n">
        <f aca="false">VLOOKUP($A249,Table,MATCH(M$4,Curves,0))</f>
        <v>0.01</v>
      </c>
      <c r="N249" s="98" t="n">
        <f aca="false">VLOOKUP($A249,Table,MATCH(N$4,Curves,0))</f>
        <v>0.03</v>
      </c>
      <c r="O249" s="99" t="n">
        <f aca="false">N249</f>
        <v>0.03</v>
      </c>
      <c r="P249" s="100"/>
      <c r="Q249" s="99" t="n">
        <f aca="false">O249+L249+I249</f>
        <v>4.05</v>
      </c>
      <c r="R249" s="100"/>
      <c r="S249" s="35" t="n">
        <f aca="false">A250-A249</f>
        <v>31</v>
      </c>
      <c r="T249" s="101" t="n">
        <f aca="false">CHOOSE(F$3,A250+24,A249)</f>
        <v>44160</v>
      </c>
      <c r="U249" s="35" t="n">
        <f aca="false">T249-C$3</f>
        <v>7386</v>
      </c>
      <c r="V249" s="32" t="n">
        <f aca="false">VLOOKUP($A249,Table,MATCH(V$4,Curves,0))</f>
        <v>0.070859002456139</v>
      </c>
      <c r="W249" s="102" t="n">
        <f aca="false">1/(1+CHOOSE(F$3,(V250+($K$3/10000))/2,(V249+($K$3/10000))/2))^(2*U249/365.25)</f>
        <v>0.244608855639222</v>
      </c>
      <c r="X249" s="35" t="n">
        <f aca="false">IF(AND(mthbeg&lt;=A249,mthend&gt;=A249),1,0)</f>
        <v>0</v>
      </c>
      <c r="Y249" s="35" t="n">
        <f aca="false">S249*X249</f>
        <v>0</v>
      </c>
      <c r="AA249" s="89" t="n">
        <f aca="false">F249*G249</f>
        <v>0</v>
      </c>
      <c r="AB249" s="89" t="n">
        <f aca="false">$F249*H249</f>
        <v>0</v>
      </c>
      <c r="AC249" s="89" t="n">
        <f aca="false">$F249*I249</f>
        <v>0</v>
      </c>
      <c r="AD249" s="89" t="n">
        <f aca="false">$F249*J249</f>
        <v>-0</v>
      </c>
      <c r="AE249" s="89" t="n">
        <f aca="false">$F249*K249</f>
        <v>-0</v>
      </c>
      <c r="AF249" s="89" t="n">
        <f aca="false">$F249*L249</f>
        <v>-0</v>
      </c>
      <c r="AG249" s="89" t="n">
        <f aca="false">$F249*M249</f>
        <v>0</v>
      </c>
      <c r="AH249" s="89" t="n">
        <f aca="false">$F249*N249</f>
        <v>0</v>
      </c>
      <c r="AI249" s="89" t="n">
        <f aca="false">F249*O249</f>
        <v>0</v>
      </c>
      <c r="AJ249" s="93"/>
      <c r="AK249" s="89" t="n">
        <f aca="false">CHOOSE($G$3,AB249-AC249,AC249-AB249)</f>
        <v>0</v>
      </c>
      <c r="AL249" s="89" t="n">
        <f aca="false">CHOOSE($G$3,AE249-AF249,AF249-AE249)</f>
        <v>0</v>
      </c>
      <c r="AM249" s="89" t="n">
        <f aca="false">CHOOSE($G$3,AH249-AI249,AI249-AH249)</f>
        <v>0</v>
      </c>
      <c r="AN249" s="103" t="n">
        <f aca="false">SUM(AK249:AM249)</f>
        <v>0</v>
      </c>
      <c r="AP249" s="89" t="n">
        <f aca="false">CHOOSE($G$3,AA249-AB249,AB249-AA249)</f>
        <v>0</v>
      </c>
      <c r="AQ249" s="89" t="n">
        <f aca="false">CHOOSE($G$3,AD249-AE249,AE249-AD249)</f>
        <v>0</v>
      </c>
      <c r="AR249" s="89" t="n">
        <f aca="false">CHOOSE($G$3,AG249-AH249,AH249-AG249)</f>
        <v>0</v>
      </c>
      <c r="AS249" s="103" t="n">
        <f aca="false">AP249+AQ249+AR249</f>
        <v>0</v>
      </c>
      <c r="AT249" s="103"/>
      <c r="AU249" s="90" t="n">
        <f aca="false">AS249+AN249</f>
        <v>0</v>
      </c>
      <c r="AW249" s="90" t="n">
        <f aca="false">AI249+AF249+AC249</f>
        <v>0</v>
      </c>
      <c r="AX249" s="104"/>
    </row>
    <row r="250" customFormat="false" ht="12" hidden="false" customHeight="true" outlineLevel="0" collapsed="false">
      <c r="A250" s="94" t="n">
        <f aca="false">EDATE(A249,1)</f>
        <v>44136</v>
      </c>
      <c r="B250" s="95" t="n">
        <f aca="false">VLOOKUP(MONTH(A250),Volumes,4)</f>
        <v>10000</v>
      </c>
      <c r="C250" s="96"/>
      <c r="D250" s="97" t="n">
        <f aca="false">B250+C250</f>
        <v>10000</v>
      </c>
      <c r="E250" s="84" t="n">
        <f aca="false">IF(X250=0,0,IF(AND(X250=1,$H$3=1),D250*S250,IF($H$3=2,D250,"N/A")))</f>
        <v>0</v>
      </c>
      <c r="F250" s="84" t="n">
        <f aca="false">E250*W250</f>
        <v>0</v>
      </c>
      <c r="G250" s="32" t="n">
        <f aca="false">VLOOKUP($A250,Table,MATCH(G$4,Curves,0))</f>
        <v>4.0375</v>
      </c>
      <c r="H250" s="98" t="n">
        <f aca="false">G250</f>
        <v>4.0375</v>
      </c>
      <c r="I250" s="99" t="n">
        <f aca="false">H250</f>
        <v>4.0375</v>
      </c>
      <c r="J250" s="32" t="n">
        <f aca="false">VLOOKUP($A250,Table,MATCH(J$4,Curves,0))</f>
        <v>-0.0175</v>
      </c>
      <c r="K250" s="98" t="n">
        <f aca="false">J250</f>
        <v>-0.0175</v>
      </c>
      <c r="L250" s="99" t="n">
        <f aca="false">K250</f>
        <v>-0.0175</v>
      </c>
      <c r="M250" s="32" t="n">
        <f aca="false">VLOOKUP($A250,Table,MATCH(M$4,Curves,0))</f>
        <v>0.01</v>
      </c>
      <c r="N250" s="98" t="n">
        <f aca="false">VLOOKUP($A250,Table,MATCH(N$4,Curves,0))</f>
        <v>0.03</v>
      </c>
      <c r="O250" s="99" t="n">
        <f aca="false">N250</f>
        <v>0.03</v>
      </c>
      <c r="P250" s="100"/>
      <c r="Q250" s="99" t="n">
        <f aca="false">O250+L250+I250</f>
        <v>4.05</v>
      </c>
      <c r="R250" s="100"/>
      <c r="S250" s="35" t="n">
        <f aca="false">A251-A250</f>
        <v>30</v>
      </c>
      <c r="T250" s="101" t="n">
        <f aca="false">CHOOSE(F$3,A251+24,A250)</f>
        <v>44190</v>
      </c>
      <c r="U250" s="35" t="n">
        <f aca="false">T250-C$3</f>
        <v>7416</v>
      </c>
      <c r="V250" s="32" t="n">
        <f aca="false">VLOOKUP($A250,Table,MATCH(V$4,Curves,0))</f>
        <v>0.070859002456139</v>
      </c>
      <c r="W250" s="102" t="n">
        <f aca="false">1/(1+CHOOSE(F$3,(V251+($K$3/10000))/2,(V250+($K$3/10000))/2))^(2*U250/365.25)</f>
        <v>0.243213854067872</v>
      </c>
      <c r="X250" s="35" t="n">
        <f aca="false">IF(AND(mthbeg&lt;=A250,mthend&gt;=A250),1,0)</f>
        <v>0</v>
      </c>
      <c r="Y250" s="35" t="n">
        <f aca="false">S250*X250</f>
        <v>0</v>
      </c>
      <c r="AA250" s="89" t="n">
        <f aca="false">F250*G250</f>
        <v>0</v>
      </c>
      <c r="AB250" s="89" t="n">
        <f aca="false">$F250*H250</f>
        <v>0</v>
      </c>
      <c r="AC250" s="89" t="n">
        <f aca="false">$F250*I250</f>
        <v>0</v>
      </c>
      <c r="AD250" s="89" t="n">
        <f aca="false">$F250*J250</f>
        <v>-0</v>
      </c>
      <c r="AE250" s="89" t="n">
        <f aca="false">$F250*K250</f>
        <v>-0</v>
      </c>
      <c r="AF250" s="89" t="n">
        <f aca="false">$F250*L250</f>
        <v>-0</v>
      </c>
      <c r="AG250" s="89" t="n">
        <f aca="false">$F250*M250</f>
        <v>0</v>
      </c>
      <c r="AH250" s="89" t="n">
        <f aca="false">$F250*N250</f>
        <v>0</v>
      </c>
      <c r="AI250" s="89" t="n">
        <f aca="false">F250*O250</f>
        <v>0</v>
      </c>
      <c r="AJ250" s="93"/>
      <c r="AK250" s="89" t="n">
        <f aca="false">CHOOSE($G$3,AB250-AC250,AC250-AB250)</f>
        <v>0</v>
      </c>
      <c r="AL250" s="89" t="n">
        <f aca="false">CHOOSE($G$3,AE250-AF250,AF250-AE250)</f>
        <v>0</v>
      </c>
      <c r="AM250" s="89" t="n">
        <f aca="false">CHOOSE($G$3,AH250-AI250,AI250-AH250)</f>
        <v>0</v>
      </c>
      <c r="AN250" s="103" t="n">
        <f aca="false">SUM(AK250:AM250)</f>
        <v>0</v>
      </c>
      <c r="AP250" s="89" t="n">
        <f aca="false">CHOOSE($G$3,AA250-AB250,AB250-AA250)</f>
        <v>0</v>
      </c>
      <c r="AQ250" s="89" t="n">
        <f aca="false">CHOOSE($G$3,AD250-AE250,AE250-AD250)</f>
        <v>0</v>
      </c>
      <c r="AR250" s="89" t="n">
        <f aca="false">CHOOSE($G$3,AG250-AH250,AH250-AG250)</f>
        <v>0</v>
      </c>
      <c r="AS250" s="103" t="n">
        <f aca="false">AP250+AQ250+AR250</f>
        <v>0</v>
      </c>
      <c r="AT250" s="103"/>
      <c r="AU250" s="90" t="n">
        <f aca="false">AS250+AN250</f>
        <v>0</v>
      </c>
      <c r="AW250" s="90" t="n">
        <f aca="false">AI250+AF250+AC250</f>
        <v>0</v>
      </c>
      <c r="AX250" s="104"/>
    </row>
    <row r="251" customFormat="false" ht="12" hidden="false" customHeight="true" outlineLevel="0" collapsed="false">
      <c r="A251" s="94" t="n">
        <f aca="false">EDATE(A250,1)</f>
        <v>44166</v>
      </c>
      <c r="B251" s="95" t="n">
        <f aca="false">VLOOKUP(MONTH(A251),Volumes,4)</f>
        <v>10000</v>
      </c>
      <c r="C251" s="96"/>
      <c r="D251" s="97" t="n">
        <f aca="false">B251+C251</f>
        <v>10000</v>
      </c>
      <c r="E251" s="84" t="n">
        <f aca="false">IF(X251=0,0,IF(AND(X251=1,$H$3=1),D251*S251,IF($H$3=2,D251,"N/A")))</f>
        <v>0</v>
      </c>
      <c r="F251" s="84" t="n">
        <f aca="false">E251*W251</f>
        <v>0</v>
      </c>
      <c r="G251" s="32" t="n">
        <f aca="false">VLOOKUP($A251,Table,MATCH(G$4,Curves,0))</f>
        <v>4.0375</v>
      </c>
      <c r="H251" s="98" t="n">
        <f aca="false">G251</f>
        <v>4.0375</v>
      </c>
      <c r="I251" s="99" t="n">
        <f aca="false">H251</f>
        <v>4.0375</v>
      </c>
      <c r="J251" s="32" t="n">
        <f aca="false">VLOOKUP($A251,Table,MATCH(J$4,Curves,0))</f>
        <v>-0.0175</v>
      </c>
      <c r="K251" s="98" t="n">
        <f aca="false">J251</f>
        <v>-0.0175</v>
      </c>
      <c r="L251" s="99" t="n">
        <f aca="false">K251</f>
        <v>-0.0175</v>
      </c>
      <c r="M251" s="32" t="n">
        <f aca="false">VLOOKUP($A251,Table,MATCH(M$4,Curves,0))</f>
        <v>0.01</v>
      </c>
      <c r="N251" s="98" t="n">
        <f aca="false">VLOOKUP($A251,Table,MATCH(N$4,Curves,0))</f>
        <v>0.03</v>
      </c>
      <c r="O251" s="99" t="n">
        <f aca="false">N251</f>
        <v>0.03</v>
      </c>
      <c r="P251" s="100"/>
      <c r="Q251" s="99" t="n">
        <f aca="false">O251+L251+I251</f>
        <v>4.05</v>
      </c>
      <c r="R251" s="100"/>
      <c r="S251" s="35" t="n">
        <f aca="false">A252-A251</f>
        <v>31</v>
      </c>
      <c r="T251" s="101" t="n">
        <f aca="false">CHOOSE(F$3,A252+24,A251)</f>
        <v>44221</v>
      </c>
      <c r="U251" s="35" t="n">
        <f aca="false">T251-C$3</f>
        <v>7447</v>
      </c>
      <c r="V251" s="32" t="n">
        <f aca="false">VLOOKUP($A251,Table,MATCH(V$4,Curves,0))</f>
        <v>0.070859002456139</v>
      </c>
      <c r="W251" s="102" t="n">
        <f aca="false">1/(1+CHOOSE(F$3,(V252+($K$3/10000))/2,(V251+($K$3/10000))/2))^(2*U251/365.25)</f>
        <v>0.241780709795922</v>
      </c>
      <c r="X251" s="35" t="n">
        <f aca="false">IF(AND(mthbeg&lt;=A251,mthend&gt;=A251),1,0)</f>
        <v>0</v>
      </c>
      <c r="Y251" s="35" t="n">
        <f aca="false">S251*X251</f>
        <v>0</v>
      </c>
      <c r="AA251" s="89" t="n">
        <f aca="false">F251*G251</f>
        <v>0</v>
      </c>
      <c r="AB251" s="89" t="n">
        <f aca="false">$F251*H251</f>
        <v>0</v>
      </c>
      <c r="AC251" s="89" t="n">
        <f aca="false">$F251*I251</f>
        <v>0</v>
      </c>
      <c r="AD251" s="89" t="n">
        <f aca="false">$F251*J251</f>
        <v>-0</v>
      </c>
      <c r="AE251" s="89" t="n">
        <f aca="false">$F251*K251</f>
        <v>-0</v>
      </c>
      <c r="AF251" s="89" t="n">
        <f aca="false">$F251*L251</f>
        <v>-0</v>
      </c>
      <c r="AG251" s="89" t="n">
        <f aca="false">$F251*M251</f>
        <v>0</v>
      </c>
      <c r="AH251" s="89" t="n">
        <f aca="false">$F251*N251</f>
        <v>0</v>
      </c>
      <c r="AI251" s="89" t="n">
        <f aca="false">F251*O251</f>
        <v>0</v>
      </c>
      <c r="AJ251" s="93"/>
      <c r="AK251" s="89" t="n">
        <f aca="false">CHOOSE($G$3,AB251-AC251,AC251-AB251)</f>
        <v>0</v>
      </c>
      <c r="AL251" s="89" t="n">
        <f aca="false">CHOOSE($G$3,AE251-AF251,AF251-AE251)</f>
        <v>0</v>
      </c>
      <c r="AM251" s="89" t="n">
        <f aca="false">CHOOSE($G$3,AH251-AI251,AI251-AH251)</f>
        <v>0</v>
      </c>
      <c r="AN251" s="103" t="n">
        <f aca="false">SUM(AK251:AM251)</f>
        <v>0</v>
      </c>
      <c r="AP251" s="89" t="n">
        <f aca="false">CHOOSE($G$3,AA251-AB251,AB251-AA251)</f>
        <v>0</v>
      </c>
      <c r="AQ251" s="89" t="n">
        <f aca="false">CHOOSE($G$3,AD251-AE251,AE251-AD251)</f>
        <v>0</v>
      </c>
      <c r="AR251" s="89" t="n">
        <f aca="false">CHOOSE($G$3,AG251-AH251,AH251-AG251)</f>
        <v>0</v>
      </c>
      <c r="AS251" s="103" t="n">
        <f aca="false">AP251+AQ251+AR251</f>
        <v>0</v>
      </c>
      <c r="AT251" s="103"/>
      <c r="AU251" s="90" t="n">
        <f aca="false">AS251+AN251</f>
        <v>0</v>
      </c>
      <c r="AW251" s="90" t="n">
        <f aca="false">AI251+AF251+AC251</f>
        <v>0</v>
      </c>
      <c r="AX251" s="104"/>
    </row>
    <row r="252" customFormat="false" ht="12" hidden="false" customHeight="true" outlineLevel="0" collapsed="false">
      <c r="A252" s="94" t="n">
        <f aca="false">EDATE(A251,1)</f>
        <v>44197</v>
      </c>
      <c r="B252" s="95" t="n">
        <f aca="false">VLOOKUP(MONTH(A252),Volumes,4)</f>
        <v>10000</v>
      </c>
      <c r="C252" s="96"/>
      <c r="D252" s="97" t="n">
        <f aca="false">B252+C252</f>
        <v>10000</v>
      </c>
      <c r="E252" s="84" t="n">
        <f aca="false">IF(X252=0,0,IF(AND(X252=1,$H$3=1),D252*S252,IF($H$3=2,D252,"N/A")))</f>
        <v>0</v>
      </c>
      <c r="F252" s="84" t="n">
        <f aca="false">E252*W252</f>
        <v>0</v>
      </c>
      <c r="G252" s="32" t="n">
        <f aca="false">VLOOKUP($A252,Table,MATCH(G$4,Curves,0))</f>
        <v>4.0375</v>
      </c>
      <c r="H252" s="98" t="n">
        <f aca="false">G252</f>
        <v>4.0375</v>
      </c>
      <c r="I252" s="99" t="n">
        <f aca="false">H252</f>
        <v>4.0375</v>
      </c>
      <c r="J252" s="32" t="n">
        <f aca="false">VLOOKUP($A252,Table,MATCH(J$4,Curves,0))</f>
        <v>-0.0175</v>
      </c>
      <c r="K252" s="98" t="n">
        <f aca="false">J252</f>
        <v>-0.0175</v>
      </c>
      <c r="L252" s="99" t="n">
        <f aca="false">K252</f>
        <v>-0.0175</v>
      </c>
      <c r="M252" s="32" t="n">
        <f aca="false">VLOOKUP($A252,Table,MATCH(M$4,Curves,0))</f>
        <v>0.01</v>
      </c>
      <c r="N252" s="98" t="n">
        <f aca="false">VLOOKUP($A252,Table,MATCH(N$4,Curves,0))</f>
        <v>0.03</v>
      </c>
      <c r="O252" s="99" t="n">
        <f aca="false">N252</f>
        <v>0.03</v>
      </c>
      <c r="P252" s="100"/>
      <c r="Q252" s="99" t="n">
        <f aca="false">O252+L252+I252</f>
        <v>4.05</v>
      </c>
      <c r="R252" s="100"/>
      <c r="S252" s="35" t="n">
        <f aca="false">A253-A252</f>
        <v>31</v>
      </c>
      <c r="T252" s="101" t="n">
        <f aca="false">CHOOSE(F$3,A253+24,A252)</f>
        <v>44252</v>
      </c>
      <c r="U252" s="35" t="n">
        <f aca="false">T252-C$3</f>
        <v>7478</v>
      </c>
      <c r="V252" s="32" t="n">
        <f aca="false">VLOOKUP($A252,Table,MATCH(V$4,Curves,0))</f>
        <v>0.070859002456139</v>
      </c>
      <c r="W252" s="102" t="n">
        <f aca="false">1/(1+CHOOSE(F$3,(V253+($K$3/10000))/2,(V252+($K$3/10000))/2))^(2*U252/365.25)</f>
        <v>0.240356010365702</v>
      </c>
      <c r="X252" s="35" t="n">
        <f aca="false">IF(AND(mthbeg&lt;=A252,mthend&gt;=A252),1,0)</f>
        <v>0</v>
      </c>
      <c r="Y252" s="35" t="n">
        <f aca="false">S252*X252</f>
        <v>0</v>
      </c>
      <c r="AA252" s="89" t="n">
        <f aca="false">F252*G252</f>
        <v>0</v>
      </c>
      <c r="AB252" s="89" t="n">
        <f aca="false">$F252*H252</f>
        <v>0</v>
      </c>
      <c r="AC252" s="89" t="n">
        <f aca="false">$F252*I252</f>
        <v>0</v>
      </c>
      <c r="AD252" s="89" t="n">
        <f aca="false">$F252*J252</f>
        <v>-0</v>
      </c>
      <c r="AE252" s="89" t="n">
        <f aca="false">$F252*K252</f>
        <v>-0</v>
      </c>
      <c r="AF252" s="89" t="n">
        <f aca="false">$F252*L252</f>
        <v>-0</v>
      </c>
      <c r="AG252" s="89" t="n">
        <f aca="false">$F252*M252</f>
        <v>0</v>
      </c>
      <c r="AH252" s="89" t="n">
        <f aca="false">$F252*N252</f>
        <v>0</v>
      </c>
      <c r="AI252" s="89" t="n">
        <f aca="false">F252*O252</f>
        <v>0</v>
      </c>
      <c r="AJ252" s="93"/>
      <c r="AK252" s="89" t="n">
        <f aca="false">CHOOSE($G$3,AB252-AC252,AC252-AB252)</f>
        <v>0</v>
      </c>
      <c r="AL252" s="89" t="n">
        <f aca="false">CHOOSE($G$3,AE252-AF252,AF252-AE252)</f>
        <v>0</v>
      </c>
      <c r="AM252" s="89" t="n">
        <f aca="false">CHOOSE($G$3,AH252-AI252,AI252-AH252)</f>
        <v>0</v>
      </c>
      <c r="AN252" s="103" t="n">
        <f aca="false">SUM(AK252:AM252)</f>
        <v>0</v>
      </c>
      <c r="AP252" s="89" t="n">
        <f aca="false">CHOOSE($G$3,AA252-AB252,AB252-AA252)</f>
        <v>0</v>
      </c>
      <c r="AQ252" s="89" t="n">
        <f aca="false">CHOOSE($G$3,AD252-AE252,AE252-AD252)</f>
        <v>0</v>
      </c>
      <c r="AR252" s="89" t="n">
        <f aca="false">CHOOSE($G$3,AG252-AH252,AH252-AG252)</f>
        <v>0</v>
      </c>
      <c r="AS252" s="103" t="n">
        <f aca="false">AP252+AQ252+AR252</f>
        <v>0</v>
      </c>
      <c r="AT252" s="103"/>
      <c r="AU252" s="90" t="n">
        <f aca="false">AS252+AN252</f>
        <v>0</v>
      </c>
      <c r="AW252" s="90" t="n">
        <f aca="false">AI252+AF252+AC252</f>
        <v>0</v>
      </c>
      <c r="AX252" s="104"/>
    </row>
    <row r="253" customFormat="false" ht="12" hidden="false" customHeight="true" outlineLevel="0" collapsed="false">
      <c r="A253" s="94" t="n">
        <f aca="false">EDATE(A252,1)</f>
        <v>44228</v>
      </c>
      <c r="B253" s="95" t="n">
        <f aca="false">VLOOKUP(MONTH(A253),Volumes,4)</f>
        <v>10000</v>
      </c>
      <c r="C253" s="96"/>
      <c r="D253" s="97" t="n">
        <f aca="false">B253+C253</f>
        <v>10000</v>
      </c>
      <c r="E253" s="84" t="n">
        <f aca="false">IF(X253=0,0,IF(AND(X253=1,$H$3=1),D253*S253,IF($H$3=2,D253,"N/A")))</f>
        <v>0</v>
      </c>
      <c r="F253" s="84" t="n">
        <f aca="false">E253*W253</f>
        <v>0</v>
      </c>
      <c r="G253" s="32" t="n">
        <f aca="false">VLOOKUP($A253,Table,MATCH(G$4,Curves,0))</f>
        <v>4.0375</v>
      </c>
      <c r="H253" s="98" t="n">
        <f aca="false">G253</f>
        <v>4.0375</v>
      </c>
      <c r="I253" s="99" t="n">
        <f aca="false">H253</f>
        <v>4.0375</v>
      </c>
      <c r="J253" s="32" t="n">
        <f aca="false">VLOOKUP($A253,Table,MATCH(J$4,Curves,0))</f>
        <v>-0.0175</v>
      </c>
      <c r="K253" s="98" t="n">
        <f aca="false">J253</f>
        <v>-0.0175</v>
      </c>
      <c r="L253" s="99" t="n">
        <f aca="false">K253</f>
        <v>-0.0175</v>
      </c>
      <c r="M253" s="32" t="n">
        <f aca="false">VLOOKUP($A253,Table,MATCH(M$4,Curves,0))</f>
        <v>0.01</v>
      </c>
      <c r="N253" s="98" t="n">
        <f aca="false">VLOOKUP($A253,Table,MATCH(N$4,Curves,0))</f>
        <v>0.03</v>
      </c>
      <c r="O253" s="99" t="n">
        <f aca="false">N253</f>
        <v>0.03</v>
      </c>
      <c r="P253" s="100"/>
      <c r="Q253" s="99" t="n">
        <f aca="false">O253+L253+I253</f>
        <v>4.05</v>
      </c>
      <c r="R253" s="100"/>
      <c r="S253" s="35" t="n">
        <f aca="false">A254-A253</f>
        <v>28</v>
      </c>
      <c r="T253" s="101" t="n">
        <f aca="false">CHOOSE(F$3,A254+24,A253)</f>
        <v>44280</v>
      </c>
      <c r="U253" s="35" t="n">
        <f aca="false">T253-C$3</f>
        <v>7506</v>
      </c>
      <c r="V253" s="32" t="n">
        <f aca="false">VLOOKUP($A253,Table,MATCH(V$4,Curves,0))</f>
        <v>0.070859002456139</v>
      </c>
      <c r="W253" s="102" t="n">
        <f aca="false">1/(1+CHOOSE(F$3,(V254+($K$3/10000))/2,(V253+($K$3/10000))/2))^(2*U253/365.25)</f>
        <v>0.239076402198268</v>
      </c>
      <c r="X253" s="35" t="n">
        <f aca="false">IF(AND(mthbeg&lt;=A253,mthend&gt;=A253),1,0)</f>
        <v>0</v>
      </c>
      <c r="Y253" s="35" t="n">
        <f aca="false">S253*X253</f>
        <v>0</v>
      </c>
      <c r="AA253" s="89" t="n">
        <f aca="false">F253*G253</f>
        <v>0</v>
      </c>
      <c r="AB253" s="89" t="n">
        <f aca="false">$F253*H253</f>
        <v>0</v>
      </c>
      <c r="AC253" s="89" t="n">
        <f aca="false">$F253*I253</f>
        <v>0</v>
      </c>
      <c r="AD253" s="89" t="n">
        <f aca="false">$F253*J253</f>
        <v>-0</v>
      </c>
      <c r="AE253" s="89" t="n">
        <f aca="false">$F253*K253</f>
        <v>-0</v>
      </c>
      <c r="AF253" s="89" t="n">
        <f aca="false">$F253*L253</f>
        <v>-0</v>
      </c>
      <c r="AG253" s="89" t="n">
        <f aca="false">$F253*M253</f>
        <v>0</v>
      </c>
      <c r="AH253" s="89" t="n">
        <f aca="false">$F253*N253</f>
        <v>0</v>
      </c>
      <c r="AI253" s="89" t="n">
        <f aca="false">F253*O253</f>
        <v>0</v>
      </c>
      <c r="AJ253" s="93"/>
      <c r="AK253" s="89" t="n">
        <f aca="false">CHOOSE($G$3,AB253-AC253,AC253-AB253)</f>
        <v>0</v>
      </c>
      <c r="AL253" s="89" t="n">
        <f aca="false">CHOOSE($G$3,AE253-AF253,AF253-AE253)</f>
        <v>0</v>
      </c>
      <c r="AM253" s="89" t="n">
        <f aca="false">CHOOSE($G$3,AH253-AI253,AI253-AH253)</f>
        <v>0</v>
      </c>
      <c r="AN253" s="103" t="n">
        <f aca="false">SUM(AK253:AM253)</f>
        <v>0</v>
      </c>
      <c r="AP253" s="89" t="n">
        <f aca="false">CHOOSE($G$3,AA253-AB253,AB253-AA253)</f>
        <v>0</v>
      </c>
      <c r="AQ253" s="89" t="n">
        <f aca="false">CHOOSE($G$3,AD253-AE253,AE253-AD253)</f>
        <v>0</v>
      </c>
      <c r="AR253" s="89" t="n">
        <f aca="false">CHOOSE($G$3,AG253-AH253,AH253-AG253)</f>
        <v>0</v>
      </c>
      <c r="AS253" s="103" t="n">
        <f aca="false">AP253+AQ253+AR253</f>
        <v>0</v>
      </c>
      <c r="AT253" s="103"/>
      <c r="AU253" s="90" t="n">
        <f aca="false">AS253+AN253</f>
        <v>0</v>
      </c>
      <c r="AW253" s="90" t="n">
        <f aca="false">AI253+AF253+AC253</f>
        <v>0</v>
      </c>
      <c r="AX253" s="104"/>
    </row>
    <row r="254" customFormat="false" ht="12" hidden="false" customHeight="true" outlineLevel="0" collapsed="false">
      <c r="A254" s="94" t="n">
        <f aca="false">EDATE(A253,1)</f>
        <v>44256</v>
      </c>
      <c r="B254" s="95" t="n">
        <f aca="false">VLOOKUP(MONTH(A254),Volumes,4)</f>
        <v>10000</v>
      </c>
      <c r="C254" s="96"/>
      <c r="D254" s="97" t="n">
        <f aca="false">B254+C254</f>
        <v>10000</v>
      </c>
      <c r="E254" s="84" t="n">
        <f aca="false">IF(X254=0,0,IF(AND(X254=1,$H$3=1),D254*S254,IF($H$3=2,D254,"N/A")))</f>
        <v>0</v>
      </c>
      <c r="F254" s="84" t="n">
        <f aca="false">E254*W254</f>
        <v>0</v>
      </c>
      <c r="G254" s="32" t="n">
        <f aca="false">VLOOKUP($A254,Table,MATCH(G$4,Curves,0))</f>
        <v>4.0375</v>
      </c>
      <c r="H254" s="98" t="n">
        <f aca="false">G254</f>
        <v>4.0375</v>
      </c>
      <c r="I254" s="99" t="n">
        <f aca="false">H254</f>
        <v>4.0375</v>
      </c>
      <c r="J254" s="32" t="n">
        <f aca="false">VLOOKUP($A254,Table,MATCH(J$4,Curves,0))</f>
        <v>-0.0175</v>
      </c>
      <c r="K254" s="98" t="n">
        <f aca="false">J254</f>
        <v>-0.0175</v>
      </c>
      <c r="L254" s="99" t="n">
        <f aca="false">K254</f>
        <v>-0.0175</v>
      </c>
      <c r="M254" s="32" t="n">
        <f aca="false">VLOOKUP($A254,Table,MATCH(M$4,Curves,0))</f>
        <v>0.01</v>
      </c>
      <c r="N254" s="98" t="n">
        <f aca="false">VLOOKUP($A254,Table,MATCH(N$4,Curves,0))</f>
        <v>0.03</v>
      </c>
      <c r="O254" s="99" t="n">
        <f aca="false">N254</f>
        <v>0.03</v>
      </c>
      <c r="P254" s="100"/>
      <c r="Q254" s="99" t="n">
        <f aca="false">O254+L254+I254</f>
        <v>4.05</v>
      </c>
      <c r="R254" s="100"/>
      <c r="S254" s="35" t="n">
        <f aca="false">A255-A254</f>
        <v>31</v>
      </c>
      <c r="T254" s="101" t="n">
        <f aca="false">CHOOSE(F$3,A255+24,A254)</f>
        <v>44311</v>
      </c>
      <c r="U254" s="35" t="n">
        <f aca="false">T254-C$3</f>
        <v>7537</v>
      </c>
      <c r="V254" s="32" t="n">
        <f aca="false">VLOOKUP($A254,Table,MATCH(V$4,Curves,0))</f>
        <v>0.070859002456139</v>
      </c>
      <c r="W254" s="102" t="n">
        <f aca="false">1/(1+CHOOSE(F$3,(V255+($K$3/10000))/2,(V254+($K$3/10000))/2))^(2*U254/365.25)</f>
        <v>0.237667637974363</v>
      </c>
      <c r="X254" s="35" t="n">
        <f aca="false">IF(AND(mthbeg&lt;=A254,mthend&gt;=A254),1,0)</f>
        <v>0</v>
      </c>
      <c r="Y254" s="35" t="n">
        <f aca="false">S254*X254</f>
        <v>0</v>
      </c>
      <c r="AA254" s="89" t="n">
        <f aca="false">F254*G254</f>
        <v>0</v>
      </c>
      <c r="AB254" s="89" t="n">
        <f aca="false">$F254*H254</f>
        <v>0</v>
      </c>
      <c r="AC254" s="89" t="n">
        <f aca="false">$F254*I254</f>
        <v>0</v>
      </c>
      <c r="AD254" s="89" t="n">
        <f aca="false">$F254*J254</f>
        <v>-0</v>
      </c>
      <c r="AE254" s="89" t="n">
        <f aca="false">$F254*K254</f>
        <v>-0</v>
      </c>
      <c r="AF254" s="89" t="n">
        <f aca="false">$F254*L254</f>
        <v>-0</v>
      </c>
      <c r="AG254" s="89" t="n">
        <f aca="false">$F254*M254</f>
        <v>0</v>
      </c>
      <c r="AH254" s="89" t="n">
        <f aca="false">$F254*N254</f>
        <v>0</v>
      </c>
      <c r="AI254" s="89" t="n">
        <f aca="false">F254*O254</f>
        <v>0</v>
      </c>
      <c r="AJ254" s="93"/>
      <c r="AK254" s="89" t="n">
        <f aca="false">CHOOSE($G$3,AB254-AC254,AC254-AB254)</f>
        <v>0</v>
      </c>
      <c r="AL254" s="89" t="n">
        <f aca="false">CHOOSE($G$3,AE254-AF254,AF254-AE254)</f>
        <v>0</v>
      </c>
      <c r="AM254" s="89" t="n">
        <f aca="false">CHOOSE($G$3,AH254-AI254,AI254-AH254)</f>
        <v>0</v>
      </c>
      <c r="AN254" s="103" t="n">
        <f aca="false">SUM(AK254:AM254)</f>
        <v>0</v>
      </c>
      <c r="AP254" s="89" t="n">
        <f aca="false">CHOOSE($G$3,AA254-AB254,AB254-AA254)</f>
        <v>0</v>
      </c>
      <c r="AQ254" s="89" t="n">
        <f aca="false">CHOOSE($G$3,AD254-AE254,AE254-AD254)</f>
        <v>0</v>
      </c>
      <c r="AR254" s="89" t="n">
        <f aca="false">CHOOSE($G$3,AG254-AH254,AH254-AG254)</f>
        <v>0</v>
      </c>
      <c r="AS254" s="103" t="n">
        <f aca="false">AP254+AQ254+AR254</f>
        <v>0</v>
      </c>
      <c r="AT254" s="103"/>
      <c r="AU254" s="90" t="n">
        <f aca="false">AS254+AN254</f>
        <v>0</v>
      </c>
      <c r="AW254" s="90" t="n">
        <f aca="false">AI254+AF254+AC254</f>
        <v>0</v>
      </c>
      <c r="AX254" s="104"/>
    </row>
    <row r="255" customFormat="false" ht="12" hidden="false" customHeight="true" outlineLevel="0" collapsed="false">
      <c r="A255" s="94" t="n">
        <f aca="false">EDATE(A254,1)</f>
        <v>44287</v>
      </c>
      <c r="B255" s="95" t="n">
        <f aca="false">VLOOKUP(MONTH(A255),Volumes,4)</f>
        <v>10000</v>
      </c>
      <c r="C255" s="96"/>
      <c r="D255" s="97" t="n">
        <f aca="false">B255+C255</f>
        <v>10000</v>
      </c>
      <c r="E255" s="84" t="n">
        <f aca="false">IF(X255=0,0,IF(AND(X255=1,$H$3=1),D255*S255,IF($H$3=2,D255,"N/A")))</f>
        <v>0</v>
      </c>
      <c r="F255" s="84" t="n">
        <f aca="false">E255*W255</f>
        <v>0</v>
      </c>
      <c r="G255" s="32" t="n">
        <f aca="false">VLOOKUP($A255,Table,MATCH(G$4,Curves,0))</f>
        <v>4.0375</v>
      </c>
      <c r="H255" s="98" t="n">
        <f aca="false">G255</f>
        <v>4.0375</v>
      </c>
      <c r="I255" s="99" t="n">
        <f aca="false">H255</f>
        <v>4.0375</v>
      </c>
      <c r="J255" s="32" t="n">
        <f aca="false">VLOOKUP($A255,Table,MATCH(J$4,Curves,0))</f>
        <v>-0.0175</v>
      </c>
      <c r="K255" s="98" t="n">
        <f aca="false">J255</f>
        <v>-0.0175</v>
      </c>
      <c r="L255" s="99" t="n">
        <f aca="false">K255</f>
        <v>-0.0175</v>
      </c>
      <c r="M255" s="32" t="n">
        <f aca="false">VLOOKUP($A255,Table,MATCH(M$4,Curves,0))</f>
        <v>0.01</v>
      </c>
      <c r="N255" s="98" t="n">
        <f aca="false">VLOOKUP($A255,Table,MATCH(N$4,Curves,0))</f>
        <v>0.03</v>
      </c>
      <c r="O255" s="99" t="n">
        <f aca="false">N255</f>
        <v>0.03</v>
      </c>
      <c r="P255" s="100"/>
      <c r="Q255" s="99" t="n">
        <f aca="false">O255+L255+I255</f>
        <v>4.05</v>
      </c>
      <c r="R255" s="100"/>
      <c r="S255" s="35" t="n">
        <f aca="false">A256-A255</f>
        <v>30</v>
      </c>
      <c r="T255" s="101" t="n">
        <f aca="false">CHOOSE(F$3,A256+24,A255)</f>
        <v>44341</v>
      </c>
      <c r="U255" s="35" t="n">
        <f aca="false">T255-C$3</f>
        <v>7567</v>
      </c>
      <c r="V255" s="32" t="n">
        <f aca="false">VLOOKUP($A255,Table,MATCH(V$4,Curves,0))</f>
        <v>0.070859002456139</v>
      </c>
      <c r="W255" s="102" t="n">
        <f aca="false">1/(1+CHOOSE(F$3,(V256+($K$3/10000))/2,(V255+($K$3/10000))/2))^(2*U255/365.25)</f>
        <v>0.236312222089821</v>
      </c>
      <c r="X255" s="35" t="n">
        <f aca="false">IF(AND(mthbeg&lt;=A255,mthend&gt;=A255),1,0)</f>
        <v>0</v>
      </c>
      <c r="Y255" s="35" t="n">
        <f aca="false">S255*X255</f>
        <v>0</v>
      </c>
      <c r="AA255" s="89" t="n">
        <f aca="false">F255*G255</f>
        <v>0</v>
      </c>
      <c r="AB255" s="89" t="n">
        <f aca="false">$F255*H255</f>
        <v>0</v>
      </c>
      <c r="AC255" s="89" t="n">
        <f aca="false">$F255*I255</f>
        <v>0</v>
      </c>
      <c r="AD255" s="89" t="n">
        <f aca="false">$F255*J255</f>
        <v>-0</v>
      </c>
      <c r="AE255" s="89" t="n">
        <f aca="false">$F255*K255</f>
        <v>-0</v>
      </c>
      <c r="AF255" s="89" t="n">
        <f aca="false">$F255*L255</f>
        <v>-0</v>
      </c>
      <c r="AG255" s="89" t="n">
        <f aca="false">$F255*M255</f>
        <v>0</v>
      </c>
      <c r="AH255" s="89" t="n">
        <f aca="false">$F255*N255</f>
        <v>0</v>
      </c>
      <c r="AI255" s="89" t="n">
        <f aca="false">F255*O255</f>
        <v>0</v>
      </c>
      <c r="AJ255" s="93"/>
      <c r="AK255" s="89" t="n">
        <f aca="false">CHOOSE($G$3,AB255-AC255,AC255-AB255)</f>
        <v>0</v>
      </c>
      <c r="AL255" s="89" t="n">
        <f aca="false">CHOOSE($G$3,AE255-AF255,AF255-AE255)</f>
        <v>0</v>
      </c>
      <c r="AM255" s="89" t="n">
        <f aca="false">CHOOSE($G$3,AH255-AI255,AI255-AH255)</f>
        <v>0</v>
      </c>
      <c r="AN255" s="103" t="n">
        <f aca="false">SUM(AK255:AM255)</f>
        <v>0</v>
      </c>
      <c r="AP255" s="89" t="n">
        <f aca="false">CHOOSE($G$3,AA255-AB255,AB255-AA255)</f>
        <v>0</v>
      </c>
      <c r="AQ255" s="89" t="n">
        <f aca="false">CHOOSE($G$3,AD255-AE255,AE255-AD255)</f>
        <v>0</v>
      </c>
      <c r="AR255" s="89" t="n">
        <f aca="false">CHOOSE($G$3,AG255-AH255,AH255-AG255)</f>
        <v>0</v>
      </c>
      <c r="AS255" s="103" t="n">
        <f aca="false">AP255+AQ255+AR255</f>
        <v>0</v>
      </c>
      <c r="AT255" s="103"/>
      <c r="AU255" s="90" t="n">
        <f aca="false">AS255+AN255</f>
        <v>0</v>
      </c>
      <c r="AW255" s="90" t="n">
        <f aca="false">AI255+AF255+AC255</f>
        <v>0</v>
      </c>
      <c r="AX255" s="104"/>
    </row>
    <row r="256" customFormat="false" ht="12" hidden="false" customHeight="true" outlineLevel="0" collapsed="false">
      <c r="A256" s="94" t="n">
        <f aca="false">EDATE(A255,1)</f>
        <v>44317</v>
      </c>
      <c r="B256" s="95" t="n">
        <f aca="false">VLOOKUP(MONTH(A256),Volumes,4)</f>
        <v>20000</v>
      </c>
      <c r="C256" s="96"/>
      <c r="D256" s="97" t="n">
        <f aca="false">B256+C256</f>
        <v>20000</v>
      </c>
      <c r="E256" s="84" t="n">
        <f aca="false">IF(X256=0,0,IF(AND(X256=1,$H$3=1),D256*S256,IF($H$3=2,D256,"N/A")))</f>
        <v>0</v>
      </c>
      <c r="F256" s="84" t="n">
        <f aca="false">E256*W256</f>
        <v>0</v>
      </c>
      <c r="G256" s="32" t="n">
        <f aca="false">VLOOKUP($A256,Table,MATCH(G$4,Curves,0))</f>
        <v>4.0375</v>
      </c>
      <c r="H256" s="98" t="n">
        <f aca="false">G256</f>
        <v>4.0375</v>
      </c>
      <c r="I256" s="99" t="n">
        <f aca="false">H256</f>
        <v>4.0375</v>
      </c>
      <c r="J256" s="32" t="n">
        <f aca="false">VLOOKUP($A256,Table,MATCH(J$4,Curves,0))</f>
        <v>-0.0175</v>
      </c>
      <c r="K256" s="98" t="n">
        <f aca="false">J256</f>
        <v>-0.0175</v>
      </c>
      <c r="L256" s="99" t="n">
        <f aca="false">K256</f>
        <v>-0.0175</v>
      </c>
      <c r="M256" s="32" t="n">
        <f aca="false">VLOOKUP($A256,Table,MATCH(M$4,Curves,0))</f>
        <v>0.01</v>
      </c>
      <c r="N256" s="98" t="n">
        <f aca="false">VLOOKUP($A256,Table,MATCH(N$4,Curves,0))</f>
        <v>0.03</v>
      </c>
      <c r="O256" s="99" t="n">
        <f aca="false">N256</f>
        <v>0.03</v>
      </c>
      <c r="P256" s="100"/>
      <c r="Q256" s="99" t="n">
        <f aca="false">O256+L256+I256</f>
        <v>4.05</v>
      </c>
      <c r="R256" s="100"/>
      <c r="S256" s="35" t="n">
        <f aca="false">A257-A256</f>
        <v>31</v>
      </c>
      <c r="T256" s="101" t="n">
        <f aca="false">CHOOSE(F$3,A257+24,A256)</f>
        <v>44372</v>
      </c>
      <c r="U256" s="35" t="n">
        <f aca="false">T256-C$3</f>
        <v>7598</v>
      </c>
      <c r="V256" s="32" t="n">
        <f aca="false">VLOOKUP($A256,Table,MATCH(V$4,Curves,0))</f>
        <v>0.070859002456139</v>
      </c>
      <c r="W256" s="102" t="n">
        <f aca="false">1/(1+CHOOSE(F$3,(V257+($K$3/10000))/2,(V256+($K$3/10000))/2))^(2*U256/365.25)</f>
        <v>0.234919745872634</v>
      </c>
      <c r="X256" s="35" t="n">
        <f aca="false">IF(AND(mthbeg&lt;=A256,mthend&gt;=A256),1,0)</f>
        <v>0</v>
      </c>
      <c r="Y256" s="35" t="n">
        <f aca="false">S256*X256</f>
        <v>0</v>
      </c>
      <c r="AA256" s="89" t="n">
        <f aca="false">F256*G256</f>
        <v>0</v>
      </c>
      <c r="AB256" s="89" t="n">
        <f aca="false">$F256*H256</f>
        <v>0</v>
      </c>
      <c r="AC256" s="89" t="n">
        <f aca="false">$F256*I256</f>
        <v>0</v>
      </c>
      <c r="AD256" s="89" t="n">
        <f aca="false">$F256*J256</f>
        <v>-0</v>
      </c>
      <c r="AE256" s="89" t="n">
        <f aca="false">$F256*K256</f>
        <v>-0</v>
      </c>
      <c r="AF256" s="89" t="n">
        <f aca="false">$F256*L256</f>
        <v>-0</v>
      </c>
      <c r="AG256" s="89" t="n">
        <f aca="false">$F256*M256</f>
        <v>0</v>
      </c>
      <c r="AH256" s="89" t="n">
        <f aca="false">$F256*N256</f>
        <v>0</v>
      </c>
      <c r="AI256" s="89" t="n">
        <f aca="false">F256*O256</f>
        <v>0</v>
      </c>
      <c r="AJ256" s="93"/>
      <c r="AK256" s="89" t="n">
        <f aca="false">CHOOSE($G$3,AB256-AC256,AC256-AB256)</f>
        <v>0</v>
      </c>
      <c r="AL256" s="89" t="n">
        <f aca="false">CHOOSE($G$3,AE256-AF256,AF256-AE256)</f>
        <v>0</v>
      </c>
      <c r="AM256" s="89" t="n">
        <f aca="false">CHOOSE($G$3,AH256-AI256,AI256-AH256)</f>
        <v>0</v>
      </c>
      <c r="AN256" s="103" t="n">
        <f aca="false">SUM(AK256:AM256)</f>
        <v>0</v>
      </c>
      <c r="AP256" s="89" t="n">
        <f aca="false">CHOOSE($G$3,AA256-AB256,AB256-AA256)</f>
        <v>0</v>
      </c>
      <c r="AQ256" s="89" t="n">
        <f aca="false">CHOOSE($G$3,AD256-AE256,AE256-AD256)</f>
        <v>0</v>
      </c>
      <c r="AR256" s="89" t="n">
        <f aca="false">CHOOSE($G$3,AG256-AH256,AH256-AG256)</f>
        <v>0</v>
      </c>
      <c r="AS256" s="103" t="n">
        <f aca="false">AP256+AQ256+AR256</f>
        <v>0</v>
      </c>
      <c r="AT256" s="103"/>
      <c r="AU256" s="90" t="n">
        <f aca="false">AS256+AN256</f>
        <v>0</v>
      </c>
      <c r="AW256" s="90" t="n">
        <f aca="false">AI256+AF256+AC256</f>
        <v>0</v>
      </c>
      <c r="AX256" s="104"/>
    </row>
    <row r="257" customFormat="false" ht="12" hidden="false" customHeight="true" outlineLevel="0" collapsed="false">
      <c r="A257" s="94" t="n">
        <f aca="false">EDATE(A256,1)</f>
        <v>44348</v>
      </c>
      <c r="B257" s="95" t="n">
        <f aca="false">VLOOKUP(MONTH(A257),Volumes,4)</f>
        <v>40000</v>
      </c>
      <c r="C257" s="96"/>
      <c r="D257" s="97" t="n">
        <f aca="false">B257+C257</f>
        <v>40000</v>
      </c>
      <c r="E257" s="84" t="n">
        <f aca="false">IF(X257=0,0,IF(AND(X257=1,$H$3=1),D257*S257,IF($H$3=2,D257,"N/A")))</f>
        <v>0</v>
      </c>
      <c r="F257" s="84" t="n">
        <f aca="false">E257*W257</f>
        <v>0</v>
      </c>
      <c r="G257" s="32" t="n">
        <f aca="false">VLOOKUP($A257,Table,MATCH(G$4,Curves,0))</f>
        <v>4.0375</v>
      </c>
      <c r="H257" s="98" t="n">
        <f aca="false">G257</f>
        <v>4.0375</v>
      </c>
      <c r="I257" s="99" t="n">
        <f aca="false">H257</f>
        <v>4.0375</v>
      </c>
      <c r="J257" s="32" t="n">
        <f aca="false">VLOOKUP($A257,Table,MATCH(J$4,Curves,0))</f>
        <v>-0.0175</v>
      </c>
      <c r="K257" s="98" t="n">
        <f aca="false">J257</f>
        <v>-0.0175</v>
      </c>
      <c r="L257" s="99" t="n">
        <f aca="false">K257</f>
        <v>-0.0175</v>
      </c>
      <c r="M257" s="32" t="n">
        <f aca="false">VLOOKUP($A257,Table,MATCH(M$4,Curves,0))</f>
        <v>0.01</v>
      </c>
      <c r="N257" s="98" t="n">
        <f aca="false">VLOOKUP($A257,Table,MATCH(N$4,Curves,0))</f>
        <v>0.03</v>
      </c>
      <c r="O257" s="99" t="n">
        <f aca="false">N257</f>
        <v>0.03</v>
      </c>
      <c r="P257" s="100"/>
      <c r="Q257" s="99" t="n">
        <f aca="false">O257+L257+I257</f>
        <v>4.05</v>
      </c>
      <c r="R257" s="100"/>
      <c r="S257" s="35" t="n">
        <f aca="false">A258-A257</f>
        <v>30</v>
      </c>
      <c r="T257" s="101" t="n">
        <f aca="false">CHOOSE(F$3,A258+24,A257)</f>
        <v>44402</v>
      </c>
      <c r="U257" s="35" t="n">
        <f aca="false">T257-C$3</f>
        <v>7628</v>
      </c>
      <c r="V257" s="32" t="n">
        <f aca="false">VLOOKUP($A257,Table,MATCH(V$4,Curves,0))</f>
        <v>0.070859002456139</v>
      </c>
      <c r="W257" s="102" t="n">
        <f aca="false">1/(1+CHOOSE(F$3,(V258+($K$3/10000))/2,(V257+($K$3/10000))/2))^(2*U257/365.25)</f>
        <v>0.233580001186053</v>
      </c>
      <c r="X257" s="35" t="n">
        <f aca="false">IF(AND(mthbeg&lt;=A257,mthend&gt;=A257),1,0)</f>
        <v>0</v>
      </c>
      <c r="Y257" s="35" t="n">
        <f aca="false">S257*X257</f>
        <v>0</v>
      </c>
      <c r="AA257" s="89" t="n">
        <f aca="false">F257*G257</f>
        <v>0</v>
      </c>
      <c r="AB257" s="89" t="n">
        <f aca="false">$F257*H257</f>
        <v>0</v>
      </c>
      <c r="AC257" s="89" t="n">
        <f aca="false">$F257*I257</f>
        <v>0</v>
      </c>
      <c r="AD257" s="89" t="n">
        <f aca="false">$F257*J257</f>
        <v>-0</v>
      </c>
      <c r="AE257" s="89" t="n">
        <f aca="false">$F257*K257</f>
        <v>-0</v>
      </c>
      <c r="AF257" s="89" t="n">
        <f aca="false">$F257*L257</f>
        <v>-0</v>
      </c>
      <c r="AG257" s="89" t="n">
        <f aca="false">$F257*M257</f>
        <v>0</v>
      </c>
      <c r="AH257" s="89" t="n">
        <f aca="false">$F257*N257</f>
        <v>0</v>
      </c>
      <c r="AI257" s="89" t="n">
        <f aca="false">F257*O257</f>
        <v>0</v>
      </c>
      <c r="AJ257" s="93"/>
      <c r="AK257" s="89" t="n">
        <f aca="false">CHOOSE($G$3,AB257-AC257,AC257-AB257)</f>
        <v>0</v>
      </c>
      <c r="AL257" s="89" t="n">
        <f aca="false">CHOOSE($G$3,AE257-AF257,AF257-AE257)</f>
        <v>0</v>
      </c>
      <c r="AM257" s="89" t="n">
        <f aca="false">CHOOSE($G$3,AH257-AI257,AI257-AH257)</f>
        <v>0</v>
      </c>
      <c r="AN257" s="103" t="n">
        <f aca="false">SUM(AK257:AM257)</f>
        <v>0</v>
      </c>
      <c r="AP257" s="89" t="n">
        <f aca="false">CHOOSE($G$3,AA257-AB257,AB257-AA257)</f>
        <v>0</v>
      </c>
      <c r="AQ257" s="89" t="n">
        <f aca="false">CHOOSE($G$3,AD257-AE257,AE257-AD257)</f>
        <v>0</v>
      </c>
      <c r="AR257" s="89" t="n">
        <f aca="false">CHOOSE($G$3,AG257-AH257,AH257-AG257)</f>
        <v>0</v>
      </c>
      <c r="AS257" s="103" t="n">
        <f aca="false">AP257+AQ257+AR257</f>
        <v>0</v>
      </c>
      <c r="AT257" s="103"/>
      <c r="AU257" s="90" t="n">
        <f aca="false">AS257+AN257</f>
        <v>0</v>
      </c>
      <c r="AW257" s="90" t="n">
        <f aca="false">AI257+AF257+AC257</f>
        <v>0</v>
      </c>
      <c r="AX257" s="104"/>
    </row>
    <row r="258" customFormat="false" ht="12" hidden="false" customHeight="true" outlineLevel="0" collapsed="false">
      <c r="A258" s="94" t="n">
        <f aca="false">EDATE(A257,1)</f>
        <v>44378</v>
      </c>
      <c r="B258" s="95" t="n">
        <f aca="false">VLOOKUP(MONTH(A258),Volumes,4)</f>
        <v>40000</v>
      </c>
      <c r="C258" s="96"/>
      <c r="D258" s="97" t="n">
        <f aca="false">B258+C258</f>
        <v>40000</v>
      </c>
      <c r="E258" s="84" t="n">
        <f aca="false">IF(X258=0,0,IF(AND(X258=1,$H$3=1),D258*S258,IF($H$3=2,D258,"N/A")))</f>
        <v>0</v>
      </c>
      <c r="F258" s="84" t="n">
        <f aca="false">E258*W258</f>
        <v>0</v>
      </c>
      <c r="G258" s="32" t="n">
        <f aca="false">VLOOKUP($A258,Table,MATCH(G$4,Curves,0))</f>
        <v>4.0375</v>
      </c>
      <c r="H258" s="98" t="n">
        <f aca="false">G258</f>
        <v>4.0375</v>
      </c>
      <c r="I258" s="99" t="n">
        <f aca="false">H258</f>
        <v>4.0375</v>
      </c>
      <c r="J258" s="32" t="n">
        <f aca="false">VLOOKUP($A258,Table,MATCH(J$4,Curves,0))</f>
        <v>-0.0175</v>
      </c>
      <c r="K258" s="98" t="n">
        <f aca="false">J258</f>
        <v>-0.0175</v>
      </c>
      <c r="L258" s="99" t="n">
        <f aca="false">K258</f>
        <v>-0.0175</v>
      </c>
      <c r="M258" s="32" t="n">
        <f aca="false">VLOOKUP($A258,Table,MATCH(M$4,Curves,0))</f>
        <v>0.01</v>
      </c>
      <c r="N258" s="98" t="n">
        <f aca="false">VLOOKUP($A258,Table,MATCH(N$4,Curves,0))</f>
        <v>0.03</v>
      </c>
      <c r="O258" s="99" t="n">
        <f aca="false">N258</f>
        <v>0.03</v>
      </c>
      <c r="P258" s="100"/>
      <c r="Q258" s="99" t="n">
        <f aca="false">O258+L258+I258</f>
        <v>4.05</v>
      </c>
      <c r="R258" s="100"/>
      <c r="S258" s="35" t="n">
        <f aca="false">A259-A258</f>
        <v>31</v>
      </c>
      <c r="T258" s="101" t="n">
        <f aca="false">CHOOSE(F$3,A259+24,A258)</f>
        <v>44433</v>
      </c>
      <c r="U258" s="35" t="n">
        <f aca="false">T258-C$3</f>
        <v>7659</v>
      </c>
      <c r="V258" s="32" t="n">
        <f aca="false">VLOOKUP($A258,Table,MATCH(V$4,Curves,0))</f>
        <v>0.070859002456139</v>
      </c>
      <c r="W258" s="102" t="n">
        <f aca="false">1/(1+CHOOSE(F$3,(V259+($K$3/10000))/2,(V258+($K$3/10000))/2))^(2*U258/365.25)</f>
        <v>0.232203624655099</v>
      </c>
      <c r="X258" s="35" t="n">
        <f aca="false">IF(AND(mthbeg&lt;=A258,mthend&gt;=A258),1,0)</f>
        <v>0</v>
      </c>
      <c r="Y258" s="35" t="n">
        <f aca="false">S258*X258</f>
        <v>0</v>
      </c>
      <c r="AA258" s="89" t="n">
        <f aca="false">F258*G258</f>
        <v>0</v>
      </c>
      <c r="AB258" s="89" t="n">
        <f aca="false">$F258*H258</f>
        <v>0</v>
      </c>
      <c r="AC258" s="89" t="n">
        <f aca="false">$F258*I258</f>
        <v>0</v>
      </c>
      <c r="AD258" s="89" t="n">
        <f aca="false">$F258*J258</f>
        <v>-0</v>
      </c>
      <c r="AE258" s="89" t="n">
        <f aca="false">$F258*K258</f>
        <v>-0</v>
      </c>
      <c r="AF258" s="89" t="n">
        <f aca="false">$F258*L258</f>
        <v>-0</v>
      </c>
      <c r="AG258" s="89" t="n">
        <f aca="false">$F258*M258</f>
        <v>0</v>
      </c>
      <c r="AH258" s="89" t="n">
        <f aca="false">$F258*N258</f>
        <v>0</v>
      </c>
      <c r="AI258" s="89" t="n">
        <f aca="false">F258*O258</f>
        <v>0</v>
      </c>
      <c r="AJ258" s="93"/>
      <c r="AK258" s="89" t="n">
        <f aca="false">CHOOSE($G$3,AB258-AC258,AC258-AB258)</f>
        <v>0</v>
      </c>
      <c r="AL258" s="89" t="n">
        <f aca="false">CHOOSE($G$3,AE258-AF258,AF258-AE258)</f>
        <v>0</v>
      </c>
      <c r="AM258" s="89" t="n">
        <f aca="false">CHOOSE($G$3,AH258-AI258,AI258-AH258)</f>
        <v>0</v>
      </c>
      <c r="AN258" s="103" t="n">
        <f aca="false">SUM(AK258:AM258)</f>
        <v>0</v>
      </c>
      <c r="AP258" s="89" t="n">
        <f aca="false">CHOOSE($G$3,AA258-AB258,AB258-AA258)</f>
        <v>0</v>
      </c>
      <c r="AQ258" s="89" t="n">
        <f aca="false">CHOOSE($G$3,AD258-AE258,AE258-AD258)</f>
        <v>0</v>
      </c>
      <c r="AR258" s="89" t="n">
        <f aca="false">CHOOSE($G$3,AG258-AH258,AH258-AG258)</f>
        <v>0</v>
      </c>
      <c r="AS258" s="103" t="n">
        <f aca="false">AP258+AQ258+AR258</f>
        <v>0</v>
      </c>
      <c r="AT258" s="103"/>
      <c r="AU258" s="90" t="n">
        <f aca="false">AS258+AN258</f>
        <v>0</v>
      </c>
      <c r="AW258" s="90" t="n">
        <f aca="false">AI258+AF258+AC258</f>
        <v>0</v>
      </c>
      <c r="AX258" s="104"/>
    </row>
    <row r="259" customFormat="false" ht="12" hidden="false" customHeight="true" outlineLevel="0" collapsed="false">
      <c r="A259" s="94" t="n">
        <f aca="false">EDATE(A258,1)</f>
        <v>44409</v>
      </c>
      <c r="B259" s="95" t="n">
        <f aca="false">VLOOKUP(MONTH(A259),Volumes,4)</f>
        <v>40000</v>
      </c>
      <c r="C259" s="96"/>
      <c r="D259" s="97" t="n">
        <f aca="false">B259+C259</f>
        <v>40000</v>
      </c>
      <c r="E259" s="84" t="n">
        <f aca="false">IF(X259=0,0,IF(AND(X259=1,$H$3=1),D259*S259,IF($H$3=2,D259,"N/A")))</f>
        <v>0</v>
      </c>
      <c r="F259" s="84" t="n">
        <f aca="false">E259*W259</f>
        <v>0</v>
      </c>
      <c r="G259" s="32" t="n">
        <f aca="false">VLOOKUP($A259,Table,MATCH(G$4,Curves,0))</f>
        <v>4.0375</v>
      </c>
      <c r="H259" s="98" t="n">
        <f aca="false">G259</f>
        <v>4.0375</v>
      </c>
      <c r="I259" s="99" t="n">
        <f aca="false">H259</f>
        <v>4.0375</v>
      </c>
      <c r="J259" s="32" t="n">
        <f aca="false">VLOOKUP($A259,Table,MATCH(J$4,Curves,0))</f>
        <v>-0.0175</v>
      </c>
      <c r="K259" s="98" t="n">
        <f aca="false">J259</f>
        <v>-0.0175</v>
      </c>
      <c r="L259" s="99" t="n">
        <f aca="false">K259</f>
        <v>-0.0175</v>
      </c>
      <c r="M259" s="32" t="n">
        <f aca="false">VLOOKUP($A259,Table,MATCH(M$4,Curves,0))</f>
        <v>0.01</v>
      </c>
      <c r="N259" s="98" t="n">
        <f aca="false">VLOOKUP($A259,Table,MATCH(N$4,Curves,0))</f>
        <v>0.03</v>
      </c>
      <c r="O259" s="99" t="n">
        <f aca="false">N259</f>
        <v>0.03</v>
      </c>
      <c r="P259" s="100"/>
      <c r="Q259" s="99" t="n">
        <f aca="false">O259+L259+I259</f>
        <v>4.05</v>
      </c>
      <c r="R259" s="100"/>
      <c r="S259" s="35" t="n">
        <f aca="false">A260-A259</f>
        <v>31</v>
      </c>
      <c r="T259" s="101" t="n">
        <f aca="false">CHOOSE(F$3,A260+24,A259)</f>
        <v>44464</v>
      </c>
      <c r="U259" s="35" t="n">
        <f aca="false">T259-C$3</f>
        <v>7690</v>
      </c>
      <c r="V259" s="32" t="n">
        <f aca="false">VLOOKUP($A259,Table,MATCH(V$4,Curves,0))</f>
        <v>0.070859002456139</v>
      </c>
      <c r="W259" s="102" t="n">
        <f aca="false">1/(1+CHOOSE(F$3,(V260+($K$3/10000))/2,(V259+($K$3/10000))/2))^(2*U259/365.25)</f>
        <v>0.230835358460412</v>
      </c>
      <c r="X259" s="35" t="n">
        <f aca="false">IF(AND(mthbeg&lt;=A259,mthend&gt;=A259),1,0)</f>
        <v>0</v>
      </c>
      <c r="Y259" s="35" t="n">
        <f aca="false">S259*X259</f>
        <v>0</v>
      </c>
      <c r="AA259" s="89" t="n">
        <f aca="false">F259*G259</f>
        <v>0</v>
      </c>
      <c r="AB259" s="89" t="n">
        <f aca="false">$F259*H259</f>
        <v>0</v>
      </c>
      <c r="AC259" s="89" t="n">
        <f aca="false">$F259*I259</f>
        <v>0</v>
      </c>
      <c r="AD259" s="89" t="n">
        <f aca="false">$F259*J259</f>
        <v>-0</v>
      </c>
      <c r="AE259" s="89" t="n">
        <f aca="false">$F259*K259</f>
        <v>-0</v>
      </c>
      <c r="AF259" s="89" t="n">
        <f aca="false">$F259*L259</f>
        <v>-0</v>
      </c>
      <c r="AG259" s="89" t="n">
        <f aca="false">$F259*M259</f>
        <v>0</v>
      </c>
      <c r="AH259" s="89" t="n">
        <f aca="false">$F259*N259</f>
        <v>0</v>
      </c>
      <c r="AI259" s="89" t="n">
        <f aca="false">F259*O259</f>
        <v>0</v>
      </c>
      <c r="AJ259" s="93"/>
      <c r="AK259" s="89" t="n">
        <f aca="false">CHOOSE($G$3,AB259-AC259,AC259-AB259)</f>
        <v>0</v>
      </c>
      <c r="AL259" s="89" t="n">
        <f aca="false">CHOOSE($G$3,AE259-AF259,AF259-AE259)</f>
        <v>0</v>
      </c>
      <c r="AM259" s="89" t="n">
        <f aca="false">CHOOSE($G$3,AH259-AI259,AI259-AH259)</f>
        <v>0</v>
      </c>
      <c r="AN259" s="103" t="n">
        <f aca="false">SUM(AK259:AM259)</f>
        <v>0</v>
      </c>
      <c r="AP259" s="89" t="n">
        <f aca="false">CHOOSE($G$3,AA259-AB259,AB259-AA259)</f>
        <v>0</v>
      </c>
      <c r="AQ259" s="89" t="n">
        <f aca="false">CHOOSE($G$3,AD259-AE259,AE259-AD259)</f>
        <v>0</v>
      </c>
      <c r="AR259" s="89" t="n">
        <f aca="false">CHOOSE($G$3,AG259-AH259,AH259-AG259)</f>
        <v>0</v>
      </c>
      <c r="AS259" s="103" t="n">
        <f aca="false">AP259+AQ259+AR259</f>
        <v>0</v>
      </c>
      <c r="AT259" s="103"/>
      <c r="AU259" s="90" t="n">
        <f aca="false">AS259+AN259</f>
        <v>0</v>
      </c>
      <c r="AW259" s="90" t="n">
        <f aca="false">AI259+AF259+AC259</f>
        <v>0</v>
      </c>
      <c r="AX259" s="104"/>
    </row>
    <row r="260" customFormat="false" ht="12" hidden="false" customHeight="true" outlineLevel="0" collapsed="false">
      <c r="A260" s="94" t="n">
        <f aca="false">EDATE(A259,1)</f>
        <v>44440</v>
      </c>
      <c r="B260" s="95" t="n">
        <f aca="false">VLOOKUP(MONTH(A260),Volumes,4)</f>
        <v>20000</v>
      </c>
      <c r="C260" s="96"/>
      <c r="D260" s="97" t="n">
        <f aca="false">B260+C260</f>
        <v>20000</v>
      </c>
      <c r="E260" s="84" t="n">
        <f aca="false">IF(X260=0,0,IF(AND(X260=1,$H$3=1),D260*S260,IF($H$3=2,D260,"N/A")))</f>
        <v>0</v>
      </c>
      <c r="F260" s="84" t="n">
        <f aca="false">E260*W260</f>
        <v>0</v>
      </c>
      <c r="G260" s="32" t="n">
        <f aca="false">VLOOKUP($A260,Table,MATCH(G$4,Curves,0))</f>
        <v>4.0375</v>
      </c>
      <c r="H260" s="98" t="n">
        <f aca="false">G260</f>
        <v>4.0375</v>
      </c>
      <c r="I260" s="99" t="n">
        <f aca="false">H260</f>
        <v>4.0375</v>
      </c>
      <c r="J260" s="32" t="n">
        <f aca="false">VLOOKUP($A260,Table,MATCH(J$4,Curves,0))</f>
        <v>-0.0175</v>
      </c>
      <c r="K260" s="98" t="n">
        <f aca="false">J260</f>
        <v>-0.0175</v>
      </c>
      <c r="L260" s="99" t="n">
        <f aca="false">K260</f>
        <v>-0.0175</v>
      </c>
      <c r="M260" s="32" t="n">
        <f aca="false">VLOOKUP($A260,Table,MATCH(M$4,Curves,0))</f>
        <v>0.01</v>
      </c>
      <c r="N260" s="98" t="n">
        <f aca="false">VLOOKUP($A260,Table,MATCH(N$4,Curves,0))</f>
        <v>0.03</v>
      </c>
      <c r="O260" s="99" t="n">
        <f aca="false">N260</f>
        <v>0.03</v>
      </c>
      <c r="P260" s="100"/>
      <c r="Q260" s="99" t="n">
        <f aca="false">O260+L260+I260</f>
        <v>4.05</v>
      </c>
      <c r="R260" s="100"/>
      <c r="S260" s="35" t="n">
        <f aca="false">A261-A260</f>
        <v>30</v>
      </c>
      <c r="T260" s="101" t="n">
        <f aca="false">CHOOSE(F$3,A261+24,A260)</f>
        <v>44494</v>
      </c>
      <c r="U260" s="35" t="n">
        <f aca="false">T260-C$3</f>
        <v>7720</v>
      </c>
      <c r="V260" s="32" t="n">
        <f aca="false">VLOOKUP($A260,Table,MATCH(V$4,Curves,0))</f>
        <v>0.070859002456139</v>
      </c>
      <c r="W260" s="102" t="n">
        <f aca="false">1/(1+CHOOSE(F$3,(V261+($K$3/10000))/2,(V260+($K$3/10000))/2))^(2*U260/365.25)</f>
        <v>0.229518906989619</v>
      </c>
      <c r="X260" s="35" t="n">
        <f aca="false">IF(AND(mthbeg&lt;=A260,mthend&gt;=A260),1,0)</f>
        <v>0</v>
      </c>
      <c r="Y260" s="35" t="n">
        <f aca="false">S260*X260</f>
        <v>0</v>
      </c>
      <c r="AA260" s="89" t="n">
        <f aca="false">F260*G260</f>
        <v>0</v>
      </c>
      <c r="AB260" s="89" t="n">
        <f aca="false">$F260*H260</f>
        <v>0</v>
      </c>
      <c r="AC260" s="89" t="n">
        <f aca="false">$F260*I260</f>
        <v>0</v>
      </c>
      <c r="AD260" s="89" t="n">
        <f aca="false">$F260*J260</f>
        <v>-0</v>
      </c>
      <c r="AE260" s="89" t="n">
        <f aca="false">$F260*K260</f>
        <v>-0</v>
      </c>
      <c r="AF260" s="89" t="n">
        <f aca="false">$F260*L260</f>
        <v>-0</v>
      </c>
      <c r="AG260" s="89" t="n">
        <f aca="false">$F260*M260</f>
        <v>0</v>
      </c>
      <c r="AH260" s="89" t="n">
        <f aca="false">$F260*N260</f>
        <v>0</v>
      </c>
      <c r="AI260" s="89" t="n">
        <f aca="false">F260*O260</f>
        <v>0</v>
      </c>
      <c r="AJ260" s="93"/>
      <c r="AK260" s="89" t="n">
        <f aca="false">CHOOSE($G$3,AB260-AC260,AC260-AB260)</f>
        <v>0</v>
      </c>
      <c r="AL260" s="89" t="n">
        <f aca="false">CHOOSE($G$3,AE260-AF260,AF260-AE260)</f>
        <v>0</v>
      </c>
      <c r="AM260" s="89" t="n">
        <f aca="false">CHOOSE($G$3,AH260-AI260,AI260-AH260)</f>
        <v>0</v>
      </c>
      <c r="AN260" s="103" t="n">
        <f aca="false">SUM(AK260:AM260)</f>
        <v>0</v>
      </c>
      <c r="AP260" s="89" t="n">
        <f aca="false">CHOOSE($G$3,AA260-AB260,AB260-AA260)</f>
        <v>0</v>
      </c>
      <c r="AQ260" s="89" t="n">
        <f aca="false">CHOOSE($G$3,AD260-AE260,AE260-AD260)</f>
        <v>0</v>
      </c>
      <c r="AR260" s="89" t="n">
        <f aca="false">CHOOSE($G$3,AG260-AH260,AH260-AG260)</f>
        <v>0</v>
      </c>
      <c r="AS260" s="103" t="n">
        <f aca="false">AP260+AQ260+AR260</f>
        <v>0</v>
      </c>
      <c r="AT260" s="103"/>
      <c r="AU260" s="90" t="n">
        <f aca="false">AS260+AN260</f>
        <v>0</v>
      </c>
      <c r="AW260" s="90" t="n">
        <f aca="false">AI260+AF260+AC260</f>
        <v>0</v>
      </c>
      <c r="AX260" s="104"/>
    </row>
    <row r="261" customFormat="false" ht="12" hidden="false" customHeight="true" outlineLevel="0" collapsed="false">
      <c r="A261" s="94" t="n">
        <f aca="false">EDATE(A260,1)</f>
        <v>44470</v>
      </c>
      <c r="B261" s="95" t="n">
        <f aca="false">VLOOKUP(MONTH(A261),Volumes,4)</f>
        <v>10000</v>
      </c>
      <c r="C261" s="96"/>
      <c r="D261" s="97" t="n">
        <f aca="false">B261+C261</f>
        <v>10000</v>
      </c>
      <c r="E261" s="84" t="n">
        <f aca="false">IF(X261=0,0,IF(AND(X261=1,$H$3=1),D261*S261,IF($H$3=2,D261,"N/A")))</f>
        <v>0</v>
      </c>
      <c r="F261" s="84" t="n">
        <f aca="false">E261*W261</f>
        <v>0</v>
      </c>
      <c r="G261" s="32" t="n">
        <f aca="false">VLOOKUP($A261,Table,MATCH(G$4,Curves,0))</f>
        <v>4.0375</v>
      </c>
      <c r="H261" s="98" t="n">
        <f aca="false">G261</f>
        <v>4.0375</v>
      </c>
      <c r="I261" s="99" t="n">
        <f aca="false">H261</f>
        <v>4.0375</v>
      </c>
      <c r="J261" s="32" t="n">
        <f aca="false">VLOOKUP($A261,Table,MATCH(J$4,Curves,0))</f>
        <v>-0.0175</v>
      </c>
      <c r="K261" s="98" t="n">
        <f aca="false">J261</f>
        <v>-0.0175</v>
      </c>
      <c r="L261" s="99" t="n">
        <f aca="false">K261</f>
        <v>-0.0175</v>
      </c>
      <c r="M261" s="32" t="n">
        <f aca="false">VLOOKUP($A261,Table,MATCH(M$4,Curves,0))</f>
        <v>0.01</v>
      </c>
      <c r="N261" s="98" t="n">
        <f aca="false">VLOOKUP($A261,Table,MATCH(N$4,Curves,0))</f>
        <v>0.03</v>
      </c>
      <c r="O261" s="99" t="n">
        <f aca="false">N261</f>
        <v>0.03</v>
      </c>
      <c r="P261" s="100"/>
      <c r="Q261" s="99" t="n">
        <f aca="false">O261+L261+I261</f>
        <v>4.05</v>
      </c>
      <c r="R261" s="100"/>
      <c r="S261" s="35" t="n">
        <f aca="false">A262-A261</f>
        <v>31</v>
      </c>
      <c r="T261" s="101" t="n">
        <f aca="false">CHOOSE(F$3,A262+24,A261)</f>
        <v>44525</v>
      </c>
      <c r="U261" s="35" t="n">
        <f aca="false">T261-C$3</f>
        <v>7751</v>
      </c>
      <c r="V261" s="32" t="n">
        <f aca="false">VLOOKUP($A261,Table,MATCH(V$4,Curves,0))</f>
        <v>0.070859002456139</v>
      </c>
      <c r="W261" s="102" t="n">
        <f aca="false">1/(1+CHOOSE(F$3,(V262+($K$3/10000))/2,(V261+($K$3/10000))/2))^(2*U261/365.25)</f>
        <v>0.228166460567037</v>
      </c>
      <c r="X261" s="35" t="n">
        <f aca="false">IF(AND(mthbeg&lt;=A261,mthend&gt;=A261),1,0)</f>
        <v>0</v>
      </c>
      <c r="Y261" s="35" t="n">
        <f aca="false">S261*X261</f>
        <v>0</v>
      </c>
      <c r="AA261" s="89" t="n">
        <f aca="false">F261*G261</f>
        <v>0</v>
      </c>
      <c r="AB261" s="89" t="n">
        <f aca="false">$F261*H261</f>
        <v>0</v>
      </c>
      <c r="AC261" s="89" t="n">
        <f aca="false">$F261*I261</f>
        <v>0</v>
      </c>
      <c r="AD261" s="89" t="n">
        <f aca="false">$F261*J261</f>
        <v>-0</v>
      </c>
      <c r="AE261" s="89" t="n">
        <f aca="false">$F261*K261</f>
        <v>-0</v>
      </c>
      <c r="AF261" s="89" t="n">
        <f aca="false">$F261*L261</f>
        <v>-0</v>
      </c>
      <c r="AG261" s="89" t="n">
        <f aca="false">$F261*M261</f>
        <v>0</v>
      </c>
      <c r="AH261" s="89" t="n">
        <f aca="false">$F261*N261</f>
        <v>0</v>
      </c>
      <c r="AI261" s="89" t="n">
        <f aca="false">F261*O261</f>
        <v>0</v>
      </c>
      <c r="AJ261" s="93"/>
      <c r="AK261" s="89" t="n">
        <f aca="false">CHOOSE($G$3,AB261-AC261,AC261-AB261)</f>
        <v>0</v>
      </c>
      <c r="AL261" s="89" t="n">
        <f aca="false">CHOOSE($G$3,AE261-AF261,AF261-AE261)</f>
        <v>0</v>
      </c>
      <c r="AM261" s="89" t="n">
        <f aca="false">CHOOSE($G$3,AH261-AI261,AI261-AH261)</f>
        <v>0</v>
      </c>
      <c r="AN261" s="103" t="n">
        <f aca="false">SUM(AK261:AM261)</f>
        <v>0</v>
      </c>
      <c r="AP261" s="89" t="n">
        <f aca="false">CHOOSE($G$3,AA261-AB261,AB261-AA261)</f>
        <v>0</v>
      </c>
      <c r="AQ261" s="89" t="n">
        <f aca="false">CHOOSE($G$3,AD261-AE261,AE261-AD261)</f>
        <v>0</v>
      </c>
      <c r="AR261" s="89" t="n">
        <f aca="false">CHOOSE($G$3,AG261-AH261,AH261-AG261)</f>
        <v>0</v>
      </c>
      <c r="AS261" s="103" t="n">
        <f aca="false">AP261+AQ261+AR261</f>
        <v>0</v>
      </c>
      <c r="AT261" s="103"/>
      <c r="AU261" s="90" t="n">
        <f aca="false">AS261+AN261</f>
        <v>0</v>
      </c>
      <c r="AW261" s="90" t="n">
        <f aca="false">AI261+AF261+AC261</f>
        <v>0</v>
      </c>
      <c r="AX261" s="104"/>
    </row>
    <row r="262" customFormat="false" ht="12" hidden="false" customHeight="true" outlineLevel="0" collapsed="false">
      <c r="A262" s="94" t="n">
        <f aca="false">EDATE(A261,1)</f>
        <v>44501</v>
      </c>
      <c r="B262" s="95" t="n">
        <f aca="false">VLOOKUP(MONTH(A262),Volumes,4)</f>
        <v>10000</v>
      </c>
      <c r="C262" s="96"/>
      <c r="D262" s="97" t="n">
        <f aca="false">B262+C262</f>
        <v>10000</v>
      </c>
      <c r="E262" s="84" t="n">
        <f aca="false">IF(X262=0,0,IF(AND(X262=1,$H$3=1),D262*S262,IF($H$3=2,D262,"N/A")))</f>
        <v>0</v>
      </c>
      <c r="F262" s="84" t="n">
        <f aca="false">E262*W262</f>
        <v>0</v>
      </c>
      <c r="G262" s="32" t="n">
        <f aca="false">VLOOKUP($A262,Table,MATCH(G$4,Curves,0))</f>
        <v>4.0375</v>
      </c>
      <c r="H262" s="98" t="n">
        <f aca="false">G262</f>
        <v>4.0375</v>
      </c>
      <c r="I262" s="99" t="n">
        <f aca="false">H262</f>
        <v>4.0375</v>
      </c>
      <c r="J262" s="32" t="n">
        <f aca="false">VLOOKUP($A262,Table,MATCH(J$4,Curves,0))</f>
        <v>-0.0175</v>
      </c>
      <c r="K262" s="98" t="n">
        <f aca="false">J262</f>
        <v>-0.0175</v>
      </c>
      <c r="L262" s="99" t="n">
        <f aca="false">K262</f>
        <v>-0.0175</v>
      </c>
      <c r="M262" s="32" t="n">
        <f aca="false">VLOOKUP($A262,Table,MATCH(M$4,Curves,0))</f>
        <v>0.01</v>
      </c>
      <c r="N262" s="98" t="n">
        <f aca="false">VLOOKUP($A262,Table,MATCH(N$4,Curves,0))</f>
        <v>0.03</v>
      </c>
      <c r="O262" s="99" t="n">
        <f aca="false">N262</f>
        <v>0.03</v>
      </c>
      <c r="P262" s="100"/>
      <c r="Q262" s="99" t="n">
        <f aca="false">O262+L262+I262</f>
        <v>4.05</v>
      </c>
      <c r="R262" s="100"/>
      <c r="S262" s="35" t="n">
        <f aca="false">A263-A262</f>
        <v>30</v>
      </c>
      <c r="T262" s="101" t="n">
        <f aca="false">CHOOSE(F$3,A263+24,A262)</f>
        <v>44555</v>
      </c>
      <c r="U262" s="35" t="n">
        <f aca="false">T262-C$3</f>
        <v>7781</v>
      </c>
      <c r="V262" s="32" t="n">
        <f aca="false">VLOOKUP($A262,Table,MATCH(V$4,Curves,0))</f>
        <v>0.070859002456139</v>
      </c>
      <c r="W262" s="102" t="n">
        <f aca="false">1/(1+CHOOSE(F$3,(V263+($K$3/10000))/2,(V262+($K$3/10000))/2))^(2*U262/365.25)</f>
        <v>0.226865229791117</v>
      </c>
      <c r="X262" s="35" t="n">
        <f aca="false">IF(AND(mthbeg&lt;=A262,mthend&gt;=A262),1,0)</f>
        <v>0</v>
      </c>
      <c r="Y262" s="35" t="n">
        <f aca="false">S262*X262</f>
        <v>0</v>
      </c>
      <c r="AA262" s="89" t="n">
        <f aca="false">F262*G262</f>
        <v>0</v>
      </c>
      <c r="AB262" s="89" t="n">
        <f aca="false">$F262*H262</f>
        <v>0</v>
      </c>
      <c r="AC262" s="89" t="n">
        <f aca="false">$F262*I262</f>
        <v>0</v>
      </c>
      <c r="AD262" s="89" t="n">
        <f aca="false">$F262*J262</f>
        <v>-0</v>
      </c>
      <c r="AE262" s="89" t="n">
        <f aca="false">$F262*K262</f>
        <v>-0</v>
      </c>
      <c r="AF262" s="89" t="n">
        <f aca="false">$F262*L262</f>
        <v>-0</v>
      </c>
      <c r="AG262" s="89" t="n">
        <f aca="false">$F262*M262</f>
        <v>0</v>
      </c>
      <c r="AH262" s="89" t="n">
        <f aca="false">$F262*N262</f>
        <v>0</v>
      </c>
      <c r="AI262" s="89" t="n">
        <f aca="false">F262*O262</f>
        <v>0</v>
      </c>
      <c r="AJ262" s="93"/>
      <c r="AK262" s="89" t="n">
        <f aca="false">CHOOSE($G$3,AB262-AC262,AC262-AB262)</f>
        <v>0</v>
      </c>
      <c r="AL262" s="89" t="n">
        <f aca="false">CHOOSE($G$3,AE262-AF262,AF262-AE262)</f>
        <v>0</v>
      </c>
      <c r="AM262" s="89" t="n">
        <f aca="false">CHOOSE($G$3,AH262-AI262,AI262-AH262)</f>
        <v>0</v>
      </c>
      <c r="AN262" s="103" t="n">
        <f aca="false">SUM(AK262:AM262)</f>
        <v>0</v>
      </c>
      <c r="AP262" s="89" t="n">
        <f aca="false">CHOOSE($G$3,AA262-AB262,AB262-AA262)</f>
        <v>0</v>
      </c>
      <c r="AQ262" s="89" t="n">
        <f aca="false">CHOOSE($G$3,AD262-AE262,AE262-AD262)</f>
        <v>0</v>
      </c>
      <c r="AR262" s="89" t="n">
        <f aca="false">CHOOSE($G$3,AG262-AH262,AH262-AG262)</f>
        <v>0</v>
      </c>
      <c r="AS262" s="103" t="n">
        <f aca="false">AP262+AQ262+AR262</f>
        <v>0</v>
      </c>
      <c r="AT262" s="103"/>
      <c r="AU262" s="90" t="n">
        <f aca="false">AS262+AN262</f>
        <v>0</v>
      </c>
      <c r="AW262" s="90" t="n">
        <f aca="false">AI262+AF262+AC262</f>
        <v>0</v>
      </c>
      <c r="AX262" s="104"/>
    </row>
    <row r="263" customFormat="false" ht="12" hidden="false" customHeight="true" outlineLevel="0" collapsed="false">
      <c r="A263" s="94" t="n">
        <f aca="false">EDATE(A262,1)</f>
        <v>44531</v>
      </c>
      <c r="B263" s="95" t="n">
        <f aca="false">VLOOKUP(MONTH(A263),Volumes,4)</f>
        <v>10000</v>
      </c>
      <c r="C263" s="96"/>
      <c r="D263" s="97" t="n">
        <f aca="false">B263+C263</f>
        <v>10000</v>
      </c>
      <c r="E263" s="84" t="n">
        <f aca="false">IF(X263=0,0,IF(AND(X263=1,$H$3=1),D263*S263,IF($H$3=2,D263,"N/A")))</f>
        <v>0</v>
      </c>
      <c r="F263" s="84" t="n">
        <f aca="false">E263*W263</f>
        <v>0</v>
      </c>
      <c r="G263" s="32" t="n">
        <f aca="false">VLOOKUP($A263,Table,MATCH(G$4,Curves,0))</f>
        <v>4.0375</v>
      </c>
      <c r="H263" s="98" t="n">
        <f aca="false">G263</f>
        <v>4.0375</v>
      </c>
      <c r="I263" s="99" t="n">
        <f aca="false">H263</f>
        <v>4.0375</v>
      </c>
      <c r="J263" s="32" t="n">
        <f aca="false">VLOOKUP($A263,Table,MATCH(J$4,Curves,0))</f>
        <v>-0.0175</v>
      </c>
      <c r="K263" s="98" t="n">
        <f aca="false">J263</f>
        <v>-0.0175</v>
      </c>
      <c r="L263" s="99" t="n">
        <f aca="false">K263</f>
        <v>-0.0175</v>
      </c>
      <c r="M263" s="32" t="n">
        <f aca="false">VLOOKUP($A263,Table,MATCH(M$4,Curves,0))</f>
        <v>0.01</v>
      </c>
      <c r="N263" s="98" t="n">
        <f aca="false">VLOOKUP($A263,Table,MATCH(N$4,Curves,0))</f>
        <v>0.03</v>
      </c>
      <c r="O263" s="99" t="n">
        <f aca="false">N263</f>
        <v>0.03</v>
      </c>
      <c r="P263" s="100"/>
      <c r="Q263" s="99" t="n">
        <f aca="false">O263+L263+I263</f>
        <v>4.05</v>
      </c>
      <c r="R263" s="100"/>
      <c r="S263" s="35" t="n">
        <f aca="false">A264-A263</f>
        <v>31</v>
      </c>
      <c r="T263" s="101" t="n">
        <f aca="false">CHOOSE(F$3,A264+24,A263)</f>
        <v>44586</v>
      </c>
      <c r="U263" s="35" t="n">
        <f aca="false">T263-C$3</f>
        <v>7812</v>
      </c>
      <c r="V263" s="32" t="n">
        <f aca="false">VLOOKUP($A263,Table,MATCH(V$4,Curves,0))</f>
        <v>0.070859002456139</v>
      </c>
      <c r="W263" s="102" t="n">
        <f aca="false">1/(1+CHOOSE(F$3,(V264+($K$3/10000))/2,(V263+($K$3/10000))/2))^(2*U263/365.25)</f>
        <v>0.225528420233841</v>
      </c>
      <c r="X263" s="35" t="n">
        <f aca="false">IF(AND(mthbeg&lt;=A263,mthend&gt;=A263),1,0)</f>
        <v>0</v>
      </c>
      <c r="Y263" s="35" t="n">
        <f aca="false">S263*X263</f>
        <v>0</v>
      </c>
      <c r="AA263" s="89" t="n">
        <f aca="false">F263*G263</f>
        <v>0</v>
      </c>
      <c r="AB263" s="89" t="n">
        <f aca="false">$F263*H263</f>
        <v>0</v>
      </c>
      <c r="AC263" s="89" t="n">
        <f aca="false">$F263*I263</f>
        <v>0</v>
      </c>
      <c r="AD263" s="89" t="n">
        <f aca="false">$F263*J263</f>
        <v>-0</v>
      </c>
      <c r="AE263" s="89" t="n">
        <f aca="false">$F263*K263</f>
        <v>-0</v>
      </c>
      <c r="AF263" s="89" t="n">
        <f aca="false">$F263*L263</f>
        <v>-0</v>
      </c>
      <c r="AG263" s="89" t="n">
        <f aca="false">$F263*M263</f>
        <v>0</v>
      </c>
      <c r="AH263" s="89" t="n">
        <f aca="false">$F263*N263</f>
        <v>0</v>
      </c>
      <c r="AI263" s="89" t="n">
        <f aca="false">F263*O263</f>
        <v>0</v>
      </c>
      <c r="AJ263" s="93"/>
      <c r="AK263" s="89" t="n">
        <f aca="false">CHOOSE($G$3,AB263-AC263,AC263-AB263)</f>
        <v>0</v>
      </c>
      <c r="AL263" s="89" t="n">
        <f aca="false">CHOOSE($G$3,AE263-AF263,AF263-AE263)</f>
        <v>0</v>
      </c>
      <c r="AM263" s="89" t="n">
        <f aca="false">CHOOSE($G$3,AH263-AI263,AI263-AH263)</f>
        <v>0</v>
      </c>
      <c r="AN263" s="103" t="n">
        <f aca="false">SUM(AK263:AM263)</f>
        <v>0</v>
      </c>
      <c r="AP263" s="89" t="n">
        <f aca="false">CHOOSE($G$3,AA263-AB263,AB263-AA263)</f>
        <v>0</v>
      </c>
      <c r="AQ263" s="89" t="n">
        <f aca="false">CHOOSE($G$3,AD263-AE263,AE263-AD263)</f>
        <v>0</v>
      </c>
      <c r="AR263" s="89" t="n">
        <f aca="false">CHOOSE($G$3,AG263-AH263,AH263-AG263)</f>
        <v>0</v>
      </c>
      <c r="AS263" s="103" t="n">
        <f aca="false">AP263+AQ263+AR263</f>
        <v>0</v>
      </c>
      <c r="AT263" s="103"/>
      <c r="AU263" s="90" t="n">
        <f aca="false">AS263+AN263</f>
        <v>0</v>
      </c>
      <c r="AW263" s="90" t="n">
        <f aca="false">AI263+AF263+AC263</f>
        <v>0</v>
      </c>
      <c r="AX263" s="104"/>
    </row>
    <row r="264" customFormat="false" ht="12" hidden="false" customHeight="true" outlineLevel="0" collapsed="false">
      <c r="A264" s="94" t="n">
        <f aca="false">EDATE(A263,1)</f>
        <v>44562</v>
      </c>
      <c r="B264" s="95" t="n">
        <f aca="false">VLOOKUP(MONTH(A264),Volumes,4)</f>
        <v>10000</v>
      </c>
      <c r="C264" s="96"/>
      <c r="D264" s="97" t="n">
        <f aca="false">B264+C264</f>
        <v>10000</v>
      </c>
      <c r="E264" s="84" t="n">
        <f aca="false">IF(X264=0,0,IF(AND(X264=1,$H$3=1),D264*S264,IF($H$3=2,D264,"N/A")))</f>
        <v>0</v>
      </c>
      <c r="F264" s="84" t="n">
        <f aca="false">E264*W264</f>
        <v>0</v>
      </c>
      <c r="G264" s="32" t="n">
        <f aca="false">VLOOKUP($A264,Table,MATCH(G$4,Curves,0))</f>
        <v>4.0375</v>
      </c>
      <c r="H264" s="98" t="n">
        <f aca="false">G264</f>
        <v>4.0375</v>
      </c>
      <c r="I264" s="99" t="n">
        <f aca="false">H264</f>
        <v>4.0375</v>
      </c>
      <c r="J264" s="32" t="n">
        <f aca="false">VLOOKUP($A264,Table,MATCH(J$4,Curves,0))</f>
        <v>-0.0175</v>
      </c>
      <c r="K264" s="98" t="n">
        <f aca="false">J264</f>
        <v>-0.0175</v>
      </c>
      <c r="L264" s="99" t="n">
        <f aca="false">K264</f>
        <v>-0.0175</v>
      </c>
      <c r="M264" s="32" t="n">
        <f aca="false">VLOOKUP($A264,Table,MATCH(M$4,Curves,0))</f>
        <v>0.01</v>
      </c>
      <c r="N264" s="98" t="n">
        <f aca="false">VLOOKUP($A264,Table,MATCH(N$4,Curves,0))</f>
        <v>0.03</v>
      </c>
      <c r="O264" s="99" t="n">
        <f aca="false">N264</f>
        <v>0.03</v>
      </c>
      <c r="P264" s="100"/>
      <c r="Q264" s="99" t="n">
        <f aca="false">O264+L264+I264</f>
        <v>4.05</v>
      </c>
      <c r="R264" s="100"/>
      <c r="S264" s="35" t="n">
        <f aca="false">A265-A264</f>
        <v>31</v>
      </c>
      <c r="T264" s="101" t="n">
        <f aca="false">CHOOSE(F$3,A265+24,A264)</f>
        <v>44617</v>
      </c>
      <c r="U264" s="35" t="n">
        <f aca="false">T264-C$3</f>
        <v>7843</v>
      </c>
      <c r="V264" s="32" t="n">
        <f aca="false">VLOOKUP($A264,Table,MATCH(V$4,Curves,0))</f>
        <v>0.070859002456139</v>
      </c>
      <c r="W264" s="102" t="n">
        <f aca="false">1/(1+CHOOSE(F$3,(V265+($K$3/10000))/2,(V264+($K$3/10000))/2))^(2*U264/365.25)</f>
        <v>0.224199487863361</v>
      </c>
      <c r="X264" s="35" t="n">
        <f aca="false">IF(AND(mthbeg&lt;=A264,mthend&gt;=A264),1,0)</f>
        <v>0</v>
      </c>
      <c r="Y264" s="35" t="n">
        <f aca="false">S264*X264</f>
        <v>0</v>
      </c>
      <c r="AA264" s="89" t="n">
        <f aca="false">F264*G264</f>
        <v>0</v>
      </c>
      <c r="AB264" s="89" t="n">
        <f aca="false">$F264*H264</f>
        <v>0</v>
      </c>
      <c r="AC264" s="89" t="n">
        <f aca="false">$F264*I264</f>
        <v>0</v>
      </c>
      <c r="AD264" s="89" t="n">
        <f aca="false">$F264*J264</f>
        <v>-0</v>
      </c>
      <c r="AE264" s="89" t="n">
        <f aca="false">$F264*K264</f>
        <v>-0</v>
      </c>
      <c r="AF264" s="89" t="n">
        <f aca="false">$F264*L264</f>
        <v>-0</v>
      </c>
      <c r="AG264" s="89" t="n">
        <f aca="false">$F264*M264</f>
        <v>0</v>
      </c>
      <c r="AH264" s="89" t="n">
        <f aca="false">$F264*N264</f>
        <v>0</v>
      </c>
      <c r="AI264" s="89" t="n">
        <f aca="false">F264*O264</f>
        <v>0</v>
      </c>
      <c r="AJ264" s="93"/>
      <c r="AK264" s="89" t="n">
        <f aca="false">CHOOSE($G$3,AB264-AC264,AC264-AB264)</f>
        <v>0</v>
      </c>
      <c r="AL264" s="89" t="n">
        <f aca="false">CHOOSE($G$3,AE264-AF264,AF264-AE264)</f>
        <v>0</v>
      </c>
      <c r="AM264" s="89" t="n">
        <f aca="false">CHOOSE($G$3,AH264-AI264,AI264-AH264)</f>
        <v>0</v>
      </c>
      <c r="AN264" s="103" t="n">
        <f aca="false">SUM(AK264:AM264)</f>
        <v>0</v>
      </c>
      <c r="AP264" s="89" t="n">
        <f aca="false">CHOOSE($G$3,AA264-AB264,AB264-AA264)</f>
        <v>0</v>
      </c>
      <c r="AQ264" s="89" t="n">
        <f aca="false">CHOOSE($G$3,AD264-AE264,AE264-AD264)</f>
        <v>0</v>
      </c>
      <c r="AR264" s="89" t="n">
        <f aca="false">CHOOSE($G$3,AG264-AH264,AH264-AG264)</f>
        <v>0</v>
      </c>
      <c r="AS264" s="103" t="n">
        <f aca="false">AP264+AQ264+AR264</f>
        <v>0</v>
      </c>
      <c r="AT264" s="103"/>
      <c r="AU264" s="90" t="n">
        <f aca="false">AS264+AN264</f>
        <v>0</v>
      </c>
      <c r="AW264" s="90" t="n">
        <f aca="false">AI264+AF264+AC264</f>
        <v>0</v>
      </c>
      <c r="AX264" s="104"/>
    </row>
    <row r="265" customFormat="false" ht="12" hidden="false" customHeight="true" outlineLevel="0" collapsed="false">
      <c r="A265" s="94" t="n">
        <f aca="false">EDATE(A264,1)</f>
        <v>44593</v>
      </c>
      <c r="B265" s="95" t="n">
        <f aca="false">VLOOKUP(MONTH(A265),Volumes,4)</f>
        <v>10000</v>
      </c>
      <c r="C265" s="96"/>
      <c r="D265" s="97" t="n">
        <f aca="false">B265+C265</f>
        <v>10000</v>
      </c>
      <c r="E265" s="84" t="n">
        <f aca="false">IF(X265=0,0,IF(AND(X265=1,$H$3=1),D265*S265,IF($H$3=2,D265,"N/A")))</f>
        <v>0</v>
      </c>
      <c r="F265" s="84" t="n">
        <f aca="false">E265*W265</f>
        <v>0</v>
      </c>
      <c r="G265" s="32" t="n">
        <f aca="false">VLOOKUP($A265,Table,MATCH(G$4,Curves,0))</f>
        <v>4.0375</v>
      </c>
      <c r="H265" s="98" t="n">
        <f aca="false">G265</f>
        <v>4.0375</v>
      </c>
      <c r="I265" s="99" t="n">
        <f aca="false">H265</f>
        <v>4.0375</v>
      </c>
      <c r="J265" s="32" t="n">
        <f aca="false">VLOOKUP($A265,Table,MATCH(J$4,Curves,0))</f>
        <v>-0.0175</v>
      </c>
      <c r="K265" s="98" t="n">
        <f aca="false">J265</f>
        <v>-0.0175</v>
      </c>
      <c r="L265" s="99" t="n">
        <f aca="false">K265</f>
        <v>-0.0175</v>
      </c>
      <c r="M265" s="32" t="n">
        <f aca="false">VLOOKUP($A265,Table,MATCH(M$4,Curves,0))</f>
        <v>0.01</v>
      </c>
      <c r="N265" s="98" t="n">
        <f aca="false">VLOOKUP($A265,Table,MATCH(N$4,Curves,0))</f>
        <v>0.03</v>
      </c>
      <c r="O265" s="99" t="n">
        <f aca="false">N265</f>
        <v>0.03</v>
      </c>
      <c r="P265" s="100"/>
      <c r="Q265" s="99" t="n">
        <f aca="false">O265+L265+I265</f>
        <v>4.05</v>
      </c>
      <c r="R265" s="100"/>
      <c r="S265" s="35" t="n">
        <f aca="false">A266-A265</f>
        <v>28</v>
      </c>
      <c r="T265" s="101" t="n">
        <f aca="false">CHOOSE(F$3,A266+24,A265)</f>
        <v>44645</v>
      </c>
      <c r="U265" s="35" t="n">
        <f aca="false">T265-C$3</f>
        <v>7871</v>
      </c>
      <c r="V265" s="32" t="n">
        <f aca="false">VLOOKUP($A265,Table,MATCH(V$4,Curves,0))</f>
        <v>0.070859002456139</v>
      </c>
      <c r="W265" s="102" t="n">
        <f aca="false">1/(1+CHOOSE(F$3,(V266+($K$3/10000))/2,(V265+($K$3/10000))/2))^(2*U265/365.25)</f>
        <v>0.223005893846852</v>
      </c>
      <c r="X265" s="35" t="n">
        <f aca="false">IF(AND(mthbeg&lt;=A265,mthend&gt;=A265),1,0)</f>
        <v>0</v>
      </c>
      <c r="Y265" s="35" t="n">
        <f aca="false">S265*X265</f>
        <v>0</v>
      </c>
      <c r="AA265" s="89" t="n">
        <f aca="false">F265*G265</f>
        <v>0</v>
      </c>
      <c r="AB265" s="89" t="n">
        <f aca="false">$F265*H265</f>
        <v>0</v>
      </c>
      <c r="AC265" s="89" t="n">
        <f aca="false">$F265*I265</f>
        <v>0</v>
      </c>
      <c r="AD265" s="89" t="n">
        <f aca="false">$F265*J265</f>
        <v>-0</v>
      </c>
      <c r="AE265" s="89" t="n">
        <f aca="false">$F265*K265</f>
        <v>-0</v>
      </c>
      <c r="AF265" s="89" t="n">
        <f aca="false">$F265*L265</f>
        <v>-0</v>
      </c>
      <c r="AG265" s="89" t="n">
        <f aca="false">$F265*M265</f>
        <v>0</v>
      </c>
      <c r="AH265" s="89" t="n">
        <f aca="false">$F265*N265</f>
        <v>0</v>
      </c>
      <c r="AI265" s="89" t="n">
        <f aca="false">F265*O265</f>
        <v>0</v>
      </c>
      <c r="AJ265" s="93"/>
      <c r="AK265" s="89" t="n">
        <f aca="false">CHOOSE($G$3,AB265-AC265,AC265-AB265)</f>
        <v>0</v>
      </c>
      <c r="AL265" s="89" t="n">
        <f aca="false">CHOOSE($G$3,AE265-AF265,AF265-AE265)</f>
        <v>0</v>
      </c>
      <c r="AM265" s="89" t="n">
        <f aca="false">CHOOSE($G$3,AH265-AI265,AI265-AH265)</f>
        <v>0</v>
      </c>
      <c r="AN265" s="103" t="n">
        <f aca="false">SUM(AK265:AM265)</f>
        <v>0</v>
      </c>
      <c r="AP265" s="89" t="n">
        <f aca="false">CHOOSE($G$3,AA265-AB265,AB265-AA265)</f>
        <v>0</v>
      </c>
      <c r="AQ265" s="89" t="n">
        <f aca="false">CHOOSE($G$3,AD265-AE265,AE265-AD265)</f>
        <v>0</v>
      </c>
      <c r="AR265" s="89" t="n">
        <f aca="false">CHOOSE($G$3,AG265-AH265,AH265-AG265)</f>
        <v>0</v>
      </c>
      <c r="AS265" s="103" t="n">
        <f aca="false">AP265+AQ265+AR265</f>
        <v>0</v>
      </c>
      <c r="AT265" s="103"/>
      <c r="AU265" s="90" t="n">
        <f aca="false">AS265+AN265</f>
        <v>0</v>
      </c>
      <c r="AW265" s="90" t="n">
        <f aca="false">AI265+AF265+AC265</f>
        <v>0</v>
      </c>
      <c r="AX265" s="104"/>
    </row>
    <row r="266" customFormat="false" ht="12" hidden="false" customHeight="true" outlineLevel="0" collapsed="false">
      <c r="A266" s="94" t="n">
        <f aca="false">EDATE(A265,1)</f>
        <v>44621</v>
      </c>
      <c r="B266" s="95" t="n">
        <f aca="false">VLOOKUP(MONTH(A266),Volumes,4)</f>
        <v>10000</v>
      </c>
      <c r="C266" s="96"/>
      <c r="D266" s="97" t="n">
        <f aca="false">B266+C266</f>
        <v>10000</v>
      </c>
      <c r="E266" s="84" t="n">
        <f aca="false">IF(X266=0,0,IF(AND(X266=1,$H$3=1),D266*S266,IF($H$3=2,D266,"N/A")))</f>
        <v>0</v>
      </c>
      <c r="F266" s="84" t="n">
        <f aca="false">E266*W266</f>
        <v>0</v>
      </c>
      <c r="G266" s="32" t="n">
        <f aca="false">VLOOKUP($A266,Table,MATCH(G$4,Curves,0))</f>
        <v>4.0375</v>
      </c>
      <c r="H266" s="98" t="n">
        <f aca="false">G266</f>
        <v>4.0375</v>
      </c>
      <c r="I266" s="99" t="n">
        <f aca="false">H266</f>
        <v>4.0375</v>
      </c>
      <c r="J266" s="32" t="n">
        <f aca="false">VLOOKUP($A266,Table,MATCH(J$4,Curves,0))</f>
        <v>-0.0175</v>
      </c>
      <c r="K266" s="98" t="n">
        <f aca="false">J266</f>
        <v>-0.0175</v>
      </c>
      <c r="L266" s="99" t="n">
        <f aca="false">K266</f>
        <v>-0.0175</v>
      </c>
      <c r="M266" s="32" t="n">
        <f aca="false">VLOOKUP($A266,Table,MATCH(M$4,Curves,0))</f>
        <v>0.01</v>
      </c>
      <c r="N266" s="98" t="n">
        <f aca="false">VLOOKUP($A266,Table,MATCH(N$4,Curves,0))</f>
        <v>0.03</v>
      </c>
      <c r="O266" s="99" t="n">
        <f aca="false">N266</f>
        <v>0.03</v>
      </c>
      <c r="P266" s="100"/>
      <c r="Q266" s="99" t="n">
        <f aca="false">O266+L266+I266</f>
        <v>4.05</v>
      </c>
      <c r="R266" s="100"/>
      <c r="S266" s="35" t="n">
        <f aca="false">A267-A266</f>
        <v>31</v>
      </c>
      <c r="T266" s="101" t="n">
        <f aca="false">CHOOSE(F$3,A267+24,A266)</f>
        <v>44676</v>
      </c>
      <c r="U266" s="35" t="n">
        <f aca="false">T266-C$3</f>
        <v>7902</v>
      </c>
      <c r="V266" s="32" t="n">
        <f aca="false">VLOOKUP($A266,Table,MATCH(V$4,Curves,0))</f>
        <v>0.070859002456139</v>
      </c>
      <c r="W266" s="102" t="n">
        <f aca="false">1/(1+CHOOSE(F$3,(V267+($K$3/10000))/2,(V266+($K$3/10000))/2))^(2*U266/365.25)</f>
        <v>0.221691825531942</v>
      </c>
      <c r="X266" s="35" t="n">
        <f aca="false">IF(AND(mthbeg&lt;=A266,mthend&gt;=A266),1,0)</f>
        <v>0</v>
      </c>
      <c r="Y266" s="35" t="n">
        <f aca="false">S266*X266</f>
        <v>0</v>
      </c>
      <c r="AA266" s="89" t="n">
        <f aca="false">F266*G266</f>
        <v>0</v>
      </c>
      <c r="AB266" s="89" t="n">
        <f aca="false">$F266*H266</f>
        <v>0</v>
      </c>
      <c r="AC266" s="89" t="n">
        <f aca="false">$F266*I266</f>
        <v>0</v>
      </c>
      <c r="AD266" s="89" t="n">
        <f aca="false">$F266*J266</f>
        <v>-0</v>
      </c>
      <c r="AE266" s="89" t="n">
        <f aca="false">$F266*K266</f>
        <v>-0</v>
      </c>
      <c r="AF266" s="89" t="n">
        <f aca="false">$F266*L266</f>
        <v>-0</v>
      </c>
      <c r="AG266" s="89" t="n">
        <f aca="false">$F266*M266</f>
        <v>0</v>
      </c>
      <c r="AH266" s="89" t="n">
        <f aca="false">$F266*N266</f>
        <v>0</v>
      </c>
      <c r="AI266" s="89" t="n">
        <f aca="false">F266*O266</f>
        <v>0</v>
      </c>
      <c r="AJ266" s="93"/>
      <c r="AK266" s="89" t="n">
        <f aca="false">CHOOSE($G$3,AB266-AC266,AC266-AB266)</f>
        <v>0</v>
      </c>
      <c r="AL266" s="89" t="n">
        <f aca="false">CHOOSE($G$3,AE266-AF266,AF266-AE266)</f>
        <v>0</v>
      </c>
      <c r="AM266" s="89" t="n">
        <f aca="false">CHOOSE($G$3,AH266-AI266,AI266-AH266)</f>
        <v>0</v>
      </c>
      <c r="AN266" s="103" t="n">
        <f aca="false">SUM(AK266:AM266)</f>
        <v>0</v>
      </c>
      <c r="AP266" s="89" t="n">
        <f aca="false">CHOOSE($G$3,AA266-AB266,AB266-AA266)</f>
        <v>0</v>
      </c>
      <c r="AQ266" s="89" t="n">
        <f aca="false">CHOOSE($G$3,AD266-AE266,AE266-AD266)</f>
        <v>0</v>
      </c>
      <c r="AR266" s="89" t="n">
        <f aca="false">CHOOSE($G$3,AG266-AH266,AH266-AG266)</f>
        <v>0</v>
      </c>
      <c r="AS266" s="103" t="n">
        <f aca="false">AP266+AQ266+AR266</f>
        <v>0</v>
      </c>
      <c r="AT266" s="103"/>
      <c r="AU266" s="90" t="n">
        <f aca="false">AS266+AN266</f>
        <v>0</v>
      </c>
      <c r="AW266" s="90" t="n">
        <f aca="false">AI266+AF266+AC266</f>
        <v>0</v>
      </c>
      <c r="AX266" s="104"/>
    </row>
    <row r="267" customFormat="false" ht="12" hidden="false" customHeight="true" outlineLevel="0" collapsed="false">
      <c r="A267" s="94" t="n">
        <f aca="false">EDATE(A266,1)</f>
        <v>44652</v>
      </c>
      <c r="B267" s="95" t="n">
        <f aca="false">VLOOKUP(MONTH(A267),Volumes,4)</f>
        <v>10000</v>
      </c>
      <c r="C267" s="96"/>
      <c r="D267" s="97" t="n">
        <f aca="false">B267+C267</f>
        <v>10000</v>
      </c>
      <c r="E267" s="84" t="n">
        <f aca="false">IF(X267=0,0,IF(AND(X267=1,$H$3=1),D267*S267,IF($H$3=2,D267,"N/A")))</f>
        <v>0</v>
      </c>
      <c r="F267" s="84" t="n">
        <f aca="false">E267*W267</f>
        <v>0</v>
      </c>
      <c r="G267" s="32" t="n">
        <f aca="false">VLOOKUP($A267,Table,MATCH(G$4,Curves,0))</f>
        <v>4.0375</v>
      </c>
      <c r="H267" s="98" t="n">
        <f aca="false">G267</f>
        <v>4.0375</v>
      </c>
      <c r="I267" s="99" t="n">
        <f aca="false">H267</f>
        <v>4.0375</v>
      </c>
      <c r="J267" s="32" t="n">
        <f aca="false">VLOOKUP($A267,Table,MATCH(J$4,Curves,0))</f>
        <v>-0.0175</v>
      </c>
      <c r="K267" s="98" t="n">
        <f aca="false">J267</f>
        <v>-0.0175</v>
      </c>
      <c r="L267" s="99" t="n">
        <f aca="false">K267</f>
        <v>-0.0175</v>
      </c>
      <c r="M267" s="32" t="n">
        <f aca="false">VLOOKUP($A267,Table,MATCH(M$4,Curves,0))</f>
        <v>0.01</v>
      </c>
      <c r="N267" s="98" t="n">
        <f aca="false">VLOOKUP($A267,Table,MATCH(N$4,Curves,0))</f>
        <v>0.03</v>
      </c>
      <c r="O267" s="99" t="n">
        <f aca="false">N267</f>
        <v>0.03</v>
      </c>
      <c r="P267" s="100"/>
      <c r="Q267" s="99" t="n">
        <f aca="false">O267+L267+I267</f>
        <v>4.05</v>
      </c>
      <c r="R267" s="100"/>
      <c r="S267" s="35" t="n">
        <f aca="false">A268-A267</f>
        <v>30</v>
      </c>
      <c r="T267" s="101" t="n">
        <f aca="false">CHOOSE(F$3,A268+24,A267)</f>
        <v>44706</v>
      </c>
      <c r="U267" s="35" t="n">
        <f aca="false">T267-C$3</f>
        <v>7932</v>
      </c>
      <c r="V267" s="32" t="n">
        <f aca="false">VLOOKUP($A267,Table,MATCH(V$4,Curves,0))</f>
        <v>0.070859002456139</v>
      </c>
      <c r="W267" s="102" t="n">
        <f aca="false">1/(1+CHOOSE(F$3,(V268+($K$3/10000))/2,(V267+($K$3/10000))/2))^(2*U267/365.25)</f>
        <v>0.220427519527304</v>
      </c>
      <c r="X267" s="35" t="n">
        <f aca="false">IF(AND(mthbeg&lt;=A267,mthend&gt;=A267),1,0)</f>
        <v>0</v>
      </c>
      <c r="Y267" s="35" t="n">
        <f aca="false">S267*X267</f>
        <v>0</v>
      </c>
      <c r="AA267" s="89" t="n">
        <f aca="false">F267*G267</f>
        <v>0</v>
      </c>
      <c r="AB267" s="89" t="n">
        <f aca="false">$F267*H267</f>
        <v>0</v>
      </c>
      <c r="AC267" s="89" t="n">
        <f aca="false">$F267*I267</f>
        <v>0</v>
      </c>
      <c r="AD267" s="89" t="n">
        <f aca="false">$F267*J267</f>
        <v>-0</v>
      </c>
      <c r="AE267" s="89" t="n">
        <f aca="false">$F267*K267</f>
        <v>-0</v>
      </c>
      <c r="AF267" s="89" t="n">
        <f aca="false">$F267*L267</f>
        <v>-0</v>
      </c>
      <c r="AG267" s="89" t="n">
        <f aca="false">$F267*M267</f>
        <v>0</v>
      </c>
      <c r="AH267" s="89" t="n">
        <f aca="false">$F267*N267</f>
        <v>0</v>
      </c>
      <c r="AI267" s="89" t="n">
        <f aca="false">F267*O267</f>
        <v>0</v>
      </c>
      <c r="AJ267" s="93"/>
      <c r="AK267" s="89" t="n">
        <f aca="false">CHOOSE($G$3,AB267-AC267,AC267-AB267)</f>
        <v>0</v>
      </c>
      <c r="AL267" s="89" t="n">
        <f aca="false">CHOOSE($G$3,AE267-AF267,AF267-AE267)</f>
        <v>0</v>
      </c>
      <c r="AM267" s="89" t="n">
        <f aca="false">CHOOSE($G$3,AH267-AI267,AI267-AH267)</f>
        <v>0</v>
      </c>
      <c r="AN267" s="103" t="n">
        <f aca="false">SUM(AK267:AM267)</f>
        <v>0</v>
      </c>
      <c r="AP267" s="89" t="n">
        <f aca="false">CHOOSE($G$3,AA267-AB267,AB267-AA267)</f>
        <v>0</v>
      </c>
      <c r="AQ267" s="89" t="n">
        <f aca="false">CHOOSE($G$3,AD267-AE267,AE267-AD267)</f>
        <v>0</v>
      </c>
      <c r="AR267" s="89" t="n">
        <f aca="false">CHOOSE($G$3,AG267-AH267,AH267-AG267)</f>
        <v>0</v>
      </c>
      <c r="AS267" s="103" t="n">
        <f aca="false">AP267+AQ267+AR267</f>
        <v>0</v>
      </c>
      <c r="AT267" s="103"/>
      <c r="AU267" s="90" t="n">
        <f aca="false">AS267+AN267</f>
        <v>0</v>
      </c>
      <c r="AW267" s="90" t="n">
        <f aca="false">AI267+AF267+AC267</f>
        <v>0</v>
      </c>
      <c r="AX267" s="104"/>
    </row>
    <row r="268" customFormat="false" ht="12" hidden="false" customHeight="true" outlineLevel="0" collapsed="false">
      <c r="A268" s="94" t="n">
        <f aca="false">EDATE(A267,1)</f>
        <v>44682</v>
      </c>
      <c r="B268" s="95" t="n">
        <f aca="false">VLOOKUP(MONTH(A268),Volumes,4)</f>
        <v>20000</v>
      </c>
      <c r="C268" s="96"/>
      <c r="D268" s="97" t="n">
        <f aca="false">B268+C268</f>
        <v>20000</v>
      </c>
      <c r="E268" s="84" t="n">
        <f aca="false">IF(X268=0,0,IF(AND(X268=1,$H$3=1),D268*S268,IF($H$3=2,D268,"N/A")))</f>
        <v>0</v>
      </c>
      <c r="F268" s="84" t="n">
        <f aca="false">E268*W268</f>
        <v>0</v>
      </c>
      <c r="G268" s="32" t="n">
        <f aca="false">VLOOKUP($A268,Table,MATCH(G$4,Curves,0))</f>
        <v>4.0375</v>
      </c>
      <c r="H268" s="98" t="n">
        <f aca="false">G268</f>
        <v>4.0375</v>
      </c>
      <c r="I268" s="99" t="n">
        <f aca="false">H268</f>
        <v>4.0375</v>
      </c>
      <c r="J268" s="32" t="n">
        <f aca="false">VLOOKUP($A268,Table,MATCH(J$4,Curves,0))</f>
        <v>-0.0175</v>
      </c>
      <c r="K268" s="98" t="n">
        <f aca="false">J268</f>
        <v>-0.0175</v>
      </c>
      <c r="L268" s="99" t="n">
        <f aca="false">K268</f>
        <v>-0.0175</v>
      </c>
      <c r="M268" s="32" t="n">
        <f aca="false">VLOOKUP($A268,Table,MATCH(M$4,Curves,0))</f>
        <v>0.01</v>
      </c>
      <c r="N268" s="98" t="n">
        <f aca="false">VLOOKUP($A268,Table,MATCH(N$4,Curves,0))</f>
        <v>0.03</v>
      </c>
      <c r="O268" s="99" t="n">
        <f aca="false">N268</f>
        <v>0.03</v>
      </c>
      <c r="P268" s="100"/>
      <c r="Q268" s="99" t="n">
        <f aca="false">O268+L268+I268</f>
        <v>4.05</v>
      </c>
      <c r="R268" s="100"/>
      <c r="S268" s="35" t="n">
        <f aca="false">A269-A268</f>
        <v>31</v>
      </c>
      <c r="T268" s="101" t="n">
        <f aca="false">CHOOSE(F$3,A269+24,A268)</f>
        <v>44737</v>
      </c>
      <c r="U268" s="35" t="n">
        <f aca="false">T268-C$3</f>
        <v>7963</v>
      </c>
      <c r="V268" s="32" t="n">
        <f aca="false">VLOOKUP($A268,Table,MATCH(V$4,Curves,0))</f>
        <v>0.070859002456139</v>
      </c>
      <c r="W268" s="102" t="n">
        <f aca="false">1/(1+CHOOSE(F$3,(V269+($K$3/10000))/2,(V268+($K$3/10000))/2))^(2*U268/365.25)</f>
        <v>0.21912864435343</v>
      </c>
      <c r="X268" s="35" t="n">
        <f aca="false">IF(AND(mthbeg&lt;=A268,mthend&gt;=A268),1,0)</f>
        <v>0</v>
      </c>
      <c r="Y268" s="35" t="n">
        <f aca="false">S268*X268</f>
        <v>0</v>
      </c>
      <c r="AA268" s="89" t="n">
        <f aca="false">F268*G268</f>
        <v>0</v>
      </c>
      <c r="AB268" s="89" t="n">
        <f aca="false">$F268*H268</f>
        <v>0</v>
      </c>
      <c r="AC268" s="89" t="n">
        <f aca="false">$F268*I268</f>
        <v>0</v>
      </c>
      <c r="AD268" s="89" t="n">
        <f aca="false">$F268*J268</f>
        <v>-0</v>
      </c>
      <c r="AE268" s="89" t="n">
        <f aca="false">$F268*K268</f>
        <v>-0</v>
      </c>
      <c r="AF268" s="89" t="n">
        <f aca="false">$F268*L268</f>
        <v>-0</v>
      </c>
      <c r="AG268" s="89" t="n">
        <f aca="false">$F268*M268</f>
        <v>0</v>
      </c>
      <c r="AH268" s="89" t="n">
        <f aca="false">$F268*N268</f>
        <v>0</v>
      </c>
      <c r="AI268" s="89" t="n">
        <f aca="false">F268*O268</f>
        <v>0</v>
      </c>
      <c r="AJ268" s="93"/>
      <c r="AK268" s="89" t="n">
        <f aca="false">CHOOSE($G$3,AB268-AC268,AC268-AB268)</f>
        <v>0</v>
      </c>
      <c r="AL268" s="89" t="n">
        <f aca="false">CHOOSE($G$3,AE268-AF268,AF268-AE268)</f>
        <v>0</v>
      </c>
      <c r="AM268" s="89" t="n">
        <f aca="false">CHOOSE($G$3,AH268-AI268,AI268-AH268)</f>
        <v>0</v>
      </c>
      <c r="AN268" s="103" t="n">
        <f aca="false">SUM(AK268:AM268)</f>
        <v>0</v>
      </c>
      <c r="AP268" s="89" t="n">
        <f aca="false">CHOOSE($G$3,AA268-AB268,AB268-AA268)</f>
        <v>0</v>
      </c>
      <c r="AQ268" s="89" t="n">
        <f aca="false">CHOOSE($G$3,AD268-AE268,AE268-AD268)</f>
        <v>0</v>
      </c>
      <c r="AR268" s="89" t="n">
        <f aca="false">CHOOSE($G$3,AG268-AH268,AH268-AG268)</f>
        <v>0</v>
      </c>
      <c r="AS268" s="103" t="n">
        <f aca="false">AP268+AQ268+AR268</f>
        <v>0</v>
      </c>
      <c r="AT268" s="103"/>
      <c r="AU268" s="90" t="n">
        <f aca="false">AS268+AN268</f>
        <v>0</v>
      </c>
      <c r="AW268" s="90" t="n">
        <f aca="false">AI268+AF268+AC268</f>
        <v>0</v>
      </c>
      <c r="AX268" s="104"/>
    </row>
    <row r="269" customFormat="false" ht="12" hidden="false" customHeight="true" outlineLevel="0" collapsed="false">
      <c r="A269" s="94" t="n">
        <f aca="false">EDATE(A268,1)</f>
        <v>44713</v>
      </c>
      <c r="B269" s="95" t="n">
        <f aca="false">VLOOKUP(MONTH(A269),Volumes,4)</f>
        <v>40000</v>
      </c>
      <c r="C269" s="96"/>
      <c r="D269" s="97" t="n">
        <f aca="false">B269+C269</f>
        <v>40000</v>
      </c>
      <c r="E269" s="84" t="n">
        <f aca="false">IF(X269=0,0,IF(AND(X269=1,$H$3=1),D269*S269,IF($H$3=2,D269,"N/A")))</f>
        <v>0</v>
      </c>
      <c r="F269" s="84" t="n">
        <f aca="false">E269*W269</f>
        <v>0</v>
      </c>
      <c r="G269" s="32" t="n">
        <f aca="false">VLOOKUP($A269,Table,MATCH(G$4,Curves,0))</f>
        <v>4.0375</v>
      </c>
      <c r="H269" s="98" t="n">
        <f aca="false">G269</f>
        <v>4.0375</v>
      </c>
      <c r="I269" s="99" t="n">
        <f aca="false">H269</f>
        <v>4.0375</v>
      </c>
      <c r="J269" s="32" t="n">
        <f aca="false">VLOOKUP($A269,Table,MATCH(J$4,Curves,0))</f>
        <v>-0.0175</v>
      </c>
      <c r="K269" s="98" t="n">
        <f aca="false">J269</f>
        <v>-0.0175</v>
      </c>
      <c r="L269" s="99" t="n">
        <f aca="false">K269</f>
        <v>-0.0175</v>
      </c>
      <c r="M269" s="32" t="n">
        <f aca="false">VLOOKUP($A269,Table,MATCH(M$4,Curves,0))</f>
        <v>0.01</v>
      </c>
      <c r="N269" s="98" t="n">
        <f aca="false">VLOOKUP($A269,Table,MATCH(N$4,Curves,0))</f>
        <v>0.03</v>
      </c>
      <c r="O269" s="99" t="n">
        <f aca="false">N269</f>
        <v>0.03</v>
      </c>
      <c r="P269" s="100"/>
      <c r="Q269" s="99" t="n">
        <f aca="false">O269+L269+I269</f>
        <v>4.05</v>
      </c>
      <c r="R269" s="100"/>
      <c r="S269" s="35" t="n">
        <f aca="false">A270-A269</f>
        <v>30</v>
      </c>
      <c r="T269" s="101" t="n">
        <f aca="false">CHOOSE(F$3,A270+24,A269)</f>
        <v>44767</v>
      </c>
      <c r="U269" s="35" t="n">
        <f aca="false">T269-C$3</f>
        <v>7993</v>
      </c>
      <c r="V269" s="32" t="n">
        <f aca="false">VLOOKUP($A269,Table,MATCH(V$4,Curves,0))</f>
        <v>0.070859002456139</v>
      </c>
      <c r="W269" s="102" t="n">
        <f aca="false">1/(1+CHOOSE(F$3,(V270+($K$3/10000))/2,(V269+($K$3/10000))/2))^(2*U269/365.25)</f>
        <v>0.217878956142422</v>
      </c>
      <c r="X269" s="35" t="n">
        <f aca="false">IF(AND(mthbeg&lt;=A269,mthend&gt;=A269),1,0)</f>
        <v>0</v>
      </c>
      <c r="Y269" s="35" t="n">
        <f aca="false">S269*X269</f>
        <v>0</v>
      </c>
      <c r="AA269" s="89" t="n">
        <f aca="false">F269*G269</f>
        <v>0</v>
      </c>
      <c r="AB269" s="89" t="n">
        <f aca="false">$F269*H269</f>
        <v>0</v>
      </c>
      <c r="AC269" s="89" t="n">
        <f aca="false">$F269*I269</f>
        <v>0</v>
      </c>
      <c r="AD269" s="89" t="n">
        <f aca="false">$F269*J269</f>
        <v>-0</v>
      </c>
      <c r="AE269" s="89" t="n">
        <f aca="false">$F269*K269</f>
        <v>-0</v>
      </c>
      <c r="AF269" s="89" t="n">
        <f aca="false">$F269*L269</f>
        <v>-0</v>
      </c>
      <c r="AG269" s="89" t="n">
        <f aca="false">$F269*M269</f>
        <v>0</v>
      </c>
      <c r="AH269" s="89" t="n">
        <f aca="false">$F269*N269</f>
        <v>0</v>
      </c>
      <c r="AI269" s="89" t="n">
        <f aca="false">F269*O269</f>
        <v>0</v>
      </c>
      <c r="AJ269" s="93"/>
      <c r="AK269" s="89" t="n">
        <f aca="false">CHOOSE($G$3,AB269-AC269,AC269-AB269)</f>
        <v>0</v>
      </c>
      <c r="AL269" s="89" t="n">
        <f aca="false">CHOOSE($G$3,AE269-AF269,AF269-AE269)</f>
        <v>0</v>
      </c>
      <c r="AM269" s="89" t="n">
        <f aca="false">CHOOSE($G$3,AH269-AI269,AI269-AH269)</f>
        <v>0</v>
      </c>
      <c r="AN269" s="103" t="n">
        <f aca="false">SUM(AK269:AM269)</f>
        <v>0</v>
      </c>
      <c r="AP269" s="89" t="n">
        <f aca="false">CHOOSE($G$3,AA269-AB269,AB269-AA269)</f>
        <v>0</v>
      </c>
      <c r="AQ269" s="89" t="n">
        <f aca="false">CHOOSE($G$3,AD269-AE269,AE269-AD269)</f>
        <v>0</v>
      </c>
      <c r="AR269" s="89" t="n">
        <f aca="false">CHOOSE($G$3,AG269-AH269,AH269-AG269)</f>
        <v>0</v>
      </c>
      <c r="AS269" s="103" t="n">
        <f aca="false">AP269+AQ269+AR269</f>
        <v>0</v>
      </c>
      <c r="AT269" s="103"/>
      <c r="AU269" s="90" t="n">
        <f aca="false">AS269+AN269</f>
        <v>0</v>
      </c>
      <c r="AW269" s="90" t="n">
        <f aca="false">AI269+AF269+AC269</f>
        <v>0</v>
      </c>
      <c r="AX269" s="104"/>
    </row>
    <row r="270" customFormat="false" ht="12" hidden="false" customHeight="true" outlineLevel="0" collapsed="false">
      <c r="A270" s="94" t="n">
        <f aca="false">EDATE(A269,1)</f>
        <v>44743</v>
      </c>
      <c r="B270" s="95" t="n">
        <f aca="false">VLOOKUP(MONTH(A270),Volumes,4)</f>
        <v>40000</v>
      </c>
      <c r="C270" s="96"/>
      <c r="D270" s="97" t="n">
        <f aca="false">B270+C270</f>
        <v>40000</v>
      </c>
      <c r="E270" s="84" t="n">
        <f aca="false">IF(X270=0,0,IF(AND(X270=1,$H$3=1),D270*S270,IF($H$3=2,D270,"N/A")))</f>
        <v>0</v>
      </c>
      <c r="F270" s="84" t="n">
        <f aca="false">E270*W270</f>
        <v>0</v>
      </c>
      <c r="G270" s="32" t="n">
        <f aca="false">VLOOKUP($A270,Table,MATCH(G$4,Curves,0))</f>
        <v>4.0375</v>
      </c>
      <c r="H270" s="98" t="n">
        <f aca="false">G270</f>
        <v>4.0375</v>
      </c>
      <c r="I270" s="99" t="n">
        <f aca="false">H270</f>
        <v>4.0375</v>
      </c>
      <c r="J270" s="32" t="n">
        <f aca="false">VLOOKUP($A270,Table,MATCH(J$4,Curves,0))</f>
        <v>-0.0175</v>
      </c>
      <c r="K270" s="98" t="n">
        <f aca="false">J270</f>
        <v>-0.0175</v>
      </c>
      <c r="L270" s="99" t="n">
        <f aca="false">K270</f>
        <v>-0.0175</v>
      </c>
      <c r="M270" s="32" t="n">
        <f aca="false">VLOOKUP($A270,Table,MATCH(M$4,Curves,0))</f>
        <v>0.01</v>
      </c>
      <c r="N270" s="98" t="n">
        <f aca="false">VLOOKUP($A270,Table,MATCH(N$4,Curves,0))</f>
        <v>0.03</v>
      </c>
      <c r="O270" s="99" t="n">
        <f aca="false">N270</f>
        <v>0.03</v>
      </c>
      <c r="P270" s="100"/>
      <c r="Q270" s="99" t="n">
        <f aca="false">O270+L270+I270</f>
        <v>4.05</v>
      </c>
      <c r="R270" s="100"/>
      <c r="S270" s="35" t="n">
        <f aca="false">A271-A270</f>
        <v>31</v>
      </c>
      <c r="T270" s="101" t="n">
        <f aca="false">CHOOSE(F$3,A271+24,A270)</f>
        <v>44798</v>
      </c>
      <c r="U270" s="35" t="n">
        <f aca="false">T270-C$3</f>
        <v>8024</v>
      </c>
      <c r="V270" s="32" t="n">
        <f aca="false">VLOOKUP($A270,Table,MATCH(V$4,Curves,0))</f>
        <v>0.070859002456139</v>
      </c>
      <c r="W270" s="102" t="n">
        <f aca="false">1/(1+CHOOSE(F$3,(V271+($K$3/10000))/2,(V270+($K$3/10000))/2))^(2*U270/365.25)</f>
        <v>0.216595098447839</v>
      </c>
      <c r="X270" s="35" t="n">
        <f aca="false">IF(AND(mthbeg&lt;=A270,mthend&gt;=A270),1,0)</f>
        <v>0</v>
      </c>
      <c r="Y270" s="35" t="n">
        <f aca="false">S270*X270</f>
        <v>0</v>
      </c>
      <c r="AA270" s="89" t="n">
        <f aca="false">F270*G270</f>
        <v>0</v>
      </c>
      <c r="AB270" s="89" t="n">
        <f aca="false">$F270*H270</f>
        <v>0</v>
      </c>
      <c r="AC270" s="89" t="n">
        <f aca="false">$F270*I270</f>
        <v>0</v>
      </c>
      <c r="AD270" s="89" t="n">
        <f aca="false">$F270*J270</f>
        <v>-0</v>
      </c>
      <c r="AE270" s="89" t="n">
        <f aca="false">$F270*K270</f>
        <v>-0</v>
      </c>
      <c r="AF270" s="89" t="n">
        <f aca="false">$F270*L270</f>
        <v>-0</v>
      </c>
      <c r="AG270" s="89" t="n">
        <f aca="false">$F270*M270</f>
        <v>0</v>
      </c>
      <c r="AH270" s="89" t="n">
        <f aca="false">$F270*N270</f>
        <v>0</v>
      </c>
      <c r="AI270" s="89" t="n">
        <f aca="false">F270*O270</f>
        <v>0</v>
      </c>
      <c r="AJ270" s="93"/>
      <c r="AK270" s="89" t="n">
        <f aca="false">CHOOSE($G$3,AB270-AC270,AC270-AB270)</f>
        <v>0</v>
      </c>
      <c r="AL270" s="89" t="n">
        <f aca="false">CHOOSE($G$3,AE270-AF270,AF270-AE270)</f>
        <v>0</v>
      </c>
      <c r="AM270" s="89" t="n">
        <f aca="false">CHOOSE($G$3,AH270-AI270,AI270-AH270)</f>
        <v>0</v>
      </c>
      <c r="AN270" s="103" t="n">
        <f aca="false">SUM(AK270:AM270)</f>
        <v>0</v>
      </c>
      <c r="AP270" s="89" t="n">
        <f aca="false">CHOOSE($G$3,AA270-AB270,AB270-AA270)</f>
        <v>0</v>
      </c>
      <c r="AQ270" s="89" t="n">
        <f aca="false">CHOOSE($G$3,AD270-AE270,AE270-AD270)</f>
        <v>0</v>
      </c>
      <c r="AR270" s="89" t="n">
        <f aca="false">CHOOSE($G$3,AG270-AH270,AH270-AG270)</f>
        <v>0</v>
      </c>
      <c r="AS270" s="103" t="n">
        <f aca="false">AP270+AQ270+AR270</f>
        <v>0</v>
      </c>
      <c r="AT270" s="103"/>
      <c r="AU270" s="90" t="n">
        <f aca="false">AS270+AN270</f>
        <v>0</v>
      </c>
      <c r="AW270" s="90" t="n">
        <f aca="false">AI270+AF270+AC270</f>
        <v>0</v>
      </c>
      <c r="AX270" s="104"/>
    </row>
    <row r="271" customFormat="false" ht="12" hidden="false" customHeight="true" outlineLevel="0" collapsed="false">
      <c r="A271" s="94" t="n">
        <f aca="false">EDATE(A270,1)</f>
        <v>44774</v>
      </c>
      <c r="B271" s="95" t="n">
        <f aca="false">VLOOKUP(MONTH(A271),Volumes,4)</f>
        <v>40000</v>
      </c>
      <c r="C271" s="96"/>
      <c r="D271" s="97" t="n">
        <f aca="false">B271+C271</f>
        <v>40000</v>
      </c>
      <c r="E271" s="84" t="n">
        <f aca="false">IF(X271=0,0,IF(AND(X271=1,$H$3=1),D271*S271,IF($H$3=2,D271,"N/A")))</f>
        <v>0</v>
      </c>
      <c r="F271" s="84" t="n">
        <f aca="false">E271*W271</f>
        <v>0</v>
      </c>
      <c r="G271" s="32" t="n">
        <f aca="false">VLOOKUP($A271,Table,MATCH(G$4,Curves,0))</f>
        <v>4.0375</v>
      </c>
      <c r="H271" s="98" t="n">
        <f aca="false">G271</f>
        <v>4.0375</v>
      </c>
      <c r="I271" s="99" t="n">
        <f aca="false">H271</f>
        <v>4.0375</v>
      </c>
      <c r="J271" s="32" t="n">
        <f aca="false">VLOOKUP($A271,Table,MATCH(J$4,Curves,0))</f>
        <v>-0.0175</v>
      </c>
      <c r="K271" s="98" t="n">
        <f aca="false">J271</f>
        <v>-0.0175</v>
      </c>
      <c r="L271" s="99" t="n">
        <f aca="false">K271</f>
        <v>-0.0175</v>
      </c>
      <c r="M271" s="32" t="n">
        <f aca="false">VLOOKUP($A271,Table,MATCH(M$4,Curves,0))</f>
        <v>0.01</v>
      </c>
      <c r="N271" s="98" t="n">
        <f aca="false">VLOOKUP($A271,Table,MATCH(N$4,Curves,0))</f>
        <v>0.03</v>
      </c>
      <c r="O271" s="99" t="n">
        <f aca="false">N271</f>
        <v>0.03</v>
      </c>
      <c r="P271" s="100"/>
      <c r="Q271" s="99" t="n">
        <f aca="false">O271+L271+I271</f>
        <v>4.05</v>
      </c>
      <c r="R271" s="100"/>
      <c r="S271" s="35" t="n">
        <f aca="false">A272-A271</f>
        <v>31</v>
      </c>
      <c r="T271" s="101" t="n">
        <f aca="false">CHOOSE(F$3,A272+24,A271)</f>
        <v>44829</v>
      </c>
      <c r="U271" s="35" t="n">
        <f aca="false">T271-C$3</f>
        <v>8055</v>
      </c>
      <c r="V271" s="32" t="n">
        <f aca="false">VLOOKUP($A271,Table,MATCH(V$4,Curves,0))</f>
        <v>0.070859002456139</v>
      </c>
      <c r="W271" s="102" t="n">
        <f aca="false">1/(1+CHOOSE(F$3,(V272+($K$3/10000))/2,(V271+($K$3/10000))/2))^(2*U271/365.25)</f>
        <v>0.215318805919757</v>
      </c>
      <c r="X271" s="35" t="n">
        <f aca="false">IF(AND(mthbeg&lt;=A271,mthend&gt;=A271),1,0)</f>
        <v>0</v>
      </c>
      <c r="Y271" s="35" t="n">
        <f aca="false">S271*X271</f>
        <v>0</v>
      </c>
      <c r="AA271" s="89" t="n">
        <f aca="false">F271*G271</f>
        <v>0</v>
      </c>
      <c r="AB271" s="89" t="n">
        <f aca="false">$F271*H271</f>
        <v>0</v>
      </c>
      <c r="AC271" s="89" t="n">
        <f aca="false">$F271*I271</f>
        <v>0</v>
      </c>
      <c r="AD271" s="89" t="n">
        <f aca="false">$F271*J271</f>
        <v>-0</v>
      </c>
      <c r="AE271" s="89" t="n">
        <f aca="false">$F271*K271</f>
        <v>-0</v>
      </c>
      <c r="AF271" s="89" t="n">
        <f aca="false">$F271*L271</f>
        <v>-0</v>
      </c>
      <c r="AG271" s="89" t="n">
        <f aca="false">$F271*M271</f>
        <v>0</v>
      </c>
      <c r="AH271" s="89" t="n">
        <f aca="false">$F271*N271</f>
        <v>0</v>
      </c>
      <c r="AI271" s="89" t="n">
        <f aca="false">F271*O271</f>
        <v>0</v>
      </c>
      <c r="AJ271" s="93"/>
      <c r="AK271" s="89" t="n">
        <f aca="false">CHOOSE($G$3,AB271-AC271,AC271-AB271)</f>
        <v>0</v>
      </c>
      <c r="AL271" s="89" t="n">
        <f aca="false">CHOOSE($G$3,AE271-AF271,AF271-AE271)</f>
        <v>0</v>
      </c>
      <c r="AM271" s="89" t="n">
        <f aca="false">CHOOSE($G$3,AH271-AI271,AI271-AH271)</f>
        <v>0</v>
      </c>
      <c r="AN271" s="103" t="n">
        <f aca="false">SUM(AK271:AM271)</f>
        <v>0</v>
      </c>
      <c r="AP271" s="89" t="n">
        <f aca="false">CHOOSE($G$3,AA271-AB271,AB271-AA271)</f>
        <v>0</v>
      </c>
      <c r="AQ271" s="89" t="n">
        <f aca="false">CHOOSE($G$3,AD271-AE271,AE271-AD271)</f>
        <v>0</v>
      </c>
      <c r="AR271" s="89" t="n">
        <f aca="false">CHOOSE($G$3,AG271-AH271,AH271-AG271)</f>
        <v>0</v>
      </c>
      <c r="AS271" s="103" t="n">
        <f aca="false">AP271+AQ271+AR271</f>
        <v>0</v>
      </c>
      <c r="AT271" s="103"/>
      <c r="AU271" s="90" t="n">
        <f aca="false">AS271+AN271</f>
        <v>0</v>
      </c>
      <c r="AW271" s="90" t="n">
        <f aca="false">AI271+AF271+AC271</f>
        <v>0</v>
      </c>
      <c r="AX271" s="104"/>
    </row>
    <row r="272" customFormat="false" ht="12" hidden="false" customHeight="true" outlineLevel="0" collapsed="false">
      <c r="A272" s="94" t="n">
        <f aca="false">EDATE(A271,1)</f>
        <v>44805</v>
      </c>
      <c r="B272" s="95" t="n">
        <f aca="false">VLOOKUP(MONTH(A272),Volumes,4)</f>
        <v>20000</v>
      </c>
      <c r="C272" s="96"/>
      <c r="D272" s="97" t="n">
        <f aca="false">B272+C272</f>
        <v>20000</v>
      </c>
      <c r="E272" s="84" t="n">
        <f aca="false">IF(X272=0,0,IF(AND(X272=1,$H$3=1),D272*S272,IF($H$3=2,D272,"N/A")))</f>
        <v>0</v>
      </c>
      <c r="F272" s="84" t="n">
        <f aca="false">E272*W272</f>
        <v>0</v>
      </c>
      <c r="G272" s="32" t="n">
        <f aca="false">VLOOKUP($A272,Table,MATCH(G$4,Curves,0))</f>
        <v>4.0375</v>
      </c>
      <c r="H272" s="98" t="n">
        <f aca="false">G272</f>
        <v>4.0375</v>
      </c>
      <c r="I272" s="99" t="n">
        <f aca="false">H272</f>
        <v>4.0375</v>
      </c>
      <c r="J272" s="32" t="n">
        <f aca="false">VLOOKUP($A272,Table,MATCH(J$4,Curves,0))</f>
        <v>-0.0175</v>
      </c>
      <c r="K272" s="98" t="n">
        <f aca="false">J272</f>
        <v>-0.0175</v>
      </c>
      <c r="L272" s="99" t="n">
        <f aca="false">K272</f>
        <v>-0.0175</v>
      </c>
      <c r="M272" s="32" t="n">
        <f aca="false">VLOOKUP($A272,Table,MATCH(M$4,Curves,0))</f>
        <v>0.01</v>
      </c>
      <c r="N272" s="98" t="n">
        <f aca="false">VLOOKUP($A272,Table,MATCH(N$4,Curves,0))</f>
        <v>0.03</v>
      </c>
      <c r="O272" s="99" t="n">
        <f aca="false">N272</f>
        <v>0.03</v>
      </c>
      <c r="P272" s="100"/>
      <c r="Q272" s="99" t="n">
        <f aca="false">O272+L272+I272</f>
        <v>4.05</v>
      </c>
      <c r="R272" s="100"/>
      <c r="S272" s="35" t="n">
        <f aca="false">A273-A272</f>
        <v>30</v>
      </c>
      <c r="T272" s="101" t="n">
        <f aca="false">CHOOSE(F$3,A273+24,A272)</f>
        <v>44859</v>
      </c>
      <c r="U272" s="35" t="n">
        <f aca="false">T272-C$3</f>
        <v>8085</v>
      </c>
      <c r="V272" s="32" t="n">
        <f aca="false">VLOOKUP($A272,Table,MATCH(V$4,Curves,0))</f>
        <v>0.070859002456139</v>
      </c>
      <c r="W272" s="102" t="n">
        <f aca="false">1/(1+CHOOSE(F$3,(V273+($K$3/10000))/2,(V272+($K$3/10000))/2))^(2*U272/365.25)</f>
        <v>0.214090845174778</v>
      </c>
      <c r="X272" s="35" t="n">
        <f aca="false">IF(AND(mthbeg&lt;=A272,mthend&gt;=A272),1,0)</f>
        <v>0</v>
      </c>
      <c r="Y272" s="35" t="n">
        <f aca="false">S272*X272</f>
        <v>0</v>
      </c>
      <c r="AA272" s="89" t="n">
        <f aca="false">F272*G272</f>
        <v>0</v>
      </c>
      <c r="AB272" s="89" t="n">
        <f aca="false">$F272*H272</f>
        <v>0</v>
      </c>
      <c r="AC272" s="89" t="n">
        <f aca="false">$F272*I272</f>
        <v>0</v>
      </c>
      <c r="AD272" s="89" t="n">
        <f aca="false">$F272*J272</f>
        <v>-0</v>
      </c>
      <c r="AE272" s="89" t="n">
        <f aca="false">$F272*K272</f>
        <v>-0</v>
      </c>
      <c r="AF272" s="89" t="n">
        <f aca="false">$F272*L272</f>
        <v>-0</v>
      </c>
      <c r="AG272" s="89" t="n">
        <f aca="false">$F272*M272</f>
        <v>0</v>
      </c>
      <c r="AH272" s="89" t="n">
        <f aca="false">$F272*N272</f>
        <v>0</v>
      </c>
      <c r="AI272" s="89" t="n">
        <f aca="false">F272*O272</f>
        <v>0</v>
      </c>
      <c r="AJ272" s="93"/>
      <c r="AK272" s="89" t="n">
        <f aca="false">CHOOSE($G$3,AB272-AC272,AC272-AB272)</f>
        <v>0</v>
      </c>
      <c r="AL272" s="89" t="n">
        <f aca="false">CHOOSE($G$3,AE272-AF272,AF272-AE272)</f>
        <v>0</v>
      </c>
      <c r="AM272" s="89" t="n">
        <f aca="false">CHOOSE($G$3,AH272-AI272,AI272-AH272)</f>
        <v>0</v>
      </c>
      <c r="AN272" s="103" t="n">
        <f aca="false">SUM(AK272:AM272)</f>
        <v>0</v>
      </c>
      <c r="AP272" s="89" t="n">
        <f aca="false">CHOOSE($G$3,AA272-AB272,AB272-AA272)</f>
        <v>0</v>
      </c>
      <c r="AQ272" s="89" t="n">
        <f aca="false">CHOOSE($G$3,AD272-AE272,AE272-AD272)</f>
        <v>0</v>
      </c>
      <c r="AR272" s="89" t="n">
        <f aca="false">CHOOSE($G$3,AG272-AH272,AH272-AG272)</f>
        <v>0</v>
      </c>
      <c r="AS272" s="103" t="n">
        <f aca="false">AP272+AQ272+AR272</f>
        <v>0</v>
      </c>
      <c r="AT272" s="103"/>
      <c r="AU272" s="90" t="n">
        <f aca="false">AS272+AN272</f>
        <v>0</v>
      </c>
      <c r="AW272" s="90" t="n">
        <f aca="false">AI272+AF272+AC272</f>
        <v>0</v>
      </c>
      <c r="AX272" s="104"/>
    </row>
    <row r="273" customFormat="false" ht="12" hidden="false" customHeight="true" outlineLevel="0" collapsed="false">
      <c r="A273" s="94" t="n">
        <f aca="false">EDATE(A272,1)</f>
        <v>44835</v>
      </c>
      <c r="B273" s="95" t="n">
        <f aca="false">VLOOKUP(MONTH(A273),Volumes,4)</f>
        <v>10000</v>
      </c>
      <c r="C273" s="96"/>
      <c r="D273" s="97" t="n">
        <f aca="false">B273+C273</f>
        <v>10000</v>
      </c>
      <c r="E273" s="84" t="n">
        <f aca="false">IF(X273=0,0,IF(AND(X273=1,$H$3=1),D273*S273,IF($H$3=2,D273,"N/A")))</f>
        <v>0</v>
      </c>
      <c r="F273" s="84" t="n">
        <f aca="false">E273*W273</f>
        <v>0</v>
      </c>
      <c r="G273" s="32" t="n">
        <f aca="false">VLOOKUP($A273,Table,MATCH(G$4,Curves,0))</f>
        <v>4.0375</v>
      </c>
      <c r="H273" s="98" t="n">
        <f aca="false">G273</f>
        <v>4.0375</v>
      </c>
      <c r="I273" s="99" t="n">
        <f aca="false">H273</f>
        <v>4.0375</v>
      </c>
      <c r="J273" s="32" t="n">
        <f aca="false">VLOOKUP($A273,Table,MATCH(J$4,Curves,0))</f>
        <v>-0.0175</v>
      </c>
      <c r="K273" s="98" t="n">
        <f aca="false">J273</f>
        <v>-0.0175</v>
      </c>
      <c r="L273" s="99" t="n">
        <f aca="false">K273</f>
        <v>-0.0175</v>
      </c>
      <c r="M273" s="32" t="n">
        <f aca="false">VLOOKUP($A273,Table,MATCH(M$4,Curves,0))</f>
        <v>0.01</v>
      </c>
      <c r="N273" s="98" t="n">
        <f aca="false">VLOOKUP($A273,Table,MATCH(N$4,Curves,0))</f>
        <v>0.03</v>
      </c>
      <c r="O273" s="99" t="n">
        <f aca="false">N273</f>
        <v>0.03</v>
      </c>
      <c r="P273" s="100"/>
      <c r="Q273" s="99" t="n">
        <f aca="false">O273+L273+I273</f>
        <v>4.05</v>
      </c>
      <c r="R273" s="100"/>
      <c r="S273" s="35" t="n">
        <f aca="false">A274-A273</f>
        <v>31</v>
      </c>
      <c r="T273" s="101" t="n">
        <f aca="false">CHOOSE(F$3,A274+24,A273)</f>
        <v>44890</v>
      </c>
      <c r="U273" s="35" t="n">
        <f aca="false">T273-C$3</f>
        <v>8116</v>
      </c>
      <c r="V273" s="32" t="n">
        <f aca="false">VLOOKUP($A273,Table,MATCH(V$4,Curves,0))</f>
        <v>0.070859002456139</v>
      </c>
      <c r="W273" s="102" t="n">
        <f aca="false">1/(1+CHOOSE(F$3,(V274+($K$3/10000))/2,(V273+($K$3/10000))/2))^(2*U273/365.25)</f>
        <v>0.212829309027443</v>
      </c>
      <c r="X273" s="35" t="n">
        <f aca="false">IF(AND(mthbeg&lt;=A273,mthend&gt;=A273),1,0)</f>
        <v>0</v>
      </c>
      <c r="Y273" s="35" t="n">
        <f aca="false">S273*X273</f>
        <v>0</v>
      </c>
      <c r="AA273" s="89" t="n">
        <f aca="false">F273*G273</f>
        <v>0</v>
      </c>
      <c r="AB273" s="89" t="n">
        <f aca="false">$F273*H273</f>
        <v>0</v>
      </c>
      <c r="AC273" s="89" t="n">
        <f aca="false">$F273*I273</f>
        <v>0</v>
      </c>
      <c r="AD273" s="89" t="n">
        <f aca="false">$F273*J273</f>
        <v>-0</v>
      </c>
      <c r="AE273" s="89" t="n">
        <f aca="false">$F273*K273</f>
        <v>-0</v>
      </c>
      <c r="AF273" s="89" t="n">
        <f aca="false">$F273*L273</f>
        <v>-0</v>
      </c>
      <c r="AG273" s="89" t="n">
        <f aca="false">$F273*M273</f>
        <v>0</v>
      </c>
      <c r="AH273" s="89" t="n">
        <f aca="false">$F273*N273</f>
        <v>0</v>
      </c>
      <c r="AI273" s="89" t="n">
        <f aca="false">F273*O273</f>
        <v>0</v>
      </c>
      <c r="AJ273" s="93"/>
      <c r="AK273" s="89" t="n">
        <f aca="false">CHOOSE($G$3,AB273-AC273,AC273-AB273)</f>
        <v>0</v>
      </c>
      <c r="AL273" s="89" t="n">
        <f aca="false">CHOOSE($G$3,AE273-AF273,AF273-AE273)</f>
        <v>0</v>
      </c>
      <c r="AM273" s="89" t="n">
        <f aca="false">CHOOSE($G$3,AH273-AI273,AI273-AH273)</f>
        <v>0</v>
      </c>
      <c r="AN273" s="103" t="n">
        <f aca="false">SUM(AK273:AM273)</f>
        <v>0</v>
      </c>
      <c r="AP273" s="89" t="n">
        <f aca="false">CHOOSE($G$3,AA273-AB273,AB273-AA273)</f>
        <v>0</v>
      </c>
      <c r="AQ273" s="89" t="n">
        <f aca="false">CHOOSE($G$3,AD273-AE273,AE273-AD273)</f>
        <v>0</v>
      </c>
      <c r="AR273" s="89" t="n">
        <f aca="false">CHOOSE($G$3,AG273-AH273,AH273-AG273)</f>
        <v>0</v>
      </c>
      <c r="AS273" s="103" t="n">
        <f aca="false">AP273+AQ273+AR273</f>
        <v>0</v>
      </c>
      <c r="AT273" s="103"/>
      <c r="AU273" s="90" t="n">
        <f aca="false">AS273+AN273</f>
        <v>0</v>
      </c>
      <c r="AW273" s="90" t="n">
        <f aca="false">AI273+AF273+AC273</f>
        <v>0</v>
      </c>
      <c r="AX273" s="104"/>
    </row>
    <row r="274" customFormat="false" ht="12" hidden="false" customHeight="true" outlineLevel="0" collapsed="false">
      <c r="A274" s="94" t="n">
        <f aca="false">EDATE(A273,1)</f>
        <v>44866</v>
      </c>
      <c r="B274" s="95" t="n">
        <f aca="false">VLOOKUP(MONTH(A274),Volumes,4)</f>
        <v>10000</v>
      </c>
      <c r="C274" s="96"/>
      <c r="D274" s="97" t="n">
        <f aca="false">B274+C274</f>
        <v>10000</v>
      </c>
      <c r="E274" s="84" t="n">
        <f aca="false">IF(X274=0,0,IF(AND(X274=1,$H$3=1),D274*S274,IF($H$3=2,D274,"N/A")))</f>
        <v>0</v>
      </c>
      <c r="F274" s="84" t="n">
        <f aca="false">E274*W274</f>
        <v>0</v>
      </c>
      <c r="G274" s="32" t="n">
        <f aca="false">VLOOKUP($A274,Table,MATCH(G$4,Curves,0))</f>
        <v>4.0375</v>
      </c>
      <c r="H274" s="98" t="n">
        <f aca="false">G274</f>
        <v>4.0375</v>
      </c>
      <c r="I274" s="99" t="n">
        <f aca="false">H274</f>
        <v>4.0375</v>
      </c>
      <c r="J274" s="32" t="n">
        <f aca="false">VLOOKUP($A274,Table,MATCH(J$4,Curves,0))</f>
        <v>-0.0175</v>
      </c>
      <c r="K274" s="98" t="n">
        <f aca="false">J274</f>
        <v>-0.0175</v>
      </c>
      <c r="L274" s="99" t="n">
        <f aca="false">K274</f>
        <v>-0.0175</v>
      </c>
      <c r="M274" s="32" t="n">
        <f aca="false">VLOOKUP($A274,Table,MATCH(M$4,Curves,0))</f>
        <v>0.01</v>
      </c>
      <c r="N274" s="98" t="n">
        <f aca="false">VLOOKUP($A274,Table,MATCH(N$4,Curves,0))</f>
        <v>0.03</v>
      </c>
      <c r="O274" s="99" t="n">
        <f aca="false">N274</f>
        <v>0.03</v>
      </c>
      <c r="P274" s="100"/>
      <c r="Q274" s="99" t="n">
        <f aca="false">O274+L274+I274</f>
        <v>4.05</v>
      </c>
      <c r="R274" s="100"/>
      <c r="S274" s="35" t="n">
        <f aca="false">A275-A274</f>
        <v>30</v>
      </c>
      <c r="T274" s="101" t="n">
        <f aca="false">CHOOSE(F$3,A275+24,A274)</f>
        <v>44920</v>
      </c>
      <c r="U274" s="35" t="n">
        <f aca="false">T274-C$3</f>
        <v>8146</v>
      </c>
      <c r="V274" s="32" t="n">
        <f aca="false">VLOOKUP($A274,Table,MATCH(V$4,Curves,0))</f>
        <v>0.070859002456139</v>
      </c>
      <c r="W274" s="102" t="n">
        <f aca="false">1/(1+CHOOSE(F$3,(V275+($K$3/10000))/2,(V274+($K$3/10000))/2))^(2*U274/365.25)</f>
        <v>0.211615545855433</v>
      </c>
      <c r="X274" s="35" t="n">
        <f aca="false">IF(AND(mthbeg&lt;=A274,mthend&gt;=A274),1,0)</f>
        <v>0</v>
      </c>
      <c r="Y274" s="35" t="n">
        <f aca="false">S274*X274</f>
        <v>0</v>
      </c>
      <c r="AA274" s="89" t="n">
        <f aca="false">F274*G274</f>
        <v>0</v>
      </c>
      <c r="AB274" s="89" t="n">
        <f aca="false">$F274*H274</f>
        <v>0</v>
      </c>
      <c r="AC274" s="89" t="n">
        <f aca="false">$F274*I274</f>
        <v>0</v>
      </c>
      <c r="AD274" s="89" t="n">
        <f aca="false">$F274*J274</f>
        <v>-0</v>
      </c>
      <c r="AE274" s="89" t="n">
        <f aca="false">$F274*K274</f>
        <v>-0</v>
      </c>
      <c r="AF274" s="89" t="n">
        <f aca="false">$F274*L274</f>
        <v>-0</v>
      </c>
      <c r="AG274" s="89" t="n">
        <f aca="false">$F274*M274</f>
        <v>0</v>
      </c>
      <c r="AH274" s="89" t="n">
        <f aca="false">$F274*N274</f>
        <v>0</v>
      </c>
      <c r="AI274" s="89" t="n">
        <f aca="false">F274*O274</f>
        <v>0</v>
      </c>
      <c r="AJ274" s="93"/>
      <c r="AK274" s="89" t="n">
        <f aca="false">CHOOSE($G$3,AB274-AC274,AC274-AB274)</f>
        <v>0</v>
      </c>
      <c r="AL274" s="89" t="n">
        <f aca="false">CHOOSE($G$3,AE274-AF274,AF274-AE274)</f>
        <v>0</v>
      </c>
      <c r="AM274" s="89" t="n">
        <f aca="false">CHOOSE($G$3,AH274-AI274,AI274-AH274)</f>
        <v>0</v>
      </c>
      <c r="AN274" s="103" t="n">
        <f aca="false">SUM(AK274:AM274)</f>
        <v>0</v>
      </c>
      <c r="AP274" s="89" t="n">
        <f aca="false">CHOOSE($G$3,AA274-AB274,AB274-AA274)</f>
        <v>0</v>
      </c>
      <c r="AQ274" s="89" t="n">
        <f aca="false">CHOOSE($G$3,AD274-AE274,AE274-AD274)</f>
        <v>0</v>
      </c>
      <c r="AR274" s="89" t="n">
        <f aca="false">CHOOSE($G$3,AG274-AH274,AH274-AG274)</f>
        <v>0</v>
      </c>
      <c r="AS274" s="103" t="n">
        <f aca="false">AP274+AQ274+AR274</f>
        <v>0</v>
      </c>
      <c r="AT274" s="103"/>
      <c r="AU274" s="90" t="n">
        <f aca="false">AS274+AN274</f>
        <v>0</v>
      </c>
      <c r="AW274" s="90" t="n">
        <f aca="false">AI274+AF274+AC274</f>
        <v>0</v>
      </c>
      <c r="AX274" s="104"/>
    </row>
    <row r="275" customFormat="false" ht="12" hidden="false" customHeight="true" outlineLevel="0" collapsed="false">
      <c r="A275" s="94" t="n">
        <f aca="false">EDATE(A274,1)</f>
        <v>44896</v>
      </c>
      <c r="B275" s="95" t="n">
        <f aca="false">VLOOKUP(MONTH(A275),Volumes,4)</f>
        <v>10000</v>
      </c>
      <c r="C275" s="96"/>
      <c r="D275" s="97" t="n">
        <f aca="false">B275+C275</f>
        <v>10000</v>
      </c>
      <c r="E275" s="84" t="n">
        <f aca="false">IF(X275=0,0,IF(AND(X275=1,$H$3=1),D275*S275,IF($H$3=2,D275,"N/A")))</f>
        <v>0</v>
      </c>
      <c r="F275" s="84" t="n">
        <f aca="false">E275*W275</f>
        <v>0</v>
      </c>
      <c r="G275" s="32" t="n">
        <f aca="false">VLOOKUP($A275,Table,MATCH(G$4,Curves,0))</f>
        <v>4.0375</v>
      </c>
      <c r="H275" s="98" t="n">
        <f aca="false">G275</f>
        <v>4.0375</v>
      </c>
      <c r="I275" s="99" t="n">
        <f aca="false">H275</f>
        <v>4.0375</v>
      </c>
      <c r="J275" s="32" t="n">
        <f aca="false">VLOOKUP($A275,Table,MATCH(J$4,Curves,0))</f>
        <v>-0.0175</v>
      </c>
      <c r="K275" s="98" t="n">
        <f aca="false">J275</f>
        <v>-0.0175</v>
      </c>
      <c r="L275" s="99" t="n">
        <f aca="false">K275</f>
        <v>-0.0175</v>
      </c>
      <c r="M275" s="32" t="n">
        <f aca="false">VLOOKUP($A275,Table,MATCH(M$4,Curves,0))</f>
        <v>0.01</v>
      </c>
      <c r="N275" s="98" t="n">
        <f aca="false">VLOOKUP($A275,Table,MATCH(N$4,Curves,0))</f>
        <v>0.03</v>
      </c>
      <c r="O275" s="99" t="n">
        <f aca="false">N275</f>
        <v>0.03</v>
      </c>
      <c r="P275" s="100"/>
      <c r="Q275" s="99" t="n">
        <f aca="false">O275+L275+I275</f>
        <v>4.05</v>
      </c>
      <c r="R275" s="100"/>
      <c r="S275" s="35" t="n">
        <f aca="false">A276-A275</f>
        <v>31</v>
      </c>
      <c r="T275" s="101" t="n">
        <f aca="false">CHOOSE(F$3,A276+24,A275)</f>
        <v>44951</v>
      </c>
      <c r="U275" s="35" t="n">
        <f aca="false">T275-C$3</f>
        <v>8177</v>
      </c>
      <c r="V275" s="32" t="n">
        <f aca="false">VLOOKUP($A275,Table,MATCH(V$4,Curves,0))</f>
        <v>0.070859002456139</v>
      </c>
      <c r="W275" s="102" t="n">
        <f aca="false">1/(1+CHOOSE(F$3,(V276+($K$3/10000))/2,(V275+($K$3/10000))/2))^(2*U275/365.25)</f>
        <v>0.210368595476884</v>
      </c>
      <c r="X275" s="35" t="n">
        <f aca="false">IF(AND(mthbeg&lt;=A275,mthend&gt;=A275),1,0)</f>
        <v>0</v>
      </c>
      <c r="Y275" s="35" t="n">
        <f aca="false">S275*X275</f>
        <v>0</v>
      </c>
      <c r="AA275" s="89" t="n">
        <f aca="false">F275*G275</f>
        <v>0</v>
      </c>
      <c r="AB275" s="89" t="n">
        <f aca="false">$F275*H275</f>
        <v>0</v>
      </c>
      <c r="AC275" s="89" t="n">
        <f aca="false">$F275*I275</f>
        <v>0</v>
      </c>
      <c r="AD275" s="89" t="n">
        <f aca="false">$F275*J275</f>
        <v>-0</v>
      </c>
      <c r="AE275" s="89" t="n">
        <f aca="false">$F275*K275</f>
        <v>-0</v>
      </c>
      <c r="AF275" s="89" t="n">
        <f aca="false">$F275*L275</f>
        <v>-0</v>
      </c>
      <c r="AG275" s="89" t="n">
        <f aca="false">$F275*M275</f>
        <v>0</v>
      </c>
      <c r="AH275" s="89" t="n">
        <f aca="false">$F275*N275</f>
        <v>0</v>
      </c>
      <c r="AI275" s="89" t="n">
        <f aca="false">F275*O275</f>
        <v>0</v>
      </c>
      <c r="AJ275" s="93"/>
      <c r="AK275" s="89" t="n">
        <f aca="false">CHOOSE($G$3,AB275-AC275,AC275-AB275)</f>
        <v>0</v>
      </c>
      <c r="AL275" s="89" t="n">
        <f aca="false">CHOOSE($G$3,AE275-AF275,AF275-AE275)</f>
        <v>0</v>
      </c>
      <c r="AM275" s="89" t="n">
        <f aca="false">CHOOSE($G$3,AH275-AI275,AI275-AH275)</f>
        <v>0</v>
      </c>
      <c r="AN275" s="103" t="n">
        <f aca="false">SUM(AK275:AM275)</f>
        <v>0</v>
      </c>
      <c r="AP275" s="89" t="n">
        <f aca="false">CHOOSE($G$3,AA275-AB275,AB275-AA275)</f>
        <v>0</v>
      </c>
      <c r="AQ275" s="89" t="n">
        <f aca="false">CHOOSE($G$3,AD275-AE275,AE275-AD275)</f>
        <v>0</v>
      </c>
      <c r="AR275" s="89" t="n">
        <f aca="false">CHOOSE($G$3,AG275-AH275,AH275-AG275)</f>
        <v>0</v>
      </c>
      <c r="AS275" s="103" t="n">
        <f aca="false">AP275+AQ275+AR275</f>
        <v>0</v>
      </c>
      <c r="AT275" s="103"/>
      <c r="AU275" s="90" t="n">
        <f aca="false">AS275+AN275</f>
        <v>0</v>
      </c>
      <c r="AW275" s="90" t="n">
        <f aca="false">AI275+AF275+AC275</f>
        <v>0</v>
      </c>
      <c r="AX275" s="104"/>
    </row>
    <row r="276" customFormat="false" ht="12" hidden="false" customHeight="true" outlineLevel="0" collapsed="false">
      <c r="A276" s="94" t="n">
        <f aca="false">EDATE(A275,1)</f>
        <v>44927</v>
      </c>
      <c r="B276" s="95" t="n">
        <f aca="false">VLOOKUP(MONTH(A276),Volumes,4)</f>
        <v>10000</v>
      </c>
      <c r="C276" s="96"/>
      <c r="D276" s="97" t="n">
        <f aca="false">B276+C276</f>
        <v>10000</v>
      </c>
      <c r="E276" s="84" t="n">
        <f aca="false">IF(X276=0,0,IF(AND(X276=1,$H$3=1),D276*S276,IF($H$3=2,D276,"N/A")))</f>
        <v>0</v>
      </c>
      <c r="F276" s="84" t="n">
        <f aca="false">E276*W276</f>
        <v>0</v>
      </c>
      <c r="G276" s="32" t="n">
        <f aca="false">VLOOKUP($A276,Table,MATCH(G$4,Curves,0))</f>
        <v>4.0375</v>
      </c>
      <c r="H276" s="98" t="n">
        <f aca="false">G276</f>
        <v>4.0375</v>
      </c>
      <c r="I276" s="99" t="n">
        <f aca="false">H276</f>
        <v>4.0375</v>
      </c>
      <c r="J276" s="32" t="n">
        <f aca="false">VLOOKUP($A276,Table,MATCH(J$4,Curves,0))</f>
        <v>-0.0175</v>
      </c>
      <c r="K276" s="98" t="n">
        <f aca="false">J276</f>
        <v>-0.0175</v>
      </c>
      <c r="L276" s="99" t="n">
        <f aca="false">K276</f>
        <v>-0.0175</v>
      </c>
      <c r="M276" s="32" t="n">
        <f aca="false">VLOOKUP($A276,Table,MATCH(M$4,Curves,0))</f>
        <v>0.01</v>
      </c>
      <c r="N276" s="98" t="n">
        <f aca="false">VLOOKUP($A276,Table,MATCH(N$4,Curves,0))</f>
        <v>0.03</v>
      </c>
      <c r="O276" s="99" t="n">
        <f aca="false">N276</f>
        <v>0.03</v>
      </c>
      <c r="P276" s="100"/>
      <c r="Q276" s="99" t="n">
        <f aca="false">O276+L276+I276</f>
        <v>4.05</v>
      </c>
      <c r="R276" s="100"/>
      <c r="S276" s="35" t="n">
        <f aca="false">A277-A276</f>
        <v>31</v>
      </c>
      <c r="T276" s="101" t="n">
        <f aca="false">CHOOSE(F$3,A277+24,A276)</f>
        <v>44982</v>
      </c>
      <c r="U276" s="35" t="n">
        <f aca="false">T276-C$3</f>
        <v>8208</v>
      </c>
      <c r="V276" s="32" t="n">
        <f aca="false">VLOOKUP($A276,Table,MATCH(V$4,Curves,0))</f>
        <v>0.070859002456139</v>
      </c>
      <c r="W276" s="102" t="n">
        <f aca="false">1/(1+CHOOSE(F$3,(V277+($K$3/10000))/2,(V276+($K$3/10000))/2))^(2*U276/365.25)</f>
        <v>0.209128992787467</v>
      </c>
      <c r="X276" s="35" t="n">
        <f aca="false">IF(AND(mthbeg&lt;=A276,mthend&gt;=A276),1,0)</f>
        <v>0</v>
      </c>
      <c r="Y276" s="35" t="n">
        <f aca="false">S276*X276</f>
        <v>0</v>
      </c>
      <c r="AA276" s="89" t="n">
        <f aca="false">F276*G276</f>
        <v>0</v>
      </c>
      <c r="AB276" s="89" t="n">
        <f aca="false">$F276*H276</f>
        <v>0</v>
      </c>
      <c r="AC276" s="89" t="n">
        <f aca="false">$F276*I276</f>
        <v>0</v>
      </c>
      <c r="AD276" s="89" t="n">
        <f aca="false">$F276*J276</f>
        <v>-0</v>
      </c>
      <c r="AE276" s="89" t="n">
        <f aca="false">$F276*K276</f>
        <v>-0</v>
      </c>
      <c r="AF276" s="89" t="n">
        <f aca="false">$F276*L276</f>
        <v>-0</v>
      </c>
      <c r="AG276" s="89" t="n">
        <f aca="false">$F276*M276</f>
        <v>0</v>
      </c>
      <c r="AH276" s="89" t="n">
        <f aca="false">$F276*N276</f>
        <v>0</v>
      </c>
      <c r="AI276" s="89" t="n">
        <f aca="false">F276*O276</f>
        <v>0</v>
      </c>
      <c r="AJ276" s="93"/>
      <c r="AK276" s="89" t="n">
        <f aca="false">CHOOSE($G$3,AB276-AC276,AC276-AB276)</f>
        <v>0</v>
      </c>
      <c r="AL276" s="89" t="n">
        <f aca="false">CHOOSE($G$3,AE276-AF276,AF276-AE276)</f>
        <v>0</v>
      </c>
      <c r="AM276" s="89" t="n">
        <f aca="false">CHOOSE($G$3,AH276-AI276,AI276-AH276)</f>
        <v>0</v>
      </c>
      <c r="AN276" s="103" t="n">
        <f aca="false">SUM(AK276:AM276)</f>
        <v>0</v>
      </c>
      <c r="AP276" s="89" t="n">
        <f aca="false">CHOOSE($G$3,AA276-AB276,AB276-AA276)</f>
        <v>0</v>
      </c>
      <c r="AQ276" s="89" t="n">
        <f aca="false">CHOOSE($G$3,AD276-AE276,AE276-AD276)</f>
        <v>0</v>
      </c>
      <c r="AR276" s="89" t="n">
        <f aca="false">CHOOSE($G$3,AG276-AH276,AH276-AG276)</f>
        <v>0</v>
      </c>
      <c r="AS276" s="103" t="n">
        <f aca="false">AP276+AQ276+AR276</f>
        <v>0</v>
      </c>
      <c r="AT276" s="103"/>
      <c r="AU276" s="90" t="n">
        <f aca="false">AS276+AN276</f>
        <v>0</v>
      </c>
      <c r="AW276" s="90" t="n">
        <f aca="false">AI276+AF276+AC276</f>
        <v>0</v>
      </c>
      <c r="AX276" s="104"/>
    </row>
    <row r="277" customFormat="false" ht="12" hidden="false" customHeight="true" outlineLevel="0" collapsed="false">
      <c r="A277" s="94" t="n">
        <f aca="false">EDATE(A276,1)</f>
        <v>44958</v>
      </c>
      <c r="B277" s="95" t="n">
        <f aca="false">VLOOKUP(MONTH(A277),Volumes,4)</f>
        <v>10000</v>
      </c>
      <c r="C277" s="96"/>
      <c r="D277" s="97" t="n">
        <f aca="false">B277+C277</f>
        <v>10000</v>
      </c>
      <c r="E277" s="84" t="n">
        <f aca="false">IF(X277=0,0,IF(AND(X277=1,$H$3=1),D277*S277,IF($H$3=2,D277,"N/A")))</f>
        <v>0</v>
      </c>
      <c r="F277" s="84" t="n">
        <f aca="false">E277*W277</f>
        <v>0</v>
      </c>
      <c r="G277" s="32" t="n">
        <f aca="false">VLOOKUP($A277,Table,MATCH(G$4,Curves,0))</f>
        <v>4.0375</v>
      </c>
      <c r="H277" s="98" t="n">
        <f aca="false">G277</f>
        <v>4.0375</v>
      </c>
      <c r="I277" s="99" t="n">
        <f aca="false">H277</f>
        <v>4.0375</v>
      </c>
      <c r="J277" s="32" t="n">
        <f aca="false">VLOOKUP($A277,Table,MATCH(J$4,Curves,0))</f>
        <v>-0.0175</v>
      </c>
      <c r="K277" s="98" t="n">
        <f aca="false">J277</f>
        <v>-0.0175</v>
      </c>
      <c r="L277" s="99" t="n">
        <f aca="false">K277</f>
        <v>-0.0175</v>
      </c>
      <c r="M277" s="32" t="n">
        <f aca="false">VLOOKUP($A277,Table,MATCH(M$4,Curves,0))</f>
        <v>0.01</v>
      </c>
      <c r="N277" s="98" t="n">
        <f aca="false">VLOOKUP($A277,Table,MATCH(N$4,Curves,0))</f>
        <v>0.03</v>
      </c>
      <c r="O277" s="99" t="n">
        <f aca="false">N277</f>
        <v>0.03</v>
      </c>
      <c r="P277" s="100"/>
      <c r="Q277" s="99" t="n">
        <f aca="false">O277+L277+I277</f>
        <v>4.05</v>
      </c>
      <c r="R277" s="100"/>
      <c r="S277" s="35" t="n">
        <f aca="false">A278-A277</f>
        <v>28</v>
      </c>
      <c r="T277" s="101" t="n">
        <f aca="false">CHOOSE(F$3,A278+24,A277)</f>
        <v>45010</v>
      </c>
      <c r="U277" s="35" t="n">
        <f aca="false">T277-C$3</f>
        <v>8236</v>
      </c>
      <c r="V277" s="32" t="n">
        <f aca="false">VLOOKUP($A277,Table,MATCH(V$4,Curves,0))</f>
        <v>0.070859002456139</v>
      </c>
      <c r="W277" s="102" t="n">
        <f aca="false">1/(1+CHOOSE(F$3,(V278+($K$3/10000))/2,(V277+($K$3/10000))/2))^(2*U277/365.25)</f>
        <v>0.208015631125277</v>
      </c>
      <c r="X277" s="35" t="n">
        <f aca="false">IF(AND(mthbeg&lt;=A277,mthend&gt;=A277),1,0)</f>
        <v>0</v>
      </c>
      <c r="Y277" s="35" t="n">
        <f aca="false">S277*X277</f>
        <v>0</v>
      </c>
      <c r="AA277" s="89" t="n">
        <f aca="false">F277*G277</f>
        <v>0</v>
      </c>
      <c r="AB277" s="89" t="n">
        <f aca="false">$F277*H277</f>
        <v>0</v>
      </c>
      <c r="AC277" s="89" t="n">
        <f aca="false">$F277*I277</f>
        <v>0</v>
      </c>
      <c r="AD277" s="89" t="n">
        <f aca="false">$F277*J277</f>
        <v>-0</v>
      </c>
      <c r="AE277" s="89" t="n">
        <f aca="false">$F277*K277</f>
        <v>-0</v>
      </c>
      <c r="AF277" s="89" t="n">
        <f aca="false">$F277*L277</f>
        <v>-0</v>
      </c>
      <c r="AG277" s="89" t="n">
        <f aca="false">$F277*M277</f>
        <v>0</v>
      </c>
      <c r="AH277" s="89" t="n">
        <f aca="false">$F277*N277</f>
        <v>0</v>
      </c>
      <c r="AI277" s="89" t="n">
        <f aca="false">F277*O277</f>
        <v>0</v>
      </c>
      <c r="AJ277" s="93"/>
      <c r="AK277" s="89" t="n">
        <f aca="false">CHOOSE($G$3,AB277-AC277,AC277-AB277)</f>
        <v>0</v>
      </c>
      <c r="AL277" s="89" t="n">
        <f aca="false">CHOOSE($G$3,AE277-AF277,AF277-AE277)</f>
        <v>0</v>
      </c>
      <c r="AM277" s="89" t="n">
        <f aca="false">CHOOSE($G$3,AH277-AI277,AI277-AH277)</f>
        <v>0</v>
      </c>
      <c r="AN277" s="103" t="n">
        <f aca="false">SUM(AK277:AM277)</f>
        <v>0</v>
      </c>
      <c r="AP277" s="89" t="n">
        <f aca="false">CHOOSE($G$3,AA277-AB277,AB277-AA277)</f>
        <v>0</v>
      </c>
      <c r="AQ277" s="89" t="n">
        <f aca="false">CHOOSE($G$3,AD277-AE277,AE277-AD277)</f>
        <v>0</v>
      </c>
      <c r="AR277" s="89" t="n">
        <f aca="false">CHOOSE($G$3,AG277-AH277,AH277-AG277)</f>
        <v>0</v>
      </c>
      <c r="AS277" s="103" t="n">
        <f aca="false">AP277+AQ277+AR277</f>
        <v>0</v>
      </c>
      <c r="AT277" s="103"/>
      <c r="AU277" s="90" t="n">
        <f aca="false">AS277+AN277</f>
        <v>0</v>
      </c>
      <c r="AW277" s="90" t="n">
        <f aca="false">AI277+AF277+AC277</f>
        <v>0</v>
      </c>
      <c r="AX277" s="104"/>
    </row>
    <row r="278" customFormat="false" ht="12" hidden="false" customHeight="true" outlineLevel="0" collapsed="false">
      <c r="A278" s="94" t="n">
        <f aca="false">EDATE(A277,1)</f>
        <v>44986</v>
      </c>
      <c r="B278" s="95" t="n">
        <f aca="false">VLOOKUP(MONTH(A278),Volumes,4)</f>
        <v>10000</v>
      </c>
      <c r="C278" s="96"/>
      <c r="D278" s="97" t="n">
        <f aca="false">B278+C278</f>
        <v>10000</v>
      </c>
      <c r="E278" s="84" t="n">
        <f aca="false">IF(X278=0,0,IF(AND(X278=1,$H$3=1),D278*S278,IF($H$3=2,D278,"N/A")))</f>
        <v>0</v>
      </c>
      <c r="F278" s="84" t="n">
        <f aca="false">E278*W278</f>
        <v>0</v>
      </c>
      <c r="G278" s="32" t="n">
        <f aca="false">VLOOKUP($A278,Table,MATCH(G$4,Curves,0))</f>
        <v>4.0375</v>
      </c>
      <c r="H278" s="98" t="n">
        <f aca="false">G278</f>
        <v>4.0375</v>
      </c>
      <c r="I278" s="99" t="n">
        <f aca="false">H278</f>
        <v>4.0375</v>
      </c>
      <c r="J278" s="32" t="n">
        <f aca="false">VLOOKUP($A278,Table,MATCH(J$4,Curves,0))</f>
        <v>-0.0175</v>
      </c>
      <c r="K278" s="98" t="n">
        <f aca="false">J278</f>
        <v>-0.0175</v>
      </c>
      <c r="L278" s="99" t="n">
        <f aca="false">K278</f>
        <v>-0.0175</v>
      </c>
      <c r="M278" s="32" t="n">
        <f aca="false">VLOOKUP($A278,Table,MATCH(M$4,Curves,0))</f>
        <v>0.01</v>
      </c>
      <c r="N278" s="98" t="n">
        <f aca="false">VLOOKUP($A278,Table,MATCH(N$4,Curves,0))</f>
        <v>0.03</v>
      </c>
      <c r="O278" s="99" t="n">
        <f aca="false">N278</f>
        <v>0.03</v>
      </c>
      <c r="P278" s="100"/>
      <c r="Q278" s="99" t="n">
        <f aca="false">O278+L278+I278</f>
        <v>4.05</v>
      </c>
      <c r="R278" s="100"/>
      <c r="S278" s="35" t="n">
        <f aca="false">A279-A278</f>
        <v>31</v>
      </c>
      <c r="T278" s="101" t="n">
        <f aca="false">CHOOSE(F$3,A279+24,A278)</f>
        <v>45041</v>
      </c>
      <c r="U278" s="35" t="n">
        <f aca="false">T278-C$3</f>
        <v>8267</v>
      </c>
      <c r="V278" s="32" t="n">
        <f aca="false">VLOOKUP($A278,Table,MATCH(V$4,Curves,0))</f>
        <v>0.070859002456139</v>
      </c>
      <c r="W278" s="102" t="n">
        <f aca="false">1/(1+CHOOSE(F$3,(V279+($K$3/10000))/2,(V278+($K$3/10000))/2))^(2*U278/365.25)</f>
        <v>0.206789893342511</v>
      </c>
      <c r="X278" s="35" t="n">
        <f aca="false">IF(AND(mthbeg&lt;=A278,mthend&gt;=A278),1,0)</f>
        <v>0</v>
      </c>
      <c r="Y278" s="35" t="n">
        <f aca="false">S278*X278</f>
        <v>0</v>
      </c>
      <c r="AA278" s="89" t="n">
        <f aca="false">F278*G278</f>
        <v>0</v>
      </c>
      <c r="AB278" s="89" t="n">
        <f aca="false">$F278*H278</f>
        <v>0</v>
      </c>
      <c r="AC278" s="89" t="n">
        <f aca="false">$F278*I278</f>
        <v>0</v>
      </c>
      <c r="AD278" s="89" t="n">
        <f aca="false">$F278*J278</f>
        <v>-0</v>
      </c>
      <c r="AE278" s="89" t="n">
        <f aca="false">$F278*K278</f>
        <v>-0</v>
      </c>
      <c r="AF278" s="89" t="n">
        <f aca="false">$F278*L278</f>
        <v>-0</v>
      </c>
      <c r="AG278" s="89" t="n">
        <f aca="false">$F278*M278</f>
        <v>0</v>
      </c>
      <c r="AH278" s="89" t="n">
        <f aca="false">$F278*N278</f>
        <v>0</v>
      </c>
      <c r="AI278" s="89" t="n">
        <f aca="false">F278*O278</f>
        <v>0</v>
      </c>
      <c r="AJ278" s="93"/>
      <c r="AK278" s="89" t="n">
        <f aca="false">CHOOSE($G$3,AB278-AC278,AC278-AB278)</f>
        <v>0</v>
      </c>
      <c r="AL278" s="89" t="n">
        <f aca="false">CHOOSE($G$3,AE278-AF278,AF278-AE278)</f>
        <v>0</v>
      </c>
      <c r="AM278" s="89" t="n">
        <f aca="false">CHOOSE($G$3,AH278-AI278,AI278-AH278)</f>
        <v>0</v>
      </c>
      <c r="AN278" s="103" t="n">
        <f aca="false">SUM(AK278:AM278)</f>
        <v>0</v>
      </c>
      <c r="AP278" s="89" t="n">
        <f aca="false">CHOOSE($G$3,AA278-AB278,AB278-AA278)</f>
        <v>0</v>
      </c>
      <c r="AQ278" s="89" t="n">
        <f aca="false">CHOOSE($G$3,AD278-AE278,AE278-AD278)</f>
        <v>0</v>
      </c>
      <c r="AR278" s="89" t="n">
        <f aca="false">CHOOSE($G$3,AG278-AH278,AH278-AG278)</f>
        <v>0</v>
      </c>
      <c r="AS278" s="103" t="n">
        <f aca="false">AP278+AQ278+AR278</f>
        <v>0</v>
      </c>
      <c r="AT278" s="103"/>
      <c r="AU278" s="90" t="n">
        <f aca="false">AS278+AN278</f>
        <v>0</v>
      </c>
      <c r="AW278" s="90" t="n">
        <f aca="false">AI278+AF278+AC278</f>
        <v>0</v>
      </c>
      <c r="AX278" s="104"/>
    </row>
    <row r="279" customFormat="false" ht="12" hidden="false" customHeight="true" outlineLevel="0" collapsed="false">
      <c r="A279" s="94" t="n">
        <f aca="false">EDATE(A278,1)</f>
        <v>45017</v>
      </c>
      <c r="B279" s="95" t="n">
        <f aca="false">VLOOKUP(MONTH(A279),Volumes,4)</f>
        <v>10000</v>
      </c>
      <c r="C279" s="96"/>
      <c r="D279" s="97" t="n">
        <f aca="false">B279+C279</f>
        <v>10000</v>
      </c>
      <c r="E279" s="84" t="n">
        <f aca="false">IF(X279=0,0,IF(AND(X279=1,$H$3=1),D279*S279,IF($H$3=2,D279,"N/A")))</f>
        <v>0</v>
      </c>
      <c r="F279" s="84" t="n">
        <f aca="false">E279*W279</f>
        <v>0</v>
      </c>
      <c r="G279" s="32" t="n">
        <f aca="false">VLOOKUP($A279,Table,MATCH(G$4,Curves,0))</f>
        <v>4.0375</v>
      </c>
      <c r="H279" s="98" t="n">
        <f aca="false">G279</f>
        <v>4.0375</v>
      </c>
      <c r="I279" s="99" t="n">
        <f aca="false">H279</f>
        <v>4.0375</v>
      </c>
      <c r="J279" s="32" t="n">
        <f aca="false">VLOOKUP($A279,Table,MATCH(J$4,Curves,0))</f>
        <v>-0.0175</v>
      </c>
      <c r="K279" s="98" t="n">
        <f aca="false">J279</f>
        <v>-0.0175</v>
      </c>
      <c r="L279" s="99" t="n">
        <f aca="false">K279</f>
        <v>-0.0175</v>
      </c>
      <c r="M279" s="32" t="n">
        <f aca="false">VLOOKUP($A279,Table,MATCH(M$4,Curves,0))</f>
        <v>0.01</v>
      </c>
      <c r="N279" s="98" t="n">
        <f aca="false">VLOOKUP($A279,Table,MATCH(N$4,Curves,0))</f>
        <v>0.03</v>
      </c>
      <c r="O279" s="99" t="n">
        <f aca="false">N279</f>
        <v>0.03</v>
      </c>
      <c r="P279" s="100"/>
      <c r="Q279" s="99" t="n">
        <f aca="false">O279+L279+I279</f>
        <v>4.05</v>
      </c>
      <c r="R279" s="100"/>
      <c r="S279" s="35" t="n">
        <f aca="false">A280-A279</f>
        <v>30</v>
      </c>
      <c r="T279" s="101" t="n">
        <f aca="false">CHOOSE(F$3,A280+24,A279)</f>
        <v>45071</v>
      </c>
      <c r="U279" s="35" t="n">
        <f aca="false">T279-C$3</f>
        <v>8297</v>
      </c>
      <c r="V279" s="32" t="n">
        <f aca="false">VLOOKUP($A279,Table,MATCH(V$4,Curves,0))</f>
        <v>0.070859002456139</v>
      </c>
      <c r="W279" s="102" t="n">
        <f aca="false">1/(1+CHOOSE(F$3,(V280+($K$3/10000))/2,(V279+($K$3/10000))/2))^(2*U279/365.25)</f>
        <v>0.205610572890689</v>
      </c>
      <c r="X279" s="35" t="n">
        <f aca="false">IF(AND(mthbeg&lt;=A279,mthend&gt;=A279),1,0)</f>
        <v>0</v>
      </c>
      <c r="Y279" s="35" t="n">
        <f aca="false">S279*X279</f>
        <v>0</v>
      </c>
      <c r="AA279" s="89" t="n">
        <f aca="false">F279*G279</f>
        <v>0</v>
      </c>
      <c r="AB279" s="89" t="n">
        <f aca="false">$F279*H279</f>
        <v>0</v>
      </c>
      <c r="AC279" s="89" t="n">
        <f aca="false">$F279*I279</f>
        <v>0</v>
      </c>
      <c r="AD279" s="89" t="n">
        <f aca="false">$F279*J279</f>
        <v>-0</v>
      </c>
      <c r="AE279" s="89" t="n">
        <f aca="false">$F279*K279</f>
        <v>-0</v>
      </c>
      <c r="AF279" s="89" t="n">
        <f aca="false">$F279*L279</f>
        <v>-0</v>
      </c>
      <c r="AG279" s="89" t="n">
        <f aca="false">$F279*M279</f>
        <v>0</v>
      </c>
      <c r="AH279" s="89" t="n">
        <f aca="false">$F279*N279</f>
        <v>0</v>
      </c>
      <c r="AI279" s="89" t="n">
        <f aca="false">F279*O279</f>
        <v>0</v>
      </c>
      <c r="AJ279" s="93"/>
      <c r="AK279" s="89" t="n">
        <f aca="false">CHOOSE($G$3,AB279-AC279,AC279-AB279)</f>
        <v>0</v>
      </c>
      <c r="AL279" s="89" t="n">
        <f aca="false">CHOOSE($G$3,AE279-AF279,AF279-AE279)</f>
        <v>0</v>
      </c>
      <c r="AM279" s="89" t="n">
        <f aca="false">CHOOSE($G$3,AH279-AI279,AI279-AH279)</f>
        <v>0</v>
      </c>
      <c r="AN279" s="103" t="n">
        <f aca="false">SUM(AK279:AM279)</f>
        <v>0</v>
      </c>
      <c r="AP279" s="89" t="n">
        <f aca="false">CHOOSE($G$3,AA279-AB279,AB279-AA279)</f>
        <v>0</v>
      </c>
      <c r="AQ279" s="89" t="n">
        <f aca="false">CHOOSE($G$3,AD279-AE279,AE279-AD279)</f>
        <v>0</v>
      </c>
      <c r="AR279" s="89" t="n">
        <f aca="false">CHOOSE($G$3,AG279-AH279,AH279-AG279)</f>
        <v>0</v>
      </c>
      <c r="AS279" s="103" t="n">
        <f aca="false">AP279+AQ279+AR279</f>
        <v>0</v>
      </c>
      <c r="AT279" s="103"/>
      <c r="AU279" s="90" t="n">
        <f aca="false">AS279+AN279</f>
        <v>0</v>
      </c>
      <c r="AW279" s="90" t="n">
        <f aca="false">AI279+AF279+AC279</f>
        <v>0</v>
      </c>
      <c r="AX279" s="104"/>
    </row>
    <row r="280" customFormat="false" ht="12" hidden="false" customHeight="true" outlineLevel="0" collapsed="false">
      <c r="A280" s="94" t="n">
        <f aca="false">EDATE(A279,1)</f>
        <v>45047</v>
      </c>
      <c r="B280" s="95" t="n">
        <f aca="false">VLOOKUP(MONTH(A280),Volumes,4)</f>
        <v>20000</v>
      </c>
      <c r="C280" s="96"/>
      <c r="D280" s="97" t="n">
        <f aca="false">B280+C280</f>
        <v>20000</v>
      </c>
      <c r="E280" s="84" t="n">
        <f aca="false">IF(X280=0,0,IF(AND(X280=1,$H$3=1),D280*S280,IF($H$3=2,D280,"N/A")))</f>
        <v>0</v>
      </c>
      <c r="F280" s="84" t="n">
        <f aca="false">E280*W280</f>
        <v>0</v>
      </c>
      <c r="G280" s="32" t="n">
        <f aca="false">VLOOKUP($A280,Table,MATCH(G$4,Curves,0))</f>
        <v>4.0375</v>
      </c>
      <c r="H280" s="98" t="n">
        <f aca="false">G280</f>
        <v>4.0375</v>
      </c>
      <c r="I280" s="99" t="n">
        <f aca="false">H280</f>
        <v>4.0375</v>
      </c>
      <c r="J280" s="32" t="n">
        <f aca="false">VLOOKUP($A280,Table,MATCH(J$4,Curves,0))</f>
        <v>-0.0175</v>
      </c>
      <c r="K280" s="98" t="n">
        <f aca="false">J280</f>
        <v>-0.0175</v>
      </c>
      <c r="L280" s="99" t="n">
        <f aca="false">K280</f>
        <v>-0.0175</v>
      </c>
      <c r="M280" s="32" t="n">
        <f aca="false">VLOOKUP($A280,Table,MATCH(M$4,Curves,0))</f>
        <v>0.01</v>
      </c>
      <c r="N280" s="98" t="n">
        <f aca="false">VLOOKUP($A280,Table,MATCH(N$4,Curves,0))</f>
        <v>0.03</v>
      </c>
      <c r="O280" s="99" t="n">
        <f aca="false">N280</f>
        <v>0.03</v>
      </c>
      <c r="P280" s="100"/>
      <c r="Q280" s="99" t="n">
        <f aca="false">O280+L280+I280</f>
        <v>4.05</v>
      </c>
      <c r="R280" s="100"/>
      <c r="S280" s="35" t="n">
        <f aca="false">A281-A280</f>
        <v>31</v>
      </c>
      <c r="T280" s="101" t="n">
        <f aca="false">CHOOSE(F$3,A281+24,A280)</f>
        <v>45102</v>
      </c>
      <c r="U280" s="35" t="n">
        <f aca="false">T280-C$3</f>
        <v>8328</v>
      </c>
      <c r="V280" s="32" t="n">
        <f aca="false">VLOOKUP($A280,Table,MATCH(V$4,Curves,0))</f>
        <v>0.070859002456139</v>
      </c>
      <c r="W280" s="102" t="n">
        <f aca="false">1/(1+CHOOSE(F$3,(V281+($K$3/10000))/2,(V280+($K$3/10000))/2))^(2*U280/365.25)</f>
        <v>0.204399006979199</v>
      </c>
      <c r="X280" s="35" t="n">
        <f aca="false">IF(AND(mthbeg&lt;=A280,mthend&gt;=A280),1,0)</f>
        <v>0</v>
      </c>
      <c r="Y280" s="35" t="n">
        <f aca="false">S280*X280</f>
        <v>0</v>
      </c>
      <c r="AA280" s="89" t="n">
        <f aca="false">F280*G280</f>
        <v>0</v>
      </c>
      <c r="AB280" s="89" t="n">
        <f aca="false">$F280*H280</f>
        <v>0</v>
      </c>
      <c r="AC280" s="89" t="n">
        <f aca="false">$F280*I280</f>
        <v>0</v>
      </c>
      <c r="AD280" s="89" t="n">
        <f aca="false">$F280*J280</f>
        <v>-0</v>
      </c>
      <c r="AE280" s="89" t="n">
        <f aca="false">$F280*K280</f>
        <v>-0</v>
      </c>
      <c r="AF280" s="89" t="n">
        <f aca="false">$F280*L280</f>
        <v>-0</v>
      </c>
      <c r="AG280" s="89" t="n">
        <f aca="false">$F280*M280</f>
        <v>0</v>
      </c>
      <c r="AH280" s="89" t="n">
        <f aca="false">$F280*N280</f>
        <v>0</v>
      </c>
      <c r="AI280" s="89" t="n">
        <f aca="false">F280*O280</f>
        <v>0</v>
      </c>
      <c r="AJ280" s="93"/>
      <c r="AK280" s="89" t="n">
        <f aca="false">CHOOSE($G$3,AB280-AC280,AC280-AB280)</f>
        <v>0</v>
      </c>
      <c r="AL280" s="89" t="n">
        <f aca="false">CHOOSE($G$3,AE280-AF280,AF280-AE280)</f>
        <v>0</v>
      </c>
      <c r="AM280" s="89" t="n">
        <f aca="false">CHOOSE($G$3,AH280-AI280,AI280-AH280)</f>
        <v>0</v>
      </c>
      <c r="AN280" s="103" t="n">
        <f aca="false">SUM(AK280:AM280)</f>
        <v>0</v>
      </c>
      <c r="AP280" s="89" t="n">
        <f aca="false">CHOOSE($G$3,AA280-AB280,AB280-AA280)</f>
        <v>0</v>
      </c>
      <c r="AQ280" s="89" t="n">
        <f aca="false">CHOOSE($G$3,AD280-AE280,AE280-AD280)</f>
        <v>0</v>
      </c>
      <c r="AR280" s="89" t="n">
        <f aca="false">CHOOSE($G$3,AG280-AH280,AH280-AG280)</f>
        <v>0</v>
      </c>
      <c r="AS280" s="103" t="n">
        <f aca="false">AP280+AQ280+AR280</f>
        <v>0</v>
      </c>
      <c r="AT280" s="103"/>
      <c r="AU280" s="90" t="n">
        <f aca="false">AS280+AN280</f>
        <v>0</v>
      </c>
      <c r="AW280" s="90" t="n">
        <f aca="false">AI280+AF280+AC280</f>
        <v>0</v>
      </c>
      <c r="AX280" s="104"/>
    </row>
    <row r="281" customFormat="false" ht="12" hidden="false" customHeight="true" outlineLevel="0" collapsed="false">
      <c r="A281" s="94" t="n">
        <f aca="false">EDATE(A280,1)</f>
        <v>45078</v>
      </c>
      <c r="B281" s="95" t="n">
        <f aca="false">VLOOKUP(MONTH(A281),Volumes,4)</f>
        <v>40000</v>
      </c>
      <c r="C281" s="96"/>
      <c r="D281" s="97" t="n">
        <f aca="false">B281+C281</f>
        <v>40000</v>
      </c>
      <c r="E281" s="84" t="n">
        <f aca="false">IF(X281=0,0,IF(AND(X281=1,$H$3=1),D281*S281,IF($H$3=2,D281,"N/A")))</f>
        <v>0</v>
      </c>
      <c r="F281" s="84" t="n">
        <f aca="false">E281*W281</f>
        <v>0</v>
      </c>
      <c r="G281" s="32" t="n">
        <f aca="false">VLOOKUP($A281,Table,MATCH(G$4,Curves,0))</f>
        <v>4.0375</v>
      </c>
      <c r="H281" s="98" t="n">
        <f aca="false">G281</f>
        <v>4.0375</v>
      </c>
      <c r="I281" s="99" t="n">
        <f aca="false">H281</f>
        <v>4.0375</v>
      </c>
      <c r="J281" s="32" t="n">
        <f aca="false">VLOOKUP($A281,Table,MATCH(J$4,Curves,0))</f>
        <v>-0.0175</v>
      </c>
      <c r="K281" s="98" t="n">
        <f aca="false">J281</f>
        <v>-0.0175</v>
      </c>
      <c r="L281" s="99" t="n">
        <f aca="false">K281</f>
        <v>-0.0175</v>
      </c>
      <c r="M281" s="32" t="n">
        <f aca="false">VLOOKUP($A281,Table,MATCH(M$4,Curves,0))</f>
        <v>0.01</v>
      </c>
      <c r="N281" s="98" t="n">
        <f aca="false">VLOOKUP($A281,Table,MATCH(N$4,Curves,0))</f>
        <v>0.03</v>
      </c>
      <c r="O281" s="99" t="n">
        <f aca="false">N281</f>
        <v>0.03</v>
      </c>
      <c r="P281" s="100"/>
      <c r="Q281" s="99" t="n">
        <f aca="false">O281+L281+I281</f>
        <v>4.05</v>
      </c>
      <c r="R281" s="100"/>
      <c r="S281" s="35" t="n">
        <f aca="false">A282-A281</f>
        <v>30</v>
      </c>
      <c r="T281" s="101" t="n">
        <f aca="false">CHOOSE(F$3,A282+24,A281)</f>
        <v>45132</v>
      </c>
      <c r="U281" s="35" t="n">
        <f aca="false">T281-C$3</f>
        <v>8358</v>
      </c>
      <c r="V281" s="32" t="n">
        <f aca="false">VLOOKUP($A281,Table,MATCH(V$4,Curves,0))</f>
        <v>0.070859002456139</v>
      </c>
      <c r="W281" s="102" t="n">
        <f aca="false">1/(1+CHOOSE(F$3,(V282+($K$3/10000))/2,(V281+($K$3/10000))/2))^(2*U281/365.25)</f>
        <v>0.203233321725601</v>
      </c>
      <c r="X281" s="35" t="n">
        <f aca="false">IF(AND(mthbeg&lt;=A281,mthend&gt;=A281),1,0)</f>
        <v>0</v>
      </c>
      <c r="Y281" s="35" t="n">
        <f aca="false">S281*X281</f>
        <v>0</v>
      </c>
      <c r="AA281" s="89" t="n">
        <f aca="false">F281*G281</f>
        <v>0</v>
      </c>
      <c r="AB281" s="89" t="n">
        <f aca="false">$F281*H281</f>
        <v>0</v>
      </c>
      <c r="AC281" s="89" t="n">
        <f aca="false">$F281*I281</f>
        <v>0</v>
      </c>
      <c r="AD281" s="89" t="n">
        <f aca="false">$F281*J281</f>
        <v>-0</v>
      </c>
      <c r="AE281" s="89" t="n">
        <f aca="false">$F281*K281</f>
        <v>-0</v>
      </c>
      <c r="AF281" s="89" t="n">
        <f aca="false">$F281*L281</f>
        <v>-0</v>
      </c>
      <c r="AG281" s="89" t="n">
        <f aca="false">$F281*M281</f>
        <v>0</v>
      </c>
      <c r="AH281" s="89" t="n">
        <f aca="false">$F281*N281</f>
        <v>0</v>
      </c>
      <c r="AI281" s="89" t="n">
        <f aca="false">F281*O281</f>
        <v>0</v>
      </c>
      <c r="AJ281" s="93"/>
      <c r="AK281" s="89" t="n">
        <f aca="false">CHOOSE($G$3,AB281-AC281,AC281-AB281)</f>
        <v>0</v>
      </c>
      <c r="AL281" s="89" t="n">
        <f aca="false">CHOOSE($G$3,AE281-AF281,AF281-AE281)</f>
        <v>0</v>
      </c>
      <c r="AM281" s="89" t="n">
        <f aca="false">CHOOSE($G$3,AH281-AI281,AI281-AH281)</f>
        <v>0</v>
      </c>
      <c r="AN281" s="103" t="n">
        <f aca="false">SUM(AK281:AM281)</f>
        <v>0</v>
      </c>
      <c r="AP281" s="89" t="n">
        <f aca="false">CHOOSE($G$3,AA281-AB281,AB281-AA281)</f>
        <v>0</v>
      </c>
      <c r="AQ281" s="89" t="n">
        <f aca="false">CHOOSE($G$3,AD281-AE281,AE281-AD281)</f>
        <v>0</v>
      </c>
      <c r="AR281" s="89" t="n">
        <f aca="false">CHOOSE($G$3,AG281-AH281,AH281-AG281)</f>
        <v>0</v>
      </c>
      <c r="AS281" s="103" t="n">
        <f aca="false">AP281+AQ281+AR281</f>
        <v>0</v>
      </c>
      <c r="AT281" s="103"/>
      <c r="AU281" s="90" t="n">
        <f aca="false">AS281+AN281</f>
        <v>0</v>
      </c>
      <c r="AW281" s="90" t="n">
        <f aca="false">AI281+AF281+AC281</f>
        <v>0</v>
      </c>
      <c r="AX281" s="104"/>
    </row>
    <row r="282" customFormat="false" ht="12" hidden="false" customHeight="true" outlineLevel="0" collapsed="false">
      <c r="A282" s="94" t="n">
        <f aca="false">EDATE(A281,1)</f>
        <v>45108</v>
      </c>
      <c r="B282" s="95" t="n">
        <f aca="false">VLOOKUP(MONTH(A282),Volumes,4)</f>
        <v>40000</v>
      </c>
      <c r="C282" s="96"/>
      <c r="D282" s="97" t="n">
        <f aca="false">B282+C282</f>
        <v>40000</v>
      </c>
      <c r="E282" s="84" t="n">
        <f aca="false">IF(X282=0,0,IF(AND(X282=1,$H$3=1),D282*S282,IF($H$3=2,D282,"N/A")))</f>
        <v>0</v>
      </c>
      <c r="F282" s="84" t="n">
        <f aca="false">E282*W282</f>
        <v>0</v>
      </c>
      <c r="G282" s="32" t="n">
        <f aca="false">VLOOKUP($A282,Table,MATCH(G$4,Curves,0))</f>
        <v>4.0375</v>
      </c>
      <c r="H282" s="98" t="n">
        <f aca="false">G282</f>
        <v>4.0375</v>
      </c>
      <c r="I282" s="99" t="n">
        <f aca="false">H282</f>
        <v>4.0375</v>
      </c>
      <c r="J282" s="32" t="n">
        <f aca="false">VLOOKUP($A282,Table,MATCH(J$4,Curves,0))</f>
        <v>-0.0175</v>
      </c>
      <c r="K282" s="98" t="n">
        <f aca="false">J282</f>
        <v>-0.0175</v>
      </c>
      <c r="L282" s="99" t="n">
        <f aca="false">K282</f>
        <v>-0.0175</v>
      </c>
      <c r="M282" s="32" t="n">
        <f aca="false">VLOOKUP($A282,Table,MATCH(M$4,Curves,0))</f>
        <v>0.01</v>
      </c>
      <c r="N282" s="98" t="n">
        <f aca="false">VLOOKUP($A282,Table,MATCH(N$4,Curves,0))</f>
        <v>0.03</v>
      </c>
      <c r="O282" s="99" t="n">
        <f aca="false">N282</f>
        <v>0.03</v>
      </c>
      <c r="P282" s="100"/>
      <c r="Q282" s="99" t="n">
        <f aca="false">O282+L282+I282</f>
        <v>4.05</v>
      </c>
      <c r="R282" s="100"/>
      <c r="S282" s="35" t="n">
        <f aca="false">A283-A282</f>
        <v>31</v>
      </c>
      <c r="T282" s="101" t="n">
        <f aca="false">CHOOSE(F$3,A283+24,A282)</f>
        <v>45163</v>
      </c>
      <c r="U282" s="35" t="n">
        <f aca="false">T282-C$3</f>
        <v>8389</v>
      </c>
      <c r="V282" s="32" t="n">
        <f aca="false">VLOOKUP($A282,Table,MATCH(V$4,Curves,0))</f>
        <v>0.070859002456139</v>
      </c>
      <c r="W282" s="102" t="n">
        <f aca="false">1/(1+CHOOSE(F$3,(V283+($K$3/10000))/2,(V282+($K$3/10000))/2))^(2*U282/365.25)</f>
        <v>0.202035763831472</v>
      </c>
      <c r="X282" s="35" t="n">
        <f aca="false">IF(AND(mthbeg&lt;=A282,mthend&gt;=A282),1,0)</f>
        <v>0</v>
      </c>
      <c r="Y282" s="35" t="n">
        <f aca="false">S282*X282</f>
        <v>0</v>
      </c>
      <c r="AA282" s="89" t="n">
        <f aca="false">F282*G282</f>
        <v>0</v>
      </c>
      <c r="AB282" s="89" t="n">
        <f aca="false">$F282*H282</f>
        <v>0</v>
      </c>
      <c r="AC282" s="89" t="n">
        <f aca="false">$F282*I282</f>
        <v>0</v>
      </c>
      <c r="AD282" s="89" t="n">
        <f aca="false">$F282*J282</f>
        <v>-0</v>
      </c>
      <c r="AE282" s="89" t="n">
        <f aca="false">$F282*K282</f>
        <v>-0</v>
      </c>
      <c r="AF282" s="89" t="n">
        <f aca="false">$F282*L282</f>
        <v>-0</v>
      </c>
      <c r="AG282" s="89" t="n">
        <f aca="false">$F282*M282</f>
        <v>0</v>
      </c>
      <c r="AH282" s="89" t="n">
        <f aca="false">$F282*N282</f>
        <v>0</v>
      </c>
      <c r="AI282" s="89" t="n">
        <f aca="false">F282*O282</f>
        <v>0</v>
      </c>
      <c r="AJ282" s="93"/>
      <c r="AK282" s="89" t="n">
        <f aca="false">CHOOSE($G$3,AB282-AC282,AC282-AB282)</f>
        <v>0</v>
      </c>
      <c r="AL282" s="89" t="n">
        <f aca="false">CHOOSE($G$3,AE282-AF282,AF282-AE282)</f>
        <v>0</v>
      </c>
      <c r="AM282" s="89" t="n">
        <f aca="false">CHOOSE($G$3,AH282-AI282,AI282-AH282)</f>
        <v>0</v>
      </c>
      <c r="AN282" s="103" t="n">
        <f aca="false">SUM(AK282:AM282)</f>
        <v>0</v>
      </c>
      <c r="AP282" s="89" t="n">
        <f aca="false">CHOOSE($G$3,AA282-AB282,AB282-AA282)</f>
        <v>0</v>
      </c>
      <c r="AQ282" s="89" t="n">
        <f aca="false">CHOOSE($G$3,AD282-AE282,AE282-AD282)</f>
        <v>0</v>
      </c>
      <c r="AR282" s="89" t="n">
        <f aca="false">CHOOSE($G$3,AG282-AH282,AH282-AG282)</f>
        <v>0</v>
      </c>
      <c r="AS282" s="103" t="n">
        <f aca="false">AP282+AQ282+AR282</f>
        <v>0</v>
      </c>
      <c r="AT282" s="103"/>
      <c r="AU282" s="90" t="n">
        <f aca="false">AS282+AN282</f>
        <v>0</v>
      </c>
      <c r="AW282" s="90" t="n">
        <f aca="false">AI282+AF282+AC282</f>
        <v>0</v>
      </c>
      <c r="AX282" s="104"/>
    </row>
    <row r="283" customFormat="false" ht="12" hidden="false" customHeight="true" outlineLevel="0" collapsed="false">
      <c r="A283" s="94" t="n">
        <f aca="false">EDATE(A282,1)</f>
        <v>45139</v>
      </c>
      <c r="B283" s="95" t="n">
        <f aca="false">VLOOKUP(MONTH(A283),Volumes,4)</f>
        <v>40000</v>
      </c>
      <c r="C283" s="96"/>
      <c r="D283" s="97" t="n">
        <f aca="false">B283+C283</f>
        <v>40000</v>
      </c>
      <c r="E283" s="84" t="n">
        <f aca="false">IF(X283=0,0,IF(AND(X283=1,$H$3=1),D283*S283,IF($H$3=2,D283,"N/A")))</f>
        <v>0</v>
      </c>
      <c r="F283" s="84" t="n">
        <f aca="false">E283*W283</f>
        <v>0</v>
      </c>
      <c r="G283" s="32" t="n">
        <f aca="false">VLOOKUP($A283,Table,MATCH(G$4,Curves,0))</f>
        <v>4.0375</v>
      </c>
      <c r="H283" s="98" t="n">
        <f aca="false">G283</f>
        <v>4.0375</v>
      </c>
      <c r="I283" s="99" t="n">
        <f aca="false">H283</f>
        <v>4.0375</v>
      </c>
      <c r="J283" s="32" t="n">
        <f aca="false">VLOOKUP($A283,Table,MATCH(J$4,Curves,0))</f>
        <v>-0.0175</v>
      </c>
      <c r="K283" s="98" t="n">
        <f aca="false">J283</f>
        <v>-0.0175</v>
      </c>
      <c r="L283" s="99" t="n">
        <f aca="false">K283</f>
        <v>-0.0175</v>
      </c>
      <c r="M283" s="32" t="n">
        <f aca="false">VLOOKUP($A283,Table,MATCH(M$4,Curves,0))</f>
        <v>0.01</v>
      </c>
      <c r="N283" s="98" t="n">
        <f aca="false">VLOOKUP($A283,Table,MATCH(N$4,Curves,0))</f>
        <v>0.03</v>
      </c>
      <c r="O283" s="99" t="n">
        <f aca="false">N283</f>
        <v>0.03</v>
      </c>
      <c r="P283" s="100"/>
      <c r="Q283" s="99" t="n">
        <f aca="false">O283+L283+I283</f>
        <v>4.05</v>
      </c>
      <c r="R283" s="100"/>
      <c r="S283" s="35" t="n">
        <f aca="false">A284-A283</f>
        <v>31</v>
      </c>
      <c r="T283" s="101" t="n">
        <f aca="false">CHOOSE(F$3,A284+24,A283)</f>
        <v>45194</v>
      </c>
      <c r="U283" s="35" t="n">
        <f aca="false">T283-C$3</f>
        <v>8420</v>
      </c>
      <c r="V283" s="32" t="n">
        <f aca="false">VLOOKUP($A283,Table,MATCH(V$4,Curves,0))</f>
        <v>0.070859002456139</v>
      </c>
      <c r="W283" s="102" t="n">
        <f aca="false">1/(1+CHOOSE(F$3,(V284+($K$3/10000))/2,(V283+($K$3/10000))/2))^(2*U283/365.25)</f>
        <v>0.200845262579914</v>
      </c>
      <c r="X283" s="35" t="n">
        <f aca="false">IF(AND(mthbeg&lt;=A283,mthend&gt;=A283),1,0)</f>
        <v>0</v>
      </c>
      <c r="Y283" s="35" t="n">
        <f aca="false">S283*X283</f>
        <v>0</v>
      </c>
      <c r="AA283" s="89" t="n">
        <f aca="false">F283*G283</f>
        <v>0</v>
      </c>
      <c r="AB283" s="89" t="n">
        <f aca="false">$F283*H283</f>
        <v>0</v>
      </c>
      <c r="AC283" s="89" t="n">
        <f aca="false">$F283*I283</f>
        <v>0</v>
      </c>
      <c r="AD283" s="89" t="n">
        <f aca="false">$F283*J283</f>
        <v>-0</v>
      </c>
      <c r="AE283" s="89" t="n">
        <f aca="false">$F283*K283</f>
        <v>-0</v>
      </c>
      <c r="AF283" s="89" t="n">
        <f aca="false">$F283*L283</f>
        <v>-0</v>
      </c>
      <c r="AG283" s="89" t="n">
        <f aca="false">$F283*M283</f>
        <v>0</v>
      </c>
      <c r="AH283" s="89" t="n">
        <f aca="false">$F283*N283</f>
        <v>0</v>
      </c>
      <c r="AI283" s="89" t="n">
        <f aca="false">F283*O283</f>
        <v>0</v>
      </c>
      <c r="AJ283" s="93"/>
      <c r="AK283" s="89" t="n">
        <f aca="false">CHOOSE($G$3,AB283-AC283,AC283-AB283)</f>
        <v>0</v>
      </c>
      <c r="AL283" s="89" t="n">
        <f aca="false">CHOOSE($G$3,AE283-AF283,AF283-AE283)</f>
        <v>0</v>
      </c>
      <c r="AM283" s="89" t="n">
        <f aca="false">CHOOSE($G$3,AH283-AI283,AI283-AH283)</f>
        <v>0</v>
      </c>
      <c r="AN283" s="103" t="n">
        <f aca="false">SUM(AK283:AM283)</f>
        <v>0</v>
      </c>
      <c r="AP283" s="89" t="n">
        <f aca="false">CHOOSE($G$3,AA283-AB283,AB283-AA283)</f>
        <v>0</v>
      </c>
      <c r="AQ283" s="89" t="n">
        <f aca="false">CHOOSE($G$3,AD283-AE283,AE283-AD283)</f>
        <v>0</v>
      </c>
      <c r="AR283" s="89" t="n">
        <f aca="false">CHOOSE($G$3,AG283-AH283,AH283-AG283)</f>
        <v>0</v>
      </c>
      <c r="AS283" s="103" t="n">
        <f aca="false">AP283+AQ283+AR283</f>
        <v>0</v>
      </c>
      <c r="AT283" s="103"/>
      <c r="AU283" s="90" t="n">
        <f aca="false">AS283+AN283</f>
        <v>0</v>
      </c>
      <c r="AW283" s="90" t="n">
        <f aca="false">AI283+AF283+AC283</f>
        <v>0</v>
      </c>
      <c r="AX283" s="104"/>
    </row>
    <row r="284" customFormat="false" ht="12" hidden="false" customHeight="true" outlineLevel="0" collapsed="false">
      <c r="A284" s="94" t="n">
        <f aca="false">EDATE(A283,1)</f>
        <v>45170</v>
      </c>
      <c r="B284" s="95" t="n">
        <f aca="false">VLOOKUP(MONTH(A284),Volumes,4)</f>
        <v>20000</v>
      </c>
      <c r="C284" s="96"/>
      <c r="D284" s="97" t="n">
        <f aca="false">B284+C284</f>
        <v>20000</v>
      </c>
      <c r="E284" s="84" t="n">
        <f aca="false">IF(X284=0,0,IF(AND(X284=1,$H$3=1),D284*S284,IF($H$3=2,D284,"N/A")))</f>
        <v>0</v>
      </c>
      <c r="F284" s="84" t="n">
        <f aca="false">E284*W284</f>
        <v>0</v>
      </c>
      <c r="G284" s="32" t="n">
        <f aca="false">VLOOKUP($A284,Table,MATCH(G$4,Curves,0))</f>
        <v>4.0375</v>
      </c>
      <c r="H284" s="98" t="n">
        <f aca="false">G284</f>
        <v>4.0375</v>
      </c>
      <c r="I284" s="99" t="n">
        <f aca="false">H284</f>
        <v>4.0375</v>
      </c>
      <c r="J284" s="32" t="n">
        <f aca="false">VLOOKUP($A284,Table,MATCH(J$4,Curves,0))</f>
        <v>-0.0175</v>
      </c>
      <c r="K284" s="98" t="n">
        <f aca="false">J284</f>
        <v>-0.0175</v>
      </c>
      <c r="L284" s="99" t="n">
        <f aca="false">K284</f>
        <v>-0.0175</v>
      </c>
      <c r="M284" s="32" t="n">
        <f aca="false">VLOOKUP($A284,Table,MATCH(M$4,Curves,0))</f>
        <v>0.01</v>
      </c>
      <c r="N284" s="98" t="n">
        <f aca="false">VLOOKUP($A284,Table,MATCH(N$4,Curves,0))</f>
        <v>0.03</v>
      </c>
      <c r="O284" s="99" t="n">
        <f aca="false">N284</f>
        <v>0.03</v>
      </c>
      <c r="P284" s="100"/>
      <c r="Q284" s="99" t="n">
        <f aca="false">O284+L284+I284</f>
        <v>4.05</v>
      </c>
      <c r="R284" s="100"/>
      <c r="S284" s="35" t="n">
        <f aca="false">A285-A284</f>
        <v>30</v>
      </c>
      <c r="T284" s="101" t="n">
        <f aca="false">CHOOSE(F$3,A285+24,A284)</f>
        <v>45224</v>
      </c>
      <c r="U284" s="35" t="n">
        <f aca="false">T284-C$3</f>
        <v>8450</v>
      </c>
      <c r="V284" s="32" t="n">
        <f aca="false">VLOOKUP($A284,Table,MATCH(V$4,Curves,0))</f>
        <v>0.070859002456139</v>
      </c>
      <c r="W284" s="102" t="n">
        <f aca="false">1/(1+CHOOSE(F$3,(V285+($K$3/10000))/2,(V284+($K$3/10000))/2))^(2*U284/365.25)</f>
        <v>0.199699844290928</v>
      </c>
      <c r="X284" s="35" t="n">
        <f aca="false">IF(AND(mthbeg&lt;=A284,mthend&gt;=A284),1,0)</f>
        <v>0</v>
      </c>
      <c r="Y284" s="35" t="n">
        <f aca="false">S284*X284</f>
        <v>0</v>
      </c>
      <c r="AA284" s="89" t="n">
        <f aca="false">F284*G284</f>
        <v>0</v>
      </c>
      <c r="AB284" s="89" t="n">
        <f aca="false">$F284*H284</f>
        <v>0</v>
      </c>
      <c r="AC284" s="89" t="n">
        <f aca="false">$F284*I284</f>
        <v>0</v>
      </c>
      <c r="AD284" s="89" t="n">
        <f aca="false">$F284*J284</f>
        <v>-0</v>
      </c>
      <c r="AE284" s="89" t="n">
        <f aca="false">$F284*K284</f>
        <v>-0</v>
      </c>
      <c r="AF284" s="89" t="n">
        <f aca="false">$F284*L284</f>
        <v>-0</v>
      </c>
      <c r="AG284" s="89" t="n">
        <f aca="false">$F284*M284</f>
        <v>0</v>
      </c>
      <c r="AH284" s="89" t="n">
        <f aca="false">$F284*N284</f>
        <v>0</v>
      </c>
      <c r="AI284" s="89" t="n">
        <f aca="false">F284*O284</f>
        <v>0</v>
      </c>
      <c r="AJ284" s="93"/>
      <c r="AK284" s="89" t="n">
        <f aca="false">CHOOSE($G$3,AB284-AC284,AC284-AB284)</f>
        <v>0</v>
      </c>
      <c r="AL284" s="89" t="n">
        <f aca="false">CHOOSE($G$3,AE284-AF284,AF284-AE284)</f>
        <v>0</v>
      </c>
      <c r="AM284" s="89" t="n">
        <f aca="false">CHOOSE($G$3,AH284-AI284,AI284-AH284)</f>
        <v>0</v>
      </c>
      <c r="AN284" s="103" t="n">
        <f aca="false">SUM(AK284:AM284)</f>
        <v>0</v>
      </c>
      <c r="AP284" s="89" t="n">
        <f aca="false">CHOOSE($G$3,AA284-AB284,AB284-AA284)</f>
        <v>0</v>
      </c>
      <c r="AQ284" s="89" t="n">
        <f aca="false">CHOOSE($G$3,AD284-AE284,AE284-AD284)</f>
        <v>0</v>
      </c>
      <c r="AR284" s="89" t="n">
        <f aca="false">CHOOSE($G$3,AG284-AH284,AH284-AG284)</f>
        <v>0</v>
      </c>
      <c r="AS284" s="103" t="n">
        <f aca="false">AP284+AQ284+AR284</f>
        <v>0</v>
      </c>
      <c r="AT284" s="103"/>
      <c r="AU284" s="90" t="n">
        <f aca="false">AS284+AN284</f>
        <v>0</v>
      </c>
      <c r="AW284" s="90" t="n">
        <f aca="false">AI284+AF284+AC284</f>
        <v>0</v>
      </c>
      <c r="AX284" s="104"/>
    </row>
    <row r="285" customFormat="false" ht="12" hidden="false" customHeight="true" outlineLevel="0" collapsed="false">
      <c r="A285" s="94" t="n">
        <f aca="false">EDATE(A284,1)</f>
        <v>45200</v>
      </c>
      <c r="B285" s="95" t="n">
        <f aca="false">VLOOKUP(MONTH(A285),Volumes,4)</f>
        <v>10000</v>
      </c>
      <c r="C285" s="96"/>
      <c r="D285" s="97" t="n">
        <f aca="false">B285+C285</f>
        <v>10000</v>
      </c>
      <c r="E285" s="84" t="n">
        <f aca="false">IF(X285=0,0,IF(AND(X285=1,$H$3=1),D285*S285,IF($H$3=2,D285,"N/A")))</f>
        <v>0</v>
      </c>
      <c r="F285" s="84" t="n">
        <f aca="false">E285*W285</f>
        <v>0</v>
      </c>
      <c r="G285" s="32" t="n">
        <f aca="false">VLOOKUP($A285,Table,MATCH(G$4,Curves,0))</f>
        <v>4.0375</v>
      </c>
      <c r="H285" s="98" t="n">
        <f aca="false">G285</f>
        <v>4.0375</v>
      </c>
      <c r="I285" s="99" t="n">
        <f aca="false">H285</f>
        <v>4.0375</v>
      </c>
      <c r="J285" s="32" t="n">
        <f aca="false">VLOOKUP($A285,Table,MATCH(J$4,Curves,0))</f>
        <v>-0.0175</v>
      </c>
      <c r="K285" s="98" t="n">
        <f aca="false">J285</f>
        <v>-0.0175</v>
      </c>
      <c r="L285" s="99" t="n">
        <f aca="false">K285</f>
        <v>-0.0175</v>
      </c>
      <c r="M285" s="32" t="n">
        <f aca="false">VLOOKUP($A285,Table,MATCH(M$4,Curves,0))</f>
        <v>0.01</v>
      </c>
      <c r="N285" s="98" t="n">
        <f aca="false">VLOOKUP($A285,Table,MATCH(N$4,Curves,0))</f>
        <v>0.03</v>
      </c>
      <c r="O285" s="99" t="n">
        <f aca="false">N285</f>
        <v>0.03</v>
      </c>
      <c r="P285" s="100"/>
      <c r="Q285" s="99" t="n">
        <f aca="false">O285+L285+I285</f>
        <v>4.05</v>
      </c>
      <c r="R285" s="100"/>
      <c r="S285" s="35" t="n">
        <f aca="false">A286-A285</f>
        <v>31</v>
      </c>
      <c r="T285" s="101" t="n">
        <f aca="false">CHOOSE(F$3,A286+24,A285)</f>
        <v>45255</v>
      </c>
      <c r="U285" s="35" t="n">
        <f aca="false">T285-C$3</f>
        <v>8481</v>
      </c>
      <c r="V285" s="32" t="n">
        <f aca="false">VLOOKUP($A285,Table,MATCH(V$4,Curves,0))</f>
        <v>0.070859002456139</v>
      </c>
      <c r="W285" s="102" t="n">
        <f aca="false">1/(1+CHOOSE(F$3,(V286+($K$3/10000))/2,(V285+($K$3/10000))/2))^(2*U285/365.25)</f>
        <v>0.198523107509005</v>
      </c>
      <c r="X285" s="35" t="n">
        <f aca="false">IF(AND(mthbeg&lt;=A285,mthend&gt;=A285),1,0)</f>
        <v>0</v>
      </c>
      <c r="Y285" s="35" t="n">
        <f aca="false">S285*X285</f>
        <v>0</v>
      </c>
      <c r="AA285" s="89" t="n">
        <f aca="false">F285*G285</f>
        <v>0</v>
      </c>
      <c r="AB285" s="89" t="n">
        <f aca="false">$F285*H285</f>
        <v>0</v>
      </c>
      <c r="AC285" s="89" t="n">
        <f aca="false">$F285*I285</f>
        <v>0</v>
      </c>
      <c r="AD285" s="89" t="n">
        <f aca="false">$F285*J285</f>
        <v>-0</v>
      </c>
      <c r="AE285" s="89" t="n">
        <f aca="false">$F285*K285</f>
        <v>-0</v>
      </c>
      <c r="AF285" s="89" t="n">
        <f aca="false">$F285*L285</f>
        <v>-0</v>
      </c>
      <c r="AG285" s="89" t="n">
        <f aca="false">$F285*M285</f>
        <v>0</v>
      </c>
      <c r="AH285" s="89" t="n">
        <f aca="false">$F285*N285</f>
        <v>0</v>
      </c>
      <c r="AI285" s="89" t="n">
        <f aca="false">F285*O285</f>
        <v>0</v>
      </c>
      <c r="AJ285" s="93"/>
      <c r="AK285" s="89" t="n">
        <f aca="false">CHOOSE($G$3,AB285-AC285,AC285-AB285)</f>
        <v>0</v>
      </c>
      <c r="AL285" s="89" t="n">
        <f aca="false">CHOOSE($G$3,AE285-AF285,AF285-AE285)</f>
        <v>0</v>
      </c>
      <c r="AM285" s="89" t="n">
        <f aca="false">CHOOSE($G$3,AH285-AI285,AI285-AH285)</f>
        <v>0</v>
      </c>
      <c r="AN285" s="103" t="n">
        <f aca="false">SUM(AK285:AM285)</f>
        <v>0</v>
      </c>
      <c r="AP285" s="89" t="n">
        <f aca="false">CHOOSE($G$3,AA285-AB285,AB285-AA285)</f>
        <v>0</v>
      </c>
      <c r="AQ285" s="89" t="n">
        <f aca="false">CHOOSE($G$3,AD285-AE285,AE285-AD285)</f>
        <v>0</v>
      </c>
      <c r="AR285" s="89" t="n">
        <f aca="false">CHOOSE($G$3,AG285-AH285,AH285-AG285)</f>
        <v>0</v>
      </c>
      <c r="AS285" s="103" t="n">
        <f aca="false">AP285+AQ285+AR285</f>
        <v>0</v>
      </c>
      <c r="AT285" s="103"/>
      <c r="AU285" s="90" t="n">
        <f aca="false">AS285+AN285</f>
        <v>0</v>
      </c>
      <c r="AW285" s="90" t="n">
        <f aca="false">AI285+AF285+AC285</f>
        <v>0</v>
      </c>
      <c r="AX285" s="104"/>
    </row>
    <row r="286" customFormat="false" ht="12" hidden="false" customHeight="true" outlineLevel="0" collapsed="false">
      <c r="A286" s="94" t="n">
        <f aca="false">EDATE(A285,1)</f>
        <v>45231</v>
      </c>
      <c r="B286" s="95" t="n">
        <f aca="false">VLOOKUP(MONTH(A286),Volumes,4)</f>
        <v>10000</v>
      </c>
      <c r="C286" s="96"/>
      <c r="D286" s="97" t="n">
        <f aca="false">B286+C286</f>
        <v>10000</v>
      </c>
      <c r="E286" s="84" t="n">
        <f aca="false">IF(X286=0,0,IF(AND(X286=1,$H$3=1),D286*S286,IF($H$3=2,D286,"N/A")))</f>
        <v>0</v>
      </c>
      <c r="F286" s="84" t="n">
        <f aca="false">E286*W286</f>
        <v>0</v>
      </c>
      <c r="G286" s="32" t="n">
        <f aca="false">VLOOKUP($A286,Table,MATCH(G$4,Curves,0))</f>
        <v>4.0375</v>
      </c>
      <c r="H286" s="98" t="n">
        <f aca="false">G286</f>
        <v>4.0375</v>
      </c>
      <c r="I286" s="99" t="n">
        <f aca="false">H286</f>
        <v>4.0375</v>
      </c>
      <c r="J286" s="32" t="n">
        <f aca="false">VLOOKUP($A286,Table,MATCH(J$4,Curves,0))</f>
        <v>-0.0175</v>
      </c>
      <c r="K286" s="98" t="n">
        <f aca="false">J286</f>
        <v>-0.0175</v>
      </c>
      <c r="L286" s="99" t="n">
        <f aca="false">K286</f>
        <v>-0.0175</v>
      </c>
      <c r="M286" s="32" t="n">
        <f aca="false">VLOOKUP($A286,Table,MATCH(M$4,Curves,0))</f>
        <v>0.01</v>
      </c>
      <c r="N286" s="98" t="n">
        <f aca="false">VLOOKUP($A286,Table,MATCH(N$4,Curves,0))</f>
        <v>0.03</v>
      </c>
      <c r="O286" s="99" t="n">
        <f aca="false">N286</f>
        <v>0.03</v>
      </c>
      <c r="P286" s="100"/>
      <c r="Q286" s="99" t="n">
        <f aca="false">O286+L286+I286</f>
        <v>4.05</v>
      </c>
      <c r="R286" s="100"/>
      <c r="S286" s="35" t="n">
        <f aca="false">A287-A286</f>
        <v>30</v>
      </c>
      <c r="T286" s="101" t="n">
        <f aca="false">CHOOSE(F$3,A287+24,A286)</f>
        <v>45285</v>
      </c>
      <c r="U286" s="35" t="n">
        <f aca="false">T286-C$3</f>
        <v>8511</v>
      </c>
      <c r="V286" s="32" t="n">
        <f aca="false">VLOOKUP($A286,Table,MATCH(V$4,Curves,0))</f>
        <v>0.070859002456139</v>
      </c>
      <c r="W286" s="102" t="n">
        <f aca="false">1/(1+CHOOSE(F$3,(V287+($K$3/10000))/2,(V286+($K$3/10000))/2))^(2*U286/365.25)</f>
        <v>0.197390932444449</v>
      </c>
      <c r="X286" s="35" t="n">
        <f aca="false">IF(AND(mthbeg&lt;=A286,mthend&gt;=A286),1,0)</f>
        <v>0</v>
      </c>
      <c r="Y286" s="35" t="n">
        <f aca="false">S286*X286</f>
        <v>0</v>
      </c>
      <c r="AA286" s="89" t="n">
        <f aca="false">F286*G286</f>
        <v>0</v>
      </c>
      <c r="AB286" s="89" t="n">
        <f aca="false">$F286*H286</f>
        <v>0</v>
      </c>
      <c r="AC286" s="89" t="n">
        <f aca="false">$F286*I286</f>
        <v>0</v>
      </c>
      <c r="AD286" s="89" t="n">
        <f aca="false">$F286*J286</f>
        <v>-0</v>
      </c>
      <c r="AE286" s="89" t="n">
        <f aca="false">$F286*K286</f>
        <v>-0</v>
      </c>
      <c r="AF286" s="89" t="n">
        <f aca="false">$F286*L286</f>
        <v>-0</v>
      </c>
      <c r="AG286" s="89" t="n">
        <f aca="false">$F286*M286</f>
        <v>0</v>
      </c>
      <c r="AH286" s="89" t="n">
        <f aca="false">$F286*N286</f>
        <v>0</v>
      </c>
      <c r="AI286" s="89" t="n">
        <f aca="false">F286*O286</f>
        <v>0</v>
      </c>
      <c r="AJ286" s="93"/>
      <c r="AK286" s="89" t="n">
        <f aca="false">CHOOSE($G$3,AB286-AC286,AC286-AB286)</f>
        <v>0</v>
      </c>
      <c r="AL286" s="89" t="n">
        <f aca="false">CHOOSE($G$3,AE286-AF286,AF286-AE286)</f>
        <v>0</v>
      </c>
      <c r="AM286" s="89" t="n">
        <f aca="false">CHOOSE($G$3,AH286-AI286,AI286-AH286)</f>
        <v>0</v>
      </c>
      <c r="AN286" s="103" t="n">
        <f aca="false">SUM(AK286:AM286)</f>
        <v>0</v>
      </c>
      <c r="AP286" s="89" t="n">
        <f aca="false">CHOOSE($G$3,AA286-AB286,AB286-AA286)</f>
        <v>0</v>
      </c>
      <c r="AQ286" s="89" t="n">
        <f aca="false">CHOOSE($G$3,AD286-AE286,AE286-AD286)</f>
        <v>0</v>
      </c>
      <c r="AR286" s="89" t="n">
        <f aca="false">CHOOSE($G$3,AG286-AH286,AH286-AG286)</f>
        <v>0</v>
      </c>
      <c r="AS286" s="103" t="n">
        <f aca="false">AP286+AQ286+AR286</f>
        <v>0</v>
      </c>
      <c r="AT286" s="103"/>
      <c r="AU286" s="90" t="n">
        <f aca="false">AS286+AN286</f>
        <v>0</v>
      </c>
      <c r="AW286" s="90" t="n">
        <f aca="false">AI286+AF286+AC286</f>
        <v>0</v>
      </c>
      <c r="AX286" s="104"/>
    </row>
    <row r="287" customFormat="false" ht="12" hidden="false" customHeight="true" outlineLevel="0" collapsed="false">
      <c r="A287" s="94" t="n">
        <f aca="false">EDATE(A286,1)</f>
        <v>45261</v>
      </c>
      <c r="B287" s="95" t="n">
        <f aca="false">VLOOKUP(MONTH(A287),Volumes,4)</f>
        <v>10000</v>
      </c>
      <c r="C287" s="96"/>
      <c r="D287" s="97" t="n">
        <f aca="false">B287+C287</f>
        <v>10000</v>
      </c>
      <c r="E287" s="84" t="n">
        <f aca="false">IF(X287=0,0,IF(AND(X287=1,$H$3=1),D287*S287,IF($H$3=2,D287,"N/A")))</f>
        <v>0</v>
      </c>
      <c r="F287" s="84" t="n">
        <f aca="false">E287*W287</f>
        <v>0</v>
      </c>
      <c r="G287" s="32" t="n">
        <f aca="false">VLOOKUP($A287,Table,MATCH(G$4,Curves,0))</f>
        <v>4.0375</v>
      </c>
      <c r="H287" s="98" t="n">
        <f aca="false">G287</f>
        <v>4.0375</v>
      </c>
      <c r="I287" s="99" t="n">
        <f aca="false">H287</f>
        <v>4.0375</v>
      </c>
      <c r="J287" s="32" t="n">
        <f aca="false">VLOOKUP($A287,Table,MATCH(J$4,Curves,0))</f>
        <v>-0.0175</v>
      </c>
      <c r="K287" s="98" t="n">
        <f aca="false">J287</f>
        <v>-0.0175</v>
      </c>
      <c r="L287" s="99" t="n">
        <f aca="false">K287</f>
        <v>-0.0175</v>
      </c>
      <c r="M287" s="32" t="n">
        <f aca="false">VLOOKUP($A287,Table,MATCH(M$4,Curves,0))</f>
        <v>0.01</v>
      </c>
      <c r="N287" s="98" t="n">
        <f aca="false">VLOOKUP($A287,Table,MATCH(N$4,Curves,0))</f>
        <v>0.03</v>
      </c>
      <c r="O287" s="99" t="n">
        <f aca="false">N287</f>
        <v>0.03</v>
      </c>
      <c r="P287" s="100"/>
      <c r="Q287" s="99" t="n">
        <f aca="false">O287+L287+I287</f>
        <v>4.05</v>
      </c>
      <c r="R287" s="100"/>
      <c r="S287" s="35" t="n">
        <f aca="false">A288-A287</f>
        <v>31</v>
      </c>
      <c r="T287" s="101" t="n">
        <f aca="false">CHOOSE(F$3,A288+24,A287)</f>
        <v>45316</v>
      </c>
      <c r="U287" s="35" t="n">
        <f aca="false">T287-C$3</f>
        <v>8542</v>
      </c>
      <c r="V287" s="32" t="n">
        <f aca="false">VLOOKUP($A287,Table,MATCH(V$4,Curves,0))</f>
        <v>0.070859002456139</v>
      </c>
      <c r="W287" s="102" t="n">
        <f aca="false">1/(1+CHOOSE(F$3,(V288+($K$3/10000))/2,(V287+($K$3/10000))/2))^(2*U287/365.25)</f>
        <v>0.196227800988587</v>
      </c>
      <c r="X287" s="35" t="n">
        <f aca="false">IF(AND(mthbeg&lt;=A287,mthend&gt;=A287),1,0)</f>
        <v>0</v>
      </c>
      <c r="Y287" s="35" t="n">
        <f aca="false">S287*X287</f>
        <v>0</v>
      </c>
      <c r="AA287" s="89" t="n">
        <f aca="false">F287*G287</f>
        <v>0</v>
      </c>
      <c r="AB287" s="89" t="n">
        <f aca="false">$F287*H287</f>
        <v>0</v>
      </c>
      <c r="AC287" s="89" t="n">
        <f aca="false">$F287*I287</f>
        <v>0</v>
      </c>
      <c r="AD287" s="89" t="n">
        <f aca="false">$F287*J287</f>
        <v>-0</v>
      </c>
      <c r="AE287" s="89" t="n">
        <f aca="false">$F287*K287</f>
        <v>-0</v>
      </c>
      <c r="AF287" s="89" t="n">
        <f aca="false">$F287*L287</f>
        <v>-0</v>
      </c>
      <c r="AG287" s="89" t="n">
        <f aca="false">$F287*M287</f>
        <v>0</v>
      </c>
      <c r="AH287" s="89" t="n">
        <f aca="false">$F287*N287</f>
        <v>0</v>
      </c>
      <c r="AI287" s="89" t="n">
        <f aca="false">F287*O287</f>
        <v>0</v>
      </c>
      <c r="AJ287" s="93"/>
      <c r="AK287" s="89" t="n">
        <f aca="false">CHOOSE($G$3,AB287-AC287,AC287-AB287)</f>
        <v>0</v>
      </c>
      <c r="AL287" s="89" t="n">
        <f aca="false">CHOOSE($G$3,AE287-AF287,AF287-AE287)</f>
        <v>0</v>
      </c>
      <c r="AM287" s="89" t="n">
        <f aca="false">CHOOSE($G$3,AH287-AI287,AI287-AH287)</f>
        <v>0</v>
      </c>
      <c r="AN287" s="103" t="n">
        <f aca="false">SUM(AK287:AM287)</f>
        <v>0</v>
      </c>
      <c r="AP287" s="89" t="n">
        <f aca="false">CHOOSE($G$3,AA287-AB287,AB287-AA287)</f>
        <v>0</v>
      </c>
      <c r="AQ287" s="89" t="n">
        <f aca="false">CHOOSE($G$3,AD287-AE287,AE287-AD287)</f>
        <v>0</v>
      </c>
      <c r="AR287" s="89" t="n">
        <f aca="false">CHOOSE($G$3,AG287-AH287,AH287-AG287)</f>
        <v>0</v>
      </c>
      <c r="AS287" s="103" t="n">
        <f aca="false">AP287+AQ287+AR287</f>
        <v>0</v>
      </c>
      <c r="AT287" s="103"/>
      <c r="AU287" s="90" t="n">
        <f aca="false">AS287+AN287</f>
        <v>0</v>
      </c>
      <c r="AW287" s="90" t="n">
        <f aca="false">AI287+AF287+AC287</f>
        <v>0</v>
      </c>
      <c r="AX287" s="104"/>
    </row>
    <row r="288" customFormat="false" ht="12" hidden="false" customHeight="true" outlineLevel="0" collapsed="false">
      <c r="A288" s="94" t="n">
        <f aca="false">EDATE(A287,1)</f>
        <v>45292</v>
      </c>
      <c r="B288" s="95" t="n">
        <f aca="false">VLOOKUP(MONTH(A288),Volumes,4)</f>
        <v>10000</v>
      </c>
      <c r="C288" s="96"/>
      <c r="D288" s="97" t="n">
        <f aca="false">B288+C288</f>
        <v>10000</v>
      </c>
      <c r="E288" s="84" t="n">
        <f aca="false">IF(X288=0,0,IF(AND(X288=1,$H$3=1),D288*S288,IF($H$3=2,D288,"N/A")))</f>
        <v>0</v>
      </c>
      <c r="F288" s="84" t="n">
        <f aca="false">E288*W288</f>
        <v>0</v>
      </c>
      <c r="G288" s="32" t="n">
        <f aca="false">VLOOKUP($A288,Table,MATCH(G$4,Curves,0))</f>
        <v>4.0375</v>
      </c>
      <c r="H288" s="98" t="n">
        <f aca="false">G288</f>
        <v>4.0375</v>
      </c>
      <c r="I288" s="99" t="n">
        <f aca="false">H288</f>
        <v>4.0375</v>
      </c>
      <c r="J288" s="32" t="n">
        <f aca="false">VLOOKUP($A288,Table,MATCH(J$4,Curves,0))</f>
        <v>-0.0175</v>
      </c>
      <c r="K288" s="98" t="n">
        <f aca="false">J288</f>
        <v>-0.0175</v>
      </c>
      <c r="L288" s="99" t="n">
        <f aca="false">K288</f>
        <v>-0.0175</v>
      </c>
      <c r="M288" s="32" t="n">
        <f aca="false">VLOOKUP($A288,Table,MATCH(M$4,Curves,0))</f>
        <v>0.01</v>
      </c>
      <c r="N288" s="98" t="n">
        <f aca="false">VLOOKUP($A288,Table,MATCH(N$4,Curves,0))</f>
        <v>0.03</v>
      </c>
      <c r="O288" s="99" t="n">
        <f aca="false">N288</f>
        <v>0.03</v>
      </c>
      <c r="P288" s="100"/>
      <c r="Q288" s="99" t="n">
        <f aca="false">O288+L288+I288</f>
        <v>4.05</v>
      </c>
      <c r="R288" s="100"/>
      <c r="S288" s="35" t="n">
        <f aca="false">A289-A288</f>
        <v>31</v>
      </c>
      <c r="T288" s="101" t="n">
        <f aca="false">CHOOSE(F$3,A289+24,A288)</f>
        <v>45347</v>
      </c>
      <c r="U288" s="35" t="n">
        <f aca="false">T288-C$3</f>
        <v>8573</v>
      </c>
      <c r="V288" s="32" t="n">
        <f aca="false">VLOOKUP($A288,Table,MATCH(V$4,Curves,0))</f>
        <v>0.070859002456139</v>
      </c>
      <c r="W288" s="102" t="n">
        <f aca="false">1/(1+CHOOSE(F$3,(V289+($K$3/10000))/2,(V288+($K$3/10000))/2))^(2*U288/365.25)</f>
        <v>0.195071523316569</v>
      </c>
      <c r="X288" s="35" t="n">
        <f aca="false">IF(AND(mthbeg&lt;=A288,mthend&gt;=A288),1,0)</f>
        <v>0</v>
      </c>
      <c r="Y288" s="35" t="n">
        <f aca="false">S288*X288</f>
        <v>0</v>
      </c>
      <c r="AA288" s="89" t="n">
        <f aca="false">F288*G288</f>
        <v>0</v>
      </c>
      <c r="AB288" s="89" t="n">
        <f aca="false">$F288*H288</f>
        <v>0</v>
      </c>
      <c r="AC288" s="89" t="n">
        <f aca="false">$F288*I288</f>
        <v>0</v>
      </c>
      <c r="AD288" s="89" t="n">
        <f aca="false">$F288*J288</f>
        <v>-0</v>
      </c>
      <c r="AE288" s="89" t="n">
        <f aca="false">$F288*K288</f>
        <v>-0</v>
      </c>
      <c r="AF288" s="89" t="n">
        <f aca="false">$F288*L288</f>
        <v>-0</v>
      </c>
      <c r="AG288" s="89" t="n">
        <f aca="false">$F288*M288</f>
        <v>0</v>
      </c>
      <c r="AH288" s="89" t="n">
        <f aca="false">$F288*N288</f>
        <v>0</v>
      </c>
      <c r="AI288" s="89" t="n">
        <f aca="false">F288*O288</f>
        <v>0</v>
      </c>
      <c r="AJ288" s="93"/>
      <c r="AK288" s="89" t="n">
        <f aca="false">CHOOSE($G$3,AB288-AC288,AC288-AB288)</f>
        <v>0</v>
      </c>
      <c r="AL288" s="89" t="n">
        <f aca="false">CHOOSE($G$3,AE288-AF288,AF288-AE288)</f>
        <v>0</v>
      </c>
      <c r="AM288" s="89" t="n">
        <f aca="false">CHOOSE($G$3,AH288-AI288,AI288-AH288)</f>
        <v>0</v>
      </c>
      <c r="AN288" s="103" t="n">
        <f aca="false">SUM(AK288:AM288)</f>
        <v>0</v>
      </c>
      <c r="AP288" s="89" t="n">
        <f aca="false">CHOOSE($G$3,AA288-AB288,AB288-AA288)</f>
        <v>0</v>
      </c>
      <c r="AQ288" s="89" t="n">
        <f aca="false">CHOOSE($G$3,AD288-AE288,AE288-AD288)</f>
        <v>0</v>
      </c>
      <c r="AR288" s="89" t="n">
        <f aca="false">CHOOSE($G$3,AG288-AH288,AH288-AG288)</f>
        <v>0</v>
      </c>
      <c r="AS288" s="103" t="n">
        <f aca="false">AP288+AQ288+AR288</f>
        <v>0</v>
      </c>
      <c r="AT288" s="103"/>
      <c r="AU288" s="90" t="n">
        <f aca="false">AS288+AN288</f>
        <v>0</v>
      </c>
      <c r="AW288" s="90" t="n">
        <f aca="false">AI288+AF288+AC288</f>
        <v>0</v>
      </c>
      <c r="AX288" s="104"/>
    </row>
    <row r="289" customFormat="false" ht="12" hidden="false" customHeight="true" outlineLevel="0" collapsed="false">
      <c r="A289" s="94" t="n">
        <f aca="false">EDATE(A288,1)</f>
        <v>45323</v>
      </c>
      <c r="B289" s="95" t="n">
        <f aca="false">VLOOKUP(MONTH(A289),Volumes,4)</f>
        <v>10000</v>
      </c>
      <c r="C289" s="96"/>
      <c r="D289" s="97" t="n">
        <f aca="false">B289+C289</f>
        <v>10000</v>
      </c>
      <c r="E289" s="84" t="n">
        <f aca="false">IF(X289=0,0,IF(AND(X289=1,$H$3=1),D289*S289,IF($H$3=2,D289,"N/A")))</f>
        <v>0</v>
      </c>
      <c r="F289" s="84" t="n">
        <f aca="false">E289*W289</f>
        <v>0</v>
      </c>
      <c r="G289" s="32" t="n">
        <f aca="false">VLOOKUP($A289,Table,MATCH(G$4,Curves,0))</f>
        <v>4.0375</v>
      </c>
      <c r="H289" s="98" t="n">
        <f aca="false">G289</f>
        <v>4.0375</v>
      </c>
      <c r="I289" s="99" t="n">
        <f aca="false">H289</f>
        <v>4.0375</v>
      </c>
      <c r="J289" s="32" t="n">
        <f aca="false">VLOOKUP($A289,Table,MATCH(J$4,Curves,0))</f>
        <v>-0.0175</v>
      </c>
      <c r="K289" s="98" t="n">
        <f aca="false">J289</f>
        <v>-0.0175</v>
      </c>
      <c r="L289" s="99" t="n">
        <f aca="false">K289</f>
        <v>-0.0175</v>
      </c>
      <c r="M289" s="32" t="n">
        <f aca="false">VLOOKUP($A289,Table,MATCH(M$4,Curves,0))</f>
        <v>0.01</v>
      </c>
      <c r="N289" s="98" t="n">
        <f aca="false">VLOOKUP($A289,Table,MATCH(N$4,Curves,0))</f>
        <v>0.03</v>
      </c>
      <c r="O289" s="99" t="n">
        <f aca="false">N289</f>
        <v>0.03</v>
      </c>
      <c r="P289" s="100"/>
      <c r="Q289" s="99" t="n">
        <f aca="false">O289+L289+I289</f>
        <v>4.05</v>
      </c>
      <c r="R289" s="100"/>
      <c r="S289" s="35" t="n">
        <f aca="false">A290-A289</f>
        <v>29</v>
      </c>
      <c r="T289" s="101" t="n">
        <f aca="false">CHOOSE(F$3,A290+24,A289)</f>
        <v>45376</v>
      </c>
      <c r="U289" s="35" t="n">
        <f aca="false">T289-C$3</f>
        <v>8602</v>
      </c>
      <c r="V289" s="32" t="n">
        <f aca="false">VLOOKUP($A289,Table,MATCH(V$4,Curves,0))</f>
        <v>0.070859002456139</v>
      </c>
      <c r="W289" s="102" t="n">
        <f aca="false">1/(1+CHOOSE(F$3,(V290+($K$3/10000))/2,(V289+($K$3/10000))/2))^(2*U289/365.25)</f>
        <v>0.193996013203379</v>
      </c>
      <c r="X289" s="35" t="n">
        <f aca="false">IF(AND(mthbeg&lt;=A289,mthend&gt;=A289),1,0)</f>
        <v>0</v>
      </c>
      <c r="Y289" s="35" t="n">
        <f aca="false">S289*X289</f>
        <v>0</v>
      </c>
      <c r="AA289" s="89" t="n">
        <f aca="false">F289*G289</f>
        <v>0</v>
      </c>
      <c r="AB289" s="89" t="n">
        <f aca="false">$F289*H289</f>
        <v>0</v>
      </c>
      <c r="AC289" s="89" t="n">
        <f aca="false">$F289*I289</f>
        <v>0</v>
      </c>
      <c r="AD289" s="89" t="n">
        <f aca="false">$F289*J289</f>
        <v>-0</v>
      </c>
      <c r="AE289" s="89" t="n">
        <f aca="false">$F289*K289</f>
        <v>-0</v>
      </c>
      <c r="AF289" s="89" t="n">
        <f aca="false">$F289*L289</f>
        <v>-0</v>
      </c>
      <c r="AG289" s="89" t="n">
        <f aca="false">$F289*M289</f>
        <v>0</v>
      </c>
      <c r="AH289" s="89" t="n">
        <f aca="false">$F289*N289</f>
        <v>0</v>
      </c>
      <c r="AI289" s="89" t="n">
        <f aca="false">F289*O289</f>
        <v>0</v>
      </c>
      <c r="AJ289" s="93"/>
      <c r="AK289" s="89" t="n">
        <f aca="false">CHOOSE($G$3,AB289-AC289,AC289-AB289)</f>
        <v>0</v>
      </c>
      <c r="AL289" s="89" t="n">
        <f aca="false">CHOOSE($G$3,AE289-AF289,AF289-AE289)</f>
        <v>0</v>
      </c>
      <c r="AM289" s="89" t="n">
        <f aca="false">CHOOSE($G$3,AH289-AI289,AI289-AH289)</f>
        <v>0</v>
      </c>
      <c r="AN289" s="103" t="n">
        <f aca="false">SUM(AK289:AM289)</f>
        <v>0</v>
      </c>
      <c r="AP289" s="89" t="n">
        <f aca="false">CHOOSE($G$3,AA289-AB289,AB289-AA289)</f>
        <v>0</v>
      </c>
      <c r="AQ289" s="89" t="n">
        <f aca="false">CHOOSE($G$3,AD289-AE289,AE289-AD289)</f>
        <v>0</v>
      </c>
      <c r="AR289" s="89" t="n">
        <f aca="false">CHOOSE($G$3,AG289-AH289,AH289-AG289)</f>
        <v>0</v>
      </c>
      <c r="AS289" s="103" t="n">
        <f aca="false">AP289+AQ289+AR289</f>
        <v>0</v>
      </c>
      <c r="AT289" s="103"/>
      <c r="AU289" s="90" t="n">
        <f aca="false">AS289+AN289</f>
        <v>0</v>
      </c>
      <c r="AW289" s="90" t="n">
        <f aca="false">AI289+AF289+AC289</f>
        <v>0</v>
      </c>
      <c r="AX289" s="104"/>
    </row>
    <row r="290" customFormat="false" ht="12" hidden="false" customHeight="true" outlineLevel="0" collapsed="false">
      <c r="A290" s="94" t="n">
        <f aca="false">EDATE(A289,1)</f>
        <v>45352</v>
      </c>
      <c r="B290" s="95" t="n">
        <f aca="false">VLOOKUP(MONTH(A290),Volumes,4)</f>
        <v>10000</v>
      </c>
      <c r="C290" s="96"/>
      <c r="D290" s="97" t="n">
        <f aca="false">B290+C290</f>
        <v>10000</v>
      </c>
      <c r="E290" s="84" t="n">
        <f aca="false">IF(X290=0,0,IF(AND(X290=1,$H$3=1),D290*S290,IF($H$3=2,D290,"N/A")))</f>
        <v>0</v>
      </c>
      <c r="F290" s="84" t="n">
        <f aca="false">E290*W290</f>
        <v>0</v>
      </c>
      <c r="G290" s="32" t="n">
        <f aca="false">VLOOKUP($A290,Table,MATCH(G$4,Curves,0))</f>
        <v>4.0375</v>
      </c>
      <c r="H290" s="98" t="n">
        <f aca="false">G290</f>
        <v>4.0375</v>
      </c>
      <c r="I290" s="99" t="n">
        <f aca="false">H290</f>
        <v>4.0375</v>
      </c>
      <c r="J290" s="32" t="n">
        <f aca="false">VLOOKUP($A290,Table,MATCH(J$4,Curves,0))</f>
        <v>-0.0175</v>
      </c>
      <c r="K290" s="98" t="n">
        <f aca="false">J290</f>
        <v>-0.0175</v>
      </c>
      <c r="L290" s="99" t="n">
        <f aca="false">K290</f>
        <v>-0.0175</v>
      </c>
      <c r="M290" s="32" t="n">
        <f aca="false">VLOOKUP($A290,Table,MATCH(M$4,Curves,0))</f>
        <v>0.01</v>
      </c>
      <c r="N290" s="98" t="n">
        <f aca="false">VLOOKUP($A290,Table,MATCH(N$4,Curves,0))</f>
        <v>0.03</v>
      </c>
      <c r="O290" s="99" t="n">
        <f aca="false">N290</f>
        <v>0.03</v>
      </c>
      <c r="P290" s="100"/>
      <c r="Q290" s="99" t="n">
        <f aca="false">O290+L290+I290</f>
        <v>4.05</v>
      </c>
      <c r="R290" s="100"/>
      <c r="S290" s="35" t="n">
        <f aca="false">A291-A290</f>
        <v>31</v>
      </c>
      <c r="T290" s="101" t="n">
        <f aca="false">CHOOSE(F$3,A291+24,A290)</f>
        <v>45407</v>
      </c>
      <c r="U290" s="35" t="n">
        <f aca="false">T290-C$3</f>
        <v>8633</v>
      </c>
      <c r="V290" s="32" t="n">
        <f aca="false">VLOOKUP($A290,Table,MATCH(V$4,Curves,0))</f>
        <v>0.070859002456139</v>
      </c>
      <c r="W290" s="102" t="n">
        <f aca="false">1/(1+CHOOSE(F$3,(V291+($K$3/10000))/2,(V290+($K$3/10000))/2))^(2*U290/365.25)</f>
        <v>0.192852886401787</v>
      </c>
      <c r="X290" s="35" t="n">
        <f aca="false">IF(AND(mthbeg&lt;=A290,mthend&gt;=A290),1,0)</f>
        <v>0</v>
      </c>
      <c r="Y290" s="35" t="n">
        <f aca="false">S290*X290</f>
        <v>0</v>
      </c>
      <c r="AA290" s="89" t="n">
        <f aca="false">F290*G290</f>
        <v>0</v>
      </c>
      <c r="AB290" s="89" t="n">
        <f aca="false">$F290*H290</f>
        <v>0</v>
      </c>
      <c r="AC290" s="89" t="n">
        <f aca="false">$F290*I290</f>
        <v>0</v>
      </c>
      <c r="AD290" s="89" t="n">
        <f aca="false">$F290*J290</f>
        <v>-0</v>
      </c>
      <c r="AE290" s="89" t="n">
        <f aca="false">$F290*K290</f>
        <v>-0</v>
      </c>
      <c r="AF290" s="89" t="n">
        <f aca="false">$F290*L290</f>
        <v>-0</v>
      </c>
      <c r="AG290" s="89" t="n">
        <f aca="false">$F290*M290</f>
        <v>0</v>
      </c>
      <c r="AH290" s="89" t="n">
        <f aca="false">$F290*N290</f>
        <v>0</v>
      </c>
      <c r="AI290" s="89" t="n">
        <f aca="false">F290*O290</f>
        <v>0</v>
      </c>
      <c r="AJ290" s="93"/>
      <c r="AK290" s="89" t="n">
        <f aca="false">CHOOSE($G$3,AB290-AC290,AC290-AB290)</f>
        <v>0</v>
      </c>
      <c r="AL290" s="89" t="n">
        <f aca="false">CHOOSE($G$3,AE290-AF290,AF290-AE290)</f>
        <v>0</v>
      </c>
      <c r="AM290" s="89" t="n">
        <f aca="false">CHOOSE($G$3,AH290-AI290,AI290-AH290)</f>
        <v>0</v>
      </c>
      <c r="AN290" s="103" t="n">
        <f aca="false">SUM(AK290:AM290)</f>
        <v>0</v>
      </c>
      <c r="AP290" s="89" t="n">
        <f aca="false">CHOOSE($G$3,AA290-AB290,AB290-AA290)</f>
        <v>0</v>
      </c>
      <c r="AQ290" s="89" t="n">
        <f aca="false">CHOOSE($G$3,AD290-AE290,AE290-AD290)</f>
        <v>0</v>
      </c>
      <c r="AR290" s="89" t="n">
        <f aca="false">CHOOSE($G$3,AG290-AH290,AH290-AG290)</f>
        <v>0</v>
      </c>
      <c r="AS290" s="103" t="n">
        <f aca="false">AP290+AQ290+AR290</f>
        <v>0</v>
      </c>
      <c r="AT290" s="103"/>
      <c r="AU290" s="90" t="n">
        <f aca="false">AS290+AN290</f>
        <v>0</v>
      </c>
      <c r="AW290" s="90" t="n">
        <f aca="false">AI290+AF290+AC290</f>
        <v>0</v>
      </c>
      <c r="AX290" s="104"/>
    </row>
    <row r="291" customFormat="false" ht="12" hidden="false" customHeight="true" outlineLevel="0" collapsed="false">
      <c r="A291" s="94" t="n">
        <f aca="false">EDATE(A290,1)</f>
        <v>45383</v>
      </c>
      <c r="B291" s="95" t="n">
        <f aca="false">VLOOKUP(MONTH(A291),Volumes,4)</f>
        <v>10000</v>
      </c>
      <c r="C291" s="96"/>
      <c r="D291" s="97" t="n">
        <f aca="false">B291+C291</f>
        <v>10000</v>
      </c>
      <c r="E291" s="84" t="n">
        <f aca="false">IF(X291=0,0,IF(AND(X291=1,$H$3=1),D291*S291,IF($H$3=2,D291,"N/A")))</f>
        <v>0</v>
      </c>
      <c r="F291" s="84" t="n">
        <f aca="false">E291*W291</f>
        <v>0</v>
      </c>
      <c r="G291" s="32" t="n">
        <f aca="false">VLOOKUP($A291,Table,MATCH(G$4,Curves,0))</f>
        <v>4.0375</v>
      </c>
      <c r="H291" s="98" t="n">
        <f aca="false">G291</f>
        <v>4.0375</v>
      </c>
      <c r="I291" s="99" t="n">
        <f aca="false">H291</f>
        <v>4.0375</v>
      </c>
      <c r="J291" s="32" t="n">
        <f aca="false">VLOOKUP($A291,Table,MATCH(J$4,Curves,0))</f>
        <v>-0.0175</v>
      </c>
      <c r="K291" s="98" t="n">
        <f aca="false">J291</f>
        <v>-0.0175</v>
      </c>
      <c r="L291" s="99" t="n">
        <f aca="false">K291</f>
        <v>-0.0175</v>
      </c>
      <c r="M291" s="32" t="n">
        <f aca="false">VLOOKUP($A291,Table,MATCH(M$4,Curves,0))</f>
        <v>0.01</v>
      </c>
      <c r="N291" s="98" t="n">
        <f aca="false">VLOOKUP($A291,Table,MATCH(N$4,Curves,0))</f>
        <v>0.03</v>
      </c>
      <c r="O291" s="99" t="n">
        <f aca="false">N291</f>
        <v>0.03</v>
      </c>
      <c r="P291" s="100"/>
      <c r="Q291" s="99" t="n">
        <f aca="false">O291+L291+I291</f>
        <v>4.05</v>
      </c>
      <c r="R291" s="100"/>
      <c r="S291" s="35" t="n">
        <f aca="false">A292-A291</f>
        <v>30</v>
      </c>
      <c r="T291" s="101" t="n">
        <f aca="false">CHOOSE(F$3,A292+24,A291)</f>
        <v>45437</v>
      </c>
      <c r="U291" s="35" t="n">
        <f aca="false">T291-C$3</f>
        <v>8663</v>
      </c>
      <c r="V291" s="32" t="n">
        <f aca="false">VLOOKUP($A291,Table,MATCH(V$4,Curves,0))</f>
        <v>0.070859002456139</v>
      </c>
      <c r="W291" s="102" t="n">
        <f aca="false">1/(1+CHOOSE(F$3,(V292+($K$3/10000))/2,(V291+($K$3/10000))/2))^(2*U291/365.25)</f>
        <v>0.191753048544867</v>
      </c>
      <c r="X291" s="35" t="n">
        <f aca="false">IF(AND(mthbeg&lt;=A291,mthend&gt;=A291),1,0)</f>
        <v>0</v>
      </c>
      <c r="Y291" s="35" t="n">
        <f aca="false">S291*X291</f>
        <v>0</v>
      </c>
      <c r="AA291" s="89" t="n">
        <f aca="false">F291*G291</f>
        <v>0</v>
      </c>
      <c r="AB291" s="89" t="n">
        <f aca="false">$F291*H291</f>
        <v>0</v>
      </c>
      <c r="AC291" s="89" t="n">
        <f aca="false">$F291*I291</f>
        <v>0</v>
      </c>
      <c r="AD291" s="89" t="n">
        <f aca="false">$F291*J291</f>
        <v>-0</v>
      </c>
      <c r="AE291" s="89" t="n">
        <f aca="false">$F291*K291</f>
        <v>-0</v>
      </c>
      <c r="AF291" s="89" t="n">
        <f aca="false">$F291*L291</f>
        <v>-0</v>
      </c>
      <c r="AG291" s="89" t="n">
        <f aca="false">$F291*M291</f>
        <v>0</v>
      </c>
      <c r="AH291" s="89" t="n">
        <f aca="false">$F291*N291</f>
        <v>0</v>
      </c>
      <c r="AI291" s="89" t="n">
        <f aca="false">F291*O291</f>
        <v>0</v>
      </c>
      <c r="AJ291" s="93"/>
      <c r="AK291" s="89" t="n">
        <f aca="false">CHOOSE($G$3,AB291-AC291,AC291-AB291)</f>
        <v>0</v>
      </c>
      <c r="AL291" s="89" t="n">
        <f aca="false">CHOOSE($G$3,AE291-AF291,AF291-AE291)</f>
        <v>0</v>
      </c>
      <c r="AM291" s="89" t="n">
        <f aca="false">CHOOSE($G$3,AH291-AI291,AI291-AH291)</f>
        <v>0</v>
      </c>
      <c r="AN291" s="103" t="n">
        <f aca="false">SUM(AK291:AM291)</f>
        <v>0</v>
      </c>
      <c r="AP291" s="89" t="n">
        <f aca="false">CHOOSE($G$3,AA291-AB291,AB291-AA291)</f>
        <v>0</v>
      </c>
      <c r="AQ291" s="89" t="n">
        <f aca="false">CHOOSE($G$3,AD291-AE291,AE291-AD291)</f>
        <v>0</v>
      </c>
      <c r="AR291" s="89" t="n">
        <f aca="false">CHOOSE($G$3,AG291-AH291,AH291-AG291)</f>
        <v>0</v>
      </c>
      <c r="AS291" s="103" t="n">
        <f aca="false">AP291+AQ291+AR291</f>
        <v>0</v>
      </c>
      <c r="AT291" s="103"/>
      <c r="AU291" s="90" t="n">
        <f aca="false">AS291+AN291</f>
        <v>0</v>
      </c>
      <c r="AW291" s="90" t="n">
        <f aca="false">AI291+AF291+AC291</f>
        <v>0</v>
      </c>
      <c r="AX291" s="104"/>
    </row>
    <row r="292" customFormat="false" ht="12" hidden="false" customHeight="true" outlineLevel="0" collapsed="false">
      <c r="A292" s="94" t="n">
        <f aca="false">EDATE(A291,1)</f>
        <v>45413</v>
      </c>
      <c r="B292" s="95" t="n">
        <f aca="false">VLOOKUP(MONTH(A292),Volumes,4)</f>
        <v>20000</v>
      </c>
      <c r="C292" s="96"/>
      <c r="D292" s="97" t="n">
        <f aca="false">B292+C292</f>
        <v>20000</v>
      </c>
      <c r="E292" s="84" t="n">
        <f aca="false">IF(X292=0,0,IF(AND(X292=1,$H$3=1),D292*S292,IF($H$3=2,D292,"N/A")))</f>
        <v>0</v>
      </c>
      <c r="F292" s="84" t="n">
        <f aca="false">E292*W292</f>
        <v>0</v>
      </c>
      <c r="G292" s="32" t="n">
        <f aca="false">VLOOKUP($A292,Table,MATCH(G$4,Curves,0))</f>
        <v>4.0375</v>
      </c>
      <c r="H292" s="98" t="n">
        <f aca="false">G292</f>
        <v>4.0375</v>
      </c>
      <c r="I292" s="99" t="n">
        <f aca="false">H292</f>
        <v>4.0375</v>
      </c>
      <c r="J292" s="32" t="n">
        <f aca="false">VLOOKUP($A292,Table,MATCH(J$4,Curves,0))</f>
        <v>-0.0175</v>
      </c>
      <c r="K292" s="98" t="n">
        <f aca="false">J292</f>
        <v>-0.0175</v>
      </c>
      <c r="L292" s="99" t="n">
        <f aca="false">K292</f>
        <v>-0.0175</v>
      </c>
      <c r="M292" s="32" t="n">
        <f aca="false">VLOOKUP($A292,Table,MATCH(M$4,Curves,0))</f>
        <v>0.01</v>
      </c>
      <c r="N292" s="98" t="n">
        <f aca="false">VLOOKUP($A292,Table,MATCH(N$4,Curves,0))</f>
        <v>0.03</v>
      </c>
      <c r="O292" s="99" t="n">
        <f aca="false">N292</f>
        <v>0.03</v>
      </c>
      <c r="P292" s="100"/>
      <c r="Q292" s="99" t="n">
        <f aca="false">O292+L292+I292</f>
        <v>4.05</v>
      </c>
      <c r="R292" s="100"/>
      <c r="S292" s="35" t="n">
        <f aca="false">A293-A292</f>
        <v>31</v>
      </c>
      <c r="T292" s="101" t="n">
        <f aca="false">CHOOSE(F$3,A293+24,A292)</f>
        <v>45468</v>
      </c>
      <c r="U292" s="35" t="n">
        <f aca="false">T292-C$3</f>
        <v>8694</v>
      </c>
      <c r="V292" s="32" t="n">
        <f aca="false">VLOOKUP($A292,Table,MATCH(V$4,Curves,0))</f>
        <v>0.070859002456139</v>
      </c>
      <c r="W292" s="102" t="n">
        <f aca="false">1/(1+CHOOSE(F$3,(V293+($K$3/10000))/2,(V292+($K$3/10000))/2))^(2*U292/365.25)</f>
        <v>0.190623138473731</v>
      </c>
      <c r="X292" s="35" t="n">
        <f aca="false">IF(AND(mthbeg&lt;=A292,mthend&gt;=A292),1,0)</f>
        <v>0</v>
      </c>
      <c r="Y292" s="35" t="n">
        <f aca="false">S292*X292</f>
        <v>0</v>
      </c>
      <c r="AA292" s="89" t="n">
        <f aca="false">F292*G292</f>
        <v>0</v>
      </c>
      <c r="AB292" s="89" t="n">
        <f aca="false">$F292*H292</f>
        <v>0</v>
      </c>
      <c r="AC292" s="89" t="n">
        <f aca="false">$F292*I292</f>
        <v>0</v>
      </c>
      <c r="AD292" s="89" t="n">
        <f aca="false">$F292*J292</f>
        <v>-0</v>
      </c>
      <c r="AE292" s="89" t="n">
        <f aca="false">$F292*K292</f>
        <v>-0</v>
      </c>
      <c r="AF292" s="89" t="n">
        <f aca="false">$F292*L292</f>
        <v>-0</v>
      </c>
      <c r="AG292" s="89" t="n">
        <f aca="false">$F292*M292</f>
        <v>0</v>
      </c>
      <c r="AH292" s="89" t="n">
        <f aca="false">$F292*N292</f>
        <v>0</v>
      </c>
      <c r="AI292" s="89" t="n">
        <f aca="false">F292*O292</f>
        <v>0</v>
      </c>
      <c r="AJ292" s="93"/>
      <c r="AK292" s="89" t="n">
        <f aca="false">CHOOSE($G$3,AB292-AC292,AC292-AB292)</f>
        <v>0</v>
      </c>
      <c r="AL292" s="89" t="n">
        <f aca="false">CHOOSE($G$3,AE292-AF292,AF292-AE292)</f>
        <v>0</v>
      </c>
      <c r="AM292" s="89" t="n">
        <f aca="false">CHOOSE($G$3,AH292-AI292,AI292-AH292)</f>
        <v>0</v>
      </c>
      <c r="AN292" s="103" t="n">
        <f aca="false">SUM(AK292:AM292)</f>
        <v>0</v>
      </c>
      <c r="AP292" s="89" t="n">
        <f aca="false">CHOOSE($G$3,AA292-AB292,AB292-AA292)</f>
        <v>0</v>
      </c>
      <c r="AQ292" s="89" t="n">
        <f aca="false">CHOOSE($G$3,AD292-AE292,AE292-AD292)</f>
        <v>0</v>
      </c>
      <c r="AR292" s="89" t="n">
        <f aca="false">CHOOSE($G$3,AG292-AH292,AH292-AG292)</f>
        <v>0</v>
      </c>
      <c r="AS292" s="103" t="n">
        <f aca="false">AP292+AQ292+AR292</f>
        <v>0</v>
      </c>
      <c r="AT292" s="103"/>
      <c r="AU292" s="90" t="n">
        <f aca="false">AS292+AN292</f>
        <v>0</v>
      </c>
      <c r="AW292" s="90" t="n">
        <f aca="false">AI292+AF292+AC292</f>
        <v>0</v>
      </c>
      <c r="AX292" s="104"/>
    </row>
    <row r="293" customFormat="false" ht="12" hidden="false" customHeight="true" outlineLevel="0" collapsed="false">
      <c r="A293" s="94" t="n">
        <f aca="false">EDATE(A292,1)</f>
        <v>45444</v>
      </c>
      <c r="B293" s="95" t="n">
        <f aca="false">VLOOKUP(MONTH(A293),Volumes,4)</f>
        <v>40000</v>
      </c>
      <c r="C293" s="96"/>
      <c r="D293" s="97" t="n">
        <f aca="false">B293+C293</f>
        <v>40000</v>
      </c>
      <c r="E293" s="84" t="n">
        <f aca="false">IF(X293=0,0,IF(AND(X293=1,$H$3=1),D293*S293,IF($H$3=2,D293,"N/A")))</f>
        <v>0</v>
      </c>
      <c r="F293" s="84" t="n">
        <f aca="false">E293*W293</f>
        <v>0</v>
      </c>
      <c r="G293" s="32" t="n">
        <f aca="false">VLOOKUP($A293,Table,MATCH(G$4,Curves,0))</f>
        <v>4.0375</v>
      </c>
      <c r="H293" s="98" t="n">
        <f aca="false">G293</f>
        <v>4.0375</v>
      </c>
      <c r="I293" s="99" t="n">
        <f aca="false">H293</f>
        <v>4.0375</v>
      </c>
      <c r="J293" s="32" t="n">
        <f aca="false">VLOOKUP($A293,Table,MATCH(J$4,Curves,0))</f>
        <v>-0.0175</v>
      </c>
      <c r="K293" s="98" t="n">
        <f aca="false">J293</f>
        <v>-0.0175</v>
      </c>
      <c r="L293" s="99" t="n">
        <f aca="false">K293</f>
        <v>-0.0175</v>
      </c>
      <c r="M293" s="32" t="n">
        <f aca="false">VLOOKUP($A293,Table,MATCH(M$4,Curves,0))</f>
        <v>0.01</v>
      </c>
      <c r="N293" s="98" t="n">
        <f aca="false">VLOOKUP($A293,Table,MATCH(N$4,Curves,0))</f>
        <v>0.03</v>
      </c>
      <c r="O293" s="99" t="n">
        <f aca="false">N293</f>
        <v>0.03</v>
      </c>
      <c r="P293" s="100"/>
      <c r="Q293" s="99" t="n">
        <f aca="false">O293+L293+I293</f>
        <v>4.05</v>
      </c>
      <c r="R293" s="100"/>
      <c r="S293" s="35" t="n">
        <f aca="false">A294-A293</f>
        <v>30</v>
      </c>
      <c r="T293" s="101" t="n">
        <f aca="false">CHOOSE(F$3,A294+24,A293)</f>
        <v>45498</v>
      </c>
      <c r="U293" s="35" t="n">
        <f aca="false">T293-C$3</f>
        <v>8724</v>
      </c>
      <c r="V293" s="32" t="n">
        <f aca="false">VLOOKUP($A293,Table,MATCH(V$4,Curves,0))</f>
        <v>0.070859002456139</v>
      </c>
      <c r="W293" s="102" t="n">
        <f aca="false">1/(1+CHOOSE(F$3,(V294+($K$3/10000))/2,(V293+($K$3/10000))/2))^(2*U293/365.25)</f>
        <v>0.189536016844339</v>
      </c>
      <c r="X293" s="35" t="n">
        <f aca="false">IF(AND(mthbeg&lt;=A293,mthend&gt;=A293),1,0)</f>
        <v>0</v>
      </c>
      <c r="Y293" s="35" t="n">
        <f aca="false">S293*X293</f>
        <v>0</v>
      </c>
      <c r="AA293" s="89" t="n">
        <f aca="false">F293*G293</f>
        <v>0</v>
      </c>
      <c r="AB293" s="89" t="n">
        <f aca="false">$F293*H293</f>
        <v>0</v>
      </c>
      <c r="AC293" s="89" t="n">
        <f aca="false">$F293*I293</f>
        <v>0</v>
      </c>
      <c r="AD293" s="89" t="n">
        <f aca="false">$F293*J293</f>
        <v>-0</v>
      </c>
      <c r="AE293" s="89" t="n">
        <f aca="false">$F293*K293</f>
        <v>-0</v>
      </c>
      <c r="AF293" s="89" t="n">
        <f aca="false">$F293*L293</f>
        <v>-0</v>
      </c>
      <c r="AG293" s="89" t="n">
        <f aca="false">$F293*M293</f>
        <v>0</v>
      </c>
      <c r="AH293" s="89" t="n">
        <f aca="false">$F293*N293</f>
        <v>0</v>
      </c>
      <c r="AI293" s="89" t="n">
        <f aca="false">F293*O293</f>
        <v>0</v>
      </c>
      <c r="AJ293" s="93"/>
      <c r="AK293" s="89" t="n">
        <f aca="false">CHOOSE($G$3,AB293-AC293,AC293-AB293)</f>
        <v>0</v>
      </c>
      <c r="AL293" s="89" t="n">
        <f aca="false">CHOOSE($G$3,AE293-AF293,AF293-AE293)</f>
        <v>0</v>
      </c>
      <c r="AM293" s="89" t="n">
        <f aca="false">CHOOSE($G$3,AH293-AI293,AI293-AH293)</f>
        <v>0</v>
      </c>
      <c r="AN293" s="103" t="n">
        <f aca="false">SUM(AK293:AM293)</f>
        <v>0</v>
      </c>
      <c r="AP293" s="89" t="n">
        <f aca="false">CHOOSE($G$3,AA293-AB293,AB293-AA293)</f>
        <v>0</v>
      </c>
      <c r="AQ293" s="89" t="n">
        <f aca="false">CHOOSE($G$3,AD293-AE293,AE293-AD293)</f>
        <v>0</v>
      </c>
      <c r="AR293" s="89" t="n">
        <f aca="false">CHOOSE($G$3,AG293-AH293,AH293-AG293)</f>
        <v>0</v>
      </c>
      <c r="AS293" s="103" t="n">
        <f aca="false">AP293+AQ293+AR293</f>
        <v>0</v>
      </c>
      <c r="AT293" s="103"/>
      <c r="AU293" s="90" t="n">
        <f aca="false">AS293+AN293</f>
        <v>0</v>
      </c>
      <c r="AW293" s="90" t="n">
        <f aca="false">AI293+AF293+AC293</f>
        <v>0</v>
      </c>
      <c r="AX293" s="104"/>
    </row>
    <row r="294" customFormat="false" ht="12" hidden="false" customHeight="true" outlineLevel="0" collapsed="false">
      <c r="A294" s="94" t="n">
        <f aca="false">EDATE(A293,1)</f>
        <v>45474</v>
      </c>
      <c r="B294" s="95" t="n">
        <f aca="false">VLOOKUP(MONTH(A294),Volumes,4)</f>
        <v>40000</v>
      </c>
      <c r="C294" s="96"/>
      <c r="D294" s="97" t="n">
        <f aca="false">B294+C294</f>
        <v>40000</v>
      </c>
      <c r="E294" s="84" t="n">
        <f aca="false">IF(X294=0,0,IF(AND(X294=1,$H$3=1),D294*S294,IF($H$3=2,D294,"N/A")))</f>
        <v>0</v>
      </c>
      <c r="F294" s="84" t="n">
        <f aca="false">E294*W294</f>
        <v>0</v>
      </c>
      <c r="G294" s="32" t="n">
        <f aca="false">VLOOKUP($A294,Table,MATCH(G$4,Curves,0))</f>
        <v>4.0375</v>
      </c>
      <c r="H294" s="98" t="n">
        <f aca="false">G294</f>
        <v>4.0375</v>
      </c>
      <c r="I294" s="99" t="n">
        <f aca="false">H294</f>
        <v>4.0375</v>
      </c>
      <c r="J294" s="32" t="n">
        <f aca="false">VLOOKUP($A294,Table,MATCH(J$4,Curves,0))</f>
        <v>-0.0175</v>
      </c>
      <c r="K294" s="98" t="n">
        <f aca="false">J294</f>
        <v>-0.0175</v>
      </c>
      <c r="L294" s="99" t="n">
        <f aca="false">K294</f>
        <v>-0.0175</v>
      </c>
      <c r="M294" s="32" t="n">
        <f aca="false">VLOOKUP($A294,Table,MATCH(M$4,Curves,0))</f>
        <v>0.01</v>
      </c>
      <c r="N294" s="98" t="n">
        <f aca="false">VLOOKUP($A294,Table,MATCH(N$4,Curves,0))</f>
        <v>0.03</v>
      </c>
      <c r="O294" s="99" t="n">
        <f aca="false">N294</f>
        <v>0.03</v>
      </c>
      <c r="P294" s="100"/>
      <c r="Q294" s="99" t="n">
        <f aca="false">O294+L294+I294</f>
        <v>4.05</v>
      </c>
      <c r="R294" s="100"/>
      <c r="S294" s="35" t="n">
        <f aca="false">A295-A294</f>
        <v>31</v>
      </c>
      <c r="T294" s="101" t="n">
        <f aca="false">CHOOSE(F$3,A295+24,A294)</f>
        <v>45529</v>
      </c>
      <c r="U294" s="35" t="n">
        <f aca="false">T294-C$3</f>
        <v>8755</v>
      </c>
      <c r="V294" s="32" t="n">
        <f aca="false">VLOOKUP($A294,Table,MATCH(V$4,Curves,0))</f>
        <v>0.070859002456139</v>
      </c>
      <c r="W294" s="102" t="n">
        <f aca="false">1/(1+CHOOSE(F$3,(V295+($K$3/10000))/2,(V294+($K$3/10000))/2))^(2*U294/365.25)</f>
        <v>0.188419170692997</v>
      </c>
      <c r="X294" s="35" t="n">
        <f aca="false">IF(AND(mthbeg&lt;=A294,mthend&gt;=A294),1,0)</f>
        <v>0</v>
      </c>
      <c r="Y294" s="35" t="n">
        <f aca="false">S294*X294</f>
        <v>0</v>
      </c>
      <c r="AA294" s="89" t="n">
        <f aca="false">F294*G294</f>
        <v>0</v>
      </c>
      <c r="AB294" s="89" t="n">
        <f aca="false">$F294*H294</f>
        <v>0</v>
      </c>
      <c r="AC294" s="89" t="n">
        <f aca="false">$F294*I294</f>
        <v>0</v>
      </c>
      <c r="AD294" s="89" t="n">
        <f aca="false">$F294*J294</f>
        <v>-0</v>
      </c>
      <c r="AE294" s="89" t="n">
        <f aca="false">$F294*K294</f>
        <v>-0</v>
      </c>
      <c r="AF294" s="89" t="n">
        <f aca="false">$F294*L294</f>
        <v>-0</v>
      </c>
      <c r="AG294" s="89" t="n">
        <f aca="false">$F294*M294</f>
        <v>0</v>
      </c>
      <c r="AH294" s="89" t="n">
        <f aca="false">$F294*N294</f>
        <v>0</v>
      </c>
      <c r="AI294" s="89" t="n">
        <f aca="false">F294*O294</f>
        <v>0</v>
      </c>
      <c r="AJ294" s="93"/>
      <c r="AK294" s="89" t="n">
        <f aca="false">CHOOSE($G$3,AB294-AC294,AC294-AB294)</f>
        <v>0</v>
      </c>
      <c r="AL294" s="89" t="n">
        <f aca="false">CHOOSE($G$3,AE294-AF294,AF294-AE294)</f>
        <v>0</v>
      </c>
      <c r="AM294" s="89" t="n">
        <f aca="false">CHOOSE($G$3,AH294-AI294,AI294-AH294)</f>
        <v>0</v>
      </c>
      <c r="AN294" s="103" t="n">
        <f aca="false">SUM(AK294:AM294)</f>
        <v>0</v>
      </c>
      <c r="AP294" s="89" t="n">
        <f aca="false">CHOOSE($G$3,AA294-AB294,AB294-AA294)</f>
        <v>0</v>
      </c>
      <c r="AQ294" s="89" t="n">
        <f aca="false">CHOOSE($G$3,AD294-AE294,AE294-AD294)</f>
        <v>0</v>
      </c>
      <c r="AR294" s="89" t="n">
        <f aca="false">CHOOSE($G$3,AG294-AH294,AH294-AG294)</f>
        <v>0</v>
      </c>
      <c r="AS294" s="103" t="n">
        <f aca="false">AP294+AQ294+AR294</f>
        <v>0</v>
      </c>
      <c r="AT294" s="103"/>
      <c r="AU294" s="90" t="n">
        <f aca="false">AS294+AN294</f>
        <v>0</v>
      </c>
      <c r="AW294" s="90" t="n">
        <f aca="false">AI294+AF294+AC294</f>
        <v>0</v>
      </c>
      <c r="AX294" s="104"/>
    </row>
    <row r="295" customFormat="false" ht="12" hidden="false" customHeight="true" outlineLevel="0" collapsed="false">
      <c r="A295" s="94" t="n">
        <f aca="false">EDATE(A294,1)</f>
        <v>45505</v>
      </c>
      <c r="B295" s="95" t="n">
        <f aca="false">VLOOKUP(MONTH(A295),Volumes,4)</f>
        <v>40000</v>
      </c>
      <c r="C295" s="96"/>
      <c r="D295" s="97" t="n">
        <f aca="false">B295+C295</f>
        <v>40000</v>
      </c>
      <c r="E295" s="84" t="n">
        <f aca="false">IF(X295=0,0,IF(AND(X295=1,$H$3=1),D295*S295,IF($H$3=2,D295,"N/A")))</f>
        <v>0</v>
      </c>
      <c r="F295" s="84" t="n">
        <f aca="false">E295*W295</f>
        <v>0</v>
      </c>
      <c r="G295" s="32" t="n">
        <f aca="false">VLOOKUP($A295,Table,MATCH(G$4,Curves,0))</f>
        <v>4.0375</v>
      </c>
      <c r="H295" s="98" t="n">
        <f aca="false">G295</f>
        <v>4.0375</v>
      </c>
      <c r="I295" s="99" t="n">
        <f aca="false">H295</f>
        <v>4.0375</v>
      </c>
      <c r="J295" s="32" t="n">
        <f aca="false">VLOOKUP($A295,Table,MATCH(J$4,Curves,0))</f>
        <v>-0.0175</v>
      </c>
      <c r="K295" s="98" t="n">
        <f aca="false">J295</f>
        <v>-0.0175</v>
      </c>
      <c r="L295" s="99" t="n">
        <f aca="false">K295</f>
        <v>-0.0175</v>
      </c>
      <c r="M295" s="32" t="n">
        <f aca="false">VLOOKUP($A295,Table,MATCH(M$4,Curves,0))</f>
        <v>0.01</v>
      </c>
      <c r="N295" s="98" t="n">
        <f aca="false">VLOOKUP($A295,Table,MATCH(N$4,Curves,0))</f>
        <v>0.03</v>
      </c>
      <c r="O295" s="99" t="n">
        <f aca="false">N295</f>
        <v>0.03</v>
      </c>
      <c r="P295" s="100"/>
      <c r="Q295" s="99" t="n">
        <f aca="false">O295+L295+I295</f>
        <v>4.05</v>
      </c>
      <c r="R295" s="100"/>
      <c r="S295" s="35" t="n">
        <f aca="false">A296-A295</f>
        <v>31</v>
      </c>
      <c r="T295" s="101" t="n">
        <f aca="false">CHOOSE(F$3,A296+24,A295)</f>
        <v>45560</v>
      </c>
      <c r="U295" s="35" t="n">
        <f aca="false">T295-C$3</f>
        <v>8786</v>
      </c>
      <c r="V295" s="32" t="n">
        <f aca="false">VLOOKUP($A295,Table,MATCH(V$4,Curves,0))</f>
        <v>0.070859002456139</v>
      </c>
      <c r="W295" s="102" t="n">
        <f aca="false">1/(1+CHOOSE(F$3,(V296+($K$3/10000))/2,(V295+($K$3/10000))/2))^(2*U295/365.25)</f>
        <v>0.187308905588078</v>
      </c>
      <c r="X295" s="35" t="n">
        <f aca="false">IF(AND(mthbeg&lt;=A295,mthend&gt;=A295),1,0)</f>
        <v>0</v>
      </c>
      <c r="Y295" s="35" t="n">
        <f aca="false">S295*X295</f>
        <v>0</v>
      </c>
      <c r="AA295" s="89" t="n">
        <f aca="false">F295*G295</f>
        <v>0</v>
      </c>
      <c r="AB295" s="89" t="n">
        <f aca="false">$F295*H295</f>
        <v>0</v>
      </c>
      <c r="AC295" s="89" t="n">
        <f aca="false">$F295*I295</f>
        <v>0</v>
      </c>
      <c r="AD295" s="89" t="n">
        <f aca="false">$F295*J295</f>
        <v>-0</v>
      </c>
      <c r="AE295" s="89" t="n">
        <f aca="false">$F295*K295</f>
        <v>-0</v>
      </c>
      <c r="AF295" s="89" t="n">
        <f aca="false">$F295*L295</f>
        <v>-0</v>
      </c>
      <c r="AG295" s="89" t="n">
        <f aca="false">$F295*M295</f>
        <v>0</v>
      </c>
      <c r="AH295" s="89" t="n">
        <f aca="false">$F295*N295</f>
        <v>0</v>
      </c>
      <c r="AI295" s="89" t="n">
        <f aca="false">F295*O295</f>
        <v>0</v>
      </c>
      <c r="AJ295" s="93"/>
      <c r="AK295" s="89" t="n">
        <f aca="false">CHOOSE($G$3,AB295-AC295,AC295-AB295)</f>
        <v>0</v>
      </c>
      <c r="AL295" s="89" t="n">
        <f aca="false">CHOOSE($G$3,AE295-AF295,AF295-AE295)</f>
        <v>0</v>
      </c>
      <c r="AM295" s="89" t="n">
        <f aca="false">CHOOSE($G$3,AH295-AI295,AI295-AH295)</f>
        <v>0</v>
      </c>
      <c r="AN295" s="103" t="n">
        <f aca="false">SUM(AK295:AM295)</f>
        <v>0</v>
      </c>
      <c r="AP295" s="89" t="n">
        <f aca="false">CHOOSE($G$3,AA295-AB295,AB295-AA295)</f>
        <v>0</v>
      </c>
      <c r="AQ295" s="89" t="n">
        <f aca="false">CHOOSE($G$3,AD295-AE295,AE295-AD295)</f>
        <v>0</v>
      </c>
      <c r="AR295" s="89" t="n">
        <f aca="false">CHOOSE($G$3,AG295-AH295,AH295-AG295)</f>
        <v>0</v>
      </c>
      <c r="AS295" s="103" t="n">
        <f aca="false">AP295+AQ295+AR295</f>
        <v>0</v>
      </c>
      <c r="AT295" s="103"/>
      <c r="AU295" s="90" t="n">
        <f aca="false">AS295+AN295</f>
        <v>0</v>
      </c>
      <c r="AW295" s="90" t="n">
        <f aca="false">AI295+AF295+AC295</f>
        <v>0</v>
      </c>
      <c r="AX295" s="104"/>
    </row>
    <row r="296" customFormat="false" ht="12" hidden="false" customHeight="true" outlineLevel="0" collapsed="false">
      <c r="A296" s="94" t="n">
        <f aca="false">EDATE(A295,1)</f>
        <v>45536</v>
      </c>
      <c r="B296" s="95" t="n">
        <f aca="false">VLOOKUP(MONTH(A296),Volumes,4)</f>
        <v>20000</v>
      </c>
      <c r="C296" s="96"/>
      <c r="D296" s="97" t="n">
        <f aca="false">B296+C296</f>
        <v>20000</v>
      </c>
      <c r="E296" s="84" t="n">
        <f aca="false">IF(X296=0,0,IF(AND(X296=1,$H$3=1),D296*S296,IF($H$3=2,D296,"N/A")))</f>
        <v>0</v>
      </c>
      <c r="F296" s="84" t="n">
        <f aca="false">E296*W296</f>
        <v>0</v>
      </c>
      <c r="G296" s="32" t="n">
        <f aca="false">VLOOKUP($A296,Table,MATCH(G$4,Curves,0))</f>
        <v>4.0375</v>
      </c>
      <c r="H296" s="98" t="n">
        <f aca="false">G296</f>
        <v>4.0375</v>
      </c>
      <c r="I296" s="99" t="n">
        <f aca="false">H296</f>
        <v>4.0375</v>
      </c>
      <c r="J296" s="32" t="n">
        <f aca="false">VLOOKUP($A296,Table,MATCH(J$4,Curves,0))</f>
        <v>-0.0175</v>
      </c>
      <c r="K296" s="98" t="n">
        <f aca="false">J296</f>
        <v>-0.0175</v>
      </c>
      <c r="L296" s="99" t="n">
        <f aca="false">K296</f>
        <v>-0.0175</v>
      </c>
      <c r="M296" s="32" t="n">
        <f aca="false">VLOOKUP($A296,Table,MATCH(M$4,Curves,0))</f>
        <v>0.01</v>
      </c>
      <c r="N296" s="98" t="n">
        <f aca="false">VLOOKUP($A296,Table,MATCH(N$4,Curves,0))</f>
        <v>0.03</v>
      </c>
      <c r="O296" s="99" t="n">
        <f aca="false">N296</f>
        <v>0.03</v>
      </c>
      <c r="P296" s="100"/>
      <c r="Q296" s="99" t="n">
        <f aca="false">O296+L296+I296</f>
        <v>4.05</v>
      </c>
      <c r="R296" s="100"/>
      <c r="S296" s="35" t="n">
        <f aca="false">A297-A296</f>
        <v>30</v>
      </c>
      <c r="T296" s="101" t="n">
        <f aca="false">CHOOSE(F$3,A297+24,A296)</f>
        <v>45590</v>
      </c>
      <c r="U296" s="35" t="n">
        <f aca="false">T296-C$3</f>
        <v>8816</v>
      </c>
      <c r="V296" s="32" t="n">
        <f aca="false">VLOOKUP($A296,Table,MATCH(V$4,Curves,0))</f>
        <v>0.070859002456139</v>
      </c>
      <c r="W296" s="102" t="n">
        <f aca="false">1/(1+CHOOSE(F$3,(V297+($K$3/10000))/2,(V296+($K$3/10000))/2))^(2*U296/365.25)</f>
        <v>0.186240684991811</v>
      </c>
      <c r="X296" s="35" t="n">
        <f aca="false">IF(AND(mthbeg&lt;=A296,mthend&gt;=A296),1,0)</f>
        <v>0</v>
      </c>
      <c r="Y296" s="35" t="n">
        <f aca="false">S296*X296</f>
        <v>0</v>
      </c>
      <c r="AA296" s="89" t="n">
        <f aca="false">F296*G296</f>
        <v>0</v>
      </c>
      <c r="AB296" s="89" t="n">
        <f aca="false">$F296*H296</f>
        <v>0</v>
      </c>
      <c r="AC296" s="89" t="n">
        <f aca="false">$F296*I296</f>
        <v>0</v>
      </c>
      <c r="AD296" s="89" t="n">
        <f aca="false">$F296*J296</f>
        <v>-0</v>
      </c>
      <c r="AE296" s="89" t="n">
        <f aca="false">$F296*K296</f>
        <v>-0</v>
      </c>
      <c r="AF296" s="89" t="n">
        <f aca="false">$F296*L296</f>
        <v>-0</v>
      </c>
      <c r="AG296" s="89" t="n">
        <f aca="false">$F296*M296</f>
        <v>0</v>
      </c>
      <c r="AH296" s="89" t="n">
        <f aca="false">$F296*N296</f>
        <v>0</v>
      </c>
      <c r="AI296" s="89" t="n">
        <f aca="false">F296*O296</f>
        <v>0</v>
      </c>
      <c r="AJ296" s="93"/>
      <c r="AK296" s="89" t="n">
        <f aca="false">CHOOSE($G$3,AB296-AC296,AC296-AB296)</f>
        <v>0</v>
      </c>
      <c r="AL296" s="89" t="n">
        <f aca="false">CHOOSE($G$3,AE296-AF296,AF296-AE296)</f>
        <v>0</v>
      </c>
      <c r="AM296" s="89" t="n">
        <f aca="false">CHOOSE($G$3,AH296-AI296,AI296-AH296)</f>
        <v>0</v>
      </c>
      <c r="AN296" s="103" t="n">
        <f aca="false">SUM(AK296:AM296)</f>
        <v>0</v>
      </c>
      <c r="AP296" s="89" t="n">
        <f aca="false">CHOOSE($G$3,AA296-AB296,AB296-AA296)</f>
        <v>0</v>
      </c>
      <c r="AQ296" s="89" t="n">
        <f aca="false">CHOOSE($G$3,AD296-AE296,AE296-AD296)</f>
        <v>0</v>
      </c>
      <c r="AR296" s="89" t="n">
        <f aca="false">CHOOSE($G$3,AG296-AH296,AH296-AG296)</f>
        <v>0</v>
      </c>
      <c r="AS296" s="103" t="n">
        <f aca="false">AP296+AQ296+AR296</f>
        <v>0</v>
      </c>
      <c r="AT296" s="103"/>
      <c r="AU296" s="90" t="n">
        <f aca="false">AS296+AN296</f>
        <v>0</v>
      </c>
      <c r="AW296" s="90" t="n">
        <f aca="false">AI296+AF296+AC296</f>
        <v>0</v>
      </c>
      <c r="AX296" s="104"/>
    </row>
    <row r="297" customFormat="false" ht="12" hidden="false" customHeight="true" outlineLevel="0" collapsed="false">
      <c r="A297" s="94" t="n">
        <f aca="false">EDATE(A296,1)</f>
        <v>45566</v>
      </c>
      <c r="B297" s="95" t="n">
        <f aca="false">VLOOKUP(MONTH(A297),Volumes,4)</f>
        <v>10000</v>
      </c>
      <c r="C297" s="96"/>
      <c r="D297" s="97" t="n">
        <f aca="false">B297+C297</f>
        <v>10000</v>
      </c>
      <c r="E297" s="84" t="n">
        <f aca="false">IF(X297=0,0,IF(AND(X297=1,$H$3=1),D297*S297,IF($H$3=2,D297,"N/A")))</f>
        <v>0</v>
      </c>
      <c r="F297" s="84" t="n">
        <f aca="false">E297*W297</f>
        <v>0</v>
      </c>
      <c r="G297" s="32" t="n">
        <f aca="false">VLOOKUP($A297,Table,MATCH(G$4,Curves,0))</f>
        <v>4.0375</v>
      </c>
      <c r="H297" s="98" t="n">
        <f aca="false">G297</f>
        <v>4.0375</v>
      </c>
      <c r="I297" s="99" t="n">
        <f aca="false">H297</f>
        <v>4.0375</v>
      </c>
      <c r="J297" s="32" t="n">
        <f aca="false">VLOOKUP($A297,Table,MATCH(J$4,Curves,0))</f>
        <v>-0.0175</v>
      </c>
      <c r="K297" s="98" t="n">
        <f aca="false">J297</f>
        <v>-0.0175</v>
      </c>
      <c r="L297" s="99" t="n">
        <f aca="false">K297</f>
        <v>-0.0175</v>
      </c>
      <c r="M297" s="32" t="n">
        <f aca="false">VLOOKUP($A297,Table,MATCH(M$4,Curves,0))</f>
        <v>0.01</v>
      </c>
      <c r="N297" s="98" t="n">
        <f aca="false">VLOOKUP($A297,Table,MATCH(N$4,Curves,0))</f>
        <v>0.03</v>
      </c>
      <c r="O297" s="99" t="n">
        <f aca="false">N297</f>
        <v>0.03</v>
      </c>
      <c r="P297" s="100"/>
      <c r="Q297" s="99" t="n">
        <f aca="false">O297+L297+I297</f>
        <v>4.05</v>
      </c>
      <c r="R297" s="100"/>
      <c r="S297" s="35" t="n">
        <f aca="false">A298-A297</f>
        <v>31</v>
      </c>
      <c r="T297" s="101" t="n">
        <f aca="false">CHOOSE(F$3,A298+24,A297)</f>
        <v>45621</v>
      </c>
      <c r="U297" s="35" t="n">
        <f aca="false">T297-C$3</f>
        <v>8847</v>
      </c>
      <c r="V297" s="32" t="n">
        <f aca="false">VLOOKUP($A297,Table,MATCH(V$4,Curves,0))</f>
        <v>0.070859002456139</v>
      </c>
      <c r="W297" s="102" t="n">
        <f aca="false">1/(1+CHOOSE(F$3,(V298+($K$3/10000))/2,(V297+($K$3/10000))/2))^(2*U297/365.25)</f>
        <v>0.185143256673334</v>
      </c>
      <c r="X297" s="35" t="n">
        <f aca="false">IF(AND(mthbeg&lt;=A297,mthend&gt;=A297),1,0)</f>
        <v>0</v>
      </c>
      <c r="Y297" s="35" t="n">
        <f aca="false">S297*X297</f>
        <v>0</v>
      </c>
      <c r="AA297" s="89" t="n">
        <f aca="false">F297*G297</f>
        <v>0</v>
      </c>
      <c r="AB297" s="89" t="n">
        <f aca="false">$F297*H297</f>
        <v>0</v>
      </c>
      <c r="AC297" s="89" t="n">
        <f aca="false">$F297*I297</f>
        <v>0</v>
      </c>
      <c r="AD297" s="89" t="n">
        <f aca="false">$F297*J297</f>
        <v>-0</v>
      </c>
      <c r="AE297" s="89" t="n">
        <f aca="false">$F297*K297</f>
        <v>-0</v>
      </c>
      <c r="AF297" s="89" t="n">
        <f aca="false">$F297*L297</f>
        <v>-0</v>
      </c>
      <c r="AG297" s="89" t="n">
        <f aca="false">$F297*M297</f>
        <v>0</v>
      </c>
      <c r="AH297" s="89" t="n">
        <f aca="false">$F297*N297</f>
        <v>0</v>
      </c>
      <c r="AI297" s="89" t="n">
        <f aca="false">F297*O297</f>
        <v>0</v>
      </c>
      <c r="AJ297" s="93"/>
      <c r="AK297" s="89" t="n">
        <f aca="false">CHOOSE($G$3,AB297-AC297,AC297-AB297)</f>
        <v>0</v>
      </c>
      <c r="AL297" s="89" t="n">
        <f aca="false">CHOOSE($G$3,AE297-AF297,AF297-AE297)</f>
        <v>0</v>
      </c>
      <c r="AM297" s="89" t="n">
        <f aca="false">CHOOSE($G$3,AH297-AI297,AI297-AH297)</f>
        <v>0</v>
      </c>
      <c r="AN297" s="103" t="n">
        <f aca="false">SUM(AK297:AM297)</f>
        <v>0</v>
      </c>
      <c r="AP297" s="89" t="n">
        <f aca="false">CHOOSE($G$3,AA297-AB297,AB297-AA297)</f>
        <v>0</v>
      </c>
      <c r="AQ297" s="89" t="n">
        <f aca="false">CHOOSE($G$3,AD297-AE297,AE297-AD297)</f>
        <v>0</v>
      </c>
      <c r="AR297" s="89" t="n">
        <f aca="false">CHOOSE($G$3,AG297-AH297,AH297-AG297)</f>
        <v>0</v>
      </c>
      <c r="AS297" s="103" t="n">
        <f aca="false">AP297+AQ297+AR297</f>
        <v>0</v>
      </c>
      <c r="AT297" s="103"/>
      <c r="AU297" s="90" t="n">
        <f aca="false">AS297+AN297</f>
        <v>0</v>
      </c>
      <c r="AW297" s="90" t="n">
        <f aca="false">AI297+AF297+AC297</f>
        <v>0</v>
      </c>
      <c r="AX297" s="104"/>
    </row>
    <row r="298" customFormat="false" ht="12" hidden="false" customHeight="true" outlineLevel="0" collapsed="false">
      <c r="A298" s="94" t="n">
        <f aca="false">EDATE(A297,1)</f>
        <v>45597</v>
      </c>
      <c r="B298" s="95" t="n">
        <f aca="false">VLOOKUP(MONTH(A298),Volumes,4)</f>
        <v>10000</v>
      </c>
      <c r="C298" s="96"/>
      <c r="D298" s="97" t="n">
        <f aca="false">B298+C298</f>
        <v>10000</v>
      </c>
      <c r="E298" s="84" t="n">
        <f aca="false">IF(X298=0,0,IF(AND(X298=1,$H$3=1),D298*S298,IF($H$3=2,D298,"N/A")))</f>
        <v>0</v>
      </c>
      <c r="F298" s="84" t="n">
        <f aca="false">E298*W298</f>
        <v>0</v>
      </c>
      <c r="G298" s="32" t="n">
        <f aca="false">VLOOKUP($A298,Table,MATCH(G$4,Curves,0))</f>
        <v>4.0375</v>
      </c>
      <c r="H298" s="98" t="n">
        <f aca="false">G298</f>
        <v>4.0375</v>
      </c>
      <c r="I298" s="99" t="n">
        <f aca="false">H298</f>
        <v>4.0375</v>
      </c>
      <c r="J298" s="32" t="n">
        <f aca="false">VLOOKUP($A298,Table,MATCH(J$4,Curves,0))</f>
        <v>-0.0175</v>
      </c>
      <c r="K298" s="98" t="n">
        <f aca="false">J298</f>
        <v>-0.0175</v>
      </c>
      <c r="L298" s="99" t="n">
        <f aca="false">K298</f>
        <v>-0.0175</v>
      </c>
      <c r="M298" s="32" t="n">
        <f aca="false">VLOOKUP($A298,Table,MATCH(M$4,Curves,0))</f>
        <v>0.01</v>
      </c>
      <c r="N298" s="98" t="n">
        <f aca="false">VLOOKUP($A298,Table,MATCH(N$4,Curves,0))</f>
        <v>0.03</v>
      </c>
      <c r="O298" s="99" t="n">
        <f aca="false">N298</f>
        <v>0.03</v>
      </c>
      <c r="P298" s="100"/>
      <c r="Q298" s="99" t="n">
        <f aca="false">O298+L298+I298</f>
        <v>4.05</v>
      </c>
      <c r="R298" s="100"/>
      <c r="S298" s="35" t="n">
        <f aca="false">A299-A298</f>
        <v>30</v>
      </c>
      <c r="T298" s="101" t="n">
        <f aca="false">CHOOSE(F$3,A299+24,A298)</f>
        <v>45651</v>
      </c>
      <c r="U298" s="35" t="n">
        <f aca="false">T298-C$3</f>
        <v>8877</v>
      </c>
      <c r="V298" s="32" t="n">
        <f aca="false">VLOOKUP($A298,Table,MATCH(V$4,Curves,0))</f>
        <v>0.070859002456139</v>
      </c>
      <c r="W298" s="102" t="n">
        <f aca="false">1/(1+CHOOSE(F$3,(V299+($K$3/10000))/2,(V298+($K$3/10000))/2))^(2*U298/365.25)</f>
        <v>0.184087386748637</v>
      </c>
      <c r="X298" s="35" t="n">
        <f aca="false">IF(AND(mthbeg&lt;=A298,mthend&gt;=A298),1,0)</f>
        <v>0</v>
      </c>
      <c r="Y298" s="35" t="n">
        <f aca="false">S298*X298</f>
        <v>0</v>
      </c>
      <c r="AA298" s="89" t="n">
        <f aca="false">F298*G298</f>
        <v>0</v>
      </c>
      <c r="AB298" s="89" t="n">
        <f aca="false">$F298*H298</f>
        <v>0</v>
      </c>
      <c r="AC298" s="89" t="n">
        <f aca="false">$F298*I298</f>
        <v>0</v>
      </c>
      <c r="AD298" s="89" t="n">
        <f aca="false">$F298*J298</f>
        <v>-0</v>
      </c>
      <c r="AE298" s="89" t="n">
        <f aca="false">$F298*K298</f>
        <v>-0</v>
      </c>
      <c r="AF298" s="89" t="n">
        <f aca="false">$F298*L298</f>
        <v>-0</v>
      </c>
      <c r="AG298" s="89" t="n">
        <f aca="false">$F298*M298</f>
        <v>0</v>
      </c>
      <c r="AH298" s="89" t="n">
        <f aca="false">$F298*N298</f>
        <v>0</v>
      </c>
      <c r="AI298" s="89" t="n">
        <f aca="false">F298*O298</f>
        <v>0</v>
      </c>
      <c r="AJ298" s="93"/>
      <c r="AK298" s="89" t="n">
        <f aca="false">CHOOSE($G$3,AB298-AC298,AC298-AB298)</f>
        <v>0</v>
      </c>
      <c r="AL298" s="89" t="n">
        <f aca="false">CHOOSE($G$3,AE298-AF298,AF298-AE298)</f>
        <v>0</v>
      </c>
      <c r="AM298" s="89" t="n">
        <f aca="false">CHOOSE($G$3,AH298-AI298,AI298-AH298)</f>
        <v>0</v>
      </c>
      <c r="AN298" s="103" t="n">
        <f aca="false">SUM(AK298:AM298)</f>
        <v>0</v>
      </c>
      <c r="AP298" s="89" t="n">
        <f aca="false">CHOOSE($G$3,AA298-AB298,AB298-AA298)</f>
        <v>0</v>
      </c>
      <c r="AQ298" s="89" t="n">
        <f aca="false">CHOOSE($G$3,AD298-AE298,AE298-AD298)</f>
        <v>0</v>
      </c>
      <c r="AR298" s="89" t="n">
        <f aca="false">CHOOSE($G$3,AG298-AH298,AH298-AG298)</f>
        <v>0</v>
      </c>
      <c r="AS298" s="103" t="n">
        <f aca="false">AP298+AQ298+AR298</f>
        <v>0</v>
      </c>
      <c r="AT298" s="103"/>
      <c r="AU298" s="90" t="n">
        <f aca="false">AS298+AN298</f>
        <v>0</v>
      </c>
      <c r="AW298" s="90" t="n">
        <f aca="false">AI298+AF298+AC298</f>
        <v>0</v>
      </c>
      <c r="AX298" s="104"/>
    </row>
    <row r="299" customFormat="false" ht="12" hidden="false" customHeight="true" outlineLevel="0" collapsed="false">
      <c r="A299" s="94" t="n">
        <f aca="false">EDATE(A298,1)</f>
        <v>45627</v>
      </c>
      <c r="B299" s="95" t="n">
        <f aca="false">VLOOKUP(MONTH(A299),Volumes,4)</f>
        <v>10000</v>
      </c>
      <c r="C299" s="96"/>
      <c r="D299" s="97" t="n">
        <f aca="false">B299+C299</f>
        <v>10000</v>
      </c>
      <c r="E299" s="84" t="n">
        <f aca="false">IF(X299=0,0,IF(AND(X299=1,$H$3=1),D299*S299,IF($H$3=2,D299,"N/A")))</f>
        <v>0</v>
      </c>
      <c r="F299" s="84" t="n">
        <f aca="false">E299*W299</f>
        <v>0</v>
      </c>
      <c r="G299" s="32" t="n">
        <f aca="false">VLOOKUP($A299,Table,MATCH(G$4,Curves,0))</f>
        <v>4.0375</v>
      </c>
      <c r="H299" s="98" t="n">
        <f aca="false">G299</f>
        <v>4.0375</v>
      </c>
      <c r="I299" s="99" t="n">
        <f aca="false">H299</f>
        <v>4.0375</v>
      </c>
      <c r="J299" s="32" t="n">
        <f aca="false">VLOOKUP($A299,Table,MATCH(J$4,Curves,0))</f>
        <v>-0.0175</v>
      </c>
      <c r="K299" s="98" t="n">
        <f aca="false">J299</f>
        <v>-0.0175</v>
      </c>
      <c r="L299" s="99" t="n">
        <f aca="false">K299</f>
        <v>-0.0175</v>
      </c>
      <c r="M299" s="32" t="n">
        <f aca="false">VLOOKUP($A299,Table,MATCH(M$4,Curves,0))</f>
        <v>0.01</v>
      </c>
      <c r="N299" s="98" t="n">
        <f aca="false">VLOOKUP($A299,Table,MATCH(N$4,Curves,0))</f>
        <v>0.03</v>
      </c>
      <c r="O299" s="99" t="n">
        <f aca="false">N299</f>
        <v>0.03</v>
      </c>
      <c r="P299" s="100"/>
      <c r="Q299" s="99" t="n">
        <f aca="false">O299+L299+I299</f>
        <v>4.05</v>
      </c>
      <c r="R299" s="100"/>
      <c r="S299" s="35" t="n">
        <f aca="false">A300-A299</f>
        <v>31</v>
      </c>
      <c r="T299" s="101" t="n">
        <f aca="false">CHOOSE(F$3,A300+24,A299)</f>
        <v>45682</v>
      </c>
      <c r="U299" s="35" t="n">
        <f aca="false">T299-C$3</f>
        <v>8908</v>
      </c>
      <c r="V299" s="32" t="n">
        <f aca="false">VLOOKUP($A299,Table,MATCH(V$4,Curves,0))</f>
        <v>0.070859002456139</v>
      </c>
      <c r="W299" s="102" t="n">
        <f aca="false">1/(1+CHOOSE(F$3,(V300+($K$3/10000))/2,(V299+($K$3/10000))/2))^(2*U299/365.25)</f>
        <v>0.183002646798817</v>
      </c>
      <c r="X299" s="35" t="n">
        <f aca="false">IF(AND(mthbeg&lt;=A299,mthend&gt;=A299),1,0)</f>
        <v>0</v>
      </c>
      <c r="Y299" s="35" t="n">
        <f aca="false">S299*X299</f>
        <v>0</v>
      </c>
      <c r="AA299" s="89" t="n">
        <f aca="false">F299*G299</f>
        <v>0</v>
      </c>
      <c r="AB299" s="89" t="n">
        <f aca="false">$F299*H299</f>
        <v>0</v>
      </c>
      <c r="AC299" s="89" t="n">
        <f aca="false">$F299*I299</f>
        <v>0</v>
      </c>
      <c r="AD299" s="89" t="n">
        <f aca="false">$F299*J299</f>
        <v>-0</v>
      </c>
      <c r="AE299" s="89" t="n">
        <f aca="false">$F299*K299</f>
        <v>-0</v>
      </c>
      <c r="AF299" s="89" t="n">
        <f aca="false">$F299*L299</f>
        <v>-0</v>
      </c>
      <c r="AG299" s="89" t="n">
        <f aca="false">$F299*M299</f>
        <v>0</v>
      </c>
      <c r="AH299" s="89" t="n">
        <f aca="false">$F299*N299</f>
        <v>0</v>
      </c>
      <c r="AI299" s="89" t="n">
        <f aca="false">F299*O299</f>
        <v>0</v>
      </c>
      <c r="AJ299" s="93"/>
      <c r="AK299" s="89" t="n">
        <f aca="false">CHOOSE($G$3,AB299-AC299,AC299-AB299)</f>
        <v>0</v>
      </c>
      <c r="AL299" s="89" t="n">
        <f aca="false">CHOOSE($G$3,AE299-AF299,AF299-AE299)</f>
        <v>0</v>
      </c>
      <c r="AM299" s="89" t="n">
        <f aca="false">CHOOSE($G$3,AH299-AI299,AI299-AH299)</f>
        <v>0</v>
      </c>
      <c r="AN299" s="103" t="n">
        <f aca="false">SUM(AK299:AM299)</f>
        <v>0</v>
      </c>
      <c r="AP299" s="89" t="n">
        <f aca="false">CHOOSE($G$3,AA299-AB299,AB299-AA299)</f>
        <v>0</v>
      </c>
      <c r="AQ299" s="89" t="n">
        <f aca="false">CHOOSE($G$3,AD299-AE299,AE299-AD299)</f>
        <v>0</v>
      </c>
      <c r="AR299" s="89" t="n">
        <f aca="false">CHOOSE($G$3,AG299-AH299,AH299-AG299)</f>
        <v>0</v>
      </c>
      <c r="AS299" s="103" t="n">
        <f aca="false">AP299+AQ299+AR299</f>
        <v>0</v>
      </c>
      <c r="AT299" s="103"/>
      <c r="AU299" s="90" t="n">
        <f aca="false">AS299+AN299</f>
        <v>0</v>
      </c>
      <c r="AW299" s="90" t="n">
        <f aca="false">AI299+AF299+AC299</f>
        <v>0</v>
      </c>
      <c r="AX299" s="104"/>
    </row>
    <row r="300" customFormat="false" ht="12" hidden="false" customHeight="true" outlineLevel="0" collapsed="false">
      <c r="A300" s="94" t="n">
        <f aca="false">EDATE(A299,1)</f>
        <v>45658</v>
      </c>
      <c r="B300" s="95" t="n">
        <f aca="false">VLOOKUP(MONTH(A300),Volumes,4)</f>
        <v>10000</v>
      </c>
      <c r="C300" s="96"/>
      <c r="D300" s="97" t="n">
        <f aca="false">B300+C300</f>
        <v>10000</v>
      </c>
      <c r="E300" s="84" t="n">
        <f aca="false">IF(X300=0,0,IF(AND(X300=1,$H$3=1),D300*S300,IF($H$3=2,D300,"N/A")))</f>
        <v>0</v>
      </c>
      <c r="F300" s="84" t="n">
        <f aca="false">E300*W300</f>
        <v>0</v>
      </c>
      <c r="G300" s="32" t="n">
        <f aca="false">VLOOKUP($A300,Table,MATCH(G$4,Curves,0))</f>
        <v>4.0375</v>
      </c>
      <c r="H300" s="98" t="n">
        <f aca="false">G300</f>
        <v>4.0375</v>
      </c>
      <c r="I300" s="99" t="n">
        <f aca="false">H300</f>
        <v>4.0375</v>
      </c>
      <c r="J300" s="32" t="n">
        <f aca="false">VLOOKUP($A300,Table,MATCH(J$4,Curves,0))</f>
        <v>-0.0175</v>
      </c>
      <c r="K300" s="98" t="n">
        <f aca="false">J300</f>
        <v>-0.0175</v>
      </c>
      <c r="L300" s="99" t="n">
        <f aca="false">K300</f>
        <v>-0.0175</v>
      </c>
      <c r="M300" s="32" t="n">
        <f aca="false">VLOOKUP($A300,Table,MATCH(M$4,Curves,0))</f>
        <v>0.01</v>
      </c>
      <c r="N300" s="98" t="n">
        <f aca="false">VLOOKUP($A300,Table,MATCH(N$4,Curves,0))</f>
        <v>0.03</v>
      </c>
      <c r="O300" s="99" t="n">
        <f aca="false">N300</f>
        <v>0.03</v>
      </c>
      <c r="P300" s="100"/>
      <c r="Q300" s="99" t="n">
        <f aca="false">O300+L300+I300</f>
        <v>4.05</v>
      </c>
      <c r="R300" s="100"/>
      <c r="S300" s="35" t="n">
        <f aca="false">A301-A300</f>
        <v>31</v>
      </c>
      <c r="T300" s="101" t="n">
        <f aca="false">CHOOSE(F$3,A301+24,A300)</f>
        <v>45713</v>
      </c>
      <c r="U300" s="35" t="n">
        <f aca="false">T300-C$3</f>
        <v>8939</v>
      </c>
      <c r="V300" s="32" t="n">
        <f aca="false">VLOOKUP($A300,Table,MATCH(V$4,Curves,0))</f>
        <v>0.070859002456139</v>
      </c>
      <c r="W300" s="102" t="n">
        <f aca="false">1/(1+CHOOSE(F$3,(V301+($K$3/10000))/2,(V300+($K$3/10000))/2))^(2*U300/365.25)</f>
        <v>0.181924298708752</v>
      </c>
      <c r="X300" s="35" t="n">
        <f aca="false">IF(AND(mthbeg&lt;=A300,mthend&gt;=A300),1,0)</f>
        <v>0</v>
      </c>
      <c r="Y300" s="35" t="n">
        <f aca="false">S300*X300</f>
        <v>0</v>
      </c>
      <c r="AA300" s="89" t="n">
        <f aca="false">F300*G300</f>
        <v>0</v>
      </c>
      <c r="AB300" s="89" t="n">
        <f aca="false">$F300*H300</f>
        <v>0</v>
      </c>
      <c r="AC300" s="89" t="n">
        <f aca="false">$F300*I300</f>
        <v>0</v>
      </c>
      <c r="AD300" s="89" t="n">
        <f aca="false">$F300*J300</f>
        <v>-0</v>
      </c>
      <c r="AE300" s="89" t="n">
        <f aca="false">$F300*K300</f>
        <v>-0</v>
      </c>
      <c r="AF300" s="89" t="n">
        <f aca="false">$F300*L300</f>
        <v>-0</v>
      </c>
      <c r="AG300" s="89" t="n">
        <f aca="false">$F300*M300</f>
        <v>0</v>
      </c>
      <c r="AH300" s="89" t="n">
        <f aca="false">$F300*N300</f>
        <v>0</v>
      </c>
      <c r="AI300" s="89" t="n">
        <f aca="false">F300*O300</f>
        <v>0</v>
      </c>
      <c r="AJ300" s="93"/>
      <c r="AK300" s="89" t="n">
        <f aca="false">CHOOSE($G$3,AB300-AC300,AC300-AB300)</f>
        <v>0</v>
      </c>
      <c r="AL300" s="89" t="n">
        <f aca="false">CHOOSE($G$3,AE300-AF300,AF300-AE300)</f>
        <v>0</v>
      </c>
      <c r="AM300" s="89" t="n">
        <f aca="false">CHOOSE($G$3,AH300-AI300,AI300-AH300)</f>
        <v>0</v>
      </c>
      <c r="AN300" s="103" t="n">
        <f aca="false">SUM(AK300:AM300)</f>
        <v>0</v>
      </c>
      <c r="AP300" s="89" t="n">
        <f aca="false">CHOOSE($G$3,AA300-AB300,AB300-AA300)</f>
        <v>0</v>
      </c>
      <c r="AQ300" s="89" t="n">
        <f aca="false">CHOOSE($G$3,AD300-AE300,AE300-AD300)</f>
        <v>0</v>
      </c>
      <c r="AR300" s="89" t="n">
        <f aca="false">CHOOSE($G$3,AG300-AH300,AH300-AG300)</f>
        <v>0</v>
      </c>
      <c r="AS300" s="103" t="n">
        <f aca="false">AP300+AQ300+AR300</f>
        <v>0</v>
      </c>
      <c r="AT300" s="103"/>
      <c r="AU300" s="90" t="n">
        <f aca="false">AS300+AN300</f>
        <v>0</v>
      </c>
      <c r="AW300" s="90" t="n">
        <f aca="false">AI300+AF300+AC300</f>
        <v>0</v>
      </c>
      <c r="AX300" s="104"/>
    </row>
    <row r="301" customFormat="false" ht="12" hidden="false" customHeight="true" outlineLevel="0" collapsed="false">
      <c r="A301" s="94" t="n">
        <f aca="false">EDATE(A300,1)</f>
        <v>45689</v>
      </c>
      <c r="B301" s="95" t="n">
        <f aca="false">VLOOKUP(MONTH(A301),Volumes,4)</f>
        <v>10000</v>
      </c>
      <c r="C301" s="96"/>
      <c r="D301" s="97" t="n">
        <f aca="false">B301+C301</f>
        <v>10000</v>
      </c>
      <c r="E301" s="84" t="n">
        <f aca="false">IF(X301=0,0,IF(AND(X301=1,$H$3=1),D301*S301,IF($H$3=2,D301,"N/A")))</f>
        <v>0</v>
      </c>
      <c r="F301" s="84" t="n">
        <f aca="false">E301*W301</f>
        <v>0</v>
      </c>
      <c r="G301" s="32" t="n">
        <f aca="false">VLOOKUP($A301,Table,MATCH(G$4,Curves,0))</f>
        <v>4.0375</v>
      </c>
      <c r="H301" s="98" t="n">
        <f aca="false">G301</f>
        <v>4.0375</v>
      </c>
      <c r="I301" s="99" t="n">
        <f aca="false">H301</f>
        <v>4.0375</v>
      </c>
      <c r="J301" s="32" t="n">
        <f aca="false">VLOOKUP($A301,Table,MATCH(J$4,Curves,0))</f>
        <v>-0.0175</v>
      </c>
      <c r="K301" s="98" t="n">
        <f aca="false">J301</f>
        <v>-0.0175</v>
      </c>
      <c r="L301" s="99" t="n">
        <f aca="false">K301</f>
        <v>-0.0175</v>
      </c>
      <c r="M301" s="32" t="n">
        <f aca="false">VLOOKUP($A301,Table,MATCH(M$4,Curves,0))</f>
        <v>0.01</v>
      </c>
      <c r="N301" s="98" t="n">
        <f aca="false">VLOOKUP($A301,Table,MATCH(N$4,Curves,0))</f>
        <v>0.03</v>
      </c>
      <c r="O301" s="99" t="n">
        <f aca="false">N301</f>
        <v>0.03</v>
      </c>
      <c r="P301" s="100"/>
      <c r="Q301" s="99" t="n">
        <f aca="false">O301+L301+I301</f>
        <v>4.05</v>
      </c>
      <c r="R301" s="100"/>
      <c r="S301" s="35" t="n">
        <f aca="false">A302-A301</f>
        <v>28</v>
      </c>
      <c r="T301" s="101" t="n">
        <f aca="false">CHOOSE(F$3,A302+24,A301)</f>
        <v>45741</v>
      </c>
      <c r="U301" s="35" t="n">
        <f aca="false">T301-C$3</f>
        <v>8967</v>
      </c>
      <c r="V301" s="32" t="n">
        <f aca="false">VLOOKUP($A301,Table,MATCH(V$4,Curves,0))</f>
        <v>0.070859002456139</v>
      </c>
      <c r="W301" s="102" t="n">
        <f aca="false">1/(1+CHOOSE(F$3,(V302+($K$3/10000))/2,(V301+($K$3/10000))/2))^(2*U301/365.25)</f>
        <v>0.180955769491911</v>
      </c>
      <c r="X301" s="35" t="n">
        <f aca="false">IF(AND(mthbeg&lt;=A301,mthend&gt;=A301),1,0)</f>
        <v>0</v>
      </c>
      <c r="Y301" s="35" t="n">
        <f aca="false">S301*X301</f>
        <v>0</v>
      </c>
      <c r="AA301" s="89" t="n">
        <f aca="false">F301*G301</f>
        <v>0</v>
      </c>
      <c r="AB301" s="89" t="n">
        <f aca="false">$F301*H301</f>
        <v>0</v>
      </c>
      <c r="AC301" s="89" t="n">
        <f aca="false">$F301*I301</f>
        <v>0</v>
      </c>
      <c r="AD301" s="89" t="n">
        <f aca="false">$F301*J301</f>
        <v>-0</v>
      </c>
      <c r="AE301" s="89" t="n">
        <f aca="false">$F301*K301</f>
        <v>-0</v>
      </c>
      <c r="AF301" s="89" t="n">
        <f aca="false">$F301*L301</f>
        <v>-0</v>
      </c>
      <c r="AG301" s="89" t="n">
        <f aca="false">$F301*M301</f>
        <v>0</v>
      </c>
      <c r="AH301" s="89" t="n">
        <f aca="false">$F301*N301</f>
        <v>0</v>
      </c>
      <c r="AI301" s="89" t="n">
        <f aca="false">F301*O301</f>
        <v>0</v>
      </c>
      <c r="AJ301" s="93"/>
      <c r="AK301" s="89" t="n">
        <f aca="false">CHOOSE($G$3,AB301-AC301,AC301-AB301)</f>
        <v>0</v>
      </c>
      <c r="AL301" s="89" t="n">
        <f aca="false">CHOOSE($G$3,AE301-AF301,AF301-AE301)</f>
        <v>0</v>
      </c>
      <c r="AM301" s="89" t="n">
        <f aca="false">CHOOSE($G$3,AH301-AI301,AI301-AH301)</f>
        <v>0</v>
      </c>
      <c r="AN301" s="103" t="n">
        <f aca="false">SUM(AK301:AM301)</f>
        <v>0</v>
      </c>
      <c r="AP301" s="89" t="n">
        <f aca="false">CHOOSE($G$3,AA301-AB301,AB301-AA301)</f>
        <v>0</v>
      </c>
      <c r="AQ301" s="89" t="n">
        <f aca="false">CHOOSE($G$3,AD301-AE301,AE301-AD301)</f>
        <v>0</v>
      </c>
      <c r="AR301" s="89" t="n">
        <f aca="false">CHOOSE($G$3,AG301-AH301,AH301-AG301)</f>
        <v>0</v>
      </c>
      <c r="AS301" s="103" t="n">
        <f aca="false">AP301+AQ301+AR301</f>
        <v>0</v>
      </c>
      <c r="AT301" s="103"/>
      <c r="AU301" s="90" t="n">
        <f aca="false">AS301+AN301</f>
        <v>0</v>
      </c>
      <c r="AW301" s="90" t="n">
        <f aca="false">AI301+AF301+AC301</f>
        <v>0</v>
      </c>
      <c r="AX301" s="104"/>
    </row>
    <row r="302" customFormat="false" ht="12" hidden="false" customHeight="true" outlineLevel="0" collapsed="false">
      <c r="A302" s="94" t="n">
        <f aca="false">EDATE(A301,1)</f>
        <v>45717</v>
      </c>
      <c r="B302" s="95" t="n">
        <f aca="false">VLOOKUP(MONTH(A302),Volumes,4)</f>
        <v>10000</v>
      </c>
      <c r="C302" s="96"/>
      <c r="D302" s="97" t="n">
        <f aca="false">B302+C302</f>
        <v>10000</v>
      </c>
      <c r="E302" s="84" t="n">
        <f aca="false">IF(X302=0,0,IF(AND(X302=1,$H$3=1),D302*S302,IF($H$3=2,D302,"N/A")))</f>
        <v>0</v>
      </c>
      <c r="F302" s="84" t="n">
        <f aca="false">E302*W302</f>
        <v>0</v>
      </c>
      <c r="G302" s="32" t="n">
        <f aca="false">VLOOKUP($A302,Table,MATCH(G$4,Curves,0))</f>
        <v>4.0375</v>
      </c>
      <c r="H302" s="98" t="n">
        <f aca="false">G302</f>
        <v>4.0375</v>
      </c>
      <c r="I302" s="99" t="n">
        <f aca="false">H302</f>
        <v>4.0375</v>
      </c>
      <c r="J302" s="32" t="n">
        <f aca="false">VLOOKUP($A302,Table,MATCH(J$4,Curves,0))</f>
        <v>-0.0175</v>
      </c>
      <c r="K302" s="98" t="n">
        <f aca="false">J302</f>
        <v>-0.0175</v>
      </c>
      <c r="L302" s="99" t="n">
        <f aca="false">K302</f>
        <v>-0.0175</v>
      </c>
      <c r="M302" s="32" t="n">
        <f aca="false">VLOOKUP($A302,Table,MATCH(M$4,Curves,0))</f>
        <v>0.01</v>
      </c>
      <c r="N302" s="98" t="n">
        <f aca="false">VLOOKUP($A302,Table,MATCH(N$4,Curves,0))</f>
        <v>0.03</v>
      </c>
      <c r="O302" s="99" t="n">
        <f aca="false">N302</f>
        <v>0.03</v>
      </c>
      <c r="P302" s="100"/>
      <c r="Q302" s="99" t="n">
        <f aca="false">O302+L302+I302</f>
        <v>4.05</v>
      </c>
      <c r="R302" s="100"/>
      <c r="S302" s="35" t="n">
        <f aca="false">A303-A302</f>
        <v>31</v>
      </c>
      <c r="T302" s="101" t="n">
        <f aca="false">CHOOSE(F$3,A303+24,A302)</f>
        <v>45772</v>
      </c>
      <c r="U302" s="35" t="n">
        <f aca="false">T302-C$3</f>
        <v>8998</v>
      </c>
      <c r="V302" s="32" t="n">
        <f aca="false">VLOOKUP($A302,Table,MATCH(V$4,Curves,0))</f>
        <v>0.070859002456139</v>
      </c>
      <c r="W302" s="102" t="n">
        <f aca="false">1/(1+CHOOSE(F$3,(V303+($K$3/10000))/2,(V302+($K$3/10000))/2))^(2*U302/365.25)</f>
        <v>0.179889482682232</v>
      </c>
      <c r="X302" s="35" t="n">
        <f aca="false">IF(AND(mthbeg&lt;=A302,mthend&gt;=A302),1,0)</f>
        <v>0</v>
      </c>
      <c r="Y302" s="35" t="n">
        <f aca="false">S302*X302</f>
        <v>0</v>
      </c>
      <c r="AA302" s="89" t="n">
        <f aca="false">F302*G302</f>
        <v>0</v>
      </c>
      <c r="AB302" s="89" t="n">
        <f aca="false">$F302*H302</f>
        <v>0</v>
      </c>
      <c r="AC302" s="89" t="n">
        <f aca="false">$F302*I302</f>
        <v>0</v>
      </c>
      <c r="AD302" s="89" t="n">
        <f aca="false">$F302*J302</f>
        <v>-0</v>
      </c>
      <c r="AE302" s="89" t="n">
        <f aca="false">$F302*K302</f>
        <v>-0</v>
      </c>
      <c r="AF302" s="89" t="n">
        <f aca="false">$F302*L302</f>
        <v>-0</v>
      </c>
      <c r="AG302" s="89" t="n">
        <f aca="false">$F302*M302</f>
        <v>0</v>
      </c>
      <c r="AH302" s="89" t="n">
        <f aca="false">$F302*N302</f>
        <v>0</v>
      </c>
      <c r="AI302" s="89" t="n">
        <f aca="false">F302*O302</f>
        <v>0</v>
      </c>
      <c r="AJ302" s="93"/>
      <c r="AK302" s="89" t="n">
        <f aca="false">CHOOSE($G$3,AB302-AC302,AC302-AB302)</f>
        <v>0</v>
      </c>
      <c r="AL302" s="89" t="n">
        <f aca="false">CHOOSE($G$3,AE302-AF302,AF302-AE302)</f>
        <v>0</v>
      </c>
      <c r="AM302" s="89" t="n">
        <f aca="false">CHOOSE($G$3,AH302-AI302,AI302-AH302)</f>
        <v>0</v>
      </c>
      <c r="AN302" s="103" t="n">
        <f aca="false">SUM(AK302:AM302)</f>
        <v>0</v>
      </c>
      <c r="AP302" s="89" t="n">
        <f aca="false">CHOOSE($G$3,AA302-AB302,AB302-AA302)</f>
        <v>0</v>
      </c>
      <c r="AQ302" s="89" t="n">
        <f aca="false">CHOOSE($G$3,AD302-AE302,AE302-AD302)</f>
        <v>0</v>
      </c>
      <c r="AR302" s="89" t="n">
        <f aca="false">CHOOSE($G$3,AG302-AH302,AH302-AG302)</f>
        <v>0</v>
      </c>
      <c r="AS302" s="103" t="n">
        <f aca="false">AP302+AQ302+AR302</f>
        <v>0</v>
      </c>
      <c r="AT302" s="103"/>
      <c r="AU302" s="90" t="n">
        <f aca="false">AS302+AN302</f>
        <v>0</v>
      </c>
      <c r="AW302" s="90" t="n">
        <f aca="false">AI302+AF302+AC302</f>
        <v>0</v>
      </c>
      <c r="AX302" s="104"/>
    </row>
    <row r="303" customFormat="false" ht="12" hidden="false" customHeight="true" outlineLevel="0" collapsed="false">
      <c r="A303" s="94" t="n">
        <f aca="false">EDATE(A302,1)</f>
        <v>45748</v>
      </c>
      <c r="B303" s="95" t="n">
        <f aca="false">VLOOKUP(MONTH(A303),Volumes,4)</f>
        <v>10000</v>
      </c>
      <c r="C303" s="96"/>
      <c r="D303" s="97" t="n">
        <f aca="false">B303+C303</f>
        <v>10000</v>
      </c>
      <c r="E303" s="84" t="n">
        <f aca="false">IF(X303=0,0,IF(AND(X303=1,$H$3=1),D303*S303,IF($H$3=2,D303,"N/A")))</f>
        <v>0</v>
      </c>
      <c r="F303" s="84" t="n">
        <f aca="false">E303*W303</f>
        <v>0</v>
      </c>
      <c r="G303" s="32" t="n">
        <f aca="false">VLOOKUP($A303,Table,MATCH(G$4,Curves,0))</f>
        <v>4.0375</v>
      </c>
      <c r="H303" s="98" t="n">
        <f aca="false">G303</f>
        <v>4.0375</v>
      </c>
      <c r="I303" s="99" t="n">
        <f aca="false">H303</f>
        <v>4.0375</v>
      </c>
      <c r="J303" s="32" t="n">
        <f aca="false">VLOOKUP($A303,Table,MATCH(J$4,Curves,0))</f>
        <v>-0.0175</v>
      </c>
      <c r="K303" s="98" t="n">
        <f aca="false">J303</f>
        <v>-0.0175</v>
      </c>
      <c r="L303" s="99" t="n">
        <f aca="false">K303</f>
        <v>-0.0175</v>
      </c>
      <c r="M303" s="32" t="n">
        <f aca="false">VLOOKUP($A303,Table,MATCH(M$4,Curves,0))</f>
        <v>0.01</v>
      </c>
      <c r="N303" s="98" t="n">
        <f aca="false">VLOOKUP($A303,Table,MATCH(N$4,Curves,0))</f>
        <v>0.03</v>
      </c>
      <c r="O303" s="99" t="n">
        <f aca="false">N303</f>
        <v>0.03</v>
      </c>
      <c r="P303" s="100"/>
      <c r="Q303" s="99" t="n">
        <f aca="false">O303+L303+I303</f>
        <v>4.05</v>
      </c>
      <c r="R303" s="100"/>
      <c r="S303" s="35" t="n">
        <f aca="false">A304-A303</f>
        <v>30</v>
      </c>
      <c r="T303" s="101" t="n">
        <f aca="false">CHOOSE(F$3,A304+24,A303)</f>
        <v>45802</v>
      </c>
      <c r="U303" s="35" t="n">
        <f aca="false">T303-C$3</f>
        <v>9028</v>
      </c>
      <c r="V303" s="32" t="n">
        <f aca="false">VLOOKUP($A303,Table,MATCH(V$4,Curves,0))</f>
        <v>0.070859002456139</v>
      </c>
      <c r="W303" s="102" t="n">
        <f aca="false">1/(1+CHOOSE(F$3,(V304+($K$3/10000))/2,(V303+($K$3/10000))/2))^(2*U303/365.25)</f>
        <v>0.17886357497192</v>
      </c>
      <c r="X303" s="35" t="n">
        <f aca="false">IF(AND(mthbeg&lt;=A303,mthend&gt;=A303),1,0)</f>
        <v>0</v>
      </c>
      <c r="Y303" s="35" t="n">
        <f aca="false">S303*X303</f>
        <v>0</v>
      </c>
      <c r="AA303" s="89" t="n">
        <f aca="false">F303*G303</f>
        <v>0</v>
      </c>
      <c r="AB303" s="89" t="n">
        <f aca="false">$F303*H303</f>
        <v>0</v>
      </c>
      <c r="AC303" s="89" t="n">
        <f aca="false">$F303*I303</f>
        <v>0</v>
      </c>
      <c r="AD303" s="89" t="n">
        <f aca="false">$F303*J303</f>
        <v>-0</v>
      </c>
      <c r="AE303" s="89" t="n">
        <f aca="false">$F303*K303</f>
        <v>-0</v>
      </c>
      <c r="AF303" s="89" t="n">
        <f aca="false">$F303*L303</f>
        <v>-0</v>
      </c>
      <c r="AG303" s="89" t="n">
        <f aca="false">$F303*M303</f>
        <v>0</v>
      </c>
      <c r="AH303" s="89" t="n">
        <f aca="false">$F303*N303</f>
        <v>0</v>
      </c>
      <c r="AI303" s="89" t="n">
        <f aca="false">F303*O303</f>
        <v>0</v>
      </c>
      <c r="AJ303" s="93"/>
      <c r="AK303" s="89" t="n">
        <f aca="false">CHOOSE($G$3,AB303-AC303,AC303-AB303)</f>
        <v>0</v>
      </c>
      <c r="AL303" s="89" t="n">
        <f aca="false">CHOOSE($G$3,AE303-AF303,AF303-AE303)</f>
        <v>0</v>
      </c>
      <c r="AM303" s="89" t="n">
        <f aca="false">CHOOSE($G$3,AH303-AI303,AI303-AH303)</f>
        <v>0</v>
      </c>
      <c r="AN303" s="103" t="n">
        <f aca="false">SUM(AK303:AM303)</f>
        <v>0</v>
      </c>
      <c r="AP303" s="89" t="n">
        <f aca="false">CHOOSE($G$3,AA303-AB303,AB303-AA303)</f>
        <v>0</v>
      </c>
      <c r="AQ303" s="89" t="n">
        <f aca="false">CHOOSE($G$3,AD303-AE303,AE303-AD303)</f>
        <v>0</v>
      </c>
      <c r="AR303" s="89" t="n">
        <f aca="false">CHOOSE($G$3,AG303-AH303,AH303-AG303)</f>
        <v>0</v>
      </c>
      <c r="AS303" s="103" t="n">
        <f aca="false">AP303+AQ303+AR303</f>
        <v>0</v>
      </c>
      <c r="AT303" s="103"/>
      <c r="AU303" s="90" t="n">
        <f aca="false">AS303+AN303</f>
        <v>0</v>
      </c>
      <c r="AW303" s="90" t="n">
        <f aca="false">AI303+AF303+AC303</f>
        <v>0</v>
      </c>
      <c r="AX303" s="104"/>
    </row>
    <row r="304" customFormat="false" ht="12" hidden="false" customHeight="true" outlineLevel="0" collapsed="false">
      <c r="A304" s="94" t="n">
        <f aca="false">EDATE(A303,1)</f>
        <v>45778</v>
      </c>
      <c r="B304" s="95" t="n">
        <f aca="false">VLOOKUP(MONTH(A304),Volumes,4)</f>
        <v>20000</v>
      </c>
      <c r="C304" s="96"/>
      <c r="D304" s="97" t="n">
        <f aca="false">B304+C304</f>
        <v>20000</v>
      </c>
      <c r="E304" s="84" t="n">
        <f aca="false">IF(X304=0,0,IF(AND(X304=1,$H$3=1),D304*S304,IF($H$3=2,D304,"N/A")))</f>
        <v>0</v>
      </c>
      <c r="F304" s="84" t="n">
        <f aca="false">E304*W304</f>
        <v>0</v>
      </c>
      <c r="G304" s="32" t="n">
        <f aca="false">VLOOKUP($A304,Table,MATCH(G$4,Curves,0))</f>
        <v>4.0375</v>
      </c>
      <c r="H304" s="98" t="n">
        <f aca="false">G304</f>
        <v>4.0375</v>
      </c>
      <c r="I304" s="99" t="n">
        <f aca="false">H304</f>
        <v>4.0375</v>
      </c>
      <c r="J304" s="32" t="n">
        <f aca="false">VLOOKUP($A304,Table,MATCH(J$4,Curves,0))</f>
        <v>-0.0175</v>
      </c>
      <c r="K304" s="98" t="n">
        <f aca="false">J304</f>
        <v>-0.0175</v>
      </c>
      <c r="L304" s="99" t="n">
        <f aca="false">K304</f>
        <v>-0.0175</v>
      </c>
      <c r="M304" s="32" t="n">
        <f aca="false">VLOOKUP($A304,Table,MATCH(M$4,Curves,0))</f>
        <v>0.01</v>
      </c>
      <c r="N304" s="98" t="n">
        <f aca="false">VLOOKUP($A304,Table,MATCH(N$4,Curves,0))</f>
        <v>0.03</v>
      </c>
      <c r="O304" s="99" t="n">
        <f aca="false">N304</f>
        <v>0.03</v>
      </c>
      <c r="P304" s="100"/>
      <c r="Q304" s="99" t="n">
        <f aca="false">O304+L304+I304</f>
        <v>4.05</v>
      </c>
      <c r="R304" s="100"/>
      <c r="S304" s="35" t="n">
        <f aca="false">A305-A304</f>
        <v>31</v>
      </c>
      <c r="T304" s="101" t="n">
        <f aca="false">CHOOSE(F$3,A305+24,A304)</f>
        <v>45833</v>
      </c>
      <c r="U304" s="35" t="n">
        <f aca="false">T304-C$3</f>
        <v>9059</v>
      </c>
      <c r="V304" s="32" t="n">
        <f aca="false">VLOOKUP($A304,Table,MATCH(V$4,Curves,0))</f>
        <v>0.070859002456139</v>
      </c>
      <c r="W304" s="102" t="n">
        <f aca="false">1/(1+CHOOSE(F$3,(V305+($K$3/10000))/2,(V304+($K$3/10000))/2))^(2*U304/365.25)</f>
        <v>0.177809616475543</v>
      </c>
      <c r="X304" s="35" t="n">
        <f aca="false">IF(AND(mthbeg&lt;=A304,mthend&gt;=A304),1,0)</f>
        <v>0</v>
      </c>
      <c r="Y304" s="35" t="n">
        <f aca="false">S304*X304</f>
        <v>0</v>
      </c>
      <c r="AA304" s="89" t="n">
        <f aca="false">F304*G304</f>
        <v>0</v>
      </c>
      <c r="AB304" s="89" t="n">
        <f aca="false">$F304*H304</f>
        <v>0</v>
      </c>
      <c r="AC304" s="89" t="n">
        <f aca="false">$F304*I304</f>
        <v>0</v>
      </c>
      <c r="AD304" s="89" t="n">
        <f aca="false">$F304*J304</f>
        <v>-0</v>
      </c>
      <c r="AE304" s="89" t="n">
        <f aca="false">$F304*K304</f>
        <v>-0</v>
      </c>
      <c r="AF304" s="89" t="n">
        <f aca="false">$F304*L304</f>
        <v>-0</v>
      </c>
      <c r="AG304" s="89" t="n">
        <f aca="false">$F304*M304</f>
        <v>0</v>
      </c>
      <c r="AH304" s="89" t="n">
        <f aca="false">$F304*N304</f>
        <v>0</v>
      </c>
      <c r="AI304" s="89" t="n">
        <f aca="false">F304*O304</f>
        <v>0</v>
      </c>
      <c r="AJ304" s="93"/>
      <c r="AK304" s="89" t="n">
        <f aca="false">CHOOSE($G$3,AB304-AC304,AC304-AB304)</f>
        <v>0</v>
      </c>
      <c r="AL304" s="89" t="n">
        <f aca="false">CHOOSE($G$3,AE304-AF304,AF304-AE304)</f>
        <v>0</v>
      </c>
      <c r="AM304" s="89" t="n">
        <f aca="false">CHOOSE($G$3,AH304-AI304,AI304-AH304)</f>
        <v>0</v>
      </c>
      <c r="AN304" s="103" t="n">
        <f aca="false">SUM(AK304:AM304)</f>
        <v>0</v>
      </c>
      <c r="AP304" s="89" t="n">
        <f aca="false">CHOOSE($G$3,AA304-AB304,AB304-AA304)</f>
        <v>0</v>
      </c>
      <c r="AQ304" s="89" t="n">
        <f aca="false">CHOOSE($G$3,AD304-AE304,AE304-AD304)</f>
        <v>0</v>
      </c>
      <c r="AR304" s="89" t="n">
        <f aca="false">CHOOSE($G$3,AG304-AH304,AH304-AG304)</f>
        <v>0</v>
      </c>
      <c r="AS304" s="103" t="n">
        <f aca="false">AP304+AQ304+AR304</f>
        <v>0</v>
      </c>
      <c r="AT304" s="103"/>
      <c r="AU304" s="90" t="n">
        <f aca="false">AS304+AN304</f>
        <v>0</v>
      </c>
      <c r="AW304" s="90" t="n">
        <f aca="false">AI304+AF304+AC304</f>
        <v>0</v>
      </c>
      <c r="AX304" s="104"/>
    </row>
    <row r="305" customFormat="false" ht="12" hidden="false" customHeight="true" outlineLevel="0" collapsed="false">
      <c r="A305" s="94" t="n">
        <f aca="false">EDATE(A304,1)</f>
        <v>45809</v>
      </c>
      <c r="B305" s="95" t="n">
        <f aca="false">VLOOKUP(MONTH(A305),Volumes,4)</f>
        <v>40000</v>
      </c>
      <c r="C305" s="96"/>
      <c r="D305" s="97" t="n">
        <f aca="false">B305+C305</f>
        <v>40000</v>
      </c>
      <c r="E305" s="84" t="n">
        <f aca="false">IF(X305=0,0,IF(AND(X305=1,$H$3=1),D305*S305,IF($H$3=2,D305,"N/A")))</f>
        <v>0</v>
      </c>
      <c r="F305" s="84" t="n">
        <f aca="false">E305*W305</f>
        <v>0</v>
      </c>
      <c r="G305" s="32" t="n">
        <f aca="false">VLOOKUP($A305,Table,MATCH(G$4,Curves,0))</f>
        <v>4.0375</v>
      </c>
      <c r="H305" s="98" t="n">
        <f aca="false">G305</f>
        <v>4.0375</v>
      </c>
      <c r="I305" s="99" t="n">
        <f aca="false">H305</f>
        <v>4.0375</v>
      </c>
      <c r="J305" s="32" t="n">
        <f aca="false">VLOOKUP($A305,Table,MATCH(J$4,Curves,0))</f>
        <v>-0.0175</v>
      </c>
      <c r="K305" s="98" t="n">
        <f aca="false">J305</f>
        <v>-0.0175</v>
      </c>
      <c r="L305" s="99" t="n">
        <f aca="false">K305</f>
        <v>-0.0175</v>
      </c>
      <c r="M305" s="32" t="n">
        <f aca="false">VLOOKUP($A305,Table,MATCH(M$4,Curves,0))</f>
        <v>0.01</v>
      </c>
      <c r="N305" s="98" t="n">
        <f aca="false">VLOOKUP($A305,Table,MATCH(N$4,Curves,0))</f>
        <v>0.03</v>
      </c>
      <c r="O305" s="99" t="n">
        <f aca="false">N305</f>
        <v>0.03</v>
      </c>
      <c r="P305" s="100"/>
      <c r="Q305" s="99" t="n">
        <f aca="false">O305+L305+I305</f>
        <v>4.05</v>
      </c>
      <c r="R305" s="100"/>
      <c r="S305" s="35" t="n">
        <f aca="false">A306-A305</f>
        <v>30</v>
      </c>
      <c r="T305" s="101" t="n">
        <f aca="false">CHOOSE(F$3,A306+24,A305)</f>
        <v>45863</v>
      </c>
      <c r="U305" s="35" t="n">
        <f aca="false">T305-C$3</f>
        <v>9089</v>
      </c>
      <c r="V305" s="32" t="n">
        <f aca="false">VLOOKUP($A305,Table,MATCH(V$4,Curves,0))</f>
        <v>0.070859002456139</v>
      </c>
      <c r="W305" s="102" t="n">
        <f aca="false">1/(1+CHOOSE(F$3,(V306+($K$3/10000))/2,(V305+($K$3/10000))/2))^(2*U305/365.25)</f>
        <v>0.176795570218974</v>
      </c>
      <c r="X305" s="35" t="n">
        <f aca="false">IF(AND(mthbeg&lt;=A305,mthend&gt;=A305),1,0)</f>
        <v>0</v>
      </c>
      <c r="Y305" s="35" t="n">
        <f aca="false">S305*X305</f>
        <v>0</v>
      </c>
      <c r="AA305" s="89" t="n">
        <f aca="false">F305*G305</f>
        <v>0</v>
      </c>
      <c r="AB305" s="89" t="n">
        <f aca="false">$F305*H305</f>
        <v>0</v>
      </c>
      <c r="AC305" s="89" t="n">
        <f aca="false">$F305*I305</f>
        <v>0</v>
      </c>
      <c r="AD305" s="89" t="n">
        <f aca="false">$F305*J305</f>
        <v>-0</v>
      </c>
      <c r="AE305" s="89" t="n">
        <f aca="false">$F305*K305</f>
        <v>-0</v>
      </c>
      <c r="AF305" s="89" t="n">
        <f aca="false">$F305*L305</f>
        <v>-0</v>
      </c>
      <c r="AG305" s="89" t="n">
        <f aca="false">$F305*M305</f>
        <v>0</v>
      </c>
      <c r="AH305" s="89" t="n">
        <f aca="false">$F305*N305</f>
        <v>0</v>
      </c>
      <c r="AI305" s="89" t="n">
        <f aca="false">F305*O305</f>
        <v>0</v>
      </c>
      <c r="AJ305" s="93"/>
      <c r="AK305" s="89" t="n">
        <f aca="false">CHOOSE($G$3,AB305-AC305,AC305-AB305)</f>
        <v>0</v>
      </c>
      <c r="AL305" s="89" t="n">
        <f aca="false">CHOOSE($G$3,AE305-AF305,AF305-AE305)</f>
        <v>0</v>
      </c>
      <c r="AM305" s="89" t="n">
        <f aca="false">CHOOSE($G$3,AH305-AI305,AI305-AH305)</f>
        <v>0</v>
      </c>
      <c r="AN305" s="103" t="n">
        <f aca="false">SUM(AK305:AM305)</f>
        <v>0</v>
      </c>
      <c r="AP305" s="89" t="n">
        <f aca="false">CHOOSE($G$3,AA305-AB305,AB305-AA305)</f>
        <v>0</v>
      </c>
      <c r="AQ305" s="89" t="n">
        <f aca="false">CHOOSE($G$3,AD305-AE305,AE305-AD305)</f>
        <v>0</v>
      </c>
      <c r="AR305" s="89" t="n">
        <f aca="false">CHOOSE($G$3,AG305-AH305,AH305-AG305)</f>
        <v>0</v>
      </c>
      <c r="AS305" s="103" t="n">
        <f aca="false">AP305+AQ305+AR305</f>
        <v>0</v>
      </c>
      <c r="AT305" s="103"/>
      <c r="AU305" s="90" t="n">
        <f aca="false">AS305+AN305</f>
        <v>0</v>
      </c>
      <c r="AW305" s="90" t="n">
        <f aca="false">AI305+AF305+AC305</f>
        <v>0</v>
      </c>
      <c r="AX305" s="104"/>
    </row>
    <row r="306" customFormat="false" ht="12" hidden="false" customHeight="true" outlineLevel="0" collapsed="false">
      <c r="A306" s="94" t="n">
        <f aca="false">EDATE(A305,1)</f>
        <v>45839</v>
      </c>
      <c r="B306" s="95" t="n">
        <f aca="false">VLOOKUP(MONTH(A306),Volumes,4)</f>
        <v>40000</v>
      </c>
      <c r="C306" s="96"/>
      <c r="D306" s="97" t="n">
        <f aca="false">B306+C306</f>
        <v>40000</v>
      </c>
      <c r="E306" s="84" t="n">
        <f aca="false">IF(X306=0,0,IF(AND(X306=1,$H$3=1),D306*S306,IF($H$3=2,D306,"N/A")))</f>
        <v>0</v>
      </c>
      <c r="F306" s="84" t="n">
        <f aca="false">E306*W306</f>
        <v>0</v>
      </c>
      <c r="G306" s="32" t="n">
        <f aca="false">VLOOKUP($A306,Table,MATCH(G$4,Curves,0))</f>
        <v>4.0375</v>
      </c>
      <c r="H306" s="98" t="n">
        <f aca="false">G306</f>
        <v>4.0375</v>
      </c>
      <c r="I306" s="99" t="n">
        <f aca="false">H306</f>
        <v>4.0375</v>
      </c>
      <c r="J306" s="32" t="n">
        <f aca="false">VLOOKUP($A306,Table,MATCH(J$4,Curves,0))</f>
        <v>-0.0175</v>
      </c>
      <c r="K306" s="98" t="n">
        <f aca="false">J306</f>
        <v>-0.0175</v>
      </c>
      <c r="L306" s="99" t="n">
        <f aca="false">K306</f>
        <v>-0.0175</v>
      </c>
      <c r="M306" s="32" t="n">
        <f aca="false">VLOOKUP($A306,Table,MATCH(M$4,Curves,0))</f>
        <v>0.01</v>
      </c>
      <c r="N306" s="98" t="n">
        <f aca="false">VLOOKUP($A306,Table,MATCH(N$4,Curves,0))</f>
        <v>0.03</v>
      </c>
      <c r="O306" s="99" t="n">
        <f aca="false">N306</f>
        <v>0.03</v>
      </c>
      <c r="P306" s="100"/>
      <c r="Q306" s="99" t="n">
        <f aca="false">O306+L306+I306</f>
        <v>4.05</v>
      </c>
      <c r="R306" s="100"/>
      <c r="S306" s="35" t="n">
        <f aca="false">A307-A306</f>
        <v>31</v>
      </c>
      <c r="T306" s="101" t="n">
        <f aca="false">CHOOSE(F$3,A307+24,A306)</f>
        <v>45894</v>
      </c>
      <c r="U306" s="35" t="n">
        <f aca="false">T306-C$3</f>
        <v>9120</v>
      </c>
      <c r="V306" s="32" t="n">
        <f aca="false">VLOOKUP($A306,Table,MATCH(V$4,Curves,0))</f>
        <v>0.070859002456139</v>
      </c>
      <c r="W306" s="102" t="n">
        <f aca="false">1/(1+CHOOSE(F$3,(V307+($K$3/10000))/2,(V306+($K$3/10000))/2))^(2*U306/365.25)</f>
        <v>0.175753797497036</v>
      </c>
      <c r="X306" s="35" t="n">
        <f aca="false">IF(AND(mthbeg&lt;=A306,mthend&gt;=A306),1,0)</f>
        <v>0</v>
      </c>
      <c r="Y306" s="35" t="n">
        <f aca="false">S306*X306</f>
        <v>0</v>
      </c>
      <c r="AA306" s="89" t="n">
        <f aca="false">F306*G306</f>
        <v>0</v>
      </c>
      <c r="AB306" s="89" t="n">
        <f aca="false">$F306*H306</f>
        <v>0</v>
      </c>
      <c r="AC306" s="89" t="n">
        <f aca="false">$F306*I306</f>
        <v>0</v>
      </c>
      <c r="AD306" s="89" t="n">
        <f aca="false">$F306*J306</f>
        <v>-0</v>
      </c>
      <c r="AE306" s="89" t="n">
        <f aca="false">$F306*K306</f>
        <v>-0</v>
      </c>
      <c r="AF306" s="89" t="n">
        <f aca="false">$F306*L306</f>
        <v>-0</v>
      </c>
      <c r="AG306" s="89" t="n">
        <f aca="false">$F306*M306</f>
        <v>0</v>
      </c>
      <c r="AH306" s="89" t="n">
        <f aca="false">$F306*N306</f>
        <v>0</v>
      </c>
      <c r="AI306" s="89" t="n">
        <f aca="false">F306*O306</f>
        <v>0</v>
      </c>
      <c r="AJ306" s="93"/>
      <c r="AK306" s="89" t="n">
        <f aca="false">CHOOSE($G$3,AB306-AC306,AC306-AB306)</f>
        <v>0</v>
      </c>
      <c r="AL306" s="89" t="n">
        <f aca="false">CHOOSE($G$3,AE306-AF306,AF306-AE306)</f>
        <v>0</v>
      </c>
      <c r="AM306" s="89" t="n">
        <f aca="false">CHOOSE($G$3,AH306-AI306,AI306-AH306)</f>
        <v>0</v>
      </c>
      <c r="AN306" s="103" t="n">
        <f aca="false">SUM(AK306:AM306)</f>
        <v>0</v>
      </c>
      <c r="AP306" s="89" t="n">
        <f aca="false">CHOOSE($G$3,AA306-AB306,AB306-AA306)</f>
        <v>0</v>
      </c>
      <c r="AQ306" s="89" t="n">
        <f aca="false">CHOOSE($G$3,AD306-AE306,AE306-AD306)</f>
        <v>0</v>
      </c>
      <c r="AR306" s="89" t="n">
        <f aca="false">CHOOSE($G$3,AG306-AH306,AH306-AG306)</f>
        <v>0</v>
      </c>
      <c r="AS306" s="103" t="n">
        <f aca="false">AP306+AQ306+AR306</f>
        <v>0</v>
      </c>
      <c r="AT306" s="103"/>
      <c r="AU306" s="90" t="n">
        <f aca="false">AS306+AN306</f>
        <v>0</v>
      </c>
      <c r="AW306" s="90" t="n">
        <f aca="false">AI306+AF306+AC306</f>
        <v>0</v>
      </c>
      <c r="AX306" s="104"/>
    </row>
    <row r="307" customFormat="false" ht="12" hidden="false" customHeight="true" outlineLevel="0" collapsed="false">
      <c r="A307" s="94" t="n">
        <f aca="false">EDATE(A306,1)</f>
        <v>45870</v>
      </c>
      <c r="B307" s="95" t="n">
        <f aca="false">VLOOKUP(MONTH(A307),Volumes,4)</f>
        <v>40000</v>
      </c>
      <c r="C307" s="96"/>
      <c r="D307" s="97" t="n">
        <f aca="false">B307+C307</f>
        <v>40000</v>
      </c>
      <c r="E307" s="84" t="n">
        <f aca="false">IF(X307=0,0,IF(AND(X307=1,$H$3=1),D307*S307,IF($H$3=2,D307,"N/A")))</f>
        <v>0</v>
      </c>
      <c r="F307" s="84" t="n">
        <f aca="false">E307*W307</f>
        <v>0</v>
      </c>
      <c r="G307" s="32" t="n">
        <f aca="false">VLOOKUP($A307,Table,MATCH(G$4,Curves,0))</f>
        <v>4.0375</v>
      </c>
      <c r="H307" s="98" t="n">
        <f aca="false">G307</f>
        <v>4.0375</v>
      </c>
      <c r="I307" s="99" t="n">
        <f aca="false">H307</f>
        <v>4.0375</v>
      </c>
      <c r="J307" s="32" t="n">
        <f aca="false">VLOOKUP($A307,Table,MATCH(J$4,Curves,0))</f>
        <v>-0.0175</v>
      </c>
      <c r="K307" s="98" t="n">
        <f aca="false">J307</f>
        <v>-0.0175</v>
      </c>
      <c r="L307" s="99" t="n">
        <f aca="false">K307</f>
        <v>-0.0175</v>
      </c>
      <c r="M307" s="32" t="n">
        <f aca="false">VLOOKUP($A307,Table,MATCH(M$4,Curves,0))</f>
        <v>0.01</v>
      </c>
      <c r="N307" s="98" t="n">
        <f aca="false">VLOOKUP($A307,Table,MATCH(N$4,Curves,0))</f>
        <v>0.03</v>
      </c>
      <c r="O307" s="99" t="n">
        <f aca="false">N307</f>
        <v>0.03</v>
      </c>
      <c r="P307" s="100"/>
      <c r="Q307" s="99" t="n">
        <f aca="false">O307+L307+I307</f>
        <v>4.05</v>
      </c>
      <c r="R307" s="100"/>
      <c r="S307" s="35" t="n">
        <f aca="false">A308-A307</f>
        <v>31</v>
      </c>
      <c r="T307" s="101" t="n">
        <f aca="false">CHOOSE(F$3,A308+24,A307)</f>
        <v>45925</v>
      </c>
      <c r="U307" s="35" t="n">
        <f aca="false">T307-C$3</f>
        <v>9151</v>
      </c>
      <c r="V307" s="32" t="n">
        <f aca="false">VLOOKUP($A307,Table,MATCH(V$4,Curves,0))</f>
        <v>0.070859002456139</v>
      </c>
      <c r="W307" s="102" t="n">
        <f aca="false">1/(1+CHOOSE(F$3,(V308+($K$3/10000))/2,(V307+($K$3/10000))/2))^(2*U307/365.25)</f>
        <v>0.174718163449289</v>
      </c>
      <c r="X307" s="35" t="n">
        <f aca="false">IF(AND(mthbeg&lt;=A307,mthend&gt;=A307),1,0)</f>
        <v>0</v>
      </c>
      <c r="Y307" s="35" t="n">
        <f aca="false">S307*X307</f>
        <v>0</v>
      </c>
      <c r="AA307" s="89" t="n">
        <f aca="false">F307*G307</f>
        <v>0</v>
      </c>
      <c r="AB307" s="89" t="n">
        <f aca="false">$F307*H307</f>
        <v>0</v>
      </c>
      <c r="AC307" s="89" t="n">
        <f aca="false">$F307*I307</f>
        <v>0</v>
      </c>
      <c r="AD307" s="89" t="n">
        <f aca="false">$F307*J307</f>
        <v>-0</v>
      </c>
      <c r="AE307" s="89" t="n">
        <f aca="false">$F307*K307</f>
        <v>-0</v>
      </c>
      <c r="AF307" s="89" t="n">
        <f aca="false">$F307*L307</f>
        <v>-0</v>
      </c>
      <c r="AG307" s="89" t="n">
        <f aca="false">$F307*M307</f>
        <v>0</v>
      </c>
      <c r="AH307" s="89" t="n">
        <f aca="false">$F307*N307</f>
        <v>0</v>
      </c>
      <c r="AI307" s="89" t="n">
        <f aca="false">F307*O307</f>
        <v>0</v>
      </c>
      <c r="AJ307" s="93"/>
      <c r="AK307" s="89" t="n">
        <f aca="false">CHOOSE($G$3,AB307-AC307,AC307-AB307)</f>
        <v>0</v>
      </c>
      <c r="AL307" s="89" t="n">
        <f aca="false">CHOOSE($G$3,AE307-AF307,AF307-AE307)</f>
        <v>0</v>
      </c>
      <c r="AM307" s="89" t="n">
        <f aca="false">CHOOSE($G$3,AH307-AI307,AI307-AH307)</f>
        <v>0</v>
      </c>
      <c r="AN307" s="103" t="n">
        <f aca="false">SUM(AK307:AM307)</f>
        <v>0</v>
      </c>
      <c r="AP307" s="89" t="n">
        <f aca="false">CHOOSE($G$3,AA307-AB307,AB307-AA307)</f>
        <v>0</v>
      </c>
      <c r="AQ307" s="89" t="n">
        <f aca="false">CHOOSE($G$3,AD307-AE307,AE307-AD307)</f>
        <v>0</v>
      </c>
      <c r="AR307" s="89" t="n">
        <f aca="false">CHOOSE($G$3,AG307-AH307,AH307-AG307)</f>
        <v>0</v>
      </c>
      <c r="AS307" s="103" t="n">
        <f aca="false">AP307+AQ307+AR307</f>
        <v>0</v>
      </c>
      <c r="AT307" s="103"/>
      <c r="AU307" s="90" t="n">
        <f aca="false">AS307+AN307</f>
        <v>0</v>
      </c>
      <c r="AW307" s="90" t="n">
        <f aca="false">AI307+AF307+AC307</f>
        <v>0</v>
      </c>
      <c r="AX307" s="104"/>
    </row>
    <row r="308" customFormat="false" ht="12" hidden="false" customHeight="true" outlineLevel="0" collapsed="false">
      <c r="A308" s="94" t="n">
        <f aca="false">EDATE(A307,1)</f>
        <v>45901</v>
      </c>
      <c r="B308" s="95" t="n">
        <f aca="false">VLOOKUP(MONTH(A308),Volumes,4)</f>
        <v>20000</v>
      </c>
      <c r="C308" s="96"/>
      <c r="D308" s="97" t="n">
        <f aca="false">B308+C308</f>
        <v>20000</v>
      </c>
      <c r="E308" s="84" t="n">
        <f aca="false">IF(X308=0,0,IF(AND(X308=1,$H$3=1),D308*S308,IF($H$3=2,D308,"N/A")))</f>
        <v>0</v>
      </c>
      <c r="F308" s="84" t="n">
        <f aca="false">E308*W308</f>
        <v>0</v>
      </c>
      <c r="G308" s="32" t="n">
        <f aca="false">VLOOKUP($A308,Table,MATCH(G$4,Curves,0))</f>
        <v>4.0375</v>
      </c>
      <c r="H308" s="98" t="n">
        <f aca="false">G308</f>
        <v>4.0375</v>
      </c>
      <c r="I308" s="99" t="n">
        <f aca="false">H308</f>
        <v>4.0375</v>
      </c>
      <c r="J308" s="32" t="n">
        <f aca="false">VLOOKUP($A308,Table,MATCH(J$4,Curves,0))</f>
        <v>-0.0175</v>
      </c>
      <c r="K308" s="98" t="n">
        <f aca="false">J308</f>
        <v>-0.0175</v>
      </c>
      <c r="L308" s="99" t="n">
        <f aca="false">K308</f>
        <v>-0.0175</v>
      </c>
      <c r="M308" s="32" t="n">
        <f aca="false">VLOOKUP($A308,Table,MATCH(M$4,Curves,0))</f>
        <v>0.01</v>
      </c>
      <c r="N308" s="98" t="n">
        <f aca="false">VLOOKUP($A308,Table,MATCH(N$4,Curves,0))</f>
        <v>0.03</v>
      </c>
      <c r="O308" s="99" t="n">
        <f aca="false">N308</f>
        <v>0.03</v>
      </c>
      <c r="P308" s="100"/>
      <c r="Q308" s="99" t="n">
        <f aca="false">O308+L308+I308</f>
        <v>4.05</v>
      </c>
      <c r="R308" s="100"/>
      <c r="S308" s="35" t="n">
        <f aca="false">A309-A308</f>
        <v>30</v>
      </c>
      <c r="T308" s="101" t="n">
        <f aca="false">CHOOSE(F$3,A309+24,A308)</f>
        <v>45955</v>
      </c>
      <c r="U308" s="35" t="n">
        <f aca="false">T308-C$3</f>
        <v>9181</v>
      </c>
      <c r="V308" s="32" t="n">
        <f aca="false">VLOOKUP($A308,Table,MATCH(V$4,Curves,0))</f>
        <v>0.070859002456139</v>
      </c>
      <c r="W308" s="102" t="n">
        <f aca="false">1/(1+CHOOSE(F$3,(V309+($K$3/10000))/2,(V308+($K$3/10000))/2))^(2*U308/365.25)</f>
        <v>0.173721747714797</v>
      </c>
      <c r="X308" s="35" t="n">
        <f aca="false">IF(AND(mthbeg&lt;=A308,mthend&gt;=A308),1,0)</f>
        <v>0</v>
      </c>
      <c r="Y308" s="35" t="n">
        <f aca="false">S308*X308</f>
        <v>0</v>
      </c>
      <c r="AA308" s="89" t="n">
        <f aca="false">F308*G308</f>
        <v>0</v>
      </c>
      <c r="AB308" s="89" t="n">
        <f aca="false">$F308*H308</f>
        <v>0</v>
      </c>
      <c r="AC308" s="89" t="n">
        <f aca="false">$F308*I308</f>
        <v>0</v>
      </c>
      <c r="AD308" s="89" t="n">
        <f aca="false">$F308*J308</f>
        <v>-0</v>
      </c>
      <c r="AE308" s="89" t="n">
        <f aca="false">$F308*K308</f>
        <v>-0</v>
      </c>
      <c r="AF308" s="89" t="n">
        <f aca="false">$F308*L308</f>
        <v>-0</v>
      </c>
      <c r="AG308" s="89" t="n">
        <f aca="false">$F308*M308</f>
        <v>0</v>
      </c>
      <c r="AH308" s="89" t="n">
        <f aca="false">$F308*N308</f>
        <v>0</v>
      </c>
      <c r="AI308" s="89" t="n">
        <f aca="false">F308*O308</f>
        <v>0</v>
      </c>
      <c r="AJ308" s="93"/>
      <c r="AK308" s="89" t="n">
        <f aca="false">CHOOSE($G$3,AB308-AC308,AC308-AB308)</f>
        <v>0</v>
      </c>
      <c r="AL308" s="89" t="n">
        <f aca="false">CHOOSE($G$3,AE308-AF308,AF308-AE308)</f>
        <v>0</v>
      </c>
      <c r="AM308" s="89" t="n">
        <f aca="false">CHOOSE($G$3,AH308-AI308,AI308-AH308)</f>
        <v>0</v>
      </c>
      <c r="AN308" s="103" t="n">
        <f aca="false">SUM(AK308:AM308)</f>
        <v>0</v>
      </c>
      <c r="AP308" s="89" t="n">
        <f aca="false">CHOOSE($G$3,AA308-AB308,AB308-AA308)</f>
        <v>0</v>
      </c>
      <c r="AQ308" s="89" t="n">
        <f aca="false">CHOOSE($G$3,AD308-AE308,AE308-AD308)</f>
        <v>0</v>
      </c>
      <c r="AR308" s="89" t="n">
        <f aca="false">CHOOSE($G$3,AG308-AH308,AH308-AG308)</f>
        <v>0</v>
      </c>
      <c r="AS308" s="103" t="n">
        <f aca="false">AP308+AQ308+AR308</f>
        <v>0</v>
      </c>
      <c r="AT308" s="103"/>
      <c r="AU308" s="90" t="n">
        <f aca="false">AS308+AN308</f>
        <v>0</v>
      </c>
      <c r="AW308" s="90" t="n">
        <f aca="false">AI308+AF308+AC308</f>
        <v>0</v>
      </c>
      <c r="AX308" s="104"/>
    </row>
    <row r="309" customFormat="false" ht="12" hidden="false" customHeight="true" outlineLevel="0" collapsed="false">
      <c r="A309" s="94" t="n">
        <f aca="false">EDATE(A308,1)</f>
        <v>45931</v>
      </c>
      <c r="B309" s="95" t="n">
        <f aca="false">VLOOKUP(MONTH(A309),Volumes,4)</f>
        <v>10000</v>
      </c>
      <c r="C309" s="96"/>
      <c r="D309" s="97" t="n">
        <f aca="false">B309+C309</f>
        <v>10000</v>
      </c>
      <c r="E309" s="84" t="n">
        <f aca="false">IF(X309=0,0,IF(AND(X309=1,$H$3=1),D309*S309,IF($H$3=2,D309,"N/A")))</f>
        <v>0</v>
      </c>
      <c r="F309" s="84" t="n">
        <f aca="false">E309*W309</f>
        <v>0</v>
      </c>
      <c r="G309" s="32" t="n">
        <f aca="false">VLOOKUP($A309,Table,MATCH(G$4,Curves,0))</f>
        <v>4.0375</v>
      </c>
      <c r="H309" s="98" t="n">
        <f aca="false">G309</f>
        <v>4.0375</v>
      </c>
      <c r="I309" s="99" t="n">
        <f aca="false">H309</f>
        <v>4.0375</v>
      </c>
      <c r="J309" s="32" t="n">
        <f aca="false">VLOOKUP($A309,Table,MATCH(J$4,Curves,0))</f>
        <v>-0.0175</v>
      </c>
      <c r="K309" s="98" t="n">
        <f aca="false">J309</f>
        <v>-0.0175</v>
      </c>
      <c r="L309" s="99" t="n">
        <f aca="false">K309</f>
        <v>-0.0175</v>
      </c>
      <c r="M309" s="32" t="n">
        <f aca="false">VLOOKUP($A309,Table,MATCH(M$4,Curves,0))</f>
        <v>0.01</v>
      </c>
      <c r="N309" s="98" t="n">
        <f aca="false">VLOOKUP($A309,Table,MATCH(N$4,Curves,0))</f>
        <v>0.03</v>
      </c>
      <c r="O309" s="99" t="n">
        <f aca="false">N309</f>
        <v>0.03</v>
      </c>
      <c r="P309" s="100"/>
      <c r="Q309" s="99" t="n">
        <f aca="false">O309+L309+I309</f>
        <v>4.05</v>
      </c>
      <c r="R309" s="100"/>
      <c r="S309" s="35" t="n">
        <f aca="false">A310-A309</f>
        <v>31</v>
      </c>
      <c r="T309" s="101" t="n">
        <f aca="false">CHOOSE(F$3,A310+24,A309)</f>
        <v>45986</v>
      </c>
      <c r="U309" s="35" t="n">
        <f aca="false">T309-C$3</f>
        <v>9212</v>
      </c>
      <c r="V309" s="32" t="n">
        <f aca="false">VLOOKUP($A309,Table,MATCH(V$4,Curves,0))</f>
        <v>0.070859002456139</v>
      </c>
      <c r="W309" s="102" t="n">
        <f aca="false">1/(1+CHOOSE(F$3,(V310+($K$3/10000))/2,(V309+($K$3/10000))/2))^(2*U309/365.25)</f>
        <v>0.172698087575843</v>
      </c>
      <c r="X309" s="35" t="n">
        <f aca="false">IF(AND(mthbeg&lt;=A309,mthend&gt;=A309),1,0)</f>
        <v>0</v>
      </c>
      <c r="Y309" s="35" t="n">
        <f aca="false">S309*X309</f>
        <v>0</v>
      </c>
      <c r="AA309" s="89" t="n">
        <f aca="false">F309*G309</f>
        <v>0</v>
      </c>
      <c r="AB309" s="89" t="n">
        <f aca="false">$F309*H309</f>
        <v>0</v>
      </c>
      <c r="AC309" s="89" t="n">
        <f aca="false">$F309*I309</f>
        <v>0</v>
      </c>
      <c r="AD309" s="89" t="n">
        <f aca="false">$F309*J309</f>
        <v>-0</v>
      </c>
      <c r="AE309" s="89" t="n">
        <f aca="false">$F309*K309</f>
        <v>-0</v>
      </c>
      <c r="AF309" s="89" t="n">
        <f aca="false">$F309*L309</f>
        <v>-0</v>
      </c>
      <c r="AG309" s="89" t="n">
        <f aca="false">$F309*M309</f>
        <v>0</v>
      </c>
      <c r="AH309" s="89" t="n">
        <f aca="false">$F309*N309</f>
        <v>0</v>
      </c>
      <c r="AI309" s="89" t="n">
        <f aca="false">F309*O309</f>
        <v>0</v>
      </c>
      <c r="AJ309" s="93"/>
      <c r="AK309" s="89" t="n">
        <f aca="false">CHOOSE($G$3,AB309-AC309,AC309-AB309)</f>
        <v>0</v>
      </c>
      <c r="AL309" s="89" t="n">
        <f aca="false">CHOOSE($G$3,AE309-AF309,AF309-AE309)</f>
        <v>0</v>
      </c>
      <c r="AM309" s="89" t="n">
        <f aca="false">CHOOSE($G$3,AH309-AI309,AI309-AH309)</f>
        <v>0</v>
      </c>
      <c r="AN309" s="103" t="n">
        <f aca="false">SUM(AK309:AM309)</f>
        <v>0</v>
      </c>
      <c r="AP309" s="89" t="n">
        <f aca="false">CHOOSE($G$3,AA309-AB309,AB309-AA309)</f>
        <v>0</v>
      </c>
      <c r="AQ309" s="89" t="n">
        <f aca="false">CHOOSE($G$3,AD309-AE309,AE309-AD309)</f>
        <v>0</v>
      </c>
      <c r="AR309" s="89" t="n">
        <f aca="false">CHOOSE($G$3,AG309-AH309,AH309-AG309)</f>
        <v>0</v>
      </c>
      <c r="AS309" s="103" t="n">
        <f aca="false">AP309+AQ309+AR309</f>
        <v>0</v>
      </c>
      <c r="AT309" s="103"/>
      <c r="AU309" s="90" t="n">
        <f aca="false">AS309+AN309</f>
        <v>0</v>
      </c>
      <c r="AW309" s="90" t="n">
        <f aca="false">AI309+AF309+AC309</f>
        <v>0</v>
      </c>
      <c r="AX309" s="104"/>
    </row>
    <row r="310" customFormat="false" ht="12" hidden="false" customHeight="true" outlineLevel="0" collapsed="false">
      <c r="A310" s="94" t="n">
        <f aca="false">EDATE(A309,1)</f>
        <v>45962</v>
      </c>
      <c r="B310" s="95" t="n">
        <f aca="false">VLOOKUP(MONTH(A310),Volumes,4)</f>
        <v>10000</v>
      </c>
      <c r="C310" s="96"/>
      <c r="D310" s="97" t="n">
        <f aca="false">B310+C310</f>
        <v>10000</v>
      </c>
      <c r="E310" s="84" t="n">
        <f aca="false">IF(X310=0,0,IF(AND(X310=1,$H$3=1),D310*S310,IF($H$3=2,D310,"N/A")))</f>
        <v>0</v>
      </c>
      <c r="F310" s="84" t="n">
        <f aca="false">E310*W310</f>
        <v>0</v>
      </c>
      <c r="G310" s="32" t="n">
        <f aca="false">VLOOKUP($A310,Table,MATCH(G$4,Curves,0))</f>
        <v>4.0375</v>
      </c>
      <c r="H310" s="98" t="n">
        <f aca="false">G310</f>
        <v>4.0375</v>
      </c>
      <c r="I310" s="99" t="n">
        <f aca="false">H310</f>
        <v>4.0375</v>
      </c>
      <c r="J310" s="32" t="n">
        <f aca="false">VLOOKUP($A310,Table,MATCH(J$4,Curves,0))</f>
        <v>-0.0175</v>
      </c>
      <c r="K310" s="98" t="n">
        <f aca="false">J310</f>
        <v>-0.0175</v>
      </c>
      <c r="L310" s="99" t="n">
        <f aca="false">K310</f>
        <v>-0.0175</v>
      </c>
      <c r="M310" s="32" t="n">
        <f aca="false">VLOOKUP($A310,Table,MATCH(M$4,Curves,0))</f>
        <v>0.01</v>
      </c>
      <c r="N310" s="98" t="n">
        <f aca="false">VLOOKUP($A310,Table,MATCH(N$4,Curves,0))</f>
        <v>0.03</v>
      </c>
      <c r="O310" s="99" t="n">
        <f aca="false">N310</f>
        <v>0.03</v>
      </c>
      <c r="P310" s="100"/>
      <c r="Q310" s="99" t="n">
        <f aca="false">O310+L310+I310</f>
        <v>4.05</v>
      </c>
      <c r="R310" s="100"/>
      <c r="S310" s="35" t="n">
        <f aca="false">A311-A310</f>
        <v>30</v>
      </c>
      <c r="T310" s="101" t="n">
        <f aca="false">CHOOSE(F$3,A311+24,A310)</f>
        <v>46016</v>
      </c>
      <c r="U310" s="35" t="n">
        <f aca="false">T310-C$3</f>
        <v>9242</v>
      </c>
      <c r="V310" s="32" t="n">
        <f aca="false">VLOOKUP($A310,Table,MATCH(V$4,Curves,0))</f>
        <v>0.070859002456139</v>
      </c>
      <c r="W310" s="102" t="n">
        <f aca="false">1/(1+CHOOSE(F$3,(V311+($K$3/10000))/2,(V310+($K$3/10000))/2))^(2*U310/365.25)</f>
        <v>0.171713192311492</v>
      </c>
      <c r="X310" s="35" t="n">
        <f aca="false">IF(AND(mthbeg&lt;=A310,mthend&gt;=A310),1,0)</f>
        <v>0</v>
      </c>
      <c r="Y310" s="35" t="n">
        <f aca="false">S310*X310</f>
        <v>0</v>
      </c>
      <c r="AA310" s="89" t="n">
        <f aca="false">F310*G310</f>
        <v>0</v>
      </c>
      <c r="AB310" s="89" t="n">
        <f aca="false">$F310*H310</f>
        <v>0</v>
      </c>
      <c r="AC310" s="89" t="n">
        <f aca="false">$F310*I310</f>
        <v>0</v>
      </c>
      <c r="AD310" s="89" t="n">
        <f aca="false">$F310*J310</f>
        <v>-0</v>
      </c>
      <c r="AE310" s="89" t="n">
        <f aca="false">$F310*K310</f>
        <v>-0</v>
      </c>
      <c r="AF310" s="89" t="n">
        <f aca="false">$F310*L310</f>
        <v>-0</v>
      </c>
      <c r="AG310" s="89" t="n">
        <f aca="false">$F310*M310</f>
        <v>0</v>
      </c>
      <c r="AH310" s="89" t="n">
        <f aca="false">$F310*N310</f>
        <v>0</v>
      </c>
      <c r="AI310" s="89" t="n">
        <f aca="false">F310*O310</f>
        <v>0</v>
      </c>
      <c r="AJ310" s="93"/>
      <c r="AK310" s="89" t="n">
        <f aca="false">CHOOSE($G$3,AB310-AC310,AC310-AB310)</f>
        <v>0</v>
      </c>
      <c r="AL310" s="89" t="n">
        <f aca="false">CHOOSE($G$3,AE310-AF310,AF310-AE310)</f>
        <v>0</v>
      </c>
      <c r="AM310" s="89" t="n">
        <f aca="false">CHOOSE($G$3,AH310-AI310,AI310-AH310)</f>
        <v>0</v>
      </c>
      <c r="AN310" s="103" t="n">
        <f aca="false">SUM(AK310:AM310)</f>
        <v>0</v>
      </c>
      <c r="AP310" s="89" t="n">
        <f aca="false">CHOOSE($G$3,AA310-AB310,AB310-AA310)</f>
        <v>0</v>
      </c>
      <c r="AQ310" s="89" t="n">
        <f aca="false">CHOOSE($G$3,AD310-AE310,AE310-AD310)</f>
        <v>0</v>
      </c>
      <c r="AR310" s="89" t="n">
        <f aca="false">CHOOSE($G$3,AG310-AH310,AH310-AG310)</f>
        <v>0</v>
      </c>
      <c r="AS310" s="103" t="n">
        <f aca="false">AP310+AQ310+AR310</f>
        <v>0</v>
      </c>
      <c r="AT310" s="103"/>
      <c r="AU310" s="90" t="n">
        <f aca="false">AS310+AN310</f>
        <v>0</v>
      </c>
      <c r="AW310" s="90" t="n">
        <f aca="false">AI310+AF310+AC310</f>
        <v>0</v>
      </c>
      <c r="AX310" s="104"/>
    </row>
    <row r="311" customFormat="false" ht="12" hidden="false" customHeight="true" outlineLevel="0" collapsed="false">
      <c r="A311" s="94" t="n">
        <f aca="false">EDATE(A310,1)</f>
        <v>45992</v>
      </c>
      <c r="B311" s="95" t="n">
        <f aca="false">VLOOKUP(MONTH(A311),Volumes,4)</f>
        <v>10000</v>
      </c>
      <c r="C311" s="96"/>
      <c r="D311" s="97" t="n">
        <f aca="false">B311+C311</f>
        <v>10000</v>
      </c>
      <c r="E311" s="84" t="n">
        <f aca="false">IF(X311=0,0,IF(AND(X311=1,$H$3=1),D311*S311,IF($H$3=2,D311,"N/A")))</f>
        <v>0</v>
      </c>
      <c r="F311" s="84" t="n">
        <f aca="false">E311*W311</f>
        <v>0</v>
      </c>
      <c r="G311" s="32" t="n">
        <f aca="false">VLOOKUP($A311,Table,MATCH(G$4,Curves,0))</f>
        <v>4.0375</v>
      </c>
      <c r="H311" s="98" t="n">
        <f aca="false">G311</f>
        <v>4.0375</v>
      </c>
      <c r="I311" s="99" t="n">
        <f aca="false">H311</f>
        <v>4.0375</v>
      </c>
      <c r="J311" s="32" t="n">
        <f aca="false">VLOOKUP($A311,Table,MATCH(J$4,Curves,0))</f>
        <v>-0.0175</v>
      </c>
      <c r="K311" s="98" t="n">
        <f aca="false">J311</f>
        <v>-0.0175</v>
      </c>
      <c r="L311" s="99" t="n">
        <f aca="false">K311</f>
        <v>-0.0175</v>
      </c>
      <c r="M311" s="32" t="n">
        <f aca="false">VLOOKUP($A311,Table,MATCH(M$4,Curves,0))</f>
        <v>0.01</v>
      </c>
      <c r="N311" s="98" t="n">
        <f aca="false">VLOOKUP($A311,Table,MATCH(N$4,Curves,0))</f>
        <v>0.03</v>
      </c>
      <c r="O311" s="99" t="n">
        <f aca="false">N311</f>
        <v>0.03</v>
      </c>
      <c r="P311" s="100"/>
      <c r="Q311" s="99" t="n">
        <f aca="false">O311+L311+I311</f>
        <v>4.05</v>
      </c>
      <c r="R311" s="100"/>
      <c r="S311" s="35" t="n">
        <f aca="false">A312-A311</f>
        <v>31</v>
      </c>
      <c r="T311" s="101" t="n">
        <f aca="false">CHOOSE(F$3,A312+24,A311)</f>
        <v>46047</v>
      </c>
      <c r="U311" s="35" t="n">
        <f aca="false">T311-C$3</f>
        <v>9273</v>
      </c>
      <c r="V311" s="32" t="n">
        <f aca="false">VLOOKUP($A311,Table,MATCH(V$4,Curves,0))</f>
        <v>0.070859002456139</v>
      </c>
      <c r="W311" s="102" t="n">
        <f aca="false">1/(1+CHOOSE(F$3,(V312+($K$3/10000))/2,(V311+($K$3/10000))/2))^(2*U311/365.25)</f>
        <v>0.170701367640062</v>
      </c>
      <c r="X311" s="35" t="n">
        <f aca="false">IF(AND(mthbeg&lt;=A311,mthend&gt;=A311),1,0)</f>
        <v>0</v>
      </c>
      <c r="Y311" s="35" t="n">
        <f aca="false">S311*X311</f>
        <v>0</v>
      </c>
      <c r="AA311" s="89" t="n">
        <f aca="false">F311*G311</f>
        <v>0</v>
      </c>
      <c r="AB311" s="89" t="n">
        <f aca="false">$F311*H311</f>
        <v>0</v>
      </c>
      <c r="AC311" s="89" t="n">
        <f aca="false">$F311*I311</f>
        <v>0</v>
      </c>
      <c r="AD311" s="89" t="n">
        <f aca="false">$F311*J311</f>
        <v>-0</v>
      </c>
      <c r="AE311" s="89" t="n">
        <f aca="false">$F311*K311</f>
        <v>-0</v>
      </c>
      <c r="AF311" s="89" t="n">
        <f aca="false">$F311*L311</f>
        <v>-0</v>
      </c>
      <c r="AG311" s="89" t="n">
        <f aca="false">$F311*M311</f>
        <v>0</v>
      </c>
      <c r="AH311" s="89" t="n">
        <f aca="false">$F311*N311</f>
        <v>0</v>
      </c>
      <c r="AI311" s="89" t="n">
        <f aca="false">F311*O311</f>
        <v>0</v>
      </c>
      <c r="AJ311" s="93"/>
      <c r="AK311" s="89" t="n">
        <f aca="false">CHOOSE($G$3,AB311-AC311,AC311-AB311)</f>
        <v>0</v>
      </c>
      <c r="AL311" s="89" t="n">
        <f aca="false">CHOOSE($G$3,AE311-AF311,AF311-AE311)</f>
        <v>0</v>
      </c>
      <c r="AM311" s="89" t="n">
        <f aca="false">CHOOSE($G$3,AH311-AI311,AI311-AH311)</f>
        <v>0</v>
      </c>
      <c r="AN311" s="103" t="n">
        <f aca="false">SUM(AK311:AM311)</f>
        <v>0</v>
      </c>
      <c r="AP311" s="89" t="n">
        <f aca="false">CHOOSE($G$3,AA311-AB311,AB311-AA311)</f>
        <v>0</v>
      </c>
      <c r="AQ311" s="89" t="n">
        <f aca="false">CHOOSE($G$3,AD311-AE311,AE311-AD311)</f>
        <v>0</v>
      </c>
      <c r="AR311" s="89" t="n">
        <f aca="false">CHOOSE($G$3,AG311-AH311,AH311-AG311)</f>
        <v>0</v>
      </c>
      <c r="AS311" s="103" t="n">
        <f aca="false">AP311+AQ311+AR311</f>
        <v>0</v>
      </c>
      <c r="AT311" s="103"/>
      <c r="AU311" s="90" t="n">
        <f aca="false">AS311+AN311</f>
        <v>0</v>
      </c>
      <c r="AW311" s="90" t="n">
        <f aca="false">AI311+AF311+AC311</f>
        <v>0</v>
      </c>
      <c r="AX311" s="104"/>
    </row>
    <row r="312" customFormat="false" ht="12" hidden="false" customHeight="true" outlineLevel="0" collapsed="false">
      <c r="A312" s="94" t="n">
        <f aca="false">EDATE(A311,1)</f>
        <v>46023</v>
      </c>
      <c r="B312" s="95" t="n">
        <f aca="false">VLOOKUP(MONTH(A312),Volumes,4)</f>
        <v>10000</v>
      </c>
      <c r="C312" s="96"/>
      <c r="D312" s="97" t="n">
        <f aca="false">B312+C312</f>
        <v>10000</v>
      </c>
      <c r="E312" s="84" t="n">
        <f aca="false">IF(X312=0,0,IF(AND(X312=1,$H$3=1),D312*S312,IF($H$3=2,D312,"N/A")))</f>
        <v>0</v>
      </c>
      <c r="F312" s="84" t="n">
        <f aca="false">E312*W312</f>
        <v>0</v>
      </c>
      <c r="G312" s="32" t="n">
        <f aca="false">VLOOKUP($A312,Table,MATCH(G$4,Curves,0))</f>
        <v>4.0375</v>
      </c>
      <c r="H312" s="98" t="n">
        <f aca="false">G312</f>
        <v>4.0375</v>
      </c>
      <c r="I312" s="99" t="n">
        <f aca="false">H312</f>
        <v>4.0375</v>
      </c>
      <c r="J312" s="32" t="n">
        <f aca="false">VLOOKUP($A312,Table,MATCH(J$4,Curves,0))</f>
        <v>-0.0175</v>
      </c>
      <c r="K312" s="98" t="n">
        <f aca="false">J312</f>
        <v>-0.0175</v>
      </c>
      <c r="L312" s="99" t="n">
        <f aca="false">K312</f>
        <v>-0.0175</v>
      </c>
      <c r="M312" s="32" t="n">
        <f aca="false">VLOOKUP($A312,Table,MATCH(M$4,Curves,0))</f>
        <v>0.01</v>
      </c>
      <c r="N312" s="98" t="n">
        <f aca="false">VLOOKUP($A312,Table,MATCH(N$4,Curves,0))</f>
        <v>0.03</v>
      </c>
      <c r="O312" s="99" t="n">
        <f aca="false">N312</f>
        <v>0.03</v>
      </c>
      <c r="P312" s="100"/>
      <c r="Q312" s="99" t="n">
        <f aca="false">O312+L312+I312</f>
        <v>4.05</v>
      </c>
      <c r="R312" s="100"/>
      <c r="S312" s="35" t="n">
        <f aca="false">A313-A312</f>
        <v>31</v>
      </c>
      <c r="T312" s="101" t="n">
        <f aca="false">CHOOSE(F$3,A313+24,A312)</f>
        <v>46078</v>
      </c>
      <c r="U312" s="35" t="n">
        <f aca="false">T312-C$3</f>
        <v>9304</v>
      </c>
      <c r="V312" s="32" t="n">
        <f aca="false">VLOOKUP($A312,Table,MATCH(V$4,Curves,0))</f>
        <v>0.070859002456139</v>
      </c>
      <c r="W312" s="102" t="n">
        <f aca="false">1/(1+CHOOSE(F$3,(V313+($K$3/10000))/2,(V312+($K$3/10000))/2))^(2*U312/365.25)</f>
        <v>0.169695505173119</v>
      </c>
      <c r="X312" s="35" t="n">
        <f aca="false">IF(AND(mthbeg&lt;=A312,mthend&gt;=A312),1,0)</f>
        <v>0</v>
      </c>
      <c r="Y312" s="35" t="n">
        <f aca="false">S312*X312</f>
        <v>0</v>
      </c>
      <c r="AA312" s="89" t="n">
        <f aca="false">F312*G312</f>
        <v>0</v>
      </c>
      <c r="AB312" s="89" t="n">
        <f aca="false">$F312*H312</f>
        <v>0</v>
      </c>
      <c r="AC312" s="89" t="n">
        <f aca="false">$F312*I312</f>
        <v>0</v>
      </c>
      <c r="AD312" s="89" t="n">
        <f aca="false">$F312*J312</f>
        <v>-0</v>
      </c>
      <c r="AE312" s="89" t="n">
        <f aca="false">$F312*K312</f>
        <v>-0</v>
      </c>
      <c r="AF312" s="89" t="n">
        <f aca="false">$F312*L312</f>
        <v>-0</v>
      </c>
      <c r="AG312" s="89" t="n">
        <f aca="false">$F312*M312</f>
        <v>0</v>
      </c>
      <c r="AH312" s="89" t="n">
        <f aca="false">$F312*N312</f>
        <v>0</v>
      </c>
      <c r="AI312" s="89" t="n">
        <f aca="false">F312*O312</f>
        <v>0</v>
      </c>
      <c r="AJ312" s="93"/>
      <c r="AK312" s="89" t="n">
        <f aca="false">CHOOSE($G$3,AB312-AC312,AC312-AB312)</f>
        <v>0</v>
      </c>
      <c r="AL312" s="89" t="n">
        <f aca="false">CHOOSE($G$3,AE312-AF312,AF312-AE312)</f>
        <v>0</v>
      </c>
      <c r="AM312" s="89" t="n">
        <f aca="false">CHOOSE($G$3,AH312-AI312,AI312-AH312)</f>
        <v>0</v>
      </c>
      <c r="AN312" s="103" t="n">
        <f aca="false">SUM(AK312:AM312)</f>
        <v>0</v>
      </c>
      <c r="AP312" s="89" t="n">
        <f aca="false">CHOOSE($G$3,AA312-AB312,AB312-AA312)</f>
        <v>0</v>
      </c>
      <c r="AQ312" s="89" t="n">
        <f aca="false">CHOOSE($G$3,AD312-AE312,AE312-AD312)</f>
        <v>0</v>
      </c>
      <c r="AR312" s="89" t="n">
        <f aca="false">CHOOSE($G$3,AG312-AH312,AH312-AG312)</f>
        <v>0</v>
      </c>
      <c r="AS312" s="103" t="n">
        <f aca="false">AP312+AQ312+AR312</f>
        <v>0</v>
      </c>
      <c r="AT312" s="103"/>
      <c r="AU312" s="90" t="n">
        <f aca="false">AS312+AN312</f>
        <v>0</v>
      </c>
      <c r="AW312" s="90" t="n">
        <f aca="false">AI312+AF312+AC312</f>
        <v>0</v>
      </c>
      <c r="AX312" s="104"/>
    </row>
    <row r="313" customFormat="false" ht="12" hidden="false" customHeight="true" outlineLevel="0" collapsed="false">
      <c r="A313" s="94" t="n">
        <f aca="false">EDATE(A312,1)</f>
        <v>46054</v>
      </c>
      <c r="B313" s="95" t="n">
        <f aca="false">VLOOKUP(MONTH(A313),Volumes,4)</f>
        <v>10000</v>
      </c>
      <c r="C313" s="96"/>
      <c r="D313" s="97" t="n">
        <f aca="false">B313+C313</f>
        <v>10000</v>
      </c>
      <c r="E313" s="84" t="n">
        <f aca="false">IF(X313=0,0,IF(AND(X313=1,$H$3=1),D313*S313,IF($H$3=2,D313,"N/A")))</f>
        <v>0</v>
      </c>
      <c r="F313" s="84" t="n">
        <f aca="false">E313*W313</f>
        <v>0</v>
      </c>
      <c r="G313" s="32" t="n">
        <f aca="false">VLOOKUP($A313,Table,MATCH(G$4,Curves,0))</f>
        <v>4.0375</v>
      </c>
      <c r="H313" s="98" t="n">
        <f aca="false">G313</f>
        <v>4.0375</v>
      </c>
      <c r="I313" s="99" t="n">
        <f aca="false">H313</f>
        <v>4.0375</v>
      </c>
      <c r="J313" s="32" t="n">
        <f aca="false">VLOOKUP($A313,Table,MATCH(J$4,Curves,0))</f>
        <v>-0.0175</v>
      </c>
      <c r="K313" s="98" t="n">
        <f aca="false">J313</f>
        <v>-0.0175</v>
      </c>
      <c r="L313" s="99" t="n">
        <f aca="false">K313</f>
        <v>-0.0175</v>
      </c>
      <c r="M313" s="32" t="n">
        <f aca="false">VLOOKUP($A313,Table,MATCH(M$4,Curves,0))</f>
        <v>0.01</v>
      </c>
      <c r="N313" s="98" t="n">
        <f aca="false">VLOOKUP($A313,Table,MATCH(N$4,Curves,0))</f>
        <v>0.03</v>
      </c>
      <c r="O313" s="99" t="n">
        <f aca="false">N313</f>
        <v>0.03</v>
      </c>
      <c r="P313" s="100"/>
      <c r="Q313" s="99" t="n">
        <f aca="false">O313+L313+I313</f>
        <v>4.05</v>
      </c>
      <c r="R313" s="100"/>
      <c r="S313" s="35" t="n">
        <f aca="false">A314-A313</f>
        <v>28</v>
      </c>
      <c r="T313" s="101" t="n">
        <f aca="false">CHOOSE(F$3,A314+24,A313)</f>
        <v>46106</v>
      </c>
      <c r="U313" s="35" t="n">
        <f aca="false">T313-C$3</f>
        <v>9332</v>
      </c>
      <c r="V313" s="32" t="n">
        <f aca="false">VLOOKUP($A313,Table,MATCH(V$4,Curves,0))</f>
        <v>0.070859002456139</v>
      </c>
      <c r="W313" s="102" t="n">
        <f aca="false">1/(1+CHOOSE(F$3,(V314+($K$3/10000))/2,(V313+($K$3/10000))/2))^(2*U313/365.25)</f>
        <v>0.168792079650013</v>
      </c>
      <c r="X313" s="35" t="n">
        <f aca="false">IF(AND(mthbeg&lt;=A313,mthend&gt;=A313),1,0)</f>
        <v>0</v>
      </c>
      <c r="Y313" s="35" t="n">
        <f aca="false">S313*X313</f>
        <v>0</v>
      </c>
      <c r="AA313" s="89" t="n">
        <f aca="false">F313*G313</f>
        <v>0</v>
      </c>
      <c r="AB313" s="89" t="n">
        <f aca="false">$F313*H313</f>
        <v>0</v>
      </c>
      <c r="AC313" s="89" t="n">
        <f aca="false">$F313*I313</f>
        <v>0</v>
      </c>
      <c r="AD313" s="89" t="n">
        <f aca="false">$F313*J313</f>
        <v>-0</v>
      </c>
      <c r="AE313" s="89" t="n">
        <f aca="false">$F313*K313</f>
        <v>-0</v>
      </c>
      <c r="AF313" s="89" t="n">
        <f aca="false">$F313*L313</f>
        <v>-0</v>
      </c>
      <c r="AG313" s="89" t="n">
        <f aca="false">$F313*M313</f>
        <v>0</v>
      </c>
      <c r="AH313" s="89" t="n">
        <f aca="false">$F313*N313</f>
        <v>0</v>
      </c>
      <c r="AI313" s="89" t="n">
        <f aca="false">F313*O313</f>
        <v>0</v>
      </c>
      <c r="AJ313" s="93"/>
      <c r="AK313" s="89" t="n">
        <f aca="false">CHOOSE($G$3,AB313-AC313,AC313-AB313)</f>
        <v>0</v>
      </c>
      <c r="AL313" s="89" t="n">
        <f aca="false">CHOOSE($G$3,AE313-AF313,AF313-AE313)</f>
        <v>0</v>
      </c>
      <c r="AM313" s="89" t="n">
        <f aca="false">CHOOSE($G$3,AH313-AI313,AI313-AH313)</f>
        <v>0</v>
      </c>
      <c r="AN313" s="103" t="n">
        <f aca="false">SUM(AK313:AM313)</f>
        <v>0</v>
      </c>
      <c r="AP313" s="89" t="n">
        <f aca="false">CHOOSE($G$3,AA313-AB313,AB313-AA313)</f>
        <v>0</v>
      </c>
      <c r="AQ313" s="89" t="n">
        <f aca="false">CHOOSE($G$3,AD313-AE313,AE313-AD313)</f>
        <v>0</v>
      </c>
      <c r="AR313" s="89" t="n">
        <f aca="false">CHOOSE($G$3,AG313-AH313,AH313-AG313)</f>
        <v>0</v>
      </c>
      <c r="AS313" s="103" t="n">
        <f aca="false">AP313+AQ313+AR313</f>
        <v>0</v>
      </c>
      <c r="AT313" s="103"/>
      <c r="AU313" s="90" t="n">
        <f aca="false">AS313+AN313</f>
        <v>0</v>
      </c>
      <c r="AW313" s="90" t="n">
        <f aca="false">AI313+AF313+AC313</f>
        <v>0</v>
      </c>
      <c r="AX313" s="104"/>
    </row>
    <row r="314" customFormat="false" ht="12" hidden="false" customHeight="true" outlineLevel="0" collapsed="false">
      <c r="A314" s="94" t="n">
        <f aca="false">EDATE(A313,1)</f>
        <v>46082</v>
      </c>
      <c r="B314" s="95" t="n">
        <f aca="false">VLOOKUP(MONTH(A314),Volumes,4)</f>
        <v>10000</v>
      </c>
      <c r="C314" s="96"/>
      <c r="D314" s="97" t="n">
        <f aca="false">B314+C314</f>
        <v>10000</v>
      </c>
      <c r="E314" s="84" t="n">
        <f aca="false">IF(X314=0,0,IF(AND(X314=1,$H$3=1),D314*S314,IF($H$3=2,D314,"N/A")))</f>
        <v>0</v>
      </c>
      <c r="F314" s="84" t="n">
        <f aca="false">E314*W314</f>
        <v>0</v>
      </c>
      <c r="G314" s="32" t="n">
        <f aca="false">VLOOKUP($A314,Table,MATCH(G$4,Curves,0))</f>
        <v>4.0375</v>
      </c>
      <c r="H314" s="98" t="n">
        <f aca="false">G314</f>
        <v>4.0375</v>
      </c>
      <c r="I314" s="99" t="n">
        <f aca="false">H314</f>
        <v>4.0375</v>
      </c>
      <c r="J314" s="32" t="n">
        <f aca="false">VLOOKUP($A314,Table,MATCH(J$4,Curves,0))</f>
        <v>-0.0175</v>
      </c>
      <c r="K314" s="98" t="n">
        <f aca="false">J314</f>
        <v>-0.0175</v>
      </c>
      <c r="L314" s="99" t="n">
        <f aca="false">K314</f>
        <v>-0.0175</v>
      </c>
      <c r="M314" s="32" t="n">
        <f aca="false">VLOOKUP($A314,Table,MATCH(M$4,Curves,0))</f>
        <v>0.01</v>
      </c>
      <c r="N314" s="98" t="n">
        <f aca="false">VLOOKUP($A314,Table,MATCH(N$4,Curves,0))</f>
        <v>0.03</v>
      </c>
      <c r="O314" s="99" t="n">
        <f aca="false">N314</f>
        <v>0.03</v>
      </c>
      <c r="P314" s="100"/>
      <c r="Q314" s="99" t="n">
        <f aca="false">O314+L314+I314</f>
        <v>4.05</v>
      </c>
      <c r="R314" s="100"/>
      <c r="S314" s="35" t="n">
        <f aca="false">A315-A314</f>
        <v>31</v>
      </c>
      <c r="T314" s="101" t="n">
        <f aca="false">CHOOSE(F$3,A315+24,A314)</f>
        <v>46137</v>
      </c>
      <c r="U314" s="35" t="n">
        <f aca="false">T314-C$3</f>
        <v>9363</v>
      </c>
      <c r="V314" s="32" t="n">
        <f aca="false">VLOOKUP($A314,Table,MATCH(V$4,Curves,0))</f>
        <v>0.070859002456139</v>
      </c>
      <c r="W314" s="102" t="n">
        <f aca="false">1/(1+CHOOSE(F$3,(V315+($K$3/10000))/2,(V314+($K$3/10000))/2))^(2*U314/365.25)</f>
        <v>0.167797467714652</v>
      </c>
      <c r="X314" s="35" t="n">
        <f aca="false">IF(AND(mthbeg&lt;=A314,mthend&gt;=A314),1,0)</f>
        <v>0</v>
      </c>
      <c r="Y314" s="35" t="n">
        <f aca="false">S314*X314</f>
        <v>0</v>
      </c>
      <c r="AA314" s="89" t="n">
        <f aca="false">F314*G314</f>
        <v>0</v>
      </c>
      <c r="AB314" s="89" t="n">
        <f aca="false">$F314*H314</f>
        <v>0</v>
      </c>
      <c r="AC314" s="89" t="n">
        <f aca="false">$F314*I314</f>
        <v>0</v>
      </c>
      <c r="AD314" s="89" t="n">
        <f aca="false">$F314*J314</f>
        <v>-0</v>
      </c>
      <c r="AE314" s="89" t="n">
        <f aca="false">$F314*K314</f>
        <v>-0</v>
      </c>
      <c r="AF314" s="89" t="n">
        <f aca="false">$F314*L314</f>
        <v>-0</v>
      </c>
      <c r="AG314" s="89" t="n">
        <f aca="false">$F314*M314</f>
        <v>0</v>
      </c>
      <c r="AH314" s="89" t="n">
        <f aca="false">$F314*N314</f>
        <v>0</v>
      </c>
      <c r="AI314" s="89" t="n">
        <f aca="false">F314*O314</f>
        <v>0</v>
      </c>
      <c r="AJ314" s="93"/>
      <c r="AK314" s="89" t="n">
        <f aca="false">CHOOSE($G$3,AB314-AC314,AC314-AB314)</f>
        <v>0</v>
      </c>
      <c r="AL314" s="89" t="n">
        <f aca="false">CHOOSE($G$3,AE314-AF314,AF314-AE314)</f>
        <v>0</v>
      </c>
      <c r="AM314" s="89" t="n">
        <f aca="false">CHOOSE($G$3,AH314-AI314,AI314-AH314)</f>
        <v>0</v>
      </c>
      <c r="AN314" s="103" t="n">
        <f aca="false">SUM(AK314:AM314)</f>
        <v>0</v>
      </c>
      <c r="AP314" s="89" t="n">
        <f aca="false">CHOOSE($G$3,AA314-AB314,AB314-AA314)</f>
        <v>0</v>
      </c>
      <c r="AQ314" s="89" t="n">
        <f aca="false">CHOOSE($G$3,AD314-AE314,AE314-AD314)</f>
        <v>0</v>
      </c>
      <c r="AR314" s="89" t="n">
        <f aca="false">CHOOSE($G$3,AG314-AH314,AH314-AG314)</f>
        <v>0</v>
      </c>
      <c r="AS314" s="103" t="n">
        <f aca="false">AP314+AQ314+AR314</f>
        <v>0</v>
      </c>
      <c r="AT314" s="103"/>
      <c r="AU314" s="90" t="n">
        <f aca="false">AS314+AN314</f>
        <v>0</v>
      </c>
      <c r="AW314" s="90" t="n">
        <f aca="false">AI314+AF314+AC314</f>
        <v>0</v>
      </c>
      <c r="AX314" s="104"/>
    </row>
    <row r="315" customFormat="false" ht="12" hidden="false" customHeight="true" outlineLevel="0" collapsed="false">
      <c r="A315" s="94" t="n">
        <f aca="false">EDATE(A314,1)</f>
        <v>46113</v>
      </c>
      <c r="B315" s="95" t="n">
        <f aca="false">VLOOKUP(MONTH(A315),Volumes,4)</f>
        <v>10000</v>
      </c>
      <c r="C315" s="96"/>
      <c r="D315" s="97" t="n">
        <f aca="false">B315+C315</f>
        <v>10000</v>
      </c>
      <c r="E315" s="84" t="n">
        <f aca="false">IF(X315=0,0,IF(AND(X315=1,$H$3=1),D315*S315,IF($H$3=2,D315,"N/A")))</f>
        <v>0</v>
      </c>
      <c r="F315" s="84" t="n">
        <f aca="false">E315*W315</f>
        <v>0</v>
      </c>
      <c r="G315" s="32" t="n">
        <f aca="false">VLOOKUP($A315,Table,MATCH(G$4,Curves,0))</f>
        <v>4.0375</v>
      </c>
      <c r="H315" s="98" t="n">
        <f aca="false">G315</f>
        <v>4.0375</v>
      </c>
      <c r="I315" s="99" t="n">
        <f aca="false">H315</f>
        <v>4.0375</v>
      </c>
      <c r="J315" s="32" t="n">
        <f aca="false">VLOOKUP($A315,Table,MATCH(J$4,Curves,0))</f>
        <v>-0.0175</v>
      </c>
      <c r="K315" s="98" t="n">
        <f aca="false">J315</f>
        <v>-0.0175</v>
      </c>
      <c r="L315" s="99" t="n">
        <f aca="false">K315</f>
        <v>-0.0175</v>
      </c>
      <c r="M315" s="32" t="n">
        <f aca="false">VLOOKUP($A315,Table,MATCH(M$4,Curves,0))</f>
        <v>0.01</v>
      </c>
      <c r="N315" s="98" t="n">
        <f aca="false">VLOOKUP($A315,Table,MATCH(N$4,Curves,0))</f>
        <v>0.03</v>
      </c>
      <c r="O315" s="99" t="n">
        <f aca="false">N315</f>
        <v>0.03</v>
      </c>
      <c r="P315" s="100"/>
      <c r="Q315" s="99" t="n">
        <f aca="false">O315+L315+I315</f>
        <v>4.05</v>
      </c>
      <c r="R315" s="100"/>
      <c r="S315" s="35" t="n">
        <f aca="false">A316-A315</f>
        <v>30</v>
      </c>
      <c r="T315" s="101" t="n">
        <f aca="false">CHOOSE(F$3,A316+24,A315)</f>
        <v>46167</v>
      </c>
      <c r="U315" s="35" t="n">
        <f aca="false">T315-C$3</f>
        <v>9393</v>
      </c>
      <c r="V315" s="32" t="n">
        <f aca="false">VLOOKUP($A315,Table,MATCH(V$4,Curves,0))</f>
        <v>0.070859002456139</v>
      </c>
      <c r="W315" s="102" t="n">
        <f aca="false">1/(1+CHOOSE(F$3,(V316+($K$3/10000))/2,(V315+($K$3/10000))/2))^(2*U315/365.25)</f>
        <v>0.166840520630628</v>
      </c>
      <c r="X315" s="35" t="n">
        <f aca="false">IF(AND(mthbeg&lt;=A315,mthend&gt;=A315),1,0)</f>
        <v>0</v>
      </c>
      <c r="Y315" s="35" t="n">
        <f aca="false">S315*X315</f>
        <v>0</v>
      </c>
      <c r="AA315" s="89" t="n">
        <f aca="false">F315*G315</f>
        <v>0</v>
      </c>
      <c r="AB315" s="89" t="n">
        <f aca="false">$F315*H315</f>
        <v>0</v>
      </c>
      <c r="AC315" s="89" t="n">
        <f aca="false">$F315*I315</f>
        <v>0</v>
      </c>
      <c r="AD315" s="89" t="n">
        <f aca="false">$F315*J315</f>
        <v>-0</v>
      </c>
      <c r="AE315" s="89" t="n">
        <f aca="false">$F315*K315</f>
        <v>-0</v>
      </c>
      <c r="AF315" s="89" t="n">
        <f aca="false">$F315*L315</f>
        <v>-0</v>
      </c>
      <c r="AG315" s="89" t="n">
        <f aca="false">$F315*M315</f>
        <v>0</v>
      </c>
      <c r="AH315" s="89" t="n">
        <f aca="false">$F315*N315</f>
        <v>0</v>
      </c>
      <c r="AI315" s="89" t="n">
        <f aca="false">F315*O315</f>
        <v>0</v>
      </c>
      <c r="AJ315" s="93"/>
      <c r="AK315" s="89" t="n">
        <f aca="false">CHOOSE($G$3,AB315-AC315,AC315-AB315)</f>
        <v>0</v>
      </c>
      <c r="AL315" s="89" t="n">
        <f aca="false">CHOOSE($G$3,AE315-AF315,AF315-AE315)</f>
        <v>0</v>
      </c>
      <c r="AM315" s="89" t="n">
        <f aca="false">CHOOSE($G$3,AH315-AI315,AI315-AH315)</f>
        <v>0</v>
      </c>
      <c r="AN315" s="103" t="n">
        <f aca="false">SUM(AK315:AM315)</f>
        <v>0</v>
      </c>
      <c r="AP315" s="89" t="n">
        <f aca="false">CHOOSE($G$3,AA315-AB315,AB315-AA315)</f>
        <v>0</v>
      </c>
      <c r="AQ315" s="89" t="n">
        <f aca="false">CHOOSE($G$3,AD315-AE315,AE315-AD315)</f>
        <v>0</v>
      </c>
      <c r="AR315" s="89" t="n">
        <f aca="false">CHOOSE($G$3,AG315-AH315,AH315-AG315)</f>
        <v>0</v>
      </c>
      <c r="AS315" s="103" t="n">
        <f aca="false">AP315+AQ315+AR315</f>
        <v>0</v>
      </c>
      <c r="AT315" s="103"/>
      <c r="AU315" s="90" t="n">
        <f aca="false">AS315+AN315</f>
        <v>0</v>
      </c>
      <c r="AW315" s="90" t="n">
        <f aca="false">AI315+AF315+AC315</f>
        <v>0</v>
      </c>
      <c r="AX315" s="104"/>
    </row>
    <row r="316" customFormat="false" ht="12" hidden="false" customHeight="true" outlineLevel="0" collapsed="false">
      <c r="A316" s="94" t="n">
        <f aca="false">EDATE(A315,1)</f>
        <v>46143</v>
      </c>
      <c r="B316" s="95" t="n">
        <f aca="false">VLOOKUP(MONTH(A316),Volumes,4)</f>
        <v>20000</v>
      </c>
      <c r="C316" s="96"/>
      <c r="D316" s="97" t="n">
        <f aca="false">B316+C316</f>
        <v>20000</v>
      </c>
      <c r="E316" s="84" t="n">
        <f aca="false">IF(X316=0,0,IF(AND(X316=1,$H$3=1),D316*S316,IF($H$3=2,D316,"N/A")))</f>
        <v>0</v>
      </c>
      <c r="F316" s="84" t="n">
        <f aca="false">E316*W316</f>
        <v>0</v>
      </c>
      <c r="G316" s="32" t="n">
        <f aca="false">VLOOKUP($A316,Table,MATCH(G$4,Curves,0))</f>
        <v>4.0375</v>
      </c>
      <c r="H316" s="98" t="n">
        <f aca="false">G316</f>
        <v>4.0375</v>
      </c>
      <c r="I316" s="99" t="n">
        <f aca="false">H316</f>
        <v>4.0375</v>
      </c>
      <c r="J316" s="32" t="n">
        <f aca="false">VLOOKUP($A316,Table,MATCH(J$4,Curves,0))</f>
        <v>-0.0175</v>
      </c>
      <c r="K316" s="98" t="n">
        <f aca="false">J316</f>
        <v>-0.0175</v>
      </c>
      <c r="L316" s="99" t="n">
        <f aca="false">K316</f>
        <v>-0.0175</v>
      </c>
      <c r="M316" s="32" t="n">
        <f aca="false">VLOOKUP($A316,Table,MATCH(M$4,Curves,0))</f>
        <v>0.01</v>
      </c>
      <c r="N316" s="98" t="n">
        <f aca="false">VLOOKUP($A316,Table,MATCH(N$4,Curves,0))</f>
        <v>0.03</v>
      </c>
      <c r="O316" s="99" t="n">
        <f aca="false">N316</f>
        <v>0.03</v>
      </c>
      <c r="P316" s="100"/>
      <c r="Q316" s="99" t="n">
        <f aca="false">O316+L316+I316</f>
        <v>4.05</v>
      </c>
      <c r="R316" s="100"/>
      <c r="S316" s="35" t="n">
        <f aca="false">A317-A316</f>
        <v>31</v>
      </c>
      <c r="T316" s="101" t="n">
        <f aca="false">CHOOSE(F$3,A317+24,A316)</f>
        <v>46198</v>
      </c>
      <c r="U316" s="35" t="n">
        <f aca="false">T316-C$3</f>
        <v>9424</v>
      </c>
      <c r="V316" s="32" t="n">
        <f aca="false">VLOOKUP($A316,Table,MATCH(V$4,Curves,0))</f>
        <v>0.070859002456139</v>
      </c>
      <c r="W316" s="102" t="n">
        <f aca="false">1/(1+CHOOSE(F$3,(V317+($K$3/10000))/2,(V316+($K$3/10000))/2))^(2*U316/365.25)</f>
        <v>0.165857408310043</v>
      </c>
      <c r="X316" s="35" t="n">
        <f aca="false">IF(AND(mthbeg&lt;=A316,mthend&gt;=A316),1,0)</f>
        <v>0</v>
      </c>
      <c r="Y316" s="35" t="n">
        <f aca="false">S316*X316</f>
        <v>0</v>
      </c>
      <c r="AA316" s="89" t="n">
        <f aca="false">F316*G316</f>
        <v>0</v>
      </c>
      <c r="AB316" s="89" t="n">
        <f aca="false">$F316*H316</f>
        <v>0</v>
      </c>
      <c r="AC316" s="89" t="n">
        <f aca="false">$F316*I316</f>
        <v>0</v>
      </c>
      <c r="AD316" s="89" t="n">
        <f aca="false">$F316*J316</f>
        <v>-0</v>
      </c>
      <c r="AE316" s="89" t="n">
        <f aca="false">$F316*K316</f>
        <v>-0</v>
      </c>
      <c r="AF316" s="89" t="n">
        <f aca="false">$F316*L316</f>
        <v>-0</v>
      </c>
      <c r="AG316" s="89" t="n">
        <f aca="false">$F316*M316</f>
        <v>0</v>
      </c>
      <c r="AH316" s="89" t="n">
        <f aca="false">$F316*N316</f>
        <v>0</v>
      </c>
      <c r="AI316" s="89" t="n">
        <f aca="false">F316*O316</f>
        <v>0</v>
      </c>
      <c r="AJ316" s="93"/>
      <c r="AK316" s="89" t="n">
        <f aca="false">CHOOSE($G$3,AB316-AC316,AC316-AB316)</f>
        <v>0</v>
      </c>
      <c r="AL316" s="89" t="n">
        <f aca="false">CHOOSE($G$3,AE316-AF316,AF316-AE316)</f>
        <v>0</v>
      </c>
      <c r="AM316" s="89" t="n">
        <f aca="false">CHOOSE($G$3,AH316-AI316,AI316-AH316)</f>
        <v>0</v>
      </c>
      <c r="AN316" s="103" t="n">
        <f aca="false">SUM(AK316:AM316)</f>
        <v>0</v>
      </c>
      <c r="AP316" s="89" t="n">
        <f aca="false">CHOOSE($G$3,AA316-AB316,AB316-AA316)</f>
        <v>0</v>
      </c>
      <c r="AQ316" s="89" t="n">
        <f aca="false">CHOOSE($G$3,AD316-AE316,AE316-AD316)</f>
        <v>0</v>
      </c>
      <c r="AR316" s="89" t="n">
        <f aca="false">CHOOSE($G$3,AG316-AH316,AH316-AG316)</f>
        <v>0</v>
      </c>
      <c r="AS316" s="103" t="n">
        <f aca="false">AP316+AQ316+AR316</f>
        <v>0</v>
      </c>
      <c r="AT316" s="103"/>
      <c r="AU316" s="90" t="n">
        <f aca="false">AS316+AN316</f>
        <v>0</v>
      </c>
      <c r="AW316" s="90" t="n">
        <f aca="false">AI316+AF316+AC316</f>
        <v>0</v>
      </c>
      <c r="AX316" s="104"/>
    </row>
    <row r="317" customFormat="false" ht="12" hidden="false" customHeight="true" outlineLevel="0" collapsed="false">
      <c r="A317" s="94" t="n">
        <f aca="false">EDATE(A316,1)</f>
        <v>46174</v>
      </c>
      <c r="B317" s="95" t="n">
        <f aca="false">VLOOKUP(MONTH(A317),Volumes,4)</f>
        <v>40000</v>
      </c>
      <c r="C317" s="96"/>
      <c r="D317" s="97" t="n">
        <f aca="false">B317+C317</f>
        <v>40000</v>
      </c>
      <c r="E317" s="84" t="n">
        <f aca="false">IF(X317=0,0,IF(AND(X317=1,$H$3=1),D317*S317,IF($H$3=2,D317,"N/A")))</f>
        <v>0</v>
      </c>
      <c r="F317" s="84" t="n">
        <f aca="false">E317*W317</f>
        <v>0</v>
      </c>
      <c r="G317" s="32" t="n">
        <f aca="false">VLOOKUP($A317,Table,MATCH(G$4,Curves,0))</f>
        <v>4.0375</v>
      </c>
      <c r="H317" s="98" t="n">
        <f aca="false">G317</f>
        <v>4.0375</v>
      </c>
      <c r="I317" s="99" t="n">
        <f aca="false">H317</f>
        <v>4.0375</v>
      </c>
      <c r="J317" s="32" t="n">
        <f aca="false">VLOOKUP($A317,Table,MATCH(J$4,Curves,0))</f>
        <v>-0.0175</v>
      </c>
      <c r="K317" s="98" t="n">
        <f aca="false">J317</f>
        <v>-0.0175</v>
      </c>
      <c r="L317" s="99" t="n">
        <f aca="false">K317</f>
        <v>-0.0175</v>
      </c>
      <c r="M317" s="32" t="n">
        <f aca="false">VLOOKUP($A317,Table,MATCH(M$4,Curves,0))</f>
        <v>0.01</v>
      </c>
      <c r="N317" s="98" t="n">
        <f aca="false">VLOOKUP($A317,Table,MATCH(N$4,Curves,0))</f>
        <v>0.03</v>
      </c>
      <c r="O317" s="99" t="n">
        <f aca="false">N317</f>
        <v>0.03</v>
      </c>
      <c r="P317" s="100"/>
      <c r="Q317" s="99" t="n">
        <f aca="false">O317+L317+I317</f>
        <v>4.05</v>
      </c>
      <c r="R317" s="100"/>
      <c r="S317" s="35" t="n">
        <f aca="false">A318-A317</f>
        <v>30</v>
      </c>
      <c r="T317" s="101" t="n">
        <f aca="false">CHOOSE(F$3,A318+24,A317)</f>
        <v>46228</v>
      </c>
      <c r="U317" s="35" t="n">
        <f aca="false">T317-C$3</f>
        <v>9454</v>
      </c>
      <c r="V317" s="32" t="n">
        <f aca="false">VLOOKUP($A317,Table,MATCH(V$4,Curves,0))</f>
        <v>0.070859002456139</v>
      </c>
      <c r="W317" s="102" t="n">
        <f aca="false">1/(1+CHOOSE(F$3,(V318+($K$3/10000))/2,(V317+($K$3/10000))/2))^(2*U317/365.25)</f>
        <v>0.164911525363133</v>
      </c>
      <c r="X317" s="35" t="n">
        <f aca="false">IF(AND(mthbeg&lt;=A317,mthend&gt;=A317),1,0)</f>
        <v>0</v>
      </c>
      <c r="Y317" s="35" t="n">
        <f aca="false">S317*X317</f>
        <v>0</v>
      </c>
      <c r="AA317" s="89" t="n">
        <f aca="false">F317*G317</f>
        <v>0</v>
      </c>
      <c r="AB317" s="89" t="n">
        <f aca="false">$F317*H317</f>
        <v>0</v>
      </c>
      <c r="AC317" s="89" t="n">
        <f aca="false">$F317*I317</f>
        <v>0</v>
      </c>
      <c r="AD317" s="89" t="n">
        <f aca="false">$F317*J317</f>
        <v>-0</v>
      </c>
      <c r="AE317" s="89" t="n">
        <f aca="false">$F317*K317</f>
        <v>-0</v>
      </c>
      <c r="AF317" s="89" t="n">
        <f aca="false">$F317*L317</f>
        <v>-0</v>
      </c>
      <c r="AG317" s="89" t="n">
        <f aca="false">$F317*M317</f>
        <v>0</v>
      </c>
      <c r="AH317" s="89" t="n">
        <f aca="false">$F317*N317</f>
        <v>0</v>
      </c>
      <c r="AI317" s="89" t="n">
        <f aca="false">F317*O317</f>
        <v>0</v>
      </c>
      <c r="AJ317" s="93"/>
      <c r="AK317" s="89" t="n">
        <f aca="false">CHOOSE($G$3,AB317-AC317,AC317-AB317)</f>
        <v>0</v>
      </c>
      <c r="AL317" s="89" t="n">
        <f aca="false">CHOOSE($G$3,AE317-AF317,AF317-AE317)</f>
        <v>0</v>
      </c>
      <c r="AM317" s="89" t="n">
        <f aca="false">CHOOSE($G$3,AH317-AI317,AI317-AH317)</f>
        <v>0</v>
      </c>
      <c r="AN317" s="103" t="n">
        <f aca="false">SUM(AK317:AM317)</f>
        <v>0</v>
      </c>
      <c r="AP317" s="89" t="n">
        <f aca="false">CHOOSE($G$3,AA317-AB317,AB317-AA317)</f>
        <v>0</v>
      </c>
      <c r="AQ317" s="89" t="n">
        <f aca="false">CHOOSE($G$3,AD317-AE317,AE317-AD317)</f>
        <v>0</v>
      </c>
      <c r="AR317" s="89" t="n">
        <f aca="false">CHOOSE($G$3,AG317-AH317,AH317-AG317)</f>
        <v>0</v>
      </c>
      <c r="AS317" s="103" t="n">
        <f aca="false">AP317+AQ317+AR317</f>
        <v>0</v>
      </c>
      <c r="AT317" s="103"/>
      <c r="AU317" s="90" t="n">
        <f aca="false">AS317+AN317</f>
        <v>0</v>
      </c>
      <c r="AW317" s="90" t="n">
        <f aca="false">AI317+AF317+AC317</f>
        <v>0</v>
      </c>
      <c r="AX317" s="104"/>
    </row>
    <row r="318" customFormat="false" ht="12" hidden="false" customHeight="true" outlineLevel="0" collapsed="false">
      <c r="A318" s="94" t="n">
        <f aca="false">EDATE(A317,1)</f>
        <v>46204</v>
      </c>
      <c r="B318" s="95" t="n">
        <f aca="false">VLOOKUP(MONTH(A318),Volumes,4)</f>
        <v>40000</v>
      </c>
      <c r="C318" s="96"/>
      <c r="D318" s="97" t="n">
        <f aca="false">B318+C318</f>
        <v>40000</v>
      </c>
      <c r="E318" s="84" t="n">
        <f aca="false">IF(X318=0,0,IF(AND(X318=1,$H$3=1),D318*S318,IF($H$3=2,D318,"N/A")))</f>
        <v>0</v>
      </c>
      <c r="F318" s="84" t="n">
        <f aca="false">E318*W318</f>
        <v>0</v>
      </c>
      <c r="G318" s="32" t="n">
        <f aca="false">VLOOKUP($A318,Table,MATCH(G$4,Curves,0))</f>
        <v>4.0375</v>
      </c>
      <c r="H318" s="98" t="n">
        <f aca="false">G318</f>
        <v>4.0375</v>
      </c>
      <c r="I318" s="99" t="n">
        <f aca="false">H318</f>
        <v>4.0375</v>
      </c>
      <c r="J318" s="32" t="n">
        <f aca="false">VLOOKUP($A318,Table,MATCH(J$4,Curves,0))</f>
        <v>-0.0175</v>
      </c>
      <c r="K318" s="98" t="n">
        <f aca="false">J318</f>
        <v>-0.0175</v>
      </c>
      <c r="L318" s="99" t="n">
        <f aca="false">K318</f>
        <v>-0.0175</v>
      </c>
      <c r="M318" s="32" t="n">
        <f aca="false">VLOOKUP($A318,Table,MATCH(M$4,Curves,0))</f>
        <v>0.01</v>
      </c>
      <c r="N318" s="98" t="n">
        <f aca="false">VLOOKUP($A318,Table,MATCH(N$4,Curves,0))</f>
        <v>0.03</v>
      </c>
      <c r="O318" s="99" t="n">
        <f aca="false">N318</f>
        <v>0.03</v>
      </c>
      <c r="P318" s="100"/>
      <c r="Q318" s="99" t="n">
        <f aca="false">O318+L318+I318</f>
        <v>4.05</v>
      </c>
      <c r="R318" s="100"/>
      <c r="S318" s="35" t="n">
        <f aca="false">A319-A318</f>
        <v>31</v>
      </c>
      <c r="T318" s="101" t="n">
        <f aca="false">CHOOSE(F$3,A319+24,A318)</f>
        <v>46259</v>
      </c>
      <c r="U318" s="35" t="n">
        <f aca="false">T318-C$3</f>
        <v>9485</v>
      </c>
      <c r="V318" s="32" t="n">
        <f aca="false">VLOOKUP($A318,Table,MATCH(V$4,Curves,0))</f>
        <v>0.070859002456139</v>
      </c>
      <c r="W318" s="102" t="n">
        <f aca="false">1/(1+CHOOSE(F$3,(V319+($K$3/10000))/2,(V318+($K$3/10000))/2))^(2*U318/365.25)</f>
        <v>0.163939779699801</v>
      </c>
      <c r="X318" s="35" t="n">
        <f aca="false">IF(AND(mthbeg&lt;=A318,mthend&gt;=A318),1,0)</f>
        <v>0</v>
      </c>
      <c r="Y318" s="35" t="n">
        <f aca="false">S318*X318</f>
        <v>0</v>
      </c>
      <c r="AA318" s="89" t="n">
        <f aca="false">F318*G318</f>
        <v>0</v>
      </c>
      <c r="AB318" s="89" t="n">
        <f aca="false">$F318*H318</f>
        <v>0</v>
      </c>
      <c r="AC318" s="89" t="n">
        <f aca="false">$F318*I318</f>
        <v>0</v>
      </c>
      <c r="AD318" s="89" t="n">
        <f aca="false">$F318*J318</f>
        <v>-0</v>
      </c>
      <c r="AE318" s="89" t="n">
        <f aca="false">$F318*K318</f>
        <v>-0</v>
      </c>
      <c r="AF318" s="89" t="n">
        <f aca="false">$F318*L318</f>
        <v>-0</v>
      </c>
      <c r="AG318" s="89" t="n">
        <f aca="false">$F318*M318</f>
        <v>0</v>
      </c>
      <c r="AH318" s="89" t="n">
        <f aca="false">$F318*N318</f>
        <v>0</v>
      </c>
      <c r="AI318" s="89" t="n">
        <f aca="false">F318*O318</f>
        <v>0</v>
      </c>
      <c r="AJ318" s="93"/>
      <c r="AK318" s="89" t="n">
        <f aca="false">CHOOSE($G$3,AB318-AC318,AC318-AB318)</f>
        <v>0</v>
      </c>
      <c r="AL318" s="89" t="n">
        <f aca="false">CHOOSE($G$3,AE318-AF318,AF318-AE318)</f>
        <v>0</v>
      </c>
      <c r="AM318" s="89" t="n">
        <f aca="false">CHOOSE($G$3,AH318-AI318,AI318-AH318)</f>
        <v>0</v>
      </c>
      <c r="AN318" s="103" t="n">
        <f aca="false">SUM(AK318:AM318)</f>
        <v>0</v>
      </c>
      <c r="AP318" s="89" t="n">
        <f aca="false">CHOOSE($G$3,AA318-AB318,AB318-AA318)</f>
        <v>0</v>
      </c>
      <c r="AQ318" s="89" t="n">
        <f aca="false">CHOOSE($G$3,AD318-AE318,AE318-AD318)</f>
        <v>0</v>
      </c>
      <c r="AR318" s="89" t="n">
        <f aca="false">CHOOSE($G$3,AG318-AH318,AH318-AG318)</f>
        <v>0</v>
      </c>
      <c r="AS318" s="103" t="n">
        <f aca="false">AP318+AQ318+AR318</f>
        <v>0</v>
      </c>
      <c r="AT318" s="103"/>
      <c r="AU318" s="90" t="n">
        <f aca="false">AS318+AN318</f>
        <v>0</v>
      </c>
      <c r="AW318" s="90" t="n">
        <f aca="false">AI318+AF318+AC318</f>
        <v>0</v>
      </c>
      <c r="AX318" s="104"/>
    </row>
    <row r="319" customFormat="false" ht="12" hidden="false" customHeight="true" outlineLevel="0" collapsed="false">
      <c r="A319" s="94" t="n">
        <f aca="false">EDATE(A318,1)</f>
        <v>46235</v>
      </c>
      <c r="B319" s="95" t="n">
        <f aca="false">VLOOKUP(MONTH(A319),Volumes,4)</f>
        <v>40000</v>
      </c>
      <c r="C319" s="96"/>
      <c r="D319" s="97" t="n">
        <f aca="false">B319+C319</f>
        <v>40000</v>
      </c>
      <c r="E319" s="84" t="n">
        <f aca="false">IF(X319=0,0,IF(AND(X319=1,$H$3=1),D319*S319,IF($H$3=2,D319,"N/A")))</f>
        <v>0</v>
      </c>
      <c r="F319" s="84" t="n">
        <f aca="false">E319*W319</f>
        <v>0</v>
      </c>
      <c r="G319" s="32" t="n">
        <f aca="false">VLOOKUP($A319,Table,MATCH(G$4,Curves,0))</f>
        <v>4.0375</v>
      </c>
      <c r="H319" s="98" t="n">
        <f aca="false">G319</f>
        <v>4.0375</v>
      </c>
      <c r="I319" s="99" t="n">
        <f aca="false">H319</f>
        <v>4.0375</v>
      </c>
      <c r="J319" s="32" t="n">
        <f aca="false">VLOOKUP($A319,Table,MATCH(J$4,Curves,0))</f>
        <v>-0.0175</v>
      </c>
      <c r="K319" s="98" t="n">
        <f aca="false">J319</f>
        <v>-0.0175</v>
      </c>
      <c r="L319" s="99" t="n">
        <f aca="false">K319</f>
        <v>-0.0175</v>
      </c>
      <c r="M319" s="32" t="n">
        <f aca="false">VLOOKUP($A319,Table,MATCH(M$4,Curves,0))</f>
        <v>0.01</v>
      </c>
      <c r="N319" s="98" t="n">
        <f aca="false">VLOOKUP($A319,Table,MATCH(N$4,Curves,0))</f>
        <v>0.03</v>
      </c>
      <c r="O319" s="99" t="n">
        <f aca="false">N319</f>
        <v>0.03</v>
      </c>
      <c r="P319" s="100"/>
      <c r="Q319" s="99" t="n">
        <f aca="false">O319+L319+I319</f>
        <v>4.05</v>
      </c>
      <c r="R319" s="100"/>
      <c r="S319" s="35" t="n">
        <f aca="false">A320-A319</f>
        <v>31</v>
      </c>
      <c r="T319" s="101" t="n">
        <f aca="false">CHOOSE(F$3,A320+24,A319)</f>
        <v>46290</v>
      </c>
      <c r="U319" s="35" t="n">
        <f aca="false">T319-C$3</f>
        <v>9516</v>
      </c>
      <c r="V319" s="32" t="n">
        <f aca="false">VLOOKUP($A319,Table,MATCH(V$4,Curves,0))</f>
        <v>0.070859002456139</v>
      </c>
      <c r="W319" s="102" t="n">
        <f aca="false">1/(1+CHOOSE(F$3,(V320+($K$3/10000))/2,(V319+($K$3/10000))/2))^(2*U319/365.25)</f>
        <v>0.162973760074307</v>
      </c>
      <c r="X319" s="35" t="n">
        <f aca="false">IF(AND(mthbeg&lt;=A319,mthend&gt;=A319),1,0)</f>
        <v>0</v>
      </c>
      <c r="Y319" s="35" t="n">
        <f aca="false">S319*X319</f>
        <v>0</v>
      </c>
      <c r="AA319" s="89" t="n">
        <f aca="false">F319*G319</f>
        <v>0</v>
      </c>
      <c r="AB319" s="89" t="n">
        <f aca="false">$F319*H319</f>
        <v>0</v>
      </c>
      <c r="AC319" s="89" t="n">
        <f aca="false">$F319*I319</f>
        <v>0</v>
      </c>
      <c r="AD319" s="89" t="n">
        <f aca="false">$F319*J319</f>
        <v>-0</v>
      </c>
      <c r="AE319" s="89" t="n">
        <f aca="false">$F319*K319</f>
        <v>-0</v>
      </c>
      <c r="AF319" s="89" t="n">
        <f aca="false">$F319*L319</f>
        <v>-0</v>
      </c>
      <c r="AG319" s="89" t="n">
        <f aca="false">$F319*M319</f>
        <v>0</v>
      </c>
      <c r="AH319" s="89" t="n">
        <f aca="false">$F319*N319</f>
        <v>0</v>
      </c>
      <c r="AI319" s="89" t="n">
        <f aca="false">F319*O319</f>
        <v>0</v>
      </c>
      <c r="AJ319" s="93"/>
      <c r="AK319" s="89" t="n">
        <f aca="false">CHOOSE($G$3,AB319-AC319,AC319-AB319)</f>
        <v>0</v>
      </c>
      <c r="AL319" s="89" t="n">
        <f aca="false">CHOOSE($G$3,AE319-AF319,AF319-AE319)</f>
        <v>0</v>
      </c>
      <c r="AM319" s="89" t="n">
        <f aca="false">CHOOSE($G$3,AH319-AI319,AI319-AH319)</f>
        <v>0</v>
      </c>
      <c r="AN319" s="103" t="n">
        <f aca="false">SUM(AK319:AM319)</f>
        <v>0</v>
      </c>
      <c r="AP319" s="89" t="n">
        <f aca="false">CHOOSE($G$3,AA319-AB319,AB319-AA319)</f>
        <v>0</v>
      </c>
      <c r="AQ319" s="89" t="n">
        <f aca="false">CHOOSE($G$3,AD319-AE319,AE319-AD319)</f>
        <v>0</v>
      </c>
      <c r="AR319" s="89" t="n">
        <f aca="false">CHOOSE($G$3,AG319-AH319,AH319-AG319)</f>
        <v>0</v>
      </c>
      <c r="AS319" s="103" t="n">
        <f aca="false">AP319+AQ319+AR319</f>
        <v>0</v>
      </c>
      <c r="AT319" s="103"/>
      <c r="AU319" s="90" t="n">
        <f aca="false">AS319+AN319</f>
        <v>0</v>
      </c>
      <c r="AW319" s="90" t="n">
        <f aca="false">AI319+AF319+AC319</f>
        <v>0</v>
      </c>
      <c r="AX319" s="104"/>
    </row>
    <row r="320" customFormat="false" ht="12" hidden="false" customHeight="true" outlineLevel="0" collapsed="false">
      <c r="A320" s="94" t="n">
        <f aca="false">EDATE(A319,1)</f>
        <v>46266</v>
      </c>
      <c r="B320" s="95" t="n">
        <f aca="false">VLOOKUP(MONTH(A320),Volumes,4)</f>
        <v>20000</v>
      </c>
      <c r="C320" s="96"/>
      <c r="D320" s="97" t="n">
        <f aca="false">B320+C320</f>
        <v>20000</v>
      </c>
      <c r="E320" s="84" t="n">
        <f aca="false">IF(X320=0,0,IF(AND(X320=1,$H$3=1),D320*S320,IF($H$3=2,D320,"N/A")))</f>
        <v>0</v>
      </c>
      <c r="F320" s="84" t="n">
        <f aca="false">E320*W320</f>
        <v>0</v>
      </c>
      <c r="G320" s="32" t="n">
        <f aca="false">VLOOKUP($A320,Table,MATCH(G$4,Curves,0))</f>
        <v>4.0375</v>
      </c>
      <c r="H320" s="98" t="n">
        <f aca="false">G320</f>
        <v>4.0375</v>
      </c>
      <c r="I320" s="99" t="n">
        <f aca="false">H320</f>
        <v>4.0375</v>
      </c>
      <c r="J320" s="32" t="n">
        <f aca="false">VLOOKUP($A320,Table,MATCH(J$4,Curves,0))</f>
        <v>-0.0175</v>
      </c>
      <c r="K320" s="98" t="n">
        <f aca="false">J320</f>
        <v>-0.0175</v>
      </c>
      <c r="L320" s="99" t="n">
        <f aca="false">K320</f>
        <v>-0.0175</v>
      </c>
      <c r="M320" s="32" t="n">
        <f aca="false">VLOOKUP($A320,Table,MATCH(M$4,Curves,0))</f>
        <v>0.01</v>
      </c>
      <c r="N320" s="98" t="n">
        <f aca="false">VLOOKUP($A320,Table,MATCH(N$4,Curves,0))</f>
        <v>0.03</v>
      </c>
      <c r="O320" s="99" t="n">
        <f aca="false">N320</f>
        <v>0.03</v>
      </c>
      <c r="P320" s="100"/>
      <c r="Q320" s="99" t="n">
        <f aca="false">O320+L320+I320</f>
        <v>4.05</v>
      </c>
      <c r="R320" s="100"/>
      <c r="S320" s="35" t="n">
        <f aca="false">A321-A320</f>
        <v>30</v>
      </c>
      <c r="T320" s="101" t="n">
        <f aca="false">CHOOSE(F$3,A321+24,A320)</f>
        <v>46320</v>
      </c>
      <c r="U320" s="35" t="n">
        <f aca="false">T320-C$3</f>
        <v>9546</v>
      </c>
      <c r="V320" s="32" t="n">
        <f aca="false">VLOOKUP($A320,Table,MATCH(V$4,Curves,0))</f>
        <v>0.070859002456139</v>
      </c>
      <c r="W320" s="102" t="n">
        <f aca="false">1/(1+CHOOSE(F$3,(V321+($K$3/10000))/2,(V320+($K$3/10000))/2))^(2*U320/365.25)</f>
        <v>0.162044322541073</v>
      </c>
      <c r="X320" s="35" t="n">
        <f aca="false">IF(AND(mthbeg&lt;=A320,mthend&gt;=A320),1,0)</f>
        <v>0</v>
      </c>
      <c r="Y320" s="35" t="n">
        <f aca="false">S320*X320</f>
        <v>0</v>
      </c>
      <c r="AA320" s="89" t="n">
        <f aca="false">F320*G320</f>
        <v>0</v>
      </c>
      <c r="AB320" s="89" t="n">
        <f aca="false">$F320*H320</f>
        <v>0</v>
      </c>
      <c r="AC320" s="89" t="n">
        <f aca="false">$F320*I320</f>
        <v>0</v>
      </c>
      <c r="AD320" s="89" t="n">
        <f aca="false">$F320*J320</f>
        <v>-0</v>
      </c>
      <c r="AE320" s="89" t="n">
        <f aca="false">$F320*K320</f>
        <v>-0</v>
      </c>
      <c r="AF320" s="89" t="n">
        <f aca="false">$F320*L320</f>
        <v>-0</v>
      </c>
      <c r="AG320" s="89" t="n">
        <f aca="false">$F320*M320</f>
        <v>0</v>
      </c>
      <c r="AH320" s="89" t="n">
        <f aca="false">$F320*N320</f>
        <v>0</v>
      </c>
      <c r="AI320" s="89" t="n">
        <f aca="false">F320*O320</f>
        <v>0</v>
      </c>
      <c r="AJ320" s="93"/>
      <c r="AK320" s="89" t="n">
        <f aca="false">CHOOSE($G$3,AB320-AC320,AC320-AB320)</f>
        <v>0</v>
      </c>
      <c r="AL320" s="89" t="n">
        <f aca="false">CHOOSE($G$3,AE320-AF320,AF320-AE320)</f>
        <v>0</v>
      </c>
      <c r="AM320" s="89" t="n">
        <f aca="false">CHOOSE($G$3,AH320-AI320,AI320-AH320)</f>
        <v>0</v>
      </c>
      <c r="AN320" s="103" t="n">
        <f aca="false">SUM(AK320:AM320)</f>
        <v>0</v>
      </c>
      <c r="AP320" s="89" t="n">
        <f aca="false">CHOOSE($G$3,AA320-AB320,AB320-AA320)</f>
        <v>0</v>
      </c>
      <c r="AQ320" s="89" t="n">
        <f aca="false">CHOOSE($G$3,AD320-AE320,AE320-AD320)</f>
        <v>0</v>
      </c>
      <c r="AR320" s="89" t="n">
        <f aca="false">CHOOSE($G$3,AG320-AH320,AH320-AG320)</f>
        <v>0</v>
      </c>
      <c r="AS320" s="103" t="n">
        <f aca="false">AP320+AQ320+AR320</f>
        <v>0</v>
      </c>
      <c r="AT320" s="103"/>
      <c r="AU320" s="90" t="n">
        <f aca="false">AS320+AN320</f>
        <v>0</v>
      </c>
      <c r="AW320" s="90" t="n">
        <f aca="false">AI320+AF320+AC320</f>
        <v>0</v>
      </c>
      <c r="AX320" s="104"/>
    </row>
    <row r="321" customFormat="false" ht="12" hidden="false" customHeight="true" outlineLevel="0" collapsed="false">
      <c r="A321" s="94" t="n">
        <f aca="false">EDATE(A320,1)</f>
        <v>46296</v>
      </c>
      <c r="B321" s="95" t="n">
        <f aca="false">VLOOKUP(MONTH(A321),Volumes,4)</f>
        <v>10000</v>
      </c>
      <c r="C321" s="96"/>
      <c r="D321" s="97" t="n">
        <f aca="false">B321+C321</f>
        <v>10000</v>
      </c>
      <c r="E321" s="84" t="n">
        <f aca="false">IF(X321=0,0,IF(AND(X321=1,$H$3=1),D321*S321,IF($H$3=2,D321,"N/A")))</f>
        <v>0</v>
      </c>
      <c r="F321" s="84" t="n">
        <f aca="false">E321*W321</f>
        <v>0</v>
      </c>
      <c r="G321" s="32" t="n">
        <f aca="false">VLOOKUP($A321,Table,MATCH(G$4,Curves,0))</f>
        <v>4.0375</v>
      </c>
      <c r="H321" s="98" t="n">
        <f aca="false">G321</f>
        <v>4.0375</v>
      </c>
      <c r="I321" s="99" t="n">
        <f aca="false">H321</f>
        <v>4.0375</v>
      </c>
      <c r="J321" s="32" t="n">
        <f aca="false">VLOOKUP($A321,Table,MATCH(J$4,Curves,0))</f>
        <v>-0.0175</v>
      </c>
      <c r="K321" s="98" t="n">
        <f aca="false">J321</f>
        <v>-0.0175</v>
      </c>
      <c r="L321" s="99" t="n">
        <f aca="false">K321</f>
        <v>-0.0175</v>
      </c>
      <c r="M321" s="32" t="n">
        <f aca="false">VLOOKUP($A321,Table,MATCH(M$4,Curves,0))</f>
        <v>0.01</v>
      </c>
      <c r="N321" s="98" t="n">
        <f aca="false">VLOOKUP($A321,Table,MATCH(N$4,Curves,0))</f>
        <v>0.03</v>
      </c>
      <c r="O321" s="99" t="n">
        <f aca="false">N321</f>
        <v>0.03</v>
      </c>
      <c r="P321" s="100"/>
      <c r="Q321" s="99" t="n">
        <f aca="false">O321+L321+I321</f>
        <v>4.05</v>
      </c>
      <c r="R321" s="100"/>
      <c r="S321" s="35" t="n">
        <f aca="false">A322-A321</f>
        <v>31</v>
      </c>
      <c r="T321" s="101" t="n">
        <f aca="false">CHOOSE(F$3,A322+24,A321)</f>
        <v>46351</v>
      </c>
      <c r="U321" s="35" t="n">
        <f aca="false">T321-C$3</f>
        <v>9577</v>
      </c>
      <c r="V321" s="32" t="n">
        <f aca="false">VLOOKUP($A321,Table,MATCH(V$4,Curves,0))</f>
        <v>0.070859002456139</v>
      </c>
      <c r="W321" s="102" t="n">
        <f aca="false">1/(1+CHOOSE(F$3,(V322+($K$3/10000))/2,(V321+($K$3/10000))/2))^(2*U321/365.25)</f>
        <v>0.161089471948611</v>
      </c>
      <c r="X321" s="35" t="n">
        <f aca="false">IF(AND(mthbeg&lt;=A321,mthend&gt;=A321),1,0)</f>
        <v>0</v>
      </c>
      <c r="Y321" s="35" t="n">
        <f aca="false">S321*X321</f>
        <v>0</v>
      </c>
      <c r="AA321" s="89" t="n">
        <f aca="false">F321*G321</f>
        <v>0</v>
      </c>
      <c r="AB321" s="89" t="n">
        <f aca="false">$F321*H321</f>
        <v>0</v>
      </c>
      <c r="AC321" s="89" t="n">
        <f aca="false">$F321*I321</f>
        <v>0</v>
      </c>
      <c r="AD321" s="89" t="n">
        <f aca="false">$F321*J321</f>
        <v>-0</v>
      </c>
      <c r="AE321" s="89" t="n">
        <f aca="false">$F321*K321</f>
        <v>-0</v>
      </c>
      <c r="AF321" s="89" t="n">
        <f aca="false">$F321*L321</f>
        <v>-0</v>
      </c>
      <c r="AG321" s="89" t="n">
        <f aca="false">$F321*M321</f>
        <v>0</v>
      </c>
      <c r="AH321" s="89" t="n">
        <f aca="false">$F321*N321</f>
        <v>0</v>
      </c>
      <c r="AI321" s="89" t="n">
        <f aca="false">F321*O321</f>
        <v>0</v>
      </c>
      <c r="AJ321" s="93"/>
      <c r="AK321" s="89" t="n">
        <f aca="false">CHOOSE($G$3,AB321-AC321,AC321-AB321)</f>
        <v>0</v>
      </c>
      <c r="AL321" s="89" t="n">
        <f aca="false">CHOOSE($G$3,AE321-AF321,AF321-AE321)</f>
        <v>0</v>
      </c>
      <c r="AM321" s="89" t="n">
        <f aca="false">CHOOSE($G$3,AH321-AI321,AI321-AH321)</f>
        <v>0</v>
      </c>
      <c r="AN321" s="103" t="n">
        <f aca="false">SUM(AK321:AM321)</f>
        <v>0</v>
      </c>
      <c r="AP321" s="89" t="n">
        <f aca="false">CHOOSE($G$3,AA321-AB321,AB321-AA321)</f>
        <v>0</v>
      </c>
      <c r="AQ321" s="89" t="n">
        <f aca="false">CHOOSE($G$3,AD321-AE321,AE321-AD321)</f>
        <v>0</v>
      </c>
      <c r="AR321" s="89" t="n">
        <f aca="false">CHOOSE($G$3,AG321-AH321,AH321-AG321)</f>
        <v>0</v>
      </c>
      <c r="AS321" s="103" t="n">
        <f aca="false">AP321+AQ321+AR321</f>
        <v>0</v>
      </c>
      <c r="AT321" s="103"/>
      <c r="AU321" s="90" t="n">
        <f aca="false">AS321+AN321</f>
        <v>0</v>
      </c>
      <c r="AW321" s="90" t="n">
        <f aca="false">AI321+AF321+AC321</f>
        <v>0</v>
      </c>
      <c r="AX321" s="104"/>
    </row>
    <row r="322" customFormat="false" ht="12" hidden="false" customHeight="true" outlineLevel="0" collapsed="false">
      <c r="A322" s="94" t="n">
        <f aca="false">EDATE(A321,1)</f>
        <v>46327</v>
      </c>
      <c r="B322" s="95" t="n">
        <f aca="false">VLOOKUP(MONTH(A322),Volumes,4)</f>
        <v>10000</v>
      </c>
      <c r="C322" s="96"/>
      <c r="D322" s="97" t="n">
        <f aca="false">B322+C322</f>
        <v>10000</v>
      </c>
      <c r="E322" s="84" t="n">
        <f aca="false">IF(X322=0,0,IF(AND(X322=1,$H$3=1),D322*S322,IF($H$3=2,D322,"N/A")))</f>
        <v>0</v>
      </c>
      <c r="F322" s="84" t="n">
        <f aca="false">E322*W322</f>
        <v>0</v>
      </c>
      <c r="G322" s="32" t="n">
        <f aca="false">VLOOKUP($A322,Table,MATCH(G$4,Curves,0))</f>
        <v>4.0375</v>
      </c>
      <c r="H322" s="98" t="n">
        <f aca="false">G322</f>
        <v>4.0375</v>
      </c>
      <c r="I322" s="99" t="n">
        <f aca="false">H322</f>
        <v>4.0375</v>
      </c>
      <c r="J322" s="32" t="n">
        <f aca="false">VLOOKUP($A322,Table,MATCH(J$4,Curves,0))</f>
        <v>-0.0175</v>
      </c>
      <c r="K322" s="98" t="n">
        <f aca="false">J322</f>
        <v>-0.0175</v>
      </c>
      <c r="L322" s="99" t="n">
        <f aca="false">K322</f>
        <v>-0.0175</v>
      </c>
      <c r="M322" s="32" t="n">
        <f aca="false">VLOOKUP($A322,Table,MATCH(M$4,Curves,0))</f>
        <v>0.01</v>
      </c>
      <c r="N322" s="98" t="n">
        <f aca="false">VLOOKUP($A322,Table,MATCH(N$4,Curves,0))</f>
        <v>0.03</v>
      </c>
      <c r="O322" s="99" t="n">
        <f aca="false">N322</f>
        <v>0.03</v>
      </c>
      <c r="P322" s="100"/>
      <c r="Q322" s="99" t="n">
        <f aca="false">O322+L322+I322</f>
        <v>4.05</v>
      </c>
      <c r="R322" s="100"/>
      <c r="S322" s="35" t="n">
        <f aca="false">A323-A322</f>
        <v>30</v>
      </c>
      <c r="T322" s="101" t="n">
        <f aca="false">CHOOSE(F$3,A323+24,A322)</f>
        <v>46381</v>
      </c>
      <c r="U322" s="35" t="n">
        <f aca="false">T322-C$3</f>
        <v>9607</v>
      </c>
      <c r="V322" s="32" t="n">
        <f aca="false">VLOOKUP($A322,Table,MATCH(V$4,Curves,0))</f>
        <v>0.070859002456139</v>
      </c>
      <c r="W322" s="102" t="n">
        <f aca="false">1/(1+CHOOSE(F$3,(V323+($K$3/10000))/2,(V322+($K$3/10000))/2))^(2*U322/365.25)</f>
        <v>0.16017078048951</v>
      </c>
      <c r="X322" s="35" t="n">
        <f aca="false">IF(AND(mthbeg&lt;=A322,mthend&gt;=A322),1,0)</f>
        <v>0</v>
      </c>
      <c r="Y322" s="35" t="n">
        <f aca="false">S322*X322</f>
        <v>0</v>
      </c>
      <c r="AA322" s="89" t="n">
        <f aca="false">F322*G322</f>
        <v>0</v>
      </c>
      <c r="AB322" s="89" t="n">
        <f aca="false">$F322*H322</f>
        <v>0</v>
      </c>
      <c r="AC322" s="89" t="n">
        <f aca="false">$F322*I322</f>
        <v>0</v>
      </c>
      <c r="AD322" s="89" t="n">
        <f aca="false">$F322*J322</f>
        <v>-0</v>
      </c>
      <c r="AE322" s="89" t="n">
        <f aca="false">$F322*K322</f>
        <v>-0</v>
      </c>
      <c r="AF322" s="89" t="n">
        <f aca="false">$F322*L322</f>
        <v>-0</v>
      </c>
      <c r="AG322" s="89" t="n">
        <f aca="false">$F322*M322</f>
        <v>0</v>
      </c>
      <c r="AH322" s="89" t="n">
        <f aca="false">$F322*N322</f>
        <v>0</v>
      </c>
      <c r="AI322" s="89" t="n">
        <f aca="false">F322*O322</f>
        <v>0</v>
      </c>
      <c r="AJ322" s="93"/>
      <c r="AK322" s="89" t="n">
        <f aca="false">CHOOSE($G$3,AB322-AC322,AC322-AB322)</f>
        <v>0</v>
      </c>
      <c r="AL322" s="89" t="n">
        <f aca="false">CHOOSE($G$3,AE322-AF322,AF322-AE322)</f>
        <v>0</v>
      </c>
      <c r="AM322" s="89" t="n">
        <f aca="false">CHOOSE($G$3,AH322-AI322,AI322-AH322)</f>
        <v>0</v>
      </c>
      <c r="AN322" s="103" t="n">
        <f aca="false">SUM(AK322:AM322)</f>
        <v>0</v>
      </c>
      <c r="AP322" s="89" t="n">
        <f aca="false">CHOOSE($G$3,AA322-AB322,AB322-AA322)</f>
        <v>0</v>
      </c>
      <c r="AQ322" s="89" t="n">
        <f aca="false">CHOOSE($G$3,AD322-AE322,AE322-AD322)</f>
        <v>0</v>
      </c>
      <c r="AR322" s="89" t="n">
        <f aca="false">CHOOSE($G$3,AG322-AH322,AH322-AG322)</f>
        <v>0</v>
      </c>
      <c r="AS322" s="103" t="n">
        <f aca="false">AP322+AQ322+AR322</f>
        <v>0</v>
      </c>
      <c r="AT322" s="103"/>
      <c r="AU322" s="90" t="n">
        <f aca="false">AS322+AN322</f>
        <v>0</v>
      </c>
      <c r="AW322" s="90" t="n">
        <f aca="false">AI322+AF322+AC322</f>
        <v>0</v>
      </c>
      <c r="AX322" s="104"/>
    </row>
    <row r="323" customFormat="false" ht="12" hidden="false" customHeight="true" outlineLevel="0" collapsed="false">
      <c r="A323" s="94" t="n">
        <f aca="false">EDATE(A322,1)</f>
        <v>46357</v>
      </c>
      <c r="B323" s="95" t="n">
        <f aca="false">VLOOKUP(MONTH(A323),Volumes,4)</f>
        <v>10000</v>
      </c>
      <c r="C323" s="96"/>
      <c r="D323" s="97" t="n">
        <f aca="false">B323+C323</f>
        <v>10000</v>
      </c>
      <c r="E323" s="84" t="n">
        <f aca="false">IF(X323=0,0,IF(AND(X323=1,$H$3=1),D323*S323,IF($H$3=2,D323,"N/A")))</f>
        <v>0</v>
      </c>
      <c r="F323" s="84" t="n">
        <f aca="false">E323*W323</f>
        <v>0</v>
      </c>
      <c r="G323" s="32" t="n">
        <f aca="false">VLOOKUP($A323,Table,MATCH(G$4,Curves,0))</f>
        <v>4.0375</v>
      </c>
      <c r="H323" s="98" t="n">
        <f aca="false">G323</f>
        <v>4.0375</v>
      </c>
      <c r="I323" s="99" t="n">
        <f aca="false">H323</f>
        <v>4.0375</v>
      </c>
      <c r="J323" s="32" t="n">
        <f aca="false">VLOOKUP($A323,Table,MATCH(J$4,Curves,0))</f>
        <v>-0.0175</v>
      </c>
      <c r="K323" s="98" t="n">
        <f aca="false">J323</f>
        <v>-0.0175</v>
      </c>
      <c r="L323" s="99" t="n">
        <f aca="false">K323</f>
        <v>-0.0175</v>
      </c>
      <c r="M323" s="32" t="n">
        <f aca="false">VLOOKUP($A323,Table,MATCH(M$4,Curves,0))</f>
        <v>0.01</v>
      </c>
      <c r="N323" s="98" t="n">
        <f aca="false">VLOOKUP($A323,Table,MATCH(N$4,Curves,0))</f>
        <v>0.03</v>
      </c>
      <c r="O323" s="99" t="n">
        <f aca="false">N323</f>
        <v>0.03</v>
      </c>
      <c r="P323" s="100"/>
      <c r="Q323" s="99" t="n">
        <f aca="false">O323+L323+I323</f>
        <v>4.05</v>
      </c>
      <c r="R323" s="100"/>
      <c r="S323" s="35" t="n">
        <f aca="false">A324-A323</f>
        <v>31</v>
      </c>
      <c r="T323" s="101" t="n">
        <f aca="false">CHOOSE(F$3,A324+24,A323)</f>
        <v>46412</v>
      </c>
      <c r="U323" s="35" t="n">
        <f aca="false">T323-C$3</f>
        <v>9638</v>
      </c>
      <c r="V323" s="32" t="n">
        <f aca="false">VLOOKUP($A323,Table,MATCH(V$4,Curves,0))</f>
        <v>0.070859002456139</v>
      </c>
      <c r="W323" s="102" t="n">
        <f aca="false">1/(1+CHOOSE(F$3,(V324+($K$3/10000))/2,(V323+($K$3/10000))/2))^(2*U323/365.25)</f>
        <v>0.159226969794712</v>
      </c>
      <c r="X323" s="35" t="n">
        <f aca="false">IF(AND(mthbeg&lt;=A323,mthend&gt;=A323),1,0)</f>
        <v>0</v>
      </c>
      <c r="Y323" s="35" t="n">
        <f aca="false">S323*X323</f>
        <v>0</v>
      </c>
      <c r="AA323" s="89" t="n">
        <f aca="false">F323*G323</f>
        <v>0</v>
      </c>
      <c r="AB323" s="89" t="n">
        <f aca="false">$F323*H323</f>
        <v>0</v>
      </c>
      <c r="AC323" s="89" t="n">
        <f aca="false">$F323*I323</f>
        <v>0</v>
      </c>
      <c r="AD323" s="89" t="n">
        <f aca="false">$F323*J323</f>
        <v>-0</v>
      </c>
      <c r="AE323" s="89" t="n">
        <f aca="false">$F323*K323</f>
        <v>-0</v>
      </c>
      <c r="AF323" s="89" t="n">
        <f aca="false">$F323*L323</f>
        <v>-0</v>
      </c>
      <c r="AG323" s="89" t="n">
        <f aca="false">$F323*M323</f>
        <v>0</v>
      </c>
      <c r="AH323" s="89" t="n">
        <f aca="false">$F323*N323</f>
        <v>0</v>
      </c>
      <c r="AI323" s="89" t="n">
        <f aca="false">F323*O323</f>
        <v>0</v>
      </c>
      <c r="AJ323" s="93"/>
      <c r="AK323" s="89" t="n">
        <f aca="false">CHOOSE($G$3,AB323-AC323,AC323-AB323)</f>
        <v>0</v>
      </c>
      <c r="AL323" s="89" t="n">
        <f aca="false">CHOOSE($G$3,AE323-AF323,AF323-AE323)</f>
        <v>0</v>
      </c>
      <c r="AM323" s="89" t="n">
        <f aca="false">CHOOSE($G$3,AH323-AI323,AI323-AH323)</f>
        <v>0</v>
      </c>
      <c r="AN323" s="103" t="n">
        <f aca="false">SUM(AK323:AM323)</f>
        <v>0</v>
      </c>
      <c r="AP323" s="89" t="n">
        <f aca="false">CHOOSE($G$3,AA323-AB323,AB323-AA323)</f>
        <v>0</v>
      </c>
      <c r="AQ323" s="89" t="n">
        <f aca="false">CHOOSE($G$3,AD323-AE323,AE323-AD323)</f>
        <v>0</v>
      </c>
      <c r="AR323" s="89" t="n">
        <f aca="false">CHOOSE($G$3,AG323-AH323,AH323-AG323)</f>
        <v>0</v>
      </c>
      <c r="AS323" s="103" t="n">
        <f aca="false">AP323+AQ323+AR323</f>
        <v>0</v>
      </c>
      <c r="AT323" s="103"/>
      <c r="AU323" s="90" t="n">
        <f aca="false">AS323+AN323</f>
        <v>0</v>
      </c>
      <c r="AW323" s="90" t="n">
        <f aca="false">AI323+AF323+AC323</f>
        <v>0</v>
      </c>
      <c r="AX323" s="104"/>
    </row>
    <row r="324" customFormat="false" ht="12" hidden="false" customHeight="true" outlineLevel="0" collapsed="false">
      <c r="A324" s="94" t="n">
        <f aca="false">EDATE(A323,1)</f>
        <v>46388</v>
      </c>
      <c r="B324" s="95" t="n">
        <f aca="false">VLOOKUP(MONTH(A324),Volumes,4)</f>
        <v>10000</v>
      </c>
      <c r="C324" s="96"/>
      <c r="D324" s="97" t="n">
        <f aca="false">B324+C324</f>
        <v>10000</v>
      </c>
      <c r="E324" s="84" t="n">
        <f aca="false">IF(X324=0,0,IF(AND(X324=1,$H$3=1),D324*S324,IF($H$3=2,D324,"N/A")))</f>
        <v>0</v>
      </c>
      <c r="F324" s="84" t="n">
        <f aca="false">E324*W324</f>
        <v>0</v>
      </c>
      <c r="G324" s="32" t="n">
        <f aca="false">VLOOKUP($A324,Table,MATCH(G$4,Curves,0))</f>
        <v>4.0375</v>
      </c>
      <c r="H324" s="98" t="n">
        <f aca="false">G324</f>
        <v>4.0375</v>
      </c>
      <c r="I324" s="99" t="n">
        <f aca="false">H324</f>
        <v>4.0375</v>
      </c>
      <c r="J324" s="32" t="n">
        <f aca="false">VLOOKUP($A324,Table,MATCH(J$4,Curves,0))</f>
        <v>-0.0175</v>
      </c>
      <c r="K324" s="98" t="n">
        <f aca="false">J324</f>
        <v>-0.0175</v>
      </c>
      <c r="L324" s="99" t="n">
        <f aca="false">K324</f>
        <v>-0.0175</v>
      </c>
      <c r="M324" s="32" t="n">
        <f aca="false">VLOOKUP($A324,Table,MATCH(M$4,Curves,0))</f>
        <v>0.01</v>
      </c>
      <c r="N324" s="98" t="n">
        <f aca="false">VLOOKUP($A324,Table,MATCH(N$4,Curves,0))</f>
        <v>0.03</v>
      </c>
      <c r="O324" s="99" t="n">
        <f aca="false">N324</f>
        <v>0.03</v>
      </c>
      <c r="P324" s="100"/>
      <c r="Q324" s="99" t="n">
        <f aca="false">O324+L324+I324</f>
        <v>4.05</v>
      </c>
      <c r="R324" s="100"/>
      <c r="S324" s="35" t="n">
        <f aca="false">A325-A324</f>
        <v>31</v>
      </c>
      <c r="T324" s="101" t="n">
        <f aca="false">CHOOSE(F$3,A325+24,A324)</f>
        <v>46443</v>
      </c>
      <c r="U324" s="35" t="n">
        <f aca="false">T324-C$3</f>
        <v>9669</v>
      </c>
      <c r="V324" s="32" t="n">
        <f aca="false">VLOOKUP($A324,Table,MATCH(V$4,Curves,0))</f>
        <v>0.070859002456139</v>
      </c>
      <c r="W324" s="102" t="n">
        <f aca="false">1/(1+CHOOSE(F$3,(V325+($K$3/10000))/2,(V324+($K$3/10000))/2))^(2*U324/365.25)</f>
        <v>0.158288720530188</v>
      </c>
      <c r="X324" s="35" t="n">
        <f aca="false">IF(AND(mthbeg&lt;=A324,mthend&gt;=A324),1,0)</f>
        <v>0</v>
      </c>
      <c r="Y324" s="35" t="n">
        <f aca="false">S324*X324</f>
        <v>0</v>
      </c>
      <c r="AA324" s="89" t="n">
        <f aca="false">F324*G324</f>
        <v>0</v>
      </c>
      <c r="AB324" s="89" t="n">
        <f aca="false">$F324*H324</f>
        <v>0</v>
      </c>
      <c r="AC324" s="89" t="n">
        <f aca="false">$F324*I324</f>
        <v>0</v>
      </c>
      <c r="AD324" s="89" t="n">
        <f aca="false">$F324*J324</f>
        <v>-0</v>
      </c>
      <c r="AE324" s="89" t="n">
        <f aca="false">$F324*K324</f>
        <v>-0</v>
      </c>
      <c r="AF324" s="89" t="n">
        <f aca="false">$F324*L324</f>
        <v>-0</v>
      </c>
      <c r="AG324" s="89" t="n">
        <f aca="false">$F324*M324</f>
        <v>0</v>
      </c>
      <c r="AH324" s="89" t="n">
        <f aca="false">$F324*N324</f>
        <v>0</v>
      </c>
      <c r="AI324" s="89" t="n">
        <f aca="false">F324*O324</f>
        <v>0</v>
      </c>
      <c r="AJ324" s="93"/>
      <c r="AK324" s="89" t="n">
        <f aca="false">CHOOSE($G$3,AB324-AC324,AC324-AB324)</f>
        <v>0</v>
      </c>
      <c r="AL324" s="89" t="n">
        <f aca="false">CHOOSE($G$3,AE324-AF324,AF324-AE324)</f>
        <v>0</v>
      </c>
      <c r="AM324" s="89" t="n">
        <f aca="false">CHOOSE($G$3,AH324-AI324,AI324-AH324)</f>
        <v>0</v>
      </c>
      <c r="AN324" s="103" t="n">
        <f aca="false">SUM(AK324:AM324)</f>
        <v>0</v>
      </c>
      <c r="AP324" s="89" t="n">
        <f aca="false">CHOOSE($G$3,AA324-AB324,AB324-AA324)</f>
        <v>0</v>
      </c>
      <c r="AQ324" s="89" t="n">
        <f aca="false">CHOOSE($G$3,AD324-AE324,AE324-AD324)</f>
        <v>0</v>
      </c>
      <c r="AR324" s="89" t="n">
        <f aca="false">CHOOSE($G$3,AG324-AH324,AH324-AG324)</f>
        <v>0</v>
      </c>
      <c r="AS324" s="103" t="n">
        <f aca="false">AP324+AQ324+AR324</f>
        <v>0</v>
      </c>
      <c r="AT324" s="103"/>
      <c r="AU324" s="90" t="n">
        <f aca="false">AS324+AN324</f>
        <v>0</v>
      </c>
      <c r="AW324" s="90" t="n">
        <f aca="false">AI324+AF324+AC324</f>
        <v>0</v>
      </c>
      <c r="AX324" s="104"/>
    </row>
    <row r="325" customFormat="false" ht="12" hidden="false" customHeight="true" outlineLevel="0" collapsed="false">
      <c r="A325" s="94" t="n">
        <f aca="false">EDATE(A324,1)</f>
        <v>46419</v>
      </c>
      <c r="B325" s="95" t="n">
        <f aca="false">VLOOKUP(MONTH(A325),Volumes,4)</f>
        <v>10000</v>
      </c>
      <c r="C325" s="96"/>
      <c r="D325" s="97" t="n">
        <f aca="false">B325+C325</f>
        <v>10000</v>
      </c>
      <c r="E325" s="84" t="n">
        <f aca="false">IF(X325=0,0,IF(AND(X325=1,$H$3=1),D325*S325,IF($H$3=2,D325,"N/A")))</f>
        <v>0</v>
      </c>
      <c r="F325" s="84" t="n">
        <f aca="false">E325*W325</f>
        <v>0</v>
      </c>
      <c r="G325" s="32" t="n">
        <f aca="false">VLOOKUP($A325,Table,MATCH(G$4,Curves,0))</f>
        <v>4.0375</v>
      </c>
      <c r="H325" s="98" t="n">
        <f aca="false">G325</f>
        <v>4.0375</v>
      </c>
      <c r="I325" s="99" t="n">
        <f aca="false">H325</f>
        <v>4.0375</v>
      </c>
      <c r="J325" s="32" t="n">
        <f aca="false">VLOOKUP($A325,Table,MATCH(J$4,Curves,0))</f>
        <v>-0.0175</v>
      </c>
      <c r="K325" s="98" t="n">
        <f aca="false">J325</f>
        <v>-0.0175</v>
      </c>
      <c r="L325" s="99" t="n">
        <f aca="false">K325</f>
        <v>-0.0175</v>
      </c>
      <c r="M325" s="32" t="n">
        <f aca="false">VLOOKUP($A325,Table,MATCH(M$4,Curves,0))</f>
        <v>0.01</v>
      </c>
      <c r="N325" s="98" t="n">
        <f aca="false">VLOOKUP($A325,Table,MATCH(N$4,Curves,0))</f>
        <v>0.03</v>
      </c>
      <c r="O325" s="99" t="n">
        <f aca="false">N325</f>
        <v>0.03</v>
      </c>
      <c r="P325" s="100"/>
      <c r="Q325" s="99" t="n">
        <f aca="false">O325+L325+I325</f>
        <v>4.05</v>
      </c>
      <c r="R325" s="100"/>
      <c r="S325" s="35" t="n">
        <f aca="false">A326-A325</f>
        <v>28</v>
      </c>
      <c r="T325" s="101" t="n">
        <f aca="false">CHOOSE(F$3,A326+24,A325)</f>
        <v>46471</v>
      </c>
      <c r="U325" s="35" t="n">
        <f aca="false">T325-C$3</f>
        <v>9697</v>
      </c>
      <c r="V325" s="32" t="n">
        <f aca="false">VLOOKUP($A325,Table,MATCH(V$4,Curves,0))</f>
        <v>0.070859002456139</v>
      </c>
      <c r="W325" s="102" t="n">
        <f aca="false">1/(1+CHOOSE(F$3,(V326+($K$3/10000))/2,(V325+($K$3/10000))/2))^(2*U325/365.25)</f>
        <v>0.157446022487002</v>
      </c>
      <c r="X325" s="35" t="n">
        <f aca="false">IF(AND(mthbeg&lt;=A325,mthend&gt;=A325),1,0)</f>
        <v>0</v>
      </c>
      <c r="Y325" s="35" t="n">
        <f aca="false">S325*X325</f>
        <v>0</v>
      </c>
      <c r="AA325" s="89" t="n">
        <f aca="false">F325*G325</f>
        <v>0</v>
      </c>
      <c r="AB325" s="89" t="n">
        <f aca="false">$F325*H325</f>
        <v>0</v>
      </c>
      <c r="AC325" s="89" t="n">
        <f aca="false">$F325*I325</f>
        <v>0</v>
      </c>
      <c r="AD325" s="89" t="n">
        <f aca="false">$F325*J325</f>
        <v>-0</v>
      </c>
      <c r="AE325" s="89" t="n">
        <f aca="false">$F325*K325</f>
        <v>-0</v>
      </c>
      <c r="AF325" s="89" t="n">
        <f aca="false">$F325*L325</f>
        <v>-0</v>
      </c>
      <c r="AG325" s="89" t="n">
        <f aca="false">$F325*M325</f>
        <v>0</v>
      </c>
      <c r="AH325" s="89" t="n">
        <f aca="false">$F325*N325</f>
        <v>0</v>
      </c>
      <c r="AI325" s="89" t="n">
        <f aca="false">F325*O325</f>
        <v>0</v>
      </c>
      <c r="AJ325" s="93"/>
      <c r="AK325" s="89" t="n">
        <f aca="false">CHOOSE($G$3,AB325-AC325,AC325-AB325)</f>
        <v>0</v>
      </c>
      <c r="AL325" s="89" t="n">
        <f aca="false">CHOOSE($G$3,AE325-AF325,AF325-AE325)</f>
        <v>0</v>
      </c>
      <c r="AM325" s="89" t="n">
        <f aca="false">CHOOSE($G$3,AH325-AI325,AI325-AH325)</f>
        <v>0</v>
      </c>
      <c r="AN325" s="103" t="n">
        <f aca="false">SUM(AK325:AM325)</f>
        <v>0</v>
      </c>
      <c r="AP325" s="89" t="n">
        <f aca="false">CHOOSE($G$3,AA325-AB325,AB325-AA325)</f>
        <v>0</v>
      </c>
      <c r="AQ325" s="89" t="n">
        <f aca="false">CHOOSE($G$3,AD325-AE325,AE325-AD325)</f>
        <v>0</v>
      </c>
      <c r="AR325" s="89" t="n">
        <f aca="false">CHOOSE($G$3,AG325-AH325,AH325-AG325)</f>
        <v>0</v>
      </c>
      <c r="AS325" s="103" t="n">
        <f aca="false">AP325+AQ325+AR325</f>
        <v>0</v>
      </c>
      <c r="AT325" s="103"/>
      <c r="AU325" s="90" t="n">
        <f aca="false">AS325+AN325</f>
        <v>0</v>
      </c>
      <c r="AW325" s="90" t="n">
        <f aca="false">AI325+AF325+AC325</f>
        <v>0</v>
      </c>
      <c r="AX325" s="104"/>
    </row>
    <row r="326" customFormat="false" ht="12" hidden="false" customHeight="true" outlineLevel="0" collapsed="false">
      <c r="A326" s="94" t="n">
        <f aca="false">EDATE(A325,1)</f>
        <v>46447</v>
      </c>
      <c r="B326" s="95" t="n">
        <f aca="false">VLOOKUP(MONTH(A326),Volumes,4)</f>
        <v>10000</v>
      </c>
      <c r="C326" s="96"/>
      <c r="D326" s="97" t="n">
        <f aca="false">B326+C326</f>
        <v>10000</v>
      </c>
      <c r="E326" s="84" t="n">
        <f aca="false">IF(X326=0,0,IF(AND(X326=1,$H$3=1),D326*S326,IF($H$3=2,D326,"N/A")))</f>
        <v>0</v>
      </c>
      <c r="F326" s="84" t="n">
        <f aca="false">E326*W326</f>
        <v>0</v>
      </c>
      <c r="G326" s="32" t="n">
        <f aca="false">VLOOKUP($A326,Table,MATCH(G$4,Curves,0))</f>
        <v>4.0375</v>
      </c>
      <c r="H326" s="98" t="n">
        <f aca="false">G326</f>
        <v>4.0375</v>
      </c>
      <c r="I326" s="99" t="n">
        <f aca="false">H326</f>
        <v>4.0375</v>
      </c>
      <c r="J326" s="32" t="n">
        <f aca="false">VLOOKUP($A326,Table,MATCH(J$4,Curves,0))</f>
        <v>-0.0175</v>
      </c>
      <c r="K326" s="98" t="n">
        <f aca="false">J326</f>
        <v>-0.0175</v>
      </c>
      <c r="L326" s="99" t="n">
        <f aca="false">K326</f>
        <v>-0.0175</v>
      </c>
      <c r="M326" s="32" t="n">
        <f aca="false">VLOOKUP($A326,Table,MATCH(M$4,Curves,0))</f>
        <v>0.01</v>
      </c>
      <c r="N326" s="98" t="n">
        <f aca="false">VLOOKUP($A326,Table,MATCH(N$4,Curves,0))</f>
        <v>0.03</v>
      </c>
      <c r="O326" s="99" t="n">
        <f aca="false">N326</f>
        <v>0.03</v>
      </c>
      <c r="P326" s="100"/>
      <c r="Q326" s="99" t="n">
        <f aca="false">O326+L326+I326</f>
        <v>4.05</v>
      </c>
      <c r="R326" s="100"/>
      <c r="S326" s="35" t="n">
        <f aca="false">A327-A326</f>
        <v>31</v>
      </c>
      <c r="T326" s="101" t="n">
        <f aca="false">CHOOSE(F$3,A327+24,A326)</f>
        <v>46502</v>
      </c>
      <c r="U326" s="35" t="n">
        <f aca="false">T326-C$3</f>
        <v>9728</v>
      </c>
      <c r="V326" s="32" t="n">
        <f aca="false">VLOOKUP($A326,Table,MATCH(V$4,Curves,0))</f>
        <v>0.070859002456139</v>
      </c>
      <c r="W326" s="102" t="n">
        <f aca="false">1/(1+CHOOSE(F$3,(V327+($K$3/10000))/2,(V326+($K$3/10000))/2))^(2*U326/365.25)</f>
        <v>0.156518267503087</v>
      </c>
      <c r="X326" s="35" t="n">
        <f aca="false">IF(AND(mthbeg&lt;=A326,mthend&gt;=A326),1,0)</f>
        <v>0</v>
      </c>
      <c r="Y326" s="35" t="n">
        <f aca="false">S326*X326</f>
        <v>0</v>
      </c>
      <c r="AA326" s="89" t="n">
        <f aca="false">F326*G326</f>
        <v>0</v>
      </c>
      <c r="AB326" s="89" t="n">
        <f aca="false">$F326*H326</f>
        <v>0</v>
      </c>
      <c r="AC326" s="89" t="n">
        <f aca="false">$F326*I326</f>
        <v>0</v>
      </c>
      <c r="AD326" s="89" t="n">
        <f aca="false">$F326*J326</f>
        <v>-0</v>
      </c>
      <c r="AE326" s="89" t="n">
        <f aca="false">$F326*K326</f>
        <v>-0</v>
      </c>
      <c r="AF326" s="89" t="n">
        <f aca="false">$F326*L326</f>
        <v>-0</v>
      </c>
      <c r="AG326" s="89" t="n">
        <f aca="false">$F326*M326</f>
        <v>0</v>
      </c>
      <c r="AH326" s="89" t="n">
        <f aca="false">$F326*N326</f>
        <v>0</v>
      </c>
      <c r="AI326" s="89" t="n">
        <f aca="false">F326*O326</f>
        <v>0</v>
      </c>
      <c r="AJ326" s="93"/>
      <c r="AK326" s="89" t="n">
        <f aca="false">CHOOSE($G$3,AB326-AC326,AC326-AB326)</f>
        <v>0</v>
      </c>
      <c r="AL326" s="89" t="n">
        <f aca="false">CHOOSE($G$3,AE326-AF326,AF326-AE326)</f>
        <v>0</v>
      </c>
      <c r="AM326" s="89" t="n">
        <f aca="false">CHOOSE($G$3,AH326-AI326,AI326-AH326)</f>
        <v>0</v>
      </c>
      <c r="AN326" s="103" t="n">
        <f aca="false">SUM(AK326:AM326)</f>
        <v>0</v>
      </c>
      <c r="AP326" s="89" t="n">
        <f aca="false">CHOOSE($G$3,AA326-AB326,AB326-AA326)</f>
        <v>0</v>
      </c>
      <c r="AQ326" s="89" t="n">
        <f aca="false">CHOOSE($G$3,AD326-AE326,AE326-AD326)</f>
        <v>0</v>
      </c>
      <c r="AR326" s="89" t="n">
        <f aca="false">CHOOSE($G$3,AG326-AH326,AH326-AG326)</f>
        <v>0</v>
      </c>
      <c r="AS326" s="103" t="n">
        <f aca="false">AP326+AQ326+AR326</f>
        <v>0</v>
      </c>
      <c r="AT326" s="103"/>
      <c r="AU326" s="90" t="n">
        <f aca="false">AS326+AN326</f>
        <v>0</v>
      </c>
      <c r="AW326" s="90" t="n">
        <f aca="false">AI326+AF326+AC326</f>
        <v>0</v>
      </c>
      <c r="AX326" s="104"/>
    </row>
    <row r="327" customFormat="false" ht="12" hidden="false" customHeight="true" outlineLevel="0" collapsed="false">
      <c r="A327" s="94" t="n">
        <f aca="false">EDATE(A326,1)</f>
        <v>46478</v>
      </c>
      <c r="B327" s="95" t="n">
        <f aca="false">VLOOKUP(MONTH(A327),Volumes,4)</f>
        <v>10000</v>
      </c>
      <c r="C327" s="96"/>
      <c r="D327" s="97" t="n">
        <f aca="false">B327+C327</f>
        <v>10000</v>
      </c>
      <c r="E327" s="84" t="n">
        <f aca="false">IF(X327=0,0,IF(AND(X327=1,$H$3=1),D327*S327,IF($H$3=2,D327,"N/A")))</f>
        <v>0</v>
      </c>
      <c r="F327" s="84" t="n">
        <f aca="false">E327*W327</f>
        <v>0</v>
      </c>
      <c r="G327" s="32" t="n">
        <f aca="false">VLOOKUP($A327,Table,MATCH(G$4,Curves,0))</f>
        <v>4.0375</v>
      </c>
      <c r="H327" s="98" t="n">
        <f aca="false">G327</f>
        <v>4.0375</v>
      </c>
      <c r="I327" s="99" t="n">
        <f aca="false">H327</f>
        <v>4.0375</v>
      </c>
      <c r="J327" s="32" t="n">
        <f aca="false">VLOOKUP($A327,Table,MATCH(J$4,Curves,0))</f>
        <v>-0.0175</v>
      </c>
      <c r="K327" s="98" t="n">
        <f aca="false">J327</f>
        <v>-0.0175</v>
      </c>
      <c r="L327" s="99" t="n">
        <f aca="false">K327</f>
        <v>-0.0175</v>
      </c>
      <c r="M327" s="32" t="n">
        <f aca="false">VLOOKUP($A327,Table,MATCH(M$4,Curves,0))</f>
        <v>0.01</v>
      </c>
      <c r="N327" s="98" t="n">
        <f aca="false">VLOOKUP($A327,Table,MATCH(N$4,Curves,0))</f>
        <v>0.03</v>
      </c>
      <c r="O327" s="99" t="n">
        <f aca="false">N327</f>
        <v>0.03</v>
      </c>
      <c r="P327" s="100"/>
      <c r="Q327" s="99" t="n">
        <f aca="false">O327+L327+I327</f>
        <v>4.05</v>
      </c>
      <c r="R327" s="100"/>
      <c r="S327" s="35" t="n">
        <f aca="false">A328-A327</f>
        <v>30</v>
      </c>
      <c r="T327" s="101" t="n">
        <f aca="false">CHOOSE(F$3,A328+24,A327)</f>
        <v>46532</v>
      </c>
      <c r="U327" s="35" t="n">
        <f aca="false">T327-C$3</f>
        <v>9758</v>
      </c>
      <c r="V327" s="32" t="n">
        <f aca="false">VLOOKUP($A327,Table,MATCH(V$4,Curves,0))</f>
        <v>0.070859002456139</v>
      </c>
      <c r="W327" s="102" t="n">
        <f aca="false">1/(1+CHOOSE(F$3,(V328+($K$3/10000))/2,(V327+($K$3/10000))/2))^(2*U327/365.25)</f>
        <v>0.155625645571878</v>
      </c>
      <c r="X327" s="35" t="n">
        <f aca="false">IF(AND(mthbeg&lt;=A327,mthend&gt;=A327),1,0)</f>
        <v>0</v>
      </c>
      <c r="Y327" s="35" t="n">
        <f aca="false">S327*X327</f>
        <v>0</v>
      </c>
      <c r="AA327" s="89" t="n">
        <f aca="false">F327*G327</f>
        <v>0</v>
      </c>
      <c r="AB327" s="89" t="n">
        <f aca="false">$F327*H327</f>
        <v>0</v>
      </c>
      <c r="AC327" s="89" t="n">
        <f aca="false">$F327*I327</f>
        <v>0</v>
      </c>
      <c r="AD327" s="89" t="n">
        <f aca="false">$F327*J327</f>
        <v>-0</v>
      </c>
      <c r="AE327" s="89" t="n">
        <f aca="false">$F327*K327</f>
        <v>-0</v>
      </c>
      <c r="AF327" s="89" t="n">
        <f aca="false">$F327*L327</f>
        <v>-0</v>
      </c>
      <c r="AG327" s="89" t="n">
        <f aca="false">$F327*M327</f>
        <v>0</v>
      </c>
      <c r="AH327" s="89" t="n">
        <f aca="false">$F327*N327</f>
        <v>0</v>
      </c>
      <c r="AI327" s="89" t="n">
        <f aca="false">F327*O327</f>
        <v>0</v>
      </c>
      <c r="AJ327" s="93"/>
      <c r="AK327" s="89" t="n">
        <f aca="false">CHOOSE($G$3,AB327-AC327,AC327-AB327)</f>
        <v>0</v>
      </c>
      <c r="AL327" s="89" t="n">
        <f aca="false">CHOOSE($G$3,AE327-AF327,AF327-AE327)</f>
        <v>0</v>
      </c>
      <c r="AM327" s="89" t="n">
        <f aca="false">CHOOSE($G$3,AH327-AI327,AI327-AH327)</f>
        <v>0</v>
      </c>
      <c r="AN327" s="103" t="n">
        <f aca="false">SUM(AK327:AM327)</f>
        <v>0</v>
      </c>
      <c r="AP327" s="89" t="n">
        <f aca="false">CHOOSE($G$3,AA327-AB327,AB327-AA327)</f>
        <v>0</v>
      </c>
      <c r="AQ327" s="89" t="n">
        <f aca="false">CHOOSE($G$3,AD327-AE327,AE327-AD327)</f>
        <v>0</v>
      </c>
      <c r="AR327" s="89" t="n">
        <f aca="false">CHOOSE($G$3,AG327-AH327,AH327-AG327)</f>
        <v>0</v>
      </c>
      <c r="AS327" s="103" t="n">
        <f aca="false">AP327+AQ327+AR327</f>
        <v>0</v>
      </c>
      <c r="AT327" s="103"/>
      <c r="AU327" s="90" t="n">
        <f aca="false">AS327+AN327</f>
        <v>0</v>
      </c>
      <c r="AW327" s="90" t="n">
        <f aca="false">AI327+AF327+AC327</f>
        <v>0</v>
      </c>
      <c r="AX327" s="104"/>
    </row>
    <row r="328" customFormat="false" ht="12" hidden="false" customHeight="true" outlineLevel="0" collapsed="false">
      <c r="A328" s="94" t="n">
        <f aca="false">EDATE(A327,1)</f>
        <v>46508</v>
      </c>
      <c r="B328" s="95" t="n">
        <f aca="false">VLOOKUP(MONTH(A328),Volumes,4)</f>
        <v>20000</v>
      </c>
      <c r="C328" s="96"/>
      <c r="D328" s="97" t="n">
        <f aca="false">B328+C328</f>
        <v>20000</v>
      </c>
      <c r="E328" s="84" t="n">
        <f aca="false">IF(X328=0,0,IF(AND(X328=1,$H$3=1),D328*S328,IF($H$3=2,D328,"N/A")))</f>
        <v>0</v>
      </c>
      <c r="F328" s="84" t="n">
        <f aca="false">E328*W328</f>
        <v>0</v>
      </c>
      <c r="G328" s="32" t="n">
        <f aca="false">VLOOKUP($A328,Table,MATCH(G$4,Curves,0))</f>
        <v>4.0375</v>
      </c>
      <c r="H328" s="98" t="n">
        <f aca="false">G328</f>
        <v>4.0375</v>
      </c>
      <c r="I328" s="99" t="n">
        <f aca="false">H328</f>
        <v>4.0375</v>
      </c>
      <c r="J328" s="32" t="n">
        <f aca="false">VLOOKUP($A328,Table,MATCH(J$4,Curves,0))</f>
        <v>-0.0175</v>
      </c>
      <c r="K328" s="98" t="n">
        <f aca="false">J328</f>
        <v>-0.0175</v>
      </c>
      <c r="L328" s="99" t="n">
        <f aca="false">K328</f>
        <v>-0.0175</v>
      </c>
      <c r="M328" s="32" t="n">
        <f aca="false">VLOOKUP($A328,Table,MATCH(M$4,Curves,0))</f>
        <v>0.01</v>
      </c>
      <c r="N328" s="98" t="n">
        <f aca="false">VLOOKUP($A328,Table,MATCH(N$4,Curves,0))</f>
        <v>0.03</v>
      </c>
      <c r="O328" s="99" t="n">
        <f aca="false">N328</f>
        <v>0.03</v>
      </c>
      <c r="P328" s="100"/>
      <c r="Q328" s="99" t="n">
        <f aca="false">O328+L328+I328</f>
        <v>4.05</v>
      </c>
      <c r="R328" s="100"/>
      <c r="S328" s="35" t="n">
        <f aca="false">A329-A328</f>
        <v>31</v>
      </c>
      <c r="T328" s="101" t="n">
        <f aca="false">CHOOSE(F$3,A329+24,A328)</f>
        <v>46563</v>
      </c>
      <c r="U328" s="35" t="n">
        <f aca="false">T328-C$3</f>
        <v>9789</v>
      </c>
      <c r="V328" s="32" t="n">
        <f aca="false">VLOOKUP($A328,Table,MATCH(V$4,Curves,0))</f>
        <v>0.070859002456139</v>
      </c>
      <c r="W328" s="102" t="n">
        <f aca="false">1/(1+CHOOSE(F$3,(V329+($K$3/10000))/2,(V328+($K$3/10000))/2))^(2*U328/365.25)</f>
        <v>0.15470861720861</v>
      </c>
      <c r="X328" s="35" t="n">
        <f aca="false">IF(AND(mthbeg&lt;=A328,mthend&gt;=A328),1,0)</f>
        <v>0</v>
      </c>
      <c r="Y328" s="35" t="n">
        <f aca="false">S328*X328</f>
        <v>0</v>
      </c>
      <c r="AA328" s="89" t="n">
        <f aca="false">F328*G328</f>
        <v>0</v>
      </c>
      <c r="AB328" s="89" t="n">
        <f aca="false">$F328*H328</f>
        <v>0</v>
      </c>
      <c r="AC328" s="89" t="n">
        <f aca="false">$F328*I328</f>
        <v>0</v>
      </c>
      <c r="AD328" s="89" t="n">
        <f aca="false">$F328*J328</f>
        <v>-0</v>
      </c>
      <c r="AE328" s="89" t="n">
        <f aca="false">$F328*K328</f>
        <v>-0</v>
      </c>
      <c r="AF328" s="89" t="n">
        <f aca="false">$F328*L328</f>
        <v>-0</v>
      </c>
      <c r="AG328" s="89" t="n">
        <f aca="false">$F328*M328</f>
        <v>0</v>
      </c>
      <c r="AH328" s="89" t="n">
        <f aca="false">$F328*N328</f>
        <v>0</v>
      </c>
      <c r="AI328" s="89" t="n">
        <f aca="false">F328*O328</f>
        <v>0</v>
      </c>
      <c r="AJ328" s="93"/>
      <c r="AK328" s="89" t="n">
        <f aca="false">CHOOSE($G$3,AB328-AC328,AC328-AB328)</f>
        <v>0</v>
      </c>
      <c r="AL328" s="89" t="n">
        <f aca="false">CHOOSE($G$3,AE328-AF328,AF328-AE328)</f>
        <v>0</v>
      </c>
      <c r="AM328" s="89" t="n">
        <f aca="false">CHOOSE($G$3,AH328-AI328,AI328-AH328)</f>
        <v>0</v>
      </c>
      <c r="AN328" s="103" t="n">
        <f aca="false">SUM(AK328:AM328)</f>
        <v>0</v>
      </c>
      <c r="AP328" s="89" t="n">
        <f aca="false">CHOOSE($G$3,AA328-AB328,AB328-AA328)</f>
        <v>0</v>
      </c>
      <c r="AQ328" s="89" t="n">
        <f aca="false">CHOOSE($G$3,AD328-AE328,AE328-AD328)</f>
        <v>0</v>
      </c>
      <c r="AR328" s="89" t="n">
        <f aca="false">CHOOSE($G$3,AG328-AH328,AH328-AG328)</f>
        <v>0</v>
      </c>
      <c r="AS328" s="103" t="n">
        <f aca="false">AP328+AQ328+AR328</f>
        <v>0</v>
      </c>
      <c r="AT328" s="103"/>
      <c r="AU328" s="90" t="n">
        <f aca="false">AS328+AN328</f>
        <v>0</v>
      </c>
      <c r="AW328" s="90" t="n">
        <f aca="false">AI328+AF328+AC328</f>
        <v>0</v>
      </c>
      <c r="AX328" s="104"/>
    </row>
    <row r="329" customFormat="false" ht="12" hidden="false" customHeight="true" outlineLevel="0" collapsed="false">
      <c r="A329" s="94" t="n">
        <f aca="false">EDATE(A328,1)</f>
        <v>46539</v>
      </c>
      <c r="B329" s="95" t="n">
        <f aca="false">VLOOKUP(MONTH(A329),Volumes,4)</f>
        <v>40000</v>
      </c>
      <c r="C329" s="96"/>
      <c r="D329" s="97" t="n">
        <f aca="false">B329+C329</f>
        <v>40000</v>
      </c>
      <c r="E329" s="84" t="n">
        <f aca="false">IF(X329=0,0,IF(AND(X329=1,$H$3=1),D329*S329,IF($H$3=2,D329,"N/A")))</f>
        <v>0</v>
      </c>
      <c r="F329" s="84" t="n">
        <f aca="false">E329*W329</f>
        <v>0</v>
      </c>
      <c r="G329" s="32" t="n">
        <f aca="false">VLOOKUP($A329,Table,MATCH(G$4,Curves,0))</f>
        <v>4.0375</v>
      </c>
      <c r="H329" s="98" t="n">
        <f aca="false">G329</f>
        <v>4.0375</v>
      </c>
      <c r="I329" s="99" t="n">
        <f aca="false">H329</f>
        <v>4.0375</v>
      </c>
      <c r="J329" s="32" t="n">
        <f aca="false">VLOOKUP($A329,Table,MATCH(J$4,Curves,0))</f>
        <v>-0.0175</v>
      </c>
      <c r="K329" s="98" t="n">
        <f aca="false">J329</f>
        <v>-0.0175</v>
      </c>
      <c r="L329" s="99" t="n">
        <f aca="false">K329</f>
        <v>-0.0175</v>
      </c>
      <c r="M329" s="32" t="n">
        <f aca="false">VLOOKUP($A329,Table,MATCH(M$4,Curves,0))</f>
        <v>0.01</v>
      </c>
      <c r="N329" s="98" t="n">
        <f aca="false">VLOOKUP($A329,Table,MATCH(N$4,Curves,0))</f>
        <v>0.03</v>
      </c>
      <c r="O329" s="99" t="n">
        <f aca="false">N329</f>
        <v>0.03</v>
      </c>
      <c r="P329" s="100"/>
      <c r="Q329" s="99" t="n">
        <f aca="false">O329+L329+I329</f>
        <v>4.05</v>
      </c>
      <c r="R329" s="100"/>
      <c r="S329" s="35" t="n">
        <f aca="false">A330-A329</f>
        <v>30</v>
      </c>
      <c r="T329" s="101" t="n">
        <f aca="false">CHOOSE(F$3,A330+24,A329)</f>
        <v>46593</v>
      </c>
      <c r="U329" s="35" t="n">
        <f aca="false">T329-C$3</f>
        <v>9819</v>
      </c>
      <c r="V329" s="32" t="n">
        <f aca="false">VLOOKUP($A329,Table,MATCH(V$4,Curves,0))</f>
        <v>0.070859002456139</v>
      </c>
      <c r="W329" s="102" t="n">
        <f aca="false">1/(1+CHOOSE(F$3,(V330+($K$3/10000))/2,(V329+($K$3/10000))/2))^(2*U329/365.25)</f>
        <v>0.153826315692815</v>
      </c>
      <c r="X329" s="35" t="n">
        <f aca="false">IF(AND(mthbeg&lt;=A329,mthend&gt;=A329),1,0)</f>
        <v>0</v>
      </c>
      <c r="Y329" s="35" t="n">
        <f aca="false">S329*X329</f>
        <v>0</v>
      </c>
      <c r="AA329" s="89" t="n">
        <f aca="false">F329*G329</f>
        <v>0</v>
      </c>
      <c r="AB329" s="89" t="n">
        <f aca="false">$F329*H329</f>
        <v>0</v>
      </c>
      <c r="AC329" s="89" t="n">
        <f aca="false">$F329*I329</f>
        <v>0</v>
      </c>
      <c r="AD329" s="89" t="n">
        <f aca="false">$F329*J329</f>
        <v>-0</v>
      </c>
      <c r="AE329" s="89" t="n">
        <f aca="false">$F329*K329</f>
        <v>-0</v>
      </c>
      <c r="AF329" s="89" t="n">
        <f aca="false">$F329*L329</f>
        <v>-0</v>
      </c>
      <c r="AG329" s="89" t="n">
        <f aca="false">$F329*M329</f>
        <v>0</v>
      </c>
      <c r="AH329" s="89" t="n">
        <f aca="false">$F329*N329</f>
        <v>0</v>
      </c>
      <c r="AI329" s="89" t="n">
        <f aca="false">F329*O329</f>
        <v>0</v>
      </c>
      <c r="AJ329" s="93"/>
      <c r="AK329" s="89" t="n">
        <f aca="false">CHOOSE($G$3,AB329-AC329,AC329-AB329)</f>
        <v>0</v>
      </c>
      <c r="AL329" s="89" t="n">
        <f aca="false">CHOOSE($G$3,AE329-AF329,AF329-AE329)</f>
        <v>0</v>
      </c>
      <c r="AM329" s="89" t="n">
        <f aca="false">CHOOSE($G$3,AH329-AI329,AI329-AH329)</f>
        <v>0</v>
      </c>
      <c r="AN329" s="103" t="n">
        <f aca="false">SUM(AK329:AM329)</f>
        <v>0</v>
      </c>
      <c r="AP329" s="89" t="n">
        <f aca="false">CHOOSE($G$3,AA329-AB329,AB329-AA329)</f>
        <v>0</v>
      </c>
      <c r="AQ329" s="89" t="n">
        <f aca="false">CHOOSE($G$3,AD329-AE329,AE329-AD329)</f>
        <v>0</v>
      </c>
      <c r="AR329" s="89" t="n">
        <f aca="false">CHOOSE($G$3,AG329-AH329,AH329-AG329)</f>
        <v>0</v>
      </c>
      <c r="AS329" s="103" t="n">
        <f aca="false">AP329+AQ329+AR329</f>
        <v>0</v>
      </c>
      <c r="AT329" s="103"/>
      <c r="AU329" s="90" t="n">
        <f aca="false">AS329+AN329</f>
        <v>0</v>
      </c>
      <c r="AW329" s="90" t="n">
        <f aca="false">AI329+AF329+AC329</f>
        <v>0</v>
      </c>
      <c r="AX329" s="104"/>
    </row>
    <row r="330" customFormat="false" ht="12" hidden="false" customHeight="true" outlineLevel="0" collapsed="false">
      <c r="A330" s="94" t="n">
        <f aca="false">EDATE(A329,1)</f>
        <v>46569</v>
      </c>
      <c r="B330" s="95" t="n">
        <f aca="false">VLOOKUP(MONTH(A330),Volumes,4)</f>
        <v>40000</v>
      </c>
      <c r="C330" s="96"/>
      <c r="D330" s="97" t="n">
        <f aca="false">B330+C330</f>
        <v>40000</v>
      </c>
      <c r="E330" s="84" t="n">
        <f aca="false">IF(X330=0,0,IF(AND(X330=1,$H$3=1),D330*S330,IF($H$3=2,D330,"N/A")))</f>
        <v>0</v>
      </c>
      <c r="F330" s="84" t="n">
        <f aca="false">E330*W330</f>
        <v>0</v>
      </c>
      <c r="G330" s="32" t="n">
        <f aca="false">VLOOKUP($A330,Table,MATCH(G$4,Curves,0))</f>
        <v>4.0375</v>
      </c>
      <c r="H330" s="98" t="n">
        <f aca="false">G330</f>
        <v>4.0375</v>
      </c>
      <c r="I330" s="99" t="n">
        <f aca="false">H330</f>
        <v>4.0375</v>
      </c>
      <c r="J330" s="32" t="n">
        <f aca="false">VLOOKUP($A330,Table,MATCH(J$4,Curves,0))</f>
        <v>-0.0175</v>
      </c>
      <c r="K330" s="98" t="n">
        <f aca="false">J330</f>
        <v>-0.0175</v>
      </c>
      <c r="L330" s="99" t="n">
        <f aca="false">K330</f>
        <v>-0.0175</v>
      </c>
      <c r="M330" s="32" t="n">
        <f aca="false">VLOOKUP($A330,Table,MATCH(M$4,Curves,0))</f>
        <v>0.01</v>
      </c>
      <c r="N330" s="98" t="n">
        <f aca="false">VLOOKUP($A330,Table,MATCH(N$4,Curves,0))</f>
        <v>0.03</v>
      </c>
      <c r="O330" s="99" t="n">
        <f aca="false">N330</f>
        <v>0.03</v>
      </c>
      <c r="P330" s="100"/>
      <c r="Q330" s="99" t="n">
        <f aca="false">O330+L330+I330</f>
        <v>4.05</v>
      </c>
      <c r="R330" s="100"/>
      <c r="S330" s="35" t="n">
        <f aca="false">A331-A330</f>
        <v>31</v>
      </c>
      <c r="T330" s="101" t="n">
        <f aca="false">CHOOSE(F$3,A331+24,A330)</f>
        <v>46624</v>
      </c>
      <c r="U330" s="35" t="n">
        <f aca="false">T330-C$3</f>
        <v>9850</v>
      </c>
      <c r="V330" s="32" t="n">
        <f aca="false">VLOOKUP($A330,Table,MATCH(V$4,Curves,0))</f>
        <v>0.070859002456139</v>
      </c>
      <c r="W330" s="102" t="n">
        <f aca="false">1/(1+CHOOSE(F$3,(V331+($K$3/10000))/2,(V330+($K$3/10000))/2))^(2*U330/365.25)</f>
        <v>0.15291988992996</v>
      </c>
      <c r="X330" s="35" t="n">
        <f aca="false">IF(AND(mthbeg&lt;=A330,mthend&gt;=A330),1,0)</f>
        <v>0</v>
      </c>
      <c r="Y330" s="35" t="n">
        <f aca="false">S330*X330</f>
        <v>0</v>
      </c>
      <c r="AA330" s="89" t="n">
        <f aca="false">F330*G330</f>
        <v>0</v>
      </c>
      <c r="AB330" s="89" t="n">
        <f aca="false">$F330*H330</f>
        <v>0</v>
      </c>
      <c r="AC330" s="89" t="n">
        <f aca="false">$F330*I330</f>
        <v>0</v>
      </c>
      <c r="AD330" s="89" t="n">
        <f aca="false">$F330*J330</f>
        <v>-0</v>
      </c>
      <c r="AE330" s="89" t="n">
        <f aca="false">$F330*K330</f>
        <v>-0</v>
      </c>
      <c r="AF330" s="89" t="n">
        <f aca="false">$F330*L330</f>
        <v>-0</v>
      </c>
      <c r="AG330" s="89" t="n">
        <f aca="false">$F330*M330</f>
        <v>0</v>
      </c>
      <c r="AH330" s="89" t="n">
        <f aca="false">$F330*N330</f>
        <v>0</v>
      </c>
      <c r="AI330" s="89" t="n">
        <f aca="false">F330*O330</f>
        <v>0</v>
      </c>
      <c r="AJ330" s="93"/>
      <c r="AK330" s="89" t="n">
        <f aca="false">CHOOSE($G$3,AB330-AC330,AC330-AB330)</f>
        <v>0</v>
      </c>
      <c r="AL330" s="89" t="n">
        <f aca="false">CHOOSE($G$3,AE330-AF330,AF330-AE330)</f>
        <v>0</v>
      </c>
      <c r="AM330" s="89" t="n">
        <f aca="false">CHOOSE($G$3,AH330-AI330,AI330-AH330)</f>
        <v>0</v>
      </c>
      <c r="AN330" s="103" t="n">
        <f aca="false">SUM(AK330:AM330)</f>
        <v>0</v>
      </c>
      <c r="AP330" s="89" t="n">
        <f aca="false">CHOOSE($G$3,AA330-AB330,AB330-AA330)</f>
        <v>0</v>
      </c>
      <c r="AQ330" s="89" t="n">
        <f aca="false">CHOOSE($G$3,AD330-AE330,AE330-AD330)</f>
        <v>0</v>
      </c>
      <c r="AR330" s="89" t="n">
        <f aca="false">CHOOSE($G$3,AG330-AH330,AH330-AG330)</f>
        <v>0</v>
      </c>
      <c r="AS330" s="103" t="n">
        <f aca="false">AP330+AQ330+AR330</f>
        <v>0</v>
      </c>
      <c r="AT330" s="103"/>
      <c r="AU330" s="90" t="n">
        <f aca="false">AS330+AN330</f>
        <v>0</v>
      </c>
      <c r="AW330" s="90" t="n">
        <f aca="false">AI330+AF330+AC330</f>
        <v>0</v>
      </c>
      <c r="AX330" s="104"/>
    </row>
    <row r="331" customFormat="false" ht="12" hidden="false" customHeight="true" outlineLevel="0" collapsed="false">
      <c r="A331" s="94" t="n">
        <f aca="false">EDATE(A330,1)</f>
        <v>46600</v>
      </c>
      <c r="B331" s="95" t="n">
        <f aca="false">VLOOKUP(MONTH(A331),Volumes,4)</f>
        <v>40000</v>
      </c>
      <c r="C331" s="96"/>
      <c r="D331" s="97" t="n">
        <f aca="false">B331+C331</f>
        <v>40000</v>
      </c>
      <c r="E331" s="84" t="n">
        <f aca="false">IF(X331=0,0,IF(AND(X331=1,$H$3=1),D331*S331,IF($H$3=2,D331,"N/A")))</f>
        <v>0</v>
      </c>
      <c r="F331" s="84" t="n">
        <f aca="false">E331*W331</f>
        <v>0</v>
      </c>
      <c r="G331" s="32" t="n">
        <f aca="false">VLOOKUP($A331,Table,MATCH(G$4,Curves,0))</f>
        <v>4.0375</v>
      </c>
      <c r="H331" s="98" t="n">
        <f aca="false">G331</f>
        <v>4.0375</v>
      </c>
      <c r="I331" s="99" t="n">
        <f aca="false">H331</f>
        <v>4.0375</v>
      </c>
      <c r="J331" s="32" t="n">
        <f aca="false">VLOOKUP($A331,Table,MATCH(J$4,Curves,0))</f>
        <v>-0.0175</v>
      </c>
      <c r="K331" s="98" t="n">
        <f aca="false">J331</f>
        <v>-0.0175</v>
      </c>
      <c r="L331" s="99" t="n">
        <f aca="false">K331</f>
        <v>-0.0175</v>
      </c>
      <c r="M331" s="32" t="n">
        <f aca="false">VLOOKUP($A331,Table,MATCH(M$4,Curves,0))</f>
        <v>0.01</v>
      </c>
      <c r="N331" s="98" t="n">
        <f aca="false">VLOOKUP($A331,Table,MATCH(N$4,Curves,0))</f>
        <v>0.03</v>
      </c>
      <c r="O331" s="99" t="n">
        <f aca="false">N331</f>
        <v>0.03</v>
      </c>
      <c r="P331" s="100"/>
      <c r="Q331" s="99" t="n">
        <f aca="false">O331+L331+I331</f>
        <v>4.05</v>
      </c>
      <c r="R331" s="100"/>
      <c r="S331" s="35" t="n">
        <f aca="false">A332-A331</f>
        <v>31</v>
      </c>
      <c r="T331" s="101" t="n">
        <f aca="false">CHOOSE(F$3,A332+24,A331)</f>
        <v>46655</v>
      </c>
      <c r="U331" s="35" t="n">
        <f aca="false">T331-C$3</f>
        <v>9881</v>
      </c>
      <c r="V331" s="32" t="n">
        <f aca="false">VLOOKUP($A331,Table,MATCH(V$4,Curves,0))</f>
        <v>0.070859002456139</v>
      </c>
      <c r="W331" s="102" t="n">
        <f aca="false">1/(1+CHOOSE(F$3,(V332+($K$3/10000))/2,(V331+($K$3/10000))/2))^(2*U331/365.25)</f>
        <v>0.152018805305647</v>
      </c>
      <c r="X331" s="35" t="n">
        <f aca="false">IF(AND(mthbeg&lt;=A331,mthend&gt;=A331),1,0)</f>
        <v>0</v>
      </c>
      <c r="Y331" s="35" t="n">
        <f aca="false">S331*X331</f>
        <v>0</v>
      </c>
      <c r="AA331" s="89" t="n">
        <f aca="false">F331*G331</f>
        <v>0</v>
      </c>
      <c r="AB331" s="89" t="n">
        <f aca="false">$F331*H331</f>
        <v>0</v>
      </c>
      <c r="AC331" s="89" t="n">
        <f aca="false">$F331*I331</f>
        <v>0</v>
      </c>
      <c r="AD331" s="89" t="n">
        <f aca="false">$F331*J331</f>
        <v>-0</v>
      </c>
      <c r="AE331" s="89" t="n">
        <f aca="false">$F331*K331</f>
        <v>-0</v>
      </c>
      <c r="AF331" s="89" t="n">
        <f aca="false">$F331*L331</f>
        <v>-0</v>
      </c>
      <c r="AG331" s="89" t="n">
        <f aca="false">$F331*M331</f>
        <v>0</v>
      </c>
      <c r="AH331" s="89" t="n">
        <f aca="false">$F331*N331</f>
        <v>0</v>
      </c>
      <c r="AI331" s="89" t="n">
        <f aca="false">F331*O331</f>
        <v>0</v>
      </c>
      <c r="AJ331" s="93"/>
      <c r="AK331" s="89" t="n">
        <f aca="false">CHOOSE($G$3,AB331-AC331,AC331-AB331)</f>
        <v>0</v>
      </c>
      <c r="AL331" s="89" t="n">
        <f aca="false">CHOOSE($G$3,AE331-AF331,AF331-AE331)</f>
        <v>0</v>
      </c>
      <c r="AM331" s="89" t="n">
        <f aca="false">CHOOSE($G$3,AH331-AI331,AI331-AH331)</f>
        <v>0</v>
      </c>
      <c r="AN331" s="103" t="n">
        <f aca="false">SUM(AK331:AM331)</f>
        <v>0</v>
      </c>
      <c r="AP331" s="89" t="n">
        <f aca="false">CHOOSE($G$3,AA331-AB331,AB331-AA331)</f>
        <v>0</v>
      </c>
      <c r="AQ331" s="89" t="n">
        <f aca="false">CHOOSE($G$3,AD331-AE331,AE331-AD331)</f>
        <v>0</v>
      </c>
      <c r="AR331" s="89" t="n">
        <f aca="false">CHOOSE($G$3,AG331-AH331,AH331-AG331)</f>
        <v>0</v>
      </c>
      <c r="AS331" s="103" t="n">
        <f aca="false">AP331+AQ331+AR331</f>
        <v>0</v>
      </c>
      <c r="AT331" s="103"/>
      <c r="AU331" s="90" t="n">
        <f aca="false">AS331+AN331</f>
        <v>0</v>
      </c>
      <c r="AW331" s="90" t="n">
        <f aca="false">AI331+AF331+AC331</f>
        <v>0</v>
      </c>
      <c r="AX331" s="104"/>
    </row>
    <row r="332" customFormat="false" ht="12" hidden="false" customHeight="true" outlineLevel="0" collapsed="false">
      <c r="A332" s="94" t="n">
        <f aca="false">EDATE(A331,1)</f>
        <v>46631</v>
      </c>
      <c r="B332" s="95" t="n">
        <f aca="false">VLOOKUP(MONTH(A332),Volumes,4)</f>
        <v>20000</v>
      </c>
      <c r="C332" s="96"/>
      <c r="D332" s="97" t="n">
        <f aca="false">B332+C332</f>
        <v>20000</v>
      </c>
      <c r="E332" s="84" t="n">
        <f aca="false">IF(X332=0,0,IF(AND(X332=1,$H$3=1),D332*S332,IF($H$3=2,D332,"N/A")))</f>
        <v>0</v>
      </c>
      <c r="F332" s="84" t="n">
        <f aca="false">E332*W332</f>
        <v>0</v>
      </c>
      <c r="G332" s="32" t="n">
        <f aca="false">VLOOKUP($A332,Table,MATCH(G$4,Curves,0))</f>
        <v>4.0375</v>
      </c>
      <c r="H332" s="98" t="n">
        <f aca="false">G332</f>
        <v>4.0375</v>
      </c>
      <c r="I332" s="99" t="n">
        <f aca="false">H332</f>
        <v>4.0375</v>
      </c>
      <c r="J332" s="32" t="n">
        <f aca="false">VLOOKUP($A332,Table,MATCH(J$4,Curves,0))</f>
        <v>-0.0175</v>
      </c>
      <c r="K332" s="98" t="n">
        <f aca="false">J332</f>
        <v>-0.0175</v>
      </c>
      <c r="L332" s="99" t="n">
        <f aca="false">K332</f>
        <v>-0.0175</v>
      </c>
      <c r="M332" s="32" t="n">
        <f aca="false">VLOOKUP($A332,Table,MATCH(M$4,Curves,0))</f>
        <v>0.01</v>
      </c>
      <c r="N332" s="98" t="n">
        <f aca="false">VLOOKUP($A332,Table,MATCH(N$4,Curves,0))</f>
        <v>0.03</v>
      </c>
      <c r="O332" s="99" t="n">
        <f aca="false">N332</f>
        <v>0.03</v>
      </c>
      <c r="P332" s="100"/>
      <c r="Q332" s="99" t="n">
        <f aca="false">O332+L332+I332</f>
        <v>4.05</v>
      </c>
      <c r="R332" s="100"/>
      <c r="S332" s="35" t="n">
        <f aca="false">A333-A332</f>
        <v>30</v>
      </c>
      <c r="T332" s="101" t="n">
        <f aca="false">CHOOSE(F$3,A333+24,A332)</f>
        <v>46685</v>
      </c>
      <c r="U332" s="35" t="n">
        <f aca="false">T332-C$3</f>
        <v>9911</v>
      </c>
      <c r="V332" s="32" t="n">
        <f aca="false">VLOOKUP($A332,Table,MATCH(V$4,Curves,0))</f>
        <v>0.070859002456139</v>
      </c>
      <c r="W332" s="102" t="n">
        <f aca="false">1/(1+CHOOSE(F$3,(V333+($K$3/10000))/2,(V332+($K$3/10000))/2))^(2*U332/365.25)</f>
        <v>0.151151843757089</v>
      </c>
      <c r="X332" s="35" t="n">
        <f aca="false">IF(AND(mthbeg&lt;=A332,mthend&gt;=A332),1,0)</f>
        <v>0</v>
      </c>
      <c r="Y332" s="35" t="n">
        <f aca="false">S332*X332</f>
        <v>0</v>
      </c>
      <c r="AA332" s="89" t="n">
        <f aca="false">F332*G332</f>
        <v>0</v>
      </c>
      <c r="AB332" s="89" t="n">
        <f aca="false">$F332*H332</f>
        <v>0</v>
      </c>
      <c r="AC332" s="89" t="n">
        <f aca="false">$F332*I332</f>
        <v>0</v>
      </c>
      <c r="AD332" s="89" t="n">
        <f aca="false">$F332*J332</f>
        <v>-0</v>
      </c>
      <c r="AE332" s="89" t="n">
        <f aca="false">$F332*K332</f>
        <v>-0</v>
      </c>
      <c r="AF332" s="89" t="n">
        <f aca="false">$F332*L332</f>
        <v>-0</v>
      </c>
      <c r="AG332" s="89" t="n">
        <f aca="false">$F332*M332</f>
        <v>0</v>
      </c>
      <c r="AH332" s="89" t="n">
        <f aca="false">$F332*N332</f>
        <v>0</v>
      </c>
      <c r="AI332" s="89" t="n">
        <f aca="false">F332*O332</f>
        <v>0</v>
      </c>
      <c r="AJ332" s="93"/>
      <c r="AK332" s="89" t="n">
        <f aca="false">CHOOSE($G$3,AB332-AC332,AC332-AB332)</f>
        <v>0</v>
      </c>
      <c r="AL332" s="89" t="n">
        <f aca="false">CHOOSE($G$3,AE332-AF332,AF332-AE332)</f>
        <v>0</v>
      </c>
      <c r="AM332" s="89" t="n">
        <f aca="false">CHOOSE($G$3,AH332-AI332,AI332-AH332)</f>
        <v>0</v>
      </c>
      <c r="AN332" s="103" t="n">
        <f aca="false">SUM(AK332:AM332)</f>
        <v>0</v>
      </c>
      <c r="AP332" s="89" t="n">
        <f aca="false">CHOOSE($G$3,AA332-AB332,AB332-AA332)</f>
        <v>0</v>
      </c>
      <c r="AQ332" s="89" t="n">
        <f aca="false">CHOOSE($G$3,AD332-AE332,AE332-AD332)</f>
        <v>0</v>
      </c>
      <c r="AR332" s="89" t="n">
        <f aca="false">CHOOSE($G$3,AG332-AH332,AH332-AG332)</f>
        <v>0</v>
      </c>
      <c r="AS332" s="103" t="n">
        <f aca="false">AP332+AQ332+AR332</f>
        <v>0</v>
      </c>
      <c r="AT332" s="103"/>
      <c r="AU332" s="90" t="n">
        <f aca="false">AS332+AN332</f>
        <v>0</v>
      </c>
      <c r="AW332" s="90" t="n">
        <f aca="false">AI332+AF332+AC332</f>
        <v>0</v>
      </c>
      <c r="AX332" s="104"/>
    </row>
    <row r="333" customFormat="false" ht="12" hidden="false" customHeight="true" outlineLevel="0" collapsed="false">
      <c r="A333" s="94" t="n">
        <f aca="false">EDATE(A332,1)</f>
        <v>46661</v>
      </c>
      <c r="B333" s="95" t="n">
        <f aca="false">VLOOKUP(MONTH(A333),Volumes,4)</f>
        <v>10000</v>
      </c>
      <c r="C333" s="96"/>
      <c r="D333" s="97" t="n">
        <f aca="false">B333+C333</f>
        <v>10000</v>
      </c>
      <c r="E333" s="84" t="n">
        <f aca="false">IF(X333=0,0,IF(AND(X333=1,$H$3=1),D333*S333,IF($H$3=2,D333,"N/A")))</f>
        <v>0</v>
      </c>
      <c r="F333" s="84" t="n">
        <f aca="false">E333*W333</f>
        <v>0</v>
      </c>
      <c r="G333" s="32" t="n">
        <f aca="false">VLOOKUP($A333,Table,MATCH(G$4,Curves,0))</f>
        <v>4.0375</v>
      </c>
      <c r="H333" s="98" t="n">
        <f aca="false">G333</f>
        <v>4.0375</v>
      </c>
      <c r="I333" s="99" t="n">
        <f aca="false">H333</f>
        <v>4.0375</v>
      </c>
      <c r="J333" s="32" t="n">
        <f aca="false">VLOOKUP($A333,Table,MATCH(J$4,Curves,0))</f>
        <v>-0.0175</v>
      </c>
      <c r="K333" s="98" t="n">
        <f aca="false">J333</f>
        <v>-0.0175</v>
      </c>
      <c r="L333" s="99" t="n">
        <f aca="false">K333</f>
        <v>-0.0175</v>
      </c>
      <c r="M333" s="32" t="n">
        <f aca="false">VLOOKUP($A333,Table,MATCH(M$4,Curves,0))</f>
        <v>0.01</v>
      </c>
      <c r="N333" s="98" t="n">
        <f aca="false">VLOOKUP($A333,Table,MATCH(N$4,Curves,0))</f>
        <v>0.03</v>
      </c>
      <c r="O333" s="99" t="n">
        <f aca="false">N333</f>
        <v>0.03</v>
      </c>
      <c r="P333" s="100"/>
      <c r="Q333" s="99" t="n">
        <f aca="false">O333+L333+I333</f>
        <v>4.05</v>
      </c>
      <c r="R333" s="100"/>
      <c r="S333" s="35" t="n">
        <f aca="false">A334-A333</f>
        <v>31</v>
      </c>
      <c r="T333" s="101" t="n">
        <f aca="false">CHOOSE(F$3,A334+24,A333)</f>
        <v>46716</v>
      </c>
      <c r="U333" s="35" t="n">
        <f aca="false">T333-C$3</f>
        <v>9942</v>
      </c>
      <c r="V333" s="32" t="n">
        <f aca="false">VLOOKUP($A333,Table,MATCH(V$4,Curves,0))</f>
        <v>0.070859002456139</v>
      </c>
      <c r="W333" s="102" t="n">
        <f aca="false">1/(1+CHOOSE(F$3,(V334+($K$3/10000))/2,(V333+($K$3/10000))/2))^(2*U333/365.25)</f>
        <v>0.150261177393097</v>
      </c>
      <c r="X333" s="35" t="n">
        <f aca="false">IF(AND(mthbeg&lt;=A333,mthend&gt;=A333),1,0)</f>
        <v>0</v>
      </c>
      <c r="Y333" s="35" t="n">
        <f aca="false">S333*X333</f>
        <v>0</v>
      </c>
      <c r="AA333" s="89" t="n">
        <f aca="false">F333*G333</f>
        <v>0</v>
      </c>
      <c r="AB333" s="89" t="n">
        <f aca="false">$F333*H333</f>
        <v>0</v>
      </c>
      <c r="AC333" s="89" t="n">
        <f aca="false">$F333*I333</f>
        <v>0</v>
      </c>
      <c r="AD333" s="89" t="n">
        <f aca="false">$F333*J333</f>
        <v>-0</v>
      </c>
      <c r="AE333" s="89" t="n">
        <f aca="false">$F333*K333</f>
        <v>-0</v>
      </c>
      <c r="AF333" s="89" t="n">
        <f aca="false">$F333*L333</f>
        <v>-0</v>
      </c>
      <c r="AG333" s="89" t="n">
        <f aca="false">$F333*M333</f>
        <v>0</v>
      </c>
      <c r="AH333" s="89" t="n">
        <f aca="false">$F333*N333</f>
        <v>0</v>
      </c>
      <c r="AI333" s="89" t="n">
        <f aca="false">F333*O333</f>
        <v>0</v>
      </c>
      <c r="AJ333" s="93"/>
      <c r="AK333" s="89" t="n">
        <f aca="false">CHOOSE($G$3,AB333-AC333,AC333-AB333)</f>
        <v>0</v>
      </c>
      <c r="AL333" s="89" t="n">
        <f aca="false">CHOOSE($G$3,AE333-AF333,AF333-AE333)</f>
        <v>0</v>
      </c>
      <c r="AM333" s="89" t="n">
        <f aca="false">CHOOSE($G$3,AH333-AI333,AI333-AH333)</f>
        <v>0</v>
      </c>
      <c r="AN333" s="103" t="n">
        <f aca="false">SUM(AK333:AM333)</f>
        <v>0</v>
      </c>
      <c r="AP333" s="89" t="n">
        <f aca="false">CHOOSE($G$3,AA333-AB333,AB333-AA333)</f>
        <v>0</v>
      </c>
      <c r="AQ333" s="89" t="n">
        <f aca="false">CHOOSE($G$3,AD333-AE333,AE333-AD333)</f>
        <v>0</v>
      </c>
      <c r="AR333" s="89" t="n">
        <f aca="false">CHOOSE($G$3,AG333-AH333,AH333-AG333)</f>
        <v>0</v>
      </c>
      <c r="AS333" s="103" t="n">
        <f aca="false">AP333+AQ333+AR333</f>
        <v>0</v>
      </c>
      <c r="AT333" s="103"/>
      <c r="AU333" s="90" t="n">
        <f aca="false">AS333+AN333</f>
        <v>0</v>
      </c>
      <c r="AW333" s="90" t="n">
        <f aca="false">AI333+AF333+AC333</f>
        <v>0</v>
      </c>
      <c r="AX333" s="104"/>
    </row>
    <row r="334" customFormat="false" ht="12" hidden="false" customHeight="true" outlineLevel="0" collapsed="false">
      <c r="A334" s="94" t="n">
        <f aca="false">EDATE(A333,1)</f>
        <v>46692</v>
      </c>
      <c r="B334" s="95" t="n">
        <f aca="false">VLOOKUP(MONTH(A334),Volumes,4)</f>
        <v>10000</v>
      </c>
      <c r="C334" s="96"/>
      <c r="D334" s="97" t="n">
        <f aca="false">B334+C334</f>
        <v>10000</v>
      </c>
      <c r="E334" s="84" t="n">
        <f aca="false">IF(X334=0,0,IF(AND(X334=1,$H$3=1),D334*S334,IF($H$3=2,D334,"N/A")))</f>
        <v>0</v>
      </c>
      <c r="F334" s="84" t="n">
        <f aca="false">E334*W334</f>
        <v>0</v>
      </c>
      <c r="G334" s="32" t="n">
        <f aca="false">VLOOKUP($A334,Table,MATCH(G$4,Curves,0))</f>
        <v>4.0375</v>
      </c>
      <c r="H334" s="98" t="n">
        <f aca="false">G334</f>
        <v>4.0375</v>
      </c>
      <c r="I334" s="99" t="n">
        <f aca="false">H334</f>
        <v>4.0375</v>
      </c>
      <c r="J334" s="32" t="n">
        <f aca="false">VLOOKUP($A334,Table,MATCH(J$4,Curves,0))</f>
        <v>-0.0175</v>
      </c>
      <c r="K334" s="98" t="n">
        <f aca="false">J334</f>
        <v>-0.0175</v>
      </c>
      <c r="L334" s="99" t="n">
        <f aca="false">K334</f>
        <v>-0.0175</v>
      </c>
      <c r="M334" s="32" t="n">
        <f aca="false">VLOOKUP($A334,Table,MATCH(M$4,Curves,0))</f>
        <v>0.01</v>
      </c>
      <c r="N334" s="98" t="n">
        <f aca="false">VLOOKUP($A334,Table,MATCH(N$4,Curves,0))</f>
        <v>0.03</v>
      </c>
      <c r="O334" s="99" t="n">
        <f aca="false">N334</f>
        <v>0.03</v>
      </c>
      <c r="P334" s="100"/>
      <c r="Q334" s="99" t="n">
        <f aca="false">O334+L334+I334</f>
        <v>4.05</v>
      </c>
      <c r="R334" s="100"/>
      <c r="S334" s="35" t="n">
        <f aca="false">A335-A334</f>
        <v>30</v>
      </c>
      <c r="T334" s="101" t="n">
        <f aca="false">CHOOSE(F$3,A335+24,A334)</f>
        <v>46746</v>
      </c>
      <c r="U334" s="35" t="n">
        <f aca="false">T334-C$3</f>
        <v>9972</v>
      </c>
      <c r="V334" s="32" t="n">
        <f aca="false">VLOOKUP($A334,Table,MATCH(V$4,Curves,0))</f>
        <v>0.070859002456139</v>
      </c>
      <c r="W334" s="102" t="n">
        <f aca="false">1/(1+CHOOSE(F$3,(V335+($K$3/10000))/2,(V334+($K$3/10000))/2))^(2*U334/365.25)</f>
        <v>0.149404239576891</v>
      </c>
      <c r="X334" s="35" t="n">
        <f aca="false">IF(AND(mthbeg&lt;=A334,mthend&gt;=A334),1,0)</f>
        <v>0</v>
      </c>
      <c r="Y334" s="35" t="n">
        <f aca="false">S334*X334</f>
        <v>0</v>
      </c>
      <c r="AA334" s="89" t="n">
        <f aca="false">F334*G334</f>
        <v>0</v>
      </c>
      <c r="AB334" s="89" t="n">
        <f aca="false">$F334*H334</f>
        <v>0</v>
      </c>
      <c r="AC334" s="89" t="n">
        <f aca="false">$F334*I334</f>
        <v>0</v>
      </c>
      <c r="AD334" s="89" t="n">
        <f aca="false">$F334*J334</f>
        <v>-0</v>
      </c>
      <c r="AE334" s="89" t="n">
        <f aca="false">$F334*K334</f>
        <v>-0</v>
      </c>
      <c r="AF334" s="89" t="n">
        <f aca="false">$F334*L334</f>
        <v>-0</v>
      </c>
      <c r="AG334" s="89" t="n">
        <f aca="false">$F334*M334</f>
        <v>0</v>
      </c>
      <c r="AH334" s="89" t="n">
        <f aca="false">$F334*N334</f>
        <v>0</v>
      </c>
      <c r="AI334" s="89" t="n">
        <f aca="false">F334*O334</f>
        <v>0</v>
      </c>
      <c r="AJ334" s="93"/>
      <c r="AK334" s="89" t="n">
        <f aca="false">CHOOSE($G$3,AB334-AC334,AC334-AB334)</f>
        <v>0</v>
      </c>
      <c r="AL334" s="89" t="n">
        <f aca="false">CHOOSE($G$3,AE334-AF334,AF334-AE334)</f>
        <v>0</v>
      </c>
      <c r="AM334" s="89" t="n">
        <f aca="false">CHOOSE($G$3,AH334-AI334,AI334-AH334)</f>
        <v>0</v>
      </c>
      <c r="AN334" s="103" t="n">
        <f aca="false">SUM(AK334:AM334)</f>
        <v>0</v>
      </c>
      <c r="AP334" s="89" t="n">
        <f aca="false">CHOOSE($G$3,AA334-AB334,AB334-AA334)</f>
        <v>0</v>
      </c>
      <c r="AQ334" s="89" t="n">
        <f aca="false">CHOOSE($G$3,AD334-AE334,AE334-AD334)</f>
        <v>0</v>
      </c>
      <c r="AR334" s="89" t="n">
        <f aca="false">CHOOSE($G$3,AG334-AH334,AH334-AG334)</f>
        <v>0</v>
      </c>
      <c r="AS334" s="103" t="n">
        <f aca="false">AP334+AQ334+AR334</f>
        <v>0</v>
      </c>
      <c r="AT334" s="103"/>
      <c r="AU334" s="90" t="n">
        <f aca="false">AS334+AN334</f>
        <v>0</v>
      </c>
      <c r="AW334" s="90" t="n">
        <f aca="false">AI334+AF334+AC334</f>
        <v>0</v>
      </c>
      <c r="AX334" s="104"/>
    </row>
    <row r="335" customFormat="false" ht="12" hidden="false" customHeight="true" outlineLevel="0" collapsed="false">
      <c r="A335" s="94" t="n">
        <f aca="false">EDATE(A334,1)</f>
        <v>46722</v>
      </c>
      <c r="B335" s="95" t="n">
        <f aca="false">VLOOKUP(MONTH(A335),Volumes,4)</f>
        <v>10000</v>
      </c>
      <c r="C335" s="96"/>
      <c r="D335" s="97" t="n">
        <f aca="false">B335+C335</f>
        <v>10000</v>
      </c>
      <c r="E335" s="84" t="n">
        <f aca="false">IF(X335=0,0,IF(AND(X335=1,$H$3=1),D335*S335,IF($H$3=2,D335,"N/A")))</f>
        <v>0</v>
      </c>
      <c r="F335" s="84" t="n">
        <f aca="false">E335*W335</f>
        <v>0</v>
      </c>
      <c r="G335" s="32" t="n">
        <f aca="false">VLOOKUP($A335,Table,MATCH(G$4,Curves,0))</f>
        <v>4.0375</v>
      </c>
      <c r="H335" s="98" t="n">
        <f aca="false">G335</f>
        <v>4.0375</v>
      </c>
      <c r="I335" s="99" t="n">
        <f aca="false">H335</f>
        <v>4.0375</v>
      </c>
      <c r="J335" s="32" t="n">
        <f aca="false">VLOOKUP($A335,Table,MATCH(J$4,Curves,0))</f>
        <v>-0.0175</v>
      </c>
      <c r="K335" s="98" t="n">
        <f aca="false">J335</f>
        <v>-0.0175</v>
      </c>
      <c r="L335" s="99" t="n">
        <f aca="false">K335</f>
        <v>-0.0175</v>
      </c>
      <c r="M335" s="32" t="n">
        <f aca="false">VLOOKUP($A335,Table,MATCH(M$4,Curves,0))</f>
        <v>0.01</v>
      </c>
      <c r="N335" s="98" t="n">
        <f aca="false">VLOOKUP($A335,Table,MATCH(N$4,Curves,0))</f>
        <v>0.03</v>
      </c>
      <c r="O335" s="99" t="n">
        <f aca="false">N335</f>
        <v>0.03</v>
      </c>
      <c r="P335" s="100"/>
      <c r="Q335" s="99" t="n">
        <f aca="false">O335+L335+I335</f>
        <v>4.05</v>
      </c>
      <c r="R335" s="100"/>
      <c r="S335" s="35" t="n">
        <f aca="false">A336-A335</f>
        <v>31</v>
      </c>
      <c r="T335" s="101" t="n">
        <f aca="false">CHOOSE(F$3,A336+24,A335)</f>
        <v>46777</v>
      </c>
      <c r="U335" s="35" t="n">
        <f aca="false">T335-C$3</f>
        <v>10003</v>
      </c>
      <c r="V335" s="32" t="n">
        <f aca="false">VLOOKUP($A335,Table,MATCH(V$4,Curves,0))</f>
        <v>0.070859002456139</v>
      </c>
      <c r="W335" s="102" t="n">
        <f aca="false">1/(1+CHOOSE(F$3,(V336+($K$3/10000))/2,(V335+($K$3/10000))/2))^(2*U335/365.25)</f>
        <v>0.148523871018219</v>
      </c>
      <c r="X335" s="35" t="n">
        <f aca="false">IF(AND(mthbeg&lt;=A335,mthend&gt;=A335),1,0)</f>
        <v>0</v>
      </c>
      <c r="Y335" s="35" t="n">
        <f aca="false">S335*X335</f>
        <v>0</v>
      </c>
      <c r="AA335" s="89" t="n">
        <f aca="false">F335*G335</f>
        <v>0</v>
      </c>
      <c r="AB335" s="89" t="n">
        <f aca="false">$F335*H335</f>
        <v>0</v>
      </c>
      <c r="AC335" s="89" t="n">
        <f aca="false">$F335*I335</f>
        <v>0</v>
      </c>
      <c r="AD335" s="89" t="n">
        <f aca="false">$F335*J335</f>
        <v>-0</v>
      </c>
      <c r="AE335" s="89" t="n">
        <f aca="false">$F335*K335</f>
        <v>-0</v>
      </c>
      <c r="AF335" s="89" t="n">
        <f aca="false">$F335*L335</f>
        <v>-0</v>
      </c>
      <c r="AG335" s="89" t="n">
        <f aca="false">$F335*M335</f>
        <v>0</v>
      </c>
      <c r="AH335" s="89" t="n">
        <f aca="false">$F335*N335</f>
        <v>0</v>
      </c>
      <c r="AI335" s="89" t="n">
        <f aca="false">F335*O335</f>
        <v>0</v>
      </c>
      <c r="AJ335" s="93"/>
      <c r="AK335" s="89" t="n">
        <f aca="false">CHOOSE($G$3,AB335-AC335,AC335-AB335)</f>
        <v>0</v>
      </c>
      <c r="AL335" s="89" t="n">
        <f aca="false">CHOOSE($G$3,AE335-AF335,AF335-AE335)</f>
        <v>0</v>
      </c>
      <c r="AM335" s="89" t="n">
        <f aca="false">CHOOSE($G$3,AH335-AI335,AI335-AH335)</f>
        <v>0</v>
      </c>
      <c r="AN335" s="103" t="n">
        <f aca="false">SUM(AK335:AM335)</f>
        <v>0</v>
      </c>
      <c r="AP335" s="89" t="n">
        <f aca="false">CHOOSE($G$3,AA335-AB335,AB335-AA335)</f>
        <v>0</v>
      </c>
      <c r="AQ335" s="89" t="n">
        <f aca="false">CHOOSE($G$3,AD335-AE335,AE335-AD335)</f>
        <v>0</v>
      </c>
      <c r="AR335" s="89" t="n">
        <f aca="false">CHOOSE($G$3,AG335-AH335,AH335-AG335)</f>
        <v>0</v>
      </c>
      <c r="AS335" s="103" t="n">
        <f aca="false">AP335+AQ335+AR335</f>
        <v>0</v>
      </c>
      <c r="AT335" s="103"/>
      <c r="AU335" s="90" t="n">
        <f aca="false">AS335+AN335</f>
        <v>0</v>
      </c>
      <c r="AW335" s="90" t="n">
        <f aca="false">AI335+AF335+AC335</f>
        <v>0</v>
      </c>
      <c r="AX335" s="104"/>
    </row>
    <row r="336" customFormat="false" ht="12" hidden="false" customHeight="true" outlineLevel="0" collapsed="false">
      <c r="A336" s="94" t="n">
        <f aca="false">EDATE(A335,1)</f>
        <v>46753</v>
      </c>
      <c r="B336" s="95" t="n">
        <f aca="false">VLOOKUP(MONTH(A336),Volumes,4)</f>
        <v>10000</v>
      </c>
      <c r="C336" s="96"/>
      <c r="D336" s="97" t="n">
        <f aca="false">B336+C336</f>
        <v>10000</v>
      </c>
      <c r="E336" s="84" t="n">
        <f aca="false">IF(X336=0,0,IF(AND(X336=1,$H$3=1),D336*S336,IF($H$3=2,D336,"N/A")))</f>
        <v>0</v>
      </c>
      <c r="F336" s="84" t="n">
        <f aca="false">E336*W336</f>
        <v>0</v>
      </c>
      <c r="G336" s="32" t="n">
        <f aca="false">VLOOKUP($A336,Table,MATCH(G$4,Curves,0))</f>
        <v>4.0375</v>
      </c>
      <c r="H336" s="98" t="n">
        <f aca="false">G336</f>
        <v>4.0375</v>
      </c>
      <c r="I336" s="99" t="n">
        <f aca="false">H336</f>
        <v>4.0375</v>
      </c>
      <c r="J336" s="32" t="n">
        <f aca="false">VLOOKUP($A336,Table,MATCH(J$4,Curves,0))</f>
        <v>-0.0175</v>
      </c>
      <c r="K336" s="98" t="n">
        <f aca="false">J336</f>
        <v>-0.0175</v>
      </c>
      <c r="L336" s="99" t="n">
        <f aca="false">K336</f>
        <v>-0.0175</v>
      </c>
      <c r="M336" s="32" t="n">
        <f aca="false">VLOOKUP($A336,Table,MATCH(M$4,Curves,0))</f>
        <v>0.01</v>
      </c>
      <c r="N336" s="98" t="n">
        <f aca="false">VLOOKUP($A336,Table,MATCH(N$4,Curves,0))</f>
        <v>0.03</v>
      </c>
      <c r="O336" s="99" t="n">
        <f aca="false">N336</f>
        <v>0.03</v>
      </c>
      <c r="P336" s="100"/>
      <c r="Q336" s="99" t="n">
        <f aca="false">O336+L336+I336</f>
        <v>4.05</v>
      </c>
      <c r="R336" s="100"/>
      <c r="S336" s="35" t="n">
        <f aca="false">A337-A336</f>
        <v>31</v>
      </c>
      <c r="T336" s="101" t="n">
        <f aca="false">CHOOSE(F$3,A337+24,A336)</f>
        <v>46808</v>
      </c>
      <c r="U336" s="35" t="n">
        <f aca="false">T336-C$3</f>
        <v>10034</v>
      </c>
      <c r="V336" s="32" t="n">
        <f aca="false">VLOOKUP($A336,Table,MATCH(V$4,Curves,0))</f>
        <v>0.070859002456139</v>
      </c>
      <c r="W336" s="102" t="n">
        <f aca="false">1/(1+CHOOSE(F$3,(V337+($K$3/10000))/2,(V336+($K$3/10000))/2))^(2*U336/365.25)</f>
        <v>0.147648690055303</v>
      </c>
      <c r="X336" s="35" t="n">
        <f aca="false">IF(AND(mthbeg&lt;=A336,mthend&gt;=A336),1,0)</f>
        <v>0</v>
      </c>
      <c r="Y336" s="35" t="n">
        <f aca="false">S336*X336</f>
        <v>0</v>
      </c>
      <c r="AA336" s="89" t="n">
        <f aca="false">F336*G336</f>
        <v>0</v>
      </c>
      <c r="AB336" s="89" t="n">
        <f aca="false">$F336*H336</f>
        <v>0</v>
      </c>
      <c r="AC336" s="89" t="n">
        <f aca="false">$F336*I336</f>
        <v>0</v>
      </c>
      <c r="AD336" s="89" t="n">
        <f aca="false">$F336*J336</f>
        <v>-0</v>
      </c>
      <c r="AE336" s="89" t="n">
        <f aca="false">$F336*K336</f>
        <v>-0</v>
      </c>
      <c r="AF336" s="89" t="n">
        <f aca="false">$F336*L336</f>
        <v>-0</v>
      </c>
      <c r="AG336" s="89" t="n">
        <f aca="false">$F336*M336</f>
        <v>0</v>
      </c>
      <c r="AH336" s="89" t="n">
        <f aca="false">$F336*N336</f>
        <v>0</v>
      </c>
      <c r="AI336" s="89" t="n">
        <f aca="false">F336*O336</f>
        <v>0</v>
      </c>
      <c r="AJ336" s="93"/>
      <c r="AK336" s="89" t="n">
        <f aca="false">CHOOSE($G$3,AB336-AC336,AC336-AB336)</f>
        <v>0</v>
      </c>
      <c r="AL336" s="89" t="n">
        <f aca="false">CHOOSE($G$3,AE336-AF336,AF336-AE336)</f>
        <v>0</v>
      </c>
      <c r="AM336" s="89" t="n">
        <f aca="false">CHOOSE($G$3,AH336-AI336,AI336-AH336)</f>
        <v>0</v>
      </c>
      <c r="AN336" s="103" t="n">
        <f aca="false">SUM(AK336:AM336)</f>
        <v>0</v>
      </c>
      <c r="AP336" s="89" t="n">
        <f aca="false">CHOOSE($G$3,AA336-AB336,AB336-AA336)</f>
        <v>0</v>
      </c>
      <c r="AQ336" s="89" t="n">
        <f aca="false">CHOOSE($G$3,AD336-AE336,AE336-AD336)</f>
        <v>0</v>
      </c>
      <c r="AR336" s="89" t="n">
        <f aca="false">CHOOSE($G$3,AG336-AH336,AH336-AG336)</f>
        <v>0</v>
      </c>
      <c r="AS336" s="103" t="n">
        <f aca="false">AP336+AQ336+AR336</f>
        <v>0</v>
      </c>
      <c r="AT336" s="103"/>
      <c r="AU336" s="90" t="n">
        <f aca="false">AS336+AN336</f>
        <v>0</v>
      </c>
      <c r="AW336" s="90" t="n">
        <f aca="false">AI336+AF336+AC336</f>
        <v>0</v>
      </c>
      <c r="AX336" s="104"/>
    </row>
    <row r="337" customFormat="false" ht="12" hidden="false" customHeight="true" outlineLevel="0" collapsed="false">
      <c r="A337" s="94" t="n">
        <f aca="false">EDATE(A336,1)</f>
        <v>46784</v>
      </c>
      <c r="B337" s="95" t="n">
        <f aca="false">VLOOKUP(MONTH(A337),Volumes,4)</f>
        <v>10000</v>
      </c>
      <c r="C337" s="96"/>
      <c r="D337" s="97" t="n">
        <f aca="false">B337+C337</f>
        <v>10000</v>
      </c>
      <c r="E337" s="84" t="n">
        <f aca="false">IF(X337=0,0,IF(AND(X337=1,$H$3=1),D337*S337,IF($H$3=2,D337,"N/A")))</f>
        <v>0</v>
      </c>
      <c r="F337" s="84" t="n">
        <f aca="false">E337*W337</f>
        <v>0</v>
      </c>
      <c r="G337" s="32" t="n">
        <f aca="false">VLOOKUP($A337,Table,MATCH(G$4,Curves,0))</f>
        <v>4.0375</v>
      </c>
      <c r="H337" s="98" t="n">
        <f aca="false">G337</f>
        <v>4.0375</v>
      </c>
      <c r="I337" s="99" t="n">
        <f aca="false">H337</f>
        <v>4.0375</v>
      </c>
      <c r="J337" s="32" t="n">
        <f aca="false">VLOOKUP($A337,Table,MATCH(J$4,Curves,0))</f>
        <v>-0.0175</v>
      </c>
      <c r="K337" s="98" t="n">
        <f aca="false">J337</f>
        <v>-0.0175</v>
      </c>
      <c r="L337" s="99" t="n">
        <f aca="false">K337</f>
        <v>-0.0175</v>
      </c>
      <c r="M337" s="32" t="n">
        <f aca="false">VLOOKUP($A337,Table,MATCH(M$4,Curves,0))</f>
        <v>0.01</v>
      </c>
      <c r="N337" s="98" t="n">
        <f aca="false">VLOOKUP($A337,Table,MATCH(N$4,Curves,0))</f>
        <v>0.03</v>
      </c>
      <c r="O337" s="99" t="n">
        <f aca="false">N337</f>
        <v>0.03</v>
      </c>
      <c r="P337" s="100"/>
      <c r="Q337" s="99" t="n">
        <f aca="false">O337+L337+I337</f>
        <v>4.05</v>
      </c>
      <c r="R337" s="100"/>
      <c r="S337" s="35" t="n">
        <f aca="false">A338-A337</f>
        <v>29</v>
      </c>
      <c r="T337" s="101" t="n">
        <f aca="false">CHOOSE(F$3,A338+24,A337)</f>
        <v>46837</v>
      </c>
      <c r="U337" s="35" t="n">
        <f aca="false">T337-C$3</f>
        <v>10063</v>
      </c>
      <c r="V337" s="32" t="n">
        <f aca="false">VLOOKUP($A337,Table,MATCH(V$4,Curves,0))</f>
        <v>0.070859002456139</v>
      </c>
      <c r="W337" s="102" t="n">
        <f aca="false">1/(1+CHOOSE(F$3,(V338+($K$3/10000))/2,(V337+($K$3/10000))/2))^(2*U337/365.25)</f>
        <v>0.146834641666005</v>
      </c>
      <c r="X337" s="35" t="n">
        <f aca="false">IF(AND(mthbeg&lt;=A337,mthend&gt;=A337),1,0)</f>
        <v>0</v>
      </c>
      <c r="Y337" s="35" t="n">
        <f aca="false">S337*X337</f>
        <v>0</v>
      </c>
      <c r="AA337" s="89" t="n">
        <f aca="false">F337*G337</f>
        <v>0</v>
      </c>
      <c r="AB337" s="89" t="n">
        <f aca="false">$F337*H337</f>
        <v>0</v>
      </c>
      <c r="AC337" s="89" t="n">
        <f aca="false">$F337*I337</f>
        <v>0</v>
      </c>
      <c r="AD337" s="89" t="n">
        <f aca="false">$F337*J337</f>
        <v>-0</v>
      </c>
      <c r="AE337" s="89" t="n">
        <f aca="false">$F337*K337</f>
        <v>-0</v>
      </c>
      <c r="AF337" s="89" t="n">
        <f aca="false">$F337*L337</f>
        <v>-0</v>
      </c>
      <c r="AG337" s="89" t="n">
        <f aca="false">$F337*M337</f>
        <v>0</v>
      </c>
      <c r="AH337" s="89" t="n">
        <f aca="false">$F337*N337</f>
        <v>0</v>
      </c>
      <c r="AI337" s="89" t="n">
        <f aca="false">F337*O337</f>
        <v>0</v>
      </c>
      <c r="AJ337" s="93"/>
      <c r="AK337" s="89" t="n">
        <f aca="false">CHOOSE($G$3,AB337-AC337,AC337-AB337)</f>
        <v>0</v>
      </c>
      <c r="AL337" s="89" t="n">
        <f aca="false">CHOOSE($G$3,AE337-AF337,AF337-AE337)</f>
        <v>0</v>
      </c>
      <c r="AM337" s="89" t="n">
        <f aca="false">CHOOSE($G$3,AH337-AI337,AI337-AH337)</f>
        <v>0</v>
      </c>
      <c r="AN337" s="103" t="n">
        <f aca="false">SUM(AK337:AM337)</f>
        <v>0</v>
      </c>
      <c r="AP337" s="89" t="n">
        <f aca="false">CHOOSE($G$3,AA337-AB337,AB337-AA337)</f>
        <v>0</v>
      </c>
      <c r="AQ337" s="89" t="n">
        <f aca="false">CHOOSE($G$3,AD337-AE337,AE337-AD337)</f>
        <v>0</v>
      </c>
      <c r="AR337" s="89" t="n">
        <f aca="false">CHOOSE($G$3,AG337-AH337,AH337-AG337)</f>
        <v>0</v>
      </c>
      <c r="AS337" s="103" t="n">
        <f aca="false">AP337+AQ337+AR337</f>
        <v>0</v>
      </c>
      <c r="AT337" s="103"/>
      <c r="AU337" s="90" t="n">
        <f aca="false">AS337+AN337</f>
        <v>0</v>
      </c>
      <c r="AW337" s="90" t="n">
        <f aca="false">AI337+AF337+AC337</f>
        <v>0</v>
      </c>
      <c r="AX337" s="104"/>
    </row>
    <row r="338" customFormat="false" ht="12" hidden="false" customHeight="true" outlineLevel="0" collapsed="false">
      <c r="A338" s="94" t="n">
        <f aca="false">EDATE(A337,1)</f>
        <v>46813</v>
      </c>
      <c r="B338" s="95" t="n">
        <f aca="false">VLOOKUP(MONTH(A338),Volumes,4)</f>
        <v>10000</v>
      </c>
      <c r="C338" s="96"/>
      <c r="D338" s="97" t="n">
        <f aca="false">B338+C338</f>
        <v>10000</v>
      </c>
      <c r="E338" s="84" t="n">
        <f aca="false">IF(X338=0,0,IF(AND(X338=1,$H$3=1),D338*S338,IF($H$3=2,D338,"N/A")))</f>
        <v>0</v>
      </c>
      <c r="F338" s="84" t="n">
        <f aca="false">E338*W338</f>
        <v>0</v>
      </c>
      <c r="G338" s="32" t="n">
        <f aca="false">VLOOKUP($A338,Table,MATCH(G$4,Curves,0))</f>
        <v>4.0375</v>
      </c>
      <c r="H338" s="98" t="n">
        <f aca="false">G338</f>
        <v>4.0375</v>
      </c>
      <c r="I338" s="99" t="n">
        <f aca="false">H338</f>
        <v>4.0375</v>
      </c>
      <c r="J338" s="32" t="n">
        <f aca="false">VLOOKUP($A338,Table,MATCH(J$4,Curves,0))</f>
        <v>-0.0175</v>
      </c>
      <c r="K338" s="98" t="n">
        <f aca="false">J338</f>
        <v>-0.0175</v>
      </c>
      <c r="L338" s="99" t="n">
        <f aca="false">K338</f>
        <v>-0.0175</v>
      </c>
      <c r="M338" s="32" t="n">
        <f aca="false">VLOOKUP($A338,Table,MATCH(M$4,Curves,0))</f>
        <v>0.01</v>
      </c>
      <c r="N338" s="98" t="n">
        <f aca="false">VLOOKUP($A338,Table,MATCH(N$4,Curves,0))</f>
        <v>0.03</v>
      </c>
      <c r="O338" s="99" t="n">
        <f aca="false">N338</f>
        <v>0.03</v>
      </c>
      <c r="P338" s="100"/>
      <c r="Q338" s="99" t="n">
        <f aca="false">O338+L338+I338</f>
        <v>4.05</v>
      </c>
      <c r="R338" s="100"/>
      <c r="S338" s="35" t="n">
        <f aca="false">A339-A338</f>
        <v>31</v>
      </c>
      <c r="T338" s="101" t="n">
        <f aca="false">CHOOSE(F$3,A339+24,A338)</f>
        <v>46868</v>
      </c>
      <c r="U338" s="35" t="n">
        <f aca="false">T338-C$3</f>
        <v>10094</v>
      </c>
      <c r="V338" s="32" t="n">
        <f aca="false">VLOOKUP($A338,Table,MATCH(V$4,Curves,0))</f>
        <v>0.070859002456139</v>
      </c>
      <c r="W338" s="102" t="n">
        <f aca="false">1/(1+CHOOSE(F$3,(V339+($K$3/10000))/2,(V338+($K$3/10000))/2))^(2*U338/365.25)</f>
        <v>0.145969414533143</v>
      </c>
      <c r="X338" s="35" t="n">
        <f aca="false">IF(AND(mthbeg&lt;=A338,mthend&gt;=A338),1,0)</f>
        <v>0</v>
      </c>
      <c r="Y338" s="35" t="n">
        <f aca="false">S338*X338</f>
        <v>0</v>
      </c>
      <c r="AA338" s="89" t="n">
        <f aca="false">F338*G338</f>
        <v>0</v>
      </c>
      <c r="AB338" s="89" t="n">
        <f aca="false">$F338*H338</f>
        <v>0</v>
      </c>
      <c r="AC338" s="89" t="n">
        <f aca="false">$F338*I338</f>
        <v>0</v>
      </c>
      <c r="AD338" s="89" t="n">
        <f aca="false">$F338*J338</f>
        <v>-0</v>
      </c>
      <c r="AE338" s="89" t="n">
        <f aca="false">$F338*K338</f>
        <v>-0</v>
      </c>
      <c r="AF338" s="89" t="n">
        <f aca="false">$F338*L338</f>
        <v>-0</v>
      </c>
      <c r="AG338" s="89" t="n">
        <f aca="false">$F338*M338</f>
        <v>0</v>
      </c>
      <c r="AH338" s="89" t="n">
        <f aca="false">$F338*N338</f>
        <v>0</v>
      </c>
      <c r="AI338" s="89" t="n">
        <f aca="false">F338*O338</f>
        <v>0</v>
      </c>
      <c r="AJ338" s="93"/>
      <c r="AK338" s="89" t="n">
        <f aca="false">CHOOSE($G$3,AB338-AC338,AC338-AB338)</f>
        <v>0</v>
      </c>
      <c r="AL338" s="89" t="n">
        <f aca="false">CHOOSE($G$3,AE338-AF338,AF338-AE338)</f>
        <v>0</v>
      </c>
      <c r="AM338" s="89" t="n">
        <f aca="false">CHOOSE($G$3,AH338-AI338,AI338-AH338)</f>
        <v>0</v>
      </c>
      <c r="AN338" s="103" t="n">
        <f aca="false">SUM(AK338:AM338)</f>
        <v>0</v>
      </c>
      <c r="AP338" s="89" t="n">
        <f aca="false">CHOOSE($G$3,AA338-AB338,AB338-AA338)</f>
        <v>0</v>
      </c>
      <c r="AQ338" s="89" t="n">
        <f aca="false">CHOOSE($G$3,AD338-AE338,AE338-AD338)</f>
        <v>0</v>
      </c>
      <c r="AR338" s="89" t="n">
        <f aca="false">CHOOSE($G$3,AG338-AH338,AH338-AG338)</f>
        <v>0</v>
      </c>
      <c r="AS338" s="103" t="n">
        <f aca="false">AP338+AQ338+AR338</f>
        <v>0</v>
      </c>
      <c r="AT338" s="103"/>
      <c r="AU338" s="90" t="n">
        <f aca="false">AS338+AN338</f>
        <v>0</v>
      </c>
      <c r="AW338" s="90" t="n">
        <f aca="false">AI338+AF338+AC338</f>
        <v>0</v>
      </c>
      <c r="AX338" s="104"/>
    </row>
    <row r="339" customFormat="false" ht="12" hidden="false" customHeight="true" outlineLevel="0" collapsed="false">
      <c r="A339" s="94" t="n">
        <f aca="false">EDATE(A338,1)</f>
        <v>46844</v>
      </c>
      <c r="B339" s="95" t="n">
        <f aca="false">VLOOKUP(MONTH(A339),Volumes,4)</f>
        <v>10000</v>
      </c>
      <c r="C339" s="96"/>
      <c r="D339" s="97" t="n">
        <f aca="false">B339+C339</f>
        <v>10000</v>
      </c>
      <c r="E339" s="84" t="n">
        <f aca="false">IF(X339=0,0,IF(AND(X339=1,$H$3=1),D339*S339,IF($H$3=2,D339,"N/A")))</f>
        <v>0</v>
      </c>
      <c r="F339" s="84" t="n">
        <f aca="false">E339*W339</f>
        <v>0</v>
      </c>
      <c r="G339" s="32" t="n">
        <f aca="false">VLOOKUP($A339,Table,MATCH(G$4,Curves,0))</f>
        <v>4.0375</v>
      </c>
      <c r="H339" s="98" t="n">
        <f aca="false">G339</f>
        <v>4.0375</v>
      </c>
      <c r="I339" s="99" t="n">
        <f aca="false">H339</f>
        <v>4.0375</v>
      </c>
      <c r="J339" s="32" t="n">
        <f aca="false">VLOOKUP($A339,Table,MATCH(J$4,Curves,0))</f>
        <v>-0.0175</v>
      </c>
      <c r="K339" s="98" t="n">
        <f aca="false">J339</f>
        <v>-0.0175</v>
      </c>
      <c r="L339" s="99" t="n">
        <f aca="false">K339</f>
        <v>-0.0175</v>
      </c>
      <c r="M339" s="32" t="n">
        <f aca="false">VLOOKUP($A339,Table,MATCH(M$4,Curves,0))</f>
        <v>0.01</v>
      </c>
      <c r="N339" s="98" t="n">
        <f aca="false">VLOOKUP($A339,Table,MATCH(N$4,Curves,0))</f>
        <v>0.03</v>
      </c>
      <c r="O339" s="99" t="n">
        <f aca="false">N339</f>
        <v>0.03</v>
      </c>
      <c r="P339" s="100"/>
      <c r="Q339" s="99" t="n">
        <f aca="false">O339+L339+I339</f>
        <v>4.05</v>
      </c>
      <c r="R339" s="100"/>
      <c r="S339" s="35" t="n">
        <f aca="false">A340-A339</f>
        <v>30</v>
      </c>
      <c r="T339" s="101" t="n">
        <f aca="false">CHOOSE(F$3,A340+24,A339)</f>
        <v>46898</v>
      </c>
      <c r="U339" s="35" t="n">
        <f aca="false">T339-C$3</f>
        <v>10124</v>
      </c>
      <c r="V339" s="32" t="n">
        <f aca="false">VLOOKUP($A339,Table,MATCH(V$4,Curves,0))</f>
        <v>0.070859002456139</v>
      </c>
      <c r="W339" s="102" t="n">
        <f aca="false">1/(1+CHOOSE(F$3,(V340+($K$3/10000))/2,(V339+($K$3/10000))/2))^(2*U339/365.25)</f>
        <v>0.145136952592587</v>
      </c>
      <c r="X339" s="35" t="n">
        <f aca="false">IF(AND(mthbeg&lt;=A339,mthend&gt;=A339),1,0)</f>
        <v>0</v>
      </c>
      <c r="Y339" s="35" t="n">
        <f aca="false">S339*X339</f>
        <v>0</v>
      </c>
      <c r="AA339" s="89" t="n">
        <f aca="false">F339*G339</f>
        <v>0</v>
      </c>
      <c r="AB339" s="89" t="n">
        <f aca="false">$F339*H339</f>
        <v>0</v>
      </c>
      <c r="AC339" s="89" t="n">
        <f aca="false">$F339*I339</f>
        <v>0</v>
      </c>
      <c r="AD339" s="89" t="n">
        <f aca="false">$F339*J339</f>
        <v>-0</v>
      </c>
      <c r="AE339" s="89" t="n">
        <f aca="false">$F339*K339</f>
        <v>-0</v>
      </c>
      <c r="AF339" s="89" t="n">
        <f aca="false">$F339*L339</f>
        <v>-0</v>
      </c>
      <c r="AG339" s="89" t="n">
        <f aca="false">$F339*M339</f>
        <v>0</v>
      </c>
      <c r="AH339" s="89" t="n">
        <f aca="false">$F339*N339</f>
        <v>0</v>
      </c>
      <c r="AI339" s="89" t="n">
        <f aca="false">F339*O339</f>
        <v>0</v>
      </c>
      <c r="AJ339" s="93"/>
      <c r="AK339" s="89" t="n">
        <f aca="false">CHOOSE($G$3,AB339-AC339,AC339-AB339)</f>
        <v>0</v>
      </c>
      <c r="AL339" s="89" t="n">
        <f aca="false">CHOOSE($G$3,AE339-AF339,AF339-AE339)</f>
        <v>0</v>
      </c>
      <c r="AM339" s="89" t="n">
        <f aca="false">CHOOSE($G$3,AH339-AI339,AI339-AH339)</f>
        <v>0</v>
      </c>
      <c r="AN339" s="103" t="n">
        <f aca="false">SUM(AK339:AM339)</f>
        <v>0</v>
      </c>
      <c r="AP339" s="89" t="n">
        <f aca="false">CHOOSE($G$3,AA339-AB339,AB339-AA339)</f>
        <v>0</v>
      </c>
      <c r="AQ339" s="89" t="n">
        <f aca="false">CHOOSE($G$3,AD339-AE339,AE339-AD339)</f>
        <v>0</v>
      </c>
      <c r="AR339" s="89" t="n">
        <f aca="false">CHOOSE($G$3,AG339-AH339,AH339-AG339)</f>
        <v>0</v>
      </c>
      <c r="AS339" s="103" t="n">
        <f aca="false">AP339+AQ339+AR339</f>
        <v>0</v>
      </c>
      <c r="AT339" s="103"/>
      <c r="AU339" s="90" t="n">
        <f aca="false">AS339+AN339</f>
        <v>0</v>
      </c>
      <c r="AW339" s="90" t="n">
        <f aca="false">AI339+AF339+AC339</f>
        <v>0</v>
      </c>
      <c r="AX339" s="104"/>
    </row>
    <row r="340" customFormat="false" ht="12" hidden="false" customHeight="true" outlineLevel="0" collapsed="false">
      <c r="A340" s="94" t="n">
        <f aca="false">EDATE(A339,1)</f>
        <v>46874</v>
      </c>
      <c r="B340" s="95" t="n">
        <f aca="false">VLOOKUP(MONTH(A340),Volumes,4)</f>
        <v>20000</v>
      </c>
      <c r="C340" s="96"/>
      <c r="D340" s="97" t="n">
        <f aca="false">B340+C340</f>
        <v>20000</v>
      </c>
      <c r="E340" s="84" t="n">
        <f aca="false">IF(X340=0,0,IF(AND(X340=1,$H$3=1),D340*S340,IF($H$3=2,D340,"N/A")))</f>
        <v>0</v>
      </c>
      <c r="F340" s="84" t="n">
        <f aca="false">E340*W340</f>
        <v>0</v>
      </c>
      <c r="G340" s="32" t="n">
        <f aca="false">VLOOKUP($A340,Table,MATCH(G$4,Curves,0))</f>
        <v>4.0375</v>
      </c>
      <c r="H340" s="98" t="n">
        <f aca="false">G340</f>
        <v>4.0375</v>
      </c>
      <c r="I340" s="99" t="n">
        <f aca="false">H340</f>
        <v>4.0375</v>
      </c>
      <c r="J340" s="32" t="n">
        <f aca="false">VLOOKUP($A340,Table,MATCH(J$4,Curves,0))</f>
        <v>-0.0175</v>
      </c>
      <c r="K340" s="98" t="n">
        <f aca="false">J340</f>
        <v>-0.0175</v>
      </c>
      <c r="L340" s="99" t="n">
        <f aca="false">K340</f>
        <v>-0.0175</v>
      </c>
      <c r="M340" s="32" t="n">
        <f aca="false">VLOOKUP($A340,Table,MATCH(M$4,Curves,0))</f>
        <v>0.01</v>
      </c>
      <c r="N340" s="98" t="n">
        <f aca="false">VLOOKUP($A340,Table,MATCH(N$4,Curves,0))</f>
        <v>0.03</v>
      </c>
      <c r="O340" s="99" t="n">
        <f aca="false">N340</f>
        <v>0.03</v>
      </c>
      <c r="P340" s="100"/>
      <c r="Q340" s="99" t="n">
        <f aca="false">O340+L340+I340</f>
        <v>4.05</v>
      </c>
      <c r="R340" s="100"/>
      <c r="S340" s="35" t="n">
        <f aca="false">A341-A340</f>
        <v>31</v>
      </c>
      <c r="T340" s="101" t="n">
        <f aca="false">CHOOSE(F$3,A341+24,A340)</f>
        <v>46929</v>
      </c>
      <c r="U340" s="35" t="n">
        <f aca="false">T340-C$3</f>
        <v>10155</v>
      </c>
      <c r="V340" s="32" t="n">
        <f aca="false">VLOOKUP($A340,Table,MATCH(V$4,Curves,0))</f>
        <v>0.070859002456139</v>
      </c>
      <c r="W340" s="102" t="n">
        <f aca="false">1/(1+CHOOSE(F$3,(V341+($K$3/10000))/2,(V340+($K$3/10000))/2))^(2*U340/365.25)</f>
        <v>0.144281729138916</v>
      </c>
      <c r="X340" s="35" t="n">
        <f aca="false">IF(AND(mthbeg&lt;=A340,mthend&gt;=A340),1,0)</f>
        <v>0</v>
      </c>
      <c r="Y340" s="35" t="n">
        <f aca="false">S340*X340</f>
        <v>0</v>
      </c>
      <c r="AA340" s="89" t="n">
        <f aca="false">F340*G340</f>
        <v>0</v>
      </c>
      <c r="AB340" s="89" t="n">
        <f aca="false">$F340*H340</f>
        <v>0</v>
      </c>
      <c r="AC340" s="89" t="n">
        <f aca="false">$F340*I340</f>
        <v>0</v>
      </c>
      <c r="AD340" s="89" t="n">
        <f aca="false">$F340*J340</f>
        <v>-0</v>
      </c>
      <c r="AE340" s="89" t="n">
        <f aca="false">$F340*K340</f>
        <v>-0</v>
      </c>
      <c r="AF340" s="89" t="n">
        <f aca="false">$F340*L340</f>
        <v>-0</v>
      </c>
      <c r="AG340" s="89" t="n">
        <f aca="false">$F340*M340</f>
        <v>0</v>
      </c>
      <c r="AH340" s="89" t="n">
        <f aca="false">$F340*N340</f>
        <v>0</v>
      </c>
      <c r="AI340" s="89" t="n">
        <f aca="false">F340*O340</f>
        <v>0</v>
      </c>
      <c r="AJ340" s="93"/>
      <c r="AK340" s="89" t="n">
        <f aca="false">CHOOSE($G$3,AB340-AC340,AC340-AB340)</f>
        <v>0</v>
      </c>
      <c r="AL340" s="89" t="n">
        <f aca="false">CHOOSE($G$3,AE340-AF340,AF340-AE340)</f>
        <v>0</v>
      </c>
      <c r="AM340" s="89" t="n">
        <f aca="false">CHOOSE($G$3,AH340-AI340,AI340-AH340)</f>
        <v>0</v>
      </c>
      <c r="AN340" s="103" t="n">
        <f aca="false">SUM(AK340:AM340)</f>
        <v>0</v>
      </c>
      <c r="AP340" s="89" t="n">
        <f aca="false">CHOOSE($G$3,AA340-AB340,AB340-AA340)</f>
        <v>0</v>
      </c>
      <c r="AQ340" s="89" t="n">
        <f aca="false">CHOOSE($G$3,AD340-AE340,AE340-AD340)</f>
        <v>0</v>
      </c>
      <c r="AR340" s="89" t="n">
        <f aca="false">CHOOSE($G$3,AG340-AH340,AH340-AG340)</f>
        <v>0</v>
      </c>
      <c r="AS340" s="103" t="n">
        <f aca="false">AP340+AQ340+AR340</f>
        <v>0</v>
      </c>
      <c r="AT340" s="103"/>
      <c r="AU340" s="90" t="n">
        <f aca="false">AS340+AN340</f>
        <v>0</v>
      </c>
      <c r="AW340" s="90" t="n">
        <f aca="false">AI340+AF340+AC340</f>
        <v>0</v>
      </c>
      <c r="AX340" s="104"/>
    </row>
    <row r="341" customFormat="false" ht="12" hidden="false" customHeight="true" outlineLevel="0" collapsed="false">
      <c r="A341" s="94" t="n">
        <f aca="false">EDATE(A340,1)</f>
        <v>46905</v>
      </c>
      <c r="B341" s="95" t="n">
        <f aca="false">VLOOKUP(MONTH(A341),Volumes,4)</f>
        <v>40000</v>
      </c>
      <c r="C341" s="96"/>
      <c r="D341" s="97" t="n">
        <f aca="false">B341+C341</f>
        <v>40000</v>
      </c>
      <c r="E341" s="84" t="n">
        <f aca="false">IF(X341=0,0,IF(AND(X341=1,$H$3=1),D341*S341,IF($H$3=2,D341,"N/A")))</f>
        <v>0</v>
      </c>
      <c r="F341" s="84" t="n">
        <f aca="false">E341*W341</f>
        <v>0</v>
      </c>
      <c r="G341" s="32" t="n">
        <f aca="false">VLOOKUP($A341,Table,MATCH(G$4,Curves,0))</f>
        <v>4.0375</v>
      </c>
      <c r="H341" s="98" t="n">
        <f aca="false">G341</f>
        <v>4.0375</v>
      </c>
      <c r="I341" s="99" t="n">
        <f aca="false">H341</f>
        <v>4.0375</v>
      </c>
      <c r="J341" s="32" t="n">
        <f aca="false">VLOOKUP($A341,Table,MATCH(J$4,Curves,0))</f>
        <v>-0.0175</v>
      </c>
      <c r="K341" s="98" t="n">
        <f aca="false">J341</f>
        <v>-0.0175</v>
      </c>
      <c r="L341" s="99" t="n">
        <f aca="false">K341</f>
        <v>-0.0175</v>
      </c>
      <c r="M341" s="32" t="n">
        <f aca="false">VLOOKUP($A341,Table,MATCH(M$4,Curves,0))</f>
        <v>0.01</v>
      </c>
      <c r="N341" s="98" t="n">
        <f aca="false">VLOOKUP($A341,Table,MATCH(N$4,Curves,0))</f>
        <v>0.03</v>
      </c>
      <c r="O341" s="99" t="n">
        <f aca="false">N341</f>
        <v>0.03</v>
      </c>
      <c r="P341" s="100"/>
      <c r="Q341" s="99" t="n">
        <f aca="false">O341+L341+I341</f>
        <v>4.05</v>
      </c>
      <c r="R341" s="100"/>
      <c r="S341" s="35" t="n">
        <f aca="false">A342-A341</f>
        <v>30</v>
      </c>
      <c r="T341" s="101" t="n">
        <f aca="false">CHOOSE(F$3,A342+24,A341)</f>
        <v>46959</v>
      </c>
      <c r="U341" s="35" t="n">
        <f aca="false">T341-C$3</f>
        <v>10185</v>
      </c>
      <c r="V341" s="32" t="n">
        <f aca="false">VLOOKUP($A341,Table,MATCH(V$4,Curves,0))</f>
        <v>0.070859002456139</v>
      </c>
      <c r="W341" s="102" t="n">
        <f aca="false">1/(1+CHOOSE(F$3,(V342+($K$3/10000))/2,(V341+($K$3/10000))/2))^(2*U341/365.25)</f>
        <v>0.143458892049311</v>
      </c>
      <c r="X341" s="35" t="n">
        <f aca="false">IF(AND(mthbeg&lt;=A341,mthend&gt;=A341),1,0)</f>
        <v>0</v>
      </c>
      <c r="Y341" s="35" t="n">
        <f aca="false">S341*X341</f>
        <v>0</v>
      </c>
      <c r="AA341" s="89" t="n">
        <f aca="false">F341*G341</f>
        <v>0</v>
      </c>
      <c r="AB341" s="89" t="n">
        <f aca="false">$F341*H341</f>
        <v>0</v>
      </c>
      <c r="AC341" s="89" t="n">
        <f aca="false">$F341*I341</f>
        <v>0</v>
      </c>
      <c r="AD341" s="89" t="n">
        <f aca="false">$F341*J341</f>
        <v>-0</v>
      </c>
      <c r="AE341" s="89" t="n">
        <f aca="false">$F341*K341</f>
        <v>-0</v>
      </c>
      <c r="AF341" s="89" t="n">
        <f aca="false">$F341*L341</f>
        <v>-0</v>
      </c>
      <c r="AG341" s="89" t="n">
        <f aca="false">$F341*M341</f>
        <v>0</v>
      </c>
      <c r="AH341" s="89" t="n">
        <f aca="false">$F341*N341</f>
        <v>0</v>
      </c>
      <c r="AI341" s="89" t="n">
        <f aca="false">F341*O341</f>
        <v>0</v>
      </c>
      <c r="AJ341" s="93"/>
      <c r="AK341" s="89" t="n">
        <f aca="false">CHOOSE($G$3,AB341-AC341,AC341-AB341)</f>
        <v>0</v>
      </c>
      <c r="AL341" s="89" t="n">
        <f aca="false">CHOOSE($G$3,AE341-AF341,AF341-AE341)</f>
        <v>0</v>
      </c>
      <c r="AM341" s="89" t="n">
        <f aca="false">CHOOSE($G$3,AH341-AI341,AI341-AH341)</f>
        <v>0</v>
      </c>
      <c r="AN341" s="103" t="n">
        <f aca="false">SUM(AK341:AM341)</f>
        <v>0</v>
      </c>
      <c r="AP341" s="89" t="n">
        <f aca="false">CHOOSE($G$3,AA341-AB341,AB341-AA341)</f>
        <v>0</v>
      </c>
      <c r="AQ341" s="89" t="n">
        <f aca="false">CHOOSE($G$3,AD341-AE341,AE341-AD341)</f>
        <v>0</v>
      </c>
      <c r="AR341" s="89" t="n">
        <f aca="false">CHOOSE($G$3,AG341-AH341,AH341-AG341)</f>
        <v>0</v>
      </c>
      <c r="AS341" s="103" t="n">
        <f aca="false">AP341+AQ341+AR341</f>
        <v>0</v>
      </c>
      <c r="AT341" s="103"/>
      <c r="AU341" s="90" t="n">
        <f aca="false">AS341+AN341</f>
        <v>0</v>
      </c>
      <c r="AW341" s="90" t="n">
        <f aca="false">AI341+AF341+AC341</f>
        <v>0</v>
      </c>
      <c r="AX341" s="104"/>
    </row>
    <row r="342" customFormat="false" ht="12" hidden="false" customHeight="true" outlineLevel="0" collapsed="false">
      <c r="A342" s="94" t="n">
        <f aca="false">EDATE(A341,1)</f>
        <v>46935</v>
      </c>
      <c r="B342" s="95" t="n">
        <f aca="false">VLOOKUP(MONTH(A342),Volumes,4)</f>
        <v>40000</v>
      </c>
      <c r="C342" s="96"/>
      <c r="D342" s="97" t="n">
        <f aca="false">B342+C342</f>
        <v>40000</v>
      </c>
      <c r="E342" s="84" t="n">
        <f aca="false">IF(X342=0,0,IF(AND(X342=1,$H$3=1),D342*S342,IF($H$3=2,D342,"N/A")))</f>
        <v>0</v>
      </c>
      <c r="F342" s="84" t="n">
        <f aca="false">E342*W342</f>
        <v>0</v>
      </c>
      <c r="G342" s="32" t="n">
        <f aca="false">VLOOKUP($A342,Table,MATCH(G$4,Curves,0))</f>
        <v>4.0375</v>
      </c>
      <c r="H342" s="98" t="n">
        <f aca="false">G342</f>
        <v>4.0375</v>
      </c>
      <c r="I342" s="99" t="n">
        <f aca="false">H342</f>
        <v>4.0375</v>
      </c>
      <c r="J342" s="32" t="n">
        <f aca="false">VLOOKUP($A342,Table,MATCH(J$4,Curves,0))</f>
        <v>-0.0175</v>
      </c>
      <c r="K342" s="98" t="n">
        <f aca="false">J342</f>
        <v>-0.0175</v>
      </c>
      <c r="L342" s="99" t="n">
        <f aca="false">K342</f>
        <v>-0.0175</v>
      </c>
      <c r="M342" s="32" t="n">
        <f aca="false">VLOOKUP($A342,Table,MATCH(M$4,Curves,0))</f>
        <v>0.01</v>
      </c>
      <c r="N342" s="98" t="n">
        <f aca="false">VLOOKUP($A342,Table,MATCH(N$4,Curves,0))</f>
        <v>0.03</v>
      </c>
      <c r="O342" s="99" t="n">
        <f aca="false">N342</f>
        <v>0.03</v>
      </c>
      <c r="P342" s="100"/>
      <c r="Q342" s="99" t="n">
        <f aca="false">O342+L342+I342</f>
        <v>4.05</v>
      </c>
      <c r="R342" s="100"/>
      <c r="S342" s="35" t="n">
        <f aca="false">A343-A342</f>
        <v>31</v>
      </c>
      <c r="T342" s="101" t="n">
        <f aca="false">CHOOSE(F$3,A343+24,A342)</f>
        <v>46990</v>
      </c>
      <c r="U342" s="35" t="n">
        <f aca="false">T342-C$3</f>
        <v>10216</v>
      </c>
      <c r="V342" s="32" t="n">
        <f aca="false">VLOOKUP($A342,Table,MATCH(V$4,Curves,0))</f>
        <v>0.070859002456139</v>
      </c>
      <c r="W342" s="102" t="n">
        <f aca="false">1/(1+CHOOSE(F$3,(V343+($K$3/10000))/2,(V342+($K$3/10000))/2))^(2*U342/365.25)</f>
        <v>0.142613556613183</v>
      </c>
      <c r="X342" s="35" t="n">
        <f aca="false">IF(AND(mthbeg&lt;=A342,mthend&gt;=A342),1,0)</f>
        <v>0</v>
      </c>
      <c r="Y342" s="35" t="n">
        <f aca="false">S342*X342</f>
        <v>0</v>
      </c>
      <c r="AA342" s="89" t="n">
        <f aca="false">F342*G342</f>
        <v>0</v>
      </c>
      <c r="AB342" s="89" t="n">
        <f aca="false">$F342*H342</f>
        <v>0</v>
      </c>
      <c r="AC342" s="89" t="n">
        <f aca="false">$F342*I342</f>
        <v>0</v>
      </c>
      <c r="AD342" s="89" t="n">
        <f aca="false">$F342*J342</f>
        <v>-0</v>
      </c>
      <c r="AE342" s="89" t="n">
        <f aca="false">$F342*K342</f>
        <v>-0</v>
      </c>
      <c r="AF342" s="89" t="n">
        <f aca="false">$F342*L342</f>
        <v>-0</v>
      </c>
      <c r="AG342" s="89" t="n">
        <f aca="false">$F342*M342</f>
        <v>0</v>
      </c>
      <c r="AH342" s="89" t="n">
        <f aca="false">$F342*N342</f>
        <v>0</v>
      </c>
      <c r="AI342" s="89" t="n">
        <f aca="false">F342*O342</f>
        <v>0</v>
      </c>
      <c r="AJ342" s="93"/>
      <c r="AK342" s="89" t="n">
        <f aca="false">CHOOSE($G$3,AB342-AC342,AC342-AB342)</f>
        <v>0</v>
      </c>
      <c r="AL342" s="89" t="n">
        <f aca="false">CHOOSE($G$3,AE342-AF342,AF342-AE342)</f>
        <v>0</v>
      </c>
      <c r="AM342" s="89" t="n">
        <f aca="false">CHOOSE($G$3,AH342-AI342,AI342-AH342)</f>
        <v>0</v>
      </c>
      <c r="AN342" s="103" t="n">
        <f aca="false">SUM(AK342:AM342)</f>
        <v>0</v>
      </c>
      <c r="AP342" s="89" t="n">
        <f aca="false">CHOOSE($G$3,AA342-AB342,AB342-AA342)</f>
        <v>0</v>
      </c>
      <c r="AQ342" s="89" t="n">
        <f aca="false">CHOOSE($G$3,AD342-AE342,AE342-AD342)</f>
        <v>0</v>
      </c>
      <c r="AR342" s="89" t="n">
        <f aca="false">CHOOSE($G$3,AG342-AH342,AH342-AG342)</f>
        <v>0</v>
      </c>
      <c r="AS342" s="103" t="n">
        <f aca="false">AP342+AQ342+AR342</f>
        <v>0</v>
      </c>
      <c r="AT342" s="103"/>
      <c r="AU342" s="90" t="n">
        <f aca="false">AS342+AN342</f>
        <v>0</v>
      </c>
      <c r="AW342" s="90" t="n">
        <f aca="false">AI342+AF342+AC342</f>
        <v>0</v>
      </c>
      <c r="AX342" s="104"/>
    </row>
    <row r="343" customFormat="false" ht="12" hidden="false" customHeight="true" outlineLevel="0" collapsed="false">
      <c r="A343" s="94" t="n">
        <f aca="false">EDATE(A342,1)</f>
        <v>46966</v>
      </c>
      <c r="B343" s="95" t="n">
        <f aca="false">VLOOKUP(MONTH(A343),Volumes,4)</f>
        <v>40000</v>
      </c>
      <c r="C343" s="96"/>
      <c r="D343" s="97" t="n">
        <f aca="false">B343+C343</f>
        <v>40000</v>
      </c>
      <c r="E343" s="84" t="n">
        <f aca="false">IF(X343=0,0,IF(AND(X343=1,$H$3=1),D343*S343,IF($H$3=2,D343,"N/A")))</f>
        <v>0</v>
      </c>
      <c r="F343" s="84" t="n">
        <f aca="false">E343*W343</f>
        <v>0</v>
      </c>
      <c r="G343" s="32" t="n">
        <f aca="false">VLOOKUP($A343,Table,MATCH(G$4,Curves,0))</f>
        <v>4.0375</v>
      </c>
      <c r="H343" s="98" t="n">
        <f aca="false">G343</f>
        <v>4.0375</v>
      </c>
      <c r="I343" s="99" t="n">
        <f aca="false">H343</f>
        <v>4.0375</v>
      </c>
      <c r="J343" s="32" t="n">
        <f aca="false">VLOOKUP($A343,Table,MATCH(J$4,Curves,0))</f>
        <v>-0.0175</v>
      </c>
      <c r="K343" s="98" t="n">
        <f aca="false">J343</f>
        <v>-0.0175</v>
      </c>
      <c r="L343" s="99" t="n">
        <f aca="false">K343</f>
        <v>-0.0175</v>
      </c>
      <c r="M343" s="32" t="n">
        <f aca="false">VLOOKUP($A343,Table,MATCH(M$4,Curves,0))</f>
        <v>0.01</v>
      </c>
      <c r="N343" s="98" t="n">
        <f aca="false">VLOOKUP($A343,Table,MATCH(N$4,Curves,0))</f>
        <v>0.03</v>
      </c>
      <c r="O343" s="99" t="n">
        <f aca="false">N343</f>
        <v>0.03</v>
      </c>
      <c r="P343" s="100"/>
      <c r="Q343" s="99" t="n">
        <f aca="false">O343+L343+I343</f>
        <v>4.05</v>
      </c>
      <c r="R343" s="100"/>
      <c r="S343" s="35" t="n">
        <f aca="false">A344-A343</f>
        <v>31</v>
      </c>
      <c r="T343" s="101" t="n">
        <f aca="false">CHOOSE(F$3,A344+24,A343)</f>
        <v>47021</v>
      </c>
      <c r="U343" s="35" t="n">
        <f aca="false">T343-C$3</f>
        <v>10247</v>
      </c>
      <c r="V343" s="32" t="n">
        <f aca="false">VLOOKUP($A343,Table,MATCH(V$4,Curves,0))</f>
        <v>0.070859002456139</v>
      </c>
      <c r="W343" s="102" t="n">
        <f aca="false">1/(1+CHOOSE(F$3,(V344+($K$3/10000))/2,(V343+($K$3/10000))/2))^(2*U343/365.25)</f>
        <v>0.141773202339181</v>
      </c>
      <c r="X343" s="35" t="n">
        <f aca="false">IF(AND(mthbeg&lt;=A343,mthend&gt;=A343),1,0)</f>
        <v>0</v>
      </c>
      <c r="Y343" s="35" t="n">
        <f aca="false">S343*X343</f>
        <v>0</v>
      </c>
      <c r="AA343" s="89" t="n">
        <f aca="false">F343*G343</f>
        <v>0</v>
      </c>
      <c r="AB343" s="89" t="n">
        <f aca="false">$F343*H343</f>
        <v>0</v>
      </c>
      <c r="AC343" s="89" t="n">
        <f aca="false">$F343*I343</f>
        <v>0</v>
      </c>
      <c r="AD343" s="89" t="n">
        <f aca="false">$F343*J343</f>
        <v>-0</v>
      </c>
      <c r="AE343" s="89" t="n">
        <f aca="false">$F343*K343</f>
        <v>-0</v>
      </c>
      <c r="AF343" s="89" t="n">
        <f aca="false">$F343*L343</f>
        <v>-0</v>
      </c>
      <c r="AG343" s="89" t="n">
        <f aca="false">$F343*M343</f>
        <v>0</v>
      </c>
      <c r="AH343" s="89" t="n">
        <f aca="false">$F343*N343</f>
        <v>0</v>
      </c>
      <c r="AI343" s="89" t="n">
        <f aca="false">F343*O343</f>
        <v>0</v>
      </c>
      <c r="AJ343" s="93"/>
      <c r="AK343" s="89" t="n">
        <f aca="false">CHOOSE($G$3,AB343-AC343,AC343-AB343)</f>
        <v>0</v>
      </c>
      <c r="AL343" s="89" t="n">
        <f aca="false">CHOOSE($G$3,AE343-AF343,AF343-AE343)</f>
        <v>0</v>
      </c>
      <c r="AM343" s="89" t="n">
        <f aca="false">CHOOSE($G$3,AH343-AI343,AI343-AH343)</f>
        <v>0</v>
      </c>
      <c r="AN343" s="103" t="n">
        <f aca="false">SUM(AK343:AM343)</f>
        <v>0</v>
      </c>
      <c r="AP343" s="89" t="n">
        <f aca="false">CHOOSE($G$3,AA343-AB343,AB343-AA343)</f>
        <v>0</v>
      </c>
      <c r="AQ343" s="89" t="n">
        <f aca="false">CHOOSE($G$3,AD343-AE343,AE343-AD343)</f>
        <v>0</v>
      </c>
      <c r="AR343" s="89" t="n">
        <f aca="false">CHOOSE($G$3,AG343-AH343,AH343-AG343)</f>
        <v>0</v>
      </c>
      <c r="AS343" s="103" t="n">
        <f aca="false">AP343+AQ343+AR343</f>
        <v>0</v>
      </c>
      <c r="AT343" s="103"/>
      <c r="AU343" s="90" t="n">
        <f aca="false">AS343+AN343</f>
        <v>0</v>
      </c>
      <c r="AW343" s="90" t="n">
        <f aca="false">AI343+AF343+AC343</f>
        <v>0</v>
      </c>
      <c r="AX343" s="104"/>
    </row>
    <row r="344" customFormat="false" ht="12" hidden="false" customHeight="true" outlineLevel="0" collapsed="false">
      <c r="A344" s="94" t="n">
        <f aca="false">EDATE(A343,1)</f>
        <v>46997</v>
      </c>
      <c r="B344" s="95" t="n">
        <f aca="false">VLOOKUP(MONTH(A344),Volumes,4)</f>
        <v>20000</v>
      </c>
      <c r="C344" s="96"/>
      <c r="D344" s="97" t="n">
        <f aca="false">B344+C344</f>
        <v>20000</v>
      </c>
      <c r="E344" s="84" t="n">
        <f aca="false">IF(X344=0,0,IF(AND(X344=1,$H$3=1),D344*S344,IF($H$3=2,D344,"N/A")))</f>
        <v>0</v>
      </c>
      <c r="F344" s="84" t="n">
        <f aca="false">E344*W344</f>
        <v>0</v>
      </c>
      <c r="G344" s="32" t="n">
        <f aca="false">VLOOKUP($A344,Table,MATCH(G$4,Curves,0))</f>
        <v>4.0375</v>
      </c>
      <c r="H344" s="98" t="n">
        <f aca="false">G344</f>
        <v>4.0375</v>
      </c>
      <c r="I344" s="99" t="n">
        <f aca="false">H344</f>
        <v>4.0375</v>
      </c>
      <c r="J344" s="32" t="n">
        <f aca="false">VLOOKUP($A344,Table,MATCH(J$4,Curves,0))</f>
        <v>-0.0175</v>
      </c>
      <c r="K344" s="98" t="n">
        <f aca="false">J344</f>
        <v>-0.0175</v>
      </c>
      <c r="L344" s="99" t="n">
        <f aca="false">K344</f>
        <v>-0.0175</v>
      </c>
      <c r="M344" s="32" t="n">
        <f aca="false">VLOOKUP($A344,Table,MATCH(M$4,Curves,0))</f>
        <v>0.01</v>
      </c>
      <c r="N344" s="98" t="n">
        <f aca="false">VLOOKUP($A344,Table,MATCH(N$4,Curves,0))</f>
        <v>0.03</v>
      </c>
      <c r="O344" s="99" t="n">
        <f aca="false">N344</f>
        <v>0.03</v>
      </c>
      <c r="P344" s="100"/>
      <c r="Q344" s="99" t="n">
        <f aca="false">O344+L344+I344</f>
        <v>4.05</v>
      </c>
      <c r="R344" s="100"/>
      <c r="S344" s="35" t="n">
        <f aca="false">A345-A344</f>
        <v>30</v>
      </c>
      <c r="T344" s="101" t="n">
        <f aca="false">CHOOSE(F$3,A345+24,A344)</f>
        <v>47051</v>
      </c>
      <c r="U344" s="35" t="n">
        <f aca="false">T344-C$3</f>
        <v>10277</v>
      </c>
      <c r="V344" s="32" t="n">
        <f aca="false">VLOOKUP($A344,Table,MATCH(V$4,Curves,0))</f>
        <v>0.070859002456139</v>
      </c>
      <c r="W344" s="102" t="n">
        <f aca="false">1/(1+CHOOSE(F$3,(V345+($K$3/10000))/2,(V344+($K$3/10000))/2))^(2*U344/365.25)</f>
        <v>0.140964671349893</v>
      </c>
      <c r="X344" s="35" t="n">
        <f aca="false">IF(AND(mthbeg&lt;=A344,mthend&gt;=A344),1,0)</f>
        <v>0</v>
      </c>
      <c r="Y344" s="35" t="n">
        <f aca="false">S344*X344</f>
        <v>0</v>
      </c>
      <c r="AA344" s="89" t="n">
        <f aca="false">F344*G344</f>
        <v>0</v>
      </c>
      <c r="AB344" s="89" t="n">
        <f aca="false">$F344*H344</f>
        <v>0</v>
      </c>
      <c r="AC344" s="89" t="n">
        <f aca="false">$F344*I344</f>
        <v>0</v>
      </c>
      <c r="AD344" s="89" t="n">
        <f aca="false">$F344*J344</f>
        <v>-0</v>
      </c>
      <c r="AE344" s="89" t="n">
        <f aca="false">$F344*K344</f>
        <v>-0</v>
      </c>
      <c r="AF344" s="89" t="n">
        <f aca="false">$F344*L344</f>
        <v>-0</v>
      </c>
      <c r="AG344" s="89" t="n">
        <f aca="false">$F344*M344</f>
        <v>0</v>
      </c>
      <c r="AH344" s="89" t="n">
        <f aca="false">$F344*N344</f>
        <v>0</v>
      </c>
      <c r="AI344" s="89" t="n">
        <f aca="false">F344*O344</f>
        <v>0</v>
      </c>
      <c r="AJ344" s="93"/>
      <c r="AK344" s="89" t="n">
        <f aca="false">CHOOSE($G$3,AB344-AC344,AC344-AB344)</f>
        <v>0</v>
      </c>
      <c r="AL344" s="89" t="n">
        <f aca="false">CHOOSE($G$3,AE344-AF344,AF344-AE344)</f>
        <v>0</v>
      </c>
      <c r="AM344" s="89" t="n">
        <f aca="false">CHOOSE($G$3,AH344-AI344,AI344-AH344)</f>
        <v>0</v>
      </c>
      <c r="AN344" s="103" t="n">
        <f aca="false">SUM(AK344:AM344)</f>
        <v>0</v>
      </c>
      <c r="AP344" s="89" t="n">
        <f aca="false">CHOOSE($G$3,AA344-AB344,AB344-AA344)</f>
        <v>0</v>
      </c>
      <c r="AQ344" s="89" t="n">
        <f aca="false">CHOOSE($G$3,AD344-AE344,AE344-AD344)</f>
        <v>0</v>
      </c>
      <c r="AR344" s="89" t="n">
        <f aca="false">CHOOSE($G$3,AG344-AH344,AH344-AG344)</f>
        <v>0</v>
      </c>
      <c r="AS344" s="103" t="n">
        <f aca="false">AP344+AQ344+AR344</f>
        <v>0</v>
      </c>
      <c r="AT344" s="103"/>
      <c r="AU344" s="90" t="n">
        <f aca="false">AS344+AN344</f>
        <v>0</v>
      </c>
      <c r="AW344" s="90" t="n">
        <f aca="false">AI344+AF344+AC344</f>
        <v>0</v>
      </c>
      <c r="AX344" s="104"/>
    </row>
    <row r="345" customFormat="false" ht="12" hidden="false" customHeight="true" outlineLevel="0" collapsed="false">
      <c r="A345" s="94" t="n">
        <f aca="false">EDATE(A344,1)</f>
        <v>47027</v>
      </c>
      <c r="B345" s="95" t="n">
        <f aca="false">VLOOKUP(MONTH(A345),Volumes,4)</f>
        <v>10000</v>
      </c>
      <c r="C345" s="96"/>
      <c r="D345" s="97" t="n">
        <f aca="false">B345+C345</f>
        <v>10000</v>
      </c>
      <c r="E345" s="84" t="n">
        <f aca="false">IF(X345=0,0,IF(AND(X345=1,$H$3=1),D345*S345,IF($H$3=2,D345,"N/A")))</f>
        <v>0</v>
      </c>
      <c r="F345" s="84" t="n">
        <f aca="false">E345*W345</f>
        <v>0</v>
      </c>
      <c r="G345" s="32" t="n">
        <f aca="false">VLOOKUP($A345,Table,MATCH(G$4,Curves,0))</f>
        <v>4.0375</v>
      </c>
      <c r="H345" s="98" t="n">
        <f aca="false">G345</f>
        <v>4.0375</v>
      </c>
      <c r="I345" s="99" t="n">
        <f aca="false">H345</f>
        <v>4.0375</v>
      </c>
      <c r="J345" s="32" t="n">
        <f aca="false">VLOOKUP($A345,Table,MATCH(J$4,Curves,0))</f>
        <v>-0.0175</v>
      </c>
      <c r="K345" s="98" t="n">
        <f aca="false">J345</f>
        <v>-0.0175</v>
      </c>
      <c r="L345" s="99" t="n">
        <f aca="false">K345</f>
        <v>-0.0175</v>
      </c>
      <c r="M345" s="32" t="n">
        <f aca="false">VLOOKUP($A345,Table,MATCH(M$4,Curves,0))</f>
        <v>0.01</v>
      </c>
      <c r="N345" s="98" t="n">
        <f aca="false">VLOOKUP($A345,Table,MATCH(N$4,Curves,0))</f>
        <v>0.03</v>
      </c>
      <c r="O345" s="99" t="n">
        <f aca="false">N345</f>
        <v>0.03</v>
      </c>
      <c r="P345" s="100"/>
      <c r="Q345" s="99" t="n">
        <f aca="false">O345+L345+I345</f>
        <v>4.05</v>
      </c>
      <c r="R345" s="100"/>
      <c r="S345" s="35" t="n">
        <f aca="false">A346-A345</f>
        <v>31</v>
      </c>
      <c r="T345" s="101" t="n">
        <f aca="false">CHOOSE(F$3,A346+24,A345)</f>
        <v>47082</v>
      </c>
      <c r="U345" s="35" t="n">
        <f aca="false">T345-C$3</f>
        <v>10308</v>
      </c>
      <c r="V345" s="32" t="n">
        <f aca="false">VLOOKUP($A345,Table,MATCH(V$4,Curves,0))</f>
        <v>0.070859002456139</v>
      </c>
      <c r="W345" s="102" t="n">
        <f aca="false">1/(1+CHOOSE(F$3,(V346+($K$3/10000))/2,(V345+($K$3/10000))/2))^(2*U345/365.25)</f>
        <v>0.140134033177299</v>
      </c>
      <c r="X345" s="35" t="n">
        <f aca="false">IF(AND(mthbeg&lt;=A345,mthend&gt;=A345),1,0)</f>
        <v>0</v>
      </c>
      <c r="Y345" s="35" t="n">
        <f aca="false">S345*X345</f>
        <v>0</v>
      </c>
      <c r="AA345" s="89" t="n">
        <f aca="false">F345*G345</f>
        <v>0</v>
      </c>
      <c r="AB345" s="89" t="n">
        <f aca="false">$F345*H345</f>
        <v>0</v>
      </c>
      <c r="AC345" s="89" t="n">
        <f aca="false">$F345*I345</f>
        <v>0</v>
      </c>
      <c r="AD345" s="89" t="n">
        <f aca="false">$F345*J345</f>
        <v>-0</v>
      </c>
      <c r="AE345" s="89" t="n">
        <f aca="false">$F345*K345</f>
        <v>-0</v>
      </c>
      <c r="AF345" s="89" t="n">
        <f aca="false">$F345*L345</f>
        <v>-0</v>
      </c>
      <c r="AG345" s="89" t="n">
        <f aca="false">$F345*M345</f>
        <v>0</v>
      </c>
      <c r="AH345" s="89" t="n">
        <f aca="false">$F345*N345</f>
        <v>0</v>
      </c>
      <c r="AI345" s="89" t="n">
        <f aca="false">F345*O345</f>
        <v>0</v>
      </c>
      <c r="AJ345" s="93"/>
      <c r="AK345" s="89" t="n">
        <f aca="false">CHOOSE($G$3,AB345-AC345,AC345-AB345)</f>
        <v>0</v>
      </c>
      <c r="AL345" s="89" t="n">
        <f aca="false">CHOOSE($G$3,AE345-AF345,AF345-AE345)</f>
        <v>0</v>
      </c>
      <c r="AM345" s="89" t="n">
        <f aca="false">CHOOSE($G$3,AH345-AI345,AI345-AH345)</f>
        <v>0</v>
      </c>
      <c r="AN345" s="103" t="n">
        <f aca="false">SUM(AK345:AM345)</f>
        <v>0</v>
      </c>
      <c r="AP345" s="89" t="n">
        <f aca="false">CHOOSE($G$3,AA345-AB345,AB345-AA345)</f>
        <v>0</v>
      </c>
      <c r="AQ345" s="89" t="n">
        <f aca="false">CHOOSE($G$3,AD345-AE345,AE345-AD345)</f>
        <v>0</v>
      </c>
      <c r="AR345" s="89" t="n">
        <f aca="false">CHOOSE($G$3,AG345-AH345,AH345-AG345)</f>
        <v>0</v>
      </c>
      <c r="AS345" s="103" t="n">
        <f aca="false">AP345+AQ345+AR345</f>
        <v>0</v>
      </c>
      <c r="AT345" s="103"/>
      <c r="AU345" s="90" t="n">
        <f aca="false">AS345+AN345</f>
        <v>0</v>
      </c>
      <c r="AW345" s="90" t="n">
        <f aca="false">AI345+AF345+AC345</f>
        <v>0</v>
      </c>
      <c r="AX345" s="104"/>
    </row>
    <row r="346" customFormat="false" ht="12" hidden="false" customHeight="true" outlineLevel="0" collapsed="false">
      <c r="A346" s="94" t="n">
        <f aca="false">EDATE(A345,1)</f>
        <v>47058</v>
      </c>
      <c r="B346" s="95" t="n">
        <f aca="false">VLOOKUP(MONTH(A346),Volumes,4)</f>
        <v>10000</v>
      </c>
      <c r="C346" s="96"/>
      <c r="D346" s="97" t="n">
        <f aca="false">B346+C346</f>
        <v>10000</v>
      </c>
      <c r="E346" s="84" t="n">
        <f aca="false">IF(X346=0,0,IF(AND(X346=1,$H$3=1),D346*S346,IF($H$3=2,D346,"N/A")))</f>
        <v>0</v>
      </c>
      <c r="F346" s="84" t="n">
        <f aca="false">E346*W346</f>
        <v>0</v>
      </c>
      <c r="G346" s="32" t="n">
        <f aca="false">VLOOKUP($A346,Table,MATCH(G$4,Curves,0))</f>
        <v>4.0375</v>
      </c>
      <c r="H346" s="98" t="n">
        <f aca="false">G346</f>
        <v>4.0375</v>
      </c>
      <c r="I346" s="99" t="n">
        <f aca="false">H346</f>
        <v>4.0375</v>
      </c>
      <c r="J346" s="32" t="n">
        <f aca="false">VLOOKUP($A346,Table,MATCH(J$4,Curves,0))</f>
        <v>-0.0175</v>
      </c>
      <c r="K346" s="98" t="n">
        <f aca="false">J346</f>
        <v>-0.0175</v>
      </c>
      <c r="L346" s="99" t="n">
        <f aca="false">K346</f>
        <v>-0.0175</v>
      </c>
      <c r="M346" s="32" t="n">
        <f aca="false">VLOOKUP($A346,Table,MATCH(M$4,Curves,0))</f>
        <v>0.01</v>
      </c>
      <c r="N346" s="98" t="n">
        <f aca="false">VLOOKUP($A346,Table,MATCH(N$4,Curves,0))</f>
        <v>0.03</v>
      </c>
      <c r="O346" s="99" t="n">
        <f aca="false">N346</f>
        <v>0.03</v>
      </c>
      <c r="P346" s="100"/>
      <c r="Q346" s="99" t="n">
        <f aca="false">O346+L346+I346</f>
        <v>4.05</v>
      </c>
      <c r="R346" s="100"/>
      <c r="S346" s="35" t="n">
        <f aca="false">A347-A346</f>
        <v>30</v>
      </c>
      <c r="T346" s="101" t="n">
        <f aca="false">CHOOSE(F$3,A347+24,A346)</f>
        <v>47112</v>
      </c>
      <c r="U346" s="35" t="n">
        <f aca="false">T346-C$3</f>
        <v>10338</v>
      </c>
      <c r="V346" s="32" t="n">
        <f aca="false">VLOOKUP($A346,Table,MATCH(V$4,Curves,0))</f>
        <v>0.070859002456139</v>
      </c>
      <c r="W346" s="102" t="n">
        <f aca="false">1/(1+CHOOSE(F$3,(V347+($K$3/10000))/2,(V346+($K$3/10000))/2))^(2*U346/365.25)</f>
        <v>0.139334850351432</v>
      </c>
      <c r="X346" s="35" t="n">
        <f aca="false">IF(AND(mthbeg&lt;=A346,mthend&gt;=A346),1,0)</f>
        <v>0</v>
      </c>
      <c r="Y346" s="35" t="n">
        <f aca="false">S346*X346</f>
        <v>0</v>
      </c>
      <c r="AA346" s="89" t="n">
        <f aca="false">F346*G346</f>
        <v>0</v>
      </c>
      <c r="AB346" s="89" t="n">
        <f aca="false">$F346*H346</f>
        <v>0</v>
      </c>
      <c r="AC346" s="89" t="n">
        <f aca="false">$F346*I346</f>
        <v>0</v>
      </c>
      <c r="AD346" s="89" t="n">
        <f aca="false">$F346*J346</f>
        <v>-0</v>
      </c>
      <c r="AE346" s="89" t="n">
        <f aca="false">$F346*K346</f>
        <v>-0</v>
      </c>
      <c r="AF346" s="89" t="n">
        <f aca="false">$F346*L346</f>
        <v>-0</v>
      </c>
      <c r="AG346" s="89" t="n">
        <f aca="false">$F346*M346</f>
        <v>0</v>
      </c>
      <c r="AH346" s="89" t="n">
        <f aca="false">$F346*N346</f>
        <v>0</v>
      </c>
      <c r="AI346" s="89" t="n">
        <f aca="false">F346*O346</f>
        <v>0</v>
      </c>
      <c r="AJ346" s="93"/>
      <c r="AK346" s="89" t="n">
        <f aca="false">CHOOSE($G$3,AB346-AC346,AC346-AB346)</f>
        <v>0</v>
      </c>
      <c r="AL346" s="89" t="n">
        <f aca="false">CHOOSE($G$3,AE346-AF346,AF346-AE346)</f>
        <v>0</v>
      </c>
      <c r="AM346" s="89" t="n">
        <f aca="false">CHOOSE($G$3,AH346-AI346,AI346-AH346)</f>
        <v>0</v>
      </c>
      <c r="AN346" s="103" t="n">
        <f aca="false">SUM(AK346:AM346)</f>
        <v>0</v>
      </c>
      <c r="AP346" s="89" t="n">
        <f aca="false">CHOOSE($G$3,AA346-AB346,AB346-AA346)</f>
        <v>0</v>
      </c>
      <c r="AQ346" s="89" t="n">
        <f aca="false">CHOOSE($G$3,AD346-AE346,AE346-AD346)</f>
        <v>0</v>
      </c>
      <c r="AR346" s="89" t="n">
        <f aca="false">CHOOSE($G$3,AG346-AH346,AH346-AG346)</f>
        <v>0</v>
      </c>
      <c r="AS346" s="103" t="n">
        <f aca="false">AP346+AQ346+AR346</f>
        <v>0</v>
      </c>
      <c r="AT346" s="103"/>
      <c r="AU346" s="90" t="n">
        <f aca="false">AS346+AN346</f>
        <v>0</v>
      </c>
      <c r="AW346" s="90" t="n">
        <f aca="false">AI346+AF346+AC346</f>
        <v>0</v>
      </c>
      <c r="AX346" s="104"/>
    </row>
    <row r="347" customFormat="false" ht="12" hidden="false" customHeight="true" outlineLevel="0" collapsed="false">
      <c r="A347" s="94" t="n">
        <f aca="false">EDATE(A346,1)</f>
        <v>47088</v>
      </c>
      <c r="B347" s="95" t="n">
        <f aca="false">VLOOKUP(MONTH(A347),Volumes,4)</f>
        <v>10000</v>
      </c>
      <c r="C347" s="96"/>
      <c r="D347" s="97" t="n">
        <f aca="false">B347+C347</f>
        <v>10000</v>
      </c>
      <c r="E347" s="84" t="n">
        <f aca="false">IF(X347=0,0,IF(AND(X347=1,$H$3=1),D347*S347,IF($H$3=2,D347,"N/A")))</f>
        <v>0</v>
      </c>
      <c r="F347" s="84" t="n">
        <f aca="false">E347*W347</f>
        <v>0</v>
      </c>
      <c r="G347" s="32" t="n">
        <f aca="false">VLOOKUP($A347,Table,MATCH(G$4,Curves,0))</f>
        <v>4.0375</v>
      </c>
      <c r="H347" s="98" t="n">
        <f aca="false">G347</f>
        <v>4.0375</v>
      </c>
      <c r="I347" s="99" t="n">
        <f aca="false">H347</f>
        <v>4.0375</v>
      </c>
      <c r="J347" s="32" t="n">
        <f aca="false">VLOOKUP($A347,Table,MATCH(J$4,Curves,0))</f>
        <v>-0.0175</v>
      </c>
      <c r="K347" s="98" t="n">
        <f aca="false">J347</f>
        <v>-0.0175</v>
      </c>
      <c r="L347" s="99" t="n">
        <f aca="false">K347</f>
        <v>-0.0175</v>
      </c>
      <c r="M347" s="32" t="n">
        <f aca="false">VLOOKUP($A347,Table,MATCH(M$4,Curves,0))</f>
        <v>0.01</v>
      </c>
      <c r="N347" s="98" t="n">
        <f aca="false">VLOOKUP($A347,Table,MATCH(N$4,Curves,0))</f>
        <v>0.03</v>
      </c>
      <c r="O347" s="99" t="n">
        <f aca="false">N347</f>
        <v>0.03</v>
      </c>
      <c r="P347" s="100"/>
      <c r="Q347" s="99" t="n">
        <f aca="false">O347+L347+I347</f>
        <v>4.05</v>
      </c>
      <c r="R347" s="100"/>
      <c r="S347" s="35" t="n">
        <f aca="false">A348-A347</f>
        <v>31</v>
      </c>
      <c r="T347" s="101" t="n">
        <f aca="false">CHOOSE(F$3,A348+24,A347)</f>
        <v>47143</v>
      </c>
      <c r="U347" s="35" t="n">
        <f aca="false">T347-C$3</f>
        <v>10369</v>
      </c>
      <c r="V347" s="32" t="n">
        <f aca="false">VLOOKUP($A347,Table,MATCH(V$4,Curves,0))</f>
        <v>0.070859002456139</v>
      </c>
      <c r="W347" s="102" t="n">
        <f aca="false">1/(1+CHOOSE(F$3,(V348+($K$3/10000))/2,(V347+($K$3/10000))/2))^(2*U347/365.25)</f>
        <v>0.138513815943547</v>
      </c>
      <c r="X347" s="35" t="n">
        <f aca="false">IF(AND(mthbeg&lt;=A347,mthend&gt;=A347),1,0)</f>
        <v>0</v>
      </c>
      <c r="Y347" s="35" t="n">
        <f aca="false">S347*X347</f>
        <v>0</v>
      </c>
      <c r="AA347" s="89" t="n">
        <f aca="false">F347*G347</f>
        <v>0</v>
      </c>
      <c r="AB347" s="89" t="n">
        <f aca="false">$F347*H347</f>
        <v>0</v>
      </c>
      <c r="AC347" s="89" t="n">
        <f aca="false">$F347*I347</f>
        <v>0</v>
      </c>
      <c r="AD347" s="89" t="n">
        <f aca="false">$F347*J347</f>
        <v>-0</v>
      </c>
      <c r="AE347" s="89" t="n">
        <f aca="false">$F347*K347</f>
        <v>-0</v>
      </c>
      <c r="AF347" s="89" t="n">
        <f aca="false">$F347*L347</f>
        <v>-0</v>
      </c>
      <c r="AG347" s="89" t="n">
        <f aca="false">$F347*M347</f>
        <v>0</v>
      </c>
      <c r="AH347" s="89" t="n">
        <f aca="false">$F347*N347</f>
        <v>0</v>
      </c>
      <c r="AI347" s="89" t="n">
        <f aca="false">F347*O347</f>
        <v>0</v>
      </c>
      <c r="AJ347" s="93"/>
      <c r="AK347" s="89" t="n">
        <f aca="false">CHOOSE($G$3,AB347-AC347,AC347-AB347)</f>
        <v>0</v>
      </c>
      <c r="AL347" s="89" t="n">
        <f aca="false">CHOOSE($G$3,AE347-AF347,AF347-AE347)</f>
        <v>0</v>
      </c>
      <c r="AM347" s="89" t="n">
        <f aca="false">CHOOSE($G$3,AH347-AI347,AI347-AH347)</f>
        <v>0</v>
      </c>
      <c r="AN347" s="103" t="n">
        <f aca="false">SUM(AK347:AM347)</f>
        <v>0</v>
      </c>
      <c r="AP347" s="89" t="n">
        <f aca="false">CHOOSE($G$3,AA347-AB347,AB347-AA347)</f>
        <v>0</v>
      </c>
      <c r="AQ347" s="89" t="n">
        <f aca="false">CHOOSE($G$3,AD347-AE347,AE347-AD347)</f>
        <v>0</v>
      </c>
      <c r="AR347" s="89" t="n">
        <f aca="false">CHOOSE($G$3,AG347-AH347,AH347-AG347)</f>
        <v>0</v>
      </c>
      <c r="AS347" s="103" t="n">
        <f aca="false">AP347+AQ347+AR347</f>
        <v>0</v>
      </c>
      <c r="AT347" s="103"/>
      <c r="AU347" s="90" t="n">
        <f aca="false">AS347+AN347</f>
        <v>0</v>
      </c>
      <c r="AW347" s="90" t="n">
        <f aca="false">AI347+AF347+AC347</f>
        <v>0</v>
      </c>
      <c r="AX347" s="104"/>
    </row>
    <row r="348" customFormat="false" ht="12" hidden="false" customHeight="true" outlineLevel="0" collapsed="false">
      <c r="A348" s="94" t="n">
        <f aca="false">EDATE(A347,1)</f>
        <v>47119</v>
      </c>
      <c r="B348" s="95" t="n">
        <f aca="false">VLOOKUP(MONTH(A348),Volumes,4)</f>
        <v>10000</v>
      </c>
      <c r="C348" s="96"/>
      <c r="D348" s="97" t="n">
        <f aca="false">B348+C348</f>
        <v>10000</v>
      </c>
      <c r="E348" s="84" t="n">
        <f aca="false">IF(X348=0,0,IF(AND(X348=1,$H$3=1),D348*S348,IF($H$3=2,D348,"N/A")))</f>
        <v>0</v>
      </c>
      <c r="F348" s="84" t="n">
        <f aca="false">E348*W348</f>
        <v>0</v>
      </c>
      <c r="G348" s="32" t="n">
        <f aca="false">VLOOKUP($A348,Table,MATCH(G$4,Curves,0))</f>
        <v>4.0375</v>
      </c>
      <c r="H348" s="98" t="n">
        <f aca="false">G348</f>
        <v>4.0375</v>
      </c>
      <c r="I348" s="99" t="n">
        <f aca="false">H348</f>
        <v>4.0375</v>
      </c>
      <c r="J348" s="32" t="n">
        <f aca="false">VLOOKUP($A348,Table,MATCH(J$4,Curves,0))</f>
        <v>-0.0175</v>
      </c>
      <c r="K348" s="98" t="n">
        <f aca="false">J348</f>
        <v>-0.0175</v>
      </c>
      <c r="L348" s="99" t="n">
        <f aca="false">K348</f>
        <v>-0.0175</v>
      </c>
      <c r="M348" s="32" t="n">
        <f aca="false">VLOOKUP($A348,Table,MATCH(M$4,Curves,0))</f>
        <v>0.01</v>
      </c>
      <c r="N348" s="98" t="n">
        <f aca="false">VLOOKUP($A348,Table,MATCH(N$4,Curves,0))</f>
        <v>0.03</v>
      </c>
      <c r="O348" s="99" t="n">
        <f aca="false">N348</f>
        <v>0.03</v>
      </c>
      <c r="P348" s="100"/>
      <c r="Q348" s="99" t="n">
        <f aca="false">O348+L348+I348</f>
        <v>4.05</v>
      </c>
      <c r="R348" s="100"/>
      <c r="S348" s="35" t="n">
        <f aca="false">A349-A348</f>
        <v>31</v>
      </c>
      <c r="T348" s="101" t="n">
        <f aca="false">CHOOSE(F$3,A349+24,A348)</f>
        <v>47174</v>
      </c>
      <c r="U348" s="35" t="n">
        <f aca="false">T348-C$3</f>
        <v>10400</v>
      </c>
      <c r="V348" s="32" t="n">
        <f aca="false">VLOOKUP($A348,Table,MATCH(V$4,Curves,0))</f>
        <v>0.070859002456139</v>
      </c>
      <c r="W348" s="102" t="n">
        <f aca="false">1/(1+CHOOSE(F$3,(V349+($K$3/10000))/2,(V348+($K$3/10000))/2))^(2*U348/365.25)</f>
        <v>0.137697619503314</v>
      </c>
      <c r="X348" s="35" t="n">
        <f aca="false">IF(AND(mthbeg&lt;=A348,mthend&gt;=A348),1,0)</f>
        <v>0</v>
      </c>
      <c r="Y348" s="35" t="n">
        <f aca="false">S348*X348</f>
        <v>0</v>
      </c>
      <c r="AA348" s="89" t="n">
        <f aca="false">F348*G348</f>
        <v>0</v>
      </c>
      <c r="AB348" s="89" t="n">
        <f aca="false">$F348*H348</f>
        <v>0</v>
      </c>
      <c r="AC348" s="89" t="n">
        <f aca="false">$F348*I348</f>
        <v>0</v>
      </c>
      <c r="AD348" s="89" t="n">
        <f aca="false">$F348*J348</f>
        <v>-0</v>
      </c>
      <c r="AE348" s="89" t="n">
        <f aca="false">$F348*K348</f>
        <v>-0</v>
      </c>
      <c r="AF348" s="89" t="n">
        <f aca="false">$F348*L348</f>
        <v>-0</v>
      </c>
      <c r="AG348" s="89" t="n">
        <f aca="false">$F348*M348</f>
        <v>0</v>
      </c>
      <c r="AH348" s="89" t="n">
        <f aca="false">$F348*N348</f>
        <v>0</v>
      </c>
      <c r="AI348" s="89" t="n">
        <f aca="false">F348*O348</f>
        <v>0</v>
      </c>
      <c r="AJ348" s="93"/>
      <c r="AK348" s="89" t="n">
        <f aca="false">CHOOSE($G$3,AB348-AC348,AC348-AB348)</f>
        <v>0</v>
      </c>
      <c r="AL348" s="89" t="n">
        <f aca="false">CHOOSE($G$3,AE348-AF348,AF348-AE348)</f>
        <v>0</v>
      </c>
      <c r="AM348" s="89" t="n">
        <f aca="false">CHOOSE($G$3,AH348-AI348,AI348-AH348)</f>
        <v>0</v>
      </c>
      <c r="AN348" s="103" t="n">
        <f aca="false">SUM(AK348:AM348)</f>
        <v>0</v>
      </c>
      <c r="AP348" s="89" t="n">
        <f aca="false">CHOOSE($G$3,AA348-AB348,AB348-AA348)</f>
        <v>0</v>
      </c>
      <c r="AQ348" s="89" t="n">
        <f aca="false">CHOOSE($G$3,AD348-AE348,AE348-AD348)</f>
        <v>0</v>
      </c>
      <c r="AR348" s="89" t="n">
        <f aca="false">CHOOSE($G$3,AG348-AH348,AH348-AG348)</f>
        <v>0</v>
      </c>
      <c r="AS348" s="103" t="n">
        <f aca="false">AP348+AQ348+AR348</f>
        <v>0</v>
      </c>
      <c r="AT348" s="103"/>
      <c r="AU348" s="90" t="n">
        <f aca="false">AS348+AN348</f>
        <v>0</v>
      </c>
      <c r="AW348" s="90" t="n">
        <f aca="false">AI348+AF348+AC348</f>
        <v>0</v>
      </c>
      <c r="AX348" s="104"/>
    </row>
    <row r="349" customFormat="false" ht="12" hidden="false" customHeight="true" outlineLevel="0" collapsed="false">
      <c r="A349" s="94" t="n">
        <f aca="false">EDATE(A348,1)</f>
        <v>47150</v>
      </c>
      <c r="B349" s="95" t="n">
        <f aca="false">VLOOKUP(MONTH(A349),Volumes,4)</f>
        <v>10000</v>
      </c>
      <c r="C349" s="96"/>
      <c r="D349" s="97" t="n">
        <f aca="false">B349+C349</f>
        <v>10000</v>
      </c>
      <c r="E349" s="84" t="n">
        <f aca="false">IF(X349=0,0,IF(AND(X349=1,$H$3=1),D349*S349,IF($H$3=2,D349,"N/A")))</f>
        <v>0</v>
      </c>
      <c r="F349" s="84" t="n">
        <f aca="false">E349*W349</f>
        <v>0</v>
      </c>
      <c r="G349" s="32" t="n">
        <f aca="false">VLOOKUP($A349,Table,MATCH(G$4,Curves,0))</f>
        <v>4.0375</v>
      </c>
      <c r="H349" s="98" t="n">
        <f aca="false">G349</f>
        <v>4.0375</v>
      </c>
      <c r="I349" s="99" t="n">
        <f aca="false">H349</f>
        <v>4.0375</v>
      </c>
      <c r="J349" s="32" t="n">
        <f aca="false">VLOOKUP($A349,Table,MATCH(J$4,Curves,0))</f>
        <v>-0.0175</v>
      </c>
      <c r="K349" s="98" t="n">
        <f aca="false">J349</f>
        <v>-0.0175</v>
      </c>
      <c r="L349" s="99" t="n">
        <f aca="false">K349</f>
        <v>-0.0175</v>
      </c>
      <c r="M349" s="32" t="n">
        <f aca="false">VLOOKUP($A349,Table,MATCH(M$4,Curves,0))</f>
        <v>0.01</v>
      </c>
      <c r="N349" s="98" t="n">
        <f aca="false">VLOOKUP($A349,Table,MATCH(N$4,Curves,0))</f>
        <v>0.03</v>
      </c>
      <c r="O349" s="99" t="n">
        <f aca="false">N349</f>
        <v>0.03</v>
      </c>
      <c r="P349" s="100"/>
      <c r="Q349" s="99" t="n">
        <f aca="false">O349+L349+I349</f>
        <v>4.05</v>
      </c>
      <c r="R349" s="100"/>
      <c r="S349" s="35" t="n">
        <f aca="false">A350-A349</f>
        <v>28</v>
      </c>
      <c r="T349" s="101" t="n">
        <f aca="false">CHOOSE(F$3,A350+24,A349)</f>
        <v>47202</v>
      </c>
      <c r="U349" s="35" t="n">
        <f aca="false">T349-C$3</f>
        <v>10428</v>
      </c>
      <c r="V349" s="32" t="n">
        <f aca="false">VLOOKUP($A349,Table,MATCH(V$4,Curves,0))</f>
        <v>0.070859002456139</v>
      </c>
      <c r="W349" s="102" t="n">
        <f aca="false">1/(1+CHOOSE(F$3,(V350+($K$3/10000))/2,(V349+($K$3/10000))/2))^(2*U349/365.25)</f>
        <v>0.13696454443569</v>
      </c>
      <c r="X349" s="35" t="n">
        <f aca="false">IF(AND(mthbeg&lt;=A349,mthend&gt;=A349),1,0)</f>
        <v>0</v>
      </c>
      <c r="Y349" s="35" t="n">
        <f aca="false">S349*X349</f>
        <v>0</v>
      </c>
      <c r="AA349" s="89" t="n">
        <f aca="false">F349*G349</f>
        <v>0</v>
      </c>
      <c r="AB349" s="89" t="n">
        <f aca="false">$F349*H349</f>
        <v>0</v>
      </c>
      <c r="AC349" s="89" t="n">
        <f aca="false">$F349*I349</f>
        <v>0</v>
      </c>
      <c r="AD349" s="89" t="n">
        <f aca="false">$F349*J349</f>
        <v>-0</v>
      </c>
      <c r="AE349" s="89" t="n">
        <f aca="false">$F349*K349</f>
        <v>-0</v>
      </c>
      <c r="AF349" s="89" t="n">
        <f aca="false">$F349*L349</f>
        <v>-0</v>
      </c>
      <c r="AG349" s="89" t="n">
        <f aca="false">$F349*M349</f>
        <v>0</v>
      </c>
      <c r="AH349" s="89" t="n">
        <f aca="false">$F349*N349</f>
        <v>0</v>
      </c>
      <c r="AI349" s="89" t="n">
        <f aca="false">F349*O349</f>
        <v>0</v>
      </c>
      <c r="AJ349" s="93"/>
      <c r="AK349" s="89" t="n">
        <f aca="false">CHOOSE($G$3,AB349-AC349,AC349-AB349)</f>
        <v>0</v>
      </c>
      <c r="AL349" s="89" t="n">
        <f aca="false">CHOOSE($G$3,AE349-AF349,AF349-AE349)</f>
        <v>0</v>
      </c>
      <c r="AM349" s="89" t="n">
        <f aca="false">CHOOSE($G$3,AH349-AI349,AI349-AH349)</f>
        <v>0</v>
      </c>
      <c r="AN349" s="103" t="n">
        <f aca="false">SUM(AK349:AM349)</f>
        <v>0</v>
      </c>
      <c r="AP349" s="89" t="n">
        <f aca="false">CHOOSE($G$3,AA349-AB349,AB349-AA349)</f>
        <v>0</v>
      </c>
      <c r="AQ349" s="89" t="n">
        <f aca="false">CHOOSE($G$3,AD349-AE349,AE349-AD349)</f>
        <v>0</v>
      </c>
      <c r="AR349" s="89" t="n">
        <f aca="false">CHOOSE($G$3,AG349-AH349,AH349-AG349)</f>
        <v>0</v>
      </c>
      <c r="AS349" s="103" t="n">
        <f aca="false">AP349+AQ349+AR349</f>
        <v>0</v>
      </c>
      <c r="AT349" s="103"/>
      <c r="AU349" s="90" t="n">
        <f aca="false">AS349+AN349</f>
        <v>0</v>
      </c>
      <c r="AW349" s="90" t="n">
        <f aca="false">AI349+AF349+AC349</f>
        <v>0</v>
      </c>
      <c r="AX349" s="104"/>
    </row>
    <row r="350" customFormat="false" ht="12" hidden="false" customHeight="true" outlineLevel="0" collapsed="false">
      <c r="A350" s="94" t="n">
        <f aca="false">EDATE(A349,1)</f>
        <v>47178</v>
      </c>
      <c r="B350" s="95" t="n">
        <f aca="false">VLOOKUP(MONTH(A350),Volumes,4)</f>
        <v>10000</v>
      </c>
      <c r="C350" s="96"/>
      <c r="D350" s="97" t="n">
        <f aca="false">B350+C350</f>
        <v>10000</v>
      </c>
      <c r="E350" s="84" t="n">
        <f aca="false">IF(X350=0,0,IF(AND(X350=1,$H$3=1),D350*S350,IF($H$3=2,D350,"N/A")))</f>
        <v>0</v>
      </c>
      <c r="F350" s="84" t="n">
        <f aca="false">E350*W350</f>
        <v>0</v>
      </c>
      <c r="G350" s="32" t="n">
        <f aca="false">VLOOKUP($A350,Table,MATCH(G$4,Curves,0))</f>
        <v>4.0375</v>
      </c>
      <c r="H350" s="98" t="n">
        <f aca="false">G350</f>
        <v>4.0375</v>
      </c>
      <c r="I350" s="99" t="n">
        <f aca="false">H350</f>
        <v>4.0375</v>
      </c>
      <c r="J350" s="32" t="n">
        <f aca="false">VLOOKUP($A350,Table,MATCH(J$4,Curves,0))</f>
        <v>-0.0175</v>
      </c>
      <c r="K350" s="98" t="n">
        <f aca="false">J350</f>
        <v>-0.0175</v>
      </c>
      <c r="L350" s="99" t="n">
        <f aca="false">K350</f>
        <v>-0.0175</v>
      </c>
      <c r="M350" s="32" t="n">
        <f aca="false">VLOOKUP($A350,Table,MATCH(M$4,Curves,0))</f>
        <v>0.01</v>
      </c>
      <c r="N350" s="98" t="n">
        <f aca="false">VLOOKUP($A350,Table,MATCH(N$4,Curves,0))</f>
        <v>0.03</v>
      </c>
      <c r="O350" s="99" t="n">
        <f aca="false">N350</f>
        <v>0.03</v>
      </c>
      <c r="P350" s="100"/>
      <c r="Q350" s="99" t="n">
        <f aca="false">O350+L350+I350</f>
        <v>4.05</v>
      </c>
      <c r="R350" s="100"/>
      <c r="S350" s="35" t="n">
        <f aca="false">A351-A350</f>
        <v>31</v>
      </c>
      <c r="T350" s="101" t="n">
        <f aca="false">CHOOSE(F$3,A351+24,A350)</f>
        <v>47233</v>
      </c>
      <c r="U350" s="35" t="n">
        <f aca="false">T350-C$3</f>
        <v>10459</v>
      </c>
      <c r="V350" s="32" t="n">
        <f aca="false">VLOOKUP($A350,Table,MATCH(V$4,Curves,0))</f>
        <v>0.070859002456139</v>
      </c>
      <c r="W350" s="102" t="n">
        <f aca="false">1/(1+CHOOSE(F$3,(V351+($K$3/10000))/2,(V350+($K$3/10000))/2))^(2*U350/365.25)</f>
        <v>0.136157477120094</v>
      </c>
      <c r="X350" s="35" t="n">
        <f aca="false">IF(AND(mthbeg&lt;=A350,mthend&gt;=A350),1,0)</f>
        <v>0</v>
      </c>
      <c r="Y350" s="35" t="n">
        <f aca="false">S350*X350</f>
        <v>0</v>
      </c>
      <c r="AA350" s="89" t="n">
        <f aca="false">F350*G350</f>
        <v>0</v>
      </c>
      <c r="AB350" s="89" t="n">
        <f aca="false">$F350*H350</f>
        <v>0</v>
      </c>
      <c r="AC350" s="89" t="n">
        <f aca="false">$F350*I350</f>
        <v>0</v>
      </c>
      <c r="AD350" s="89" t="n">
        <f aca="false">$F350*J350</f>
        <v>-0</v>
      </c>
      <c r="AE350" s="89" t="n">
        <f aca="false">$F350*K350</f>
        <v>-0</v>
      </c>
      <c r="AF350" s="89" t="n">
        <f aca="false">$F350*L350</f>
        <v>-0</v>
      </c>
      <c r="AG350" s="89" t="n">
        <f aca="false">$F350*M350</f>
        <v>0</v>
      </c>
      <c r="AH350" s="89" t="n">
        <f aca="false">$F350*N350</f>
        <v>0</v>
      </c>
      <c r="AI350" s="89" t="n">
        <f aca="false">F350*O350</f>
        <v>0</v>
      </c>
      <c r="AJ350" s="93"/>
      <c r="AK350" s="89" t="n">
        <f aca="false">CHOOSE($G$3,AB350-AC350,AC350-AB350)</f>
        <v>0</v>
      </c>
      <c r="AL350" s="89" t="n">
        <f aca="false">CHOOSE($G$3,AE350-AF350,AF350-AE350)</f>
        <v>0</v>
      </c>
      <c r="AM350" s="89" t="n">
        <f aca="false">CHOOSE($G$3,AH350-AI350,AI350-AH350)</f>
        <v>0</v>
      </c>
      <c r="AN350" s="103" t="n">
        <f aca="false">SUM(AK350:AM350)</f>
        <v>0</v>
      </c>
      <c r="AP350" s="89" t="n">
        <f aca="false">CHOOSE($G$3,AA350-AB350,AB350-AA350)</f>
        <v>0</v>
      </c>
      <c r="AQ350" s="89" t="n">
        <f aca="false">CHOOSE($G$3,AD350-AE350,AE350-AD350)</f>
        <v>0</v>
      </c>
      <c r="AR350" s="89" t="n">
        <f aca="false">CHOOSE($G$3,AG350-AH350,AH350-AG350)</f>
        <v>0</v>
      </c>
      <c r="AS350" s="103" t="n">
        <f aca="false">AP350+AQ350+AR350</f>
        <v>0</v>
      </c>
      <c r="AT350" s="103"/>
      <c r="AU350" s="90" t="n">
        <f aca="false">AS350+AN350</f>
        <v>0</v>
      </c>
      <c r="AW350" s="90" t="n">
        <f aca="false">AI350+AF350+AC350</f>
        <v>0</v>
      </c>
      <c r="AX350" s="104"/>
    </row>
    <row r="351" customFormat="false" ht="12" hidden="false" customHeight="true" outlineLevel="0" collapsed="false">
      <c r="A351" s="94" t="n">
        <f aca="false">EDATE(A350,1)</f>
        <v>47209</v>
      </c>
      <c r="B351" s="95" t="n">
        <f aca="false">VLOOKUP(MONTH(A351),Volumes,4)</f>
        <v>10000</v>
      </c>
      <c r="C351" s="96"/>
      <c r="D351" s="97" t="n">
        <f aca="false">B351+C351</f>
        <v>10000</v>
      </c>
      <c r="E351" s="84" t="n">
        <f aca="false">IF(X351=0,0,IF(AND(X351=1,$H$3=1),D351*S351,IF($H$3=2,D351,"N/A")))</f>
        <v>0</v>
      </c>
      <c r="F351" s="84" t="n">
        <f aca="false">E351*W351</f>
        <v>0</v>
      </c>
      <c r="G351" s="32" t="n">
        <f aca="false">VLOOKUP($A351,Table,MATCH(G$4,Curves,0))</f>
        <v>4.0375</v>
      </c>
      <c r="H351" s="98" t="n">
        <f aca="false">G351</f>
        <v>4.0375</v>
      </c>
      <c r="I351" s="99" t="n">
        <f aca="false">H351</f>
        <v>4.0375</v>
      </c>
      <c r="J351" s="32" t="n">
        <f aca="false">VLOOKUP($A351,Table,MATCH(J$4,Curves,0))</f>
        <v>-0.0175</v>
      </c>
      <c r="K351" s="98" t="n">
        <f aca="false">J351</f>
        <v>-0.0175</v>
      </c>
      <c r="L351" s="99" t="n">
        <f aca="false">K351</f>
        <v>-0.0175</v>
      </c>
      <c r="M351" s="32" t="n">
        <f aca="false">VLOOKUP($A351,Table,MATCH(M$4,Curves,0))</f>
        <v>0.01</v>
      </c>
      <c r="N351" s="98" t="n">
        <f aca="false">VLOOKUP($A351,Table,MATCH(N$4,Curves,0))</f>
        <v>0.03</v>
      </c>
      <c r="O351" s="99" t="n">
        <f aca="false">N351</f>
        <v>0.03</v>
      </c>
      <c r="P351" s="100"/>
      <c r="Q351" s="99" t="n">
        <f aca="false">O351+L351+I351</f>
        <v>4.05</v>
      </c>
      <c r="R351" s="100"/>
      <c r="S351" s="35" t="n">
        <f aca="false">A352-A351</f>
        <v>30</v>
      </c>
      <c r="T351" s="101" t="n">
        <f aca="false">CHOOSE(F$3,A352+24,A351)</f>
        <v>47263</v>
      </c>
      <c r="U351" s="35" t="n">
        <f aca="false">T351-C$3</f>
        <v>10489</v>
      </c>
      <c r="V351" s="32" t="n">
        <f aca="false">VLOOKUP($A351,Table,MATCH(V$4,Curves,0))</f>
        <v>0.070859002456139</v>
      </c>
      <c r="W351" s="102" t="n">
        <f aca="false">1/(1+CHOOSE(F$3,(V352+($K$3/10000))/2,(V351+($K$3/10000))/2))^(2*U351/365.25)</f>
        <v>0.135380972549002</v>
      </c>
      <c r="X351" s="35" t="n">
        <f aca="false">IF(AND(mthbeg&lt;=A351,mthend&gt;=A351),1,0)</f>
        <v>0</v>
      </c>
      <c r="Y351" s="35" t="n">
        <f aca="false">S351*X351</f>
        <v>0</v>
      </c>
      <c r="AA351" s="89" t="n">
        <f aca="false">F351*G351</f>
        <v>0</v>
      </c>
      <c r="AB351" s="89" t="n">
        <f aca="false">$F351*H351</f>
        <v>0</v>
      </c>
      <c r="AC351" s="89" t="n">
        <f aca="false">$F351*I351</f>
        <v>0</v>
      </c>
      <c r="AD351" s="89" t="n">
        <f aca="false">$F351*J351</f>
        <v>-0</v>
      </c>
      <c r="AE351" s="89" t="n">
        <f aca="false">$F351*K351</f>
        <v>-0</v>
      </c>
      <c r="AF351" s="89" t="n">
        <f aca="false">$F351*L351</f>
        <v>-0</v>
      </c>
      <c r="AG351" s="89" t="n">
        <f aca="false">$F351*M351</f>
        <v>0</v>
      </c>
      <c r="AH351" s="89" t="n">
        <f aca="false">$F351*N351</f>
        <v>0</v>
      </c>
      <c r="AI351" s="89" t="n">
        <f aca="false">F351*O351</f>
        <v>0</v>
      </c>
      <c r="AJ351" s="93"/>
      <c r="AK351" s="89" t="n">
        <f aca="false">CHOOSE($G$3,AB351-AC351,AC351-AB351)</f>
        <v>0</v>
      </c>
      <c r="AL351" s="89" t="n">
        <f aca="false">CHOOSE($G$3,AE351-AF351,AF351-AE351)</f>
        <v>0</v>
      </c>
      <c r="AM351" s="89" t="n">
        <f aca="false">CHOOSE($G$3,AH351-AI351,AI351-AH351)</f>
        <v>0</v>
      </c>
      <c r="AN351" s="103" t="n">
        <f aca="false">SUM(AK351:AM351)</f>
        <v>0</v>
      </c>
      <c r="AP351" s="89" t="n">
        <f aca="false">CHOOSE($G$3,AA351-AB351,AB351-AA351)</f>
        <v>0</v>
      </c>
      <c r="AQ351" s="89" t="n">
        <f aca="false">CHOOSE($G$3,AD351-AE351,AE351-AD351)</f>
        <v>0</v>
      </c>
      <c r="AR351" s="89" t="n">
        <f aca="false">CHOOSE($G$3,AG351-AH351,AH351-AG351)</f>
        <v>0</v>
      </c>
      <c r="AS351" s="103" t="n">
        <f aca="false">AP351+AQ351+AR351</f>
        <v>0</v>
      </c>
      <c r="AT351" s="103"/>
      <c r="AU351" s="90" t="n">
        <f aca="false">AS351+AN351</f>
        <v>0</v>
      </c>
      <c r="AW351" s="90" t="n">
        <f aca="false">AI351+AF351+AC351</f>
        <v>0</v>
      </c>
      <c r="AX351" s="104"/>
    </row>
    <row r="352" customFormat="false" ht="12" hidden="false" customHeight="true" outlineLevel="0" collapsed="false">
      <c r="A352" s="94" t="n">
        <f aca="false">EDATE(A351,1)</f>
        <v>47239</v>
      </c>
      <c r="B352" s="95" t="n">
        <f aca="false">VLOOKUP(MONTH(A352),Volumes,4)</f>
        <v>20000</v>
      </c>
      <c r="C352" s="96"/>
      <c r="D352" s="97" t="n">
        <f aca="false">B352+C352</f>
        <v>20000</v>
      </c>
      <c r="E352" s="84" t="n">
        <f aca="false">IF(X352=0,0,IF(AND(X352=1,$H$3=1),D352*S352,IF($H$3=2,D352,"N/A")))</f>
        <v>0</v>
      </c>
      <c r="F352" s="84" t="n">
        <f aca="false">E352*W352</f>
        <v>0</v>
      </c>
      <c r="G352" s="32" t="n">
        <f aca="false">VLOOKUP($A352,Table,MATCH(G$4,Curves,0))</f>
        <v>4.0375</v>
      </c>
      <c r="H352" s="98" t="n">
        <f aca="false">G352</f>
        <v>4.0375</v>
      </c>
      <c r="I352" s="99" t="n">
        <f aca="false">H352</f>
        <v>4.0375</v>
      </c>
      <c r="J352" s="32" t="n">
        <f aca="false">VLOOKUP($A352,Table,MATCH(J$4,Curves,0))</f>
        <v>-0.0175</v>
      </c>
      <c r="K352" s="98" t="n">
        <f aca="false">J352</f>
        <v>-0.0175</v>
      </c>
      <c r="L352" s="99" t="n">
        <f aca="false">K352</f>
        <v>-0.0175</v>
      </c>
      <c r="M352" s="32" t="n">
        <f aca="false">VLOOKUP($A352,Table,MATCH(M$4,Curves,0))</f>
        <v>0.01</v>
      </c>
      <c r="N352" s="98" t="n">
        <f aca="false">VLOOKUP($A352,Table,MATCH(N$4,Curves,0))</f>
        <v>0.03</v>
      </c>
      <c r="O352" s="99" t="n">
        <f aca="false">N352</f>
        <v>0.03</v>
      </c>
      <c r="P352" s="100"/>
      <c r="Q352" s="99" t="n">
        <f aca="false">O352+L352+I352</f>
        <v>4.05</v>
      </c>
      <c r="R352" s="100"/>
      <c r="S352" s="35" t="n">
        <f aca="false">A353-A352</f>
        <v>31</v>
      </c>
      <c r="T352" s="101" t="n">
        <f aca="false">CHOOSE(F$3,A353+24,A352)</f>
        <v>47294</v>
      </c>
      <c r="U352" s="35" t="n">
        <f aca="false">T352-C$3</f>
        <v>10520</v>
      </c>
      <c r="V352" s="32" t="n">
        <f aca="false">VLOOKUP($A352,Table,MATCH(V$4,Curves,0))</f>
        <v>0.070859002456139</v>
      </c>
      <c r="W352" s="102" t="n">
        <f aca="false">1/(1+CHOOSE(F$3,(V353+($K$3/10000))/2,(V352+($K$3/10000))/2))^(2*U352/365.25)</f>
        <v>0.134583236473961</v>
      </c>
      <c r="X352" s="35" t="n">
        <f aca="false">IF(AND(mthbeg&lt;=A352,mthend&gt;=A352),1,0)</f>
        <v>0</v>
      </c>
      <c r="Y352" s="35" t="n">
        <f aca="false">S352*X352</f>
        <v>0</v>
      </c>
      <c r="AA352" s="89" t="n">
        <f aca="false">F352*G352</f>
        <v>0</v>
      </c>
      <c r="AB352" s="89" t="n">
        <f aca="false">$F352*H352</f>
        <v>0</v>
      </c>
      <c r="AC352" s="89" t="n">
        <f aca="false">$F352*I352</f>
        <v>0</v>
      </c>
      <c r="AD352" s="89" t="n">
        <f aca="false">$F352*J352</f>
        <v>-0</v>
      </c>
      <c r="AE352" s="89" t="n">
        <f aca="false">$F352*K352</f>
        <v>-0</v>
      </c>
      <c r="AF352" s="89" t="n">
        <f aca="false">$F352*L352</f>
        <v>-0</v>
      </c>
      <c r="AG352" s="89" t="n">
        <f aca="false">$F352*M352</f>
        <v>0</v>
      </c>
      <c r="AH352" s="89" t="n">
        <f aca="false">$F352*N352</f>
        <v>0</v>
      </c>
      <c r="AI352" s="89" t="n">
        <f aca="false">F352*O352</f>
        <v>0</v>
      </c>
      <c r="AJ352" s="93"/>
      <c r="AK352" s="89" t="n">
        <f aca="false">CHOOSE($G$3,AB352-AC352,AC352-AB352)</f>
        <v>0</v>
      </c>
      <c r="AL352" s="89" t="n">
        <f aca="false">CHOOSE($G$3,AE352-AF352,AF352-AE352)</f>
        <v>0</v>
      </c>
      <c r="AM352" s="89" t="n">
        <f aca="false">CHOOSE($G$3,AH352-AI352,AI352-AH352)</f>
        <v>0</v>
      </c>
      <c r="AN352" s="103" t="n">
        <f aca="false">SUM(AK352:AM352)</f>
        <v>0</v>
      </c>
      <c r="AP352" s="89" t="n">
        <f aca="false">CHOOSE($G$3,AA352-AB352,AB352-AA352)</f>
        <v>0</v>
      </c>
      <c r="AQ352" s="89" t="n">
        <f aca="false">CHOOSE($G$3,AD352-AE352,AE352-AD352)</f>
        <v>0</v>
      </c>
      <c r="AR352" s="89" t="n">
        <f aca="false">CHOOSE($G$3,AG352-AH352,AH352-AG352)</f>
        <v>0</v>
      </c>
      <c r="AS352" s="103" t="n">
        <f aca="false">AP352+AQ352+AR352</f>
        <v>0</v>
      </c>
      <c r="AT352" s="103"/>
      <c r="AU352" s="90" t="n">
        <f aca="false">AS352+AN352</f>
        <v>0</v>
      </c>
      <c r="AW352" s="90" t="n">
        <f aca="false">AI352+AF352+AC352</f>
        <v>0</v>
      </c>
      <c r="AX352" s="104"/>
    </row>
    <row r="353" customFormat="false" ht="12" hidden="false" customHeight="true" outlineLevel="0" collapsed="false">
      <c r="A353" s="94" t="n">
        <f aca="false">EDATE(A352,1)</f>
        <v>47270</v>
      </c>
      <c r="B353" s="95" t="n">
        <f aca="false">VLOOKUP(MONTH(A353),Volumes,4)</f>
        <v>40000</v>
      </c>
      <c r="C353" s="96"/>
      <c r="D353" s="97" t="n">
        <f aca="false">B353+C353</f>
        <v>40000</v>
      </c>
      <c r="E353" s="84" t="n">
        <f aca="false">IF(X353=0,0,IF(AND(X353=1,$H$3=1),D353*S353,IF($H$3=2,D353,"N/A")))</f>
        <v>0</v>
      </c>
      <c r="F353" s="84" t="n">
        <f aca="false">E353*W353</f>
        <v>0</v>
      </c>
      <c r="G353" s="32" t="n">
        <f aca="false">VLOOKUP($A353,Table,MATCH(G$4,Curves,0))</f>
        <v>4.0375</v>
      </c>
      <c r="H353" s="98" t="n">
        <f aca="false">G353</f>
        <v>4.0375</v>
      </c>
      <c r="I353" s="99" t="n">
        <f aca="false">H353</f>
        <v>4.0375</v>
      </c>
      <c r="J353" s="32" t="n">
        <f aca="false">VLOOKUP($A353,Table,MATCH(J$4,Curves,0))</f>
        <v>-0.0175</v>
      </c>
      <c r="K353" s="98" t="n">
        <f aca="false">J353</f>
        <v>-0.0175</v>
      </c>
      <c r="L353" s="99" t="n">
        <f aca="false">K353</f>
        <v>-0.0175</v>
      </c>
      <c r="M353" s="32" t="n">
        <f aca="false">VLOOKUP($A353,Table,MATCH(M$4,Curves,0))</f>
        <v>0.01</v>
      </c>
      <c r="N353" s="98" t="n">
        <f aca="false">VLOOKUP($A353,Table,MATCH(N$4,Curves,0))</f>
        <v>0.03</v>
      </c>
      <c r="O353" s="99" t="n">
        <f aca="false">N353</f>
        <v>0.03</v>
      </c>
      <c r="P353" s="100"/>
      <c r="Q353" s="99" t="n">
        <f aca="false">O353+L353+I353</f>
        <v>4.05</v>
      </c>
      <c r="R353" s="100"/>
      <c r="S353" s="35" t="n">
        <f aca="false">A354-A353</f>
        <v>30</v>
      </c>
      <c r="T353" s="101" t="n">
        <f aca="false">CHOOSE(F$3,A354+24,A353)</f>
        <v>47324</v>
      </c>
      <c r="U353" s="35" t="n">
        <f aca="false">T353-C$3</f>
        <v>10550</v>
      </c>
      <c r="V353" s="32" t="n">
        <f aca="false">VLOOKUP($A353,Table,MATCH(V$4,Curves,0))</f>
        <v>0.070859002456139</v>
      </c>
      <c r="W353" s="102" t="n">
        <f aca="false">1/(1+CHOOSE(F$3,(V354+($K$3/10000))/2,(V353+($K$3/10000))/2))^(2*U353/365.25)</f>
        <v>0.133815709779689</v>
      </c>
      <c r="X353" s="35" t="n">
        <f aca="false">IF(AND(mthbeg&lt;=A353,mthend&gt;=A353),1,0)</f>
        <v>0</v>
      </c>
      <c r="Y353" s="35" t="n">
        <f aca="false">S353*X353</f>
        <v>0</v>
      </c>
      <c r="AA353" s="89" t="n">
        <f aca="false">F353*G353</f>
        <v>0</v>
      </c>
      <c r="AB353" s="89" t="n">
        <f aca="false">$F353*H353</f>
        <v>0</v>
      </c>
      <c r="AC353" s="89" t="n">
        <f aca="false">$F353*I353</f>
        <v>0</v>
      </c>
      <c r="AD353" s="89" t="n">
        <f aca="false">$F353*J353</f>
        <v>-0</v>
      </c>
      <c r="AE353" s="89" t="n">
        <f aca="false">$F353*K353</f>
        <v>-0</v>
      </c>
      <c r="AF353" s="89" t="n">
        <f aca="false">$F353*L353</f>
        <v>-0</v>
      </c>
      <c r="AG353" s="89" t="n">
        <f aca="false">$F353*M353</f>
        <v>0</v>
      </c>
      <c r="AH353" s="89" t="n">
        <f aca="false">$F353*N353</f>
        <v>0</v>
      </c>
      <c r="AI353" s="89" t="n">
        <f aca="false">F353*O353</f>
        <v>0</v>
      </c>
      <c r="AJ353" s="93"/>
      <c r="AK353" s="89" t="n">
        <f aca="false">CHOOSE($G$3,AB353-AC353,AC353-AB353)</f>
        <v>0</v>
      </c>
      <c r="AL353" s="89" t="n">
        <f aca="false">CHOOSE($G$3,AE353-AF353,AF353-AE353)</f>
        <v>0</v>
      </c>
      <c r="AM353" s="89" t="n">
        <f aca="false">CHOOSE($G$3,AH353-AI353,AI353-AH353)</f>
        <v>0</v>
      </c>
      <c r="AN353" s="103" t="n">
        <f aca="false">SUM(AK353:AM353)</f>
        <v>0</v>
      </c>
      <c r="AP353" s="89" t="n">
        <f aca="false">CHOOSE($G$3,AA353-AB353,AB353-AA353)</f>
        <v>0</v>
      </c>
      <c r="AQ353" s="89" t="n">
        <f aca="false">CHOOSE($G$3,AD353-AE353,AE353-AD353)</f>
        <v>0</v>
      </c>
      <c r="AR353" s="89" t="n">
        <f aca="false">CHOOSE($G$3,AG353-AH353,AH353-AG353)</f>
        <v>0</v>
      </c>
      <c r="AS353" s="103" t="n">
        <f aca="false">AP353+AQ353+AR353</f>
        <v>0</v>
      </c>
      <c r="AT353" s="103"/>
      <c r="AU353" s="90" t="n">
        <f aca="false">AS353+AN353</f>
        <v>0</v>
      </c>
      <c r="AW353" s="90" t="n">
        <f aca="false">AI353+AF353+AC353</f>
        <v>0</v>
      </c>
      <c r="AX353" s="104"/>
    </row>
    <row r="354" customFormat="false" ht="12" hidden="false" customHeight="true" outlineLevel="0" collapsed="false">
      <c r="A354" s="94" t="n">
        <f aca="false">EDATE(A353,1)</f>
        <v>47300</v>
      </c>
      <c r="B354" s="95" t="n">
        <f aca="false">VLOOKUP(MONTH(A354),Volumes,4)</f>
        <v>40000</v>
      </c>
      <c r="C354" s="96"/>
      <c r="D354" s="97" t="n">
        <f aca="false">B354+C354</f>
        <v>40000</v>
      </c>
      <c r="E354" s="84" t="n">
        <f aca="false">IF(X354=0,0,IF(AND(X354=1,$H$3=1),D354*S354,IF($H$3=2,D354,"N/A")))</f>
        <v>0</v>
      </c>
      <c r="F354" s="84" t="n">
        <f aca="false">E354*W354</f>
        <v>0</v>
      </c>
      <c r="G354" s="32" t="n">
        <f aca="false">VLOOKUP($A354,Table,MATCH(G$4,Curves,0))</f>
        <v>4.0375</v>
      </c>
      <c r="H354" s="98" t="n">
        <f aca="false">G354</f>
        <v>4.0375</v>
      </c>
      <c r="I354" s="99" t="n">
        <f aca="false">H354</f>
        <v>4.0375</v>
      </c>
      <c r="J354" s="32" t="n">
        <f aca="false">VLOOKUP($A354,Table,MATCH(J$4,Curves,0))</f>
        <v>-0.0175</v>
      </c>
      <c r="K354" s="98" t="n">
        <f aca="false">J354</f>
        <v>-0.0175</v>
      </c>
      <c r="L354" s="99" t="n">
        <f aca="false">K354</f>
        <v>-0.0175</v>
      </c>
      <c r="M354" s="32" t="n">
        <f aca="false">VLOOKUP($A354,Table,MATCH(M$4,Curves,0))</f>
        <v>0.01</v>
      </c>
      <c r="N354" s="98" t="n">
        <f aca="false">VLOOKUP($A354,Table,MATCH(N$4,Curves,0))</f>
        <v>0.03</v>
      </c>
      <c r="O354" s="99" t="n">
        <f aca="false">N354</f>
        <v>0.03</v>
      </c>
      <c r="P354" s="100"/>
      <c r="Q354" s="99" t="n">
        <f aca="false">O354+L354+I354</f>
        <v>4.05</v>
      </c>
      <c r="R354" s="100"/>
      <c r="S354" s="35" t="n">
        <f aca="false">A355-A354</f>
        <v>31</v>
      </c>
      <c r="T354" s="101" t="n">
        <f aca="false">CHOOSE(F$3,A355+24,A354)</f>
        <v>47355</v>
      </c>
      <c r="U354" s="35" t="n">
        <f aca="false">T354-C$3</f>
        <v>10581</v>
      </c>
      <c r="V354" s="32" t="n">
        <f aca="false">VLOOKUP($A354,Table,MATCH(V$4,Curves,0))</f>
        <v>0.070859002456139</v>
      </c>
      <c r="W354" s="102" t="n">
        <f aca="false">1/(1+CHOOSE(F$3,(V355+($K$3/10000))/2,(V354+($K$3/10000))/2))^(2*U354/365.25)</f>
        <v>0.13302719705823</v>
      </c>
      <c r="X354" s="35" t="n">
        <f aca="false">IF(AND(mthbeg&lt;=A354,mthend&gt;=A354),1,0)</f>
        <v>0</v>
      </c>
      <c r="Y354" s="35" t="n">
        <f aca="false">S354*X354</f>
        <v>0</v>
      </c>
      <c r="AA354" s="89" t="n">
        <f aca="false">F354*G354</f>
        <v>0</v>
      </c>
      <c r="AB354" s="89" t="n">
        <f aca="false">$F354*H354</f>
        <v>0</v>
      </c>
      <c r="AC354" s="89" t="n">
        <f aca="false">$F354*I354</f>
        <v>0</v>
      </c>
      <c r="AD354" s="89" t="n">
        <f aca="false">$F354*J354</f>
        <v>-0</v>
      </c>
      <c r="AE354" s="89" t="n">
        <f aca="false">$F354*K354</f>
        <v>-0</v>
      </c>
      <c r="AF354" s="89" t="n">
        <f aca="false">$F354*L354</f>
        <v>-0</v>
      </c>
      <c r="AG354" s="89" t="n">
        <f aca="false">$F354*M354</f>
        <v>0</v>
      </c>
      <c r="AH354" s="89" t="n">
        <f aca="false">$F354*N354</f>
        <v>0</v>
      </c>
      <c r="AI354" s="89" t="n">
        <f aca="false">F354*O354</f>
        <v>0</v>
      </c>
      <c r="AJ354" s="93"/>
      <c r="AK354" s="89" t="n">
        <f aca="false">CHOOSE($G$3,AB354-AC354,AC354-AB354)</f>
        <v>0</v>
      </c>
      <c r="AL354" s="89" t="n">
        <f aca="false">CHOOSE($G$3,AE354-AF354,AF354-AE354)</f>
        <v>0</v>
      </c>
      <c r="AM354" s="89" t="n">
        <f aca="false">CHOOSE($G$3,AH354-AI354,AI354-AH354)</f>
        <v>0</v>
      </c>
      <c r="AN354" s="103" t="n">
        <f aca="false">SUM(AK354:AM354)</f>
        <v>0</v>
      </c>
      <c r="AP354" s="89" t="n">
        <f aca="false">CHOOSE($G$3,AA354-AB354,AB354-AA354)</f>
        <v>0</v>
      </c>
      <c r="AQ354" s="89" t="n">
        <f aca="false">CHOOSE($G$3,AD354-AE354,AE354-AD354)</f>
        <v>0</v>
      </c>
      <c r="AR354" s="89" t="n">
        <f aca="false">CHOOSE($G$3,AG354-AH354,AH354-AG354)</f>
        <v>0</v>
      </c>
      <c r="AS354" s="103" t="n">
        <f aca="false">AP354+AQ354+AR354</f>
        <v>0</v>
      </c>
      <c r="AT354" s="103"/>
      <c r="AU354" s="90" t="n">
        <f aca="false">AS354+AN354</f>
        <v>0</v>
      </c>
      <c r="AW354" s="90" t="n">
        <f aca="false">AI354+AF354+AC354</f>
        <v>0</v>
      </c>
      <c r="AX354" s="104"/>
    </row>
    <row r="355" customFormat="false" ht="12" hidden="false" customHeight="true" outlineLevel="0" collapsed="false">
      <c r="A355" s="94" t="n">
        <f aca="false">EDATE(A354,1)</f>
        <v>47331</v>
      </c>
      <c r="B355" s="95" t="n">
        <f aca="false">VLOOKUP(MONTH(A355),Volumes,4)</f>
        <v>40000</v>
      </c>
      <c r="C355" s="96"/>
      <c r="D355" s="97" t="n">
        <f aca="false">B355+C355</f>
        <v>40000</v>
      </c>
      <c r="E355" s="84" t="n">
        <f aca="false">IF(X355=0,0,IF(AND(X355=1,$H$3=1),D355*S355,IF($H$3=2,D355,"N/A")))</f>
        <v>0</v>
      </c>
      <c r="F355" s="84" t="n">
        <f aca="false">E355*W355</f>
        <v>0</v>
      </c>
      <c r="G355" s="32" t="n">
        <f aca="false">VLOOKUP($A355,Table,MATCH(G$4,Curves,0))</f>
        <v>4.0375</v>
      </c>
      <c r="H355" s="98" t="n">
        <f aca="false">G355</f>
        <v>4.0375</v>
      </c>
      <c r="I355" s="99" t="n">
        <f aca="false">H355</f>
        <v>4.0375</v>
      </c>
      <c r="J355" s="32" t="n">
        <f aca="false">VLOOKUP($A355,Table,MATCH(J$4,Curves,0))</f>
        <v>-0.0175</v>
      </c>
      <c r="K355" s="98" t="n">
        <f aca="false">J355</f>
        <v>-0.0175</v>
      </c>
      <c r="L355" s="99" t="n">
        <f aca="false">K355</f>
        <v>-0.0175</v>
      </c>
      <c r="M355" s="32" t="n">
        <f aca="false">VLOOKUP($A355,Table,MATCH(M$4,Curves,0))</f>
        <v>0.01</v>
      </c>
      <c r="N355" s="98" t="n">
        <f aca="false">VLOOKUP($A355,Table,MATCH(N$4,Curves,0))</f>
        <v>0.03</v>
      </c>
      <c r="O355" s="99" t="n">
        <f aca="false">N355</f>
        <v>0.03</v>
      </c>
      <c r="P355" s="100"/>
      <c r="Q355" s="99" t="n">
        <f aca="false">O355+L355+I355</f>
        <v>4.05</v>
      </c>
      <c r="R355" s="100"/>
      <c r="S355" s="35" t="n">
        <f aca="false">A356-A355</f>
        <v>31</v>
      </c>
      <c r="T355" s="101" t="n">
        <f aca="false">CHOOSE(F$3,A356+24,A355)</f>
        <v>47386</v>
      </c>
      <c r="U355" s="35" t="n">
        <f aca="false">T355-C$3</f>
        <v>10612</v>
      </c>
      <c r="V355" s="32" t="n">
        <f aca="false">VLOOKUP($A355,Table,MATCH(V$4,Curves,0))</f>
        <v>0.070859002456139</v>
      </c>
      <c r="W355" s="102" t="n">
        <f aca="false">1/(1+CHOOSE(F$3,(V356+($K$3/10000))/2,(V355+($K$3/10000))/2))^(2*U355/365.25)</f>
        <v>0.132243330669498</v>
      </c>
      <c r="X355" s="35" t="n">
        <f aca="false">IF(AND(mthbeg&lt;=A355,mthend&gt;=A355),1,0)</f>
        <v>0</v>
      </c>
      <c r="Y355" s="35" t="n">
        <f aca="false">S355*X355</f>
        <v>0</v>
      </c>
      <c r="AA355" s="89" t="n">
        <f aca="false">F355*G355</f>
        <v>0</v>
      </c>
      <c r="AB355" s="89" t="n">
        <f aca="false">$F355*H355</f>
        <v>0</v>
      </c>
      <c r="AC355" s="89" t="n">
        <f aca="false">$F355*I355</f>
        <v>0</v>
      </c>
      <c r="AD355" s="89" t="n">
        <f aca="false">$F355*J355</f>
        <v>-0</v>
      </c>
      <c r="AE355" s="89" t="n">
        <f aca="false">$F355*K355</f>
        <v>-0</v>
      </c>
      <c r="AF355" s="89" t="n">
        <f aca="false">$F355*L355</f>
        <v>-0</v>
      </c>
      <c r="AG355" s="89" t="n">
        <f aca="false">$F355*M355</f>
        <v>0</v>
      </c>
      <c r="AH355" s="89" t="n">
        <f aca="false">$F355*N355</f>
        <v>0</v>
      </c>
      <c r="AI355" s="89" t="n">
        <f aca="false">F355*O355</f>
        <v>0</v>
      </c>
      <c r="AJ355" s="93"/>
      <c r="AK355" s="89" t="n">
        <f aca="false">CHOOSE($G$3,AB355-AC355,AC355-AB355)</f>
        <v>0</v>
      </c>
      <c r="AL355" s="89" t="n">
        <f aca="false">CHOOSE($G$3,AE355-AF355,AF355-AE355)</f>
        <v>0</v>
      </c>
      <c r="AM355" s="89" t="n">
        <f aca="false">CHOOSE($G$3,AH355-AI355,AI355-AH355)</f>
        <v>0</v>
      </c>
      <c r="AN355" s="103" t="n">
        <f aca="false">SUM(AK355:AM355)</f>
        <v>0</v>
      </c>
      <c r="AP355" s="89" t="n">
        <f aca="false">CHOOSE($G$3,AA355-AB355,AB355-AA355)</f>
        <v>0</v>
      </c>
      <c r="AQ355" s="89" t="n">
        <f aca="false">CHOOSE($G$3,AD355-AE355,AE355-AD355)</f>
        <v>0</v>
      </c>
      <c r="AR355" s="89" t="n">
        <f aca="false">CHOOSE($G$3,AG355-AH355,AH355-AG355)</f>
        <v>0</v>
      </c>
      <c r="AS355" s="103" t="n">
        <f aca="false">AP355+AQ355+AR355</f>
        <v>0</v>
      </c>
      <c r="AT355" s="103"/>
      <c r="AU355" s="90" t="n">
        <f aca="false">AS355+AN355</f>
        <v>0</v>
      </c>
      <c r="AW355" s="90" t="n">
        <f aca="false">AI355+AF355+AC355</f>
        <v>0</v>
      </c>
      <c r="AX355" s="104"/>
    </row>
    <row r="356" customFormat="false" ht="12" hidden="false" customHeight="true" outlineLevel="0" collapsed="false">
      <c r="A356" s="94" t="n">
        <f aca="false">EDATE(A355,1)</f>
        <v>47362</v>
      </c>
      <c r="B356" s="95" t="n">
        <f aca="false">VLOOKUP(MONTH(A356),Volumes,4)</f>
        <v>20000</v>
      </c>
      <c r="C356" s="96"/>
      <c r="D356" s="97" t="n">
        <f aca="false">B356+C356</f>
        <v>20000</v>
      </c>
      <c r="E356" s="84" t="n">
        <f aca="false">IF(X356=0,0,IF(AND(X356=1,$H$3=1),D356*S356,IF($H$3=2,D356,"N/A")))</f>
        <v>0</v>
      </c>
      <c r="F356" s="84" t="n">
        <f aca="false">E356*W356</f>
        <v>0</v>
      </c>
      <c r="G356" s="32" t="n">
        <f aca="false">VLOOKUP($A356,Table,MATCH(G$4,Curves,0))</f>
        <v>4.0375</v>
      </c>
      <c r="H356" s="98" t="n">
        <f aca="false">G356</f>
        <v>4.0375</v>
      </c>
      <c r="I356" s="99" t="n">
        <f aca="false">H356</f>
        <v>4.0375</v>
      </c>
      <c r="J356" s="32" t="n">
        <f aca="false">VLOOKUP($A356,Table,MATCH(J$4,Curves,0))</f>
        <v>-0.0175</v>
      </c>
      <c r="K356" s="98" t="n">
        <f aca="false">J356</f>
        <v>-0.0175</v>
      </c>
      <c r="L356" s="99" t="n">
        <f aca="false">K356</f>
        <v>-0.0175</v>
      </c>
      <c r="M356" s="32" t="n">
        <f aca="false">VLOOKUP($A356,Table,MATCH(M$4,Curves,0))</f>
        <v>0.01</v>
      </c>
      <c r="N356" s="98" t="n">
        <f aca="false">VLOOKUP($A356,Table,MATCH(N$4,Curves,0))</f>
        <v>0.03</v>
      </c>
      <c r="O356" s="99" t="n">
        <f aca="false">N356</f>
        <v>0.03</v>
      </c>
      <c r="P356" s="100"/>
      <c r="Q356" s="99" t="n">
        <f aca="false">O356+L356+I356</f>
        <v>4.05</v>
      </c>
      <c r="R356" s="100"/>
      <c r="S356" s="35" t="n">
        <f aca="false">A357-A356</f>
        <v>30</v>
      </c>
      <c r="T356" s="101" t="n">
        <f aca="false">CHOOSE(F$3,A357+24,A356)</f>
        <v>47416</v>
      </c>
      <c r="U356" s="35" t="n">
        <f aca="false">T356-C$3</f>
        <v>10642</v>
      </c>
      <c r="V356" s="32" t="n">
        <f aca="false">VLOOKUP($A356,Table,MATCH(V$4,Curves,0))</f>
        <v>0.070859002456139</v>
      </c>
      <c r="W356" s="102" t="n">
        <f aca="false">1/(1+CHOOSE(F$3,(V357+($K$3/10000))/2,(V356+($K$3/10000))/2))^(2*U356/365.25)</f>
        <v>0.131489148431892</v>
      </c>
      <c r="X356" s="35" t="n">
        <f aca="false">IF(AND(mthbeg&lt;=A356,mthend&gt;=A356),1,0)</f>
        <v>0</v>
      </c>
      <c r="Y356" s="35" t="n">
        <f aca="false">S356*X356</f>
        <v>0</v>
      </c>
      <c r="AA356" s="89" t="n">
        <f aca="false">F356*G356</f>
        <v>0</v>
      </c>
      <c r="AB356" s="89" t="n">
        <f aca="false">$F356*H356</f>
        <v>0</v>
      </c>
      <c r="AC356" s="89" t="n">
        <f aca="false">$F356*I356</f>
        <v>0</v>
      </c>
      <c r="AD356" s="89" t="n">
        <f aca="false">$F356*J356</f>
        <v>-0</v>
      </c>
      <c r="AE356" s="89" t="n">
        <f aca="false">$F356*K356</f>
        <v>-0</v>
      </c>
      <c r="AF356" s="89" t="n">
        <f aca="false">$F356*L356</f>
        <v>-0</v>
      </c>
      <c r="AG356" s="89" t="n">
        <f aca="false">$F356*M356</f>
        <v>0</v>
      </c>
      <c r="AH356" s="89" t="n">
        <f aca="false">$F356*N356</f>
        <v>0</v>
      </c>
      <c r="AI356" s="89" t="n">
        <f aca="false">F356*O356</f>
        <v>0</v>
      </c>
      <c r="AJ356" s="93"/>
      <c r="AK356" s="89" t="n">
        <f aca="false">CHOOSE($G$3,AB356-AC356,AC356-AB356)</f>
        <v>0</v>
      </c>
      <c r="AL356" s="89" t="n">
        <f aca="false">CHOOSE($G$3,AE356-AF356,AF356-AE356)</f>
        <v>0</v>
      </c>
      <c r="AM356" s="89" t="n">
        <f aca="false">CHOOSE($G$3,AH356-AI356,AI356-AH356)</f>
        <v>0</v>
      </c>
      <c r="AN356" s="103" t="n">
        <f aca="false">SUM(AK356:AM356)</f>
        <v>0</v>
      </c>
      <c r="AP356" s="89" t="n">
        <f aca="false">CHOOSE($G$3,AA356-AB356,AB356-AA356)</f>
        <v>0</v>
      </c>
      <c r="AQ356" s="89" t="n">
        <f aca="false">CHOOSE($G$3,AD356-AE356,AE356-AD356)</f>
        <v>0</v>
      </c>
      <c r="AR356" s="89" t="n">
        <f aca="false">CHOOSE($G$3,AG356-AH356,AH356-AG356)</f>
        <v>0</v>
      </c>
      <c r="AS356" s="103" t="n">
        <f aca="false">AP356+AQ356+AR356</f>
        <v>0</v>
      </c>
      <c r="AT356" s="103"/>
      <c r="AU356" s="90" t="n">
        <f aca="false">AS356+AN356</f>
        <v>0</v>
      </c>
      <c r="AW356" s="90" t="n">
        <f aca="false">AI356+AF356+AC356</f>
        <v>0</v>
      </c>
      <c r="AX356" s="104"/>
    </row>
    <row r="357" customFormat="false" ht="12" hidden="false" customHeight="true" outlineLevel="0" collapsed="false">
      <c r="A357" s="94" t="n">
        <f aca="false">EDATE(A356,1)</f>
        <v>47392</v>
      </c>
      <c r="B357" s="95" t="n">
        <f aca="false">VLOOKUP(MONTH(A357),Volumes,4)</f>
        <v>10000</v>
      </c>
      <c r="C357" s="96"/>
      <c r="D357" s="97" t="n">
        <f aca="false">B357+C357</f>
        <v>10000</v>
      </c>
      <c r="E357" s="84" t="n">
        <f aca="false">IF(X357=0,0,IF(AND(X357=1,$H$3=1),D357*S357,IF($H$3=2,D357,"N/A")))</f>
        <v>0</v>
      </c>
      <c r="F357" s="84" t="n">
        <f aca="false">E357*W357</f>
        <v>0</v>
      </c>
      <c r="G357" s="32" t="n">
        <f aca="false">VLOOKUP($A357,Table,MATCH(G$4,Curves,0))</f>
        <v>4.0375</v>
      </c>
      <c r="H357" s="98" t="n">
        <f aca="false">G357</f>
        <v>4.0375</v>
      </c>
      <c r="I357" s="99" t="n">
        <f aca="false">H357</f>
        <v>4.0375</v>
      </c>
      <c r="J357" s="32" t="n">
        <f aca="false">VLOOKUP($A357,Table,MATCH(J$4,Curves,0))</f>
        <v>-0.0175</v>
      </c>
      <c r="K357" s="98" t="n">
        <f aca="false">J357</f>
        <v>-0.0175</v>
      </c>
      <c r="L357" s="99" t="n">
        <f aca="false">K357</f>
        <v>-0.0175</v>
      </c>
      <c r="M357" s="32" t="n">
        <f aca="false">VLOOKUP($A357,Table,MATCH(M$4,Curves,0))</f>
        <v>0.01</v>
      </c>
      <c r="N357" s="98" t="n">
        <f aca="false">VLOOKUP($A357,Table,MATCH(N$4,Curves,0))</f>
        <v>0.03</v>
      </c>
      <c r="O357" s="99" t="n">
        <f aca="false">N357</f>
        <v>0.03</v>
      </c>
      <c r="P357" s="100"/>
      <c r="Q357" s="99" t="n">
        <f aca="false">O357+L357+I357</f>
        <v>4.05</v>
      </c>
      <c r="R357" s="100"/>
      <c r="S357" s="35" t="n">
        <f aca="false">A358-A357</f>
        <v>31</v>
      </c>
      <c r="T357" s="101" t="n">
        <f aca="false">CHOOSE(F$3,A358+24,A357)</f>
        <v>47447</v>
      </c>
      <c r="U357" s="35" t="n">
        <f aca="false">T357-C$3</f>
        <v>10673</v>
      </c>
      <c r="V357" s="32" t="n">
        <f aca="false">VLOOKUP($A357,Table,MATCH(V$4,Curves,0))</f>
        <v>0.070859002456139</v>
      </c>
      <c r="W357" s="102" t="n">
        <f aca="false">1/(1+CHOOSE(F$3,(V358+($K$3/10000))/2,(V357+($K$3/10000))/2))^(2*U357/365.25)</f>
        <v>0.130714345036661</v>
      </c>
      <c r="X357" s="35" t="n">
        <f aca="false">IF(AND(mthbeg&lt;=A357,mthend&gt;=A357),1,0)</f>
        <v>0</v>
      </c>
      <c r="Y357" s="35" t="n">
        <f aca="false">S357*X357</f>
        <v>0</v>
      </c>
      <c r="AA357" s="89" t="n">
        <f aca="false">F357*G357</f>
        <v>0</v>
      </c>
      <c r="AB357" s="89" t="n">
        <f aca="false">$F357*H357</f>
        <v>0</v>
      </c>
      <c r="AC357" s="89" t="n">
        <f aca="false">$F357*I357</f>
        <v>0</v>
      </c>
      <c r="AD357" s="89" t="n">
        <f aca="false">$F357*J357</f>
        <v>-0</v>
      </c>
      <c r="AE357" s="89" t="n">
        <f aca="false">$F357*K357</f>
        <v>-0</v>
      </c>
      <c r="AF357" s="89" t="n">
        <f aca="false">$F357*L357</f>
        <v>-0</v>
      </c>
      <c r="AG357" s="89" t="n">
        <f aca="false">$F357*M357</f>
        <v>0</v>
      </c>
      <c r="AH357" s="89" t="n">
        <f aca="false">$F357*N357</f>
        <v>0</v>
      </c>
      <c r="AI357" s="89" t="n">
        <f aca="false">F357*O357</f>
        <v>0</v>
      </c>
      <c r="AJ357" s="93"/>
      <c r="AK357" s="89" t="n">
        <f aca="false">CHOOSE($G$3,AB357-AC357,AC357-AB357)</f>
        <v>0</v>
      </c>
      <c r="AL357" s="89" t="n">
        <f aca="false">CHOOSE($G$3,AE357-AF357,AF357-AE357)</f>
        <v>0</v>
      </c>
      <c r="AM357" s="89" t="n">
        <f aca="false">CHOOSE($G$3,AH357-AI357,AI357-AH357)</f>
        <v>0</v>
      </c>
      <c r="AN357" s="103" t="n">
        <f aca="false">SUM(AK357:AM357)</f>
        <v>0</v>
      </c>
      <c r="AP357" s="89" t="n">
        <f aca="false">CHOOSE($G$3,AA357-AB357,AB357-AA357)</f>
        <v>0</v>
      </c>
      <c r="AQ357" s="89" t="n">
        <f aca="false">CHOOSE($G$3,AD357-AE357,AE357-AD357)</f>
        <v>0</v>
      </c>
      <c r="AR357" s="89" t="n">
        <f aca="false">CHOOSE($G$3,AG357-AH357,AH357-AG357)</f>
        <v>0</v>
      </c>
      <c r="AS357" s="103" t="n">
        <f aca="false">AP357+AQ357+AR357</f>
        <v>0</v>
      </c>
      <c r="AT357" s="103"/>
      <c r="AU357" s="90" t="n">
        <f aca="false">AS357+AN357</f>
        <v>0</v>
      </c>
      <c r="AW357" s="90" t="n">
        <f aca="false">AI357+AF357+AC357</f>
        <v>0</v>
      </c>
      <c r="AX357" s="104"/>
    </row>
    <row r="358" customFormat="false" ht="12" hidden="false" customHeight="true" outlineLevel="0" collapsed="false">
      <c r="A358" s="94" t="n">
        <f aca="false">EDATE(A357,1)</f>
        <v>47423</v>
      </c>
      <c r="B358" s="95" t="n">
        <f aca="false">VLOOKUP(MONTH(A358),Volumes,4)</f>
        <v>10000</v>
      </c>
      <c r="C358" s="96"/>
      <c r="D358" s="97" t="n">
        <f aca="false">B358+C358</f>
        <v>10000</v>
      </c>
      <c r="E358" s="84" t="n">
        <f aca="false">IF(X358=0,0,IF(AND(X358=1,$H$3=1),D358*S358,IF($H$3=2,D358,"N/A")))</f>
        <v>0</v>
      </c>
      <c r="F358" s="84" t="n">
        <f aca="false">E358*W358</f>
        <v>0</v>
      </c>
      <c r="G358" s="32" t="n">
        <f aca="false">VLOOKUP($A358,Table,MATCH(G$4,Curves,0))</f>
        <v>4.0375</v>
      </c>
      <c r="H358" s="98" t="n">
        <f aca="false">G358</f>
        <v>4.0375</v>
      </c>
      <c r="I358" s="99" t="n">
        <f aca="false">H358</f>
        <v>4.0375</v>
      </c>
      <c r="J358" s="32" t="n">
        <f aca="false">VLOOKUP($A358,Table,MATCH(J$4,Curves,0))</f>
        <v>-0.0175</v>
      </c>
      <c r="K358" s="98" t="n">
        <f aca="false">J358</f>
        <v>-0.0175</v>
      </c>
      <c r="L358" s="99" t="n">
        <f aca="false">K358</f>
        <v>-0.0175</v>
      </c>
      <c r="M358" s="32" t="n">
        <f aca="false">VLOOKUP($A358,Table,MATCH(M$4,Curves,0))</f>
        <v>0.01</v>
      </c>
      <c r="N358" s="98" t="n">
        <f aca="false">VLOOKUP($A358,Table,MATCH(N$4,Curves,0))</f>
        <v>0.03</v>
      </c>
      <c r="O358" s="99" t="n">
        <f aca="false">N358</f>
        <v>0.03</v>
      </c>
      <c r="P358" s="100"/>
      <c r="Q358" s="99" t="n">
        <f aca="false">O358+L358+I358</f>
        <v>4.05</v>
      </c>
      <c r="R358" s="100"/>
      <c r="S358" s="35" t="n">
        <f aca="false">A359-A358</f>
        <v>30</v>
      </c>
      <c r="T358" s="101" t="n">
        <f aca="false">CHOOSE(F$3,A359+24,A358)</f>
        <v>47477</v>
      </c>
      <c r="U358" s="35" t="n">
        <f aca="false">T358-C$3</f>
        <v>10703</v>
      </c>
      <c r="V358" s="32" t="n">
        <f aca="false">VLOOKUP($A358,Table,MATCH(V$4,Curves,0))</f>
        <v>0.070859002456139</v>
      </c>
      <c r="W358" s="102" t="n">
        <f aca="false">1/(1+CHOOSE(F$3,(V359+($K$3/10000))/2,(V358+($K$3/10000))/2))^(2*U358/365.25)</f>
        <v>0.129968882587039</v>
      </c>
      <c r="X358" s="35" t="n">
        <f aca="false">IF(AND(mthbeg&lt;=A358,mthend&gt;=A358),1,0)</f>
        <v>0</v>
      </c>
      <c r="Y358" s="35" t="n">
        <f aca="false">S358*X358</f>
        <v>0</v>
      </c>
      <c r="AA358" s="89" t="n">
        <f aca="false">F358*G358</f>
        <v>0</v>
      </c>
      <c r="AB358" s="89" t="n">
        <f aca="false">$F358*H358</f>
        <v>0</v>
      </c>
      <c r="AC358" s="89" t="n">
        <f aca="false">$F358*I358</f>
        <v>0</v>
      </c>
      <c r="AD358" s="89" t="n">
        <f aca="false">$F358*J358</f>
        <v>-0</v>
      </c>
      <c r="AE358" s="89" t="n">
        <f aca="false">$F358*K358</f>
        <v>-0</v>
      </c>
      <c r="AF358" s="89" t="n">
        <f aca="false">$F358*L358</f>
        <v>-0</v>
      </c>
      <c r="AG358" s="89" t="n">
        <f aca="false">$F358*M358</f>
        <v>0</v>
      </c>
      <c r="AH358" s="89" t="n">
        <f aca="false">$F358*N358</f>
        <v>0</v>
      </c>
      <c r="AI358" s="89" t="n">
        <f aca="false">F358*O358</f>
        <v>0</v>
      </c>
      <c r="AJ358" s="93"/>
      <c r="AK358" s="89" t="n">
        <f aca="false">CHOOSE($G$3,AB358-AC358,AC358-AB358)</f>
        <v>0</v>
      </c>
      <c r="AL358" s="89" t="n">
        <f aca="false">CHOOSE($G$3,AE358-AF358,AF358-AE358)</f>
        <v>0</v>
      </c>
      <c r="AM358" s="89" t="n">
        <f aca="false">CHOOSE($G$3,AH358-AI358,AI358-AH358)</f>
        <v>0</v>
      </c>
      <c r="AN358" s="103" t="n">
        <f aca="false">SUM(AK358:AM358)</f>
        <v>0</v>
      </c>
      <c r="AP358" s="89" t="n">
        <f aca="false">CHOOSE($G$3,AA358-AB358,AB358-AA358)</f>
        <v>0</v>
      </c>
      <c r="AQ358" s="89" t="n">
        <f aca="false">CHOOSE($G$3,AD358-AE358,AE358-AD358)</f>
        <v>0</v>
      </c>
      <c r="AR358" s="89" t="n">
        <f aca="false">CHOOSE($G$3,AG358-AH358,AH358-AG358)</f>
        <v>0</v>
      </c>
      <c r="AS358" s="103" t="n">
        <f aca="false">AP358+AQ358+AR358</f>
        <v>0</v>
      </c>
      <c r="AT358" s="103"/>
      <c r="AU358" s="90" t="n">
        <f aca="false">AS358+AN358</f>
        <v>0</v>
      </c>
      <c r="AW358" s="90" t="n">
        <f aca="false">AI358+AF358+AC358</f>
        <v>0</v>
      </c>
      <c r="AX358" s="104"/>
    </row>
    <row r="359" customFormat="false" ht="12" hidden="false" customHeight="true" outlineLevel="0" collapsed="false">
      <c r="A359" s="94" t="n">
        <f aca="false">EDATE(A358,1)</f>
        <v>47453</v>
      </c>
      <c r="B359" s="95" t="n">
        <f aca="false">VLOOKUP(MONTH(A359),Volumes,4)</f>
        <v>10000</v>
      </c>
      <c r="C359" s="96"/>
      <c r="D359" s="97" t="n">
        <f aca="false">B359+C359</f>
        <v>10000</v>
      </c>
      <c r="E359" s="84" t="n">
        <f aca="false">IF(X359=0,0,IF(AND(X359=1,$H$3=1),D359*S359,IF($H$3=2,D359,"N/A")))</f>
        <v>0</v>
      </c>
      <c r="F359" s="84" t="n">
        <f aca="false">E359*W359</f>
        <v>0</v>
      </c>
      <c r="G359" s="32" t="n">
        <f aca="false">VLOOKUP($A359,Table,MATCH(G$4,Curves,0))</f>
        <v>4.0375</v>
      </c>
      <c r="H359" s="98" t="n">
        <f aca="false">G359</f>
        <v>4.0375</v>
      </c>
      <c r="I359" s="99" t="n">
        <f aca="false">H359</f>
        <v>4.0375</v>
      </c>
      <c r="J359" s="32" t="n">
        <f aca="false">VLOOKUP($A359,Table,MATCH(J$4,Curves,0))</f>
        <v>-0.0175</v>
      </c>
      <c r="K359" s="98" t="n">
        <f aca="false">J359</f>
        <v>-0.0175</v>
      </c>
      <c r="L359" s="99" t="n">
        <f aca="false">K359</f>
        <v>-0.0175</v>
      </c>
      <c r="M359" s="32" t="n">
        <f aca="false">VLOOKUP($A359,Table,MATCH(M$4,Curves,0))</f>
        <v>0.01</v>
      </c>
      <c r="N359" s="98" t="n">
        <f aca="false">VLOOKUP($A359,Table,MATCH(N$4,Curves,0))</f>
        <v>0.03</v>
      </c>
      <c r="O359" s="99" t="n">
        <f aca="false">N359</f>
        <v>0.03</v>
      </c>
      <c r="P359" s="100"/>
      <c r="Q359" s="99" t="n">
        <f aca="false">O359+L359+I359</f>
        <v>4.05</v>
      </c>
      <c r="R359" s="100"/>
      <c r="S359" s="35" t="n">
        <f aca="false">A360-A359</f>
        <v>31</v>
      </c>
      <c r="T359" s="101" t="n">
        <f aca="false">CHOOSE(F$3,A360+24,A359)</f>
        <v>47508</v>
      </c>
      <c r="U359" s="35" t="n">
        <f aca="false">T359-C$3</f>
        <v>10734</v>
      </c>
      <c r="V359" s="32" t="n">
        <f aca="false">VLOOKUP($A359,Table,MATCH(V$4,Curves,0))</f>
        <v>0.070859002456139</v>
      </c>
      <c r="W359" s="102" t="n">
        <f aca="false">1/(1+CHOOSE(F$3,(V360+($K$3/10000))/2,(V359+($K$3/10000))/2))^(2*U359/365.25)</f>
        <v>0.129203037399785</v>
      </c>
      <c r="X359" s="35" t="n">
        <f aca="false">IF(AND(mthbeg&lt;=A359,mthend&gt;=A359),1,0)</f>
        <v>0</v>
      </c>
      <c r="Y359" s="35" t="n">
        <f aca="false">S359*X359</f>
        <v>0</v>
      </c>
      <c r="AA359" s="89" t="n">
        <f aca="false">F359*G359</f>
        <v>0</v>
      </c>
      <c r="AB359" s="89" t="n">
        <f aca="false">$F359*H359</f>
        <v>0</v>
      </c>
      <c r="AC359" s="89" t="n">
        <f aca="false">$F359*I359</f>
        <v>0</v>
      </c>
      <c r="AD359" s="89" t="n">
        <f aca="false">$F359*J359</f>
        <v>-0</v>
      </c>
      <c r="AE359" s="89" t="n">
        <f aca="false">$F359*K359</f>
        <v>-0</v>
      </c>
      <c r="AF359" s="89" t="n">
        <f aca="false">$F359*L359</f>
        <v>-0</v>
      </c>
      <c r="AG359" s="89" t="n">
        <f aca="false">$F359*M359</f>
        <v>0</v>
      </c>
      <c r="AH359" s="89" t="n">
        <f aca="false">$F359*N359</f>
        <v>0</v>
      </c>
      <c r="AI359" s="89" t="n">
        <f aca="false">F359*O359</f>
        <v>0</v>
      </c>
      <c r="AJ359" s="93"/>
      <c r="AK359" s="89" t="n">
        <f aca="false">CHOOSE($G$3,AB359-AC359,AC359-AB359)</f>
        <v>0</v>
      </c>
      <c r="AL359" s="89" t="n">
        <f aca="false">CHOOSE($G$3,AE359-AF359,AF359-AE359)</f>
        <v>0</v>
      </c>
      <c r="AM359" s="89" t="n">
        <f aca="false">CHOOSE($G$3,AH359-AI359,AI359-AH359)</f>
        <v>0</v>
      </c>
      <c r="AN359" s="103" t="n">
        <f aca="false">SUM(AK359:AM359)</f>
        <v>0</v>
      </c>
      <c r="AP359" s="89" t="n">
        <f aca="false">CHOOSE($G$3,AA359-AB359,AB359-AA359)</f>
        <v>0</v>
      </c>
      <c r="AQ359" s="89" t="n">
        <f aca="false">CHOOSE($G$3,AD359-AE359,AE359-AD359)</f>
        <v>0</v>
      </c>
      <c r="AR359" s="89" t="n">
        <f aca="false">CHOOSE($G$3,AG359-AH359,AH359-AG359)</f>
        <v>0</v>
      </c>
      <c r="AS359" s="103" t="n">
        <f aca="false">AP359+AQ359+AR359</f>
        <v>0</v>
      </c>
      <c r="AT359" s="103"/>
      <c r="AU359" s="90" t="n">
        <f aca="false">AS359+AN359</f>
        <v>0</v>
      </c>
      <c r="AW359" s="90" t="n">
        <f aca="false">AI359+AF359+AC359</f>
        <v>0</v>
      </c>
      <c r="AX359" s="104"/>
    </row>
    <row r="360" customFormat="false" ht="12" hidden="false" customHeight="true" outlineLevel="0" collapsed="false">
      <c r="A360" s="94" t="n">
        <f aca="false">EDATE(A359,1)</f>
        <v>47484</v>
      </c>
      <c r="B360" s="95" t="n">
        <f aca="false">VLOOKUP(MONTH(A360),Volumes,4)</f>
        <v>10000</v>
      </c>
      <c r="C360" s="96"/>
      <c r="D360" s="97" t="n">
        <f aca="false">B360+C360</f>
        <v>10000</v>
      </c>
      <c r="E360" s="84" t="n">
        <f aca="false">IF(X360=0,0,IF(AND(X360=1,$H$3=1),D360*S360,IF($H$3=2,D360,"N/A")))</f>
        <v>0</v>
      </c>
      <c r="F360" s="84" t="n">
        <f aca="false">E360*W360</f>
        <v>0</v>
      </c>
      <c r="G360" s="32" t="n">
        <f aca="false">VLOOKUP($A360,Table,MATCH(G$4,Curves,0))</f>
        <v>4.0375</v>
      </c>
      <c r="H360" s="98" t="n">
        <f aca="false">G360</f>
        <v>4.0375</v>
      </c>
      <c r="I360" s="99" t="n">
        <f aca="false">H360</f>
        <v>4.0375</v>
      </c>
      <c r="J360" s="32" t="n">
        <f aca="false">VLOOKUP($A360,Table,MATCH(J$4,Curves,0))</f>
        <v>-0.0175</v>
      </c>
      <c r="K360" s="98" t="n">
        <f aca="false">J360</f>
        <v>-0.0175</v>
      </c>
      <c r="L360" s="99" t="n">
        <f aca="false">K360</f>
        <v>-0.0175</v>
      </c>
      <c r="M360" s="32" t="n">
        <f aca="false">VLOOKUP($A360,Table,MATCH(M$4,Curves,0))</f>
        <v>0.01</v>
      </c>
      <c r="N360" s="98" t="n">
        <f aca="false">VLOOKUP($A360,Table,MATCH(N$4,Curves,0))</f>
        <v>0.03</v>
      </c>
      <c r="O360" s="99" t="n">
        <f aca="false">N360</f>
        <v>0.03</v>
      </c>
      <c r="P360" s="100"/>
      <c r="Q360" s="99" t="n">
        <f aca="false">O360+L360+I360</f>
        <v>4.05</v>
      </c>
      <c r="R360" s="100"/>
      <c r="S360" s="35" t="n">
        <f aca="false">A361-A360</f>
        <v>31</v>
      </c>
      <c r="T360" s="101" t="n">
        <f aca="false">CHOOSE(F$3,A361+24,A360)</f>
        <v>47539</v>
      </c>
      <c r="U360" s="35" t="n">
        <f aca="false">T360-C$3</f>
        <v>10765</v>
      </c>
      <c r="V360" s="32" t="n">
        <f aca="false">VLOOKUP($A360,Table,MATCH(V$4,Curves,0))</f>
        <v>0.070859002456139</v>
      </c>
      <c r="W360" s="102" t="n">
        <f aca="false">1/(1+CHOOSE(F$3,(V361+($K$3/10000))/2,(V360+($K$3/10000))/2))^(2*U360/365.25)</f>
        <v>0.128441704976196</v>
      </c>
      <c r="X360" s="35" t="n">
        <f aca="false">IF(AND(mthbeg&lt;=A360,mthend&gt;=A360),1,0)</f>
        <v>0</v>
      </c>
      <c r="Y360" s="35" t="n">
        <f aca="false">S360*X360</f>
        <v>0</v>
      </c>
      <c r="AA360" s="89" t="n">
        <f aca="false">F360*G360</f>
        <v>0</v>
      </c>
      <c r="AB360" s="89" t="n">
        <f aca="false">$F360*H360</f>
        <v>0</v>
      </c>
      <c r="AC360" s="89" t="n">
        <f aca="false">$F360*I360</f>
        <v>0</v>
      </c>
      <c r="AD360" s="89" t="n">
        <f aca="false">$F360*J360</f>
        <v>-0</v>
      </c>
      <c r="AE360" s="89" t="n">
        <f aca="false">$F360*K360</f>
        <v>-0</v>
      </c>
      <c r="AF360" s="89" t="n">
        <f aca="false">$F360*L360</f>
        <v>-0</v>
      </c>
      <c r="AG360" s="89" t="n">
        <f aca="false">$F360*M360</f>
        <v>0</v>
      </c>
      <c r="AH360" s="89" t="n">
        <f aca="false">$F360*N360</f>
        <v>0</v>
      </c>
      <c r="AI360" s="89" t="n">
        <f aca="false">F360*O360</f>
        <v>0</v>
      </c>
      <c r="AJ360" s="93"/>
      <c r="AK360" s="89" t="n">
        <f aca="false">CHOOSE($G$3,AB360-AC360,AC360-AB360)</f>
        <v>0</v>
      </c>
      <c r="AL360" s="89" t="n">
        <f aca="false">CHOOSE($G$3,AE360-AF360,AF360-AE360)</f>
        <v>0</v>
      </c>
      <c r="AM360" s="89" t="n">
        <f aca="false">CHOOSE($G$3,AH360-AI360,AI360-AH360)</f>
        <v>0</v>
      </c>
      <c r="AN360" s="103" t="n">
        <f aca="false">SUM(AK360:AM360)</f>
        <v>0</v>
      </c>
      <c r="AP360" s="89" t="n">
        <f aca="false">CHOOSE($G$3,AA360-AB360,AB360-AA360)</f>
        <v>0</v>
      </c>
      <c r="AQ360" s="89" t="n">
        <f aca="false">CHOOSE($G$3,AD360-AE360,AE360-AD360)</f>
        <v>0</v>
      </c>
      <c r="AR360" s="89" t="n">
        <f aca="false">CHOOSE($G$3,AG360-AH360,AH360-AG360)</f>
        <v>0</v>
      </c>
      <c r="AS360" s="103" t="n">
        <f aca="false">AP360+AQ360+AR360</f>
        <v>0</v>
      </c>
      <c r="AT360" s="103"/>
      <c r="AU360" s="90" t="n">
        <f aca="false">AS360+AN360</f>
        <v>0</v>
      </c>
      <c r="AW360" s="90" t="n">
        <f aca="false">AI360+AF360+AC360</f>
        <v>0</v>
      </c>
      <c r="AX360" s="104"/>
    </row>
    <row r="361" customFormat="false" ht="12" hidden="false" customHeight="true" outlineLevel="0" collapsed="false">
      <c r="A361" s="94" t="n">
        <f aca="false">EDATE(A360,1)</f>
        <v>47515</v>
      </c>
      <c r="B361" s="95" t="n">
        <f aca="false">VLOOKUP(MONTH(A361),Volumes,4)</f>
        <v>10000</v>
      </c>
      <c r="C361" s="96"/>
      <c r="D361" s="97" t="n">
        <f aca="false">B361+C361</f>
        <v>10000</v>
      </c>
      <c r="E361" s="84" t="n">
        <f aca="false">IF(X361=0,0,IF(AND(X361=1,$H$3=1),D361*S361,IF($H$3=2,D361,"N/A")))</f>
        <v>0</v>
      </c>
      <c r="F361" s="84" t="n">
        <f aca="false">E361*W361</f>
        <v>0</v>
      </c>
      <c r="G361" s="32" t="n">
        <f aca="false">VLOOKUP($A361,Table,MATCH(G$4,Curves,0))</f>
        <v>4.0375</v>
      </c>
      <c r="H361" s="98" t="n">
        <f aca="false">G361</f>
        <v>4.0375</v>
      </c>
      <c r="I361" s="99" t="n">
        <f aca="false">H361</f>
        <v>4.0375</v>
      </c>
      <c r="J361" s="32" t="n">
        <f aca="false">VLOOKUP($A361,Table,MATCH(J$4,Curves,0))</f>
        <v>-0.0175</v>
      </c>
      <c r="K361" s="98" t="n">
        <f aca="false">J361</f>
        <v>-0.0175</v>
      </c>
      <c r="L361" s="99" t="n">
        <f aca="false">K361</f>
        <v>-0.0175</v>
      </c>
      <c r="M361" s="32" t="n">
        <f aca="false">VLOOKUP($A361,Table,MATCH(M$4,Curves,0))</f>
        <v>0.01</v>
      </c>
      <c r="N361" s="98" t="n">
        <f aca="false">VLOOKUP($A361,Table,MATCH(N$4,Curves,0))</f>
        <v>0.03</v>
      </c>
      <c r="O361" s="99" t="n">
        <f aca="false">N361</f>
        <v>0.03</v>
      </c>
      <c r="P361" s="100"/>
      <c r="Q361" s="99" t="n">
        <f aca="false">O361+L361+I361</f>
        <v>4.05</v>
      </c>
      <c r="R361" s="100"/>
      <c r="S361" s="35" t="n">
        <f aca="false">A362-A361</f>
        <v>28</v>
      </c>
      <c r="T361" s="101" t="n">
        <f aca="false">CHOOSE(F$3,A362+24,A361)</f>
        <v>47567</v>
      </c>
      <c r="U361" s="35" t="n">
        <f aca="false">T361-C$3</f>
        <v>10793</v>
      </c>
      <c r="V361" s="32" t="n">
        <f aca="false">VLOOKUP($A361,Table,MATCH(V$4,Curves,0))</f>
        <v>0.070859002456139</v>
      </c>
      <c r="W361" s="102" t="n">
        <f aca="false">1/(1+CHOOSE(F$3,(V362+($K$3/10000))/2,(V361+($K$3/10000))/2))^(2*U361/365.25)</f>
        <v>0.127757906578658</v>
      </c>
      <c r="X361" s="35" t="n">
        <f aca="false">IF(AND(mthbeg&lt;=A361,mthend&gt;=A361),1,0)</f>
        <v>0</v>
      </c>
      <c r="Y361" s="35" t="n">
        <f aca="false">S361*X361</f>
        <v>0</v>
      </c>
      <c r="AA361" s="89" t="n">
        <f aca="false">F361*G361</f>
        <v>0</v>
      </c>
      <c r="AB361" s="89" t="n">
        <f aca="false">$F361*H361</f>
        <v>0</v>
      </c>
      <c r="AC361" s="89" t="n">
        <f aca="false">$F361*I361</f>
        <v>0</v>
      </c>
      <c r="AD361" s="89" t="n">
        <f aca="false">$F361*J361</f>
        <v>-0</v>
      </c>
      <c r="AE361" s="89" t="n">
        <f aca="false">$F361*K361</f>
        <v>-0</v>
      </c>
      <c r="AF361" s="89" t="n">
        <f aca="false">$F361*L361</f>
        <v>-0</v>
      </c>
      <c r="AG361" s="89" t="n">
        <f aca="false">$F361*M361</f>
        <v>0</v>
      </c>
      <c r="AH361" s="89" t="n">
        <f aca="false">$F361*N361</f>
        <v>0</v>
      </c>
      <c r="AI361" s="89" t="n">
        <f aca="false">F361*O361</f>
        <v>0</v>
      </c>
      <c r="AJ361" s="93"/>
      <c r="AK361" s="89" t="n">
        <f aca="false">CHOOSE($G$3,AB361-AC361,AC361-AB361)</f>
        <v>0</v>
      </c>
      <c r="AL361" s="89" t="n">
        <f aca="false">CHOOSE($G$3,AE361-AF361,AF361-AE361)</f>
        <v>0</v>
      </c>
      <c r="AM361" s="89" t="n">
        <f aca="false">CHOOSE($G$3,AH361-AI361,AI361-AH361)</f>
        <v>0</v>
      </c>
      <c r="AN361" s="103" t="n">
        <f aca="false">SUM(AK361:AM361)</f>
        <v>0</v>
      </c>
      <c r="AP361" s="89" t="n">
        <f aca="false">CHOOSE($G$3,AA361-AB361,AB361-AA361)</f>
        <v>0</v>
      </c>
      <c r="AQ361" s="89" t="n">
        <f aca="false">CHOOSE($G$3,AD361-AE361,AE361-AD361)</f>
        <v>0</v>
      </c>
      <c r="AR361" s="89" t="n">
        <f aca="false">CHOOSE($G$3,AG361-AH361,AH361-AG361)</f>
        <v>0</v>
      </c>
      <c r="AS361" s="103" t="n">
        <f aca="false">AP361+AQ361+AR361</f>
        <v>0</v>
      </c>
      <c r="AT361" s="103"/>
      <c r="AU361" s="90" t="n">
        <f aca="false">AS361+AN361</f>
        <v>0</v>
      </c>
      <c r="AW361" s="90" t="n">
        <f aca="false">AI361+AF361+AC361</f>
        <v>0</v>
      </c>
      <c r="AX361" s="104"/>
    </row>
    <row r="362" customFormat="false" ht="12" hidden="false" customHeight="true" outlineLevel="0" collapsed="false">
      <c r="A362" s="94" t="n">
        <f aca="false">EDATE(A361,1)</f>
        <v>47543</v>
      </c>
      <c r="B362" s="95" t="n">
        <f aca="false">VLOOKUP(MONTH(A362),Volumes,4)</f>
        <v>10000</v>
      </c>
      <c r="C362" s="96"/>
      <c r="D362" s="97" t="n">
        <f aca="false">B362+C362</f>
        <v>10000</v>
      </c>
      <c r="E362" s="84" t="n">
        <f aca="false">IF(X362=0,0,IF(AND(X362=1,$H$3=1),D362*S362,IF($H$3=2,D362,"N/A")))</f>
        <v>0</v>
      </c>
      <c r="F362" s="84" t="n">
        <f aca="false">E362*W362</f>
        <v>0</v>
      </c>
      <c r="G362" s="32" t="n">
        <f aca="false">VLOOKUP($A362,Table,MATCH(G$4,Curves,0))</f>
        <v>4.0375</v>
      </c>
      <c r="H362" s="98" t="n">
        <f aca="false">G362</f>
        <v>4.0375</v>
      </c>
      <c r="I362" s="99" t="n">
        <f aca="false">H362</f>
        <v>4.0375</v>
      </c>
      <c r="J362" s="32" t="n">
        <f aca="false">VLOOKUP($A362,Table,MATCH(J$4,Curves,0))</f>
        <v>-0.0175</v>
      </c>
      <c r="K362" s="98" t="n">
        <f aca="false">J362</f>
        <v>-0.0175</v>
      </c>
      <c r="L362" s="99" t="n">
        <f aca="false">K362</f>
        <v>-0.0175</v>
      </c>
      <c r="M362" s="32" t="n">
        <f aca="false">VLOOKUP($A362,Table,MATCH(M$4,Curves,0))</f>
        <v>0.01</v>
      </c>
      <c r="N362" s="98" t="n">
        <f aca="false">VLOOKUP($A362,Table,MATCH(N$4,Curves,0))</f>
        <v>0.03</v>
      </c>
      <c r="O362" s="99" t="n">
        <f aca="false">N362</f>
        <v>0.03</v>
      </c>
      <c r="P362" s="100"/>
      <c r="Q362" s="99" t="n">
        <f aca="false">O362+L362+I362</f>
        <v>4.05</v>
      </c>
      <c r="R362" s="100"/>
      <c r="S362" s="35" t="n">
        <f aca="false">A363-A362</f>
        <v>31</v>
      </c>
      <c r="T362" s="101" t="n">
        <f aca="false">CHOOSE(F$3,A363+24,A362)</f>
        <v>47598</v>
      </c>
      <c r="U362" s="35" t="n">
        <f aca="false">T362-C$3</f>
        <v>10824</v>
      </c>
      <c r="V362" s="32" t="n">
        <f aca="false">VLOOKUP($A362,Table,MATCH(V$4,Curves,0))</f>
        <v>0.070859002456139</v>
      </c>
      <c r="W362" s="102" t="n">
        <f aca="false">1/(1+CHOOSE(F$3,(V363+($K$3/10000))/2,(V362+($K$3/10000))/2))^(2*U362/365.25)</f>
        <v>0.127005089627867</v>
      </c>
      <c r="X362" s="35" t="n">
        <f aca="false">IF(AND(mthbeg&lt;=A362,mthend&gt;=A362),1,0)</f>
        <v>0</v>
      </c>
      <c r="Y362" s="35" t="n">
        <f aca="false">S362*X362</f>
        <v>0</v>
      </c>
      <c r="AA362" s="89" t="n">
        <f aca="false">F362*G362</f>
        <v>0</v>
      </c>
      <c r="AB362" s="89" t="n">
        <f aca="false">$F362*H362</f>
        <v>0</v>
      </c>
      <c r="AC362" s="89" t="n">
        <f aca="false">$F362*I362</f>
        <v>0</v>
      </c>
      <c r="AD362" s="89" t="n">
        <f aca="false">$F362*J362</f>
        <v>-0</v>
      </c>
      <c r="AE362" s="89" t="n">
        <f aca="false">$F362*K362</f>
        <v>-0</v>
      </c>
      <c r="AF362" s="89" t="n">
        <f aca="false">$F362*L362</f>
        <v>-0</v>
      </c>
      <c r="AG362" s="89" t="n">
        <f aca="false">$F362*M362</f>
        <v>0</v>
      </c>
      <c r="AH362" s="89" t="n">
        <f aca="false">$F362*N362</f>
        <v>0</v>
      </c>
      <c r="AI362" s="89" t="n">
        <f aca="false">F362*O362</f>
        <v>0</v>
      </c>
      <c r="AJ362" s="93"/>
      <c r="AK362" s="89" t="n">
        <f aca="false">CHOOSE($G$3,AB362-AC362,AC362-AB362)</f>
        <v>0</v>
      </c>
      <c r="AL362" s="89" t="n">
        <f aca="false">CHOOSE($G$3,AE362-AF362,AF362-AE362)</f>
        <v>0</v>
      </c>
      <c r="AM362" s="89" t="n">
        <f aca="false">CHOOSE($G$3,AH362-AI362,AI362-AH362)</f>
        <v>0</v>
      </c>
      <c r="AN362" s="103" t="n">
        <f aca="false">SUM(AK362:AM362)</f>
        <v>0</v>
      </c>
      <c r="AP362" s="89" t="n">
        <f aca="false">CHOOSE($G$3,AA362-AB362,AB362-AA362)</f>
        <v>0</v>
      </c>
      <c r="AQ362" s="89" t="n">
        <f aca="false">CHOOSE($G$3,AD362-AE362,AE362-AD362)</f>
        <v>0</v>
      </c>
      <c r="AR362" s="89" t="n">
        <f aca="false">CHOOSE($G$3,AG362-AH362,AH362-AG362)</f>
        <v>0</v>
      </c>
      <c r="AS362" s="103" t="n">
        <f aca="false">AP362+AQ362+AR362</f>
        <v>0</v>
      </c>
      <c r="AT362" s="103"/>
      <c r="AU362" s="90" t="n">
        <f aca="false">AS362+AN362</f>
        <v>0</v>
      </c>
      <c r="AW362" s="90" t="n">
        <f aca="false">AI362+AF362+AC362</f>
        <v>0</v>
      </c>
      <c r="AX362" s="104"/>
    </row>
    <row r="363" customFormat="false" ht="12" hidden="false" customHeight="true" outlineLevel="0" collapsed="false">
      <c r="A363" s="94" t="n">
        <f aca="false">EDATE(A362,1)</f>
        <v>47574</v>
      </c>
      <c r="B363" s="95" t="n">
        <f aca="false">VLOOKUP(MONTH(A363),Volumes,4)</f>
        <v>10000</v>
      </c>
      <c r="C363" s="96"/>
      <c r="D363" s="97" t="n">
        <f aca="false">B363+C363</f>
        <v>10000</v>
      </c>
      <c r="E363" s="84" t="n">
        <f aca="false">IF(X363=0,0,IF(AND(X363=1,$H$3=1),D363*S363,IF($H$3=2,D363,"N/A")))</f>
        <v>0</v>
      </c>
      <c r="F363" s="84" t="n">
        <f aca="false">E363*W363</f>
        <v>0</v>
      </c>
      <c r="G363" s="32" t="n">
        <f aca="false">VLOOKUP($A363,Table,MATCH(G$4,Curves,0))</f>
        <v>4.0375</v>
      </c>
      <c r="H363" s="98" t="n">
        <f aca="false">G363</f>
        <v>4.0375</v>
      </c>
      <c r="I363" s="99" t="n">
        <f aca="false">H363</f>
        <v>4.0375</v>
      </c>
      <c r="J363" s="32" t="n">
        <f aca="false">VLOOKUP($A363,Table,MATCH(J$4,Curves,0))</f>
        <v>-0.0175</v>
      </c>
      <c r="K363" s="98" t="n">
        <f aca="false">J363</f>
        <v>-0.0175</v>
      </c>
      <c r="L363" s="99" t="n">
        <f aca="false">K363</f>
        <v>-0.0175</v>
      </c>
      <c r="M363" s="32" t="n">
        <f aca="false">VLOOKUP($A363,Table,MATCH(M$4,Curves,0))</f>
        <v>0.01</v>
      </c>
      <c r="N363" s="98" t="n">
        <f aca="false">VLOOKUP($A363,Table,MATCH(N$4,Curves,0))</f>
        <v>0.03</v>
      </c>
      <c r="O363" s="99" t="n">
        <f aca="false">N363</f>
        <v>0.03</v>
      </c>
      <c r="P363" s="100"/>
      <c r="Q363" s="99" t="n">
        <f aca="false">O363+L363+I363</f>
        <v>4.05</v>
      </c>
      <c r="R363" s="100"/>
      <c r="S363" s="35" t="n">
        <f aca="false">A364-A363</f>
        <v>30</v>
      </c>
      <c r="T363" s="101" t="n">
        <f aca="false">CHOOSE(F$3,A364+24,A363)</f>
        <v>47628</v>
      </c>
      <c r="U363" s="35" t="n">
        <f aca="false">T363-C$3</f>
        <v>10854</v>
      </c>
      <c r="V363" s="32" t="n">
        <f aca="false">VLOOKUP($A363,Table,MATCH(V$4,Curves,0))</f>
        <v>0.070859002456139</v>
      </c>
      <c r="W363" s="102" t="n">
        <f aca="false">1/(1+CHOOSE(F$3,(V364+($K$3/10000))/2,(V363+($K$3/10000))/2))^(2*U363/365.25)</f>
        <v>0.126280781020407</v>
      </c>
      <c r="X363" s="35" t="n">
        <f aca="false">IF(AND(mthbeg&lt;=A363,mthend&gt;=A363),1,0)</f>
        <v>0</v>
      </c>
      <c r="Y363" s="35" t="n">
        <f aca="false">S363*X363</f>
        <v>0</v>
      </c>
      <c r="AA363" s="89" t="n">
        <f aca="false">F363*G363</f>
        <v>0</v>
      </c>
      <c r="AB363" s="89" t="n">
        <f aca="false">$F363*H363</f>
        <v>0</v>
      </c>
      <c r="AC363" s="89" t="n">
        <f aca="false">$F363*I363</f>
        <v>0</v>
      </c>
      <c r="AD363" s="89" t="n">
        <f aca="false">$F363*J363</f>
        <v>-0</v>
      </c>
      <c r="AE363" s="89" t="n">
        <f aca="false">$F363*K363</f>
        <v>-0</v>
      </c>
      <c r="AF363" s="89" t="n">
        <f aca="false">$F363*L363</f>
        <v>-0</v>
      </c>
      <c r="AG363" s="89" t="n">
        <f aca="false">$F363*M363</f>
        <v>0</v>
      </c>
      <c r="AH363" s="89" t="n">
        <f aca="false">$F363*N363</f>
        <v>0</v>
      </c>
      <c r="AI363" s="89" t="n">
        <f aca="false">F363*O363</f>
        <v>0</v>
      </c>
      <c r="AJ363" s="93"/>
      <c r="AK363" s="89" t="n">
        <f aca="false">CHOOSE($G$3,AB363-AC363,AC363-AB363)</f>
        <v>0</v>
      </c>
      <c r="AL363" s="89" t="n">
        <f aca="false">CHOOSE($G$3,AE363-AF363,AF363-AE363)</f>
        <v>0</v>
      </c>
      <c r="AM363" s="89" t="n">
        <f aca="false">CHOOSE($G$3,AH363-AI363,AI363-AH363)</f>
        <v>0</v>
      </c>
      <c r="AN363" s="103" t="n">
        <f aca="false">SUM(AK363:AM363)</f>
        <v>0</v>
      </c>
      <c r="AP363" s="89" t="n">
        <f aca="false">CHOOSE($G$3,AA363-AB363,AB363-AA363)</f>
        <v>0</v>
      </c>
      <c r="AQ363" s="89" t="n">
        <f aca="false">CHOOSE($G$3,AD363-AE363,AE363-AD363)</f>
        <v>0</v>
      </c>
      <c r="AR363" s="89" t="n">
        <f aca="false">CHOOSE($G$3,AG363-AH363,AH363-AG363)</f>
        <v>0</v>
      </c>
      <c r="AS363" s="103" t="n">
        <f aca="false">AP363+AQ363+AR363</f>
        <v>0</v>
      </c>
      <c r="AT363" s="103"/>
      <c r="AU363" s="90" t="n">
        <f aca="false">AS363+AN363</f>
        <v>0</v>
      </c>
      <c r="AW363" s="90" t="n">
        <f aca="false">AI363+AF363+AC363</f>
        <v>0</v>
      </c>
      <c r="AX363" s="104"/>
    </row>
    <row r="364" customFormat="false" ht="12" hidden="false" customHeight="true" outlineLevel="0" collapsed="false">
      <c r="A364" s="94" t="n">
        <f aca="false">EDATE(A363,1)</f>
        <v>47604</v>
      </c>
      <c r="B364" s="95" t="n">
        <f aca="false">VLOOKUP(MONTH(A364),Volumes,4)</f>
        <v>20000</v>
      </c>
      <c r="C364" s="96"/>
      <c r="D364" s="97" t="n">
        <f aca="false">B364+C364</f>
        <v>20000</v>
      </c>
      <c r="E364" s="84" t="n">
        <f aca="false">IF(X364=0,0,IF(AND(X364=1,$H$3=1),D364*S364,IF($H$3=2,D364,"N/A")))</f>
        <v>0</v>
      </c>
      <c r="F364" s="84" t="n">
        <f aca="false">E364*W364</f>
        <v>0</v>
      </c>
      <c r="G364" s="32" t="n">
        <f aca="false">VLOOKUP($A364,Table,MATCH(G$4,Curves,0))</f>
        <v>4.0375</v>
      </c>
      <c r="H364" s="98" t="n">
        <f aca="false">G364</f>
        <v>4.0375</v>
      </c>
      <c r="I364" s="99" t="n">
        <f aca="false">H364</f>
        <v>4.0375</v>
      </c>
      <c r="J364" s="32" t="n">
        <f aca="false">VLOOKUP($A364,Table,MATCH(J$4,Curves,0))</f>
        <v>-0.0175</v>
      </c>
      <c r="K364" s="98" t="n">
        <f aca="false">J364</f>
        <v>-0.0175</v>
      </c>
      <c r="L364" s="99" t="n">
        <f aca="false">K364</f>
        <v>-0.0175</v>
      </c>
      <c r="M364" s="32" t="n">
        <f aca="false">VLOOKUP($A364,Table,MATCH(M$4,Curves,0))</f>
        <v>0.01</v>
      </c>
      <c r="N364" s="98" t="n">
        <f aca="false">VLOOKUP($A364,Table,MATCH(N$4,Curves,0))</f>
        <v>0.03</v>
      </c>
      <c r="O364" s="99" t="n">
        <f aca="false">N364</f>
        <v>0.03</v>
      </c>
      <c r="P364" s="100"/>
      <c r="Q364" s="99" t="n">
        <f aca="false">O364+L364+I364</f>
        <v>4.05</v>
      </c>
      <c r="R364" s="100"/>
      <c r="S364" s="35" t="n">
        <f aca="false">A365-A364</f>
        <v>31</v>
      </c>
      <c r="T364" s="101" t="n">
        <f aca="false">CHOOSE(F$3,A365+24,A364)</f>
        <v>47659</v>
      </c>
      <c r="U364" s="35" t="n">
        <f aca="false">T364-C$3</f>
        <v>10885</v>
      </c>
      <c r="V364" s="32" t="n">
        <f aca="false">VLOOKUP($A364,Table,MATCH(V$4,Curves,0))</f>
        <v>0.070859002456139</v>
      </c>
      <c r="W364" s="102" t="n">
        <f aca="false">1/(1+CHOOSE(F$3,(V365+($K$3/10000))/2,(V364+($K$3/10000))/2))^(2*U364/365.25)</f>
        <v>0.125536668072276</v>
      </c>
      <c r="X364" s="35" t="n">
        <f aca="false">IF(AND(mthbeg&lt;=A364,mthend&gt;=A364),1,0)</f>
        <v>0</v>
      </c>
      <c r="Y364" s="35" t="n">
        <f aca="false">S364*X364</f>
        <v>0</v>
      </c>
      <c r="AA364" s="89" t="n">
        <f aca="false">F364*G364</f>
        <v>0</v>
      </c>
      <c r="AB364" s="89" t="n">
        <f aca="false">$F364*H364</f>
        <v>0</v>
      </c>
      <c r="AC364" s="89" t="n">
        <f aca="false">$F364*I364</f>
        <v>0</v>
      </c>
      <c r="AD364" s="89" t="n">
        <f aca="false">$F364*J364</f>
        <v>-0</v>
      </c>
      <c r="AE364" s="89" t="n">
        <f aca="false">$F364*K364</f>
        <v>-0</v>
      </c>
      <c r="AF364" s="89" t="n">
        <f aca="false">$F364*L364</f>
        <v>-0</v>
      </c>
      <c r="AG364" s="89" t="n">
        <f aca="false">$F364*M364</f>
        <v>0</v>
      </c>
      <c r="AH364" s="89" t="n">
        <f aca="false">$F364*N364</f>
        <v>0</v>
      </c>
      <c r="AI364" s="89" t="n">
        <f aca="false">F364*O364</f>
        <v>0</v>
      </c>
      <c r="AJ364" s="93"/>
      <c r="AK364" s="89" t="n">
        <f aca="false">CHOOSE($G$3,AB364-AC364,AC364-AB364)</f>
        <v>0</v>
      </c>
      <c r="AL364" s="89" t="n">
        <f aca="false">CHOOSE($G$3,AE364-AF364,AF364-AE364)</f>
        <v>0</v>
      </c>
      <c r="AM364" s="89" t="n">
        <f aca="false">CHOOSE($G$3,AH364-AI364,AI364-AH364)</f>
        <v>0</v>
      </c>
      <c r="AN364" s="103" t="n">
        <f aca="false">SUM(AK364:AM364)</f>
        <v>0</v>
      </c>
      <c r="AP364" s="89" t="n">
        <f aca="false">CHOOSE($G$3,AA364-AB364,AB364-AA364)</f>
        <v>0</v>
      </c>
      <c r="AQ364" s="89" t="n">
        <f aca="false">CHOOSE($G$3,AD364-AE364,AE364-AD364)</f>
        <v>0</v>
      </c>
      <c r="AR364" s="89" t="n">
        <f aca="false">CHOOSE($G$3,AG364-AH364,AH364-AG364)</f>
        <v>0</v>
      </c>
      <c r="AS364" s="103" t="n">
        <f aca="false">AP364+AQ364+AR364</f>
        <v>0</v>
      </c>
      <c r="AT364" s="103"/>
      <c r="AU364" s="90" t="n">
        <f aca="false">AS364+AN364</f>
        <v>0</v>
      </c>
      <c r="AW364" s="90" t="n">
        <f aca="false">AI364+AF364+AC364</f>
        <v>0</v>
      </c>
      <c r="AX364" s="104"/>
    </row>
    <row r="365" customFormat="false" ht="12" hidden="false" customHeight="true" outlineLevel="0" collapsed="false">
      <c r="A365" s="94" t="n">
        <f aca="false">EDATE(A364,1)</f>
        <v>47635</v>
      </c>
      <c r="B365" s="95" t="n">
        <f aca="false">VLOOKUP(MONTH(A365),Volumes,4)</f>
        <v>40000</v>
      </c>
      <c r="C365" s="96"/>
      <c r="D365" s="97" t="n">
        <f aca="false">B365+C365</f>
        <v>40000</v>
      </c>
      <c r="E365" s="84" t="n">
        <f aca="false">IF(X365=0,0,IF(AND(X365=1,$H$3=1),D365*S365,IF($H$3=2,D365,"N/A")))</f>
        <v>0</v>
      </c>
      <c r="F365" s="84" t="n">
        <f aca="false">E365*W365</f>
        <v>0</v>
      </c>
      <c r="G365" s="32" t="n">
        <f aca="false">VLOOKUP($A365,Table,MATCH(G$4,Curves,0))</f>
        <v>4.0375</v>
      </c>
      <c r="H365" s="98" t="n">
        <f aca="false">G365</f>
        <v>4.0375</v>
      </c>
      <c r="I365" s="99" t="n">
        <f aca="false">H365</f>
        <v>4.0375</v>
      </c>
      <c r="J365" s="32" t="n">
        <f aca="false">VLOOKUP($A365,Table,MATCH(J$4,Curves,0))</f>
        <v>-0.0175</v>
      </c>
      <c r="K365" s="98" t="n">
        <f aca="false">J365</f>
        <v>-0.0175</v>
      </c>
      <c r="L365" s="99" t="n">
        <f aca="false">K365</f>
        <v>-0.0175</v>
      </c>
      <c r="M365" s="32" t="n">
        <f aca="false">VLOOKUP($A365,Table,MATCH(M$4,Curves,0))</f>
        <v>0.01</v>
      </c>
      <c r="N365" s="98" t="n">
        <f aca="false">VLOOKUP($A365,Table,MATCH(N$4,Curves,0))</f>
        <v>0.03</v>
      </c>
      <c r="O365" s="99" t="n">
        <f aca="false">N365</f>
        <v>0.03</v>
      </c>
      <c r="P365" s="100"/>
      <c r="Q365" s="99" t="n">
        <f aca="false">O365+L365+I365</f>
        <v>4.05</v>
      </c>
      <c r="R365" s="100"/>
      <c r="S365" s="35" t="n">
        <f aca="false">A366-A365</f>
        <v>30</v>
      </c>
      <c r="T365" s="101" t="n">
        <f aca="false">CHOOSE(F$3,A366+24,A365)</f>
        <v>47689</v>
      </c>
      <c r="U365" s="35" t="n">
        <f aca="false">T365-C$3</f>
        <v>10915</v>
      </c>
      <c r="V365" s="32" t="n">
        <f aca="false">VLOOKUP($A365,Table,MATCH(V$4,Curves,0))</f>
        <v>0.070859002456139</v>
      </c>
      <c r="W365" s="102" t="n">
        <f aca="false">1/(1+CHOOSE(F$3,(V366+($K$3/10000))/2,(V365+($K$3/10000))/2))^(2*U365/365.25)</f>
        <v>0.124820733856546</v>
      </c>
      <c r="X365" s="35" t="n">
        <f aca="false">IF(AND(mthbeg&lt;=A365,mthend&gt;=A365),1,0)</f>
        <v>0</v>
      </c>
      <c r="Y365" s="35" t="n">
        <f aca="false">S365*X365</f>
        <v>0</v>
      </c>
      <c r="AA365" s="89" t="n">
        <f aca="false">F365*G365</f>
        <v>0</v>
      </c>
      <c r="AB365" s="89" t="n">
        <f aca="false">$F365*H365</f>
        <v>0</v>
      </c>
      <c r="AC365" s="89" t="n">
        <f aca="false">$F365*I365</f>
        <v>0</v>
      </c>
      <c r="AD365" s="89" t="n">
        <f aca="false">$F365*J365</f>
        <v>-0</v>
      </c>
      <c r="AE365" s="89" t="n">
        <f aca="false">$F365*K365</f>
        <v>-0</v>
      </c>
      <c r="AF365" s="89" t="n">
        <f aca="false">$F365*L365</f>
        <v>-0</v>
      </c>
      <c r="AG365" s="89" t="n">
        <f aca="false">$F365*M365</f>
        <v>0</v>
      </c>
      <c r="AH365" s="89" t="n">
        <f aca="false">$F365*N365</f>
        <v>0</v>
      </c>
      <c r="AI365" s="89" t="n">
        <f aca="false">F365*O365</f>
        <v>0</v>
      </c>
      <c r="AJ365" s="93"/>
      <c r="AK365" s="89" t="n">
        <f aca="false">CHOOSE($G$3,AB365-AC365,AC365-AB365)</f>
        <v>0</v>
      </c>
      <c r="AL365" s="89" t="n">
        <f aca="false">CHOOSE($G$3,AE365-AF365,AF365-AE365)</f>
        <v>0</v>
      </c>
      <c r="AM365" s="89" t="n">
        <f aca="false">CHOOSE($G$3,AH365-AI365,AI365-AH365)</f>
        <v>0</v>
      </c>
      <c r="AN365" s="103" t="n">
        <f aca="false">SUM(AK365:AM365)</f>
        <v>0</v>
      </c>
      <c r="AP365" s="89" t="n">
        <f aca="false">CHOOSE($G$3,AA365-AB365,AB365-AA365)</f>
        <v>0</v>
      </c>
      <c r="AQ365" s="89" t="n">
        <f aca="false">CHOOSE($G$3,AD365-AE365,AE365-AD365)</f>
        <v>0</v>
      </c>
      <c r="AR365" s="89" t="n">
        <f aca="false">CHOOSE($G$3,AG365-AH365,AH365-AG365)</f>
        <v>0</v>
      </c>
      <c r="AS365" s="103" t="n">
        <f aca="false">AP365+AQ365+AR365</f>
        <v>0</v>
      </c>
      <c r="AT365" s="103"/>
      <c r="AU365" s="90" t="n">
        <f aca="false">AS365+AN365</f>
        <v>0</v>
      </c>
      <c r="AW365" s="90" t="n">
        <f aca="false">AI365+AF365+AC365</f>
        <v>0</v>
      </c>
      <c r="AX365" s="104"/>
    </row>
    <row r="366" customFormat="false" ht="12" hidden="false" customHeight="true" outlineLevel="0" collapsed="false">
      <c r="A366" s="94" t="n">
        <f aca="false">EDATE(A365,1)</f>
        <v>47665</v>
      </c>
      <c r="B366" s="95" t="n">
        <f aca="false">VLOOKUP(MONTH(A366),Volumes,4)</f>
        <v>40000</v>
      </c>
      <c r="C366" s="96"/>
      <c r="D366" s="97" t="n">
        <f aca="false">B366+C366</f>
        <v>40000</v>
      </c>
      <c r="E366" s="84" t="n">
        <f aca="false">IF(X366=0,0,IF(AND(X366=1,$H$3=1),D366*S366,IF($H$3=2,D366,"N/A")))</f>
        <v>0</v>
      </c>
      <c r="F366" s="84" t="n">
        <f aca="false">E366*W366</f>
        <v>0</v>
      </c>
      <c r="G366" s="32" t="n">
        <f aca="false">VLOOKUP($A366,Table,MATCH(G$4,Curves,0))</f>
        <v>4.0375</v>
      </c>
      <c r="H366" s="98" t="n">
        <f aca="false">G366</f>
        <v>4.0375</v>
      </c>
      <c r="I366" s="99" t="n">
        <f aca="false">H366</f>
        <v>4.0375</v>
      </c>
      <c r="J366" s="32" t="n">
        <f aca="false">VLOOKUP($A366,Table,MATCH(J$4,Curves,0))</f>
        <v>-0.0175</v>
      </c>
      <c r="K366" s="98" t="n">
        <f aca="false">J366</f>
        <v>-0.0175</v>
      </c>
      <c r="L366" s="99" t="n">
        <f aca="false">K366</f>
        <v>-0.0175</v>
      </c>
      <c r="M366" s="32" t="n">
        <f aca="false">VLOOKUP($A366,Table,MATCH(M$4,Curves,0))</f>
        <v>0.01</v>
      </c>
      <c r="N366" s="98" t="n">
        <f aca="false">VLOOKUP($A366,Table,MATCH(N$4,Curves,0))</f>
        <v>0.03</v>
      </c>
      <c r="O366" s="99" t="n">
        <f aca="false">N366</f>
        <v>0.03</v>
      </c>
      <c r="P366" s="100"/>
      <c r="Q366" s="99" t="n">
        <f aca="false">O366+L366+I366</f>
        <v>4.05</v>
      </c>
      <c r="R366" s="100"/>
      <c r="S366" s="35" t="n">
        <f aca="false">A367-A366</f>
        <v>31</v>
      </c>
      <c r="T366" s="101" t="n">
        <f aca="false">CHOOSE(F$3,A367+24,A366)</f>
        <v>47720</v>
      </c>
      <c r="U366" s="35" t="n">
        <f aca="false">T366-C$3</f>
        <v>10946</v>
      </c>
      <c r="V366" s="32" t="n">
        <f aca="false">VLOOKUP($A366,Table,MATCH(V$4,Curves,0))</f>
        <v>0.070859002456139</v>
      </c>
      <c r="W366" s="102" t="n">
        <f aca="false">1/(1+CHOOSE(F$3,(V367+($K$3/10000))/2,(V366+($K$3/10000))/2))^(2*U366/365.25)</f>
        <v>0.124085224276169</v>
      </c>
      <c r="X366" s="35" t="n">
        <f aca="false">IF(AND(mthbeg&lt;=A366,mthend&gt;=A366),1,0)</f>
        <v>0</v>
      </c>
      <c r="Y366" s="35" t="n">
        <f aca="false">S366*X366</f>
        <v>0</v>
      </c>
      <c r="AA366" s="89" t="n">
        <f aca="false">F366*G366</f>
        <v>0</v>
      </c>
      <c r="AB366" s="89" t="n">
        <f aca="false">$F366*H366</f>
        <v>0</v>
      </c>
      <c r="AC366" s="89" t="n">
        <f aca="false">$F366*I366</f>
        <v>0</v>
      </c>
      <c r="AD366" s="89" t="n">
        <f aca="false">$F366*J366</f>
        <v>-0</v>
      </c>
      <c r="AE366" s="89" t="n">
        <f aca="false">$F366*K366</f>
        <v>-0</v>
      </c>
      <c r="AF366" s="89" t="n">
        <f aca="false">$F366*L366</f>
        <v>-0</v>
      </c>
      <c r="AG366" s="89" t="n">
        <f aca="false">$F366*M366</f>
        <v>0</v>
      </c>
      <c r="AH366" s="89" t="n">
        <f aca="false">$F366*N366</f>
        <v>0</v>
      </c>
      <c r="AI366" s="89" t="n">
        <f aca="false">F366*O366</f>
        <v>0</v>
      </c>
      <c r="AJ366" s="93"/>
      <c r="AK366" s="89" t="n">
        <f aca="false">CHOOSE($G$3,AB366-AC366,AC366-AB366)</f>
        <v>0</v>
      </c>
      <c r="AL366" s="89" t="n">
        <f aca="false">CHOOSE($G$3,AE366-AF366,AF366-AE366)</f>
        <v>0</v>
      </c>
      <c r="AM366" s="89" t="n">
        <f aca="false">CHOOSE($G$3,AH366-AI366,AI366-AH366)</f>
        <v>0</v>
      </c>
      <c r="AN366" s="103" t="n">
        <f aca="false">SUM(AK366:AM366)</f>
        <v>0</v>
      </c>
      <c r="AP366" s="89" t="n">
        <f aca="false">CHOOSE($G$3,AA366-AB366,AB366-AA366)</f>
        <v>0</v>
      </c>
      <c r="AQ366" s="89" t="n">
        <f aca="false">CHOOSE($G$3,AD366-AE366,AE366-AD366)</f>
        <v>0</v>
      </c>
      <c r="AR366" s="89" t="n">
        <f aca="false">CHOOSE($G$3,AG366-AH366,AH366-AG366)</f>
        <v>0</v>
      </c>
      <c r="AS366" s="103" t="n">
        <f aca="false">AP366+AQ366+AR366</f>
        <v>0</v>
      </c>
      <c r="AT366" s="103"/>
      <c r="AU366" s="90" t="n">
        <f aca="false">AS366+AN366</f>
        <v>0</v>
      </c>
      <c r="AW366" s="90" t="n">
        <f aca="false">AI366+AF366+AC366</f>
        <v>0</v>
      </c>
      <c r="AX366" s="104"/>
    </row>
    <row r="367" customFormat="false" ht="12" hidden="false" customHeight="true" outlineLevel="0" collapsed="false">
      <c r="A367" s="94" t="n">
        <f aca="false">EDATE(A366,1)</f>
        <v>47696</v>
      </c>
      <c r="B367" s="95" t="n">
        <f aca="false">VLOOKUP(MONTH(A367),Volumes,4)</f>
        <v>40000</v>
      </c>
      <c r="C367" s="96"/>
      <c r="D367" s="97" t="n">
        <f aca="false">B367+C367</f>
        <v>40000</v>
      </c>
      <c r="E367" s="84" t="n">
        <f aca="false">IF(X367=0,0,IF(AND(X367=1,$H$3=1),D367*S367,IF($H$3=2,D367,"N/A")))</f>
        <v>0</v>
      </c>
      <c r="F367" s="84" t="n">
        <f aca="false">E367*W367</f>
        <v>0</v>
      </c>
      <c r="G367" s="32" t="n">
        <f aca="false">VLOOKUP($A367,Table,MATCH(G$4,Curves,0))</f>
        <v>4.0375</v>
      </c>
      <c r="H367" s="98" t="n">
        <f aca="false">G367</f>
        <v>4.0375</v>
      </c>
      <c r="I367" s="99" t="n">
        <f aca="false">H367</f>
        <v>4.0375</v>
      </c>
      <c r="J367" s="32" t="n">
        <f aca="false">VLOOKUP($A367,Table,MATCH(J$4,Curves,0))</f>
        <v>-0.0175</v>
      </c>
      <c r="K367" s="98" t="n">
        <f aca="false">J367</f>
        <v>-0.0175</v>
      </c>
      <c r="L367" s="99" t="n">
        <f aca="false">K367</f>
        <v>-0.0175</v>
      </c>
      <c r="M367" s="32" t="n">
        <f aca="false">VLOOKUP($A367,Table,MATCH(M$4,Curves,0))</f>
        <v>0.01</v>
      </c>
      <c r="N367" s="98" t="n">
        <f aca="false">VLOOKUP($A367,Table,MATCH(N$4,Curves,0))</f>
        <v>0.03</v>
      </c>
      <c r="O367" s="99" t="n">
        <f aca="false">N367</f>
        <v>0.03</v>
      </c>
      <c r="P367" s="100"/>
      <c r="Q367" s="99" t="n">
        <f aca="false">O367+L367+I367</f>
        <v>4.05</v>
      </c>
      <c r="R367" s="100"/>
      <c r="S367" s="35" t="n">
        <f aca="false">A368-A367</f>
        <v>31</v>
      </c>
      <c r="T367" s="101" t="n">
        <f aca="false">CHOOSE(F$3,A368+24,A367)</f>
        <v>47751</v>
      </c>
      <c r="U367" s="35" t="n">
        <f aca="false">T367-C$3</f>
        <v>10977</v>
      </c>
      <c r="V367" s="32" t="n">
        <f aca="false">VLOOKUP($A367,Table,MATCH(V$4,Curves,0))</f>
        <v>0.070859002456139</v>
      </c>
      <c r="W367" s="102" t="n">
        <f aca="false">1/(1+CHOOSE(F$3,(V368+($K$3/10000))/2,(V367+($K$3/10000))/2))^(2*U367/365.25)</f>
        <v>0.123354048706066</v>
      </c>
      <c r="X367" s="35" t="n">
        <f aca="false">IF(AND(mthbeg&lt;=A367,mthend&gt;=A367),1,0)</f>
        <v>0</v>
      </c>
      <c r="Y367" s="35" t="n">
        <f aca="false">S367*X367</f>
        <v>0</v>
      </c>
      <c r="AA367" s="89" t="n">
        <f aca="false">F367*G367</f>
        <v>0</v>
      </c>
      <c r="AB367" s="89" t="n">
        <f aca="false">$F367*H367</f>
        <v>0</v>
      </c>
      <c r="AC367" s="89" t="n">
        <f aca="false">$F367*I367</f>
        <v>0</v>
      </c>
      <c r="AD367" s="89" t="n">
        <f aca="false">$F367*J367</f>
        <v>-0</v>
      </c>
      <c r="AE367" s="89" t="n">
        <f aca="false">$F367*K367</f>
        <v>-0</v>
      </c>
      <c r="AF367" s="89" t="n">
        <f aca="false">$F367*L367</f>
        <v>-0</v>
      </c>
      <c r="AG367" s="89" t="n">
        <f aca="false">$F367*M367</f>
        <v>0</v>
      </c>
      <c r="AH367" s="89" t="n">
        <f aca="false">$F367*N367</f>
        <v>0</v>
      </c>
      <c r="AI367" s="89" t="n">
        <f aca="false">F367*O367</f>
        <v>0</v>
      </c>
      <c r="AJ367" s="93"/>
      <c r="AK367" s="89" t="n">
        <f aca="false">CHOOSE($G$3,AB367-AC367,AC367-AB367)</f>
        <v>0</v>
      </c>
      <c r="AL367" s="89" t="n">
        <f aca="false">CHOOSE($G$3,AE367-AF367,AF367-AE367)</f>
        <v>0</v>
      </c>
      <c r="AM367" s="89" t="n">
        <f aca="false">CHOOSE($G$3,AH367-AI367,AI367-AH367)</f>
        <v>0</v>
      </c>
      <c r="AN367" s="103" t="n">
        <f aca="false">SUM(AK367:AM367)</f>
        <v>0</v>
      </c>
      <c r="AP367" s="89" t="n">
        <f aca="false">CHOOSE($G$3,AA367-AB367,AB367-AA367)</f>
        <v>0</v>
      </c>
      <c r="AQ367" s="89" t="n">
        <f aca="false">CHOOSE($G$3,AD367-AE367,AE367-AD367)</f>
        <v>0</v>
      </c>
      <c r="AR367" s="89" t="n">
        <f aca="false">CHOOSE($G$3,AG367-AH367,AH367-AG367)</f>
        <v>0</v>
      </c>
      <c r="AS367" s="103" t="n">
        <f aca="false">AP367+AQ367+AR367</f>
        <v>0</v>
      </c>
      <c r="AT367" s="103"/>
      <c r="AU367" s="90" t="n">
        <f aca="false">AS367+AN367</f>
        <v>0</v>
      </c>
      <c r="AW367" s="90" t="n">
        <f aca="false">AI367+AF367+AC367</f>
        <v>0</v>
      </c>
      <c r="AX367" s="104"/>
    </row>
    <row r="368" customFormat="false" ht="12" hidden="false" customHeight="true" outlineLevel="0" collapsed="false">
      <c r="A368" s="94" t="n">
        <f aca="false">EDATE(A367,1)</f>
        <v>47727</v>
      </c>
      <c r="B368" s="95" t="n">
        <f aca="false">VLOOKUP(MONTH(A368),Volumes,4)</f>
        <v>20000</v>
      </c>
      <c r="C368" s="96"/>
      <c r="D368" s="97" t="n">
        <f aca="false">B368+C368</f>
        <v>20000</v>
      </c>
      <c r="E368" s="84" t="n">
        <f aca="false">IF(X368=0,0,IF(AND(X368=1,$H$3=1),D368*S368,IF($H$3=2,D368,"N/A")))</f>
        <v>0</v>
      </c>
      <c r="F368" s="84" t="n">
        <f aca="false">E368*W368</f>
        <v>0</v>
      </c>
      <c r="G368" s="32" t="n">
        <f aca="false">VLOOKUP($A368,Table,MATCH(G$4,Curves,0))</f>
        <v>4.0375</v>
      </c>
      <c r="H368" s="98" t="n">
        <f aca="false">G368</f>
        <v>4.0375</v>
      </c>
      <c r="I368" s="99" t="n">
        <f aca="false">H368</f>
        <v>4.0375</v>
      </c>
      <c r="J368" s="32" t="n">
        <f aca="false">VLOOKUP($A368,Table,MATCH(J$4,Curves,0))</f>
        <v>-0.0175</v>
      </c>
      <c r="K368" s="98" t="n">
        <f aca="false">J368</f>
        <v>-0.0175</v>
      </c>
      <c r="L368" s="99" t="n">
        <f aca="false">K368</f>
        <v>-0.0175</v>
      </c>
      <c r="M368" s="32" t="n">
        <f aca="false">VLOOKUP($A368,Table,MATCH(M$4,Curves,0))</f>
        <v>0.01</v>
      </c>
      <c r="N368" s="98" t="n">
        <f aca="false">VLOOKUP($A368,Table,MATCH(N$4,Curves,0))</f>
        <v>0.03</v>
      </c>
      <c r="O368" s="99" t="n">
        <f aca="false">N368</f>
        <v>0.03</v>
      </c>
      <c r="P368" s="100"/>
      <c r="Q368" s="99" t="n">
        <f aca="false">O368+L368+I368</f>
        <v>4.05</v>
      </c>
      <c r="R368" s="100"/>
      <c r="S368" s="35" t="n">
        <f aca="false">A369-A368</f>
        <v>30</v>
      </c>
      <c r="T368" s="101" t="n">
        <f aca="false">CHOOSE(F$3,A369+24,A368)</f>
        <v>47781</v>
      </c>
      <c r="U368" s="35" t="n">
        <f aca="false">T368-C$3</f>
        <v>11007</v>
      </c>
      <c r="V368" s="32" t="n">
        <f aca="false">VLOOKUP($A368,Table,MATCH(V$4,Curves,0))</f>
        <v>0.070859002456139</v>
      </c>
      <c r="W368" s="102" t="n">
        <f aca="false">1/(1+CHOOSE(F$3,(V369+($K$3/10000))/2,(V368+($K$3/10000))/2))^(2*U368/365.25)</f>
        <v>0.122650561944201</v>
      </c>
      <c r="X368" s="35" t="n">
        <f aca="false">IF(AND(mthbeg&lt;=A368,mthend&gt;=A368),1,0)</f>
        <v>0</v>
      </c>
      <c r="Y368" s="35" t="n">
        <f aca="false">S368*X368</f>
        <v>0</v>
      </c>
      <c r="AA368" s="89" t="n">
        <f aca="false">F368*G368</f>
        <v>0</v>
      </c>
      <c r="AB368" s="89" t="n">
        <f aca="false">$F368*H368</f>
        <v>0</v>
      </c>
      <c r="AC368" s="89" t="n">
        <f aca="false">$F368*I368</f>
        <v>0</v>
      </c>
      <c r="AD368" s="89" t="n">
        <f aca="false">$F368*J368</f>
        <v>-0</v>
      </c>
      <c r="AE368" s="89" t="n">
        <f aca="false">$F368*K368</f>
        <v>-0</v>
      </c>
      <c r="AF368" s="89" t="n">
        <f aca="false">$F368*L368</f>
        <v>-0</v>
      </c>
      <c r="AG368" s="89" t="n">
        <f aca="false">$F368*M368</f>
        <v>0</v>
      </c>
      <c r="AH368" s="89" t="n">
        <f aca="false">$F368*N368</f>
        <v>0</v>
      </c>
      <c r="AI368" s="89" t="n">
        <f aca="false">F368*O368</f>
        <v>0</v>
      </c>
      <c r="AJ368" s="93"/>
      <c r="AK368" s="89" t="n">
        <f aca="false">CHOOSE($G$3,AB368-AC368,AC368-AB368)</f>
        <v>0</v>
      </c>
      <c r="AL368" s="89" t="n">
        <f aca="false">CHOOSE($G$3,AE368-AF368,AF368-AE368)</f>
        <v>0</v>
      </c>
      <c r="AM368" s="89" t="n">
        <f aca="false">CHOOSE($G$3,AH368-AI368,AI368-AH368)</f>
        <v>0</v>
      </c>
      <c r="AN368" s="103" t="n">
        <f aca="false">SUM(AK368:AM368)</f>
        <v>0</v>
      </c>
      <c r="AP368" s="89" t="n">
        <f aca="false">CHOOSE($G$3,AA368-AB368,AB368-AA368)</f>
        <v>0</v>
      </c>
      <c r="AQ368" s="89" t="n">
        <f aca="false">CHOOSE($G$3,AD368-AE368,AE368-AD368)</f>
        <v>0</v>
      </c>
      <c r="AR368" s="89" t="n">
        <f aca="false">CHOOSE($G$3,AG368-AH368,AH368-AG368)</f>
        <v>0</v>
      </c>
      <c r="AS368" s="103" t="n">
        <f aca="false">AP368+AQ368+AR368</f>
        <v>0</v>
      </c>
      <c r="AT368" s="103"/>
      <c r="AU368" s="90" t="n">
        <f aca="false">AS368+AN368</f>
        <v>0</v>
      </c>
      <c r="AW368" s="90" t="n">
        <f aca="false">AI368+AF368+AC368</f>
        <v>0</v>
      </c>
      <c r="AX368" s="104"/>
    </row>
    <row r="369" customFormat="false" ht="12" hidden="false" customHeight="true" outlineLevel="0" collapsed="false">
      <c r="A369" s="94" t="n">
        <f aca="false">EDATE(A368,1)</f>
        <v>47757</v>
      </c>
      <c r="B369" s="95" t="n">
        <f aca="false">VLOOKUP(MONTH(A369),Volumes,4)</f>
        <v>10000</v>
      </c>
      <c r="C369" s="96"/>
      <c r="D369" s="97" t="n">
        <f aca="false">B369+C369</f>
        <v>10000</v>
      </c>
      <c r="E369" s="84" t="n">
        <f aca="false">IF(X369=0,0,IF(AND(X369=1,$H$3=1),D369*S369,IF($H$3=2,D369,"N/A")))</f>
        <v>0</v>
      </c>
      <c r="F369" s="84" t="n">
        <f aca="false">E369*W369</f>
        <v>0</v>
      </c>
      <c r="G369" s="32" t="n">
        <f aca="false">VLOOKUP($A369,Table,MATCH(G$4,Curves,0))</f>
        <v>4.0375</v>
      </c>
      <c r="H369" s="98" t="n">
        <f aca="false">G369</f>
        <v>4.0375</v>
      </c>
      <c r="I369" s="99" t="n">
        <f aca="false">H369</f>
        <v>4.0375</v>
      </c>
      <c r="J369" s="32" t="n">
        <f aca="false">VLOOKUP($A369,Table,MATCH(J$4,Curves,0))</f>
        <v>-0.0175</v>
      </c>
      <c r="K369" s="98" t="n">
        <f aca="false">J369</f>
        <v>-0.0175</v>
      </c>
      <c r="L369" s="99" t="n">
        <f aca="false">K369</f>
        <v>-0.0175</v>
      </c>
      <c r="M369" s="32" t="n">
        <f aca="false">VLOOKUP($A369,Table,MATCH(M$4,Curves,0))</f>
        <v>0.01</v>
      </c>
      <c r="N369" s="98" t="n">
        <f aca="false">VLOOKUP($A369,Table,MATCH(N$4,Curves,0))</f>
        <v>0.03</v>
      </c>
      <c r="O369" s="99" t="n">
        <f aca="false">N369</f>
        <v>0.03</v>
      </c>
      <c r="P369" s="100"/>
      <c r="Q369" s="99" t="n">
        <f aca="false">O369+L369+I369</f>
        <v>4.05</v>
      </c>
      <c r="R369" s="100"/>
      <c r="S369" s="35" t="n">
        <f aca="false">A370-A369</f>
        <v>31</v>
      </c>
      <c r="T369" s="101" t="n">
        <f aca="false">CHOOSE(F$3,A370+24,A369)</f>
        <v>47812</v>
      </c>
      <c r="U369" s="35" t="n">
        <f aca="false">T369-C$3</f>
        <v>11038</v>
      </c>
      <c r="V369" s="32" t="n">
        <f aca="false">VLOOKUP($A369,Table,MATCH(V$4,Curves,0))</f>
        <v>0.070859002456139</v>
      </c>
      <c r="W369" s="102" t="n">
        <f aca="false">1/(1+CHOOSE(F$3,(V370+($K$3/10000))/2,(V369+($K$3/10000))/2))^(2*U369/365.25)</f>
        <v>0.121927840161038</v>
      </c>
      <c r="X369" s="35" t="n">
        <f aca="false">IF(AND(mthbeg&lt;=A369,mthend&gt;=A369),1,0)</f>
        <v>0</v>
      </c>
      <c r="Y369" s="35" t="n">
        <f aca="false">S369*X369</f>
        <v>0</v>
      </c>
      <c r="AA369" s="89" t="n">
        <f aca="false">F369*G369</f>
        <v>0</v>
      </c>
      <c r="AB369" s="89" t="n">
        <f aca="false">$F369*H369</f>
        <v>0</v>
      </c>
      <c r="AC369" s="89" t="n">
        <f aca="false">$F369*I369</f>
        <v>0</v>
      </c>
      <c r="AD369" s="89" t="n">
        <f aca="false">$F369*J369</f>
        <v>-0</v>
      </c>
      <c r="AE369" s="89" t="n">
        <f aca="false">$F369*K369</f>
        <v>-0</v>
      </c>
      <c r="AF369" s="89" t="n">
        <f aca="false">$F369*L369</f>
        <v>-0</v>
      </c>
      <c r="AG369" s="89" t="n">
        <f aca="false">$F369*M369</f>
        <v>0</v>
      </c>
      <c r="AH369" s="89" t="n">
        <f aca="false">$F369*N369</f>
        <v>0</v>
      </c>
      <c r="AI369" s="89" t="n">
        <f aca="false">F369*O369</f>
        <v>0</v>
      </c>
      <c r="AJ369" s="93"/>
      <c r="AK369" s="89" t="n">
        <f aca="false">CHOOSE($G$3,AB369-AC369,AC369-AB369)</f>
        <v>0</v>
      </c>
      <c r="AL369" s="89" t="n">
        <f aca="false">CHOOSE($G$3,AE369-AF369,AF369-AE369)</f>
        <v>0</v>
      </c>
      <c r="AM369" s="89" t="n">
        <f aca="false">CHOOSE($G$3,AH369-AI369,AI369-AH369)</f>
        <v>0</v>
      </c>
      <c r="AN369" s="103" t="n">
        <f aca="false">SUM(AK369:AM369)</f>
        <v>0</v>
      </c>
      <c r="AP369" s="89" t="n">
        <f aca="false">CHOOSE($G$3,AA369-AB369,AB369-AA369)</f>
        <v>0</v>
      </c>
      <c r="AQ369" s="89" t="n">
        <f aca="false">CHOOSE($G$3,AD369-AE369,AE369-AD369)</f>
        <v>0</v>
      </c>
      <c r="AR369" s="89" t="n">
        <f aca="false">CHOOSE($G$3,AG369-AH369,AH369-AG369)</f>
        <v>0</v>
      </c>
      <c r="AS369" s="103" t="n">
        <f aca="false">AP369+AQ369+AR369</f>
        <v>0</v>
      </c>
      <c r="AT369" s="103"/>
      <c r="AU369" s="106" t="n">
        <f aca="false">AS369+AN369</f>
        <v>0</v>
      </c>
      <c r="AW369" s="106" t="n">
        <f aca="false">AI369+AF369+AC369</f>
        <v>0</v>
      </c>
      <c r="AX369" s="104"/>
    </row>
    <row r="370" customFormat="false" ht="12.75" hidden="false" customHeight="false" outlineLevel="0" collapsed="false">
      <c r="A370" s="94" t="n">
        <f aca="false">EDATE(A369,1)</f>
        <v>47788</v>
      </c>
      <c r="V370" s="32" t="n">
        <f aca="false">VLOOKUP($A370,Table,MATCH(V$4,Curves,0))</f>
        <v>0.070859002456139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27" activeCellId="0" sqref="B2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4" width="14.14"/>
    <col collapsed="false" customWidth="true" hidden="false" outlineLevel="0" max="2" min="2" style="34" width="14.56"/>
    <col collapsed="false" customWidth="true" hidden="false" outlineLevel="0" max="4" min="3" style="34" width="16.42"/>
    <col collapsed="false" customWidth="true" hidden="false" outlineLevel="0" max="5" min="5" style="34" width="14.85"/>
    <col collapsed="false" customWidth="true" hidden="false" outlineLevel="0" max="6" min="6" style="34" width="13.85"/>
    <col collapsed="false" customWidth="true" hidden="false" outlineLevel="0" max="7" min="7" style="34" width="10.71"/>
    <col collapsed="false" customWidth="true" hidden="false" outlineLevel="0" max="9" min="8" style="34" width="18.14"/>
    <col collapsed="false" customWidth="true" hidden="false" outlineLevel="0" max="10" min="10" style="34" width="22.56"/>
    <col collapsed="false" customWidth="true" hidden="false" outlineLevel="0" max="12" min="11" style="34" width="15.99"/>
    <col collapsed="false" customWidth="true" hidden="false" outlineLevel="0" max="13" min="13" style="34" width="24.99"/>
    <col collapsed="false" customWidth="true" hidden="false" outlineLevel="0" max="14" min="14" style="34" width="14.56"/>
    <col collapsed="false" customWidth="true" hidden="false" outlineLevel="0" max="15" min="15" style="34" width="15.41"/>
    <col collapsed="false" customWidth="true" hidden="false" outlineLevel="0" max="16" min="16" style="34" width="3.14"/>
    <col collapsed="false" customWidth="true" hidden="false" outlineLevel="0" max="17" min="17" style="34" width="15.41"/>
    <col collapsed="false" customWidth="true" hidden="false" outlineLevel="0" max="18" min="18" style="34" width="3.14"/>
    <col collapsed="false" customWidth="true" hidden="false" outlineLevel="0" max="25" min="19" style="35" width="10.71"/>
    <col collapsed="false" customWidth="true" hidden="false" outlineLevel="0" max="26" min="26" style="34" width="4.28"/>
    <col collapsed="false" customWidth="true" hidden="false" outlineLevel="0" max="27" min="27" style="34" width="12.28"/>
    <col collapsed="false" customWidth="true" hidden="false" outlineLevel="0" max="28" min="28" style="34" width="18.85"/>
    <col collapsed="false" customWidth="true" hidden="false" outlineLevel="0" max="29" min="29" style="34" width="15.85"/>
    <col collapsed="false" customWidth="true" hidden="false" outlineLevel="0" max="30" min="30" style="34" width="17.14"/>
    <col collapsed="false" customWidth="true" hidden="false" outlineLevel="0" max="31" min="31" style="34" width="20.56"/>
    <col collapsed="false" customWidth="true" hidden="false" outlineLevel="0" max="32" min="32" style="34" width="20.7"/>
    <col collapsed="false" customWidth="true" hidden="false" outlineLevel="0" max="33" min="33" style="34" width="14.28"/>
    <col collapsed="false" customWidth="true" hidden="false" outlineLevel="0" max="34" min="34" style="34" width="16.42"/>
    <col collapsed="false" customWidth="true" hidden="false" outlineLevel="0" max="35" min="35" style="34" width="15.13"/>
    <col collapsed="false" customWidth="true" hidden="false" outlineLevel="0" max="36" min="36" style="36" width="6.56"/>
    <col collapsed="false" customWidth="true" hidden="false" outlineLevel="0" max="38" min="37" style="34" width="15.13"/>
    <col collapsed="false" customWidth="true" hidden="false" outlineLevel="0" max="39" min="39" style="34" width="16.84"/>
    <col collapsed="false" customWidth="true" hidden="false" outlineLevel="0" max="40" min="40" style="34" width="15.99"/>
    <col collapsed="false" customWidth="true" hidden="false" outlineLevel="0" max="41" min="41" style="0" width="5.85"/>
    <col collapsed="false" customWidth="true" hidden="false" outlineLevel="0" max="43" min="42" style="34" width="15.13"/>
    <col collapsed="false" customWidth="true" hidden="false" outlineLevel="0" max="44" min="44" style="34" width="16.84"/>
    <col collapsed="false" customWidth="true" hidden="false" outlineLevel="0" max="45" min="45" style="34" width="15.99"/>
    <col collapsed="false" customWidth="true" hidden="false" outlineLevel="0" max="46" min="46" style="34" width="6.28"/>
    <col collapsed="false" customWidth="true" hidden="false" outlineLevel="0" max="47" min="47" style="34" width="18.41"/>
    <col collapsed="false" customWidth="true" hidden="false" outlineLevel="0" max="48" min="48" style="34" width="3.85"/>
    <col collapsed="false" customWidth="true" hidden="false" outlineLevel="0" max="49" min="49" style="34" width="18.41"/>
    <col collapsed="false" customWidth="false" hidden="false" outlineLevel="0" max="257" min="50" style="34" width="9.14"/>
  </cols>
  <sheetData>
    <row r="1" customFormat="false" ht="13.5" hidden="false" customHeight="false" outlineLevel="0" collapsed="false">
      <c r="A1" s="37"/>
      <c r="B1" s="38" t="s">
        <v>54</v>
      </c>
      <c r="C1" s="39"/>
      <c r="D1" s="39"/>
      <c r="E1" s="0"/>
      <c r="H1" s="40" t="s">
        <v>55</v>
      </c>
      <c r="I1" s="40" t="s">
        <v>56</v>
      </c>
      <c r="J1" s="41" t="s">
        <v>13</v>
      </c>
      <c r="K1" s="41" t="s">
        <v>57</v>
      </c>
      <c r="L1" s="42" t="s">
        <v>58</v>
      </c>
      <c r="M1" s="43"/>
      <c r="AA1" s="44"/>
      <c r="AB1" s="45"/>
      <c r="AC1" s="44"/>
      <c r="AD1" s="44"/>
      <c r="AE1" s="45"/>
      <c r="AF1" s="44"/>
      <c r="AG1" s="46"/>
    </row>
    <row r="2" customFormat="false" ht="12.75" hidden="false" customHeight="false" outlineLevel="0" collapsed="false">
      <c r="A2" s="40" t="s">
        <v>59</v>
      </c>
      <c r="B2" s="47" t="s">
        <v>60</v>
      </c>
      <c r="C2" s="47" t="s">
        <v>61</v>
      </c>
      <c r="D2" s="48" t="s">
        <v>62</v>
      </c>
      <c r="E2" s="47" t="s">
        <v>15</v>
      </c>
      <c r="F2" s="47" t="s">
        <v>63</v>
      </c>
      <c r="G2" s="47" t="s">
        <v>64</v>
      </c>
      <c r="H2" s="49" t="s">
        <v>65</v>
      </c>
      <c r="I2" s="50" t="s">
        <v>66</v>
      </c>
      <c r="J2" s="51" t="s">
        <v>66</v>
      </c>
      <c r="K2" s="51" t="s">
        <v>67</v>
      </c>
      <c r="L2" s="52"/>
      <c r="AA2" s="44"/>
      <c r="AB2" s="44"/>
      <c r="AC2" s="44"/>
      <c r="AD2" s="44"/>
      <c r="AE2" s="44"/>
      <c r="AF2" s="44"/>
      <c r="AG2" s="44"/>
      <c r="AN2" s="16" t="s">
        <v>68</v>
      </c>
      <c r="AS2" s="16" t="s">
        <v>69</v>
      </c>
    </row>
    <row r="3" customFormat="false" ht="13.5" hidden="false" customHeight="false" outlineLevel="0" collapsed="false">
      <c r="A3" s="53" t="n">
        <f aca="false">Summary!B12</f>
        <v>36831</v>
      </c>
      <c r="B3" s="54" t="n">
        <f aca="false">Summary!C12</f>
        <v>40452</v>
      </c>
      <c r="C3" s="55" t="n">
        <f aca="false">Summary!C4</f>
        <v>36774</v>
      </c>
      <c r="D3" s="55" t="n">
        <f aca="true">IF(WEEKDAY(TODAY())=2,TODAY()-3,TODAY()-1)</f>
        <v>45925</v>
      </c>
      <c r="E3" s="56" t="str">
        <f aca="false">CONCATENATE(INT(X8/12)," Y - ",X8-INT(X8/12)*12," M")</f>
        <v>10 Y - 0 M</v>
      </c>
      <c r="F3" s="57" t="n">
        <v>1</v>
      </c>
      <c r="G3" s="57" t="n">
        <v>2</v>
      </c>
      <c r="H3" s="58" t="n">
        <v>1</v>
      </c>
      <c r="I3" s="59" t="s">
        <v>70</v>
      </c>
      <c r="J3" s="59" t="s">
        <v>70</v>
      </c>
      <c r="K3" s="59" t="n">
        <v>0</v>
      </c>
      <c r="L3" s="60"/>
      <c r="AA3" s="44"/>
      <c r="AD3" s="44"/>
    </row>
    <row r="4" customFormat="false" ht="12.75" hidden="false" customHeight="false" outlineLevel="0" collapsed="false">
      <c r="A4" s="61"/>
      <c r="B4" s="61"/>
      <c r="C4" s="61"/>
      <c r="D4" s="61" t="s">
        <v>71</v>
      </c>
      <c r="E4" s="61" t="s">
        <v>72</v>
      </c>
      <c r="F4" s="61" t="s">
        <v>73</v>
      </c>
      <c r="G4" s="62" t="s">
        <v>39</v>
      </c>
      <c r="H4" s="63"/>
      <c r="I4" s="63"/>
      <c r="J4" s="62" t="str">
        <f aca="false">CONCATENATE(I3,"-","D")</f>
        <v>IF-FGT/Z3-D</v>
      </c>
      <c r="K4" s="63" t="str">
        <f aca="false">I3</f>
        <v>IF-FGT/Z3</v>
      </c>
      <c r="L4" s="63" t="str">
        <f aca="false">I3</f>
        <v>IF-FGT/Z3</v>
      </c>
      <c r="M4" s="62" t="str">
        <f aca="false">CONCATENATE(J3,"-","I")</f>
        <v>IF-FGT/Z3-I</v>
      </c>
      <c r="N4" s="63" t="s">
        <v>50</v>
      </c>
      <c r="O4" s="63" t="str">
        <f aca="false">J3</f>
        <v>IF-FGT/Z3</v>
      </c>
      <c r="Q4" s="63" t="str">
        <f aca="false">K4</f>
        <v>IF-FGT/Z3</v>
      </c>
      <c r="S4" s="64"/>
      <c r="T4" s="64"/>
      <c r="U4" s="64" t="s">
        <v>74</v>
      </c>
      <c r="V4" s="62" t="s">
        <v>42</v>
      </c>
      <c r="W4" s="64"/>
      <c r="X4" s="64"/>
      <c r="Y4" s="64"/>
      <c r="AA4" s="65"/>
      <c r="AB4" s="65"/>
      <c r="AC4" s="65"/>
      <c r="AD4" s="65" t="str">
        <f aca="false">K4</f>
        <v>IF-FGT/Z3</v>
      </c>
      <c r="AE4" s="65" t="str">
        <f aca="false">AD4</f>
        <v>IF-FGT/Z3</v>
      </c>
      <c r="AF4" s="65" t="str">
        <f aca="false">AE4</f>
        <v>IF-FGT/Z3</v>
      </c>
      <c r="AG4" s="65" t="str">
        <f aca="false">AF4</f>
        <v>IF-FGT/Z3</v>
      </c>
      <c r="AH4" s="65" t="str">
        <f aca="false">AG4</f>
        <v>IF-FGT/Z3</v>
      </c>
      <c r="AI4" s="65" t="str">
        <f aca="false">AH4</f>
        <v>IF-FGT/Z3</v>
      </c>
      <c r="AJ4" s="66"/>
      <c r="AK4" s="67" t="s">
        <v>75</v>
      </c>
      <c r="AL4" s="67" t="s">
        <v>76</v>
      </c>
      <c r="AM4" s="67" t="s">
        <v>77</v>
      </c>
      <c r="AN4" s="67" t="s">
        <v>71</v>
      </c>
      <c r="AP4" s="67" t="s">
        <v>75</v>
      </c>
      <c r="AQ4" s="67" t="s">
        <v>56</v>
      </c>
      <c r="AR4" s="67" t="s">
        <v>77</v>
      </c>
      <c r="AS4" s="67" t="s">
        <v>71</v>
      </c>
      <c r="AT4" s="68"/>
      <c r="AU4" s="69"/>
      <c r="AW4" s="69"/>
    </row>
    <row r="5" customFormat="false" ht="12.75" hidden="false" customHeight="false" outlineLevel="0" collapsed="false">
      <c r="A5" s="61" t="s">
        <v>78</v>
      </c>
      <c r="B5" s="61" t="s">
        <v>79</v>
      </c>
      <c r="C5" s="61"/>
      <c r="D5" s="61" t="s">
        <v>79</v>
      </c>
      <c r="E5" s="61" t="s">
        <v>79</v>
      </c>
      <c r="F5" s="61" t="s">
        <v>79</v>
      </c>
      <c r="G5" s="61" t="s">
        <v>80</v>
      </c>
      <c r="H5" s="61" t="s">
        <v>80</v>
      </c>
      <c r="I5" s="61" t="s">
        <v>80</v>
      </c>
      <c r="J5" s="61" t="s">
        <v>56</v>
      </c>
      <c r="K5" s="61" t="s">
        <v>56</v>
      </c>
      <c r="L5" s="61" t="s">
        <v>56</v>
      </c>
      <c r="M5" s="61" t="s">
        <v>13</v>
      </c>
      <c r="N5" s="61" t="s">
        <v>13</v>
      </c>
      <c r="O5" s="61" t="s">
        <v>13</v>
      </c>
      <c r="Q5" s="61" t="s">
        <v>81</v>
      </c>
      <c r="S5" s="70" t="s">
        <v>82</v>
      </c>
      <c r="T5" s="70" t="s">
        <v>83</v>
      </c>
      <c r="U5" s="70" t="s">
        <v>83</v>
      </c>
      <c r="V5" s="71" t="s">
        <v>84</v>
      </c>
      <c r="W5" s="70" t="s">
        <v>83</v>
      </c>
      <c r="X5" s="70" t="s">
        <v>85</v>
      </c>
      <c r="Y5" s="70" t="s">
        <v>85</v>
      </c>
      <c r="AA5" s="72" t="str">
        <f aca="false">G5</f>
        <v>Nymex</v>
      </c>
      <c r="AB5" s="72" t="str">
        <f aca="false">H5</f>
        <v>Nymex</v>
      </c>
      <c r="AC5" s="72" t="str">
        <f aca="false">I5</f>
        <v>Nymex</v>
      </c>
      <c r="AD5" s="72" t="str">
        <f aca="false">J5</f>
        <v>Basis</v>
      </c>
      <c r="AE5" s="72" t="str">
        <f aca="false">K5</f>
        <v>Basis</v>
      </c>
      <c r="AF5" s="72" t="str">
        <f aca="false">L5</f>
        <v>Basis</v>
      </c>
      <c r="AG5" s="72" t="str">
        <f aca="false">M5</f>
        <v>Index</v>
      </c>
      <c r="AH5" s="72" t="str">
        <f aca="false">N5</f>
        <v>Index</v>
      </c>
      <c r="AI5" s="72" t="str">
        <f aca="false">O5</f>
        <v>Index</v>
      </c>
      <c r="AJ5" s="66"/>
      <c r="AK5" s="73" t="str">
        <f aca="false">CHOOSE(G3,"Bid-Contract","Contract-Offer")</f>
        <v>Contract-Offer</v>
      </c>
      <c r="AL5" s="73" t="str">
        <f aca="false">AK5</f>
        <v>Contract-Offer</v>
      </c>
      <c r="AM5" s="73" t="str">
        <f aca="false">AK5</f>
        <v>Contract-Offer</v>
      </c>
      <c r="AN5" s="73" t="str">
        <f aca="false">AK5</f>
        <v>Contract-Offer</v>
      </c>
      <c r="AP5" s="73" t="str">
        <f aca="false">CHOOSE(G3,"Mid-Bid","Offer-Mid")</f>
        <v>Offer-Mid</v>
      </c>
      <c r="AQ5" s="73" t="str">
        <f aca="false">AP5</f>
        <v>Offer-Mid</v>
      </c>
      <c r="AR5" s="73" t="str">
        <f aca="false">AP5</f>
        <v>Offer-Mid</v>
      </c>
      <c r="AS5" s="73" t="str">
        <f aca="false">AP5</f>
        <v>Offer-Mid</v>
      </c>
      <c r="AT5" s="68"/>
      <c r="AU5" s="74" t="s">
        <v>71</v>
      </c>
      <c r="AW5" s="74" t="s">
        <v>71</v>
      </c>
    </row>
    <row r="6" customFormat="false" ht="12.75" hidden="false" customHeight="false" outlineLevel="0" collapsed="false">
      <c r="A6" s="75" t="s">
        <v>35</v>
      </c>
      <c r="B6" s="75" t="s">
        <v>86</v>
      </c>
      <c r="C6" s="75"/>
      <c r="D6" s="75" t="s">
        <v>86</v>
      </c>
      <c r="E6" s="75" t="s">
        <v>16</v>
      </c>
      <c r="F6" s="75" t="s">
        <v>16</v>
      </c>
      <c r="G6" s="75" t="s">
        <v>87</v>
      </c>
      <c r="H6" s="75" t="str">
        <f aca="false">CHOOSE(G3,"Bid","Offer")</f>
        <v>Offer</v>
      </c>
      <c r="I6" s="75" t="s">
        <v>88</v>
      </c>
      <c r="J6" s="75" t="s">
        <v>87</v>
      </c>
      <c r="K6" s="75" t="str">
        <f aca="false">H6</f>
        <v>Offer</v>
      </c>
      <c r="L6" s="75" t="s">
        <v>88</v>
      </c>
      <c r="M6" s="75" t="s">
        <v>87</v>
      </c>
      <c r="N6" s="75" t="str">
        <f aca="false">K6</f>
        <v>Offer</v>
      </c>
      <c r="O6" s="75" t="s">
        <v>88</v>
      </c>
      <c r="Q6" s="75" t="s">
        <v>88</v>
      </c>
      <c r="S6" s="76" t="s">
        <v>89</v>
      </c>
      <c r="T6" s="76" t="s">
        <v>14</v>
      </c>
      <c r="U6" s="76" t="s">
        <v>89</v>
      </c>
      <c r="V6" s="77" t="s">
        <v>90</v>
      </c>
      <c r="W6" s="76" t="s">
        <v>91</v>
      </c>
      <c r="X6" s="76" t="s">
        <v>92</v>
      </c>
      <c r="Y6" s="76" t="s">
        <v>89</v>
      </c>
      <c r="AA6" s="78" t="str">
        <f aca="false">G6</f>
        <v>Mid</v>
      </c>
      <c r="AB6" s="78" t="str">
        <f aca="false">H6</f>
        <v>Offer</v>
      </c>
      <c r="AC6" s="78" t="str">
        <f aca="false">I6</f>
        <v>Contract</v>
      </c>
      <c r="AD6" s="78" t="str">
        <f aca="false">J6</f>
        <v>Mid</v>
      </c>
      <c r="AE6" s="78" t="str">
        <f aca="false">K6</f>
        <v>Offer</v>
      </c>
      <c r="AF6" s="78" t="str">
        <f aca="false">L6</f>
        <v>Contract</v>
      </c>
      <c r="AG6" s="78" t="str">
        <f aca="false">M6</f>
        <v>Mid</v>
      </c>
      <c r="AH6" s="78" t="str">
        <f aca="false">N6</f>
        <v>Offer</v>
      </c>
      <c r="AI6" s="78" t="str">
        <f aca="false">O6</f>
        <v>Contract</v>
      </c>
      <c r="AJ6" s="66"/>
      <c r="AK6" s="79" t="s">
        <v>93</v>
      </c>
      <c r="AL6" s="79" t="s">
        <v>93</v>
      </c>
      <c r="AM6" s="79" t="s">
        <v>93</v>
      </c>
      <c r="AN6" s="79" t="s">
        <v>93</v>
      </c>
      <c r="AP6" s="79" t="s">
        <v>93</v>
      </c>
      <c r="AQ6" s="79" t="s">
        <v>93</v>
      </c>
      <c r="AR6" s="79" t="s">
        <v>93</v>
      </c>
      <c r="AS6" s="79" t="s">
        <v>93</v>
      </c>
      <c r="AT6" s="68"/>
      <c r="AU6" s="74" t="s">
        <v>94</v>
      </c>
      <c r="AW6" s="74" t="s">
        <v>88</v>
      </c>
    </row>
    <row r="7" customFormat="false" ht="13.5" hidden="false" customHeight="false" outlineLevel="0" collapsed="false">
      <c r="A7" s="80"/>
      <c r="B7" s="80"/>
      <c r="C7" s="80"/>
      <c r="D7" s="80"/>
      <c r="U7" s="81"/>
      <c r="AU7" s="82"/>
      <c r="AW7" s="82"/>
    </row>
    <row r="8" customFormat="false" ht="13.5" hidden="false" customHeight="false" outlineLevel="0" collapsed="false">
      <c r="A8" s="83" t="s">
        <v>95</v>
      </c>
      <c r="B8" s="84"/>
      <c r="C8" s="84"/>
      <c r="D8" s="84" t="n">
        <f aca="false">SUM(D10:D370)</f>
        <v>6900000</v>
      </c>
      <c r="E8" s="84" t="n">
        <f aca="false">SUM(E10:E370)</f>
        <v>70220000</v>
      </c>
      <c r="F8" s="84" t="n">
        <f aca="false">SUM(F10:F370)</f>
        <v>49446363.7872208</v>
      </c>
      <c r="G8" s="85" t="n">
        <f aca="false">AA8/$F$8</f>
        <v>3.14428260987251</v>
      </c>
      <c r="H8" s="85" t="n">
        <f aca="false">AB8/$F$8</f>
        <v>3.14428260987251</v>
      </c>
      <c r="I8" s="85" t="n">
        <f aca="false">AC8/$F$8</f>
        <v>3.14428260987251</v>
      </c>
      <c r="J8" s="85" t="n">
        <f aca="false">AD8/$F$8</f>
        <v>-0.0199369146877574</v>
      </c>
      <c r="K8" s="85" t="n">
        <f aca="false">AE8/$F$8</f>
        <v>-0.0199369146877574</v>
      </c>
      <c r="L8" s="85" t="n">
        <f aca="false">AF8/$F$8</f>
        <v>-0.0199369146877574</v>
      </c>
      <c r="M8" s="86" t="n">
        <f aca="false">AG8/$F$8</f>
        <v>0.0112154598487045</v>
      </c>
      <c r="N8" s="85" t="n">
        <f aca="false">AH8/$F$8</f>
        <v>0.03</v>
      </c>
      <c r="O8" s="85" t="n">
        <f aca="false">AI8/$F$8</f>
        <v>0.03</v>
      </c>
      <c r="Q8" s="85" t="n">
        <f aca="false">AW8/$F$8</f>
        <v>3.15434569518475</v>
      </c>
      <c r="V8" s="87"/>
      <c r="X8" s="88" t="n">
        <f aca="false">SUM(X10:X370)</f>
        <v>120</v>
      </c>
      <c r="Y8" s="88" t="n">
        <f aca="false">SUM(Y10:Y370)</f>
        <v>3652</v>
      </c>
      <c r="AA8" s="89" t="n">
        <f aca="false">SUM(AA10:AA370)</f>
        <v>155473341.777588</v>
      </c>
      <c r="AB8" s="89" t="n">
        <f aca="false">SUM(AB10:AB370)</f>
        <v>155473341.777588</v>
      </c>
      <c r="AC8" s="89" t="n">
        <f aca="false">SUM(AC10:AC370)</f>
        <v>155473341.777588</v>
      </c>
      <c r="AD8" s="89" t="n">
        <f aca="false">SUM(AD10:AD370)</f>
        <v>-985807.936445635</v>
      </c>
      <c r="AE8" s="89" t="n">
        <f aca="false">SUM(AE10:AE370)</f>
        <v>-985807.936445635</v>
      </c>
      <c r="AF8" s="89" t="n">
        <f aca="false">SUM(AF10:AF370)</f>
        <v>-985807.936445635</v>
      </c>
      <c r="AG8" s="89" t="n">
        <f aca="false">SUM(AG10:AG370)</f>
        <v>554563.707720008</v>
      </c>
      <c r="AH8" s="89" t="n">
        <f aca="false">SUM(AH10:AH370)</f>
        <v>1483390.91361662</v>
      </c>
      <c r="AI8" s="89" t="n">
        <f aca="false">SUM(AI10:AI370)</f>
        <v>1483390.91361662</v>
      </c>
      <c r="AJ8" s="89"/>
      <c r="AK8" s="89" t="n">
        <f aca="false">SUM(AK10:AK370)</f>
        <v>0</v>
      </c>
      <c r="AL8" s="89" t="n">
        <f aca="false">SUM(AL10:AL370)</f>
        <v>0</v>
      </c>
      <c r="AM8" s="89" t="n">
        <f aca="false">SUM(AM10:AM370)</f>
        <v>0</v>
      </c>
      <c r="AN8" s="89" t="n">
        <f aca="false">SUM(AN10:AN370)</f>
        <v>0</v>
      </c>
      <c r="AP8" s="89" t="n">
        <f aca="false">SUM(AP10:AP370)</f>
        <v>0</v>
      </c>
      <c r="AQ8" s="89" t="n">
        <f aca="false">SUM(AQ10:AQ370)</f>
        <v>0</v>
      </c>
      <c r="AR8" s="89" t="n">
        <f aca="false">SUM(AR10:AR370)</f>
        <v>928827.205896614</v>
      </c>
      <c r="AS8" s="89" t="n">
        <f aca="false">SUM(AS10:AS370)</f>
        <v>928827.205896614</v>
      </c>
      <c r="AT8" s="89"/>
      <c r="AU8" s="90" t="n">
        <f aca="false">SUM(AU10:AU370)</f>
        <v>928827.205896614</v>
      </c>
      <c r="AW8" s="90" t="n">
        <f aca="false">SUM(AW10:AW370)</f>
        <v>155970924.754759</v>
      </c>
    </row>
    <row r="9" customFormat="false" ht="12.75" hidden="false" customHeight="false" outlineLevel="0" collapsed="false">
      <c r="B9" s="91"/>
      <c r="C9" s="91"/>
      <c r="D9" s="91"/>
      <c r="E9" s="91"/>
      <c r="F9" s="91"/>
      <c r="G9" s="92"/>
      <c r="H9" s="92"/>
      <c r="I9" s="92"/>
      <c r="J9" s="92"/>
      <c r="K9" s="92"/>
      <c r="L9" s="92"/>
      <c r="M9" s="92"/>
      <c r="N9" s="92"/>
      <c r="O9" s="92"/>
      <c r="Q9" s="92"/>
      <c r="AA9" s="89"/>
      <c r="AB9" s="89"/>
      <c r="AC9" s="89"/>
      <c r="AD9" s="89"/>
      <c r="AE9" s="89"/>
      <c r="AF9" s="89"/>
      <c r="AG9" s="89"/>
      <c r="AH9" s="89"/>
      <c r="AI9" s="89"/>
      <c r="AJ9" s="93"/>
      <c r="AU9" s="82"/>
      <c r="AW9" s="82"/>
    </row>
    <row r="10" customFormat="false" ht="12.75" hidden="false" customHeight="false" outlineLevel="0" collapsed="false">
      <c r="A10" s="94" t="n">
        <f aca="false">A3</f>
        <v>36831</v>
      </c>
      <c r="B10" s="95" t="n">
        <f aca="false">VLOOKUP(MONTH(A10),Volumes,4)</f>
        <v>10000</v>
      </c>
      <c r="C10" s="96"/>
      <c r="D10" s="97" t="n">
        <f aca="false">B10+C10</f>
        <v>10000</v>
      </c>
      <c r="E10" s="84" t="n">
        <f aca="false">IF(X10=0,0,IF(AND(X10=1,$H$3=1),D10*S10,IF($H$3=2,D10,"N/A")))</f>
        <v>300000</v>
      </c>
      <c r="F10" s="84" t="n">
        <f aca="false">E10*W10</f>
        <v>293924.745326633</v>
      </c>
      <c r="G10" s="32" t="n">
        <f aca="false">VLOOKUP($A10,Table,MATCH(G$4,Curves,0))</f>
        <v>4.299</v>
      </c>
      <c r="H10" s="98" t="n">
        <f aca="false">G10</f>
        <v>4.299</v>
      </c>
      <c r="I10" s="99" t="n">
        <f aca="false">H10</f>
        <v>4.299</v>
      </c>
      <c r="J10" s="32" t="n">
        <f aca="false">VLOOKUP($A10,Table,MATCH(J$4,Curves,0))</f>
        <v>-0.04</v>
      </c>
      <c r="K10" s="98" t="n">
        <f aca="false">J10</f>
        <v>-0.04</v>
      </c>
      <c r="L10" s="99" t="n">
        <f aca="false">K10</f>
        <v>-0.04</v>
      </c>
      <c r="M10" s="32" t="n">
        <f aca="false">VLOOKUP($A10,Table,MATCH(M$4,Curves,0))</f>
        <v>0.01</v>
      </c>
      <c r="N10" s="98" t="n">
        <f aca="false">VLOOKUP($A10,Table,MATCH(N$4,Curves,0))</f>
        <v>0.03</v>
      </c>
      <c r="O10" s="99" t="n">
        <f aca="false">N10</f>
        <v>0.03</v>
      </c>
      <c r="P10" s="100"/>
      <c r="Q10" s="99" t="n">
        <f aca="false">O10+L10+I10</f>
        <v>4.289</v>
      </c>
      <c r="R10" s="100"/>
      <c r="S10" s="35" t="n">
        <f aca="false">A11-A10</f>
        <v>30</v>
      </c>
      <c r="T10" s="101" t="n">
        <f aca="false">CHOOSE(F$3,A11+24,A10)</f>
        <v>36885</v>
      </c>
      <c r="U10" s="35" t="n">
        <f aca="false">T10-C$3</f>
        <v>111</v>
      </c>
      <c r="V10" s="32" t="n">
        <f aca="false">VLOOKUP($A10,Table,MATCH(V$4,Curves,0))</f>
        <v>0.068255998633162</v>
      </c>
      <c r="W10" s="102" t="n">
        <f aca="false">1/(1+CHOOSE(F$3,(V11+($K$3/10000))/2,(V10+($K$3/10000))/2))^(2*U10/365.25)</f>
        <v>0.979749151088776</v>
      </c>
      <c r="X10" s="35" t="n">
        <f aca="false">IF(AND(mthbeg&lt;=A10,mthend&gt;=A10),1,0)</f>
        <v>1</v>
      </c>
      <c r="Y10" s="35" t="n">
        <f aca="false">S10*X10</f>
        <v>30</v>
      </c>
      <c r="AA10" s="89" t="n">
        <f aca="false">F10*G10</f>
        <v>1263582.48015919</v>
      </c>
      <c r="AB10" s="89" t="n">
        <f aca="false">$F10*H10</f>
        <v>1263582.48015919</v>
      </c>
      <c r="AC10" s="89" t="n">
        <f aca="false">$F10*I10</f>
        <v>1263582.48015919</v>
      </c>
      <c r="AD10" s="89" t="n">
        <f aca="false">$F10*J10</f>
        <v>-11756.9898130653</v>
      </c>
      <c r="AE10" s="89" t="n">
        <f aca="false">$F10*K10</f>
        <v>-11756.9898130653</v>
      </c>
      <c r="AF10" s="89" t="n">
        <f aca="false">$F10*L10</f>
        <v>-11756.9898130653</v>
      </c>
      <c r="AG10" s="89" t="n">
        <f aca="false">$F10*M10</f>
        <v>2939.24745326633</v>
      </c>
      <c r="AH10" s="89" t="n">
        <f aca="false">$F10*N10</f>
        <v>8817.74235979898</v>
      </c>
      <c r="AI10" s="89" t="n">
        <f aca="false">F10*O10</f>
        <v>8817.74235979898</v>
      </c>
      <c r="AJ10" s="93"/>
      <c r="AK10" s="89" t="n">
        <f aca="false">CHOOSE($G$3,AB10-AC10,AC10-AB10)</f>
        <v>0</v>
      </c>
      <c r="AL10" s="89" t="n">
        <f aca="false">CHOOSE($G$3,AE10-AF10,AF10-AE10)</f>
        <v>0</v>
      </c>
      <c r="AM10" s="89" t="n">
        <f aca="false">CHOOSE($G$3,AH10-AI10,AI10-AH10)</f>
        <v>0</v>
      </c>
      <c r="AN10" s="103" t="n">
        <f aca="false">SUM(AK10:AM10)</f>
        <v>0</v>
      </c>
      <c r="AP10" s="89" t="n">
        <f aca="false">CHOOSE($G$3,AA10-AB10,AB10-AA10)</f>
        <v>0</v>
      </c>
      <c r="AQ10" s="89" t="n">
        <f aca="false">CHOOSE($G$3,AD10-AE10,AE10-AD10)</f>
        <v>0</v>
      </c>
      <c r="AR10" s="89" t="n">
        <f aca="false">CHOOSE($G$3,AG10-AH10,AH10-AG10)</f>
        <v>5878.49490653266</v>
      </c>
      <c r="AS10" s="103" t="n">
        <f aca="false">AP10+AQ10+AR10</f>
        <v>5878.49490653266</v>
      </c>
      <c r="AT10" s="103"/>
      <c r="AU10" s="90" t="n">
        <f aca="false">AS10+AN10</f>
        <v>5878.49490653266</v>
      </c>
      <c r="AW10" s="90" t="n">
        <f aca="false">AI10+AF10+AC10</f>
        <v>1260643.23270593</v>
      </c>
      <c r="AX10" s="104"/>
      <c r="BA10" s="105"/>
    </row>
    <row r="11" customFormat="false" ht="12.75" hidden="false" customHeight="false" outlineLevel="0" collapsed="false">
      <c r="A11" s="94" t="n">
        <f aca="false">EDATE(A10,1)</f>
        <v>36861</v>
      </c>
      <c r="B11" s="95" t="n">
        <f aca="false">VLOOKUP(MONTH(A11),Volumes,4)</f>
        <v>10000</v>
      </c>
      <c r="C11" s="96"/>
      <c r="D11" s="97" t="n">
        <f aca="false">B11+C11</f>
        <v>10000</v>
      </c>
      <c r="E11" s="84" t="n">
        <f aca="false">IF(X11=0,0,IF(AND(X11=1,$H$3=1),D11*S11,IF($H$3=2,D11,"N/A")))</f>
        <v>310000</v>
      </c>
      <c r="F11" s="84" t="n">
        <f aca="false">E11*W11</f>
        <v>301972.692091163</v>
      </c>
      <c r="G11" s="32" t="n">
        <f aca="false">VLOOKUP($A11,Table,MATCH(G$4,Curves,0))</f>
        <v>4.373</v>
      </c>
      <c r="H11" s="98" t="n">
        <f aca="false">G11</f>
        <v>4.373</v>
      </c>
      <c r="I11" s="99" t="n">
        <f aca="false">H11</f>
        <v>4.373</v>
      </c>
      <c r="J11" s="32" t="n">
        <f aca="false">VLOOKUP($A11,Table,MATCH(J$4,Curves,0))</f>
        <v>-0.04</v>
      </c>
      <c r="K11" s="98" t="n">
        <f aca="false">J11</f>
        <v>-0.04</v>
      </c>
      <c r="L11" s="99" t="n">
        <f aca="false">K11</f>
        <v>-0.04</v>
      </c>
      <c r="M11" s="32" t="n">
        <f aca="false">VLOOKUP($A11,Table,MATCH(M$4,Curves,0))</f>
        <v>0.01</v>
      </c>
      <c r="N11" s="98" t="n">
        <f aca="false">VLOOKUP($A11,Table,MATCH(N$4,Curves,0))</f>
        <v>0.03</v>
      </c>
      <c r="O11" s="99" t="n">
        <f aca="false">N11</f>
        <v>0.03</v>
      </c>
      <c r="P11" s="100"/>
      <c r="Q11" s="99" t="n">
        <f aca="false">O11+L11+I11</f>
        <v>4.363</v>
      </c>
      <c r="R11" s="100"/>
      <c r="S11" s="35" t="n">
        <f aca="false">A12-A11</f>
        <v>31</v>
      </c>
      <c r="T11" s="101" t="n">
        <f aca="false">CHOOSE(F$3,A12+24,A11)</f>
        <v>36916</v>
      </c>
      <c r="U11" s="35" t="n">
        <f aca="false">T11-C$3</f>
        <v>142</v>
      </c>
      <c r="V11" s="32" t="n">
        <f aca="false">VLOOKUP($A11,Table,MATCH(V$4,Curves,0))</f>
        <v>0.068466031936695</v>
      </c>
      <c r="W11" s="102" t="n">
        <f aca="false">1/(1+CHOOSE(F$3,(V12+($K$3/10000))/2,(V11+($K$3/10000))/2))^(2*U11/365.25)</f>
        <v>0.974105458358589</v>
      </c>
      <c r="X11" s="35" t="n">
        <f aca="false">IF(AND(mthbeg&lt;=A11,mthend&gt;=A11),1,0)</f>
        <v>1</v>
      </c>
      <c r="Y11" s="35" t="n">
        <f aca="false">S11*X11</f>
        <v>31</v>
      </c>
      <c r="AA11" s="89" t="n">
        <f aca="false">F11*G11</f>
        <v>1320526.58251465</v>
      </c>
      <c r="AB11" s="89" t="n">
        <f aca="false">$F11*H11</f>
        <v>1320526.58251465</v>
      </c>
      <c r="AC11" s="89" t="n">
        <f aca="false">$F11*I11</f>
        <v>1320526.58251465</v>
      </c>
      <c r="AD11" s="89" t="n">
        <f aca="false">$F11*J11</f>
        <v>-12078.9076836465</v>
      </c>
      <c r="AE11" s="89" t="n">
        <f aca="false">$F11*K11</f>
        <v>-12078.9076836465</v>
      </c>
      <c r="AF11" s="89" t="n">
        <f aca="false">$F11*L11</f>
        <v>-12078.9076836465</v>
      </c>
      <c r="AG11" s="89" t="n">
        <f aca="false">$F11*M11</f>
        <v>3019.72692091163</v>
      </c>
      <c r="AH11" s="89" t="n">
        <f aca="false">$F11*N11</f>
        <v>9059.18076273488</v>
      </c>
      <c r="AI11" s="89" t="n">
        <f aca="false">F11*O11</f>
        <v>9059.18076273488</v>
      </c>
      <c r="AJ11" s="93"/>
      <c r="AK11" s="89" t="n">
        <f aca="false">CHOOSE($G$3,AB11-AC11,AC11-AB11)</f>
        <v>0</v>
      </c>
      <c r="AL11" s="89" t="n">
        <f aca="false">CHOOSE($G$3,AE11-AF11,AF11-AE11)</f>
        <v>0</v>
      </c>
      <c r="AM11" s="89" t="n">
        <f aca="false">CHOOSE($G$3,AH11-AI11,AI11-AH11)</f>
        <v>0</v>
      </c>
      <c r="AN11" s="103" t="n">
        <f aca="false">SUM(AK11:AM11)</f>
        <v>0</v>
      </c>
      <c r="AP11" s="89" t="n">
        <f aca="false">CHOOSE($G$3,AA11-AB11,AB11-AA11)</f>
        <v>0</v>
      </c>
      <c r="AQ11" s="89" t="n">
        <f aca="false">CHOOSE($G$3,AD11-AE11,AE11-AD11)</f>
        <v>0</v>
      </c>
      <c r="AR11" s="89" t="n">
        <f aca="false">CHOOSE($G$3,AG11-AH11,AH11-AG11)</f>
        <v>6039.45384182325</v>
      </c>
      <c r="AS11" s="103" t="n">
        <f aca="false">AP11+AQ11+AR11</f>
        <v>6039.45384182325</v>
      </c>
      <c r="AT11" s="103"/>
      <c r="AU11" s="90" t="n">
        <f aca="false">AS11+AN11</f>
        <v>6039.45384182325</v>
      </c>
      <c r="AW11" s="90" t="n">
        <f aca="false">AI11+AF11+AC11</f>
        <v>1317506.85559374</v>
      </c>
      <c r="AX11" s="104"/>
    </row>
    <row r="12" customFormat="false" ht="12.75" hidden="false" customHeight="false" outlineLevel="0" collapsed="false">
      <c r="A12" s="94" t="n">
        <f aca="false">EDATE(A11,1)</f>
        <v>36892</v>
      </c>
      <c r="B12" s="95" t="n">
        <f aca="false">VLOOKUP(MONTH(A12),Volumes,4)</f>
        <v>10000</v>
      </c>
      <c r="C12" s="96"/>
      <c r="D12" s="97" t="n">
        <f aca="false">B12+C12</f>
        <v>10000</v>
      </c>
      <c r="E12" s="84" t="n">
        <f aca="false">IF(X12=0,0,IF(AND(X12=1,$H$3=1),D12*S12,IF($H$3=2,D12,"N/A")))</f>
        <v>310000</v>
      </c>
      <c r="F12" s="84" t="n">
        <f aca="false">E12*W12</f>
        <v>300211.805473316</v>
      </c>
      <c r="G12" s="32" t="n">
        <f aca="false">VLOOKUP($A12,Table,MATCH(G$4,Curves,0))</f>
        <v>4.353</v>
      </c>
      <c r="H12" s="98" t="n">
        <f aca="false">G12</f>
        <v>4.353</v>
      </c>
      <c r="I12" s="99" t="n">
        <f aca="false">H12</f>
        <v>4.353</v>
      </c>
      <c r="J12" s="32" t="n">
        <f aca="false">VLOOKUP($A12,Table,MATCH(J$4,Curves,0))</f>
        <v>-0.04</v>
      </c>
      <c r="K12" s="98" t="n">
        <f aca="false">J12</f>
        <v>-0.04</v>
      </c>
      <c r="L12" s="99" t="n">
        <f aca="false">K12</f>
        <v>-0.04</v>
      </c>
      <c r="M12" s="32" t="n">
        <f aca="false">VLOOKUP($A12,Table,MATCH(M$4,Curves,0))</f>
        <v>0.01</v>
      </c>
      <c r="N12" s="98" t="n">
        <f aca="false">VLOOKUP($A12,Table,MATCH(N$4,Curves,0))</f>
        <v>0.03</v>
      </c>
      <c r="O12" s="99" t="n">
        <f aca="false">N12</f>
        <v>0.03</v>
      </c>
      <c r="P12" s="100"/>
      <c r="Q12" s="99" t="n">
        <f aca="false">O12+L12+I12</f>
        <v>4.343</v>
      </c>
      <c r="R12" s="100"/>
      <c r="S12" s="35" t="n">
        <f aca="false">A13-A12</f>
        <v>31</v>
      </c>
      <c r="T12" s="101" t="n">
        <f aca="false">CHOOSE(F$3,A13+24,A12)</f>
        <v>36947</v>
      </c>
      <c r="U12" s="35" t="n">
        <f aca="false">T12-C$3</f>
        <v>173</v>
      </c>
      <c r="V12" s="32" t="n">
        <f aca="false">VLOOKUP($A12,Table,MATCH(V$4,Curves,0))</f>
        <v>0.068634447859866</v>
      </c>
      <c r="W12" s="102" t="n">
        <f aca="false">1/(1+CHOOSE(F$3,(V13+($K$3/10000))/2,(V12+($K$3/10000))/2))^(2*U12/365.25)</f>
        <v>0.96842517894618</v>
      </c>
      <c r="X12" s="35" t="n">
        <f aca="false">IF(AND(mthbeg&lt;=A12,mthend&gt;=A12),1,0)</f>
        <v>1</v>
      </c>
      <c r="Y12" s="35" t="n">
        <f aca="false">S12*X12</f>
        <v>31</v>
      </c>
      <c r="AA12" s="89" t="n">
        <f aca="false">F12*G12</f>
        <v>1306821.98922534</v>
      </c>
      <c r="AB12" s="89" t="n">
        <f aca="false">$F12*H12</f>
        <v>1306821.98922534</v>
      </c>
      <c r="AC12" s="89" t="n">
        <f aca="false">$F12*I12</f>
        <v>1306821.98922534</v>
      </c>
      <c r="AD12" s="89" t="n">
        <f aca="false">$F12*J12</f>
        <v>-12008.4722189326</v>
      </c>
      <c r="AE12" s="89" t="n">
        <f aca="false">$F12*K12</f>
        <v>-12008.4722189326</v>
      </c>
      <c r="AF12" s="89" t="n">
        <f aca="false">$F12*L12</f>
        <v>-12008.4722189326</v>
      </c>
      <c r="AG12" s="89" t="n">
        <f aca="false">$F12*M12</f>
        <v>3002.11805473316</v>
      </c>
      <c r="AH12" s="89" t="n">
        <f aca="false">$F12*N12</f>
        <v>9006.35416419947</v>
      </c>
      <c r="AI12" s="89" t="n">
        <f aca="false">F12*O12</f>
        <v>9006.35416419947</v>
      </c>
      <c r="AJ12" s="93"/>
      <c r="AK12" s="89" t="n">
        <f aca="false">CHOOSE($G$3,AB12-AC12,AC12-AB12)</f>
        <v>0</v>
      </c>
      <c r="AL12" s="89" t="n">
        <f aca="false">CHOOSE($G$3,AE12-AF12,AF12-AE12)</f>
        <v>0</v>
      </c>
      <c r="AM12" s="89" t="n">
        <f aca="false">CHOOSE($G$3,AH12-AI12,AI12-AH12)</f>
        <v>0</v>
      </c>
      <c r="AN12" s="103" t="n">
        <f aca="false">SUM(AK12:AM12)</f>
        <v>0</v>
      </c>
      <c r="AP12" s="89" t="n">
        <f aca="false">CHOOSE($G$3,AA12-AB12,AB12-AA12)</f>
        <v>0</v>
      </c>
      <c r="AQ12" s="89" t="n">
        <f aca="false">CHOOSE($G$3,AD12-AE12,AE12-AD12)</f>
        <v>0</v>
      </c>
      <c r="AR12" s="89" t="n">
        <f aca="false">CHOOSE($G$3,AG12-AH12,AH12-AG12)</f>
        <v>6004.23610946631</v>
      </c>
      <c r="AS12" s="103" t="n">
        <f aca="false">AP12+AQ12+AR12</f>
        <v>6004.23610946631</v>
      </c>
      <c r="AT12" s="103"/>
      <c r="AU12" s="90" t="n">
        <f aca="false">AS12+AN12</f>
        <v>6004.23610946631</v>
      </c>
      <c r="AW12" s="90" t="n">
        <f aca="false">AI12+AF12+AC12</f>
        <v>1303819.87117061</v>
      </c>
      <c r="AX12" s="104"/>
    </row>
    <row r="13" customFormat="false" ht="12.75" hidden="false" customHeight="false" outlineLevel="0" collapsed="false">
      <c r="A13" s="94" t="n">
        <f aca="false">EDATE(A12,1)</f>
        <v>36923</v>
      </c>
      <c r="B13" s="95" t="n">
        <f aca="false">VLOOKUP(MONTH(A13),Volumes,4)</f>
        <v>10000</v>
      </c>
      <c r="C13" s="96"/>
      <c r="D13" s="97" t="n">
        <f aca="false">B13+C13</f>
        <v>10000</v>
      </c>
      <c r="E13" s="84" t="n">
        <f aca="false">IF(X13=0,0,IF(AND(X13=1,$H$3=1),D13*S13,IF($H$3=2,D13,"N/A")))</f>
        <v>280000</v>
      </c>
      <c r="F13" s="84" t="n">
        <f aca="false">E13*W13</f>
        <v>269720.427028872</v>
      </c>
      <c r="G13" s="32" t="n">
        <f aca="false">VLOOKUP($A13,Table,MATCH(G$4,Curves,0))</f>
        <v>4.12</v>
      </c>
      <c r="H13" s="98" t="n">
        <f aca="false">G13</f>
        <v>4.12</v>
      </c>
      <c r="I13" s="99" t="n">
        <f aca="false">H13</f>
        <v>4.12</v>
      </c>
      <c r="J13" s="32" t="n">
        <f aca="false">VLOOKUP($A13,Table,MATCH(J$4,Curves,0))</f>
        <v>-0.04</v>
      </c>
      <c r="K13" s="98" t="n">
        <f aca="false">J13</f>
        <v>-0.04</v>
      </c>
      <c r="L13" s="99" t="n">
        <f aca="false">K13</f>
        <v>-0.04</v>
      </c>
      <c r="M13" s="32" t="n">
        <f aca="false">VLOOKUP($A13,Table,MATCH(M$4,Curves,0))</f>
        <v>0.01</v>
      </c>
      <c r="N13" s="98" t="n">
        <f aca="false">VLOOKUP($A13,Table,MATCH(N$4,Curves,0))</f>
        <v>0.03</v>
      </c>
      <c r="O13" s="99" t="n">
        <f aca="false">N13</f>
        <v>0.03</v>
      </c>
      <c r="P13" s="100"/>
      <c r="Q13" s="99" t="n">
        <f aca="false">O13+L13+I13</f>
        <v>4.11</v>
      </c>
      <c r="R13" s="100"/>
      <c r="S13" s="35" t="n">
        <f aca="false">A14-A13</f>
        <v>28</v>
      </c>
      <c r="T13" s="101" t="n">
        <f aca="false">CHOOSE(F$3,A14+24,A13)</f>
        <v>36975</v>
      </c>
      <c r="U13" s="35" t="n">
        <f aca="false">T13-C$3</f>
        <v>201</v>
      </c>
      <c r="V13" s="32" t="n">
        <f aca="false">VLOOKUP($A13,Table,MATCH(V$4,Curves,0))</f>
        <v>0.068898329163349</v>
      </c>
      <c r="W13" s="102" t="n">
        <f aca="false">1/(1+CHOOSE(F$3,(V14+($K$3/10000))/2,(V13+($K$3/10000))/2))^(2*U13/365.25)</f>
        <v>0.963287239388828</v>
      </c>
      <c r="X13" s="35" t="n">
        <f aca="false">IF(AND(mthbeg&lt;=A13,mthend&gt;=A13),1,0)</f>
        <v>1</v>
      </c>
      <c r="Y13" s="35" t="n">
        <f aca="false">S13*X13</f>
        <v>28</v>
      </c>
      <c r="AA13" s="89" t="n">
        <f aca="false">F13*G13</f>
        <v>1111248.15935895</v>
      </c>
      <c r="AB13" s="89" t="n">
        <f aca="false">$F13*H13</f>
        <v>1111248.15935895</v>
      </c>
      <c r="AC13" s="89" t="n">
        <f aca="false">$F13*I13</f>
        <v>1111248.15935895</v>
      </c>
      <c r="AD13" s="89" t="n">
        <f aca="false">$F13*J13</f>
        <v>-10788.8170811549</v>
      </c>
      <c r="AE13" s="89" t="n">
        <f aca="false">$F13*K13</f>
        <v>-10788.8170811549</v>
      </c>
      <c r="AF13" s="89" t="n">
        <f aca="false">$F13*L13</f>
        <v>-10788.8170811549</v>
      </c>
      <c r="AG13" s="89" t="n">
        <f aca="false">$F13*M13</f>
        <v>2697.20427028872</v>
      </c>
      <c r="AH13" s="89" t="n">
        <f aca="false">$F13*N13</f>
        <v>8091.61281086616</v>
      </c>
      <c r="AI13" s="89" t="n">
        <f aca="false">F13*O13</f>
        <v>8091.61281086616</v>
      </c>
      <c r="AJ13" s="93"/>
      <c r="AK13" s="89" t="n">
        <f aca="false">CHOOSE($G$3,AB13-AC13,AC13-AB13)</f>
        <v>0</v>
      </c>
      <c r="AL13" s="89" t="n">
        <f aca="false">CHOOSE($G$3,AE13-AF13,AF13-AE13)</f>
        <v>0</v>
      </c>
      <c r="AM13" s="89" t="n">
        <f aca="false">CHOOSE($G$3,AH13-AI13,AI13-AH13)</f>
        <v>0</v>
      </c>
      <c r="AN13" s="103" t="n">
        <f aca="false">SUM(AK13:AM13)</f>
        <v>0</v>
      </c>
      <c r="AP13" s="89" t="n">
        <f aca="false">CHOOSE($G$3,AA13-AB13,AB13-AA13)</f>
        <v>0</v>
      </c>
      <c r="AQ13" s="89" t="n">
        <f aca="false">CHOOSE($G$3,AD13-AE13,AE13-AD13)</f>
        <v>0</v>
      </c>
      <c r="AR13" s="89" t="n">
        <f aca="false">CHOOSE($G$3,AG13-AH13,AH13-AG13)</f>
        <v>5394.40854057744</v>
      </c>
      <c r="AS13" s="103" t="n">
        <f aca="false">AP13+AQ13+AR13</f>
        <v>5394.40854057744</v>
      </c>
      <c r="AT13" s="103"/>
      <c r="AU13" s="90" t="n">
        <f aca="false">AS13+AN13</f>
        <v>5394.40854057744</v>
      </c>
      <c r="AW13" s="90" t="n">
        <f aca="false">AI13+AF13+AC13</f>
        <v>1108550.95508866</v>
      </c>
      <c r="AX13" s="104"/>
    </row>
    <row r="14" customFormat="false" ht="12.75" hidden="false" customHeight="false" outlineLevel="0" collapsed="false">
      <c r="A14" s="94" t="n">
        <f aca="false">EDATE(A13,1)</f>
        <v>36951</v>
      </c>
      <c r="B14" s="95" t="n">
        <f aca="false">VLOOKUP(MONTH(A14),Volumes,4)</f>
        <v>10000</v>
      </c>
      <c r="C14" s="96"/>
      <c r="D14" s="97" t="n">
        <f aca="false">B14+C14</f>
        <v>10000</v>
      </c>
      <c r="E14" s="84" t="n">
        <f aca="false">IF(X14=0,0,IF(AND(X14=1,$H$3=1),D14*S14,IF($H$3=2,D14,"N/A")))</f>
        <v>310000</v>
      </c>
      <c r="F14" s="84" t="n">
        <f aca="false">E14*W14</f>
        <v>296868.49827241</v>
      </c>
      <c r="G14" s="32" t="n">
        <f aca="false">VLOOKUP($A14,Table,MATCH(G$4,Curves,0))</f>
        <v>3.895</v>
      </c>
      <c r="H14" s="98" t="n">
        <f aca="false">G14</f>
        <v>3.895</v>
      </c>
      <c r="I14" s="99" t="n">
        <f aca="false">H14</f>
        <v>3.895</v>
      </c>
      <c r="J14" s="32" t="n">
        <f aca="false">VLOOKUP($A14,Table,MATCH(J$4,Curves,0))</f>
        <v>-0.04</v>
      </c>
      <c r="K14" s="98" t="n">
        <f aca="false">J14</f>
        <v>-0.04</v>
      </c>
      <c r="L14" s="99" t="n">
        <f aca="false">K14</f>
        <v>-0.04</v>
      </c>
      <c r="M14" s="32" t="n">
        <f aca="false">VLOOKUP($A14,Table,MATCH(M$4,Curves,0))</f>
        <v>0.01</v>
      </c>
      <c r="N14" s="98" t="n">
        <f aca="false">VLOOKUP($A14,Table,MATCH(N$4,Curves,0))</f>
        <v>0.03</v>
      </c>
      <c r="O14" s="99" t="n">
        <f aca="false">N14</f>
        <v>0.03</v>
      </c>
      <c r="P14" s="100"/>
      <c r="Q14" s="99" t="n">
        <f aca="false">O14+L14+I14</f>
        <v>3.885</v>
      </c>
      <c r="R14" s="100"/>
      <c r="S14" s="35" t="n">
        <f aca="false">A15-A14</f>
        <v>31</v>
      </c>
      <c r="T14" s="101" t="n">
        <f aca="false">CHOOSE(F$3,A15+24,A14)</f>
        <v>37006</v>
      </c>
      <c r="U14" s="35" t="n">
        <f aca="false">T14-C$3</f>
        <v>232</v>
      </c>
      <c r="V14" s="32" t="n">
        <f aca="false">VLOOKUP($A14,Table,MATCH(V$4,Curves,0))</f>
        <v>0.069136673586296</v>
      </c>
      <c r="W14" s="102" t="n">
        <f aca="false">1/(1+CHOOSE(F$3,(V15+($K$3/10000))/2,(V14+($K$3/10000))/2))^(2*U14/365.25)</f>
        <v>0.957640317007774</v>
      </c>
      <c r="X14" s="35" t="n">
        <f aca="false">IF(AND(mthbeg&lt;=A14,mthend&gt;=A14),1,0)</f>
        <v>1</v>
      </c>
      <c r="Y14" s="35" t="n">
        <f aca="false">S14*X14</f>
        <v>31</v>
      </c>
      <c r="AA14" s="89" t="n">
        <f aca="false">F14*G14</f>
        <v>1156302.80077104</v>
      </c>
      <c r="AB14" s="89" t="n">
        <f aca="false">$F14*H14</f>
        <v>1156302.80077104</v>
      </c>
      <c r="AC14" s="89" t="n">
        <f aca="false">$F14*I14</f>
        <v>1156302.80077104</v>
      </c>
      <c r="AD14" s="89" t="n">
        <f aca="false">$F14*J14</f>
        <v>-11874.7399308964</v>
      </c>
      <c r="AE14" s="89" t="n">
        <f aca="false">$F14*K14</f>
        <v>-11874.7399308964</v>
      </c>
      <c r="AF14" s="89" t="n">
        <f aca="false">$F14*L14</f>
        <v>-11874.7399308964</v>
      </c>
      <c r="AG14" s="89" t="n">
        <f aca="false">$F14*M14</f>
        <v>2968.6849827241</v>
      </c>
      <c r="AH14" s="89" t="n">
        <f aca="false">$F14*N14</f>
        <v>8906.0549481723</v>
      </c>
      <c r="AI14" s="89" t="n">
        <f aca="false">F14*O14</f>
        <v>8906.0549481723</v>
      </c>
      <c r="AJ14" s="93"/>
      <c r="AK14" s="89" t="n">
        <f aca="false">CHOOSE($G$3,AB14-AC14,AC14-AB14)</f>
        <v>0</v>
      </c>
      <c r="AL14" s="89" t="n">
        <f aca="false">CHOOSE($G$3,AE14-AF14,AF14-AE14)</f>
        <v>0</v>
      </c>
      <c r="AM14" s="89" t="n">
        <f aca="false">CHOOSE($G$3,AH14-AI14,AI14-AH14)</f>
        <v>0</v>
      </c>
      <c r="AN14" s="103" t="n">
        <f aca="false">SUM(AK14:AM14)</f>
        <v>0</v>
      </c>
      <c r="AP14" s="89" t="n">
        <f aca="false">CHOOSE($G$3,AA14-AB14,AB14-AA14)</f>
        <v>0</v>
      </c>
      <c r="AQ14" s="89" t="n">
        <f aca="false">CHOOSE($G$3,AD14-AE14,AE14-AD14)</f>
        <v>0</v>
      </c>
      <c r="AR14" s="89" t="n">
        <f aca="false">CHOOSE($G$3,AG14-AH14,AH14-AG14)</f>
        <v>5937.3699654482</v>
      </c>
      <c r="AS14" s="103" t="n">
        <f aca="false">AP14+AQ14+AR14</f>
        <v>5937.3699654482</v>
      </c>
      <c r="AT14" s="103"/>
      <c r="AU14" s="90" t="n">
        <f aca="false">AS14+AN14</f>
        <v>5937.3699654482</v>
      </c>
      <c r="AW14" s="90" t="n">
        <f aca="false">AI14+AF14+AC14</f>
        <v>1153334.11578831</v>
      </c>
      <c r="AX14" s="104"/>
    </row>
    <row r="15" customFormat="false" ht="12.75" hidden="false" customHeight="false" outlineLevel="0" collapsed="false">
      <c r="A15" s="94" t="n">
        <f aca="false">EDATE(A14,1)</f>
        <v>36982</v>
      </c>
      <c r="B15" s="95" t="n">
        <f aca="false">VLOOKUP(MONTH(A15),Volumes,4)</f>
        <v>10000</v>
      </c>
      <c r="C15" s="96"/>
      <c r="D15" s="97" t="n">
        <f aca="false">B15+C15</f>
        <v>10000</v>
      </c>
      <c r="E15" s="84" t="n">
        <f aca="false">IF(X15=0,0,IF(AND(X15=1,$H$3=1),D15*S15,IF($H$3=2,D15,"N/A")))</f>
        <v>300000</v>
      </c>
      <c r="F15" s="84" t="n">
        <f aca="false">E15*W15</f>
        <v>285681.094631547</v>
      </c>
      <c r="G15" s="32" t="n">
        <f aca="false">VLOOKUP($A15,Table,MATCH(G$4,Curves,0))</f>
        <v>3.665</v>
      </c>
      <c r="H15" s="98" t="n">
        <f aca="false">G15</f>
        <v>3.665</v>
      </c>
      <c r="I15" s="99" t="n">
        <f aca="false">H15</f>
        <v>3.665</v>
      </c>
      <c r="J15" s="32" t="n">
        <f aca="false">VLOOKUP($A15,Table,MATCH(J$4,Curves,0))</f>
        <v>-0.0225</v>
      </c>
      <c r="K15" s="98" t="n">
        <f aca="false">J15</f>
        <v>-0.0225</v>
      </c>
      <c r="L15" s="99" t="n">
        <f aca="false">K15</f>
        <v>-0.0225</v>
      </c>
      <c r="M15" s="32" t="n">
        <f aca="false">VLOOKUP($A15,Table,MATCH(M$4,Curves,0))</f>
        <v>0.01</v>
      </c>
      <c r="N15" s="98" t="n">
        <f aca="false">VLOOKUP($A15,Table,MATCH(N$4,Curves,0))</f>
        <v>0.03</v>
      </c>
      <c r="O15" s="99" t="n">
        <f aca="false">N15</f>
        <v>0.03</v>
      </c>
      <c r="P15" s="100"/>
      <c r="Q15" s="99" t="n">
        <f aca="false">O15+L15+I15</f>
        <v>3.6725</v>
      </c>
      <c r="R15" s="100"/>
      <c r="S15" s="35" t="n">
        <f aca="false">A16-A15</f>
        <v>30</v>
      </c>
      <c r="T15" s="101" t="n">
        <f aca="false">CHOOSE(F$3,A16+24,A15)</f>
        <v>37036</v>
      </c>
      <c r="U15" s="35" t="n">
        <f aca="false">T15-C$3</f>
        <v>262</v>
      </c>
      <c r="V15" s="32" t="n">
        <f aca="false">VLOOKUP($A15,Table,MATCH(V$4,Curves,0))</f>
        <v>0.069316933902243</v>
      </c>
      <c r="W15" s="102" t="n">
        <f aca="false">1/(1+CHOOSE(F$3,(V16+($K$3/10000))/2,(V15+($K$3/10000))/2))^(2*U15/365.25)</f>
        <v>0.952270315438489</v>
      </c>
      <c r="X15" s="35" t="n">
        <f aca="false">IF(AND(mthbeg&lt;=A15,mthend&gt;=A15),1,0)</f>
        <v>1</v>
      </c>
      <c r="Y15" s="35" t="n">
        <f aca="false">S15*X15</f>
        <v>30</v>
      </c>
      <c r="AA15" s="89" t="n">
        <f aca="false">F15*G15</f>
        <v>1047021.21182462</v>
      </c>
      <c r="AB15" s="89" t="n">
        <f aca="false">$F15*H15</f>
        <v>1047021.21182462</v>
      </c>
      <c r="AC15" s="89" t="n">
        <f aca="false">$F15*I15</f>
        <v>1047021.21182462</v>
      </c>
      <c r="AD15" s="89" t="n">
        <f aca="false">$F15*J15</f>
        <v>-6427.8246292098</v>
      </c>
      <c r="AE15" s="89" t="n">
        <f aca="false">$F15*K15</f>
        <v>-6427.8246292098</v>
      </c>
      <c r="AF15" s="89" t="n">
        <f aca="false">$F15*L15</f>
        <v>-6427.8246292098</v>
      </c>
      <c r="AG15" s="89" t="n">
        <f aca="false">$F15*M15</f>
        <v>2856.81094631547</v>
      </c>
      <c r="AH15" s="89" t="n">
        <f aca="false">$F15*N15</f>
        <v>8570.4328389464</v>
      </c>
      <c r="AI15" s="89" t="n">
        <f aca="false">F15*O15</f>
        <v>8570.4328389464</v>
      </c>
      <c r="AJ15" s="93"/>
      <c r="AK15" s="89" t="n">
        <f aca="false">CHOOSE($G$3,AB15-AC15,AC15-AB15)</f>
        <v>0</v>
      </c>
      <c r="AL15" s="89" t="n">
        <f aca="false">CHOOSE($G$3,AE15-AF15,AF15-AE15)</f>
        <v>0</v>
      </c>
      <c r="AM15" s="89" t="n">
        <f aca="false">CHOOSE($G$3,AH15-AI15,AI15-AH15)</f>
        <v>0</v>
      </c>
      <c r="AN15" s="103" t="n">
        <f aca="false">SUM(AK15:AM15)</f>
        <v>0</v>
      </c>
      <c r="AP15" s="89" t="n">
        <f aca="false">CHOOSE($G$3,AA15-AB15,AB15-AA15)</f>
        <v>0</v>
      </c>
      <c r="AQ15" s="89" t="n">
        <f aca="false">CHOOSE($G$3,AD15-AE15,AE15-AD15)</f>
        <v>0</v>
      </c>
      <c r="AR15" s="89" t="n">
        <f aca="false">CHOOSE($G$3,AG15-AH15,AH15-AG15)</f>
        <v>5713.62189263093</v>
      </c>
      <c r="AS15" s="103" t="n">
        <f aca="false">AP15+AQ15+AR15</f>
        <v>5713.62189263093</v>
      </c>
      <c r="AT15" s="103"/>
      <c r="AU15" s="90" t="n">
        <f aca="false">AS15+AN15</f>
        <v>5713.62189263093</v>
      </c>
      <c r="AW15" s="90" t="n">
        <f aca="false">AI15+AF15+AC15</f>
        <v>1049163.82003436</v>
      </c>
      <c r="AX15" s="104"/>
    </row>
    <row r="16" customFormat="false" ht="12.75" hidden="false" customHeight="false" outlineLevel="0" collapsed="false">
      <c r="A16" s="94" t="n">
        <f aca="false">EDATE(A15,1)</f>
        <v>37012</v>
      </c>
      <c r="B16" s="95" t="n">
        <f aca="false">VLOOKUP(MONTH(A16),Volumes,4)</f>
        <v>20000</v>
      </c>
      <c r="C16" s="96"/>
      <c r="D16" s="97" t="n">
        <f aca="false">B16+C16</f>
        <v>20000</v>
      </c>
      <c r="E16" s="84" t="n">
        <f aca="false">IF(X16=0,0,IF(AND(X16=1,$H$3=1),D16*S16,IF($H$3=2,D16,"N/A")))</f>
        <v>620000</v>
      </c>
      <c r="F16" s="84" t="n">
        <f aca="false">E16*W16</f>
        <v>586983.102800368</v>
      </c>
      <c r="G16" s="32" t="n">
        <f aca="false">VLOOKUP($A16,Table,MATCH(G$4,Curves,0))</f>
        <v>3.589</v>
      </c>
      <c r="H16" s="98" t="n">
        <f aca="false">G16</f>
        <v>3.589</v>
      </c>
      <c r="I16" s="99" t="n">
        <f aca="false">H16</f>
        <v>3.589</v>
      </c>
      <c r="J16" s="32" t="n">
        <f aca="false">VLOOKUP($A16,Table,MATCH(J$4,Curves,0))</f>
        <v>-0.02275</v>
      </c>
      <c r="K16" s="98" t="n">
        <f aca="false">J16</f>
        <v>-0.02275</v>
      </c>
      <c r="L16" s="99" t="n">
        <f aca="false">K16</f>
        <v>-0.02275</v>
      </c>
      <c r="M16" s="32" t="n">
        <f aca="false">VLOOKUP($A16,Table,MATCH(M$4,Curves,0))</f>
        <v>0.01</v>
      </c>
      <c r="N16" s="98" t="n">
        <f aca="false">VLOOKUP($A16,Table,MATCH(N$4,Curves,0))</f>
        <v>0.03</v>
      </c>
      <c r="O16" s="99" t="n">
        <f aca="false">N16</f>
        <v>0.03</v>
      </c>
      <c r="P16" s="100"/>
      <c r="Q16" s="99" t="n">
        <f aca="false">O16+L16+I16</f>
        <v>3.59625</v>
      </c>
      <c r="R16" s="100"/>
      <c r="S16" s="35" t="n">
        <f aca="false">A17-A16</f>
        <v>31</v>
      </c>
      <c r="T16" s="101" t="n">
        <f aca="false">CHOOSE(F$3,A17+24,A16)</f>
        <v>37067</v>
      </c>
      <c r="U16" s="35" t="n">
        <f aca="false">T16-C$3</f>
        <v>293</v>
      </c>
      <c r="V16" s="32" t="n">
        <f aca="false">VLOOKUP($A16,Table,MATCH(V$4,Curves,0))</f>
        <v>0.069354975450426</v>
      </c>
      <c r="W16" s="102" t="n">
        <f aca="false">1/(1+CHOOSE(F$3,(V17+($K$3/10000))/2,(V16+($K$3/10000))/2))^(2*U16/365.25)</f>
        <v>0.946746940000593</v>
      </c>
      <c r="X16" s="35" t="n">
        <f aca="false">IF(AND(mthbeg&lt;=A16,mthend&gt;=A16),1,0)</f>
        <v>1</v>
      </c>
      <c r="Y16" s="35" t="n">
        <f aca="false">S16*X16</f>
        <v>31</v>
      </c>
      <c r="AA16" s="89" t="n">
        <f aca="false">F16*G16</f>
        <v>2106682.35595052</v>
      </c>
      <c r="AB16" s="89" t="n">
        <f aca="false">$F16*H16</f>
        <v>2106682.35595052</v>
      </c>
      <c r="AC16" s="89" t="n">
        <f aca="false">$F16*I16</f>
        <v>2106682.35595052</v>
      </c>
      <c r="AD16" s="89" t="n">
        <f aca="false">$F16*J16</f>
        <v>-13353.8655887084</v>
      </c>
      <c r="AE16" s="89" t="n">
        <f aca="false">$F16*K16</f>
        <v>-13353.8655887084</v>
      </c>
      <c r="AF16" s="89" t="n">
        <f aca="false">$F16*L16</f>
        <v>-13353.8655887084</v>
      </c>
      <c r="AG16" s="89" t="n">
        <f aca="false">$F16*M16</f>
        <v>5869.83102800368</v>
      </c>
      <c r="AH16" s="89" t="n">
        <f aca="false">$F16*N16</f>
        <v>17609.493084011</v>
      </c>
      <c r="AI16" s="89" t="n">
        <f aca="false">F16*O16</f>
        <v>17609.493084011</v>
      </c>
      <c r="AJ16" s="93"/>
      <c r="AK16" s="89" t="n">
        <f aca="false">CHOOSE($G$3,AB16-AC16,AC16-AB16)</f>
        <v>0</v>
      </c>
      <c r="AL16" s="89" t="n">
        <f aca="false">CHOOSE($G$3,AE16-AF16,AF16-AE16)</f>
        <v>0</v>
      </c>
      <c r="AM16" s="89" t="n">
        <f aca="false">CHOOSE($G$3,AH16-AI16,AI16-AH16)</f>
        <v>0</v>
      </c>
      <c r="AN16" s="103" t="n">
        <f aca="false">SUM(AK16:AM16)</f>
        <v>0</v>
      </c>
      <c r="AP16" s="89" t="n">
        <f aca="false">CHOOSE($G$3,AA16-AB16,AB16-AA16)</f>
        <v>0</v>
      </c>
      <c r="AQ16" s="89" t="n">
        <f aca="false">CHOOSE($G$3,AD16-AE16,AE16-AD16)</f>
        <v>0</v>
      </c>
      <c r="AR16" s="89" t="n">
        <f aca="false">CHOOSE($G$3,AG16-AH16,AH16-AG16)</f>
        <v>11739.6620560074</v>
      </c>
      <c r="AS16" s="103" t="n">
        <f aca="false">AP16+AQ16+AR16</f>
        <v>11739.6620560074</v>
      </c>
      <c r="AT16" s="103"/>
      <c r="AU16" s="90" t="n">
        <f aca="false">AS16+AN16</f>
        <v>11739.6620560074</v>
      </c>
      <c r="AW16" s="90" t="n">
        <f aca="false">AI16+AF16+AC16</f>
        <v>2110937.98344582</v>
      </c>
      <c r="AX16" s="104"/>
    </row>
    <row r="17" customFormat="false" ht="12.75" hidden="false" customHeight="false" outlineLevel="0" collapsed="false">
      <c r="A17" s="94" t="n">
        <f aca="false">EDATE(A16,1)</f>
        <v>37043</v>
      </c>
      <c r="B17" s="95" t="n">
        <f aca="false">VLOOKUP(MONTH(A17),Volumes,4)</f>
        <v>40000</v>
      </c>
      <c r="C17" s="96"/>
      <c r="D17" s="97" t="n">
        <f aca="false">B17+C17</f>
        <v>40000</v>
      </c>
      <c r="E17" s="84" t="n">
        <f aca="false">IF(X17=0,0,IF(AND(X17=1,$H$3=1),D17*S17,IF($H$3=2,D17,"N/A")))</f>
        <v>1200000</v>
      </c>
      <c r="F17" s="84" t="n">
        <f aca="false">E17*W17</f>
        <v>1129713.96882988</v>
      </c>
      <c r="G17" s="32" t="n">
        <f aca="false">VLOOKUP($A17,Table,MATCH(G$4,Curves,0))</f>
        <v>3.57</v>
      </c>
      <c r="H17" s="98" t="n">
        <f aca="false">G17</f>
        <v>3.57</v>
      </c>
      <c r="I17" s="99" t="n">
        <f aca="false">H17</f>
        <v>3.57</v>
      </c>
      <c r="J17" s="32" t="n">
        <f aca="false">VLOOKUP($A17,Table,MATCH(J$4,Curves,0))</f>
        <v>-0.02275</v>
      </c>
      <c r="K17" s="98" t="n">
        <f aca="false">J17</f>
        <v>-0.02275</v>
      </c>
      <c r="L17" s="99" t="n">
        <f aca="false">K17</f>
        <v>-0.02275</v>
      </c>
      <c r="M17" s="32" t="n">
        <f aca="false">VLOOKUP($A17,Table,MATCH(M$4,Curves,0))</f>
        <v>0.01</v>
      </c>
      <c r="N17" s="98" t="n">
        <f aca="false">VLOOKUP($A17,Table,MATCH(N$4,Curves,0))</f>
        <v>0.03</v>
      </c>
      <c r="O17" s="99" t="n">
        <f aca="false">N17</f>
        <v>0.03</v>
      </c>
      <c r="P17" s="100"/>
      <c r="Q17" s="99" t="n">
        <f aca="false">O17+L17+I17</f>
        <v>3.57725</v>
      </c>
      <c r="R17" s="100"/>
      <c r="S17" s="35" t="n">
        <f aca="false">A18-A17</f>
        <v>30</v>
      </c>
      <c r="T17" s="101" t="n">
        <f aca="false">CHOOSE(F$3,A18+24,A17)</f>
        <v>37097</v>
      </c>
      <c r="U17" s="35" t="n">
        <f aca="false">T17-C$3</f>
        <v>323</v>
      </c>
      <c r="V17" s="32" t="n">
        <f aca="false">VLOOKUP($A17,Table,MATCH(V$4,Curves,0))</f>
        <v>0.069394285050718</v>
      </c>
      <c r="W17" s="102" t="n">
        <f aca="false">1/(1+CHOOSE(F$3,(V18+($K$3/10000))/2,(V17+($K$3/10000))/2))^(2*U17/365.25)</f>
        <v>0.941428307358231</v>
      </c>
      <c r="X17" s="35" t="n">
        <f aca="false">IF(AND(mthbeg&lt;=A17,mthend&gt;=A17),1,0)</f>
        <v>1</v>
      </c>
      <c r="Y17" s="35" t="n">
        <f aca="false">S17*X17</f>
        <v>30</v>
      </c>
      <c r="AA17" s="89" t="n">
        <f aca="false">F17*G17</f>
        <v>4033078.86872266</v>
      </c>
      <c r="AB17" s="89" t="n">
        <f aca="false">$F17*H17</f>
        <v>4033078.86872266</v>
      </c>
      <c r="AC17" s="89" t="n">
        <f aca="false">$F17*I17</f>
        <v>4033078.86872266</v>
      </c>
      <c r="AD17" s="89" t="n">
        <f aca="false">$F17*J17</f>
        <v>-25700.9927908797</v>
      </c>
      <c r="AE17" s="89" t="n">
        <f aca="false">$F17*K17</f>
        <v>-25700.9927908797</v>
      </c>
      <c r="AF17" s="89" t="n">
        <f aca="false">$F17*L17</f>
        <v>-25700.9927908797</v>
      </c>
      <c r="AG17" s="89" t="n">
        <f aca="false">$F17*M17</f>
        <v>11297.1396882988</v>
      </c>
      <c r="AH17" s="89" t="n">
        <f aca="false">$F17*N17</f>
        <v>33891.4190648963</v>
      </c>
      <c r="AI17" s="89" t="n">
        <f aca="false">F17*O17</f>
        <v>33891.4190648963</v>
      </c>
      <c r="AJ17" s="93"/>
      <c r="AK17" s="89" t="n">
        <f aca="false">CHOOSE($G$3,AB17-AC17,AC17-AB17)</f>
        <v>0</v>
      </c>
      <c r="AL17" s="89" t="n">
        <f aca="false">CHOOSE($G$3,AE17-AF17,AF17-AE17)</f>
        <v>0</v>
      </c>
      <c r="AM17" s="89" t="n">
        <f aca="false">CHOOSE($G$3,AH17-AI17,AI17-AH17)</f>
        <v>0</v>
      </c>
      <c r="AN17" s="103" t="n">
        <f aca="false">SUM(AK17:AM17)</f>
        <v>0</v>
      </c>
      <c r="AP17" s="89" t="n">
        <f aca="false">CHOOSE($G$3,AA17-AB17,AB17-AA17)</f>
        <v>0</v>
      </c>
      <c r="AQ17" s="89" t="n">
        <f aca="false">CHOOSE($G$3,AD17-AE17,AE17-AD17)</f>
        <v>0</v>
      </c>
      <c r="AR17" s="89" t="n">
        <f aca="false">CHOOSE($G$3,AG17-AH17,AH17-AG17)</f>
        <v>22594.2793765975</v>
      </c>
      <c r="AS17" s="103" t="n">
        <f aca="false">AP17+AQ17+AR17</f>
        <v>22594.2793765975</v>
      </c>
      <c r="AT17" s="103"/>
      <c r="AU17" s="90" t="n">
        <f aca="false">AS17+AN17</f>
        <v>22594.2793765975</v>
      </c>
      <c r="AW17" s="90" t="n">
        <f aca="false">AI17+AF17+AC17</f>
        <v>4041269.29499668</v>
      </c>
      <c r="AX17" s="104"/>
    </row>
    <row r="18" customFormat="false" ht="12.75" hidden="false" customHeight="false" outlineLevel="0" collapsed="false">
      <c r="A18" s="94" t="n">
        <f aca="false">EDATE(A17,1)</f>
        <v>37073</v>
      </c>
      <c r="B18" s="95" t="n">
        <f aca="false">VLOOKUP(MONTH(A18),Volumes,4)</f>
        <v>40000</v>
      </c>
      <c r="C18" s="96"/>
      <c r="D18" s="97" t="n">
        <f aca="false">B18+C18</f>
        <v>40000</v>
      </c>
      <c r="E18" s="84" t="n">
        <f aca="false">IF(X18=0,0,IF(AND(X18=1,$H$3=1),D18*S18,IF($H$3=2,D18,"N/A")))</f>
        <v>1240000</v>
      </c>
      <c r="F18" s="84" t="n">
        <f aca="false">E18*W18</f>
        <v>1160592.83647168</v>
      </c>
      <c r="G18" s="32" t="n">
        <f aca="false">VLOOKUP($A18,Table,MATCH(G$4,Curves,0))</f>
        <v>3.55</v>
      </c>
      <c r="H18" s="98" t="n">
        <f aca="false">G18</f>
        <v>3.55</v>
      </c>
      <c r="I18" s="99" t="n">
        <f aca="false">H18</f>
        <v>3.55</v>
      </c>
      <c r="J18" s="32" t="n">
        <f aca="false">VLOOKUP($A18,Table,MATCH(J$4,Curves,0))</f>
        <v>-0.02275</v>
      </c>
      <c r="K18" s="98" t="n">
        <f aca="false">J18</f>
        <v>-0.02275</v>
      </c>
      <c r="L18" s="99" t="n">
        <f aca="false">K18</f>
        <v>-0.02275</v>
      </c>
      <c r="M18" s="32" t="n">
        <f aca="false">VLOOKUP($A18,Table,MATCH(M$4,Curves,0))</f>
        <v>0.01</v>
      </c>
      <c r="N18" s="98" t="n">
        <f aca="false">VLOOKUP($A18,Table,MATCH(N$4,Curves,0))</f>
        <v>0.03</v>
      </c>
      <c r="O18" s="99" t="n">
        <f aca="false">N18</f>
        <v>0.03</v>
      </c>
      <c r="P18" s="100"/>
      <c r="Q18" s="99" t="n">
        <f aca="false">O18+L18+I18</f>
        <v>3.55725</v>
      </c>
      <c r="R18" s="100"/>
      <c r="S18" s="35" t="n">
        <f aca="false">A19-A18</f>
        <v>31</v>
      </c>
      <c r="T18" s="101" t="n">
        <f aca="false">CHOOSE(F$3,A19+24,A18)</f>
        <v>37128</v>
      </c>
      <c r="U18" s="35" t="n">
        <f aca="false">T18-C$3</f>
        <v>354</v>
      </c>
      <c r="V18" s="32" t="n">
        <f aca="false">VLOOKUP($A18,Table,MATCH(V$4,Curves,0))</f>
        <v>0.069430034419207</v>
      </c>
      <c r="W18" s="102" t="n">
        <f aca="false">1/(1+CHOOSE(F$3,(V19+($K$3/10000))/2,(V18+($K$3/10000))/2))^(2*U18/365.25)</f>
        <v>0.935961964896514</v>
      </c>
      <c r="X18" s="35" t="n">
        <f aca="false">IF(AND(mthbeg&lt;=A18,mthend&gt;=A18),1,0)</f>
        <v>1</v>
      </c>
      <c r="Y18" s="35" t="n">
        <f aca="false">S18*X18</f>
        <v>31</v>
      </c>
      <c r="AA18" s="89" t="n">
        <f aca="false">F18*G18</f>
        <v>4120104.56947445</v>
      </c>
      <c r="AB18" s="89" t="n">
        <f aca="false">$F18*H18</f>
        <v>4120104.56947445</v>
      </c>
      <c r="AC18" s="89" t="n">
        <f aca="false">$F18*I18</f>
        <v>4120104.56947445</v>
      </c>
      <c r="AD18" s="89" t="n">
        <f aca="false">$F18*J18</f>
        <v>-26403.4870297307</v>
      </c>
      <c r="AE18" s="89" t="n">
        <f aca="false">$F18*K18</f>
        <v>-26403.4870297307</v>
      </c>
      <c r="AF18" s="89" t="n">
        <f aca="false">$F18*L18</f>
        <v>-26403.4870297307</v>
      </c>
      <c r="AG18" s="89" t="n">
        <f aca="false">$F18*M18</f>
        <v>11605.9283647168</v>
      </c>
      <c r="AH18" s="89" t="n">
        <f aca="false">$F18*N18</f>
        <v>34817.7850941503</v>
      </c>
      <c r="AI18" s="89" t="n">
        <f aca="false">F18*O18</f>
        <v>34817.7850941503</v>
      </c>
      <c r="AJ18" s="93"/>
      <c r="AK18" s="89" t="n">
        <f aca="false">CHOOSE($G$3,AB18-AC18,AC18-AB18)</f>
        <v>0</v>
      </c>
      <c r="AL18" s="89" t="n">
        <f aca="false">CHOOSE($G$3,AE18-AF18,AF18-AE18)</f>
        <v>0</v>
      </c>
      <c r="AM18" s="89" t="n">
        <f aca="false">CHOOSE($G$3,AH18-AI18,AI18-AH18)</f>
        <v>0</v>
      </c>
      <c r="AN18" s="103" t="n">
        <f aca="false">SUM(AK18:AM18)</f>
        <v>0</v>
      </c>
      <c r="AP18" s="89" t="n">
        <f aca="false">CHOOSE($G$3,AA18-AB18,AB18-AA18)</f>
        <v>0</v>
      </c>
      <c r="AQ18" s="89" t="n">
        <f aca="false">CHOOSE($G$3,AD18-AE18,AE18-AD18)</f>
        <v>0</v>
      </c>
      <c r="AR18" s="89" t="n">
        <f aca="false">CHOOSE($G$3,AG18-AH18,AH18-AG18)</f>
        <v>23211.8567294335</v>
      </c>
      <c r="AS18" s="103" t="n">
        <f aca="false">AP18+AQ18+AR18</f>
        <v>23211.8567294335</v>
      </c>
      <c r="AT18" s="103"/>
      <c r="AU18" s="90" t="n">
        <f aca="false">AS18+AN18</f>
        <v>23211.8567294335</v>
      </c>
      <c r="AW18" s="90" t="n">
        <f aca="false">AI18+AF18+AC18</f>
        <v>4128518.86753887</v>
      </c>
      <c r="AX18" s="104"/>
    </row>
    <row r="19" customFormat="false" ht="12.75" hidden="false" customHeight="false" outlineLevel="0" collapsed="false">
      <c r="A19" s="94" t="n">
        <f aca="false">EDATE(A18,1)</f>
        <v>37104</v>
      </c>
      <c r="B19" s="95" t="n">
        <f aca="false">VLOOKUP(MONTH(A19),Volumes,4)</f>
        <v>40000</v>
      </c>
      <c r="C19" s="96"/>
      <c r="D19" s="97" t="n">
        <f aca="false">B19+C19</f>
        <v>40000</v>
      </c>
      <c r="E19" s="84" t="n">
        <f aca="false">IF(X19=0,0,IF(AND(X19=1,$H$3=1),D19*S19,IF($H$3=2,D19,"N/A")))</f>
        <v>1240000</v>
      </c>
      <c r="F19" s="84" t="n">
        <f aca="false">E19*W19</f>
        <v>1153847.75153272</v>
      </c>
      <c r="G19" s="32" t="n">
        <f aca="false">VLOOKUP($A19,Table,MATCH(G$4,Curves,0))</f>
        <v>3.55</v>
      </c>
      <c r="H19" s="98" t="n">
        <f aca="false">G19</f>
        <v>3.55</v>
      </c>
      <c r="I19" s="99" t="n">
        <f aca="false">H19</f>
        <v>3.55</v>
      </c>
      <c r="J19" s="32" t="n">
        <f aca="false">VLOOKUP($A19,Table,MATCH(J$4,Curves,0))</f>
        <v>-0.02275</v>
      </c>
      <c r="K19" s="98" t="n">
        <f aca="false">J19</f>
        <v>-0.02275</v>
      </c>
      <c r="L19" s="99" t="n">
        <f aca="false">K19</f>
        <v>-0.02275</v>
      </c>
      <c r="M19" s="32" t="n">
        <f aca="false">VLOOKUP($A19,Table,MATCH(M$4,Curves,0))</f>
        <v>0.01</v>
      </c>
      <c r="N19" s="98" t="n">
        <f aca="false">VLOOKUP($A19,Table,MATCH(N$4,Curves,0))</f>
        <v>0.03</v>
      </c>
      <c r="O19" s="99" t="n">
        <f aca="false">N19</f>
        <v>0.03</v>
      </c>
      <c r="P19" s="100"/>
      <c r="Q19" s="99" t="n">
        <f aca="false">O19+L19+I19</f>
        <v>3.55725</v>
      </c>
      <c r="R19" s="100"/>
      <c r="S19" s="35" t="n">
        <f aca="false">A20-A19</f>
        <v>31</v>
      </c>
      <c r="T19" s="101" t="n">
        <f aca="false">CHOOSE(F$3,A20+24,A19)</f>
        <v>37159</v>
      </c>
      <c r="U19" s="35" t="n">
        <f aca="false">T19-C$3</f>
        <v>385</v>
      </c>
      <c r="V19" s="32" t="n">
        <f aca="false">VLOOKUP($A19,Table,MATCH(V$4,Curves,0))</f>
        <v>0.069462674578446</v>
      </c>
      <c r="W19" s="102" t="n">
        <f aca="false">1/(1+CHOOSE(F$3,(V20+($K$3/10000))/2,(V19+($K$3/10000))/2))^(2*U19/365.25)</f>
        <v>0.930522380268321</v>
      </c>
      <c r="X19" s="35" t="n">
        <f aca="false">IF(AND(mthbeg&lt;=A19,mthend&gt;=A19),1,0)</f>
        <v>1</v>
      </c>
      <c r="Y19" s="35" t="n">
        <f aca="false">S19*X19</f>
        <v>31</v>
      </c>
      <c r="AA19" s="89" t="n">
        <f aca="false">F19*G19</f>
        <v>4096159.51794115</v>
      </c>
      <c r="AB19" s="89" t="n">
        <f aca="false">$F19*H19</f>
        <v>4096159.51794115</v>
      </c>
      <c r="AC19" s="89" t="n">
        <f aca="false">$F19*I19</f>
        <v>4096159.51794115</v>
      </c>
      <c r="AD19" s="89" t="n">
        <f aca="false">$F19*J19</f>
        <v>-26250.0363473693</v>
      </c>
      <c r="AE19" s="89" t="n">
        <f aca="false">$F19*K19</f>
        <v>-26250.0363473693</v>
      </c>
      <c r="AF19" s="89" t="n">
        <f aca="false">$F19*L19</f>
        <v>-26250.0363473693</v>
      </c>
      <c r="AG19" s="89" t="n">
        <f aca="false">$F19*M19</f>
        <v>11538.4775153272</v>
      </c>
      <c r="AH19" s="89" t="n">
        <f aca="false">$F19*N19</f>
        <v>34615.4325459815</v>
      </c>
      <c r="AI19" s="89" t="n">
        <f aca="false">F19*O19</f>
        <v>34615.4325459815</v>
      </c>
      <c r="AJ19" s="93"/>
      <c r="AK19" s="89" t="n">
        <f aca="false">CHOOSE($G$3,AB19-AC19,AC19-AB19)</f>
        <v>0</v>
      </c>
      <c r="AL19" s="89" t="n">
        <f aca="false">CHOOSE($G$3,AE19-AF19,AF19-AE19)</f>
        <v>0</v>
      </c>
      <c r="AM19" s="89" t="n">
        <f aca="false">CHOOSE($G$3,AH19-AI19,AI19-AH19)</f>
        <v>0</v>
      </c>
      <c r="AN19" s="103" t="n">
        <f aca="false">SUM(AK19:AM19)</f>
        <v>0</v>
      </c>
      <c r="AP19" s="89" t="n">
        <f aca="false">CHOOSE($G$3,AA19-AB19,AB19-AA19)</f>
        <v>0</v>
      </c>
      <c r="AQ19" s="89" t="n">
        <f aca="false">CHOOSE($G$3,AD19-AE19,AE19-AD19)</f>
        <v>0</v>
      </c>
      <c r="AR19" s="89" t="n">
        <f aca="false">CHOOSE($G$3,AG19-AH19,AH19-AG19)</f>
        <v>23076.9550306543</v>
      </c>
      <c r="AS19" s="103" t="n">
        <f aca="false">AP19+AQ19+AR19</f>
        <v>23076.9550306543</v>
      </c>
      <c r="AT19" s="103"/>
      <c r="AU19" s="90" t="n">
        <f aca="false">AS19+AN19</f>
        <v>23076.9550306543</v>
      </c>
      <c r="AW19" s="90" t="n">
        <f aca="false">AI19+AF19+AC19</f>
        <v>4104524.91413976</v>
      </c>
      <c r="AX19" s="104"/>
    </row>
    <row r="20" customFormat="false" ht="12.75" hidden="false" customHeight="false" outlineLevel="0" collapsed="false">
      <c r="A20" s="94" t="n">
        <f aca="false">EDATE(A19,1)</f>
        <v>37135</v>
      </c>
      <c r="B20" s="95" t="n">
        <f aca="false">VLOOKUP(MONTH(A20),Volumes,4)</f>
        <v>20000</v>
      </c>
      <c r="C20" s="96"/>
      <c r="D20" s="97" t="n">
        <f aca="false">B20+C20</f>
        <v>20000</v>
      </c>
      <c r="E20" s="84" t="n">
        <f aca="false">IF(X20=0,0,IF(AND(X20=1,$H$3=1),D20*S20,IF($H$3=2,D20,"N/A")))</f>
        <v>600000</v>
      </c>
      <c r="F20" s="84" t="n">
        <f aca="false">E20*W20</f>
        <v>555172.414276362</v>
      </c>
      <c r="G20" s="32" t="n">
        <f aca="false">VLOOKUP($A20,Table,MATCH(G$4,Curves,0))</f>
        <v>3.53</v>
      </c>
      <c r="H20" s="98" t="n">
        <f aca="false">G20</f>
        <v>3.53</v>
      </c>
      <c r="I20" s="99" t="n">
        <f aca="false">H20</f>
        <v>3.53</v>
      </c>
      <c r="J20" s="32" t="n">
        <f aca="false">VLOOKUP($A20,Table,MATCH(J$4,Curves,0))</f>
        <v>-0.02525</v>
      </c>
      <c r="K20" s="98" t="n">
        <f aca="false">J20</f>
        <v>-0.02525</v>
      </c>
      <c r="L20" s="99" t="n">
        <f aca="false">K20</f>
        <v>-0.02525</v>
      </c>
      <c r="M20" s="32" t="n">
        <f aca="false">VLOOKUP($A20,Table,MATCH(M$4,Curves,0))</f>
        <v>0.01</v>
      </c>
      <c r="N20" s="98" t="n">
        <f aca="false">VLOOKUP($A20,Table,MATCH(N$4,Curves,0))</f>
        <v>0.03</v>
      </c>
      <c r="O20" s="99" t="n">
        <f aca="false">N20</f>
        <v>0.03</v>
      </c>
      <c r="P20" s="100"/>
      <c r="Q20" s="99" t="n">
        <f aca="false">O20+L20+I20</f>
        <v>3.53475</v>
      </c>
      <c r="R20" s="100"/>
      <c r="S20" s="35" t="n">
        <f aca="false">A21-A20</f>
        <v>30</v>
      </c>
      <c r="T20" s="101" t="n">
        <f aca="false">CHOOSE(F$3,A21+24,A20)</f>
        <v>37189</v>
      </c>
      <c r="U20" s="35" t="n">
        <f aca="false">T20-C$3</f>
        <v>415</v>
      </c>
      <c r="V20" s="32" t="n">
        <f aca="false">VLOOKUP($A20,Table,MATCH(V$4,Curves,0))</f>
        <v>0.069495314738039</v>
      </c>
      <c r="W20" s="102" t="n">
        <f aca="false">1/(1+CHOOSE(F$3,(V21+($K$3/10000))/2,(V20+($K$3/10000))/2))^(2*U20/365.25)</f>
        <v>0.92528735712727</v>
      </c>
      <c r="X20" s="35" t="n">
        <f aca="false">IF(AND(mthbeg&lt;=A20,mthend&gt;=A20),1,0)</f>
        <v>1</v>
      </c>
      <c r="Y20" s="35" t="n">
        <f aca="false">S20*X20</f>
        <v>30</v>
      </c>
      <c r="AA20" s="89" t="n">
        <f aca="false">F20*G20</f>
        <v>1959758.62239556</v>
      </c>
      <c r="AB20" s="89" t="n">
        <f aca="false">$F20*H20</f>
        <v>1959758.62239556</v>
      </c>
      <c r="AC20" s="89" t="n">
        <f aca="false">$F20*I20</f>
        <v>1959758.62239556</v>
      </c>
      <c r="AD20" s="89" t="n">
        <f aca="false">$F20*J20</f>
        <v>-14018.1034604781</v>
      </c>
      <c r="AE20" s="89" t="n">
        <f aca="false">$F20*K20</f>
        <v>-14018.1034604781</v>
      </c>
      <c r="AF20" s="89" t="n">
        <f aca="false">$F20*L20</f>
        <v>-14018.1034604781</v>
      </c>
      <c r="AG20" s="89" t="n">
        <f aca="false">$F20*M20</f>
        <v>5551.72414276362</v>
      </c>
      <c r="AH20" s="89" t="n">
        <f aca="false">$F20*N20</f>
        <v>16655.1724282909</v>
      </c>
      <c r="AI20" s="89" t="n">
        <f aca="false">F20*O20</f>
        <v>16655.1724282909</v>
      </c>
      <c r="AJ20" s="93"/>
      <c r="AK20" s="89" t="n">
        <f aca="false">CHOOSE($G$3,AB20-AC20,AC20-AB20)</f>
        <v>0</v>
      </c>
      <c r="AL20" s="89" t="n">
        <f aca="false">CHOOSE($G$3,AE20-AF20,AF20-AE20)</f>
        <v>0</v>
      </c>
      <c r="AM20" s="89" t="n">
        <f aca="false">CHOOSE($G$3,AH20-AI20,AI20-AH20)</f>
        <v>0</v>
      </c>
      <c r="AN20" s="103" t="n">
        <f aca="false">SUM(AK20:AM20)</f>
        <v>0</v>
      </c>
      <c r="AP20" s="89" t="n">
        <f aca="false">CHOOSE($G$3,AA20-AB20,AB20-AA20)</f>
        <v>0</v>
      </c>
      <c r="AQ20" s="89" t="n">
        <f aca="false">CHOOSE($G$3,AD20-AE20,AE20-AD20)</f>
        <v>0</v>
      </c>
      <c r="AR20" s="89" t="n">
        <f aca="false">CHOOSE($G$3,AG20-AH20,AH20-AG20)</f>
        <v>11103.4482855272</v>
      </c>
      <c r="AS20" s="103" t="n">
        <f aca="false">AP20+AQ20+AR20</f>
        <v>11103.4482855272</v>
      </c>
      <c r="AT20" s="103"/>
      <c r="AU20" s="90" t="n">
        <f aca="false">AS20+AN20</f>
        <v>11103.4482855272</v>
      </c>
      <c r="AW20" s="90" t="n">
        <f aca="false">AI20+AF20+AC20</f>
        <v>1962395.69136337</v>
      </c>
      <c r="AX20" s="104"/>
    </row>
    <row r="21" customFormat="false" ht="12.75" hidden="false" customHeight="false" outlineLevel="0" collapsed="false">
      <c r="A21" s="94" t="n">
        <f aca="false">EDATE(A20,1)</f>
        <v>37165</v>
      </c>
      <c r="B21" s="95" t="n">
        <f aca="false">VLOOKUP(MONTH(A21),Volumes,4)</f>
        <v>10000</v>
      </c>
      <c r="C21" s="96"/>
      <c r="D21" s="97" t="n">
        <f aca="false">B21+C21</f>
        <v>10000</v>
      </c>
      <c r="E21" s="84" t="n">
        <f aca="false">IF(X21=0,0,IF(AND(X21=1,$H$3=1),D21*S21,IF($H$3=2,D21,"N/A")))</f>
        <v>310000</v>
      </c>
      <c r="F21" s="84" t="n">
        <f aca="false">E21*W21</f>
        <v>285172.398686465</v>
      </c>
      <c r="G21" s="32" t="n">
        <f aca="false">VLOOKUP($A21,Table,MATCH(G$4,Curves,0))</f>
        <v>3.52</v>
      </c>
      <c r="H21" s="98" t="n">
        <f aca="false">G21</f>
        <v>3.52</v>
      </c>
      <c r="I21" s="99" t="n">
        <f aca="false">H21</f>
        <v>3.52</v>
      </c>
      <c r="J21" s="32" t="n">
        <f aca="false">VLOOKUP($A21,Table,MATCH(J$4,Curves,0))</f>
        <v>-0.02525</v>
      </c>
      <c r="K21" s="98" t="n">
        <f aca="false">J21</f>
        <v>-0.02525</v>
      </c>
      <c r="L21" s="99" t="n">
        <f aca="false">K21</f>
        <v>-0.02525</v>
      </c>
      <c r="M21" s="32" t="n">
        <f aca="false">VLOOKUP($A21,Table,MATCH(M$4,Curves,0))</f>
        <v>0.01</v>
      </c>
      <c r="N21" s="98" t="n">
        <f aca="false">VLOOKUP($A21,Table,MATCH(N$4,Curves,0))</f>
        <v>0.03</v>
      </c>
      <c r="O21" s="99" t="n">
        <f aca="false">N21</f>
        <v>0.03</v>
      </c>
      <c r="P21" s="100"/>
      <c r="Q21" s="99" t="n">
        <f aca="false">O21+L21+I21</f>
        <v>3.52475</v>
      </c>
      <c r="R21" s="100"/>
      <c r="S21" s="35" t="n">
        <f aca="false">A22-A21</f>
        <v>31</v>
      </c>
      <c r="T21" s="101" t="n">
        <f aca="false">CHOOSE(F$3,A22+24,A21)</f>
        <v>37220</v>
      </c>
      <c r="U21" s="35" t="n">
        <f aca="false">T21-C$3</f>
        <v>446</v>
      </c>
      <c r="V21" s="32" t="n">
        <f aca="false">VLOOKUP($A21,Table,MATCH(V$4,Curves,0))</f>
        <v>0.069523254685335</v>
      </c>
      <c r="W21" s="102" t="n">
        <f aca="false">1/(1+CHOOSE(F$3,(V22+($K$3/10000))/2,(V21+($K$3/10000))/2))^(2*U21/365.25)</f>
        <v>0.919910963504725</v>
      </c>
      <c r="X21" s="35" t="n">
        <f aca="false">IF(AND(mthbeg&lt;=A21,mthend&gt;=A21),1,0)</f>
        <v>1</v>
      </c>
      <c r="Y21" s="35" t="n">
        <f aca="false">S21*X21</f>
        <v>31</v>
      </c>
      <c r="AA21" s="89" t="n">
        <f aca="false">F21*G21</f>
        <v>1003806.84337636</v>
      </c>
      <c r="AB21" s="89" t="n">
        <f aca="false">$F21*H21</f>
        <v>1003806.84337636</v>
      </c>
      <c r="AC21" s="89" t="n">
        <f aca="false">$F21*I21</f>
        <v>1003806.84337636</v>
      </c>
      <c r="AD21" s="89" t="n">
        <f aca="false">$F21*J21</f>
        <v>-7200.60306683323</v>
      </c>
      <c r="AE21" s="89" t="n">
        <f aca="false">$F21*K21</f>
        <v>-7200.60306683323</v>
      </c>
      <c r="AF21" s="89" t="n">
        <f aca="false">$F21*L21</f>
        <v>-7200.60306683323</v>
      </c>
      <c r="AG21" s="89" t="n">
        <f aca="false">$F21*M21</f>
        <v>2851.72398686465</v>
      </c>
      <c r="AH21" s="89" t="n">
        <f aca="false">$F21*N21</f>
        <v>8555.17196059394</v>
      </c>
      <c r="AI21" s="89" t="n">
        <f aca="false">F21*O21</f>
        <v>8555.17196059394</v>
      </c>
      <c r="AJ21" s="93"/>
      <c r="AK21" s="89" t="n">
        <f aca="false">CHOOSE($G$3,AB21-AC21,AC21-AB21)</f>
        <v>0</v>
      </c>
      <c r="AL21" s="89" t="n">
        <f aca="false">CHOOSE($G$3,AE21-AF21,AF21-AE21)</f>
        <v>0</v>
      </c>
      <c r="AM21" s="89" t="n">
        <f aca="false">CHOOSE($G$3,AH21-AI21,AI21-AH21)</f>
        <v>0</v>
      </c>
      <c r="AN21" s="103" t="n">
        <f aca="false">SUM(AK21:AM21)</f>
        <v>0</v>
      </c>
      <c r="AP21" s="89" t="n">
        <f aca="false">CHOOSE($G$3,AA21-AB21,AB21-AA21)</f>
        <v>0</v>
      </c>
      <c r="AQ21" s="89" t="n">
        <f aca="false">CHOOSE($G$3,AD21-AE21,AE21-AD21)</f>
        <v>0</v>
      </c>
      <c r="AR21" s="89" t="n">
        <f aca="false">CHOOSE($G$3,AG21-AH21,AH21-AG21)</f>
        <v>5703.44797372929</v>
      </c>
      <c r="AS21" s="103" t="n">
        <f aca="false">AP21+AQ21+AR21</f>
        <v>5703.44797372929</v>
      </c>
      <c r="AT21" s="103"/>
      <c r="AU21" s="90" t="n">
        <f aca="false">AS21+AN21</f>
        <v>5703.44797372929</v>
      </c>
      <c r="AW21" s="90" t="n">
        <f aca="false">AI21+AF21+AC21</f>
        <v>1005161.41227012</v>
      </c>
      <c r="AX21" s="104"/>
    </row>
    <row r="22" customFormat="false" ht="12.75" hidden="false" customHeight="false" outlineLevel="0" collapsed="false">
      <c r="A22" s="94" t="n">
        <f aca="false">EDATE(A21,1)</f>
        <v>37196</v>
      </c>
      <c r="B22" s="95" t="n">
        <f aca="false">VLOOKUP(MONTH(A22),Volumes,4)</f>
        <v>10000</v>
      </c>
      <c r="C22" s="96"/>
      <c r="D22" s="97" t="n">
        <f aca="false">B22+C22</f>
        <v>10000</v>
      </c>
      <c r="E22" s="84" t="n">
        <f aca="false">IF(X22=0,0,IF(AND(X22=1,$H$3=1),D22*S22,IF($H$3=2,D22,"N/A")))</f>
        <v>300000</v>
      </c>
      <c r="F22" s="84" t="n">
        <f aca="false">E22*W22</f>
        <v>274420.342789132</v>
      </c>
      <c r="G22" s="32" t="n">
        <f aca="false">VLOOKUP($A22,Table,MATCH(G$4,Curves,0))</f>
        <v>3.617</v>
      </c>
      <c r="H22" s="98" t="n">
        <f aca="false">G22</f>
        <v>3.617</v>
      </c>
      <c r="I22" s="99" t="n">
        <f aca="false">H22</f>
        <v>3.617</v>
      </c>
      <c r="J22" s="32" t="n">
        <f aca="false">VLOOKUP($A22,Table,MATCH(J$4,Curves,0))</f>
        <v>-0.0375</v>
      </c>
      <c r="K22" s="98" t="n">
        <f aca="false">J22</f>
        <v>-0.0375</v>
      </c>
      <c r="L22" s="99" t="n">
        <f aca="false">K22</f>
        <v>-0.0375</v>
      </c>
      <c r="M22" s="32" t="n">
        <f aca="false">VLOOKUP($A22,Table,MATCH(M$4,Curves,0))</f>
        <v>0.01</v>
      </c>
      <c r="N22" s="98" t="n">
        <f aca="false">VLOOKUP($A22,Table,MATCH(N$4,Curves,0))</f>
        <v>0.03</v>
      </c>
      <c r="O22" s="99" t="n">
        <f aca="false">N22</f>
        <v>0.03</v>
      </c>
      <c r="P22" s="100"/>
      <c r="Q22" s="99" t="n">
        <f aca="false">O22+L22+I22</f>
        <v>3.6095</v>
      </c>
      <c r="R22" s="100"/>
      <c r="S22" s="35" t="n">
        <f aca="false">A23-A22</f>
        <v>30</v>
      </c>
      <c r="T22" s="101" t="n">
        <f aca="false">CHOOSE(F$3,A23+24,A22)</f>
        <v>37250</v>
      </c>
      <c r="U22" s="35" t="n">
        <f aca="false">T22-C$3</f>
        <v>476</v>
      </c>
      <c r="V22" s="32" t="n">
        <f aca="false">VLOOKUP($A22,Table,MATCH(V$4,Curves,0))</f>
        <v>0.069546158631486</v>
      </c>
      <c r="W22" s="102" t="n">
        <f aca="false">1/(1+CHOOSE(F$3,(V23+($K$3/10000))/2,(V22+($K$3/10000))/2))^(2*U22/365.25)</f>
        <v>0.914734475963774</v>
      </c>
      <c r="X22" s="35" t="n">
        <f aca="false">IF(AND(mthbeg&lt;=A22,mthend&gt;=A22),1,0)</f>
        <v>1</v>
      </c>
      <c r="Y22" s="35" t="n">
        <f aca="false">S22*X22</f>
        <v>30</v>
      </c>
      <c r="AA22" s="89" t="n">
        <f aca="false">F22*G22</f>
        <v>992578.379868291</v>
      </c>
      <c r="AB22" s="89" t="n">
        <f aca="false">$F22*H22</f>
        <v>992578.379868291</v>
      </c>
      <c r="AC22" s="89" t="n">
        <f aca="false">$F22*I22</f>
        <v>992578.379868291</v>
      </c>
      <c r="AD22" s="89" t="n">
        <f aca="false">$F22*J22</f>
        <v>-10290.7628545925</v>
      </c>
      <c r="AE22" s="89" t="n">
        <f aca="false">$F22*K22</f>
        <v>-10290.7628545925</v>
      </c>
      <c r="AF22" s="89" t="n">
        <f aca="false">$F22*L22</f>
        <v>-10290.7628545925</v>
      </c>
      <c r="AG22" s="89" t="n">
        <f aca="false">$F22*M22</f>
        <v>2744.20342789132</v>
      </c>
      <c r="AH22" s="89" t="n">
        <f aca="false">$F22*N22</f>
        <v>8232.61028367397</v>
      </c>
      <c r="AI22" s="89" t="n">
        <f aca="false">F22*O22</f>
        <v>8232.61028367397</v>
      </c>
      <c r="AJ22" s="93"/>
      <c r="AK22" s="89" t="n">
        <f aca="false">CHOOSE($G$3,AB22-AC22,AC22-AB22)</f>
        <v>0</v>
      </c>
      <c r="AL22" s="89" t="n">
        <f aca="false">CHOOSE($G$3,AE22-AF22,AF22-AE22)</f>
        <v>0</v>
      </c>
      <c r="AM22" s="89" t="n">
        <f aca="false">CHOOSE($G$3,AH22-AI22,AI22-AH22)</f>
        <v>0</v>
      </c>
      <c r="AN22" s="103" t="n">
        <f aca="false">SUM(AK22:AM22)</f>
        <v>0</v>
      </c>
      <c r="AP22" s="89" t="n">
        <f aca="false">CHOOSE($G$3,AA22-AB22,AB22-AA22)</f>
        <v>0</v>
      </c>
      <c r="AQ22" s="89" t="n">
        <f aca="false">CHOOSE($G$3,AD22-AE22,AE22-AD22)</f>
        <v>0</v>
      </c>
      <c r="AR22" s="89" t="n">
        <f aca="false">CHOOSE($G$3,AG22-AH22,AH22-AG22)</f>
        <v>5488.40685578265</v>
      </c>
      <c r="AS22" s="103" t="n">
        <f aca="false">AP22+AQ22+AR22</f>
        <v>5488.40685578265</v>
      </c>
      <c r="AT22" s="103"/>
      <c r="AU22" s="90" t="n">
        <f aca="false">AS22+AN22</f>
        <v>5488.40685578265</v>
      </c>
      <c r="AW22" s="90" t="n">
        <f aca="false">AI22+AF22+AC22</f>
        <v>990520.227297373</v>
      </c>
      <c r="AX22" s="104"/>
    </row>
    <row r="23" customFormat="false" ht="12.75" hidden="false" customHeight="false" outlineLevel="0" collapsed="false">
      <c r="A23" s="94" t="n">
        <f aca="false">EDATE(A22,1)</f>
        <v>37226</v>
      </c>
      <c r="B23" s="95" t="n">
        <f aca="false">VLOOKUP(MONTH(A23),Volumes,4)</f>
        <v>10000</v>
      </c>
      <c r="C23" s="96"/>
      <c r="D23" s="97" t="n">
        <f aca="false">B23+C23</f>
        <v>10000</v>
      </c>
      <c r="E23" s="84" t="n">
        <f aca="false">IF(X23=0,0,IF(AND(X23=1,$H$3=1),D23*S23,IF($H$3=2,D23,"N/A")))</f>
        <v>310000</v>
      </c>
      <c r="F23" s="84" t="n">
        <f aca="false">E23*W23</f>
        <v>281914.022075156</v>
      </c>
      <c r="G23" s="32" t="n">
        <f aca="false">VLOOKUP($A23,Table,MATCH(G$4,Curves,0))</f>
        <v>3.697</v>
      </c>
      <c r="H23" s="98" t="n">
        <f aca="false">G23</f>
        <v>3.697</v>
      </c>
      <c r="I23" s="99" t="n">
        <f aca="false">H23</f>
        <v>3.697</v>
      </c>
      <c r="J23" s="32" t="n">
        <f aca="false">VLOOKUP($A23,Table,MATCH(J$4,Curves,0))</f>
        <v>-0.0375</v>
      </c>
      <c r="K23" s="98" t="n">
        <f aca="false">J23</f>
        <v>-0.0375</v>
      </c>
      <c r="L23" s="99" t="n">
        <f aca="false">K23</f>
        <v>-0.0375</v>
      </c>
      <c r="M23" s="32" t="n">
        <f aca="false">VLOOKUP($A23,Table,MATCH(M$4,Curves,0))</f>
        <v>0.01</v>
      </c>
      <c r="N23" s="98" t="n">
        <f aca="false">VLOOKUP($A23,Table,MATCH(N$4,Curves,0))</f>
        <v>0.03</v>
      </c>
      <c r="O23" s="99" t="n">
        <f aca="false">N23</f>
        <v>0.03</v>
      </c>
      <c r="P23" s="100"/>
      <c r="Q23" s="99" t="n">
        <f aca="false">O23+L23+I23</f>
        <v>3.6895</v>
      </c>
      <c r="R23" s="100"/>
      <c r="S23" s="35" t="n">
        <f aca="false">A24-A23</f>
        <v>31</v>
      </c>
      <c r="T23" s="101" t="n">
        <f aca="false">CHOOSE(F$3,A24+24,A23)</f>
        <v>37281</v>
      </c>
      <c r="U23" s="35" t="n">
        <f aca="false">T23-C$3</f>
        <v>507</v>
      </c>
      <c r="V23" s="32" t="n">
        <f aca="false">VLOOKUP($A23,Table,MATCH(V$4,Curves,0))</f>
        <v>0.069568323740829</v>
      </c>
      <c r="W23" s="102" t="n">
        <f aca="false">1/(1+CHOOSE(F$3,(V24+($K$3/10000))/2,(V23+($K$3/10000))/2))^(2*U23/365.25)</f>
        <v>0.909400071210182</v>
      </c>
      <c r="X23" s="35" t="n">
        <f aca="false">IF(AND(mthbeg&lt;=A23,mthend&gt;=A23),1,0)</f>
        <v>1</v>
      </c>
      <c r="Y23" s="35" t="n">
        <f aca="false">S23*X23</f>
        <v>31</v>
      </c>
      <c r="AA23" s="89" t="n">
        <f aca="false">F23*G23</f>
        <v>1042236.13961185</v>
      </c>
      <c r="AB23" s="89" t="n">
        <f aca="false">$F23*H23</f>
        <v>1042236.13961185</v>
      </c>
      <c r="AC23" s="89" t="n">
        <f aca="false">$F23*I23</f>
        <v>1042236.13961185</v>
      </c>
      <c r="AD23" s="89" t="n">
        <f aca="false">$F23*J23</f>
        <v>-10571.7758278184</v>
      </c>
      <c r="AE23" s="89" t="n">
        <f aca="false">$F23*K23</f>
        <v>-10571.7758278184</v>
      </c>
      <c r="AF23" s="89" t="n">
        <f aca="false">$F23*L23</f>
        <v>-10571.7758278184</v>
      </c>
      <c r="AG23" s="89" t="n">
        <f aca="false">$F23*M23</f>
        <v>2819.14022075156</v>
      </c>
      <c r="AH23" s="89" t="n">
        <f aca="false">$F23*N23</f>
        <v>8457.42066225469</v>
      </c>
      <c r="AI23" s="89" t="n">
        <f aca="false">F23*O23</f>
        <v>8457.42066225469</v>
      </c>
      <c r="AJ23" s="93"/>
      <c r="AK23" s="89" t="n">
        <f aca="false">CHOOSE($G$3,AB23-AC23,AC23-AB23)</f>
        <v>0</v>
      </c>
      <c r="AL23" s="89" t="n">
        <f aca="false">CHOOSE($G$3,AE23-AF23,AF23-AE23)</f>
        <v>0</v>
      </c>
      <c r="AM23" s="89" t="n">
        <f aca="false">CHOOSE($G$3,AH23-AI23,AI23-AH23)</f>
        <v>0</v>
      </c>
      <c r="AN23" s="103" t="n">
        <f aca="false">SUM(AK23:AM23)</f>
        <v>0</v>
      </c>
      <c r="AP23" s="89" t="n">
        <f aca="false">CHOOSE($G$3,AA23-AB23,AB23-AA23)</f>
        <v>0</v>
      </c>
      <c r="AQ23" s="89" t="n">
        <f aca="false">CHOOSE($G$3,AD23-AE23,AE23-AD23)</f>
        <v>0</v>
      </c>
      <c r="AR23" s="89" t="n">
        <f aca="false">CHOOSE($G$3,AG23-AH23,AH23-AG23)</f>
        <v>5638.28044150313</v>
      </c>
      <c r="AS23" s="103" t="n">
        <f aca="false">AP23+AQ23+AR23</f>
        <v>5638.28044150313</v>
      </c>
      <c r="AT23" s="103"/>
      <c r="AU23" s="90" t="n">
        <f aca="false">AS23+AN23</f>
        <v>5638.28044150313</v>
      </c>
      <c r="AW23" s="90" t="n">
        <f aca="false">AI23+AF23+AC23</f>
        <v>1040121.78444629</v>
      </c>
      <c r="AX23" s="104"/>
    </row>
    <row r="24" customFormat="false" ht="12.75" hidden="false" customHeight="false" outlineLevel="0" collapsed="false">
      <c r="A24" s="94" t="n">
        <f aca="false">EDATE(A23,1)</f>
        <v>37257</v>
      </c>
      <c r="B24" s="95" t="n">
        <f aca="false">VLOOKUP(MONTH(A24),Volumes,4)</f>
        <v>10000</v>
      </c>
      <c r="C24" s="96"/>
      <c r="D24" s="97" t="n">
        <f aca="false">B24+C24</f>
        <v>10000</v>
      </c>
      <c r="E24" s="84" t="n">
        <f aca="false">IF(X24=0,0,IF(AND(X24=1,$H$3=1),D24*S24,IF($H$3=2,D24,"N/A")))</f>
        <v>310000</v>
      </c>
      <c r="F24" s="84" t="n">
        <f aca="false">E24*W24</f>
        <v>280262.764384565</v>
      </c>
      <c r="G24" s="32" t="n">
        <f aca="false">VLOOKUP($A24,Table,MATCH(G$4,Curves,0))</f>
        <v>3.692</v>
      </c>
      <c r="H24" s="98" t="n">
        <f aca="false">G24</f>
        <v>3.692</v>
      </c>
      <c r="I24" s="99" t="n">
        <f aca="false">H24</f>
        <v>3.692</v>
      </c>
      <c r="J24" s="32" t="n">
        <f aca="false">VLOOKUP($A24,Table,MATCH(J$4,Curves,0))</f>
        <v>-0.0375</v>
      </c>
      <c r="K24" s="98" t="n">
        <f aca="false">J24</f>
        <v>-0.0375</v>
      </c>
      <c r="L24" s="99" t="n">
        <f aca="false">K24</f>
        <v>-0.0375</v>
      </c>
      <c r="M24" s="32" t="n">
        <f aca="false">VLOOKUP($A24,Table,MATCH(M$4,Curves,0))</f>
        <v>0.01</v>
      </c>
      <c r="N24" s="98" t="n">
        <f aca="false">VLOOKUP($A24,Table,MATCH(N$4,Curves,0))</f>
        <v>0.03</v>
      </c>
      <c r="O24" s="99" t="n">
        <f aca="false">N24</f>
        <v>0.03</v>
      </c>
      <c r="P24" s="100"/>
      <c r="Q24" s="99" t="n">
        <f aca="false">O24+L24+I24</f>
        <v>3.6845</v>
      </c>
      <c r="R24" s="100"/>
      <c r="S24" s="35" t="n">
        <f aca="false">A25-A24</f>
        <v>31</v>
      </c>
      <c r="T24" s="101" t="n">
        <f aca="false">CHOOSE(F$3,A25+24,A24)</f>
        <v>37312</v>
      </c>
      <c r="U24" s="35" t="n">
        <f aca="false">T24-C$3</f>
        <v>538</v>
      </c>
      <c r="V24" s="32" t="n">
        <f aca="false">VLOOKUP($A24,Table,MATCH(V$4,Curves,0))</f>
        <v>0.069601561285392</v>
      </c>
      <c r="W24" s="102" t="n">
        <f aca="false">1/(1+CHOOSE(F$3,(V25+($K$3/10000))/2,(V24+($K$3/10000))/2))^(2*U24/365.25)</f>
        <v>0.904073433498597</v>
      </c>
      <c r="X24" s="35" t="n">
        <f aca="false">IF(AND(mthbeg&lt;=A24,mthend&gt;=A24),1,0)</f>
        <v>1</v>
      </c>
      <c r="Y24" s="35" t="n">
        <f aca="false">S24*X24</f>
        <v>31</v>
      </c>
      <c r="AA24" s="89" t="n">
        <f aca="false">F24*G24</f>
        <v>1034730.12610781</v>
      </c>
      <c r="AB24" s="89" t="n">
        <f aca="false">$F24*H24</f>
        <v>1034730.12610781</v>
      </c>
      <c r="AC24" s="89" t="n">
        <f aca="false">$F24*I24</f>
        <v>1034730.12610781</v>
      </c>
      <c r="AD24" s="89" t="n">
        <f aca="false">$F24*J24</f>
        <v>-10509.8536644212</v>
      </c>
      <c r="AE24" s="89" t="n">
        <f aca="false">$F24*K24</f>
        <v>-10509.8536644212</v>
      </c>
      <c r="AF24" s="89" t="n">
        <f aca="false">$F24*L24</f>
        <v>-10509.8536644212</v>
      </c>
      <c r="AG24" s="89" t="n">
        <f aca="false">$F24*M24</f>
        <v>2802.62764384565</v>
      </c>
      <c r="AH24" s="89" t="n">
        <f aca="false">$F24*N24</f>
        <v>8407.88293153695</v>
      </c>
      <c r="AI24" s="89" t="n">
        <f aca="false">F24*O24</f>
        <v>8407.88293153695</v>
      </c>
      <c r="AJ24" s="93"/>
      <c r="AK24" s="89" t="n">
        <f aca="false">CHOOSE($G$3,AB24-AC24,AC24-AB24)</f>
        <v>0</v>
      </c>
      <c r="AL24" s="89" t="n">
        <f aca="false">CHOOSE($G$3,AE24-AF24,AF24-AE24)</f>
        <v>0</v>
      </c>
      <c r="AM24" s="89" t="n">
        <f aca="false">CHOOSE($G$3,AH24-AI24,AI24-AH24)</f>
        <v>0</v>
      </c>
      <c r="AN24" s="103" t="n">
        <f aca="false">SUM(AK24:AM24)</f>
        <v>0</v>
      </c>
      <c r="AP24" s="89" t="n">
        <f aca="false">CHOOSE($G$3,AA24-AB24,AB24-AA24)</f>
        <v>0</v>
      </c>
      <c r="AQ24" s="89" t="n">
        <f aca="false">CHOOSE($G$3,AD24-AE24,AE24-AD24)</f>
        <v>0</v>
      </c>
      <c r="AR24" s="89" t="n">
        <f aca="false">CHOOSE($G$3,AG24-AH24,AH24-AG24)</f>
        <v>5605.2552876913</v>
      </c>
      <c r="AS24" s="103" t="n">
        <f aca="false">AP24+AQ24+AR24</f>
        <v>5605.2552876913</v>
      </c>
      <c r="AT24" s="103"/>
      <c r="AU24" s="90" t="n">
        <f aca="false">AS24+AN24</f>
        <v>5605.2552876913</v>
      </c>
      <c r="AW24" s="90" t="n">
        <f aca="false">AI24+AF24+AC24</f>
        <v>1032628.15537493</v>
      </c>
      <c r="AX24" s="104"/>
    </row>
    <row r="25" customFormat="false" ht="12.75" hidden="false" customHeight="false" outlineLevel="0" collapsed="false">
      <c r="A25" s="94" t="n">
        <f aca="false">EDATE(A24,1)</f>
        <v>37288</v>
      </c>
      <c r="B25" s="95" t="n">
        <f aca="false">VLOOKUP(MONTH(A25),Volumes,4)</f>
        <v>10000</v>
      </c>
      <c r="C25" s="96"/>
      <c r="D25" s="97" t="n">
        <f aca="false">B25+C25</f>
        <v>10000</v>
      </c>
      <c r="E25" s="84" t="n">
        <f aca="false">IF(X25=0,0,IF(AND(X25=1,$H$3=1),D25*S25,IF($H$3=2,D25,"N/A")))</f>
        <v>280000</v>
      </c>
      <c r="F25" s="84" t="n">
        <f aca="false">E25*W25</f>
        <v>251799.260054444</v>
      </c>
      <c r="G25" s="32" t="n">
        <f aca="false">VLOOKUP($A25,Table,MATCH(G$4,Curves,0))</f>
        <v>3.532</v>
      </c>
      <c r="H25" s="98" t="n">
        <f aca="false">G25</f>
        <v>3.532</v>
      </c>
      <c r="I25" s="99" t="n">
        <f aca="false">H25</f>
        <v>3.532</v>
      </c>
      <c r="J25" s="32" t="n">
        <f aca="false">VLOOKUP($A25,Table,MATCH(J$4,Curves,0))</f>
        <v>-0.0375</v>
      </c>
      <c r="K25" s="98" t="n">
        <f aca="false">J25</f>
        <v>-0.0375</v>
      </c>
      <c r="L25" s="99" t="n">
        <f aca="false">K25</f>
        <v>-0.0375</v>
      </c>
      <c r="M25" s="32" t="n">
        <f aca="false">VLOOKUP($A25,Table,MATCH(M$4,Curves,0))</f>
        <v>0.01</v>
      </c>
      <c r="N25" s="98" t="n">
        <f aca="false">VLOOKUP($A25,Table,MATCH(N$4,Curves,0))</f>
        <v>0.03</v>
      </c>
      <c r="O25" s="99" t="n">
        <f aca="false">N25</f>
        <v>0.03</v>
      </c>
      <c r="P25" s="100"/>
      <c r="Q25" s="99" t="n">
        <f aca="false">O25+L25+I25</f>
        <v>3.5245</v>
      </c>
      <c r="R25" s="100"/>
      <c r="S25" s="35" t="n">
        <f aca="false">A26-A25</f>
        <v>28</v>
      </c>
      <c r="T25" s="101" t="n">
        <f aca="false">CHOOSE(F$3,A26+24,A25)</f>
        <v>37340</v>
      </c>
      <c r="U25" s="35" t="n">
        <f aca="false">T25-C$3</f>
        <v>566</v>
      </c>
      <c r="V25" s="32" t="n">
        <f aca="false">VLOOKUP($A25,Table,MATCH(V$4,Curves,0))</f>
        <v>0.069649106889406</v>
      </c>
      <c r="W25" s="102" t="n">
        <f aca="false">1/(1+CHOOSE(F$3,(V26+($K$3/10000))/2,(V25+($K$3/10000))/2))^(2*U25/365.25)</f>
        <v>0.899283071623013</v>
      </c>
      <c r="X25" s="35" t="n">
        <f aca="false">IF(AND(mthbeg&lt;=A25,mthend&gt;=A25),1,0)</f>
        <v>1</v>
      </c>
      <c r="Y25" s="35" t="n">
        <f aca="false">S25*X25</f>
        <v>28</v>
      </c>
      <c r="AA25" s="89" t="n">
        <f aca="false">F25*G25</f>
        <v>889354.986512295</v>
      </c>
      <c r="AB25" s="89" t="n">
        <f aca="false">$F25*H25</f>
        <v>889354.986512295</v>
      </c>
      <c r="AC25" s="89" t="n">
        <f aca="false">$F25*I25</f>
        <v>889354.986512295</v>
      </c>
      <c r="AD25" s="89" t="n">
        <f aca="false">$F25*J25</f>
        <v>-9442.47225204164</v>
      </c>
      <c r="AE25" s="89" t="n">
        <f aca="false">$F25*K25</f>
        <v>-9442.47225204164</v>
      </c>
      <c r="AF25" s="89" t="n">
        <f aca="false">$F25*L25</f>
        <v>-9442.47225204164</v>
      </c>
      <c r="AG25" s="89" t="n">
        <f aca="false">$F25*M25</f>
        <v>2517.99260054444</v>
      </c>
      <c r="AH25" s="89" t="n">
        <f aca="false">$F25*N25</f>
        <v>7553.97780163331</v>
      </c>
      <c r="AI25" s="89" t="n">
        <f aca="false">F25*O25</f>
        <v>7553.97780163331</v>
      </c>
      <c r="AJ25" s="93"/>
      <c r="AK25" s="89" t="n">
        <f aca="false">CHOOSE($G$3,AB25-AC25,AC25-AB25)</f>
        <v>0</v>
      </c>
      <c r="AL25" s="89" t="n">
        <f aca="false">CHOOSE($G$3,AE25-AF25,AF25-AE25)</f>
        <v>0</v>
      </c>
      <c r="AM25" s="89" t="n">
        <f aca="false">CHOOSE($G$3,AH25-AI25,AI25-AH25)</f>
        <v>0</v>
      </c>
      <c r="AN25" s="103" t="n">
        <f aca="false">SUM(AK25:AM25)</f>
        <v>0</v>
      </c>
      <c r="AP25" s="89" t="n">
        <f aca="false">CHOOSE($G$3,AA25-AB25,AB25-AA25)</f>
        <v>0</v>
      </c>
      <c r="AQ25" s="89" t="n">
        <f aca="false">CHOOSE($G$3,AD25-AE25,AE25-AD25)</f>
        <v>0</v>
      </c>
      <c r="AR25" s="89" t="n">
        <f aca="false">CHOOSE($G$3,AG25-AH25,AH25-AG25)</f>
        <v>5035.98520108887</v>
      </c>
      <c r="AS25" s="103" t="n">
        <f aca="false">AP25+AQ25+AR25</f>
        <v>5035.98520108887</v>
      </c>
      <c r="AT25" s="103"/>
      <c r="AU25" s="90" t="n">
        <f aca="false">AS25+AN25</f>
        <v>5035.98520108887</v>
      </c>
      <c r="AW25" s="90" t="n">
        <f aca="false">AI25+AF25+AC25</f>
        <v>887466.492061887</v>
      </c>
      <c r="AX25" s="104"/>
    </row>
    <row r="26" customFormat="false" ht="12.75" hidden="false" customHeight="false" outlineLevel="0" collapsed="false">
      <c r="A26" s="94" t="n">
        <f aca="false">EDATE(A25,1)</f>
        <v>37316</v>
      </c>
      <c r="B26" s="95" t="n">
        <f aca="false">VLOOKUP(MONTH(A26),Volumes,4)</f>
        <v>10000</v>
      </c>
      <c r="C26" s="96"/>
      <c r="D26" s="97" t="n">
        <f aca="false">B26+C26</f>
        <v>10000</v>
      </c>
      <c r="E26" s="84" t="n">
        <f aca="false">IF(X26=0,0,IF(AND(X26=1,$H$3=1),D26*S26,IF($H$3=2,D26,"N/A")))</f>
        <v>310000</v>
      </c>
      <c r="F26" s="84" t="n">
        <f aca="false">E26*W26</f>
        <v>277148.355234476</v>
      </c>
      <c r="G26" s="32" t="n">
        <f aca="false">VLOOKUP($A26,Table,MATCH(G$4,Curves,0))</f>
        <v>3.377</v>
      </c>
      <c r="H26" s="98" t="n">
        <f aca="false">G26</f>
        <v>3.377</v>
      </c>
      <c r="I26" s="99" t="n">
        <f aca="false">H26</f>
        <v>3.377</v>
      </c>
      <c r="J26" s="32" t="n">
        <f aca="false">VLOOKUP($A26,Table,MATCH(J$4,Curves,0))</f>
        <v>-0.0375</v>
      </c>
      <c r="K26" s="98" t="n">
        <f aca="false">J26</f>
        <v>-0.0375</v>
      </c>
      <c r="L26" s="99" t="n">
        <f aca="false">K26</f>
        <v>-0.0375</v>
      </c>
      <c r="M26" s="32" t="n">
        <f aca="false">VLOOKUP($A26,Table,MATCH(M$4,Curves,0))</f>
        <v>0.01</v>
      </c>
      <c r="N26" s="98" t="n">
        <f aca="false">VLOOKUP($A26,Table,MATCH(N$4,Curves,0))</f>
        <v>0.03</v>
      </c>
      <c r="O26" s="99" t="n">
        <f aca="false">N26</f>
        <v>0.03</v>
      </c>
      <c r="P26" s="100"/>
      <c r="Q26" s="99" t="n">
        <f aca="false">O26+L26+I26</f>
        <v>3.3695</v>
      </c>
      <c r="R26" s="100"/>
      <c r="S26" s="35" t="n">
        <f aca="false">A27-A26</f>
        <v>31</v>
      </c>
      <c r="T26" s="101" t="n">
        <f aca="false">CHOOSE(F$3,A27+24,A26)</f>
        <v>37371</v>
      </c>
      <c r="U26" s="35" t="n">
        <f aca="false">T26-C$3</f>
        <v>597</v>
      </c>
      <c r="V26" s="32" t="n">
        <f aca="false">VLOOKUP($A26,Table,MATCH(V$4,Curves,0))</f>
        <v>0.069692051306576</v>
      </c>
      <c r="W26" s="102" t="n">
        <f aca="false">1/(1+CHOOSE(F$3,(V27+($K$3/10000))/2,(V26+($K$3/10000))/2))^(2*U26/365.25)</f>
        <v>0.894026952369277</v>
      </c>
      <c r="X26" s="35" t="n">
        <f aca="false">IF(AND(mthbeg&lt;=A26,mthend&gt;=A26),1,0)</f>
        <v>1</v>
      </c>
      <c r="Y26" s="35" t="n">
        <f aca="false">S26*X26</f>
        <v>31</v>
      </c>
      <c r="AA26" s="89" t="n">
        <f aca="false">F26*G26</f>
        <v>935929.995626825</v>
      </c>
      <c r="AB26" s="89" t="n">
        <f aca="false">$F26*H26</f>
        <v>935929.995626825</v>
      </c>
      <c r="AC26" s="89" t="n">
        <f aca="false">$F26*I26</f>
        <v>935929.995626825</v>
      </c>
      <c r="AD26" s="89" t="n">
        <f aca="false">$F26*J26</f>
        <v>-10393.0633212929</v>
      </c>
      <c r="AE26" s="89" t="n">
        <f aca="false">$F26*K26</f>
        <v>-10393.0633212929</v>
      </c>
      <c r="AF26" s="89" t="n">
        <f aca="false">$F26*L26</f>
        <v>-10393.0633212929</v>
      </c>
      <c r="AG26" s="89" t="n">
        <f aca="false">$F26*M26</f>
        <v>2771.48355234476</v>
      </c>
      <c r="AH26" s="89" t="n">
        <f aca="false">$F26*N26</f>
        <v>8314.45065703428</v>
      </c>
      <c r="AI26" s="89" t="n">
        <f aca="false">F26*O26</f>
        <v>8314.45065703428</v>
      </c>
      <c r="AJ26" s="93"/>
      <c r="AK26" s="89" t="n">
        <f aca="false">CHOOSE($G$3,AB26-AC26,AC26-AB26)</f>
        <v>0</v>
      </c>
      <c r="AL26" s="89" t="n">
        <f aca="false">CHOOSE($G$3,AE26-AF26,AF26-AE26)</f>
        <v>0</v>
      </c>
      <c r="AM26" s="89" t="n">
        <f aca="false">CHOOSE($G$3,AH26-AI26,AI26-AH26)</f>
        <v>0</v>
      </c>
      <c r="AN26" s="103" t="n">
        <f aca="false">SUM(AK26:AM26)</f>
        <v>0</v>
      </c>
      <c r="AP26" s="89" t="n">
        <f aca="false">CHOOSE($G$3,AA26-AB26,AB26-AA26)</f>
        <v>0</v>
      </c>
      <c r="AQ26" s="89" t="n">
        <f aca="false">CHOOSE($G$3,AD26-AE26,AE26-AD26)</f>
        <v>0</v>
      </c>
      <c r="AR26" s="89" t="n">
        <f aca="false">CHOOSE($G$3,AG26-AH26,AH26-AG26)</f>
        <v>5542.96710468952</v>
      </c>
      <c r="AS26" s="103" t="n">
        <f aca="false">AP26+AQ26+AR26</f>
        <v>5542.96710468952</v>
      </c>
      <c r="AT26" s="103"/>
      <c r="AU26" s="90" t="n">
        <f aca="false">AS26+AN26</f>
        <v>5542.96710468952</v>
      </c>
      <c r="AW26" s="90" t="n">
        <f aca="false">AI26+AF26+AC26</f>
        <v>933851.382962567</v>
      </c>
      <c r="AX26" s="104"/>
    </row>
    <row r="27" customFormat="false" ht="12.75" hidden="false" customHeight="false" outlineLevel="0" collapsed="false">
      <c r="A27" s="94" t="n">
        <f aca="false">EDATE(A26,1)</f>
        <v>37347</v>
      </c>
      <c r="B27" s="95" t="n">
        <f aca="false">VLOOKUP(MONTH(A27),Volumes,4)</f>
        <v>10000</v>
      </c>
      <c r="C27" s="96"/>
      <c r="D27" s="97" t="n">
        <f aca="false">B27+C27</f>
        <v>10000</v>
      </c>
      <c r="E27" s="84" t="n">
        <f aca="false">IF(X27=0,0,IF(AND(X27=1,$H$3=1),D27*S27,IF($H$3=2,D27,"N/A")))</f>
        <v>300000</v>
      </c>
      <c r="F27" s="84" t="n">
        <f aca="false">E27*W27</f>
        <v>266701.010682206</v>
      </c>
      <c r="G27" s="32" t="n">
        <f aca="false">VLOOKUP($A27,Table,MATCH(G$4,Curves,0))</f>
        <v>3.227</v>
      </c>
      <c r="H27" s="98" t="n">
        <f aca="false">G27</f>
        <v>3.227</v>
      </c>
      <c r="I27" s="99" t="n">
        <f aca="false">H27</f>
        <v>3.227</v>
      </c>
      <c r="J27" s="32" t="n">
        <f aca="false">VLOOKUP($A27,Table,MATCH(J$4,Curves,0))</f>
        <v>-0.02</v>
      </c>
      <c r="K27" s="98" t="n">
        <f aca="false">J27</f>
        <v>-0.02</v>
      </c>
      <c r="L27" s="99" t="n">
        <f aca="false">K27</f>
        <v>-0.02</v>
      </c>
      <c r="M27" s="32" t="n">
        <f aca="false">VLOOKUP($A27,Table,MATCH(M$4,Curves,0))</f>
        <v>0.01</v>
      </c>
      <c r="N27" s="98" t="n">
        <f aca="false">VLOOKUP($A27,Table,MATCH(N$4,Curves,0))</f>
        <v>0.03</v>
      </c>
      <c r="O27" s="99" t="n">
        <f aca="false">N27</f>
        <v>0.03</v>
      </c>
      <c r="P27" s="100"/>
      <c r="Q27" s="99" t="n">
        <f aca="false">O27+L27+I27</f>
        <v>3.237</v>
      </c>
      <c r="R27" s="100"/>
      <c r="S27" s="35" t="n">
        <f aca="false">A28-A27</f>
        <v>30</v>
      </c>
      <c r="T27" s="101" t="n">
        <f aca="false">CHOOSE(F$3,A28+24,A27)</f>
        <v>37401</v>
      </c>
      <c r="U27" s="35" t="n">
        <f aca="false">T27-C$3</f>
        <v>627</v>
      </c>
      <c r="V27" s="32" t="n">
        <f aca="false">VLOOKUP($A27,Table,MATCH(V$4,Curves,0))</f>
        <v>0.069722226634656</v>
      </c>
      <c r="W27" s="102" t="n">
        <f aca="false">1/(1+CHOOSE(F$3,(V28+($K$3/10000))/2,(V27+($K$3/10000))/2))^(2*U27/365.25)</f>
        <v>0.889003368940686</v>
      </c>
      <c r="X27" s="35" t="n">
        <f aca="false">IF(AND(mthbeg&lt;=A27,mthend&gt;=A27),1,0)</f>
        <v>1</v>
      </c>
      <c r="Y27" s="35" t="n">
        <f aca="false">S27*X27</f>
        <v>30</v>
      </c>
      <c r="AA27" s="89" t="n">
        <f aca="false">F27*G27</f>
        <v>860644.161471478</v>
      </c>
      <c r="AB27" s="89" t="n">
        <f aca="false">$F27*H27</f>
        <v>860644.161471478</v>
      </c>
      <c r="AC27" s="89" t="n">
        <f aca="false">$F27*I27</f>
        <v>860644.161471478</v>
      </c>
      <c r="AD27" s="89" t="n">
        <f aca="false">$F27*J27</f>
        <v>-5334.02021364412</v>
      </c>
      <c r="AE27" s="89" t="n">
        <f aca="false">$F27*K27</f>
        <v>-5334.02021364412</v>
      </c>
      <c r="AF27" s="89" t="n">
        <f aca="false">$F27*L27</f>
        <v>-5334.02021364412</v>
      </c>
      <c r="AG27" s="89" t="n">
        <f aca="false">$F27*M27</f>
        <v>2667.01010682206</v>
      </c>
      <c r="AH27" s="89" t="n">
        <f aca="false">$F27*N27</f>
        <v>8001.03032046617</v>
      </c>
      <c r="AI27" s="89" t="n">
        <f aca="false">F27*O27</f>
        <v>8001.03032046617</v>
      </c>
      <c r="AJ27" s="93"/>
      <c r="AK27" s="89" t="n">
        <f aca="false">CHOOSE($G$3,AB27-AC27,AC27-AB27)</f>
        <v>0</v>
      </c>
      <c r="AL27" s="89" t="n">
        <f aca="false">CHOOSE($G$3,AE27-AF27,AF27-AE27)</f>
        <v>0</v>
      </c>
      <c r="AM27" s="89" t="n">
        <f aca="false">CHOOSE($G$3,AH27-AI27,AI27-AH27)</f>
        <v>0</v>
      </c>
      <c r="AN27" s="103" t="n">
        <f aca="false">SUM(AK27:AM27)</f>
        <v>0</v>
      </c>
      <c r="AP27" s="89" t="n">
        <f aca="false">CHOOSE($G$3,AA27-AB27,AB27-AA27)</f>
        <v>0</v>
      </c>
      <c r="AQ27" s="89" t="n">
        <f aca="false">CHOOSE($G$3,AD27-AE27,AE27-AD27)</f>
        <v>0</v>
      </c>
      <c r="AR27" s="89" t="n">
        <f aca="false">CHOOSE($G$3,AG27-AH27,AH27-AG27)</f>
        <v>5334.02021364411</v>
      </c>
      <c r="AS27" s="103" t="n">
        <f aca="false">AP27+AQ27+AR27</f>
        <v>5334.02021364411</v>
      </c>
      <c r="AT27" s="103"/>
      <c r="AU27" s="90" t="n">
        <f aca="false">AS27+AN27</f>
        <v>5334.02021364411</v>
      </c>
      <c r="AW27" s="90" t="n">
        <f aca="false">AI27+AF27+AC27</f>
        <v>863311.1715783</v>
      </c>
      <c r="AX27" s="104"/>
    </row>
    <row r="28" customFormat="false" ht="12.75" hidden="false" customHeight="false" outlineLevel="0" collapsed="false">
      <c r="A28" s="94" t="n">
        <f aca="false">EDATE(A27,1)</f>
        <v>37377</v>
      </c>
      <c r="B28" s="95" t="n">
        <f aca="false">VLOOKUP(MONTH(A28),Volumes,4)</f>
        <v>20000</v>
      </c>
      <c r="C28" s="96"/>
      <c r="D28" s="97" t="n">
        <f aca="false">B28+C28</f>
        <v>20000</v>
      </c>
      <c r="E28" s="84" t="n">
        <f aca="false">IF(X28=0,0,IF(AND(X28=1,$H$3=1),D28*S28,IF($H$3=2,D28,"N/A")))</f>
        <v>620000</v>
      </c>
      <c r="F28" s="84" t="n">
        <f aca="false">E28*W28</f>
        <v>547981.712498185</v>
      </c>
      <c r="G28" s="32" t="n">
        <f aca="false">VLOOKUP($A28,Table,MATCH(G$4,Curves,0))</f>
        <v>3.173</v>
      </c>
      <c r="H28" s="98" t="n">
        <f aca="false">G28</f>
        <v>3.173</v>
      </c>
      <c r="I28" s="99" t="n">
        <f aca="false">H28</f>
        <v>3.173</v>
      </c>
      <c r="J28" s="32" t="n">
        <f aca="false">VLOOKUP($A28,Table,MATCH(J$4,Curves,0))</f>
        <v>-0.02025</v>
      </c>
      <c r="K28" s="98" t="n">
        <f aca="false">J28</f>
        <v>-0.02025</v>
      </c>
      <c r="L28" s="99" t="n">
        <f aca="false">K28</f>
        <v>-0.02025</v>
      </c>
      <c r="M28" s="32" t="n">
        <f aca="false">VLOOKUP($A28,Table,MATCH(M$4,Curves,0))</f>
        <v>0.01</v>
      </c>
      <c r="N28" s="98" t="n">
        <f aca="false">VLOOKUP($A28,Table,MATCH(N$4,Curves,0))</f>
        <v>0.03</v>
      </c>
      <c r="O28" s="99" t="n">
        <f aca="false">N28</f>
        <v>0.03</v>
      </c>
      <c r="P28" s="100"/>
      <c r="Q28" s="99" t="n">
        <f aca="false">O28+L28+I28</f>
        <v>3.18275</v>
      </c>
      <c r="R28" s="100"/>
      <c r="S28" s="35" t="n">
        <f aca="false">A29-A28</f>
        <v>31</v>
      </c>
      <c r="T28" s="101" t="n">
        <f aca="false">CHOOSE(F$3,A29+24,A28)</f>
        <v>37432</v>
      </c>
      <c r="U28" s="35" t="n">
        <f aca="false">T28-C$3</f>
        <v>658</v>
      </c>
      <c r="V28" s="32" t="n">
        <f aca="false">VLOOKUP($A28,Table,MATCH(V$4,Curves,0))</f>
        <v>0.069725713675655</v>
      </c>
      <c r="W28" s="102" t="n">
        <f aca="false">1/(1+CHOOSE(F$3,(V29+($K$3/10000))/2,(V28+($K$3/10000))/2))^(2*U28/365.25)</f>
        <v>0.883841471771266</v>
      </c>
      <c r="X28" s="35" t="n">
        <f aca="false">IF(AND(mthbeg&lt;=A28,mthend&gt;=A28),1,0)</f>
        <v>1</v>
      </c>
      <c r="Y28" s="35" t="n">
        <f aca="false">S28*X28</f>
        <v>31</v>
      </c>
      <c r="AA28" s="89" t="n">
        <f aca="false">F28*G28</f>
        <v>1738745.97375674</v>
      </c>
      <c r="AB28" s="89" t="n">
        <f aca="false">$F28*H28</f>
        <v>1738745.97375674</v>
      </c>
      <c r="AC28" s="89" t="n">
        <f aca="false">$F28*I28</f>
        <v>1738745.97375674</v>
      </c>
      <c r="AD28" s="89" t="n">
        <f aca="false">$F28*J28</f>
        <v>-11096.6296780882</v>
      </c>
      <c r="AE28" s="89" t="n">
        <f aca="false">$F28*K28</f>
        <v>-11096.6296780882</v>
      </c>
      <c r="AF28" s="89" t="n">
        <f aca="false">$F28*L28</f>
        <v>-11096.6296780882</v>
      </c>
      <c r="AG28" s="89" t="n">
        <f aca="false">$F28*M28</f>
        <v>5479.81712498185</v>
      </c>
      <c r="AH28" s="89" t="n">
        <f aca="false">$F28*N28</f>
        <v>16439.4513749455</v>
      </c>
      <c r="AI28" s="89" t="n">
        <f aca="false">F28*O28</f>
        <v>16439.4513749455</v>
      </c>
      <c r="AJ28" s="93"/>
      <c r="AK28" s="89" t="n">
        <f aca="false">CHOOSE($G$3,AB28-AC28,AC28-AB28)</f>
        <v>0</v>
      </c>
      <c r="AL28" s="89" t="n">
        <f aca="false">CHOOSE($G$3,AE28-AF28,AF28-AE28)</f>
        <v>0</v>
      </c>
      <c r="AM28" s="89" t="n">
        <f aca="false">CHOOSE($G$3,AH28-AI28,AI28-AH28)</f>
        <v>0</v>
      </c>
      <c r="AN28" s="103" t="n">
        <f aca="false">SUM(AK28:AM28)</f>
        <v>0</v>
      </c>
      <c r="AP28" s="89" t="n">
        <f aca="false">CHOOSE($G$3,AA28-AB28,AB28-AA28)</f>
        <v>0</v>
      </c>
      <c r="AQ28" s="89" t="n">
        <f aca="false">CHOOSE($G$3,AD28-AE28,AE28-AD28)</f>
        <v>0</v>
      </c>
      <c r="AR28" s="89" t="n">
        <f aca="false">CHOOSE($G$3,AG28-AH28,AH28-AG28)</f>
        <v>10959.6342499637</v>
      </c>
      <c r="AS28" s="103" t="n">
        <f aca="false">AP28+AQ28+AR28</f>
        <v>10959.6342499637</v>
      </c>
      <c r="AT28" s="103"/>
      <c r="AU28" s="90" t="n">
        <f aca="false">AS28+AN28</f>
        <v>10959.6342499637</v>
      </c>
      <c r="AW28" s="90" t="n">
        <f aca="false">AI28+AF28+AC28</f>
        <v>1744088.7954536</v>
      </c>
      <c r="AX28" s="104"/>
    </row>
    <row r="29" customFormat="false" ht="12.75" hidden="false" customHeight="false" outlineLevel="0" collapsed="false">
      <c r="A29" s="94" t="n">
        <f aca="false">EDATE(A28,1)</f>
        <v>37408</v>
      </c>
      <c r="B29" s="95" t="n">
        <f aca="false">VLOOKUP(MONTH(A29),Volumes,4)</f>
        <v>40000</v>
      </c>
      <c r="C29" s="96"/>
      <c r="D29" s="97" t="n">
        <f aca="false">B29+C29</f>
        <v>40000</v>
      </c>
      <c r="E29" s="84" t="n">
        <f aca="false">IF(X29=0,0,IF(AND(X29=1,$H$3=1),D29*S29,IF($H$3=2,D29,"N/A")))</f>
        <v>1200000</v>
      </c>
      <c r="F29" s="84" t="n">
        <f aca="false">E29*W29</f>
        <v>1054650.77345881</v>
      </c>
      <c r="G29" s="32" t="n">
        <f aca="false">VLOOKUP($A29,Table,MATCH(G$4,Curves,0))</f>
        <v>3.149</v>
      </c>
      <c r="H29" s="98" t="n">
        <f aca="false">G29</f>
        <v>3.149</v>
      </c>
      <c r="I29" s="99" t="n">
        <f aca="false">H29</f>
        <v>3.149</v>
      </c>
      <c r="J29" s="32" t="n">
        <f aca="false">VLOOKUP($A29,Table,MATCH(J$4,Curves,0))</f>
        <v>-0.02025</v>
      </c>
      <c r="K29" s="98" t="n">
        <f aca="false">J29</f>
        <v>-0.02025</v>
      </c>
      <c r="L29" s="99" t="n">
        <f aca="false">K29</f>
        <v>-0.02025</v>
      </c>
      <c r="M29" s="32" t="n">
        <f aca="false">VLOOKUP($A29,Table,MATCH(M$4,Curves,0))</f>
        <v>0.01</v>
      </c>
      <c r="N29" s="98" t="n">
        <f aca="false">VLOOKUP($A29,Table,MATCH(N$4,Curves,0))</f>
        <v>0.03</v>
      </c>
      <c r="O29" s="99" t="n">
        <f aca="false">N29</f>
        <v>0.03</v>
      </c>
      <c r="P29" s="100"/>
      <c r="Q29" s="99" t="n">
        <f aca="false">O29+L29+I29</f>
        <v>3.15875</v>
      </c>
      <c r="R29" s="100"/>
      <c r="S29" s="35" t="n">
        <f aca="false">A30-A29</f>
        <v>30</v>
      </c>
      <c r="T29" s="101" t="n">
        <f aca="false">CHOOSE(F$3,A30+24,A29)</f>
        <v>37462</v>
      </c>
      <c r="U29" s="35" t="n">
        <f aca="false">T29-C$3</f>
        <v>688</v>
      </c>
      <c r="V29" s="32" t="n">
        <f aca="false">VLOOKUP($A29,Table,MATCH(V$4,Curves,0))</f>
        <v>0.069729316951359</v>
      </c>
      <c r="W29" s="102" t="n">
        <f aca="false">1/(1+CHOOSE(F$3,(V30+($K$3/10000))/2,(V29+($K$3/10000))/2))^(2*U29/365.25)</f>
        <v>0.878875644549011</v>
      </c>
      <c r="X29" s="35" t="n">
        <f aca="false">IF(AND(mthbeg&lt;=A29,mthend&gt;=A29),1,0)</f>
        <v>1</v>
      </c>
      <c r="Y29" s="35" t="n">
        <f aca="false">S29*X29</f>
        <v>30</v>
      </c>
      <c r="AA29" s="89" t="n">
        <f aca="false">F29*G29</f>
        <v>3321095.2856218</v>
      </c>
      <c r="AB29" s="89" t="n">
        <f aca="false">$F29*H29</f>
        <v>3321095.2856218</v>
      </c>
      <c r="AC29" s="89" t="n">
        <f aca="false">$F29*I29</f>
        <v>3321095.2856218</v>
      </c>
      <c r="AD29" s="89" t="n">
        <f aca="false">$F29*J29</f>
        <v>-21356.678162541</v>
      </c>
      <c r="AE29" s="89" t="n">
        <f aca="false">$F29*K29</f>
        <v>-21356.678162541</v>
      </c>
      <c r="AF29" s="89" t="n">
        <f aca="false">$F29*L29</f>
        <v>-21356.678162541</v>
      </c>
      <c r="AG29" s="89" t="n">
        <f aca="false">$F29*M29</f>
        <v>10546.5077345881</v>
      </c>
      <c r="AH29" s="89" t="n">
        <f aca="false">$F29*N29</f>
        <v>31639.5232037644</v>
      </c>
      <c r="AI29" s="89" t="n">
        <f aca="false">F29*O29</f>
        <v>31639.5232037644</v>
      </c>
      <c r="AJ29" s="93"/>
      <c r="AK29" s="89" t="n">
        <f aca="false">CHOOSE($G$3,AB29-AC29,AC29-AB29)</f>
        <v>0</v>
      </c>
      <c r="AL29" s="89" t="n">
        <f aca="false">CHOOSE($G$3,AE29-AF29,AF29-AE29)</f>
        <v>0</v>
      </c>
      <c r="AM29" s="89" t="n">
        <f aca="false">CHOOSE($G$3,AH29-AI29,AI29-AH29)</f>
        <v>0</v>
      </c>
      <c r="AN29" s="103" t="n">
        <f aca="false">SUM(AK29:AM29)</f>
        <v>0</v>
      </c>
      <c r="AP29" s="89" t="n">
        <f aca="false">CHOOSE($G$3,AA29-AB29,AB29-AA29)</f>
        <v>0</v>
      </c>
      <c r="AQ29" s="89" t="n">
        <f aca="false">CHOOSE($G$3,AD29-AE29,AE29-AD29)</f>
        <v>0</v>
      </c>
      <c r="AR29" s="89" t="n">
        <f aca="false">CHOOSE($G$3,AG29-AH29,AH29-AG29)</f>
        <v>21093.0154691763</v>
      </c>
      <c r="AS29" s="103" t="n">
        <f aca="false">AP29+AQ29+AR29</f>
        <v>21093.0154691763</v>
      </c>
      <c r="AT29" s="103"/>
      <c r="AU29" s="90" t="n">
        <f aca="false">AS29+AN29</f>
        <v>21093.0154691763</v>
      </c>
      <c r="AW29" s="90" t="n">
        <f aca="false">AI29+AF29+AC29</f>
        <v>3331378.13066303</v>
      </c>
      <c r="AX29" s="104"/>
    </row>
    <row r="30" customFormat="false" ht="12.75" hidden="false" customHeight="false" outlineLevel="0" collapsed="false">
      <c r="A30" s="94" t="n">
        <f aca="false">EDATE(A29,1)</f>
        <v>37438</v>
      </c>
      <c r="B30" s="95" t="n">
        <f aca="false">VLOOKUP(MONTH(A30),Volumes,4)</f>
        <v>40000</v>
      </c>
      <c r="C30" s="96"/>
      <c r="D30" s="97" t="n">
        <f aca="false">B30+C30</f>
        <v>40000</v>
      </c>
      <c r="E30" s="84" t="n">
        <f aca="false">IF(X30=0,0,IF(AND(X30=1,$H$3=1),D30*S30,IF($H$3=2,D30,"N/A")))</f>
        <v>1240000</v>
      </c>
      <c r="F30" s="84" t="n">
        <f aca="false">E30*W30</f>
        <v>1083482.00954757</v>
      </c>
      <c r="G30" s="32" t="n">
        <f aca="false">VLOOKUP($A30,Table,MATCH(G$4,Curves,0))</f>
        <v>3.143</v>
      </c>
      <c r="H30" s="98" t="n">
        <f aca="false">G30</f>
        <v>3.143</v>
      </c>
      <c r="I30" s="99" t="n">
        <f aca="false">H30</f>
        <v>3.143</v>
      </c>
      <c r="J30" s="32" t="n">
        <f aca="false">VLOOKUP($A30,Table,MATCH(J$4,Curves,0))</f>
        <v>-0.02025</v>
      </c>
      <c r="K30" s="98" t="n">
        <f aca="false">J30</f>
        <v>-0.02025</v>
      </c>
      <c r="L30" s="99" t="n">
        <f aca="false">K30</f>
        <v>-0.02025</v>
      </c>
      <c r="M30" s="32" t="n">
        <f aca="false">VLOOKUP($A30,Table,MATCH(M$4,Curves,0))</f>
        <v>0.01</v>
      </c>
      <c r="N30" s="98" t="n">
        <f aca="false">VLOOKUP($A30,Table,MATCH(N$4,Curves,0))</f>
        <v>0.03</v>
      </c>
      <c r="O30" s="99" t="n">
        <f aca="false">N30</f>
        <v>0.03</v>
      </c>
      <c r="P30" s="100"/>
      <c r="Q30" s="99" t="n">
        <f aca="false">O30+L30+I30</f>
        <v>3.15275</v>
      </c>
      <c r="R30" s="100"/>
      <c r="S30" s="35" t="n">
        <f aca="false">A31-A30</f>
        <v>31</v>
      </c>
      <c r="T30" s="101" t="n">
        <f aca="false">CHOOSE(F$3,A31+24,A30)</f>
        <v>37493</v>
      </c>
      <c r="U30" s="35" t="n">
        <f aca="false">T30-C$3</f>
        <v>719</v>
      </c>
      <c r="V30" s="32" t="n">
        <f aca="false">VLOOKUP($A30,Table,MATCH(V$4,Curves,0))</f>
        <v>0.069731858434381</v>
      </c>
      <c r="W30" s="102" t="n">
        <f aca="false">1/(1+CHOOSE(F$3,(V31+($K$3/10000))/2,(V30+($K$3/10000))/2))^(2*U30/365.25)</f>
        <v>0.873775814151268</v>
      </c>
      <c r="X30" s="35" t="n">
        <f aca="false">IF(AND(mthbeg&lt;=A30,mthend&gt;=A30),1,0)</f>
        <v>1</v>
      </c>
      <c r="Y30" s="35" t="n">
        <f aca="false">S30*X30</f>
        <v>31</v>
      </c>
      <c r="AA30" s="89" t="n">
        <f aca="false">F30*G30</f>
        <v>3405383.95600802</v>
      </c>
      <c r="AB30" s="89" t="n">
        <f aca="false">$F30*H30</f>
        <v>3405383.95600802</v>
      </c>
      <c r="AC30" s="89" t="n">
        <f aca="false">$F30*I30</f>
        <v>3405383.95600802</v>
      </c>
      <c r="AD30" s="89" t="n">
        <f aca="false">$F30*J30</f>
        <v>-21940.5106933383</v>
      </c>
      <c r="AE30" s="89" t="n">
        <f aca="false">$F30*K30</f>
        <v>-21940.5106933383</v>
      </c>
      <c r="AF30" s="89" t="n">
        <f aca="false">$F30*L30</f>
        <v>-21940.5106933383</v>
      </c>
      <c r="AG30" s="89" t="n">
        <f aca="false">$F30*M30</f>
        <v>10834.8200954757</v>
      </c>
      <c r="AH30" s="89" t="n">
        <f aca="false">$F30*N30</f>
        <v>32504.4602864272</v>
      </c>
      <c r="AI30" s="89" t="n">
        <f aca="false">F30*O30</f>
        <v>32504.4602864272</v>
      </c>
      <c r="AJ30" s="93"/>
      <c r="AK30" s="89" t="n">
        <f aca="false">CHOOSE($G$3,AB30-AC30,AC30-AB30)</f>
        <v>0</v>
      </c>
      <c r="AL30" s="89" t="n">
        <f aca="false">CHOOSE($G$3,AE30-AF30,AF30-AE30)</f>
        <v>0</v>
      </c>
      <c r="AM30" s="89" t="n">
        <f aca="false">CHOOSE($G$3,AH30-AI30,AI30-AH30)</f>
        <v>0</v>
      </c>
      <c r="AN30" s="103" t="n">
        <f aca="false">SUM(AK30:AM30)</f>
        <v>0</v>
      </c>
      <c r="AP30" s="89" t="n">
        <f aca="false">CHOOSE($G$3,AA30-AB30,AB30-AA30)</f>
        <v>0</v>
      </c>
      <c r="AQ30" s="89" t="n">
        <f aca="false">CHOOSE($G$3,AD30-AE30,AE30-AD30)</f>
        <v>0</v>
      </c>
      <c r="AR30" s="89" t="n">
        <f aca="false">CHOOSE($G$3,AG30-AH30,AH30-AG30)</f>
        <v>21669.6401909514</v>
      </c>
      <c r="AS30" s="103" t="n">
        <f aca="false">AP30+AQ30+AR30</f>
        <v>21669.6401909514</v>
      </c>
      <c r="AT30" s="103"/>
      <c r="AU30" s="90" t="n">
        <f aca="false">AS30+AN30</f>
        <v>21669.6401909514</v>
      </c>
      <c r="AW30" s="90" t="n">
        <f aca="false">AI30+AF30+AC30</f>
        <v>3415947.90560111</v>
      </c>
      <c r="AX30" s="104"/>
    </row>
    <row r="31" customFormat="false" ht="12.75" hidden="false" customHeight="false" outlineLevel="0" collapsed="false">
      <c r="A31" s="94" t="n">
        <f aca="false">EDATE(A30,1)</f>
        <v>37469</v>
      </c>
      <c r="B31" s="95" t="n">
        <f aca="false">VLOOKUP(MONTH(A31),Volumes,4)</f>
        <v>40000</v>
      </c>
      <c r="C31" s="96"/>
      <c r="D31" s="97" t="n">
        <f aca="false">B31+C31</f>
        <v>40000</v>
      </c>
      <c r="E31" s="84" t="n">
        <f aca="false">IF(X31=0,0,IF(AND(X31=1,$H$3=1),D31*S31,IF($H$3=2,D31,"N/A")))</f>
        <v>1240000</v>
      </c>
      <c r="F31" s="84" t="n">
        <f aca="false">E31*W31</f>
        <v>1077194.72561357</v>
      </c>
      <c r="G31" s="32" t="n">
        <f aca="false">VLOOKUP($A31,Table,MATCH(G$4,Curves,0))</f>
        <v>3.143</v>
      </c>
      <c r="H31" s="98" t="n">
        <f aca="false">G31</f>
        <v>3.143</v>
      </c>
      <c r="I31" s="99" t="n">
        <f aca="false">H31</f>
        <v>3.143</v>
      </c>
      <c r="J31" s="32" t="n">
        <f aca="false">VLOOKUP($A31,Table,MATCH(J$4,Curves,0))</f>
        <v>-0.02025</v>
      </c>
      <c r="K31" s="98" t="n">
        <f aca="false">J31</f>
        <v>-0.02025</v>
      </c>
      <c r="L31" s="99" t="n">
        <f aca="false">K31</f>
        <v>-0.02025</v>
      </c>
      <c r="M31" s="32" t="n">
        <f aca="false">VLOOKUP($A31,Table,MATCH(M$4,Curves,0))</f>
        <v>0.01</v>
      </c>
      <c r="N31" s="98" t="n">
        <f aca="false">VLOOKUP($A31,Table,MATCH(N$4,Curves,0))</f>
        <v>0.03</v>
      </c>
      <c r="O31" s="99" t="n">
        <f aca="false">N31</f>
        <v>0.03</v>
      </c>
      <c r="P31" s="100"/>
      <c r="Q31" s="99" t="n">
        <f aca="false">O31+L31+I31</f>
        <v>3.15275</v>
      </c>
      <c r="R31" s="100"/>
      <c r="S31" s="35" t="n">
        <f aca="false">A32-A31</f>
        <v>31</v>
      </c>
      <c r="T31" s="101" t="n">
        <f aca="false">CHOOSE(F$3,A32+24,A31)</f>
        <v>37524</v>
      </c>
      <c r="U31" s="35" t="n">
        <f aca="false">T31-C$3</f>
        <v>750</v>
      </c>
      <c r="V31" s="32" t="n">
        <f aca="false">VLOOKUP($A31,Table,MATCH(V$4,Curves,0))</f>
        <v>0.069732928915693</v>
      </c>
      <c r="W31" s="102" t="n">
        <f aca="false">1/(1+CHOOSE(F$3,(V32+($K$3/10000))/2,(V31+($K$3/10000))/2))^(2*U31/365.25)</f>
        <v>0.868705423881908</v>
      </c>
      <c r="X31" s="35" t="n">
        <f aca="false">IF(AND(mthbeg&lt;=A31,mthend&gt;=A31),1,0)</f>
        <v>1</v>
      </c>
      <c r="Y31" s="35" t="n">
        <f aca="false">S31*X31</f>
        <v>31</v>
      </c>
      <c r="AA31" s="89" t="n">
        <f aca="false">F31*G31</f>
        <v>3385623.02260344</v>
      </c>
      <c r="AB31" s="89" t="n">
        <f aca="false">$F31*H31</f>
        <v>3385623.02260344</v>
      </c>
      <c r="AC31" s="89" t="n">
        <f aca="false">$F31*I31</f>
        <v>3385623.02260344</v>
      </c>
      <c r="AD31" s="89" t="n">
        <f aca="false">$F31*J31</f>
        <v>-21813.1931936747</v>
      </c>
      <c r="AE31" s="89" t="n">
        <f aca="false">$F31*K31</f>
        <v>-21813.1931936747</v>
      </c>
      <c r="AF31" s="89" t="n">
        <f aca="false">$F31*L31</f>
        <v>-21813.1931936747</v>
      </c>
      <c r="AG31" s="89" t="n">
        <f aca="false">$F31*M31</f>
        <v>10771.9472561357</v>
      </c>
      <c r="AH31" s="89" t="n">
        <f aca="false">$F31*N31</f>
        <v>32315.841768407</v>
      </c>
      <c r="AI31" s="89" t="n">
        <f aca="false">F31*O31</f>
        <v>32315.841768407</v>
      </c>
      <c r="AJ31" s="93"/>
      <c r="AK31" s="89" t="n">
        <f aca="false">CHOOSE($G$3,AB31-AC31,AC31-AB31)</f>
        <v>0</v>
      </c>
      <c r="AL31" s="89" t="n">
        <f aca="false">CHOOSE($G$3,AE31-AF31,AF31-AE31)</f>
        <v>0</v>
      </c>
      <c r="AM31" s="89" t="n">
        <f aca="false">CHOOSE($G$3,AH31-AI31,AI31-AH31)</f>
        <v>0</v>
      </c>
      <c r="AN31" s="103" t="n">
        <f aca="false">SUM(AK31:AM31)</f>
        <v>0</v>
      </c>
      <c r="AP31" s="89" t="n">
        <f aca="false">CHOOSE($G$3,AA31-AB31,AB31-AA31)</f>
        <v>0</v>
      </c>
      <c r="AQ31" s="89" t="n">
        <f aca="false">CHOOSE($G$3,AD31-AE31,AE31-AD31)</f>
        <v>0</v>
      </c>
      <c r="AR31" s="89" t="n">
        <f aca="false">CHOOSE($G$3,AG31-AH31,AH31-AG31)</f>
        <v>21543.8945122713</v>
      </c>
      <c r="AS31" s="103" t="n">
        <f aca="false">AP31+AQ31+AR31</f>
        <v>21543.8945122713</v>
      </c>
      <c r="AT31" s="103"/>
      <c r="AU31" s="90" t="n">
        <f aca="false">AS31+AN31</f>
        <v>21543.8945122713</v>
      </c>
      <c r="AW31" s="90" t="n">
        <f aca="false">AI31+AF31+AC31</f>
        <v>3396125.67117817</v>
      </c>
      <c r="AX31" s="104"/>
    </row>
    <row r="32" customFormat="false" ht="12.75" hidden="false" customHeight="false" outlineLevel="0" collapsed="false">
      <c r="A32" s="94" t="n">
        <f aca="false">EDATE(A31,1)</f>
        <v>37500</v>
      </c>
      <c r="B32" s="95" t="n">
        <f aca="false">VLOOKUP(MONTH(A32),Volumes,4)</f>
        <v>20000</v>
      </c>
      <c r="C32" s="96"/>
      <c r="D32" s="97" t="n">
        <f aca="false">B32+C32</f>
        <v>20000</v>
      </c>
      <c r="E32" s="84" t="n">
        <f aca="false">IF(X32=0,0,IF(AND(X32=1,$H$3=1),D32*S32,IF($H$3=2,D32,"N/A")))</f>
        <v>600000</v>
      </c>
      <c r="F32" s="84" t="n">
        <f aca="false">E32*W32</f>
        <v>518297.5082629</v>
      </c>
      <c r="G32" s="32" t="n">
        <f aca="false">VLOOKUP($A32,Table,MATCH(G$4,Curves,0))</f>
        <v>3.129</v>
      </c>
      <c r="H32" s="98" t="n">
        <f aca="false">G32</f>
        <v>3.129</v>
      </c>
      <c r="I32" s="99" t="n">
        <f aca="false">H32</f>
        <v>3.129</v>
      </c>
      <c r="J32" s="32" t="n">
        <f aca="false">VLOOKUP($A32,Table,MATCH(J$4,Curves,0))</f>
        <v>-0.02275</v>
      </c>
      <c r="K32" s="98" t="n">
        <f aca="false">J32</f>
        <v>-0.02275</v>
      </c>
      <c r="L32" s="99" t="n">
        <f aca="false">K32</f>
        <v>-0.02275</v>
      </c>
      <c r="M32" s="32" t="n">
        <f aca="false">VLOOKUP($A32,Table,MATCH(M$4,Curves,0))</f>
        <v>0.01</v>
      </c>
      <c r="N32" s="98" t="n">
        <f aca="false">VLOOKUP($A32,Table,MATCH(N$4,Curves,0))</f>
        <v>0.03</v>
      </c>
      <c r="O32" s="99" t="n">
        <f aca="false">N32</f>
        <v>0.03</v>
      </c>
      <c r="P32" s="100"/>
      <c r="Q32" s="99" t="n">
        <f aca="false">O32+L32+I32</f>
        <v>3.13625</v>
      </c>
      <c r="R32" s="100"/>
      <c r="S32" s="35" t="n">
        <f aca="false">A33-A32</f>
        <v>30</v>
      </c>
      <c r="T32" s="101" t="n">
        <f aca="false">CHOOSE(F$3,A33+24,A32)</f>
        <v>37554</v>
      </c>
      <c r="U32" s="35" t="n">
        <f aca="false">T32-C$3</f>
        <v>780</v>
      </c>
      <c r="V32" s="32" t="n">
        <f aca="false">VLOOKUP($A32,Table,MATCH(V$4,Curves,0))</f>
        <v>0.069733999397005</v>
      </c>
      <c r="W32" s="102" t="n">
        <f aca="false">1/(1+CHOOSE(F$3,(V33+($K$3/10000))/2,(V32+($K$3/10000))/2))^(2*U32/365.25)</f>
        <v>0.863829180438167</v>
      </c>
      <c r="X32" s="35" t="n">
        <f aca="false">IF(AND(mthbeg&lt;=A32,mthend&gt;=A32),1,0)</f>
        <v>1</v>
      </c>
      <c r="Y32" s="35" t="n">
        <f aca="false">S32*X32</f>
        <v>30</v>
      </c>
      <c r="AA32" s="89" t="n">
        <f aca="false">F32*G32</f>
        <v>1621752.90335462</v>
      </c>
      <c r="AB32" s="89" t="n">
        <f aca="false">$F32*H32</f>
        <v>1621752.90335462</v>
      </c>
      <c r="AC32" s="89" t="n">
        <f aca="false">$F32*I32</f>
        <v>1621752.90335462</v>
      </c>
      <c r="AD32" s="89" t="n">
        <f aca="false">$F32*J32</f>
        <v>-11791.268312981</v>
      </c>
      <c r="AE32" s="89" t="n">
        <f aca="false">$F32*K32</f>
        <v>-11791.268312981</v>
      </c>
      <c r="AF32" s="89" t="n">
        <f aca="false">$F32*L32</f>
        <v>-11791.268312981</v>
      </c>
      <c r="AG32" s="89" t="n">
        <f aca="false">$F32*M32</f>
        <v>5182.975082629</v>
      </c>
      <c r="AH32" s="89" t="n">
        <f aca="false">$F32*N32</f>
        <v>15548.925247887</v>
      </c>
      <c r="AI32" s="89" t="n">
        <f aca="false">F32*O32</f>
        <v>15548.925247887</v>
      </c>
      <c r="AJ32" s="93"/>
      <c r="AK32" s="89" t="n">
        <f aca="false">CHOOSE($G$3,AB32-AC32,AC32-AB32)</f>
        <v>0</v>
      </c>
      <c r="AL32" s="89" t="n">
        <f aca="false">CHOOSE($G$3,AE32-AF32,AF32-AE32)</f>
        <v>0</v>
      </c>
      <c r="AM32" s="89" t="n">
        <f aca="false">CHOOSE($G$3,AH32-AI32,AI32-AH32)</f>
        <v>0</v>
      </c>
      <c r="AN32" s="103" t="n">
        <f aca="false">SUM(AK32:AM32)</f>
        <v>0</v>
      </c>
      <c r="AP32" s="89" t="n">
        <f aca="false">CHOOSE($G$3,AA32-AB32,AB32-AA32)</f>
        <v>0</v>
      </c>
      <c r="AQ32" s="89" t="n">
        <f aca="false">CHOOSE($G$3,AD32-AE32,AE32-AD32)</f>
        <v>0</v>
      </c>
      <c r="AR32" s="89" t="n">
        <f aca="false">CHOOSE($G$3,AG32-AH32,AH32-AG32)</f>
        <v>10365.950165258</v>
      </c>
      <c r="AS32" s="103" t="n">
        <f aca="false">AP32+AQ32+AR32</f>
        <v>10365.950165258</v>
      </c>
      <c r="AT32" s="103"/>
      <c r="AU32" s="90" t="n">
        <f aca="false">AS32+AN32</f>
        <v>10365.950165258</v>
      </c>
      <c r="AW32" s="90" t="n">
        <f aca="false">AI32+AF32+AC32</f>
        <v>1625510.56028952</v>
      </c>
      <c r="AX32" s="104"/>
    </row>
    <row r="33" customFormat="false" ht="12.75" hidden="false" customHeight="false" outlineLevel="0" collapsed="false">
      <c r="A33" s="94" t="n">
        <f aca="false">EDATE(A32,1)</f>
        <v>37530</v>
      </c>
      <c r="B33" s="95" t="n">
        <f aca="false">VLOOKUP(MONTH(A33),Volumes,4)</f>
        <v>10000</v>
      </c>
      <c r="C33" s="96"/>
      <c r="D33" s="97" t="n">
        <f aca="false">B33+C33</f>
        <v>10000</v>
      </c>
      <c r="E33" s="84" t="n">
        <f aca="false">IF(X33=0,0,IF(AND(X33=1,$H$3=1),D33*S33,IF($H$3=2,D33,"N/A")))</f>
        <v>310000</v>
      </c>
      <c r="F33" s="84" t="n">
        <f aca="false">E33*W33</f>
        <v>266235.20589132</v>
      </c>
      <c r="G33" s="32" t="n">
        <f aca="false">VLOOKUP($A33,Table,MATCH(G$4,Curves,0))</f>
        <v>3.144</v>
      </c>
      <c r="H33" s="98" t="n">
        <f aca="false">G33</f>
        <v>3.144</v>
      </c>
      <c r="I33" s="99" t="n">
        <f aca="false">H33</f>
        <v>3.144</v>
      </c>
      <c r="J33" s="32" t="n">
        <f aca="false">VLOOKUP($A33,Table,MATCH(J$4,Curves,0))</f>
        <v>-0.02275</v>
      </c>
      <c r="K33" s="98" t="n">
        <f aca="false">J33</f>
        <v>-0.02275</v>
      </c>
      <c r="L33" s="99" t="n">
        <f aca="false">K33</f>
        <v>-0.02275</v>
      </c>
      <c r="M33" s="32" t="n">
        <f aca="false">VLOOKUP($A33,Table,MATCH(M$4,Curves,0))</f>
        <v>0.01</v>
      </c>
      <c r="N33" s="98" t="n">
        <f aca="false">VLOOKUP($A33,Table,MATCH(N$4,Curves,0))</f>
        <v>0.03</v>
      </c>
      <c r="O33" s="99" t="n">
        <f aca="false">N33</f>
        <v>0.03</v>
      </c>
      <c r="P33" s="100"/>
      <c r="Q33" s="99" t="n">
        <f aca="false">O33+L33+I33</f>
        <v>3.15125</v>
      </c>
      <c r="R33" s="100"/>
      <c r="S33" s="35" t="n">
        <f aca="false">A34-A33</f>
        <v>31</v>
      </c>
      <c r="T33" s="101" t="n">
        <f aca="false">CHOOSE(F$3,A34+24,A33)</f>
        <v>37585</v>
      </c>
      <c r="U33" s="35" t="n">
        <f aca="false">T33-C$3</f>
        <v>811</v>
      </c>
      <c r="V33" s="32" t="n">
        <f aca="false">VLOOKUP($A33,Table,MATCH(V$4,Curves,0))</f>
        <v>0.069733512731258</v>
      </c>
      <c r="W33" s="102" t="n">
        <f aca="false">1/(1+CHOOSE(F$3,(V34+($K$3/10000))/2,(V33+($K$3/10000))/2))^(2*U33/365.25)</f>
        <v>0.85882324481071</v>
      </c>
      <c r="X33" s="35" t="n">
        <f aca="false">IF(AND(mthbeg&lt;=A33,mthend&gt;=A33),1,0)</f>
        <v>1</v>
      </c>
      <c r="Y33" s="35" t="n">
        <f aca="false">S33*X33</f>
        <v>31</v>
      </c>
      <c r="AA33" s="89" t="n">
        <f aca="false">F33*G33</f>
        <v>837043.48732231</v>
      </c>
      <c r="AB33" s="89" t="n">
        <f aca="false">$F33*H33</f>
        <v>837043.48732231</v>
      </c>
      <c r="AC33" s="89" t="n">
        <f aca="false">$F33*I33</f>
        <v>837043.48732231</v>
      </c>
      <c r="AD33" s="89" t="n">
        <f aca="false">$F33*J33</f>
        <v>-6056.85093402753</v>
      </c>
      <c r="AE33" s="89" t="n">
        <f aca="false">$F33*K33</f>
        <v>-6056.85093402753</v>
      </c>
      <c r="AF33" s="89" t="n">
        <f aca="false">$F33*L33</f>
        <v>-6056.85093402753</v>
      </c>
      <c r="AG33" s="89" t="n">
        <f aca="false">$F33*M33</f>
        <v>2662.3520589132</v>
      </c>
      <c r="AH33" s="89" t="n">
        <f aca="false">$F33*N33</f>
        <v>7987.0561767396</v>
      </c>
      <c r="AI33" s="89" t="n">
        <f aca="false">F33*O33</f>
        <v>7987.0561767396</v>
      </c>
      <c r="AJ33" s="93"/>
      <c r="AK33" s="89" t="n">
        <f aca="false">CHOOSE($G$3,AB33-AC33,AC33-AB33)</f>
        <v>0</v>
      </c>
      <c r="AL33" s="89" t="n">
        <f aca="false">CHOOSE($G$3,AE33-AF33,AF33-AE33)</f>
        <v>0</v>
      </c>
      <c r="AM33" s="89" t="n">
        <f aca="false">CHOOSE($G$3,AH33-AI33,AI33-AH33)</f>
        <v>0</v>
      </c>
      <c r="AN33" s="103" t="n">
        <f aca="false">SUM(AK33:AM33)</f>
        <v>0</v>
      </c>
      <c r="AP33" s="89" t="n">
        <f aca="false">CHOOSE($G$3,AA33-AB33,AB33-AA33)</f>
        <v>0</v>
      </c>
      <c r="AQ33" s="89" t="n">
        <f aca="false">CHOOSE($G$3,AD33-AE33,AE33-AD33)</f>
        <v>0</v>
      </c>
      <c r="AR33" s="89" t="n">
        <f aca="false">CHOOSE($G$3,AG33-AH33,AH33-AG33)</f>
        <v>5324.7041178264</v>
      </c>
      <c r="AS33" s="103" t="n">
        <f aca="false">AP33+AQ33+AR33</f>
        <v>5324.7041178264</v>
      </c>
      <c r="AT33" s="103"/>
      <c r="AU33" s="90" t="n">
        <f aca="false">AS33+AN33</f>
        <v>5324.7041178264</v>
      </c>
      <c r="AW33" s="90" t="n">
        <f aca="false">AI33+AF33+AC33</f>
        <v>838973.692565022</v>
      </c>
      <c r="AX33" s="104"/>
    </row>
    <row r="34" customFormat="false" ht="12.75" hidden="false" customHeight="false" outlineLevel="0" collapsed="false">
      <c r="A34" s="94" t="n">
        <f aca="false">EDATE(A33,1)</f>
        <v>37561</v>
      </c>
      <c r="B34" s="95" t="n">
        <f aca="false">VLOOKUP(MONTH(A34),Volumes,4)</f>
        <v>10000</v>
      </c>
      <c r="C34" s="96"/>
      <c r="D34" s="97" t="n">
        <f aca="false">B34+C34</f>
        <v>10000</v>
      </c>
      <c r="E34" s="84" t="n">
        <f aca="false">IF(X34=0,0,IF(AND(X34=1,$H$3=1),D34*S34,IF($H$3=2,D34,"N/A")))</f>
        <v>300000</v>
      </c>
      <c r="F34" s="84" t="n">
        <f aca="false">E34*W34</f>
        <v>256202.03167701</v>
      </c>
      <c r="G34" s="32" t="n">
        <f aca="false">VLOOKUP($A34,Table,MATCH(G$4,Curves,0))</f>
        <v>3.236</v>
      </c>
      <c r="H34" s="98" t="n">
        <f aca="false">G34</f>
        <v>3.236</v>
      </c>
      <c r="I34" s="99" t="n">
        <f aca="false">H34</f>
        <v>3.236</v>
      </c>
      <c r="J34" s="32" t="n">
        <f aca="false">VLOOKUP($A34,Table,MATCH(J$4,Curves,0))</f>
        <v>-0.04</v>
      </c>
      <c r="K34" s="98" t="n">
        <f aca="false">J34</f>
        <v>-0.04</v>
      </c>
      <c r="L34" s="99" t="n">
        <f aca="false">K34</f>
        <v>-0.04</v>
      </c>
      <c r="M34" s="32" t="n">
        <f aca="false">VLOOKUP($A34,Table,MATCH(M$4,Curves,0))</f>
        <v>0.01</v>
      </c>
      <c r="N34" s="98" t="n">
        <f aca="false">VLOOKUP($A34,Table,MATCH(N$4,Curves,0))</f>
        <v>0.03</v>
      </c>
      <c r="O34" s="99" t="n">
        <f aca="false">N34</f>
        <v>0.03</v>
      </c>
      <c r="P34" s="100"/>
      <c r="Q34" s="99" t="n">
        <f aca="false">O34+L34+I34</f>
        <v>3.226</v>
      </c>
      <c r="R34" s="100"/>
      <c r="S34" s="35" t="n">
        <f aca="false">A35-A34</f>
        <v>30</v>
      </c>
      <c r="T34" s="101" t="n">
        <f aca="false">CHOOSE(F$3,A35+24,A34)</f>
        <v>37615</v>
      </c>
      <c r="U34" s="35" t="n">
        <f aca="false">T34-C$3</f>
        <v>841</v>
      </c>
      <c r="V34" s="32" t="n">
        <f aca="false">VLOOKUP($A34,Table,MATCH(V$4,Curves,0))</f>
        <v>0.069730824922526</v>
      </c>
      <c r="W34" s="102" t="n">
        <f aca="false">1/(1+CHOOSE(F$3,(V35+($K$3/10000))/2,(V34+($K$3/10000))/2))^(2*U34/365.25)</f>
        <v>0.854006772256699</v>
      </c>
      <c r="X34" s="35" t="n">
        <f aca="false">IF(AND(mthbeg&lt;=A34,mthend&gt;=A34),1,0)</f>
        <v>1</v>
      </c>
      <c r="Y34" s="35" t="n">
        <f aca="false">S34*X34</f>
        <v>30</v>
      </c>
      <c r="AA34" s="89" t="n">
        <f aca="false">F34*G34</f>
        <v>829069.774506803</v>
      </c>
      <c r="AB34" s="89" t="n">
        <f aca="false">$F34*H34</f>
        <v>829069.774506803</v>
      </c>
      <c r="AC34" s="89" t="n">
        <f aca="false">$F34*I34</f>
        <v>829069.774506803</v>
      </c>
      <c r="AD34" s="89" t="n">
        <f aca="false">$F34*J34</f>
        <v>-10248.0812670804</v>
      </c>
      <c r="AE34" s="89" t="n">
        <f aca="false">$F34*K34</f>
        <v>-10248.0812670804</v>
      </c>
      <c r="AF34" s="89" t="n">
        <f aca="false">$F34*L34</f>
        <v>-10248.0812670804</v>
      </c>
      <c r="AG34" s="89" t="n">
        <f aca="false">$F34*M34</f>
        <v>2562.0203167701</v>
      </c>
      <c r="AH34" s="89" t="n">
        <f aca="false">$F34*N34</f>
        <v>7686.06095031029</v>
      </c>
      <c r="AI34" s="89" t="n">
        <f aca="false">F34*O34</f>
        <v>7686.06095031029</v>
      </c>
      <c r="AJ34" s="93"/>
      <c r="AK34" s="89" t="n">
        <f aca="false">CHOOSE($G$3,AB34-AC34,AC34-AB34)</f>
        <v>0</v>
      </c>
      <c r="AL34" s="89" t="n">
        <f aca="false">CHOOSE($G$3,AE34-AF34,AF34-AE34)</f>
        <v>0</v>
      </c>
      <c r="AM34" s="89" t="n">
        <f aca="false">CHOOSE($G$3,AH34-AI34,AI34-AH34)</f>
        <v>0</v>
      </c>
      <c r="AN34" s="103" t="n">
        <f aca="false">SUM(AK34:AM34)</f>
        <v>0</v>
      </c>
      <c r="AP34" s="89" t="n">
        <f aca="false">CHOOSE($G$3,AA34-AB34,AB34-AA34)</f>
        <v>0</v>
      </c>
      <c r="AQ34" s="89" t="n">
        <f aca="false">CHOOSE($G$3,AD34-AE34,AE34-AD34)</f>
        <v>0</v>
      </c>
      <c r="AR34" s="89" t="n">
        <f aca="false">CHOOSE($G$3,AG34-AH34,AH34-AG34)</f>
        <v>5124.04063354019</v>
      </c>
      <c r="AS34" s="103" t="n">
        <f aca="false">AP34+AQ34+AR34</f>
        <v>5124.04063354019</v>
      </c>
      <c r="AT34" s="103"/>
      <c r="AU34" s="90" t="n">
        <f aca="false">AS34+AN34</f>
        <v>5124.04063354019</v>
      </c>
      <c r="AW34" s="90" t="n">
        <f aca="false">AI34+AF34+AC34</f>
        <v>826507.754190033</v>
      </c>
      <c r="AX34" s="104"/>
    </row>
    <row r="35" customFormat="false" ht="12.75" hidden="false" customHeight="false" outlineLevel="0" collapsed="false">
      <c r="A35" s="94" t="n">
        <f aca="false">EDATE(A34,1)</f>
        <v>37591</v>
      </c>
      <c r="B35" s="95" t="n">
        <f aca="false">VLOOKUP(MONTH(A35),Volumes,4)</f>
        <v>10000</v>
      </c>
      <c r="C35" s="96"/>
      <c r="D35" s="97" t="n">
        <f aca="false">B35+C35</f>
        <v>10000</v>
      </c>
      <c r="E35" s="84" t="n">
        <f aca="false">IF(X35=0,0,IF(AND(X35=1,$H$3=1),D35*S35,IF($H$3=2,D35,"N/A")))</f>
        <v>310000</v>
      </c>
      <c r="F35" s="84" t="n">
        <f aca="false">E35*W35</f>
        <v>263203.378283896</v>
      </c>
      <c r="G35" s="32" t="n">
        <f aca="false">VLOOKUP($A35,Table,MATCH(G$4,Curves,0))</f>
        <v>3.322</v>
      </c>
      <c r="H35" s="98" t="n">
        <f aca="false">G35</f>
        <v>3.322</v>
      </c>
      <c r="I35" s="99" t="n">
        <f aca="false">H35</f>
        <v>3.322</v>
      </c>
      <c r="J35" s="32" t="n">
        <f aca="false">VLOOKUP($A35,Table,MATCH(J$4,Curves,0))</f>
        <v>-0.04</v>
      </c>
      <c r="K35" s="98" t="n">
        <f aca="false">J35</f>
        <v>-0.04</v>
      </c>
      <c r="L35" s="99" t="n">
        <f aca="false">K35</f>
        <v>-0.04</v>
      </c>
      <c r="M35" s="32" t="n">
        <f aca="false">VLOOKUP($A35,Table,MATCH(M$4,Curves,0))</f>
        <v>0.01</v>
      </c>
      <c r="N35" s="98" t="n">
        <f aca="false">VLOOKUP($A35,Table,MATCH(N$4,Curves,0))</f>
        <v>0.03</v>
      </c>
      <c r="O35" s="99" t="n">
        <f aca="false">N35</f>
        <v>0.03</v>
      </c>
      <c r="P35" s="100"/>
      <c r="Q35" s="99" t="n">
        <f aca="false">O35+L35+I35</f>
        <v>3.312</v>
      </c>
      <c r="R35" s="100"/>
      <c r="S35" s="35" t="n">
        <f aca="false">A36-A35</f>
        <v>31</v>
      </c>
      <c r="T35" s="101" t="n">
        <f aca="false">CHOOSE(F$3,A36+24,A35)</f>
        <v>37646</v>
      </c>
      <c r="U35" s="35" t="n">
        <f aca="false">T35-C$3</f>
        <v>872</v>
      </c>
      <c r="V35" s="32" t="n">
        <f aca="false">VLOOKUP($A35,Table,MATCH(V$4,Curves,0))</f>
        <v>0.069728223817303</v>
      </c>
      <c r="W35" s="102" t="n">
        <f aca="false">1/(1+CHOOSE(F$3,(V36+($K$3/10000))/2,(V35+($K$3/10000))/2))^(2*U35/365.25)</f>
        <v>0.849043155754504</v>
      </c>
      <c r="X35" s="35" t="n">
        <f aca="false">IF(AND(mthbeg&lt;=A35,mthend&gt;=A35),1,0)</f>
        <v>1</v>
      </c>
      <c r="Y35" s="35" t="n">
        <f aca="false">S35*X35</f>
        <v>31</v>
      </c>
      <c r="AA35" s="89" t="n">
        <f aca="false">F35*G35</f>
        <v>874361.622659104</v>
      </c>
      <c r="AB35" s="89" t="n">
        <f aca="false">$F35*H35</f>
        <v>874361.622659104</v>
      </c>
      <c r="AC35" s="89" t="n">
        <f aca="false">$F35*I35</f>
        <v>874361.622659104</v>
      </c>
      <c r="AD35" s="89" t="n">
        <f aca="false">$F35*J35</f>
        <v>-10528.1351313559</v>
      </c>
      <c r="AE35" s="89" t="n">
        <f aca="false">$F35*K35</f>
        <v>-10528.1351313559</v>
      </c>
      <c r="AF35" s="89" t="n">
        <f aca="false">$F35*L35</f>
        <v>-10528.1351313559</v>
      </c>
      <c r="AG35" s="89" t="n">
        <f aca="false">$F35*M35</f>
        <v>2632.03378283896</v>
      </c>
      <c r="AH35" s="89" t="n">
        <f aca="false">$F35*N35</f>
        <v>7896.10134851689</v>
      </c>
      <c r="AI35" s="89" t="n">
        <f aca="false">F35*O35</f>
        <v>7896.10134851689</v>
      </c>
      <c r="AJ35" s="93"/>
      <c r="AK35" s="89" t="n">
        <f aca="false">CHOOSE($G$3,AB35-AC35,AC35-AB35)</f>
        <v>0</v>
      </c>
      <c r="AL35" s="89" t="n">
        <f aca="false">CHOOSE($G$3,AE35-AF35,AF35-AE35)</f>
        <v>0</v>
      </c>
      <c r="AM35" s="89" t="n">
        <f aca="false">CHOOSE($G$3,AH35-AI35,AI35-AH35)</f>
        <v>0</v>
      </c>
      <c r="AN35" s="103" t="n">
        <f aca="false">SUM(AK35:AM35)</f>
        <v>0</v>
      </c>
      <c r="AP35" s="89" t="n">
        <f aca="false">CHOOSE($G$3,AA35-AB35,AB35-AA35)</f>
        <v>0</v>
      </c>
      <c r="AQ35" s="89" t="n">
        <f aca="false">CHOOSE($G$3,AD35-AE35,AE35-AD35)</f>
        <v>0</v>
      </c>
      <c r="AR35" s="89" t="n">
        <f aca="false">CHOOSE($G$3,AG35-AH35,AH35-AG35)</f>
        <v>5264.06756567793</v>
      </c>
      <c r="AS35" s="103" t="n">
        <f aca="false">AP35+AQ35+AR35</f>
        <v>5264.06756567793</v>
      </c>
      <c r="AT35" s="103"/>
      <c r="AU35" s="90" t="n">
        <f aca="false">AS35+AN35</f>
        <v>5264.06756567793</v>
      </c>
      <c r="AW35" s="90" t="n">
        <f aca="false">AI35+AF35+AC35</f>
        <v>871729.588876265</v>
      </c>
      <c r="AX35" s="104"/>
    </row>
    <row r="36" customFormat="false" ht="12.75" hidden="false" customHeight="false" outlineLevel="0" collapsed="false">
      <c r="A36" s="94" t="n">
        <f aca="false">EDATE(A35,1)</f>
        <v>37622</v>
      </c>
      <c r="B36" s="95" t="n">
        <f aca="false">VLOOKUP(MONTH(A36),Volumes,4)</f>
        <v>10000</v>
      </c>
      <c r="C36" s="96"/>
      <c r="D36" s="97" t="n">
        <f aca="false">B36+C36</f>
        <v>10000</v>
      </c>
      <c r="E36" s="84" t="n">
        <f aca="false">IF(X36=0,0,IF(AND(X36=1,$H$3=1),D36*S36,IF($H$3=2,D36,"N/A")))</f>
        <v>310000</v>
      </c>
      <c r="F36" s="84" t="n">
        <f aca="false">E36*W36</f>
        <v>261667.43537356</v>
      </c>
      <c r="G36" s="32" t="n">
        <f aca="false">VLOOKUP($A36,Table,MATCH(G$4,Curves,0))</f>
        <v>3.332</v>
      </c>
      <c r="H36" s="98" t="n">
        <f aca="false">G36</f>
        <v>3.332</v>
      </c>
      <c r="I36" s="99" t="n">
        <f aca="false">H36</f>
        <v>3.332</v>
      </c>
      <c r="J36" s="32" t="n">
        <f aca="false">VLOOKUP($A36,Table,MATCH(J$4,Curves,0))</f>
        <v>-0.04</v>
      </c>
      <c r="K36" s="98" t="n">
        <f aca="false">J36</f>
        <v>-0.04</v>
      </c>
      <c r="L36" s="99" t="n">
        <f aca="false">K36</f>
        <v>-0.04</v>
      </c>
      <c r="M36" s="32" t="n">
        <f aca="false">VLOOKUP($A36,Table,MATCH(M$4,Curves,0))</f>
        <v>0.01</v>
      </c>
      <c r="N36" s="98" t="n">
        <f aca="false">VLOOKUP($A36,Table,MATCH(N$4,Curves,0))</f>
        <v>0.03</v>
      </c>
      <c r="O36" s="99" t="n">
        <f aca="false">N36</f>
        <v>0.03</v>
      </c>
      <c r="P36" s="100"/>
      <c r="Q36" s="99" t="n">
        <f aca="false">O36+L36+I36</f>
        <v>3.322</v>
      </c>
      <c r="R36" s="100"/>
      <c r="S36" s="35" t="n">
        <f aca="false">A37-A36</f>
        <v>31</v>
      </c>
      <c r="T36" s="101" t="n">
        <f aca="false">CHOOSE(F$3,A37+24,A36)</f>
        <v>37677</v>
      </c>
      <c r="U36" s="35" t="n">
        <f aca="false">T36-C$3</f>
        <v>903</v>
      </c>
      <c r="V36" s="32" t="n">
        <f aca="false">VLOOKUP($A36,Table,MATCH(V$4,Curves,0))</f>
        <v>0.069733366991158</v>
      </c>
      <c r="W36" s="102" t="n">
        <f aca="false">1/(1+CHOOSE(F$3,(V37+($K$3/10000))/2,(V36+($K$3/10000))/2))^(2*U36/365.25)</f>
        <v>0.844088501205033</v>
      </c>
      <c r="X36" s="35" t="n">
        <f aca="false">IF(AND(mthbeg&lt;=A36,mthend&gt;=A36),1,0)</f>
        <v>1</v>
      </c>
      <c r="Y36" s="35" t="n">
        <f aca="false">S36*X36</f>
        <v>31</v>
      </c>
      <c r="AA36" s="89" t="n">
        <f aca="false">F36*G36</f>
        <v>871875.894664703</v>
      </c>
      <c r="AB36" s="89" t="n">
        <f aca="false">$F36*H36</f>
        <v>871875.894664703</v>
      </c>
      <c r="AC36" s="89" t="n">
        <f aca="false">$F36*I36</f>
        <v>871875.894664703</v>
      </c>
      <c r="AD36" s="89" t="n">
        <f aca="false">$F36*J36</f>
        <v>-10466.6974149424</v>
      </c>
      <c r="AE36" s="89" t="n">
        <f aca="false">$F36*K36</f>
        <v>-10466.6974149424</v>
      </c>
      <c r="AF36" s="89" t="n">
        <f aca="false">$F36*L36</f>
        <v>-10466.6974149424</v>
      </c>
      <c r="AG36" s="89" t="n">
        <f aca="false">$F36*M36</f>
        <v>2616.6743537356</v>
      </c>
      <c r="AH36" s="89" t="n">
        <f aca="false">$F36*N36</f>
        <v>7850.02306120681</v>
      </c>
      <c r="AI36" s="89" t="n">
        <f aca="false">F36*O36</f>
        <v>7850.02306120681</v>
      </c>
      <c r="AJ36" s="93"/>
      <c r="AK36" s="89" t="n">
        <f aca="false">CHOOSE($G$3,AB36-AC36,AC36-AB36)</f>
        <v>0</v>
      </c>
      <c r="AL36" s="89" t="n">
        <f aca="false">CHOOSE($G$3,AE36-AF36,AF36-AE36)</f>
        <v>0</v>
      </c>
      <c r="AM36" s="89" t="n">
        <f aca="false">CHOOSE($G$3,AH36-AI36,AI36-AH36)</f>
        <v>0</v>
      </c>
      <c r="AN36" s="103" t="n">
        <f aca="false">SUM(AK36:AM36)</f>
        <v>0</v>
      </c>
      <c r="AP36" s="89" t="n">
        <f aca="false">CHOOSE($G$3,AA36-AB36,AB36-AA36)</f>
        <v>0</v>
      </c>
      <c r="AQ36" s="89" t="n">
        <f aca="false">CHOOSE($G$3,AD36-AE36,AE36-AD36)</f>
        <v>0</v>
      </c>
      <c r="AR36" s="89" t="n">
        <f aca="false">CHOOSE($G$3,AG36-AH36,AH36-AG36)</f>
        <v>5233.34870747121</v>
      </c>
      <c r="AS36" s="103" t="n">
        <f aca="false">AP36+AQ36+AR36</f>
        <v>5233.34870747121</v>
      </c>
      <c r="AT36" s="103"/>
      <c r="AU36" s="90" t="n">
        <f aca="false">AS36+AN36</f>
        <v>5233.34870747121</v>
      </c>
      <c r="AW36" s="90" t="n">
        <f aca="false">AI36+AF36+AC36</f>
        <v>869259.220310967</v>
      </c>
      <c r="AX36" s="104"/>
    </row>
    <row r="37" customFormat="false" ht="12.75" hidden="false" customHeight="false" outlineLevel="0" collapsed="false">
      <c r="A37" s="94" t="n">
        <f aca="false">EDATE(A36,1)</f>
        <v>37653</v>
      </c>
      <c r="B37" s="95" t="n">
        <f aca="false">VLOOKUP(MONTH(A37),Volumes,4)</f>
        <v>10000</v>
      </c>
      <c r="C37" s="96"/>
      <c r="D37" s="97" t="n">
        <f aca="false">B37+C37</f>
        <v>10000</v>
      </c>
      <c r="E37" s="84" t="n">
        <f aca="false">IF(X37=0,0,IF(AND(X37=1,$H$3=1),D37*S37,IF($H$3=2,D37,"N/A")))</f>
        <v>280000</v>
      </c>
      <c r="F37" s="84" t="n">
        <f aca="false">E37*W37</f>
        <v>235098.206367081</v>
      </c>
      <c r="G37" s="32" t="n">
        <f aca="false">VLOOKUP($A37,Table,MATCH(G$4,Curves,0))</f>
        <v>3.202</v>
      </c>
      <c r="H37" s="98" t="n">
        <f aca="false">G37</f>
        <v>3.202</v>
      </c>
      <c r="I37" s="99" t="n">
        <f aca="false">H37</f>
        <v>3.202</v>
      </c>
      <c r="J37" s="32" t="n">
        <f aca="false">VLOOKUP($A37,Table,MATCH(J$4,Curves,0))</f>
        <v>-0.04</v>
      </c>
      <c r="K37" s="98" t="n">
        <f aca="false">J37</f>
        <v>-0.04</v>
      </c>
      <c r="L37" s="99" t="n">
        <f aca="false">K37</f>
        <v>-0.04</v>
      </c>
      <c r="M37" s="32" t="n">
        <f aca="false">VLOOKUP($A37,Table,MATCH(M$4,Curves,0))</f>
        <v>0.01</v>
      </c>
      <c r="N37" s="98" t="n">
        <f aca="false">VLOOKUP($A37,Table,MATCH(N$4,Curves,0))</f>
        <v>0.03</v>
      </c>
      <c r="O37" s="99" t="n">
        <f aca="false">N37</f>
        <v>0.03</v>
      </c>
      <c r="P37" s="100"/>
      <c r="Q37" s="99" t="n">
        <f aca="false">O37+L37+I37</f>
        <v>3.192</v>
      </c>
      <c r="R37" s="100"/>
      <c r="S37" s="35" t="n">
        <f aca="false">A38-A37</f>
        <v>28</v>
      </c>
      <c r="T37" s="101" t="n">
        <f aca="false">CHOOSE(F$3,A38+24,A37)</f>
        <v>37705</v>
      </c>
      <c r="U37" s="35" t="n">
        <f aca="false">T37-C$3</f>
        <v>931</v>
      </c>
      <c r="V37" s="32" t="n">
        <f aca="false">VLOOKUP($A37,Table,MATCH(V$4,Curves,0))</f>
        <v>0.069748019215343</v>
      </c>
      <c r="W37" s="102" t="n">
        <f aca="false">1/(1+CHOOSE(F$3,(V38+($K$3/10000))/2,(V37+($K$3/10000))/2))^(2*U37/365.25)</f>
        <v>0.839636451311004</v>
      </c>
      <c r="X37" s="35" t="n">
        <f aca="false">IF(AND(mthbeg&lt;=A37,mthend&gt;=A37),1,0)</f>
        <v>1</v>
      </c>
      <c r="Y37" s="35" t="n">
        <f aca="false">S37*X37</f>
        <v>28</v>
      </c>
      <c r="AA37" s="89" t="n">
        <f aca="false">F37*G37</f>
        <v>752784.456787393</v>
      </c>
      <c r="AB37" s="89" t="n">
        <f aca="false">$F37*H37</f>
        <v>752784.456787393</v>
      </c>
      <c r="AC37" s="89" t="n">
        <f aca="false">$F37*I37</f>
        <v>752784.456787393</v>
      </c>
      <c r="AD37" s="89" t="n">
        <f aca="false">$F37*J37</f>
        <v>-9403.92825468324</v>
      </c>
      <c r="AE37" s="89" t="n">
        <f aca="false">$F37*K37</f>
        <v>-9403.92825468324</v>
      </c>
      <c r="AF37" s="89" t="n">
        <f aca="false">$F37*L37</f>
        <v>-9403.92825468324</v>
      </c>
      <c r="AG37" s="89" t="n">
        <f aca="false">$F37*M37</f>
        <v>2350.98206367081</v>
      </c>
      <c r="AH37" s="89" t="n">
        <f aca="false">$F37*N37</f>
        <v>7052.94619101243</v>
      </c>
      <c r="AI37" s="89" t="n">
        <f aca="false">F37*O37</f>
        <v>7052.94619101243</v>
      </c>
      <c r="AJ37" s="93"/>
      <c r="AK37" s="89" t="n">
        <f aca="false">CHOOSE($G$3,AB37-AC37,AC37-AB37)</f>
        <v>0</v>
      </c>
      <c r="AL37" s="89" t="n">
        <f aca="false">CHOOSE($G$3,AE37-AF37,AF37-AE37)</f>
        <v>0</v>
      </c>
      <c r="AM37" s="89" t="n">
        <f aca="false">CHOOSE($G$3,AH37-AI37,AI37-AH37)</f>
        <v>0</v>
      </c>
      <c r="AN37" s="103" t="n">
        <f aca="false">SUM(AK37:AM37)</f>
        <v>0</v>
      </c>
      <c r="AP37" s="89" t="n">
        <f aca="false">CHOOSE($G$3,AA37-AB37,AB37-AA37)</f>
        <v>0</v>
      </c>
      <c r="AQ37" s="89" t="n">
        <f aca="false">CHOOSE($G$3,AD37-AE37,AE37-AD37)</f>
        <v>0</v>
      </c>
      <c r="AR37" s="89" t="n">
        <f aca="false">CHOOSE($G$3,AG37-AH37,AH37-AG37)</f>
        <v>4701.96412734162</v>
      </c>
      <c r="AS37" s="103" t="n">
        <f aca="false">AP37+AQ37+AR37</f>
        <v>4701.96412734162</v>
      </c>
      <c r="AT37" s="103"/>
      <c r="AU37" s="90" t="n">
        <f aca="false">AS37+AN37</f>
        <v>4701.96412734162</v>
      </c>
      <c r="AW37" s="90" t="n">
        <f aca="false">AI37+AF37+AC37</f>
        <v>750433.474723723</v>
      </c>
      <c r="AX37" s="104"/>
    </row>
    <row r="38" customFormat="false" ht="12.75" hidden="false" customHeight="false" outlineLevel="0" collapsed="false">
      <c r="A38" s="94" t="n">
        <f aca="false">EDATE(A37,1)</f>
        <v>37681</v>
      </c>
      <c r="B38" s="95" t="n">
        <f aca="false">VLOOKUP(MONTH(A38),Volumes,4)</f>
        <v>10000</v>
      </c>
      <c r="C38" s="96"/>
      <c r="D38" s="97" t="n">
        <f aca="false">B38+C38</f>
        <v>10000</v>
      </c>
      <c r="E38" s="84" t="n">
        <f aca="false">IF(X38=0,0,IF(AND(X38=1,$H$3=1),D38*S38,IF($H$3=2,D38,"N/A")))</f>
        <v>310000</v>
      </c>
      <c r="F38" s="84" t="n">
        <f aca="false">E38*W38</f>
        <v>258773.183290899</v>
      </c>
      <c r="G38" s="32" t="n">
        <f aca="false">VLOOKUP($A38,Table,MATCH(G$4,Curves,0))</f>
        <v>3.062</v>
      </c>
      <c r="H38" s="98" t="n">
        <f aca="false">G38</f>
        <v>3.062</v>
      </c>
      <c r="I38" s="99" t="n">
        <f aca="false">H38</f>
        <v>3.062</v>
      </c>
      <c r="J38" s="32" t="n">
        <f aca="false">VLOOKUP($A38,Table,MATCH(J$4,Curves,0))</f>
        <v>-0.04</v>
      </c>
      <c r="K38" s="98" t="n">
        <f aca="false">J38</f>
        <v>-0.04</v>
      </c>
      <c r="L38" s="99" t="n">
        <f aca="false">K38</f>
        <v>-0.04</v>
      </c>
      <c r="M38" s="32" t="n">
        <f aca="false">VLOOKUP($A38,Table,MATCH(M$4,Curves,0))</f>
        <v>0.01</v>
      </c>
      <c r="N38" s="98" t="n">
        <f aca="false">VLOOKUP($A38,Table,MATCH(N$4,Curves,0))</f>
        <v>0.03</v>
      </c>
      <c r="O38" s="99" t="n">
        <f aca="false">N38</f>
        <v>0.03</v>
      </c>
      <c r="P38" s="100"/>
      <c r="Q38" s="99" t="n">
        <f aca="false">O38+L38+I38</f>
        <v>3.052</v>
      </c>
      <c r="R38" s="100"/>
      <c r="S38" s="35" t="n">
        <f aca="false">A39-A38</f>
        <v>31</v>
      </c>
      <c r="T38" s="101" t="n">
        <f aca="false">CHOOSE(F$3,A39+24,A38)</f>
        <v>37736</v>
      </c>
      <c r="U38" s="35" t="n">
        <f aca="false">T38-C$3</f>
        <v>962</v>
      </c>
      <c r="V38" s="32" t="n">
        <f aca="false">VLOOKUP($A38,Table,MATCH(V$4,Curves,0))</f>
        <v>0.06976125348241</v>
      </c>
      <c r="W38" s="102" t="n">
        <f aca="false">1/(1+CHOOSE(F$3,(V39+($K$3/10000))/2,(V38+($K$3/10000))/2))^(2*U38/365.25)</f>
        <v>0.834752204164191</v>
      </c>
      <c r="X38" s="35" t="n">
        <f aca="false">IF(AND(mthbeg&lt;=A38,mthend&gt;=A38),1,0)</f>
        <v>1</v>
      </c>
      <c r="Y38" s="35" t="n">
        <f aca="false">S38*X38</f>
        <v>31</v>
      </c>
      <c r="AA38" s="89" t="n">
        <f aca="false">F38*G38</f>
        <v>792363.487236733</v>
      </c>
      <c r="AB38" s="89" t="n">
        <f aca="false">$F38*H38</f>
        <v>792363.487236733</v>
      </c>
      <c r="AC38" s="89" t="n">
        <f aca="false">$F38*I38</f>
        <v>792363.487236733</v>
      </c>
      <c r="AD38" s="89" t="n">
        <f aca="false">$F38*J38</f>
        <v>-10350.927331636</v>
      </c>
      <c r="AE38" s="89" t="n">
        <f aca="false">$F38*K38</f>
        <v>-10350.927331636</v>
      </c>
      <c r="AF38" s="89" t="n">
        <f aca="false">$F38*L38</f>
        <v>-10350.927331636</v>
      </c>
      <c r="AG38" s="89" t="n">
        <f aca="false">$F38*M38</f>
        <v>2587.73183290899</v>
      </c>
      <c r="AH38" s="89" t="n">
        <f aca="false">$F38*N38</f>
        <v>7763.19549872698</v>
      </c>
      <c r="AI38" s="89" t="n">
        <f aca="false">F38*O38</f>
        <v>7763.19549872698</v>
      </c>
      <c r="AJ38" s="93"/>
      <c r="AK38" s="89" t="n">
        <f aca="false">CHOOSE($G$3,AB38-AC38,AC38-AB38)</f>
        <v>0</v>
      </c>
      <c r="AL38" s="89" t="n">
        <f aca="false">CHOOSE($G$3,AE38-AF38,AF38-AE38)</f>
        <v>0</v>
      </c>
      <c r="AM38" s="89" t="n">
        <f aca="false">CHOOSE($G$3,AH38-AI38,AI38-AH38)</f>
        <v>0</v>
      </c>
      <c r="AN38" s="103" t="n">
        <f aca="false">SUM(AK38:AM38)</f>
        <v>0</v>
      </c>
      <c r="AP38" s="89" t="n">
        <f aca="false">CHOOSE($G$3,AA38-AB38,AB38-AA38)</f>
        <v>0</v>
      </c>
      <c r="AQ38" s="89" t="n">
        <f aca="false">CHOOSE($G$3,AD38-AE38,AE38-AD38)</f>
        <v>0</v>
      </c>
      <c r="AR38" s="89" t="n">
        <f aca="false">CHOOSE($G$3,AG38-AH38,AH38-AG38)</f>
        <v>5175.46366581798</v>
      </c>
      <c r="AS38" s="103" t="n">
        <f aca="false">AP38+AQ38+AR38</f>
        <v>5175.46366581798</v>
      </c>
      <c r="AT38" s="103"/>
      <c r="AU38" s="90" t="n">
        <f aca="false">AS38+AN38</f>
        <v>5175.46366581798</v>
      </c>
      <c r="AW38" s="90" t="n">
        <f aca="false">AI38+AF38+AC38</f>
        <v>789775.755403824</v>
      </c>
      <c r="AX38" s="104"/>
    </row>
    <row r="39" customFormat="false" ht="12.75" hidden="false" customHeight="false" outlineLevel="0" collapsed="false">
      <c r="A39" s="94" t="n">
        <f aca="false">EDATE(A38,1)</f>
        <v>37712</v>
      </c>
      <c r="B39" s="95" t="n">
        <f aca="false">VLOOKUP(MONTH(A39),Volumes,4)</f>
        <v>10000</v>
      </c>
      <c r="C39" s="96"/>
      <c r="D39" s="97" t="n">
        <f aca="false">B39+C39</f>
        <v>10000</v>
      </c>
      <c r="E39" s="84" t="n">
        <f aca="false">IF(X39=0,0,IF(AND(X39=1,$H$3=1),D39*S39,IF($H$3=2,D39,"N/A")))</f>
        <v>300000</v>
      </c>
      <c r="F39" s="84" t="n">
        <f aca="false">E39*W39</f>
        <v>249023.400188076</v>
      </c>
      <c r="G39" s="32" t="n">
        <f aca="false">VLOOKUP($A39,Table,MATCH(G$4,Curves,0))</f>
        <v>2.922</v>
      </c>
      <c r="H39" s="98" t="n">
        <f aca="false">G39</f>
        <v>2.922</v>
      </c>
      <c r="I39" s="99" t="n">
        <f aca="false">H39</f>
        <v>2.922</v>
      </c>
      <c r="J39" s="32" t="n">
        <f aca="false">VLOOKUP($A39,Table,MATCH(J$4,Curves,0))</f>
        <v>-0.02</v>
      </c>
      <c r="K39" s="98" t="n">
        <f aca="false">J39</f>
        <v>-0.02</v>
      </c>
      <c r="L39" s="99" t="n">
        <f aca="false">K39</f>
        <v>-0.02</v>
      </c>
      <c r="M39" s="32" t="n">
        <f aca="false">VLOOKUP($A39,Table,MATCH(M$4,Curves,0))</f>
        <v>0.01</v>
      </c>
      <c r="N39" s="98" t="n">
        <f aca="false">VLOOKUP($A39,Table,MATCH(N$4,Curves,0))</f>
        <v>0.03</v>
      </c>
      <c r="O39" s="99" t="n">
        <f aca="false">N39</f>
        <v>0.03</v>
      </c>
      <c r="P39" s="100"/>
      <c r="Q39" s="99" t="n">
        <f aca="false">O39+L39+I39</f>
        <v>2.932</v>
      </c>
      <c r="R39" s="100"/>
      <c r="S39" s="35" t="n">
        <f aca="false">A40-A39</f>
        <v>30</v>
      </c>
      <c r="T39" s="101" t="n">
        <f aca="false">CHOOSE(F$3,A40+24,A39)</f>
        <v>37766</v>
      </c>
      <c r="U39" s="35" t="n">
        <f aca="false">T39-C$3</f>
        <v>992</v>
      </c>
      <c r="V39" s="32" t="n">
        <f aca="false">VLOOKUP($A39,Table,MATCH(V$4,Curves,0))</f>
        <v>0.069766806074718</v>
      </c>
      <c r="W39" s="102" t="n">
        <f aca="false">1/(1+CHOOSE(F$3,(V40+($K$3/10000))/2,(V39+($K$3/10000))/2))^(2*U39/365.25)</f>
        <v>0.830078000626919</v>
      </c>
      <c r="X39" s="35" t="n">
        <f aca="false">IF(AND(mthbeg&lt;=A39,mthend&gt;=A39),1,0)</f>
        <v>1</v>
      </c>
      <c r="Y39" s="35" t="n">
        <f aca="false">S39*X39</f>
        <v>30</v>
      </c>
      <c r="AA39" s="89" t="n">
        <f aca="false">F39*G39</f>
        <v>727646.375349557</v>
      </c>
      <c r="AB39" s="89" t="n">
        <f aca="false">$F39*H39</f>
        <v>727646.375349557</v>
      </c>
      <c r="AC39" s="89" t="n">
        <f aca="false">$F39*I39</f>
        <v>727646.375349557</v>
      </c>
      <c r="AD39" s="89" t="n">
        <f aca="false">$F39*J39</f>
        <v>-4980.46800376151</v>
      </c>
      <c r="AE39" s="89" t="n">
        <f aca="false">$F39*K39</f>
        <v>-4980.46800376151</v>
      </c>
      <c r="AF39" s="89" t="n">
        <f aca="false">$F39*L39</f>
        <v>-4980.46800376151</v>
      </c>
      <c r="AG39" s="89" t="n">
        <f aca="false">$F39*M39</f>
        <v>2490.23400188076</v>
      </c>
      <c r="AH39" s="89" t="n">
        <f aca="false">$F39*N39</f>
        <v>7470.70200564227</v>
      </c>
      <c r="AI39" s="89" t="n">
        <f aca="false">F39*O39</f>
        <v>7470.70200564227</v>
      </c>
      <c r="AJ39" s="93"/>
      <c r="AK39" s="89" t="n">
        <f aca="false">CHOOSE($G$3,AB39-AC39,AC39-AB39)</f>
        <v>0</v>
      </c>
      <c r="AL39" s="89" t="n">
        <f aca="false">CHOOSE($G$3,AE39-AF39,AF39-AE39)</f>
        <v>0</v>
      </c>
      <c r="AM39" s="89" t="n">
        <f aca="false">CHOOSE($G$3,AH39-AI39,AI39-AH39)</f>
        <v>0</v>
      </c>
      <c r="AN39" s="103" t="n">
        <f aca="false">SUM(AK39:AM39)</f>
        <v>0</v>
      </c>
      <c r="AP39" s="89" t="n">
        <f aca="false">CHOOSE($G$3,AA39-AB39,AB39-AA39)</f>
        <v>0</v>
      </c>
      <c r="AQ39" s="89" t="n">
        <f aca="false">CHOOSE($G$3,AD39-AE39,AE39-AD39)</f>
        <v>0</v>
      </c>
      <c r="AR39" s="89" t="n">
        <f aca="false">CHOOSE($G$3,AG39-AH39,AH39-AG39)</f>
        <v>4980.46800376151</v>
      </c>
      <c r="AS39" s="103" t="n">
        <f aca="false">AP39+AQ39+AR39</f>
        <v>4980.46800376151</v>
      </c>
      <c r="AT39" s="103"/>
      <c r="AU39" s="90" t="n">
        <f aca="false">AS39+AN39</f>
        <v>4980.46800376151</v>
      </c>
      <c r="AW39" s="90" t="n">
        <f aca="false">AI39+AF39+AC39</f>
        <v>730136.609351438</v>
      </c>
      <c r="AX39" s="104"/>
    </row>
    <row r="40" customFormat="false" ht="12.75" hidden="false" customHeight="false" outlineLevel="0" collapsed="false">
      <c r="A40" s="94" t="n">
        <f aca="false">EDATE(A39,1)</f>
        <v>37742</v>
      </c>
      <c r="B40" s="95" t="n">
        <f aca="false">VLOOKUP(MONTH(A40),Volumes,4)</f>
        <v>20000</v>
      </c>
      <c r="C40" s="96"/>
      <c r="D40" s="97" t="n">
        <f aca="false">B40+C40</f>
        <v>20000</v>
      </c>
      <c r="E40" s="84" t="n">
        <f aca="false">IF(X40=0,0,IF(AND(X40=1,$H$3=1),D40*S40,IF($H$3=2,D40,"N/A")))</f>
        <v>620000</v>
      </c>
      <c r="F40" s="84" t="n">
        <f aca="false">E40*W40</f>
        <v>511671.36664654</v>
      </c>
      <c r="G40" s="32" t="n">
        <f aca="false">VLOOKUP($A40,Table,MATCH(G$4,Curves,0))</f>
        <v>2.907</v>
      </c>
      <c r="H40" s="98" t="n">
        <f aca="false">G40</f>
        <v>2.907</v>
      </c>
      <c r="I40" s="99" t="n">
        <f aca="false">H40</f>
        <v>2.907</v>
      </c>
      <c r="J40" s="32" t="n">
        <f aca="false">VLOOKUP($A40,Table,MATCH(J$4,Curves,0))</f>
        <v>-0.02025</v>
      </c>
      <c r="K40" s="98" t="n">
        <f aca="false">J40</f>
        <v>-0.02025</v>
      </c>
      <c r="L40" s="99" t="n">
        <f aca="false">K40</f>
        <v>-0.02025</v>
      </c>
      <c r="M40" s="32" t="n">
        <f aca="false">VLOOKUP($A40,Table,MATCH(M$4,Curves,0))</f>
        <v>0.01</v>
      </c>
      <c r="N40" s="98" t="n">
        <f aca="false">VLOOKUP($A40,Table,MATCH(N$4,Curves,0))</f>
        <v>0.03</v>
      </c>
      <c r="O40" s="99" t="n">
        <f aca="false">N40</f>
        <v>0.03</v>
      </c>
      <c r="P40" s="100"/>
      <c r="Q40" s="99" t="n">
        <f aca="false">O40+L40+I40</f>
        <v>2.91675</v>
      </c>
      <c r="R40" s="100"/>
      <c r="S40" s="35" t="n">
        <f aca="false">A41-A40</f>
        <v>31</v>
      </c>
      <c r="T40" s="101" t="n">
        <f aca="false">CHOOSE(F$3,A41+24,A40)</f>
        <v>37797</v>
      </c>
      <c r="U40" s="35" t="n">
        <f aca="false">T40-C$3</f>
        <v>1023</v>
      </c>
      <c r="V40" s="32" t="n">
        <f aca="false">VLOOKUP($A40,Table,MATCH(V$4,Curves,0))</f>
        <v>0.069760173996408</v>
      </c>
      <c r="W40" s="102" t="n">
        <f aca="false">1/(1+CHOOSE(F$3,(V41+($K$3/10000))/2,(V40+($K$3/10000))/2))^(2*U40/365.25)</f>
        <v>0.825276397817</v>
      </c>
      <c r="X40" s="35" t="n">
        <f aca="false">IF(AND(mthbeg&lt;=A40,mthend&gt;=A40),1,0)</f>
        <v>1</v>
      </c>
      <c r="Y40" s="35" t="n">
        <f aca="false">S40*X40</f>
        <v>31</v>
      </c>
      <c r="AA40" s="89" t="n">
        <f aca="false">F40*G40</f>
        <v>1487428.66284149</v>
      </c>
      <c r="AB40" s="89" t="n">
        <f aca="false">$F40*H40</f>
        <v>1487428.66284149</v>
      </c>
      <c r="AC40" s="89" t="n">
        <f aca="false">$F40*I40</f>
        <v>1487428.66284149</v>
      </c>
      <c r="AD40" s="89" t="n">
        <f aca="false">$F40*J40</f>
        <v>-10361.3451745924</v>
      </c>
      <c r="AE40" s="89" t="n">
        <f aca="false">$F40*K40</f>
        <v>-10361.3451745924</v>
      </c>
      <c r="AF40" s="89" t="n">
        <f aca="false">$F40*L40</f>
        <v>-10361.3451745924</v>
      </c>
      <c r="AG40" s="89" t="n">
        <f aca="false">$F40*M40</f>
        <v>5116.7136664654</v>
      </c>
      <c r="AH40" s="89" t="n">
        <f aca="false">$F40*N40</f>
        <v>15350.1409993962</v>
      </c>
      <c r="AI40" s="89" t="n">
        <f aca="false">F40*O40</f>
        <v>15350.1409993962</v>
      </c>
      <c r="AJ40" s="93"/>
      <c r="AK40" s="89" t="n">
        <f aca="false">CHOOSE($G$3,AB40-AC40,AC40-AB40)</f>
        <v>0</v>
      </c>
      <c r="AL40" s="89" t="n">
        <f aca="false">CHOOSE($G$3,AE40-AF40,AF40-AE40)</f>
        <v>0</v>
      </c>
      <c r="AM40" s="89" t="n">
        <f aca="false">CHOOSE($G$3,AH40-AI40,AI40-AH40)</f>
        <v>0</v>
      </c>
      <c r="AN40" s="103" t="n">
        <f aca="false">SUM(AK40:AM40)</f>
        <v>0</v>
      </c>
      <c r="AP40" s="89" t="n">
        <f aca="false">CHOOSE($G$3,AA40-AB40,AB40-AA40)</f>
        <v>0</v>
      </c>
      <c r="AQ40" s="89" t="n">
        <f aca="false">CHOOSE($G$3,AD40-AE40,AE40-AD40)</f>
        <v>0</v>
      </c>
      <c r="AR40" s="89" t="n">
        <f aca="false">CHOOSE($G$3,AG40-AH40,AH40-AG40)</f>
        <v>10233.4273329308</v>
      </c>
      <c r="AS40" s="103" t="n">
        <f aca="false">AP40+AQ40+AR40</f>
        <v>10233.4273329308</v>
      </c>
      <c r="AT40" s="103"/>
      <c r="AU40" s="90" t="n">
        <f aca="false">AS40+AN40</f>
        <v>10233.4273329308</v>
      </c>
      <c r="AW40" s="90" t="n">
        <f aca="false">AI40+AF40+AC40</f>
        <v>1492417.4586663</v>
      </c>
      <c r="AX40" s="104"/>
    </row>
    <row r="41" customFormat="false" ht="12.75" hidden="false" customHeight="false" outlineLevel="0" collapsed="false">
      <c r="A41" s="94" t="n">
        <f aca="false">EDATE(A40,1)</f>
        <v>37773</v>
      </c>
      <c r="B41" s="95" t="n">
        <f aca="false">VLOOKUP(MONTH(A41),Volumes,4)</f>
        <v>40000</v>
      </c>
      <c r="C41" s="96"/>
      <c r="D41" s="97" t="n">
        <f aca="false">B41+C41</f>
        <v>40000</v>
      </c>
      <c r="E41" s="84" t="n">
        <f aca="false">IF(X41=0,0,IF(AND(X41=1,$H$3=1),D41*S41,IF($H$3=2,D41,"N/A")))</f>
        <v>1200000</v>
      </c>
      <c r="F41" s="84" t="n">
        <f aca="false">E41*W41</f>
        <v>984784.958115675</v>
      </c>
      <c r="G41" s="32" t="n">
        <f aca="false">VLOOKUP($A41,Table,MATCH(G$4,Curves,0))</f>
        <v>2.939</v>
      </c>
      <c r="H41" s="98" t="n">
        <f aca="false">G41</f>
        <v>2.939</v>
      </c>
      <c r="I41" s="99" t="n">
        <f aca="false">H41</f>
        <v>2.939</v>
      </c>
      <c r="J41" s="32" t="n">
        <f aca="false">VLOOKUP($A41,Table,MATCH(J$4,Curves,0))</f>
        <v>-0.02025</v>
      </c>
      <c r="K41" s="98" t="n">
        <f aca="false">J41</f>
        <v>-0.02025</v>
      </c>
      <c r="L41" s="99" t="n">
        <f aca="false">K41</f>
        <v>-0.02025</v>
      </c>
      <c r="M41" s="32" t="n">
        <f aca="false">VLOOKUP($A41,Table,MATCH(M$4,Curves,0))</f>
        <v>0.01</v>
      </c>
      <c r="N41" s="98" t="n">
        <f aca="false">VLOOKUP($A41,Table,MATCH(N$4,Curves,0))</f>
        <v>0.03</v>
      </c>
      <c r="O41" s="99" t="n">
        <f aca="false">N41</f>
        <v>0.03</v>
      </c>
      <c r="P41" s="100"/>
      <c r="Q41" s="99" t="n">
        <f aca="false">O41+L41+I41</f>
        <v>2.94875</v>
      </c>
      <c r="R41" s="100"/>
      <c r="S41" s="35" t="n">
        <f aca="false">A42-A41</f>
        <v>30</v>
      </c>
      <c r="T41" s="101" t="n">
        <f aca="false">CHOOSE(F$3,A42+24,A41)</f>
        <v>37827</v>
      </c>
      <c r="U41" s="35" t="n">
        <f aca="false">T41-C$3</f>
        <v>1053</v>
      </c>
      <c r="V41" s="32" t="n">
        <f aca="false">VLOOKUP($A41,Table,MATCH(V$4,Curves,0))</f>
        <v>0.069753320848835</v>
      </c>
      <c r="W41" s="102" t="n">
        <f aca="false">1/(1+CHOOSE(F$3,(V42+($K$3/10000))/2,(V41+($K$3/10000))/2))^(2*U41/365.25)</f>
        <v>0.820654131763062</v>
      </c>
      <c r="X41" s="35" t="n">
        <f aca="false">IF(AND(mthbeg&lt;=A41,mthend&gt;=A41),1,0)</f>
        <v>1</v>
      </c>
      <c r="Y41" s="35" t="n">
        <f aca="false">S41*X41</f>
        <v>30</v>
      </c>
      <c r="AA41" s="89" t="n">
        <f aca="false">F41*G41</f>
        <v>2894282.99190197</v>
      </c>
      <c r="AB41" s="89" t="n">
        <f aca="false">$F41*H41</f>
        <v>2894282.99190197</v>
      </c>
      <c r="AC41" s="89" t="n">
        <f aca="false">$F41*I41</f>
        <v>2894282.99190197</v>
      </c>
      <c r="AD41" s="89" t="n">
        <f aca="false">$F41*J41</f>
        <v>-19941.8954018424</v>
      </c>
      <c r="AE41" s="89" t="n">
        <f aca="false">$F41*K41</f>
        <v>-19941.8954018424</v>
      </c>
      <c r="AF41" s="89" t="n">
        <f aca="false">$F41*L41</f>
        <v>-19941.8954018424</v>
      </c>
      <c r="AG41" s="89" t="n">
        <f aca="false">$F41*M41</f>
        <v>9847.84958115675</v>
      </c>
      <c r="AH41" s="89" t="n">
        <f aca="false">$F41*N41</f>
        <v>29543.5487434702</v>
      </c>
      <c r="AI41" s="89" t="n">
        <f aca="false">F41*O41</f>
        <v>29543.5487434702</v>
      </c>
      <c r="AJ41" s="93"/>
      <c r="AK41" s="89" t="n">
        <f aca="false">CHOOSE($G$3,AB41-AC41,AC41-AB41)</f>
        <v>0</v>
      </c>
      <c r="AL41" s="89" t="n">
        <f aca="false">CHOOSE($G$3,AE41-AF41,AF41-AE41)</f>
        <v>0</v>
      </c>
      <c r="AM41" s="89" t="n">
        <f aca="false">CHOOSE($G$3,AH41-AI41,AI41-AH41)</f>
        <v>0</v>
      </c>
      <c r="AN41" s="103" t="n">
        <f aca="false">SUM(AK41:AM41)</f>
        <v>0</v>
      </c>
      <c r="AP41" s="89" t="n">
        <f aca="false">CHOOSE($G$3,AA41-AB41,AB41-AA41)</f>
        <v>0</v>
      </c>
      <c r="AQ41" s="89" t="n">
        <f aca="false">CHOOSE($G$3,AD41-AE41,AE41-AD41)</f>
        <v>0</v>
      </c>
      <c r="AR41" s="89" t="n">
        <f aca="false">CHOOSE($G$3,AG41-AH41,AH41-AG41)</f>
        <v>19695.6991623135</v>
      </c>
      <c r="AS41" s="103" t="n">
        <f aca="false">AP41+AQ41+AR41</f>
        <v>19695.6991623135</v>
      </c>
      <c r="AT41" s="103"/>
      <c r="AU41" s="90" t="n">
        <f aca="false">AS41+AN41</f>
        <v>19695.6991623135</v>
      </c>
      <c r="AW41" s="90" t="n">
        <f aca="false">AI41+AF41+AC41</f>
        <v>2903884.6452436</v>
      </c>
      <c r="AX41" s="104"/>
    </row>
    <row r="42" customFormat="false" ht="12.75" hidden="false" customHeight="false" outlineLevel="0" collapsed="false">
      <c r="A42" s="94" t="n">
        <f aca="false">EDATE(A41,1)</f>
        <v>37803</v>
      </c>
      <c r="B42" s="95" t="n">
        <f aca="false">VLOOKUP(MONTH(A42),Volumes,4)</f>
        <v>40000</v>
      </c>
      <c r="C42" s="96"/>
      <c r="D42" s="97" t="n">
        <f aca="false">B42+C42</f>
        <v>40000</v>
      </c>
      <c r="E42" s="84" t="n">
        <f aca="false">IF(X42=0,0,IF(AND(X42=1,$H$3=1),D42*S42,IF($H$3=2,D42,"N/A")))</f>
        <v>1240000</v>
      </c>
      <c r="F42" s="84" t="n">
        <f aca="false">E42*W42</f>
        <v>1011717.83603553</v>
      </c>
      <c r="G42" s="32" t="n">
        <f aca="false">VLOOKUP($A42,Table,MATCH(G$4,Curves,0))</f>
        <v>2.951</v>
      </c>
      <c r="H42" s="98" t="n">
        <f aca="false">G42</f>
        <v>2.951</v>
      </c>
      <c r="I42" s="99" t="n">
        <f aca="false">H42</f>
        <v>2.951</v>
      </c>
      <c r="J42" s="32" t="n">
        <f aca="false">VLOOKUP($A42,Table,MATCH(J$4,Curves,0))</f>
        <v>-0.02025</v>
      </c>
      <c r="K42" s="98" t="n">
        <f aca="false">J42</f>
        <v>-0.02025</v>
      </c>
      <c r="L42" s="99" t="n">
        <f aca="false">K42</f>
        <v>-0.02025</v>
      </c>
      <c r="M42" s="32" t="n">
        <f aca="false">VLOOKUP($A42,Table,MATCH(M$4,Curves,0))</f>
        <v>0.01</v>
      </c>
      <c r="N42" s="98" t="n">
        <f aca="false">VLOOKUP($A42,Table,MATCH(N$4,Curves,0))</f>
        <v>0.03</v>
      </c>
      <c r="O42" s="99" t="n">
        <f aca="false">N42</f>
        <v>0.03</v>
      </c>
      <c r="P42" s="100"/>
      <c r="Q42" s="99" t="n">
        <f aca="false">O42+L42+I42</f>
        <v>2.96075</v>
      </c>
      <c r="R42" s="100"/>
      <c r="S42" s="35" t="n">
        <f aca="false">A43-A42</f>
        <v>31</v>
      </c>
      <c r="T42" s="101" t="n">
        <f aca="false">CHOOSE(F$3,A43+24,A42)</f>
        <v>37858</v>
      </c>
      <c r="U42" s="35" t="n">
        <f aca="false">T42-C$3</f>
        <v>1084</v>
      </c>
      <c r="V42" s="32" t="n">
        <f aca="false">VLOOKUP($A42,Table,MATCH(V$4,Curves,0))</f>
        <v>0.069747948142637</v>
      </c>
      <c r="W42" s="102" t="n">
        <f aca="false">1/(1+CHOOSE(F$3,(V43+($K$3/10000))/2,(V42+($K$3/10000))/2))^(2*U42/365.25)</f>
        <v>0.815901480673814</v>
      </c>
      <c r="X42" s="35" t="n">
        <f aca="false">IF(AND(mthbeg&lt;=A42,mthend&gt;=A42),1,0)</f>
        <v>1</v>
      </c>
      <c r="Y42" s="35" t="n">
        <f aca="false">S42*X42</f>
        <v>31</v>
      </c>
      <c r="AA42" s="89" t="n">
        <f aca="false">F42*G42</f>
        <v>2985579.33414085</v>
      </c>
      <c r="AB42" s="89" t="n">
        <f aca="false">$F42*H42</f>
        <v>2985579.33414085</v>
      </c>
      <c r="AC42" s="89" t="n">
        <f aca="false">$F42*I42</f>
        <v>2985579.33414085</v>
      </c>
      <c r="AD42" s="89" t="n">
        <f aca="false">$F42*J42</f>
        <v>-20487.2861797195</v>
      </c>
      <c r="AE42" s="89" t="n">
        <f aca="false">$F42*K42</f>
        <v>-20487.2861797195</v>
      </c>
      <c r="AF42" s="89" t="n">
        <f aca="false">$F42*L42</f>
        <v>-20487.2861797195</v>
      </c>
      <c r="AG42" s="89" t="n">
        <f aca="false">$F42*M42</f>
        <v>10117.1783603553</v>
      </c>
      <c r="AH42" s="89" t="n">
        <f aca="false">$F42*N42</f>
        <v>30351.5350810659</v>
      </c>
      <c r="AI42" s="89" t="n">
        <f aca="false">F42*O42</f>
        <v>30351.5350810659</v>
      </c>
      <c r="AJ42" s="93"/>
      <c r="AK42" s="89" t="n">
        <f aca="false">CHOOSE($G$3,AB42-AC42,AC42-AB42)</f>
        <v>0</v>
      </c>
      <c r="AL42" s="89" t="n">
        <f aca="false">CHOOSE($G$3,AE42-AF42,AF42-AE42)</f>
        <v>0</v>
      </c>
      <c r="AM42" s="89" t="n">
        <f aca="false">CHOOSE($G$3,AH42-AI42,AI42-AH42)</f>
        <v>0</v>
      </c>
      <c r="AN42" s="103" t="n">
        <f aca="false">SUM(AK42:AM42)</f>
        <v>0</v>
      </c>
      <c r="AP42" s="89" t="n">
        <f aca="false">CHOOSE($G$3,AA42-AB42,AB42-AA42)</f>
        <v>0</v>
      </c>
      <c r="AQ42" s="89" t="n">
        <f aca="false">CHOOSE($G$3,AD42-AE42,AE42-AD42)</f>
        <v>0</v>
      </c>
      <c r="AR42" s="89" t="n">
        <f aca="false">CHOOSE($G$3,AG42-AH42,AH42-AG42)</f>
        <v>20234.3567207106</v>
      </c>
      <c r="AS42" s="103" t="n">
        <f aca="false">AP42+AQ42+AR42</f>
        <v>20234.3567207106</v>
      </c>
      <c r="AT42" s="103"/>
      <c r="AU42" s="90" t="n">
        <f aca="false">AS42+AN42</f>
        <v>20234.3567207106</v>
      </c>
      <c r="AW42" s="90" t="n">
        <f aca="false">AI42+AF42+AC42</f>
        <v>2995443.58304219</v>
      </c>
      <c r="AX42" s="104"/>
    </row>
    <row r="43" customFormat="false" ht="12.75" hidden="false" customHeight="false" outlineLevel="0" collapsed="false">
      <c r="A43" s="94" t="n">
        <f aca="false">EDATE(A42,1)</f>
        <v>37834</v>
      </c>
      <c r="B43" s="95" t="n">
        <f aca="false">VLOOKUP(MONTH(A43),Volumes,4)</f>
        <v>40000</v>
      </c>
      <c r="C43" s="96"/>
      <c r="D43" s="97" t="n">
        <f aca="false">B43+C43</f>
        <v>40000</v>
      </c>
      <c r="E43" s="84" t="n">
        <f aca="false">IF(X43=0,0,IF(AND(X43=1,$H$3=1),D43*S43,IF($H$3=2,D43,"N/A")))</f>
        <v>1240000</v>
      </c>
      <c r="F43" s="84" t="n">
        <f aca="false">E43*W43</f>
        <v>1005859.29574123</v>
      </c>
      <c r="G43" s="32" t="n">
        <f aca="false">VLOOKUP($A43,Table,MATCH(G$4,Curves,0))</f>
        <v>2.972</v>
      </c>
      <c r="H43" s="98" t="n">
        <f aca="false">G43</f>
        <v>2.972</v>
      </c>
      <c r="I43" s="99" t="n">
        <f aca="false">H43</f>
        <v>2.972</v>
      </c>
      <c r="J43" s="32" t="n">
        <f aca="false">VLOOKUP($A43,Table,MATCH(J$4,Curves,0))</f>
        <v>-0.02025</v>
      </c>
      <c r="K43" s="98" t="n">
        <f aca="false">J43</f>
        <v>-0.02025</v>
      </c>
      <c r="L43" s="99" t="n">
        <f aca="false">K43</f>
        <v>-0.02025</v>
      </c>
      <c r="M43" s="32" t="n">
        <f aca="false">VLOOKUP($A43,Table,MATCH(M$4,Curves,0))</f>
        <v>0.01</v>
      </c>
      <c r="N43" s="98" t="n">
        <f aca="false">VLOOKUP($A43,Table,MATCH(N$4,Curves,0))</f>
        <v>0.03</v>
      </c>
      <c r="O43" s="99" t="n">
        <f aca="false">N43</f>
        <v>0.03</v>
      </c>
      <c r="P43" s="100"/>
      <c r="Q43" s="99" t="n">
        <f aca="false">O43+L43+I43</f>
        <v>2.98175</v>
      </c>
      <c r="R43" s="100"/>
      <c r="S43" s="35" t="n">
        <f aca="false">A44-A43</f>
        <v>31</v>
      </c>
      <c r="T43" s="101" t="n">
        <f aca="false">CHOOSE(F$3,A44+24,A43)</f>
        <v>37889</v>
      </c>
      <c r="U43" s="35" t="n">
        <f aca="false">T43-C$3</f>
        <v>1115</v>
      </c>
      <c r="V43" s="32" t="n">
        <f aca="false">VLOOKUP($A43,Table,MATCH(V$4,Curves,0))</f>
        <v>0.069744206868253</v>
      </c>
      <c r="W43" s="102" t="n">
        <f aca="false">1/(1+CHOOSE(F$3,(V44+($K$3/10000))/2,(V43+($K$3/10000))/2))^(2*U43/365.25)</f>
        <v>0.81117685140422</v>
      </c>
      <c r="X43" s="35" t="n">
        <f aca="false">IF(AND(mthbeg&lt;=A43,mthend&gt;=A43),1,0)</f>
        <v>1</v>
      </c>
      <c r="Y43" s="35" t="n">
        <f aca="false">S43*X43</f>
        <v>31</v>
      </c>
      <c r="AA43" s="89" t="n">
        <f aca="false">F43*G43</f>
        <v>2989413.82694294</v>
      </c>
      <c r="AB43" s="89" t="n">
        <f aca="false">$F43*H43</f>
        <v>2989413.82694294</v>
      </c>
      <c r="AC43" s="89" t="n">
        <f aca="false">$F43*I43</f>
        <v>2989413.82694294</v>
      </c>
      <c r="AD43" s="89" t="n">
        <f aca="false">$F43*J43</f>
        <v>-20368.65073876</v>
      </c>
      <c r="AE43" s="89" t="n">
        <f aca="false">$F43*K43</f>
        <v>-20368.65073876</v>
      </c>
      <c r="AF43" s="89" t="n">
        <f aca="false">$F43*L43</f>
        <v>-20368.65073876</v>
      </c>
      <c r="AG43" s="89" t="n">
        <f aca="false">$F43*M43</f>
        <v>10058.5929574123</v>
      </c>
      <c r="AH43" s="89" t="n">
        <f aca="false">$F43*N43</f>
        <v>30175.778872237</v>
      </c>
      <c r="AI43" s="89" t="n">
        <f aca="false">F43*O43</f>
        <v>30175.778872237</v>
      </c>
      <c r="AJ43" s="93"/>
      <c r="AK43" s="89" t="n">
        <f aca="false">CHOOSE($G$3,AB43-AC43,AC43-AB43)</f>
        <v>0</v>
      </c>
      <c r="AL43" s="89" t="n">
        <f aca="false">CHOOSE($G$3,AE43-AF43,AF43-AE43)</f>
        <v>0</v>
      </c>
      <c r="AM43" s="89" t="n">
        <f aca="false">CHOOSE($G$3,AH43-AI43,AI43-AH43)</f>
        <v>0</v>
      </c>
      <c r="AN43" s="103" t="n">
        <f aca="false">SUM(AK43:AM43)</f>
        <v>0</v>
      </c>
      <c r="AP43" s="89" t="n">
        <f aca="false">CHOOSE($G$3,AA43-AB43,AB43-AA43)</f>
        <v>0</v>
      </c>
      <c r="AQ43" s="89" t="n">
        <f aca="false">CHOOSE($G$3,AD43-AE43,AE43-AD43)</f>
        <v>0</v>
      </c>
      <c r="AR43" s="89" t="n">
        <f aca="false">CHOOSE($G$3,AG43-AH43,AH43-AG43)</f>
        <v>20117.1859148247</v>
      </c>
      <c r="AS43" s="103" t="n">
        <f aca="false">AP43+AQ43+AR43</f>
        <v>20117.1859148247</v>
      </c>
      <c r="AT43" s="103"/>
      <c r="AU43" s="90" t="n">
        <f aca="false">AS43+AN43</f>
        <v>20117.1859148247</v>
      </c>
      <c r="AW43" s="90" t="n">
        <f aca="false">AI43+AF43+AC43</f>
        <v>2999220.95507642</v>
      </c>
      <c r="AX43" s="104"/>
    </row>
    <row r="44" customFormat="false" ht="12.75" hidden="false" customHeight="false" outlineLevel="0" collapsed="false">
      <c r="A44" s="94" t="n">
        <f aca="false">EDATE(A43,1)</f>
        <v>37865</v>
      </c>
      <c r="B44" s="95" t="n">
        <f aca="false">VLOOKUP(MONTH(A44),Volumes,4)</f>
        <v>20000</v>
      </c>
      <c r="C44" s="96"/>
      <c r="D44" s="97" t="n">
        <f aca="false">B44+C44</f>
        <v>20000</v>
      </c>
      <c r="E44" s="84" t="n">
        <f aca="false">IF(X44=0,0,IF(AND(X44=1,$H$3=1),D44*S44,IF($H$3=2,D44,"N/A")))</f>
        <v>600000</v>
      </c>
      <c r="F44" s="84" t="n">
        <f aca="false">E44*W44</f>
        <v>483977.721833179</v>
      </c>
      <c r="G44" s="32" t="n">
        <f aca="false">VLOOKUP($A44,Table,MATCH(G$4,Curves,0))</f>
        <v>2.999</v>
      </c>
      <c r="H44" s="98" t="n">
        <f aca="false">G44</f>
        <v>2.999</v>
      </c>
      <c r="I44" s="99" t="n">
        <f aca="false">H44</f>
        <v>2.999</v>
      </c>
      <c r="J44" s="32" t="n">
        <f aca="false">VLOOKUP($A44,Table,MATCH(J$4,Curves,0))</f>
        <v>-0.02275</v>
      </c>
      <c r="K44" s="98" t="n">
        <f aca="false">J44</f>
        <v>-0.02275</v>
      </c>
      <c r="L44" s="99" t="n">
        <f aca="false">K44</f>
        <v>-0.02275</v>
      </c>
      <c r="M44" s="32" t="n">
        <f aca="false">VLOOKUP($A44,Table,MATCH(M$4,Curves,0))</f>
        <v>0.01</v>
      </c>
      <c r="N44" s="98" t="n">
        <f aca="false">VLOOKUP($A44,Table,MATCH(N$4,Curves,0))</f>
        <v>0.03</v>
      </c>
      <c r="O44" s="99" t="n">
        <f aca="false">N44</f>
        <v>0.03</v>
      </c>
      <c r="P44" s="100"/>
      <c r="Q44" s="99" t="n">
        <f aca="false">O44+L44+I44</f>
        <v>3.00625</v>
      </c>
      <c r="R44" s="100"/>
      <c r="S44" s="35" t="n">
        <f aca="false">A45-A44</f>
        <v>30</v>
      </c>
      <c r="T44" s="101" t="n">
        <f aca="false">CHOOSE(F$3,A45+24,A44)</f>
        <v>37919</v>
      </c>
      <c r="U44" s="35" t="n">
        <f aca="false">T44-C$3</f>
        <v>1145</v>
      </c>
      <c r="V44" s="32" t="n">
        <f aca="false">VLOOKUP($A44,Table,MATCH(V$4,Curves,0))</f>
        <v>0.069740465593873</v>
      </c>
      <c r="W44" s="102" t="n">
        <f aca="false">1/(1+CHOOSE(F$3,(V45+($K$3/10000))/2,(V44+($K$3/10000))/2))^(2*U44/365.25)</f>
        <v>0.806629536388631</v>
      </c>
      <c r="X44" s="35" t="n">
        <f aca="false">IF(AND(mthbeg&lt;=A44,mthend&gt;=A44),1,0)</f>
        <v>1</v>
      </c>
      <c r="Y44" s="35" t="n">
        <f aca="false">S44*X44</f>
        <v>30</v>
      </c>
      <c r="AA44" s="89" t="n">
        <f aca="false">F44*G44</f>
        <v>1451449.1877777</v>
      </c>
      <c r="AB44" s="89" t="n">
        <f aca="false">$F44*H44</f>
        <v>1451449.1877777</v>
      </c>
      <c r="AC44" s="89" t="n">
        <f aca="false">$F44*I44</f>
        <v>1451449.1877777</v>
      </c>
      <c r="AD44" s="89" t="n">
        <f aca="false">$F44*J44</f>
        <v>-11010.4931717048</v>
      </c>
      <c r="AE44" s="89" t="n">
        <f aca="false">$F44*K44</f>
        <v>-11010.4931717048</v>
      </c>
      <c r="AF44" s="89" t="n">
        <f aca="false">$F44*L44</f>
        <v>-11010.4931717048</v>
      </c>
      <c r="AG44" s="89" t="n">
        <f aca="false">$F44*M44</f>
        <v>4839.77721833179</v>
      </c>
      <c r="AH44" s="89" t="n">
        <f aca="false">$F44*N44</f>
        <v>14519.3316549954</v>
      </c>
      <c r="AI44" s="89" t="n">
        <f aca="false">F44*O44</f>
        <v>14519.3316549954</v>
      </c>
      <c r="AJ44" s="93"/>
      <c r="AK44" s="89" t="n">
        <f aca="false">CHOOSE($G$3,AB44-AC44,AC44-AB44)</f>
        <v>0</v>
      </c>
      <c r="AL44" s="89" t="n">
        <f aca="false">CHOOSE($G$3,AE44-AF44,AF44-AE44)</f>
        <v>0</v>
      </c>
      <c r="AM44" s="89" t="n">
        <f aca="false">CHOOSE($G$3,AH44-AI44,AI44-AH44)</f>
        <v>0</v>
      </c>
      <c r="AN44" s="103" t="n">
        <f aca="false">SUM(AK44:AM44)</f>
        <v>0</v>
      </c>
      <c r="AP44" s="89" t="n">
        <f aca="false">CHOOSE($G$3,AA44-AB44,AB44-AA44)</f>
        <v>0</v>
      </c>
      <c r="AQ44" s="89" t="n">
        <f aca="false">CHOOSE($G$3,AD44-AE44,AE44-AD44)</f>
        <v>0</v>
      </c>
      <c r="AR44" s="89" t="n">
        <f aca="false">CHOOSE($G$3,AG44-AH44,AH44-AG44)</f>
        <v>9679.55443666357</v>
      </c>
      <c r="AS44" s="103" t="n">
        <f aca="false">AP44+AQ44+AR44</f>
        <v>9679.55443666357</v>
      </c>
      <c r="AT44" s="103"/>
      <c r="AU44" s="90" t="n">
        <f aca="false">AS44+AN44</f>
        <v>9679.55443666357</v>
      </c>
      <c r="AW44" s="90" t="n">
        <f aca="false">AI44+AF44+AC44</f>
        <v>1454958.02626099</v>
      </c>
      <c r="AX44" s="104"/>
    </row>
    <row r="45" customFormat="false" ht="12.75" hidden="false" customHeight="false" outlineLevel="0" collapsed="false">
      <c r="A45" s="94" t="n">
        <f aca="false">EDATE(A44,1)</f>
        <v>37895</v>
      </c>
      <c r="B45" s="95" t="n">
        <f aca="false">VLOOKUP(MONTH(A45),Volumes,4)</f>
        <v>10000</v>
      </c>
      <c r="C45" s="96"/>
      <c r="D45" s="97" t="n">
        <f aca="false">B45+C45</f>
        <v>10000</v>
      </c>
      <c r="E45" s="84" t="n">
        <f aca="false">IF(X45=0,0,IF(AND(X45=1,$H$3=1),D45*S45,IF($H$3=2,D45,"N/A")))</f>
        <v>310000</v>
      </c>
      <c r="F45" s="84" t="n">
        <f aca="false">E45*W45</f>
        <v>248606.281416219</v>
      </c>
      <c r="G45" s="32" t="n">
        <f aca="false">VLOOKUP($A45,Table,MATCH(G$4,Curves,0))</f>
        <v>3.014</v>
      </c>
      <c r="H45" s="98" t="n">
        <f aca="false">G45</f>
        <v>3.014</v>
      </c>
      <c r="I45" s="99" t="n">
        <f aca="false">H45</f>
        <v>3.014</v>
      </c>
      <c r="J45" s="32" t="n">
        <f aca="false">VLOOKUP($A45,Table,MATCH(J$4,Curves,0))</f>
        <v>-0.02275</v>
      </c>
      <c r="K45" s="98" t="n">
        <f aca="false">J45</f>
        <v>-0.02275</v>
      </c>
      <c r="L45" s="99" t="n">
        <f aca="false">K45</f>
        <v>-0.02275</v>
      </c>
      <c r="M45" s="32" t="n">
        <f aca="false">VLOOKUP($A45,Table,MATCH(M$4,Curves,0))</f>
        <v>0.01</v>
      </c>
      <c r="N45" s="98" t="n">
        <f aca="false">VLOOKUP($A45,Table,MATCH(N$4,Curves,0))</f>
        <v>0.03</v>
      </c>
      <c r="O45" s="99" t="n">
        <f aca="false">N45</f>
        <v>0.03</v>
      </c>
      <c r="P45" s="100"/>
      <c r="Q45" s="99" t="n">
        <f aca="false">O45+L45+I45</f>
        <v>3.02125</v>
      </c>
      <c r="R45" s="100"/>
      <c r="S45" s="35" t="n">
        <f aca="false">A46-A45</f>
        <v>31</v>
      </c>
      <c r="T45" s="101" t="n">
        <f aca="false">CHOOSE(F$3,A46+24,A45)</f>
        <v>37950</v>
      </c>
      <c r="U45" s="35" t="n">
        <f aca="false">T45-C$3</f>
        <v>1176</v>
      </c>
      <c r="V45" s="32" t="n">
        <f aca="false">VLOOKUP($A45,Table,MATCH(V$4,Curves,0))</f>
        <v>0.069737506100666</v>
      </c>
      <c r="W45" s="102" t="n">
        <f aca="false">1/(1+CHOOSE(F$3,(V46+($K$3/10000))/2,(V45+($K$3/10000))/2))^(2*U45/365.25)</f>
        <v>0.801955746503931</v>
      </c>
      <c r="X45" s="35" t="n">
        <f aca="false">IF(AND(mthbeg&lt;=A45,mthend&gt;=A45),1,0)</f>
        <v>1</v>
      </c>
      <c r="Y45" s="35" t="n">
        <f aca="false">S45*X45</f>
        <v>31</v>
      </c>
      <c r="AA45" s="89" t="n">
        <f aca="false">F45*G45</f>
        <v>749299.332188483</v>
      </c>
      <c r="AB45" s="89" t="n">
        <f aca="false">$F45*H45</f>
        <v>749299.332188483</v>
      </c>
      <c r="AC45" s="89" t="n">
        <f aca="false">$F45*I45</f>
        <v>749299.332188483</v>
      </c>
      <c r="AD45" s="89" t="n">
        <f aca="false">$F45*J45</f>
        <v>-5655.79290221897</v>
      </c>
      <c r="AE45" s="89" t="n">
        <f aca="false">$F45*K45</f>
        <v>-5655.79290221897</v>
      </c>
      <c r="AF45" s="89" t="n">
        <f aca="false">$F45*L45</f>
        <v>-5655.79290221897</v>
      </c>
      <c r="AG45" s="89" t="n">
        <f aca="false">$F45*M45</f>
        <v>2486.06281416219</v>
      </c>
      <c r="AH45" s="89" t="n">
        <f aca="false">$F45*N45</f>
        <v>7458.18844248656</v>
      </c>
      <c r="AI45" s="89" t="n">
        <f aca="false">F45*O45</f>
        <v>7458.18844248656</v>
      </c>
      <c r="AJ45" s="93"/>
      <c r="AK45" s="89" t="n">
        <f aca="false">CHOOSE($G$3,AB45-AC45,AC45-AB45)</f>
        <v>0</v>
      </c>
      <c r="AL45" s="89" t="n">
        <f aca="false">CHOOSE($G$3,AE45-AF45,AF45-AE45)</f>
        <v>0</v>
      </c>
      <c r="AM45" s="89" t="n">
        <f aca="false">CHOOSE($G$3,AH45-AI45,AI45-AH45)</f>
        <v>0</v>
      </c>
      <c r="AN45" s="103" t="n">
        <f aca="false">SUM(AK45:AM45)</f>
        <v>0</v>
      </c>
      <c r="AP45" s="89" t="n">
        <f aca="false">CHOOSE($G$3,AA45-AB45,AB45-AA45)</f>
        <v>0</v>
      </c>
      <c r="AQ45" s="89" t="n">
        <f aca="false">CHOOSE($G$3,AD45-AE45,AE45-AD45)</f>
        <v>0</v>
      </c>
      <c r="AR45" s="89" t="n">
        <f aca="false">CHOOSE($G$3,AG45-AH45,AH45-AG45)</f>
        <v>4972.12562832437</v>
      </c>
      <c r="AS45" s="103" t="n">
        <f aca="false">AP45+AQ45+AR45</f>
        <v>4972.12562832437</v>
      </c>
      <c r="AT45" s="103"/>
      <c r="AU45" s="90" t="n">
        <f aca="false">AS45+AN45</f>
        <v>4972.12562832437</v>
      </c>
      <c r="AW45" s="90" t="n">
        <f aca="false">AI45+AF45+AC45</f>
        <v>751101.72772875</v>
      </c>
      <c r="AX45" s="104"/>
    </row>
    <row r="46" customFormat="false" ht="12.75" hidden="false" customHeight="false" outlineLevel="0" collapsed="false">
      <c r="A46" s="94" t="n">
        <f aca="false">EDATE(A45,1)</f>
        <v>37926</v>
      </c>
      <c r="B46" s="95" t="n">
        <f aca="false">VLOOKUP(MONTH(A46),Volumes,4)</f>
        <v>10000</v>
      </c>
      <c r="C46" s="96"/>
      <c r="D46" s="97" t="n">
        <f aca="false">B46+C46</f>
        <v>10000</v>
      </c>
      <c r="E46" s="84" t="n">
        <f aca="false">IF(X46=0,0,IF(AND(X46=1,$H$3=1),D46*S46,IF($H$3=2,D46,"N/A")))</f>
        <v>300000</v>
      </c>
      <c r="F46" s="84" t="n">
        <f aca="false">E46*W46</f>
        <v>239237.636336498</v>
      </c>
      <c r="G46" s="32" t="n">
        <f aca="false">VLOOKUP($A46,Table,MATCH(G$4,Curves,0))</f>
        <v>3.106</v>
      </c>
      <c r="H46" s="98" t="n">
        <f aca="false">G46</f>
        <v>3.106</v>
      </c>
      <c r="I46" s="99" t="n">
        <f aca="false">H46</f>
        <v>3.106</v>
      </c>
      <c r="J46" s="32" t="n">
        <f aca="false">VLOOKUP($A46,Table,MATCH(J$4,Curves,0))</f>
        <v>-0.0345</v>
      </c>
      <c r="K46" s="98" t="n">
        <f aca="false">J46</f>
        <v>-0.0345</v>
      </c>
      <c r="L46" s="99" t="n">
        <f aca="false">K46</f>
        <v>-0.0345</v>
      </c>
      <c r="M46" s="32" t="n">
        <f aca="false">VLOOKUP($A46,Table,MATCH(M$4,Curves,0))</f>
        <v>0.01</v>
      </c>
      <c r="N46" s="98" t="n">
        <f aca="false">VLOOKUP($A46,Table,MATCH(N$4,Curves,0))</f>
        <v>0.03</v>
      </c>
      <c r="O46" s="99" t="n">
        <f aca="false">N46</f>
        <v>0.03</v>
      </c>
      <c r="P46" s="100"/>
      <c r="Q46" s="99" t="n">
        <f aca="false">O46+L46+I46</f>
        <v>3.1015</v>
      </c>
      <c r="R46" s="100"/>
      <c r="S46" s="35" t="n">
        <f aca="false">A47-A46</f>
        <v>30</v>
      </c>
      <c r="T46" s="101" t="n">
        <f aca="false">CHOOSE(F$3,A47+24,A46)</f>
        <v>37980</v>
      </c>
      <c r="U46" s="35" t="n">
        <f aca="false">T46-C$3</f>
        <v>1206</v>
      </c>
      <c r="V46" s="32" t="n">
        <f aca="false">VLOOKUP($A46,Table,MATCH(V$4,Curves,0))</f>
        <v>0.069735278400271</v>
      </c>
      <c r="W46" s="102" t="n">
        <f aca="false">1/(1+CHOOSE(F$3,(V47+($K$3/10000))/2,(V46+($K$3/10000))/2))^(2*U46/365.25)</f>
        <v>0.797458787788326</v>
      </c>
      <c r="X46" s="35" t="n">
        <f aca="false">IF(AND(mthbeg&lt;=A46,mthend&gt;=A46),1,0)</f>
        <v>1</v>
      </c>
      <c r="Y46" s="35" t="n">
        <f aca="false">S46*X46</f>
        <v>30</v>
      </c>
      <c r="AA46" s="89" t="n">
        <f aca="false">F46*G46</f>
        <v>743072.098461162</v>
      </c>
      <c r="AB46" s="89" t="n">
        <f aca="false">$F46*H46</f>
        <v>743072.098461162</v>
      </c>
      <c r="AC46" s="89" t="n">
        <f aca="false">$F46*I46</f>
        <v>743072.098461162</v>
      </c>
      <c r="AD46" s="89" t="n">
        <f aca="false">$F46*J46</f>
        <v>-8253.69845360917</v>
      </c>
      <c r="AE46" s="89" t="n">
        <f aca="false">$F46*K46</f>
        <v>-8253.69845360917</v>
      </c>
      <c r="AF46" s="89" t="n">
        <f aca="false">$F46*L46</f>
        <v>-8253.69845360917</v>
      </c>
      <c r="AG46" s="89" t="n">
        <f aca="false">$F46*M46</f>
        <v>2392.37636336498</v>
      </c>
      <c r="AH46" s="89" t="n">
        <f aca="false">$F46*N46</f>
        <v>7177.12909009493</v>
      </c>
      <c r="AI46" s="89" t="n">
        <f aca="false">F46*O46</f>
        <v>7177.12909009493</v>
      </c>
      <c r="AJ46" s="93"/>
      <c r="AK46" s="89" t="n">
        <f aca="false">CHOOSE($G$3,AB46-AC46,AC46-AB46)</f>
        <v>0</v>
      </c>
      <c r="AL46" s="89" t="n">
        <f aca="false">CHOOSE($G$3,AE46-AF46,AF46-AE46)</f>
        <v>0</v>
      </c>
      <c r="AM46" s="89" t="n">
        <f aca="false">CHOOSE($G$3,AH46-AI46,AI46-AH46)</f>
        <v>0</v>
      </c>
      <c r="AN46" s="103" t="n">
        <f aca="false">SUM(AK46:AM46)</f>
        <v>0</v>
      </c>
      <c r="AP46" s="89" t="n">
        <f aca="false">CHOOSE($G$3,AA46-AB46,AB46-AA46)</f>
        <v>0</v>
      </c>
      <c r="AQ46" s="89" t="n">
        <f aca="false">CHOOSE($G$3,AD46-AE46,AE46-AD46)</f>
        <v>0</v>
      </c>
      <c r="AR46" s="89" t="n">
        <f aca="false">CHOOSE($G$3,AG46-AH46,AH46-AG46)</f>
        <v>4784.75272672996</v>
      </c>
      <c r="AS46" s="103" t="n">
        <f aca="false">AP46+AQ46+AR46</f>
        <v>4784.75272672996</v>
      </c>
      <c r="AT46" s="103"/>
      <c r="AU46" s="90" t="n">
        <f aca="false">AS46+AN46</f>
        <v>4784.75272672996</v>
      </c>
      <c r="AW46" s="90" t="n">
        <f aca="false">AI46+AF46+AC46</f>
        <v>741995.529097648</v>
      </c>
      <c r="AX46" s="104"/>
    </row>
    <row r="47" customFormat="false" ht="12.75" hidden="false" customHeight="false" outlineLevel="0" collapsed="false">
      <c r="A47" s="94" t="n">
        <f aca="false">EDATE(A46,1)</f>
        <v>37956</v>
      </c>
      <c r="B47" s="95" t="n">
        <f aca="false">VLOOKUP(MONTH(A47),Volumes,4)</f>
        <v>10000</v>
      </c>
      <c r="C47" s="96"/>
      <c r="D47" s="97" t="n">
        <f aca="false">B47+C47</f>
        <v>10000</v>
      </c>
      <c r="E47" s="84" t="n">
        <f aca="false">IF(X47=0,0,IF(AND(X47=1,$H$3=1),D47*S47,IF($H$3=2,D47,"N/A")))</f>
        <v>310000</v>
      </c>
      <c r="F47" s="84" t="n">
        <f aca="false">E47*W47</f>
        <v>245774.937666121</v>
      </c>
      <c r="G47" s="32" t="n">
        <f aca="false">VLOOKUP($A47,Table,MATCH(G$4,Curves,0))</f>
        <v>3.192</v>
      </c>
      <c r="H47" s="98" t="n">
        <f aca="false">G47</f>
        <v>3.192</v>
      </c>
      <c r="I47" s="99" t="n">
        <f aca="false">H47</f>
        <v>3.192</v>
      </c>
      <c r="J47" s="32" t="n">
        <f aca="false">VLOOKUP($A47,Table,MATCH(J$4,Curves,0))</f>
        <v>-0.0345</v>
      </c>
      <c r="K47" s="98" t="n">
        <f aca="false">J47</f>
        <v>-0.0345</v>
      </c>
      <c r="L47" s="99" t="n">
        <f aca="false">K47</f>
        <v>-0.0345</v>
      </c>
      <c r="M47" s="32" t="n">
        <f aca="false">VLOOKUP($A47,Table,MATCH(M$4,Curves,0))</f>
        <v>0.01</v>
      </c>
      <c r="N47" s="98" t="n">
        <f aca="false">VLOOKUP($A47,Table,MATCH(N$4,Curves,0))</f>
        <v>0.03</v>
      </c>
      <c r="O47" s="99" t="n">
        <f aca="false">N47</f>
        <v>0.03</v>
      </c>
      <c r="P47" s="100"/>
      <c r="Q47" s="99" t="n">
        <f aca="false">O47+L47+I47</f>
        <v>3.1875</v>
      </c>
      <c r="R47" s="100"/>
      <c r="S47" s="35" t="n">
        <f aca="false">A48-A47</f>
        <v>31</v>
      </c>
      <c r="T47" s="101" t="n">
        <f aca="false">CHOOSE(F$3,A48+24,A47)</f>
        <v>38011</v>
      </c>
      <c r="U47" s="35" t="n">
        <f aca="false">T47-C$3</f>
        <v>1237</v>
      </c>
      <c r="V47" s="32" t="n">
        <f aca="false">VLOOKUP($A47,Table,MATCH(V$4,Curves,0))</f>
        <v>0.069733122561181</v>
      </c>
      <c r="W47" s="102" t="n">
        <f aca="false">1/(1+CHOOSE(F$3,(V48+($K$3/10000))/2,(V47+($K$3/10000))/2))^(2*U47/365.25)</f>
        <v>0.792822379568132</v>
      </c>
      <c r="X47" s="35" t="n">
        <f aca="false">IF(AND(mthbeg&lt;=A47,mthend&gt;=A47),1,0)</f>
        <v>1</v>
      </c>
      <c r="Y47" s="35" t="n">
        <f aca="false">S47*X47</f>
        <v>31</v>
      </c>
      <c r="AA47" s="89" t="n">
        <f aca="false">F47*G47</f>
        <v>784513.601030259</v>
      </c>
      <c r="AB47" s="89" t="n">
        <f aca="false">$F47*H47</f>
        <v>784513.601030259</v>
      </c>
      <c r="AC47" s="89" t="n">
        <f aca="false">$F47*I47</f>
        <v>784513.601030259</v>
      </c>
      <c r="AD47" s="89" t="n">
        <f aca="false">$F47*J47</f>
        <v>-8479.23534948118</v>
      </c>
      <c r="AE47" s="89" t="n">
        <f aca="false">$F47*K47</f>
        <v>-8479.23534948118</v>
      </c>
      <c r="AF47" s="89" t="n">
        <f aca="false">$F47*L47</f>
        <v>-8479.23534948118</v>
      </c>
      <c r="AG47" s="89" t="n">
        <f aca="false">$F47*M47</f>
        <v>2457.74937666121</v>
      </c>
      <c r="AH47" s="89" t="n">
        <f aca="false">$F47*N47</f>
        <v>7373.24812998363</v>
      </c>
      <c r="AI47" s="89" t="n">
        <f aca="false">F47*O47</f>
        <v>7373.24812998363</v>
      </c>
      <c r="AJ47" s="93"/>
      <c r="AK47" s="89" t="n">
        <f aca="false">CHOOSE($G$3,AB47-AC47,AC47-AB47)</f>
        <v>0</v>
      </c>
      <c r="AL47" s="89" t="n">
        <f aca="false">CHOOSE($G$3,AE47-AF47,AF47-AE47)</f>
        <v>0</v>
      </c>
      <c r="AM47" s="89" t="n">
        <f aca="false">CHOOSE($G$3,AH47-AI47,AI47-AH47)</f>
        <v>0</v>
      </c>
      <c r="AN47" s="103" t="n">
        <f aca="false">SUM(AK47:AM47)</f>
        <v>0</v>
      </c>
      <c r="AP47" s="89" t="n">
        <f aca="false">CHOOSE($G$3,AA47-AB47,AB47-AA47)</f>
        <v>0</v>
      </c>
      <c r="AQ47" s="89" t="n">
        <f aca="false">CHOOSE($G$3,AD47-AE47,AE47-AD47)</f>
        <v>0</v>
      </c>
      <c r="AR47" s="89" t="n">
        <f aca="false">CHOOSE($G$3,AG47-AH47,AH47-AG47)</f>
        <v>4915.49875332242</v>
      </c>
      <c r="AS47" s="103" t="n">
        <f aca="false">AP47+AQ47+AR47</f>
        <v>4915.49875332242</v>
      </c>
      <c r="AT47" s="103"/>
      <c r="AU47" s="90" t="n">
        <f aca="false">AS47+AN47</f>
        <v>4915.49875332242</v>
      </c>
      <c r="AW47" s="90" t="n">
        <f aca="false">AI47+AF47+AC47</f>
        <v>783407.613810761</v>
      </c>
      <c r="AX47" s="104"/>
    </row>
    <row r="48" customFormat="false" ht="12.75" hidden="false" customHeight="false" outlineLevel="0" collapsed="false">
      <c r="A48" s="94" t="n">
        <f aca="false">EDATE(A47,1)</f>
        <v>37987</v>
      </c>
      <c r="B48" s="95" t="n">
        <f aca="false">VLOOKUP(MONTH(A48),Volumes,4)</f>
        <v>10000</v>
      </c>
      <c r="C48" s="96"/>
      <c r="D48" s="97" t="n">
        <f aca="false">B48+C48</f>
        <v>10000</v>
      </c>
      <c r="E48" s="84" t="n">
        <f aca="false">IF(X48=0,0,IF(AND(X48=1,$H$3=1),D48*S48,IF($H$3=2,D48,"N/A")))</f>
        <v>310000</v>
      </c>
      <c r="F48" s="84" t="n">
        <f aca="false">E48*W48</f>
        <v>244340.34322842</v>
      </c>
      <c r="G48" s="32" t="n">
        <f aca="false">VLOOKUP($A48,Table,MATCH(G$4,Curves,0))</f>
        <v>3.289</v>
      </c>
      <c r="H48" s="98" t="n">
        <f aca="false">G48</f>
        <v>3.289</v>
      </c>
      <c r="I48" s="99" t="n">
        <f aca="false">H48</f>
        <v>3.289</v>
      </c>
      <c r="J48" s="32" t="n">
        <f aca="false">VLOOKUP($A48,Table,MATCH(J$4,Curves,0))</f>
        <v>-0.0345</v>
      </c>
      <c r="K48" s="98" t="n">
        <f aca="false">J48</f>
        <v>-0.0345</v>
      </c>
      <c r="L48" s="99" t="n">
        <f aca="false">K48</f>
        <v>-0.0345</v>
      </c>
      <c r="M48" s="32" t="n">
        <f aca="false">VLOOKUP($A48,Table,MATCH(M$4,Curves,0))</f>
        <v>0.01</v>
      </c>
      <c r="N48" s="98" t="n">
        <f aca="false">VLOOKUP($A48,Table,MATCH(N$4,Curves,0))</f>
        <v>0.03</v>
      </c>
      <c r="O48" s="99" t="n">
        <f aca="false">N48</f>
        <v>0.03</v>
      </c>
      <c r="P48" s="100"/>
      <c r="Q48" s="99" t="n">
        <f aca="false">O48+L48+I48</f>
        <v>3.2845</v>
      </c>
      <c r="R48" s="100"/>
      <c r="S48" s="35" t="n">
        <f aca="false">A49-A48</f>
        <v>31</v>
      </c>
      <c r="T48" s="101" t="n">
        <f aca="false">CHOOSE(F$3,A49+24,A48)</f>
        <v>38042</v>
      </c>
      <c r="U48" s="35" t="n">
        <f aca="false">T48-C$3</f>
        <v>1268</v>
      </c>
      <c r="V48" s="32" t="n">
        <f aca="false">VLOOKUP($A48,Table,MATCH(V$4,Curves,0))</f>
        <v>0.06973718699694</v>
      </c>
      <c r="W48" s="102" t="n">
        <f aca="false">1/(1+CHOOSE(F$3,(V49+($K$3/10000))/2,(V48+($K$3/10000))/2))^(2*U48/365.25)</f>
        <v>0.788194655575548</v>
      </c>
      <c r="X48" s="35" t="n">
        <f aca="false">IF(AND(mthbeg&lt;=A48,mthend&gt;=A48),1,0)</f>
        <v>1</v>
      </c>
      <c r="Y48" s="35" t="n">
        <f aca="false">S48*X48</f>
        <v>31</v>
      </c>
      <c r="AA48" s="89" t="n">
        <f aca="false">F48*G48</f>
        <v>803635.388878273</v>
      </c>
      <c r="AB48" s="89" t="n">
        <f aca="false">$F48*H48</f>
        <v>803635.388878273</v>
      </c>
      <c r="AC48" s="89" t="n">
        <f aca="false">$F48*I48</f>
        <v>803635.388878273</v>
      </c>
      <c r="AD48" s="89" t="n">
        <f aca="false">$F48*J48</f>
        <v>-8429.74184138049</v>
      </c>
      <c r="AE48" s="89" t="n">
        <f aca="false">$F48*K48</f>
        <v>-8429.74184138049</v>
      </c>
      <c r="AF48" s="89" t="n">
        <f aca="false">$F48*L48</f>
        <v>-8429.74184138049</v>
      </c>
      <c r="AG48" s="89" t="n">
        <f aca="false">$F48*M48</f>
        <v>2443.4034322842</v>
      </c>
      <c r="AH48" s="89" t="n">
        <f aca="false">$F48*N48</f>
        <v>7330.2102968526</v>
      </c>
      <c r="AI48" s="89" t="n">
        <f aca="false">F48*O48</f>
        <v>7330.2102968526</v>
      </c>
      <c r="AJ48" s="93"/>
      <c r="AK48" s="89" t="n">
        <f aca="false">CHOOSE($G$3,AB48-AC48,AC48-AB48)</f>
        <v>0</v>
      </c>
      <c r="AL48" s="89" t="n">
        <f aca="false">CHOOSE($G$3,AE48-AF48,AF48-AE48)</f>
        <v>0</v>
      </c>
      <c r="AM48" s="89" t="n">
        <f aca="false">CHOOSE($G$3,AH48-AI48,AI48-AH48)</f>
        <v>0</v>
      </c>
      <c r="AN48" s="103" t="n">
        <f aca="false">SUM(AK48:AM48)</f>
        <v>0</v>
      </c>
      <c r="AP48" s="89" t="n">
        <f aca="false">CHOOSE($G$3,AA48-AB48,AB48-AA48)</f>
        <v>0</v>
      </c>
      <c r="AQ48" s="89" t="n">
        <f aca="false">CHOOSE($G$3,AD48-AE48,AE48-AD48)</f>
        <v>0</v>
      </c>
      <c r="AR48" s="89" t="n">
        <f aca="false">CHOOSE($G$3,AG48-AH48,AH48-AG48)</f>
        <v>4886.8068645684</v>
      </c>
      <c r="AS48" s="103" t="n">
        <f aca="false">AP48+AQ48+AR48</f>
        <v>4886.8068645684</v>
      </c>
      <c r="AT48" s="103"/>
      <c r="AU48" s="90" t="n">
        <f aca="false">AS48+AN48</f>
        <v>4886.8068645684</v>
      </c>
      <c r="AW48" s="90" t="n">
        <f aca="false">AI48+AF48+AC48</f>
        <v>802535.857333746</v>
      </c>
      <c r="AX48" s="104"/>
    </row>
    <row r="49" customFormat="false" ht="12.75" hidden="false" customHeight="false" outlineLevel="0" collapsed="false">
      <c r="A49" s="94" t="n">
        <f aca="false">EDATE(A48,1)</f>
        <v>38018</v>
      </c>
      <c r="B49" s="95" t="n">
        <f aca="false">VLOOKUP(MONTH(A49),Volumes,4)</f>
        <v>10000</v>
      </c>
      <c r="C49" s="96"/>
      <c r="D49" s="97" t="n">
        <f aca="false">B49+C49</f>
        <v>10000</v>
      </c>
      <c r="E49" s="84" t="n">
        <f aca="false">IF(X49=0,0,IF(AND(X49=1,$H$3=1),D49*S49,IF($H$3=2,D49,"N/A")))</f>
        <v>290000</v>
      </c>
      <c r="F49" s="84" t="n">
        <f aca="false">E49*W49</f>
        <v>227327.722287271</v>
      </c>
      <c r="G49" s="32" t="n">
        <f aca="false">VLOOKUP($A49,Table,MATCH(G$4,Curves,0))</f>
        <v>3.163</v>
      </c>
      <c r="H49" s="98" t="n">
        <f aca="false">G49</f>
        <v>3.163</v>
      </c>
      <c r="I49" s="99" t="n">
        <f aca="false">H49</f>
        <v>3.163</v>
      </c>
      <c r="J49" s="32" t="n">
        <f aca="false">VLOOKUP($A49,Table,MATCH(J$4,Curves,0))</f>
        <v>-0.0345</v>
      </c>
      <c r="K49" s="98" t="n">
        <f aca="false">J49</f>
        <v>-0.0345</v>
      </c>
      <c r="L49" s="99" t="n">
        <f aca="false">K49</f>
        <v>-0.0345</v>
      </c>
      <c r="M49" s="32" t="n">
        <f aca="false">VLOOKUP($A49,Table,MATCH(M$4,Curves,0))</f>
        <v>0.01</v>
      </c>
      <c r="N49" s="98" t="n">
        <f aca="false">VLOOKUP($A49,Table,MATCH(N$4,Curves,0))</f>
        <v>0.03</v>
      </c>
      <c r="O49" s="99" t="n">
        <f aca="false">N49</f>
        <v>0.03</v>
      </c>
      <c r="P49" s="100"/>
      <c r="Q49" s="99" t="n">
        <f aca="false">O49+L49+I49</f>
        <v>3.1585</v>
      </c>
      <c r="R49" s="100"/>
      <c r="S49" s="35" t="n">
        <f aca="false">A50-A49</f>
        <v>29</v>
      </c>
      <c r="T49" s="101" t="n">
        <f aca="false">CHOOSE(F$3,A50+24,A49)</f>
        <v>38071</v>
      </c>
      <c r="U49" s="35" t="n">
        <f aca="false">T49-C$3</f>
        <v>1297</v>
      </c>
      <c r="V49" s="32" t="n">
        <f aca="false">VLOOKUP($A49,Table,MATCH(V$4,Curves,0))</f>
        <v>0.069747963044622</v>
      </c>
      <c r="W49" s="102" t="n">
        <f aca="false">1/(1+CHOOSE(F$3,(V50+($K$3/10000))/2,(V49+($K$3/10000))/2))^(2*U49/365.25)</f>
        <v>0.783888697542315</v>
      </c>
      <c r="X49" s="35" t="n">
        <f aca="false">IF(AND(mthbeg&lt;=A49,mthend&gt;=A49),1,0)</f>
        <v>1</v>
      </c>
      <c r="Y49" s="35" t="n">
        <f aca="false">S49*X49</f>
        <v>29</v>
      </c>
      <c r="AA49" s="89" t="n">
        <f aca="false">F49*G49</f>
        <v>719037.585594639</v>
      </c>
      <c r="AB49" s="89" t="n">
        <f aca="false">$F49*H49</f>
        <v>719037.585594639</v>
      </c>
      <c r="AC49" s="89" t="n">
        <f aca="false">$F49*I49</f>
        <v>719037.585594639</v>
      </c>
      <c r="AD49" s="89" t="n">
        <f aca="false">$F49*J49</f>
        <v>-7842.80641891086</v>
      </c>
      <c r="AE49" s="89" t="n">
        <f aca="false">$F49*K49</f>
        <v>-7842.80641891086</v>
      </c>
      <c r="AF49" s="89" t="n">
        <f aca="false">$F49*L49</f>
        <v>-7842.80641891086</v>
      </c>
      <c r="AG49" s="89" t="n">
        <f aca="false">$F49*M49</f>
        <v>2273.27722287271</v>
      </c>
      <c r="AH49" s="89" t="n">
        <f aca="false">$F49*N49</f>
        <v>6819.83166861814</v>
      </c>
      <c r="AI49" s="89" t="n">
        <f aca="false">F49*O49</f>
        <v>6819.83166861814</v>
      </c>
      <c r="AJ49" s="93"/>
      <c r="AK49" s="89" t="n">
        <f aca="false">CHOOSE($G$3,AB49-AC49,AC49-AB49)</f>
        <v>0</v>
      </c>
      <c r="AL49" s="89" t="n">
        <f aca="false">CHOOSE($G$3,AE49-AF49,AF49-AE49)</f>
        <v>0</v>
      </c>
      <c r="AM49" s="89" t="n">
        <f aca="false">CHOOSE($G$3,AH49-AI49,AI49-AH49)</f>
        <v>0</v>
      </c>
      <c r="AN49" s="103" t="n">
        <f aca="false">SUM(AK49:AM49)</f>
        <v>0</v>
      </c>
      <c r="AP49" s="89" t="n">
        <f aca="false">CHOOSE($G$3,AA49-AB49,AB49-AA49)</f>
        <v>0</v>
      </c>
      <c r="AQ49" s="89" t="n">
        <f aca="false">CHOOSE($G$3,AD49-AE49,AE49-AD49)</f>
        <v>0</v>
      </c>
      <c r="AR49" s="89" t="n">
        <f aca="false">CHOOSE($G$3,AG49-AH49,AH49-AG49)</f>
        <v>4546.55444574543</v>
      </c>
      <c r="AS49" s="103" t="n">
        <f aca="false">AP49+AQ49+AR49</f>
        <v>4546.55444574543</v>
      </c>
      <c r="AT49" s="103"/>
      <c r="AU49" s="90" t="n">
        <f aca="false">AS49+AN49</f>
        <v>4546.55444574543</v>
      </c>
      <c r="AW49" s="90" t="n">
        <f aca="false">AI49+AF49+AC49</f>
        <v>718014.610844346</v>
      </c>
      <c r="AX49" s="104"/>
    </row>
    <row r="50" customFormat="false" ht="12.75" hidden="false" customHeight="false" outlineLevel="0" collapsed="false">
      <c r="A50" s="94" t="n">
        <f aca="false">EDATE(A49,1)</f>
        <v>38047</v>
      </c>
      <c r="B50" s="95" t="n">
        <f aca="false">VLOOKUP(MONTH(A50),Volumes,4)</f>
        <v>10000</v>
      </c>
      <c r="C50" s="96"/>
      <c r="D50" s="97" t="n">
        <f aca="false">B50+C50</f>
        <v>10000</v>
      </c>
      <c r="E50" s="84" t="n">
        <f aca="false">IF(X50=0,0,IF(AND(X50=1,$H$3=1),D50*S50,IF($H$3=2,D50,"N/A")))</f>
        <v>310000</v>
      </c>
      <c r="F50" s="84" t="n">
        <f aca="false">E50*W50</f>
        <v>241591.845994047</v>
      </c>
      <c r="G50" s="32" t="n">
        <f aca="false">VLOOKUP($A50,Table,MATCH(G$4,Curves,0))</f>
        <v>3.026</v>
      </c>
      <c r="H50" s="98" t="n">
        <f aca="false">G50</f>
        <v>3.026</v>
      </c>
      <c r="I50" s="99" t="n">
        <f aca="false">H50</f>
        <v>3.026</v>
      </c>
      <c r="J50" s="32" t="n">
        <f aca="false">VLOOKUP($A50,Table,MATCH(J$4,Curves,0))</f>
        <v>-0.0345</v>
      </c>
      <c r="K50" s="98" t="n">
        <f aca="false">J50</f>
        <v>-0.0345</v>
      </c>
      <c r="L50" s="99" t="n">
        <f aca="false">K50</f>
        <v>-0.0345</v>
      </c>
      <c r="M50" s="32" t="n">
        <f aca="false">VLOOKUP($A50,Table,MATCH(M$4,Curves,0))</f>
        <v>0.01</v>
      </c>
      <c r="N50" s="98" t="n">
        <f aca="false">VLOOKUP($A50,Table,MATCH(N$4,Curves,0))</f>
        <v>0.03</v>
      </c>
      <c r="O50" s="99" t="n">
        <f aca="false">N50</f>
        <v>0.03</v>
      </c>
      <c r="P50" s="100"/>
      <c r="Q50" s="99" t="n">
        <f aca="false">O50+L50+I50</f>
        <v>3.0215</v>
      </c>
      <c r="R50" s="100"/>
      <c r="S50" s="35" t="n">
        <f aca="false">A51-A50</f>
        <v>31</v>
      </c>
      <c r="T50" s="101" t="n">
        <f aca="false">CHOOSE(F$3,A51+24,A50)</f>
        <v>38102</v>
      </c>
      <c r="U50" s="35" t="n">
        <f aca="false">T50-C$3</f>
        <v>1328</v>
      </c>
      <c r="V50" s="32" t="n">
        <f aca="false">VLOOKUP($A50,Table,MATCH(V$4,Curves,0))</f>
        <v>0.069758043863456</v>
      </c>
      <c r="W50" s="102" t="n">
        <f aca="false">1/(1+CHOOSE(F$3,(V51+($K$3/10000))/2,(V50+($K$3/10000))/2))^(2*U50/365.25)</f>
        <v>0.779328535464668</v>
      </c>
      <c r="X50" s="35" t="n">
        <f aca="false">IF(AND(mthbeg&lt;=A50,mthend&gt;=A50),1,0)</f>
        <v>1</v>
      </c>
      <c r="Y50" s="35" t="n">
        <f aca="false">S50*X50</f>
        <v>31</v>
      </c>
      <c r="AA50" s="89" t="n">
        <f aca="false">F50*G50</f>
        <v>731056.925977987</v>
      </c>
      <c r="AB50" s="89" t="n">
        <f aca="false">$F50*H50</f>
        <v>731056.925977987</v>
      </c>
      <c r="AC50" s="89" t="n">
        <f aca="false">$F50*I50</f>
        <v>731056.925977987</v>
      </c>
      <c r="AD50" s="89" t="n">
        <f aca="false">$F50*J50</f>
        <v>-8334.91868679463</v>
      </c>
      <c r="AE50" s="89" t="n">
        <f aca="false">$F50*K50</f>
        <v>-8334.91868679463</v>
      </c>
      <c r="AF50" s="89" t="n">
        <f aca="false">$F50*L50</f>
        <v>-8334.91868679463</v>
      </c>
      <c r="AG50" s="89" t="n">
        <f aca="false">$F50*M50</f>
        <v>2415.91845994047</v>
      </c>
      <c r="AH50" s="89" t="n">
        <f aca="false">$F50*N50</f>
        <v>7247.75537982142</v>
      </c>
      <c r="AI50" s="89" t="n">
        <f aca="false">F50*O50</f>
        <v>7247.75537982142</v>
      </c>
      <c r="AJ50" s="93"/>
      <c r="AK50" s="89" t="n">
        <f aca="false">CHOOSE($G$3,AB50-AC50,AC50-AB50)</f>
        <v>0</v>
      </c>
      <c r="AL50" s="89" t="n">
        <f aca="false">CHOOSE($G$3,AE50-AF50,AF50-AE50)</f>
        <v>0</v>
      </c>
      <c r="AM50" s="89" t="n">
        <f aca="false">CHOOSE($G$3,AH50-AI50,AI50-AH50)</f>
        <v>0</v>
      </c>
      <c r="AN50" s="103" t="n">
        <f aca="false">SUM(AK50:AM50)</f>
        <v>0</v>
      </c>
      <c r="AP50" s="89" t="n">
        <f aca="false">CHOOSE($G$3,AA50-AB50,AB50-AA50)</f>
        <v>0</v>
      </c>
      <c r="AQ50" s="89" t="n">
        <f aca="false">CHOOSE($G$3,AD50-AE50,AE50-AD50)</f>
        <v>0</v>
      </c>
      <c r="AR50" s="89" t="n">
        <f aca="false">CHOOSE($G$3,AG50-AH50,AH50-AG50)</f>
        <v>4831.83691988094</v>
      </c>
      <c r="AS50" s="103" t="n">
        <f aca="false">AP50+AQ50+AR50</f>
        <v>4831.83691988094</v>
      </c>
      <c r="AT50" s="103"/>
      <c r="AU50" s="90" t="n">
        <f aca="false">AS50+AN50</f>
        <v>4831.83691988094</v>
      </c>
      <c r="AW50" s="90" t="n">
        <f aca="false">AI50+AF50+AC50</f>
        <v>729969.762671014</v>
      </c>
      <c r="AX50" s="104"/>
    </row>
    <row r="51" customFormat="false" ht="12.75" hidden="false" customHeight="false" outlineLevel="0" collapsed="false">
      <c r="A51" s="94" t="n">
        <f aca="false">EDATE(A50,1)</f>
        <v>38078</v>
      </c>
      <c r="B51" s="95" t="n">
        <f aca="false">VLOOKUP(MONTH(A51),Volumes,4)</f>
        <v>10000</v>
      </c>
      <c r="C51" s="96"/>
      <c r="D51" s="97" t="n">
        <f aca="false">B51+C51</f>
        <v>10000</v>
      </c>
      <c r="E51" s="84" t="n">
        <f aca="false">IF(X51=0,0,IF(AND(X51=1,$H$3=1),D51*S51,IF($H$3=2,D51,"N/A")))</f>
        <v>300000</v>
      </c>
      <c r="F51" s="84" t="n">
        <f aca="false">E51*W51</f>
        <v>232487.762957701</v>
      </c>
      <c r="G51" s="32" t="n">
        <f aca="false">VLOOKUP($A51,Table,MATCH(G$4,Curves,0))</f>
        <v>2.889</v>
      </c>
      <c r="H51" s="98" t="n">
        <f aca="false">G51</f>
        <v>2.889</v>
      </c>
      <c r="I51" s="99" t="n">
        <f aca="false">H51</f>
        <v>2.889</v>
      </c>
      <c r="J51" s="32" t="n">
        <f aca="false">VLOOKUP($A51,Table,MATCH(J$4,Curves,0))</f>
        <v>-0.0135</v>
      </c>
      <c r="K51" s="98" t="n">
        <f aca="false">J51</f>
        <v>-0.0135</v>
      </c>
      <c r="L51" s="99" t="n">
        <f aca="false">K51</f>
        <v>-0.0135</v>
      </c>
      <c r="M51" s="32" t="n">
        <f aca="false">VLOOKUP($A51,Table,MATCH(M$4,Curves,0))</f>
        <v>0.0125</v>
      </c>
      <c r="N51" s="98" t="n">
        <f aca="false">VLOOKUP($A51,Table,MATCH(N$4,Curves,0))</f>
        <v>0.03</v>
      </c>
      <c r="O51" s="99" t="n">
        <f aca="false">N51</f>
        <v>0.03</v>
      </c>
      <c r="P51" s="100"/>
      <c r="Q51" s="99" t="n">
        <f aca="false">O51+L51+I51</f>
        <v>2.9055</v>
      </c>
      <c r="R51" s="100"/>
      <c r="S51" s="35" t="n">
        <f aca="false">A52-A51</f>
        <v>30</v>
      </c>
      <c r="T51" s="101" t="n">
        <f aca="false">CHOOSE(F$3,A52+24,A51)</f>
        <v>38132</v>
      </c>
      <c r="U51" s="35" t="n">
        <f aca="false">T51-C$3</f>
        <v>1358</v>
      </c>
      <c r="V51" s="32" t="n">
        <f aca="false">VLOOKUP($A51,Table,MATCH(V$4,Curves,0))</f>
        <v>0.069762215954341</v>
      </c>
      <c r="W51" s="102" t="n">
        <f aca="false">1/(1+CHOOSE(F$3,(V52+($K$3/10000))/2,(V51+($K$3/10000))/2))^(2*U51/365.25)</f>
        <v>0.774959209859002</v>
      </c>
      <c r="X51" s="35" t="n">
        <f aca="false">IF(AND(mthbeg&lt;=A51,mthend&gt;=A51),1,0)</f>
        <v>1</v>
      </c>
      <c r="Y51" s="35" t="n">
        <f aca="false">S51*X51</f>
        <v>30</v>
      </c>
      <c r="AA51" s="89" t="n">
        <f aca="false">F51*G51</f>
        <v>671657.147184797</v>
      </c>
      <c r="AB51" s="89" t="n">
        <f aca="false">$F51*H51</f>
        <v>671657.147184797</v>
      </c>
      <c r="AC51" s="89" t="n">
        <f aca="false">$F51*I51</f>
        <v>671657.147184797</v>
      </c>
      <c r="AD51" s="89" t="n">
        <f aca="false">$F51*J51</f>
        <v>-3138.58479992896</v>
      </c>
      <c r="AE51" s="89" t="n">
        <f aca="false">$F51*K51</f>
        <v>-3138.58479992896</v>
      </c>
      <c r="AF51" s="89" t="n">
        <f aca="false">$F51*L51</f>
        <v>-3138.58479992896</v>
      </c>
      <c r="AG51" s="89" t="n">
        <f aca="false">$F51*M51</f>
        <v>2906.09703697126</v>
      </c>
      <c r="AH51" s="89" t="n">
        <f aca="false">$F51*N51</f>
        <v>6974.63288873102</v>
      </c>
      <c r="AI51" s="89" t="n">
        <f aca="false">F51*O51</f>
        <v>6974.63288873102</v>
      </c>
      <c r="AJ51" s="93"/>
      <c r="AK51" s="89" t="n">
        <f aca="false">CHOOSE($G$3,AB51-AC51,AC51-AB51)</f>
        <v>0</v>
      </c>
      <c r="AL51" s="89" t="n">
        <f aca="false">CHOOSE($G$3,AE51-AF51,AF51-AE51)</f>
        <v>0</v>
      </c>
      <c r="AM51" s="89" t="n">
        <f aca="false">CHOOSE($G$3,AH51-AI51,AI51-AH51)</f>
        <v>0</v>
      </c>
      <c r="AN51" s="103" t="n">
        <f aca="false">SUM(AK51:AM51)</f>
        <v>0</v>
      </c>
      <c r="AP51" s="89" t="n">
        <f aca="false">CHOOSE($G$3,AA51-AB51,AB51-AA51)</f>
        <v>0</v>
      </c>
      <c r="AQ51" s="89" t="n">
        <f aca="false">CHOOSE($G$3,AD51-AE51,AE51-AD51)</f>
        <v>0</v>
      </c>
      <c r="AR51" s="89" t="n">
        <f aca="false">CHOOSE($G$3,AG51-AH51,AH51-AG51)</f>
        <v>4068.53585175976</v>
      </c>
      <c r="AS51" s="103" t="n">
        <f aca="false">AP51+AQ51+AR51</f>
        <v>4068.53585175976</v>
      </c>
      <c r="AT51" s="103"/>
      <c r="AU51" s="90" t="n">
        <f aca="false">AS51+AN51</f>
        <v>4068.53585175976</v>
      </c>
      <c r="AW51" s="90" t="n">
        <f aca="false">AI51+AF51+AC51</f>
        <v>675493.195273599</v>
      </c>
      <c r="AX51" s="104"/>
    </row>
    <row r="52" customFormat="false" ht="12.75" hidden="false" customHeight="false" outlineLevel="0" collapsed="false">
      <c r="A52" s="94" t="n">
        <f aca="false">EDATE(A51,1)</f>
        <v>38108</v>
      </c>
      <c r="B52" s="95" t="n">
        <f aca="false">VLOOKUP(MONTH(A52),Volumes,4)</f>
        <v>20000</v>
      </c>
      <c r="C52" s="96"/>
      <c r="D52" s="97" t="n">
        <f aca="false">B52+C52</f>
        <v>20000</v>
      </c>
      <c r="E52" s="84" t="n">
        <f aca="false">IF(X52=0,0,IF(AND(X52=1,$H$3=1),D52*S52,IF($H$3=2,D52,"N/A")))</f>
        <v>620000</v>
      </c>
      <c r="F52" s="84" t="n">
        <f aca="false">E52*W52</f>
        <v>477691.605078325</v>
      </c>
      <c r="G52" s="32" t="n">
        <f aca="false">VLOOKUP($A52,Table,MATCH(G$4,Curves,0))</f>
        <v>2.875</v>
      </c>
      <c r="H52" s="98" t="n">
        <f aca="false">G52</f>
        <v>2.875</v>
      </c>
      <c r="I52" s="99" t="n">
        <f aca="false">H52</f>
        <v>2.875</v>
      </c>
      <c r="J52" s="32" t="n">
        <f aca="false">VLOOKUP($A52,Table,MATCH(J$4,Curves,0))</f>
        <v>-0.01375</v>
      </c>
      <c r="K52" s="98" t="n">
        <f aca="false">J52</f>
        <v>-0.01375</v>
      </c>
      <c r="L52" s="99" t="n">
        <f aca="false">K52</f>
        <v>-0.01375</v>
      </c>
      <c r="M52" s="32" t="n">
        <f aca="false">VLOOKUP($A52,Table,MATCH(M$4,Curves,0))</f>
        <v>0.0125</v>
      </c>
      <c r="N52" s="98" t="n">
        <f aca="false">VLOOKUP($A52,Table,MATCH(N$4,Curves,0))</f>
        <v>0.03</v>
      </c>
      <c r="O52" s="99" t="n">
        <f aca="false">N52</f>
        <v>0.03</v>
      </c>
      <c r="P52" s="100"/>
      <c r="Q52" s="99" t="n">
        <f aca="false">O52+L52+I52</f>
        <v>2.89125</v>
      </c>
      <c r="R52" s="100"/>
      <c r="S52" s="35" t="n">
        <f aca="false">A53-A52</f>
        <v>31</v>
      </c>
      <c r="T52" s="101" t="n">
        <f aca="false">CHOOSE(F$3,A53+24,A52)</f>
        <v>38163</v>
      </c>
      <c r="U52" s="35" t="n">
        <f aca="false">T52-C$3</f>
        <v>1389</v>
      </c>
      <c r="V52" s="32" t="n">
        <f aca="false">VLOOKUP($A52,Table,MATCH(V$4,Curves,0))</f>
        <v>0.069759436473925</v>
      </c>
      <c r="W52" s="102" t="n">
        <f aca="false">1/(1+CHOOSE(F$3,(V53+($K$3/10000))/2,(V52+($K$3/10000))/2))^(2*U52/365.25)</f>
        <v>0.770470330771492</v>
      </c>
      <c r="X52" s="35" t="n">
        <f aca="false">IF(AND(mthbeg&lt;=A52,mthend&gt;=A52),1,0)</f>
        <v>1</v>
      </c>
      <c r="Y52" s="35" t="n">
        <f aca="false">S52*X52</f>
        <v>31</v>
      </c>
      <c r="AA52" s="89" t="n">
        <f aca="false">F52*G52</f>
        <v>1373363.36460018</v>
      </c>
      <c r="AB52" s="89" t="n">
        <f aca="false">$F52*H52</f>
        <v>1373363.36460018</v>
      </c>
      <c r="AC52" s="89" t="n">
        <f aca="false">$F52*I52</f>
        <v>1373363.36460018</v>
      </c>
      <c r="AD52" s="89" t="n">
        <f aca="false">$F52*J52</f>
        <v>-6568.25956982697</v>
      </c>
      <c r="AE52" s="89" t="n">
        <f aca="false">$F52*K52</f>
        <v>-6568.25956982697</v>
      </c>
      <c r="AF52" s="89" t="n">
        <f aca="false">$F52*L52</f>
        <v>-6568.25956982697</v>
      </c>
      <c r="AG52" s="89" t="n">
        <f aca="false">$F52*M52</f>
        <v>5971.14506347906</v>
      </c>
      <c r="AH52" s="89" t="n">
        <f aca="false">$F52*N52</f>
        <v>14330.7481523497</v>
      </c>
      <c r="AI52" s="89" t="n">
        <f aca="false">F52*O52</f>
        <v>14330.7481523497</v>
      </c>
      <c r="AJ52" s="93"/>
      <c r="AK52" s="89" t="n">
        <f aca="false">CHOOSE($G$3,AB52-AC52,AC52-AB52)</f>
        <v>0</v>
      </c>
      <c r="AL52" s="89" t="n">
        <f aca="false">CHOOSE($G$3,AE52-AF52,AF52-AE52)</f>
        <v>0</v>
      </c>
      <c r="AM52" s="89" t="n">
        <f aca="false">CHOOSE($G$3,AH52-AI52,AI52-AH52)</f>
        <v>0</v>
      </c>
      <c r="AN52" s="103" t="n">
        <f aca="false">SUM(AK52:AM52)</f>
        <v>0</v>
      </c>
      <c r="AP52" s="89" t="n">
        <f aca="false">CHOOSE($G$3,AA52-AB52,AB52-AA52)</f>
        <v>0</v>
      </c>
      <c r="AQ52" s="89" t="n">
        <f aca="false">CHOOSE($G$3,AD52-AE52,AE52-AD52)</f>
        <v>0</v>
      </c>
      <c r="AR52" s="89" t="n">
        <f aca="false">CHOOSE($G$3,AG52-AH52,AH52-AG52)</f>
        <v>8359.60308887069</v>
      </c>
      <c r="AS52" s="103" t="n">
        <f aca="false">AP52+AQ52+AR52</f>
        <v>8359.60308887069</v>
      </c>
      <c r="AT52" s="103"/>
      <c r="AU52" s="90" t="n">
        <f aca="false">AS52+AN52</f>
        <v>8359.60308887069</v>
      </c>
      <c r="AW52" s="90" t="n">
        <f aca="false">AI52+AF52+AC52</f>
        <v>1381125.85318271</v>
      </c>
      <c r="AX52" s="104"/>
    </row>
    <row r="53" customFormat="false" ht="12.75" hidden="false" customHeight="false" outlineLevel="0" collapsed="false">
      <c r="A53" s="94" t="n">
        <f aca="false">EDATE(A52,1)</f>
        <v>38139</v>
      </c>
      <c r="B53" s="95" t="n">
        <f aca="false">VLOOKUP(MONTH(A53),Volumes,4)</f>
        <v>40000</v>
      </c>
      <c r="C53" s="96"/>
      <c r="D53" s="97" t="n">
        <f aca="false">B53+C53</f>
        <v>40000</v>
      </c>
      <c r="E53" s="84" t="n">
        <f aca="false">IF(X53=0,0,IF(AND(X53=1,$H$3=1),D53*S53,IF($H$3=2,D53,"N/A")))</f>
        <v>1200000</v>
      </c>
      <c r="F53" s="84" t="n">
        <f aca="false">E53*W53</f>
        <v>919333.480248808</v>
      </c>
      <c r="G53" s="32" t="n">
        <f aca="false">VLOOKUP($A53,Table,MATCH(G$4,Curves,0))</f>
        <v>2.908</v>
      </c>
      <c r="H53" s="98" t="n">
        <f aca="false">G53</f>
        <v>2.908</v>
      </c>
      <c r="I53" s="99" t="n">
        <f aca="false">H53</f>
        <v>2.908</v>
      </c>
      <c r="J53" s="32" t="n">
        <f aca="false">VLOOKUP($A53,Table,MATCH(J$4,Curves,0))</f>
        <v>-0.01375</v>
      </c>
      <c r="K53" s="98" t="n">
        <f aca="false">J53</f>
        <v>-0.01375</v>
      </c>
      <c r="L53" s="99" t="n">
        <f aca="false">K53</f>
        <v>-0.01375</v>
      </c>
      <c r="M53" s="32" t="n">
        <f aca="false">VLOOKUP($A53,Table,MATCH(M$4,Curves,0))</f>
        <v>0.0125</v>
      </c>
      <c r="N53" s="98" t="n">
        <f aca="false">VLOOKUP($A53,Table,MATCH(N$4,Curves,0))</f>
        <v>0.03</v>
      </c>
      <c r="O53" s="99" t="n">
        <f aca="false">N53</f>
        <v>0.03</v>
      </c>
      <c r="P53" s="100"/>
      <c r="Q53" s="99" t="n">
        <f aca="false">O53+L53+I53</f>
        <v>2.92425</v>
      </c>
      <c r="R53" s="100"/>
      <c r="S53" s="35" t="n">
        <f aca="false">A54-A53</f>
        <v>30</v>
      </c>
      <c r="T53" s="101" t="n">
        <f aca="false">CHOOSE(F$3,A54+24,A53)</f>
        <v>38193</v>
      </c>
      <c r="U53" s="35" t="n">
        <f aca="false">T53-C$3</f>
        <v>1419</v>
      </c>
      <c r="V53" s="32" t="n">
        <f aca="false">VLOOKUP($A53,Table,MATCH(V$4,Curves,0))</f>
        <v>0.069756564344165</v>
      </c>
      <c r="W53" s="102" t="n">
        <f aca="false">1/(1+CHOOSE(F$3,(V54+($K$3/10000))/2,(V53+($K$3/10000))/2))^(2*U53/365.25)</f>
        <v>0.766111233540673</v>
      </c>
      <c r="X53" s="35" t="n">
        <f aca="false">IF(AND(mthbeg&lt;=A53,mthend&gt;=A53),1,0)</f>
        <v>1</v>
      </c>
      <c r="Y53" s="35" t="n">
        <f aca="false">S53*X53</f>
        <v>30</v>
      </c>
      <c r="AA53" s="89" t="n">
        <f aca="false">F53*G53</f>
        <v>2673421.76056353</v>
      </c>
      <c r="AB53" s="89" t="n">
        <f aca="false">$F53*H53</f>
        <v>2673421.76056353</v>
      </c>
      <c r="AC53" s="89" t="n">
        <f aca="false">$F53*I53</f>
        <v>2673421.76056353</v>
      </c>
      <c r="AD53" s="89" t="n">
        <f aca="false">$F53*J53</f>
        <v>-12640.8353534211</v>
      </c>
      <c r="AE53" s="89" t="n">
        <f aca="false">$F53*K53</f>
        <v>-12640.8353534211</v>
      </c>
      <c r="AF53" s="89" t="n">
        <f aca="false">$F53*L53</f>
        <v>-12640.8353534211</v>
      </c>
      <c r="AG53" s="89" t="n">
        <f aca="false">$F53*M53</f>
        <v>11491.6685031101</v>
      </c>
      <c r="AH53" s="89" t="n">
        <f aca="false">$F53*N53</f>
        <v>27580.0044074642</v>
      </c>
      <c r="AI53" s="89" t="n">
        <f aca="false">F53*O53</f>
        <v>27580.0044074642</v>
      </c>
      <c r="AJ53" s="93"/>
      <c r="AK53" s="89" t="n">
        <f aca="false">CHOOSE($G$3,AB53-AC53,AC53-AB53)</f>
        <v>0</v>
      </c>
      <c r="AL53" s="89" t="n">
        <f aca="false">CHOOSE($G$3,AE53-AF53,AF53-AE53)</f>
        <v>0</v>
      </c>
      <c r="AM53" s="89" t="n">
        <f aca="false">CHOOSE($G$3,AH53-AI53,AI53-AH53)</f>
        <v>0</v>
      </c>
      <c r="AN53" s="103" t="n">
        <f aca="false">SUM(AK53:AM53)</f>
        <v>0</v>
      </c>
      <c r="AP53" s="89" t="n">
        <f aca="false">CHOOSE($G$3,AA53-AB53,AB53-AA53)</f>
        <v>0</v>
      </c>
      <c r="AQ53" s="89" t="n">
        <f aca="false">CHOOSE($G$3,AD53-AE53,AE53-AD53)</f>
        <v>0</v>
      </c>
      <c r="AR53" s="89" t="n">
        <f aca="false">CHOOSE($G$3,AG53-AH53,AH53-AG53)</f>
        <v>16088.3359043541</v>
      </c>
      <c r="AS53" s="103" t="n">
        <f aca="false">AP53+AQ53+AR53</f>
        <v>16088.3359043541</v>
      </c>
      <c r="AT53" s="103"/>
      <c r="AU53" s="90" t="n">
        <f aca="false">AS53+AN53</f>
        <v>16088.3359043541</v>
      </c>
      <c r="AW53" s="90" t="n">
        <f aca="false">AI53+AF53+AC53</f>
        <v>2688360.92961758</v>
      </c>
      <c r="AX53" s="104"/>
    </row>
    <row r="54" customFormat="false" ht="12.75" hidden="false" customHeight="false" outlineLevel="0" collapsed="false">
      <c r="A54" s="94" t="n">
        <f aca="false">EDATE(A53,1)</f>
        <v>38169</v>
      </c>
      <c r="B54" s="95" t="n">
        <f aca="false">VLOOKUP(MONTH(A54),Volumes,4)</f>
        <v>40000</v>
      </c>
      <c r="C54" s="96"/>
      <c r="D54" s="97" t="n">
        <f aca="false">B54+C54</f>
        <v>40000</v>
      </c>
      <c r="E54" s="84" t="n">
        <f aca="false">IF(X54=0,0,IF(AND(X54=1,$H$3=1),D54*S54,IF($H$3=2,D54,"N/A")))</f>
        <v>1240000</v>
      </c>
      <c r="F54" s="84" t="n">
        <f aca="false">E54*W54</f>
        <v>944363.156243201</v>
      </c>
      <c r="G54" s="32" t="n">
        <f aca="false">VLOOKUP($A54,Table,MATCH(G$4,Curves,0))</f>
        <v>2.92</v>
      </c>
      <c r="H54" s="98" t="n">
        <f aca="false">G54</f>
        <v>2.92</v>
      </c>
      <c r="I54" s="99" t="n">
        <f aca="false">H54</f>
        <v>2.92</v>
      </c>
      <c r="J54" s="32" t="n">
        <f aca="false">VLOOKUP($A54,Table,MATCH(J$4,Curves,0))</f>
        <v>-0.01375</v>
      </c>
      <c r="K54" s="98" t="n">
        <f aca="false">J54</f>
        <v>-0.01375</v>
      </c>
      <c r="L54" s="99" t="n">
        <f aca="false">K54</f>
        <v>-0.01375</v>
      </c>
      <c r="M54" s="32" t="n">
        <f aca="false">VLOOKUP($A54,Table,MATCH(M$4,Curves,0))</f>
        <v>0.0125</v>
      </c>
      <c r="N54" s="98" t="n">
        <f aca="false">VLOOKUP($A54,Table,MATCH(N$4,Curves,0))</f>
        <v>0.03</v>
      </c>
      <c r="O54" s="99" t="n">
        <f aca="false">N54</f>
        <v>0.03</v>
      </c>
      <c r="P54" s="100"/>
      <c r="Q54" s="99" t="n">
        <f aca="false">O54+L54+I54</f>
        <v>2.93625</v>
      </c>
      <c r="R54" s="100"/>
      <c r="S54" s="35" t="n">
        <f aca="false">A55-A54</f>
        <v>31</v>
      </c>
      <c r="T54" s="101" t="n">
        <f aca="false">CHOOSE(F$3,A55+24,A54)</f>
        <v>38224</v>
      </c>
      <c r="U54" s="35" t="n">
        <f aca="false">T54-C$3</f>
        <v>1450</v>
      </c>
      <c r="V54" s="32" t="n">
        <f aca="false">VLOOKUP($A54,Table,MATCH(V$4,Curves,0))</f>
        <v>0.069767735214672</v>
      </c>
      <c r="W54" s="102" t="n">
        <f aca="false">1/(1+CHOOSE(F$3,(V55+($K$3/10000))/2,(V54+($K$3/10000))/2))^(2*U54/365.25)</f>
        <v>0.76158319051871</v>
      </c>
      <c r="X54" s="35" t="n">
        <f aca="false">IF(AND(mthbeg&lt;=A54,mthend&gt;=A54),1,0)</f>
        <v>1</v>
      </c>
      <c r="Y54" s="35" t="n">
        <f aca="false">S54*X54</f>
        <v>31</v>
      </c>
      <c r="AA54" s="89" t="n">
        <f aca="false">F54*G54</f>
        <v>2757540.41623015</v>
      </c>
      <c r="AB54" s="89" t="n">
        <f aca="false">$F54*H54</f>
        <v>2757540.41623015</v>
      </c>
      <c r="AC54" s="89" t="n">
        <f aca="false">$F54*I54</f>
        <v>2757540.41623015</v>
      </c>
      <c r="AD54" s="89" t="n">
        <f aca="false">$F54*J54</f>
        <v>-12984.993398344</v>
      </c>
      <c r="AE54" s="89" t="n">
        <f aca="false">$F54*K54</f>
        <v>-12984.993398344</v>
      </c>
      <c r="AF54" s="89" t="n">
        <f aca="false">$F54*L54</f>
        <v>-12984.993398344</v>
      </c>
      <c r="AG54" s="89" t="n">
        <f aca="false">$F54*M54</f>
        <v>11804.53945304</v>
      </c>
      <c r="AH54" s="89" t="n">
        <f aca="false">$F54*N54</f>
        <v>28330.894687296</v>
      </c>
      <c r="AI54" s="89" t="n">
        <f aca="false">F54*O54</f>
        <v>28330.894687296</v>
      </c>
      <c r="AJ54" s="93"/>
      <c r="AK54" s="89" t="n">
        <f aca="false">CHOOSE($G$3,AB54-AC54,AC54-AB54)</f>
        <v>0</v>
      </c>
      <c r="AL54" s="89" t="n">
        <f aca="false">CHOOSE($G$3,AE54-AF54,AF54-AE54)</f>
        <v>0</v>
      </c>
      <c r="AM54" s="89" t="n">
        <f aca="false">CHOOSE($G$3,AH54-AI54,AI54-AH54)</f>
        <v>0</v>
      </c>
      <c r="AN54" s="103" t="n">
        <f aca="false">SUM(AK54:AM54)</f>
        <v>0</v>
      </c>
      <c r="AP54" s="89" t="n">
        <f aca="false">CHOOSE($G$3,AA54-AB54,AB54-AA54)</f>
        <v>0</v>
      </c>
      <c r="AQ54" s="89" t="n">
        <f aca="false">CHOOSE($G$3,AD54-AE54,AE54-AD54)</f>
        <v>0</v>
      </c>
      <c r="AR54" s="89" t="n">
        <f aca="false">CHOOSE($G$3,AG54-AH54,AH54-AG54)</f>
        <v>16526.355234256</v>
      </c>
      <c r="AS54" s="103" t="n">
        <f aca="false">AP54+AQ54+AR54</f>
        <v>16526.355234256</v>
      </c>
      <c r="AT54" s="103"/>
      <c r="AU54" s="90" t="n">
        <f aca="false">AS54+AN54</f>
        <v>16526.355234256</v>
      </c>
      <c r="AW54" s="90" t="n">
        <f aca="false">AI54+AF54+AC54</f>
        <v>2772886.3175191</v>
      </c>
      <c r="AX54" s="104"/>
    </row>
    <row r="55" customFormat="false" ht="12.75" hidden="false" customHeight="false" outlineLevel="0" collapsed="false">
      <c r="A55" s="94" t="n">
        <f aca="false">EDATE(A54,1)</f>
        <v>38200</v>
      </c>
      <c r="B55" s="95" t="n">
        <f aca="false">VLOOKUP(MONTH(A55),Volumes,4)</f>
        <v>40000</v>
      </c>
      <c r="C55" s="96"/>
      <c r="D55" s="97" t="n">
        <f aca="false">B55+C55</f>
        <v>40000</v>
      </c>
      <c r="E55" s="84" t="n">
        <f aca="false">IF(X55=0,0,IF(AND(X55=1,$H$3=1),D55*S55,IF($H$3=2,D55,"N/A")))</f>
        <v>1240000</v>
      </c>
      <c r="F55" s="84" t="n">
        <f aca="false">E55*W55</f>
        <v>938777.255724583</v>
      </c>
      <c r="G55" s="32" t="n">
        <f aca="false">VLOOKUP($A55,Table,MATCH(G$4,Curves,0))</f>
        <v>2.941</v>
      </c>
      <c r="H55" s="98" t="n">
        <f aca="false">G55</f>
        <v>2.941</v>
      </c>
      <c r="I55" s="99" t="n">
        <f aca="false">H55</f>
        <v>2.941</v>
      </c>
      <c r="J55" s="32" t="n">
        <f aca="false">VLOOKUP($A55,Table,MATCH(J$4,Curves,0))</f>
        <v>-0.01375</v>
      </c>
      <c r="K55" s="98" t="n">
        <f aca="false">J55</f>
        <v>-0.01375</v>
      </c>
      <c r="L55" s="99" t="n">
        <f aca="false">K55</f>
        <v>-0.01375</v>
      </c>
      <c r="M55" s="32" t="n">
        <f aca="false">VLOOKUP($A55,Table,MATCH(M$4,Curves,0))</f>
        <v>0.0125</v>
      </c>
      <c r="N55" s="98" t="n">
        <f aca="false">VLOOKUP($A55,Table,MATCH(N$4,Curves,0))</f>
        <v>0.03</v>
      </c>
      <c r="O55" s="99" t="n">
        <f aca="false">N55</f>
        <v>0.03</v>
      </c>
      <c r="P55" s="100"/>
      <c r="Q55" s="99" t="n">
        <f aca="false">O55+L55+I55</f>
        <v>2.95725</v>
      </c>
      <c r="R55" s="100"/>
      <c r="S55" s="35" t="n">
        <f aca="false">A56-A55</f>
        <v>31</v>
      </c>
      <c r="T55" s="101" t="n">
        <f aca="false">CHOOSE(F$3,A56+24,A55)</f>
        <v>38255</v>
      </c>
      <c r="U55" s="35" t="n">
        <f aca="false">T55-C$3</f>
        <v>1481</v>
      </c>
      <c r="V55" s="32" t="n">
        <f aca="false">VLOOKUP($A55,Table,MATCH(V$4,Curves,0))</f>
        <v>0.069795753147851</v>
      </c>
      <c r="W55" s="102" t="n">
        <f aca="false">1/(1+CHOOSE(F$3,(V56+($K$3/10000))/2,(V55+($K$3/10000))/2))^(2*U55/365.25)</f>
        <v>0.757078432035954</v>
      </c>
      <c r="X55" s="35" t="n">
        <f aca="false">IF(AND(mthbeg&lt;=A55,mthend&gt;=A55),1,0)</f>
        <v>1</v>
      </c>
      <c r="Y55" s="35" t="n">
        <f aca="false">S55*X55</f>
        <v>31</v>
      </c>
      <c r="AA55" s="89" t="n">
        <f aca="false">F55*G55</f>
        <v>2760943.909086</v>
      </c>
      <c r="AB55" s="89" t="n">
        <f aca="false">$F55*H55</f>
        <v>2760943.909086</v>
      </c>
      <c r="AC55" s="89" t="n">
        <f aca="false">$F55*I55</f>
        <v>2760943.909086</v>
      </c>
      <c r="AD55" s="89" t="n">
        <f aca="false">$F55*J55</f>
        <v>-12908.187266213</v>
      </c>
      <c r="AE55" s="89" t="n">
        <f aca="false">$F55*K55</f>
        <v>-12908.187266213</v>
      </c>
      <c r="AF55" s="89" t="n">
        <f aca="false">$F55*L55</f>
        <v>-12908.187266213</v>
      </c>
      <c r="AG55" s="89" t="n">
        <f aca="false">$F55*M55</f>
        <v>11734.7156965573</v>
      </c>
      <c r="AH55" s="89" t="n">
        <f aca="false">$F55*N55</f>
        <v>28163.3176717375</v>
      </c>
      <c r="AI55" s="89" t="n">
        <f aca="false">F55*O55</f>
        <v>28163.3176717375</v>
      </c>
      <c r="AJ55" s="93"/>
      <c r="AK55" s="89" t="n">
        <f aca="false">CHOOSE($G$3,AB55-AC55,AC55-AB55)</f>
        <v>0</v>
      </c>
      <c r="AL55" s="89" t="n">
        <f aca="false">CHOOSE($G$3,AE55-AF55,AF55-AE55)</f>
        <v>0</v>
      </c>
      <c r="AM55" s="89" t="n">
        <f aca="false">CHOOSE($G$3,AH55-AI55,AI55-AH55)</f>
        <v>0</v>
      </c>
      <c r="AN55" s="103" t="n">
        <f aca="false">SUM(AK55:AM55)</f>
        <v>0</v>
      </c>
      <c r="AP55" s="89" t="n">
        <f aca="false">CHOOSE($G$3,AA55-AB55,AB55-AA55)</f>
        <v>0</v>
      </c>
      <c r="AQ55" s="89" t="n">
        <f aca="false">CHOOSE($G$3,AD55-AE55,AE55-AD55)</f>
        <v>0</v>
      </c>
      <c r="AR55" s="89" t="n">
        <f aca="false">CHOOSE($G$3,AG55-AH55,AH55-AG55)</f>
        <v>16428.6019751802</v>
      </c>
      <c r="AS55" s="103" t="n">
        <f aca="false">AP55+AQ55+AR55</f>
        <v>16428.6019751802</v>
      </c>
      <c r="AT55" s="103"/>
      <c r="AU55" s="90" t="n">
        <f aca="false">AS55+AN55</f>
        <v>16428.6019751802</v>
      </c>
      <c r="AW55" s="90" t="n">
        <f aca="false">AI55+AF55+AC55</f>
        <v>2776199.03949152</v>
      </c>
      <c r="AX55" s="104"/>
    </row>
    <row r="56" customFormat="false" ht="12.75" hidden="false" customHeight="false" outlineLevel="0" collapsed="false">
      <c r="A56" s="94" t="n">
        <f aca="false">EDATE(A55,1)</f>
        <v>38231</v>
      </c>
      <c r="B56" s="95" t="n">
        <f aca="false">VLOOKUP(MONTH(A56),Volumes,4)</f>
        <v>20000</v>
      </c>
      <c r="C56" s="96"/>
      <c r="D56" s="97" t="n">
        <f aca="false">B56+C56</f>
        <v>20000</v>
      </c>
      <c r="E56" s="84" t="n">
        <f aca="false">IF(X56=0,0,IF(AND(X56=1,$H$3=1),D56*S56,IF($H$3=2,D56,"N/A")))</f>
        <v>600000</v>
      </c>
      <c r="F56" s="84" t="n">
        <f aca="false">E56*W56</f>
        <v>451644.640521036</v>
      </c>
      <c r="G56" s="32" t="n">
        <f aca="false">VLOOKUP($A56,Table,MATCH(G$4,Curves,0))</f>
        <v>2.967</v>
      </c>
      <c r="H56" s="98" t="n">
        <f aca="false">G56</f>
        <v>2.967</v>
      </c>
      <c r="I56" s="99" t="n">
        <f aca="false">H56</f>
        <v>2.967</v>
      </c>
      <c r="J56" s="32" t="n">
        <f aca="false">VLOOKUP($A56,Table,MATCH(J$4,Curves,0))</f>
        <v>-0.01625</v>
      </c>
      <c r="K56" s="98" t="n">
        <f aca="false">J56</f>
        <v>-0.01625</v>
      </c>
      <c r="L56" s="99" t="n">
        <f aca="false">K56</f>
        <v>-0.01625</v>
      </c>
      <c r="M56" s="32" t="n">
        <f aca="false">VLOOKUP($A56,Table,MATCH(M$4,Curves,0))</f>
        <v>0.0125</v>
      </c>
      <c r="N56" s="98" t="n">
        <f aca="false">VLOOKUP($A56,Table,MATCH(N$4,Curves,0))</f>
        <v>0.03</v>
      </c>
      <c r="O56" s="99" t="n">
        <f aca="false">N56</f>
        <v>0.03</v>
      </c>
      <c r="P56" s="100"/>
      <c r="Q56" s="99" t="n">
        <f aca="false">O56+L56+I56</f>
        <v>2.98075</v>
      </c>
      <c r="R56" s="100"/>
      <c r="S56" s="35" t="n">
        <f aca="false">A57-A56</f>
        <v>30</v>
      </c>
      <c r="T56" s="101" t="n">
        <f aca="false">CHOOSE(F$3,A57+24,A56)</f>
        <v>38285</v>
      </c>
      <c r="U56" s="35" t="n">
        <f aca="false">T56-C$3</f>
        <v>1511</v>
      </c>
      <c r="V56" s="32" t="n">
        <f aca="false">VLOOKUP($A56,Table,MATCH(V$4,Curves,0))</f>
        <v>0.06982377108129</v>
      </c>
      <c r="W56" s="102" t="n">
        <f aca="false">1/(1+CHOOSE(F$3,(V57+($K$3/10000))/2,(V56+($K$3/10000))/2))^(2*U56/365.25)</f>
        <v>0.75274106753506</v>
      </c>
      <c r="X56" s="35" t="n">
        <f aca="false">IF(AND(mthbeg&lt;=A56,mthend&gt;=A56),1,0)</f>
        <v>1</v>
      </c>
      <c r="Y56" s="35" t="n">
        <f aca="false">S56*X56</f>
        <v>30</v>
      </c>
      <c r="AA56" s="89" t="n">
        <f aca="false">F56*G56</f>
        <v>1340029.64842591</v>
      </c>
      <c r="AB56" s="89" t="n">
        <f aca="false">$F56*H56</f>
        <v>1340029.64842591</v>
      </c>
      <c r="AC56" s="89" t="n">
        <f aca="false">$F56*I56</f>
        <v>1340029.64842591</v>
      </c>
      <c r="AD56" s="89" t="n">
        <f aca="false">$F56*J56</f>
        <v>-7339.22540846683</v>
      </c>
      <c r="AE56" s="89" t="n">
        <f aca="false">$F56*K56</f>
        <v>-7339.22540846683</v>
      </c>
      <c r="AF56" s="89" t="n">
        <f aca="false">$F56*L56</f>
        <v>-7339.22540846683</v>
      </c>
      <c r="AG56" s="89" t="n">
        <f aca="false">$F56*M56</f>
        <v>5645.55800651295</v>
      </c>
      <c r="AH56" s="89" t="n">
        <f aca="false">$F56*N56</f>
        <v>13549.3392156311</v>
      </c>
      <c r="AI56" s="89" t="n">
        <f aca="false">F56*O56</f>
        <v>13549.3392156311</v>
      </c>
      <c r="AJ56" s="93"/>
      <c r="AK56" s="89" t="n">
        <f aca="false">CHOOSE($G$3,AB56-AC56,AC56-AB56)</f>
        <v>0</v>
      </c>
      <c r="AL56" s="89" t="n">
        <f aca="false">CHOOSE($G$3,AE56-AF56,AF56-AE56)</f>
        <v>0</v>
      </c>
      <c r="AM56" s="89" t="n">
        <f aca="false">CHOOSE($G$3,AH56-AI56,AI56-AH56)</f>
        <v>0</v>
      </c>
      <c r="AN56" s="103" t="n">
        <f aca="false">SUM(AK56:AM56)</f>
        <v>0</v>
      </c>
      <c r="AP56" s="89" t="n">
        <f aca="false">CHOOSE($G$3,AA56-AB56,AB56-AA56)</f>
        <v>0</v>
      </c>
      <c r="AQ56" s="89" t="n">
        <f aca="false">CHOOSE($G$3,AD56-AE56,AE56-AD56)</f>
        <v>0</v>
      </c>
      <c r="AR56" s="89" t="n">
        <f aca="false">CHOOSE($G$3,AG56-AH56,AH56-AG56)</f>
        <v>7903.78120911813</v>
      </c>
      <c r="AS56" s="103" t="n">
        <f aca="false">AP56+AQ56+AR56</f>
        <v>7903.78120911813</v>
      </c>
      <c r="AT56" s="103"/>
      <c r="AU56" s="90" t="n">
        <f aca="false">AS56+AN56</f>
        <v>7903.78120911813</v>
      </c>
      <c r="AW56" s="90" t="n">
        <f aca="false">AI56+AF56+AC56</f>
        <v>1346239.76223308</v>
      </c>
      <c r="AX56" s="104"/>
    </row>
    <row r="57" customFormat="false" ht="12.75" hidden="false" customHeight="false" outlineLevel="0" collapsed="false">
      <c r="A57" s="94" t="n">
        <f aca="false">EDATE(A56,1)</f>
        <v>38261</v>
      </c>
      <c r="B57" s="95" t="n">
        <f aca="false">VLOOKUP(MONTH(A57),Volumes,4)</f>
        <v>10000</v>
      </c>
      <c r="C57" s="96"/>
      <c r="D57" s="97" t="n">
        <f aca="false">B57+C57</f>
        <v>10000</v>
      </c>
      <c r="E57" s="84" t="n">
        <f aca="false">IF(X57=0,0,IF(AND(X57=1,$H$3=1),D57*S57,IF($H$3=2,D57,"N/A")))</f>
        <v>310000</v>
      </c>
      <c r="F57" s="84" t="n">
        <f aca="false">E57*W57</f>
        <v>231967.37220032</v>
      </c>
      <c r="G57" s="32" t="n">
        <f aca="false">VLOOKUP($A57,Table,MATCH(G$4,Curves,0))</f>
        <v>2.981</v>
      </c>
      <c r="H57" s="98" t="n">
        <f aca="false">G57</f>
        <v>2.981</v>
      </c>
      <c r="I57" s="99" t="n">
        <f aca="false">H57</f>
        <v>2.981</v>
      </c>
      <c r="J57" s="32" t="n">
        <f aca="false">VLOOKUP($A57,Table,MATCH(J$4,Curves,0))</f>
        <v>-0.01625</v>
      </c>
      <c r="K57" s="98" t="n">
        <f aca="false">J57</f>
        <v>-0.01625</v>
      </c>
      <c r="L57" s="99" t="n">
        <f aca="false">K57</f>
        <v>-0.01625</v>
      </c>
      <c r="M57" s="32" t="n">
        <f aca="false">VLOOKUP($A57,Table,MATCH(M$4,Curves,0))</f>
        <v>0.0125</v>
      </c>
      <c r="N57" s="98" t="n">
        <f aca="false">VLOOKUP($A57,Table,MATCH(N$4,Curves,0))</f>
        <v>0.03</v>
      </c>
      <c r="O57" s="99" t="n">
        <f aca="false">N57</f>
        <v>0.03</v>
      </c>
      <c r="P57" s="100"/>
      <c r="Q57" s="99" t="n">
        <f aca="false">O57+L57+I57</f>
        <v>2.99475</v>
      </c>
      <c r="R57" s="100"/>
      <c r="S57" s="35" t="n">
        <f aca="false">A58-A57</f>
        <v>31</v>
      </c>
      <c r="T57" s="101" t="n">
        <f aca="false">CHOOSE(F$3,A58+24,A57)</f>
        <v>38316</v>
      </c>
      <c r="U57" s="35" t="n">
        <f aca="false">T57-C$3</f>
        <v>1542</v>
      </c>
      <c r="V57" s="32" t="n">
        <f aca="false">VLOOKUP($A57,Table,MATCH(V$4,Curves,0))</f>
        <v>0.069850885210671</v>
      </c>
      <c r="W57" s="102" t="n">
        <f aca="false">1/(1+CHOOSE(F$3,(V58+($K$3/10000))/2,(V57+($K$3/10000))/2))^(2*U57/365.25)</f>
        <v>0.748281845807484</v>
      </c>
      <c r="X57" s="35" t="n">
        <f aca="false">IF(AND(mthbeg&lt;=A57,mthend&gt;=A57),1,0)</f>
        <v>1</v>
      </c>
      <c r="Y57" s="35" t="n">
        <f aca="false">S57*X57</f>
        <v>31</v>
      </c>
      <c r="AA57" s="89" t="n">
        <f aca="false">F57*G57</f>
        <v>691494.736529154</v>
      </c>
      <c r="AB57" s="89" t="n">
        <f aca="false">$F57*H57</f>
        <v>691494.736529154</v>
      </c>
      <c r="AC57" s="89" t="n">
        <f aca="false">$F57*I57</f>
        <v>691494.736529154</v>
      </c>
      <c r="AD57" s="89" t="n">
        <f aca="false">$F57*J57</f>
        <v>-3769.4697982552</v>
      </c>
      <c r="AE57" s="89" t="n">
        <f aca="false">$F57*K57</f>
        <v>-3769.4697982552</v>
      </c>
      <c r="AF57" s="89" t="n">
        <f aca="false">$F57*L57</f>
        <v>-3769.4697982552</v>
      </c>
      <c r="AG57" s="89" t="n">
        <f aca="false">$F57*M57</f>
        <v>2899.592152504</v>
      </c>
      <c r="AH57" s="89" t="n">
        <f aca="false">$F57*N57</f>
        <v>6959.0211660096</v>
      </c>
      <c r="AI57" s="89" t="n">
        <f aca="false">F57*O57</f>
        <v>6959.0211660096</v>
      </c>
      <c r="AJ57" s="93"/>
      <c r="AK57" s="89" t="n">
        <f aca="false">CHOOSE($G$3,AB57-AC57,AC57-AB57)</f>
        <v>0</v>
      </c>
      <c r="AL57" s="89" t="n">
        <f aca="false">CHOOSE($G$3,AE57-AF57,AF57-AE57)</f>
        <v>0</v>
      </c>
      <c r="AM57" s="89" t="n">
        <f aca="false">CHOOSE($G$3,AH57-AI57,AI57-AH57)</f>
        <v>0</v>
      </c>
      <c r="AN57" s="103" t="n">
        <f aca="false">SUM(AK57:AM57)</f>
        <v>0</v>
      </c>
      <c r="AP57" s="89" t="n">
        <f aca="false">CHOOSE($G$3,AA57-AB57,AB57-AA57)</f>
        <v>0</v>
      </c>
      <c r="AQ57" s="89" t="n">
        <f aca="false">CHOOSE($G$3,AD57-AE57,AE57-AD57)</f>
        <v>0</v>
      </c>
      <c r="AR57" s="89" t="n">
        <f aca="false">CHOOSE($G$3,AG57-AH57,AH57-AG57)</f>
        <v>4059.4290135056</v>
      </c>
      <c r="AS57" s="103" t="n">
        <f aca="false">AP57+AQ57+AR57</f>
        <v>4059.4290135056</v>
      </c>
      <c r="AT57" s="103"/>
      <c r="AU57" s="90" t="n">
        <f aca="false">AS57+AN57</f>
        <v>4059.4290135056</v>
      </c>
      <c r="AW57" s="90" t="n">
        <f aca="false">AI57+AF57+AC57</f>
        <v>694684.287896908</v>
      </c>
      <c r="AX57" s="104"/>
    </row>
    <row r="58" customFormat="false" ht="12.75" hidden="false" customHeight="false" outlineLevel="0" collapsed="false">
      <c r="A58" s="94" t="n">
        <f aca="false">EDATE(A57,1)</f>
        <v>38292</v>
      </c>
      <c r="B58" s="95" t="n">
        <f aca="false">VLOOKUP(MONTH(A58),Volumes,4)</f>
        <v>10000</v>
      </c>
      <c r="C58" s="96"/>
      <c r="D58" s="97" t="n">
        <f aca="false">B58+C58</f>
        <v>10000</v>
      </c>
      <c r="E58" s="84" t="n">
        <f aca="false">IF(X58=0,0,IF(AND(X58=1,$H$3=1),D58*S58,IF($H$3=2,D58,"N/A")))</f>
        <v>300000</v>
      </c>
      <c r="F58" s="84" t="n">
        <f aca="false">E58*W58</f>
        <v>223196.510770548</v>
      </c>
      <c r="G58" s="32" t="n">
        <f aca="false">VLOOKUP($A58,Table,MATCH(G$4,Curves,0))</f>
        <v>3.068</v>
      </c>
      <c r="H58" s="98" t="n">
        <f aca="false">G58</f>
        <v>3.068</v>
      </c>
      <c r="I58" s="99" t="n">
        <f aca="false">H58</f>
        <v>3.068</v>
      </c>
      <c r="J58" s="32" t="n">
        <f aca="false">VLOOKUP($A58,Table,MATCH(J$4,Curves,0))</f>
        <v>-0.031</v>
      </c>
      <c r="K58" s="98" t="n">
        <f aca="false">J58</f>
        <v>-0.031</v>
      </c>
      <c r="L58" s="99" t="n">
        <f aca="false">K58</f>
        <v>-0.031</v>
      </c>
      <c r="M58" s="32" t="n">
        <f aca="false">VLOOKUP($A58,Table,MATCH(M$4,Curves,0))</f>
        <v>0.01</v>
      </c>
      <c r="N58" s="98" t="n">
        <f aca="false">VLOOKUP($A58,Table,MATCH(N$4,Curves,0))</f>
        <v>0.03</v>
      </c>
      <c r="O58" s="99" t="n">
        <f aca="false">N58</f>
        <v>0.03</v>
      </c>
      <c r="P58" s="100"/>
      <c r="Q58" s="99" t="n">
        <f aca="false">O58+L58+I58</f>
        <v>3.067</v>
      </c>
      <c r="R58" s="100"/>
      <c r="S58" s="35" t="n">
        <f aca="false">A59-A58</f>
        <v>30</v>
      </c>
      <c r="T58" s="101" t="n">
        <f aca="false">CHOOSE(F$3,A59+24,A58)</f>
        <v>38346</v>
      </c>
      <c r="U58" s="35" t="n">
        <f aca="false">T58-C$3</f>
        <v>1572</v>
      </c>
      <c r="V58" s="32" t="n">
        <f aca="false">VLOOKUP($A58,Table,MATCH(V$4,Curves,0))</f>
        <v>0.069878903144621</v>
      </c>
      <c r="W58" s="102" t="n">
        <f aca="false">1/(1+CHOOSE(F$3,(V59+($K$3/10000))/2,(V58+($K$3/10000))/2))^(2*U58/365.25)</f>
        <v>0.743988369235158</v>
      </c>
      <c r="X58" s="35" t="n">
        <f aca="false">IF(AND(mthbeg&lt;=A58,mthend&gt;=A58),1,0)</f>
        <v>1</v>
      </c>
      <c r="Y58" s="35" t="n">
        <f aca="false">S58*X58</f>
        <v>30</v>
      </c>
      <c r="AA58" s="89" t="n">
        <f aca="false">F58*G58</f>
        <v>684766.89504404</v>
      </c>
      <c r="AB58" s="89" t="n">
        <f aca="false">$F58*H58</f>
        <v>684766.89504404</v>
      </c>
      <c r="AC58" s="89" t="n">
        <f aca="false">$F58*I58</f>
        <v>684766.89504404</v>
      </c>
      <c r="AD58" s="89" t="n">
        <f aca="false">$F58*J58</f>
        <v>-6919.09183388697</v>
      </c>
      <c r="AE58" s="89" t="n">
        <f aca="false">$F58*K58</f>
        <v>-6919.09183388697</v>
      </c>
      <c r="AF58" s="89" t="n">
        <f aca="false">$F58*L58</f>
        <v>-6919.09183388697</v>
      </c>
      <c r="AG58" s="89" t="n">
        <f aca="false">$F58*M58</f>
        <v>2231.96510770548</v>
      </c>
      <c r="AH58" s="89" t="n">
        <f aca="false">$F58*N58</f>
        <v>6695.89532311642</v>
      </c>
      <c r="AI58" s="89" t="n">
        <f aca="false">F58*O58</f>
        <v>6695.89532311642</v>
      </c>
      <c r="AJ58" s="93"/>
      <c r="AK58" s="89" t="n">
        <f aca="false">CHOOSE($G$3,AB58-AC58,AC58-AB58)</f>
        <v>0</v>
      </c>
      <c r="AL58" s="89" t="n">
        <f aca="false">CHOOSE($G$3,AE58-AF58,AF58-AE58)</f>
        <v>0</v>
      </c>
      <c r="AM58" s="89" t="n">
        <f aca="false">CHOOSE($G$3,AH58-AI58,AI58-AH58)</f>
        <v>0</v>
      </c>
      <c r="AN58" s="103" t="n">
        <f aca="false">SUM(AK58:AM58)</f>
        <v>0</v>
      </c>
      <c r="AP58" s="89" t="n">
        <f aca="false">CHOOSE($G$3,AA58-AB58,AB58-AA58)</f>
        <v>0</v>
      </c>
      <c r="AQ58" s="89" t="n">
        <f aca="false">CHOOSE($G$3,AD58-AE58,AE58-AD58)</f>
        <v>0</v>
      </c>
      <c r="AR58" s="89" t="n">
        <f aca="false">CHOOSE($G$3,AG58-AH58,AH58-AG58)</f>
        <v>4463.93021541095</v>
      </c>
      <c r="AS58" s="103" t="n">
        <f aca="false">AP58+AQ58+AR58</f>
        <v>4463.93021541095</v>
      </c>
      <c r="AT58" s="103"/>
      <c r="AU58" s="90" t="n">
        <f aca="false">AS58+AN58</f>
        <v>4463.93021541095</v>
      </c>
      <c r="AW58" s="90" t="n">
        <f aca="false">AI58+AF58+AC58</f>
        <v>684543.698533269</v>
      </c>
      <c r="AX58" s="104"/>
    </row>
    <row r="59" customFormat="false" ht="12.75" hidden="false" customHeight="false" outlineLevel="0" collapsed="false">
      <c r="A59" s="94" t="n">
        <f aca="false">EDATE(A58,1)</f>
        <v>38322</v>
      </c>
      <c r="B59" s="95" t="n">
        <f aca="false">VLOOKUP(MONTH(A59),Volumes,4)</f>
        <v>10000</v>
      </c>
      <c r="C59" s="96"/>
      <c r="D59" s="97" t="n">
        <f aca="false">B59+C59</f>
        <v>10000</v>
      </c>
      <c r="E59" s="84" t="n">
        <f aca="false">IF(X59=0,0,IF(AND(X59=1,$H$3=1),D59*S59,IF($H$3=2,D59,"N/A")))</f>
        <v>310000</v>
      </c>
      <c r="F59" s="84" t="n">
        <f aca="false">E59*W59</f>
        <v>229268.037015107</v>
      </c>
      <c r="G59" s="32" t="n">
        <f aca="false">VLOOKUP($A59,Table,MATCH(G$4,Curves,0))</f>
        <v>3.151</v>
      </c>
      <c r="H59" s="98" t="n">
        <f aca="false">G59</f>
        <v>3.151</v>
      </c>
      <c r="I59" s="99" t="n">
        <f aca="false">H59</f>
        <v>3.151</v>
      </c>
      <c r="J59" s="32" t="n">
        <f aca="false">VLOOKUP($A59,Table,MATCH(J$4,Curves,0))</f>
        <v>-0.031</v>
      </c>
      <c r="K59" s="98" t="n">
        <f aca="false">J59</f>
        <v>-0.031</v>
      </c>
      <c r="L59" s="99" t="n">
        <f aca="false">K59</f>
        <v>-0.031</v>
      </c>
      <c r="M59" s="32" t="n">
        <f aca="false">VLOOKUP($A59,Table,MATCH(M$4,Curves,0))</f>
        <v>0.01</v>
      </c>
      <c r="N59" s="98" t="n">
        <f aca="false">VLOOKUP($A59,Table,MATCH(N$4,Curves,0))</f>
        <v>0.03</v>
      </c>
      <c r="O59" s="99" t="n">
        <f aca="false">N59</f>
        <v>0.03</v>
      </c>
      <c r="P59" s="100"/>
      <c r="Q59" s="99" t="n">
        <f aca="false">O59+L59+I59</f>
        <v>3.15</v>
      </c>
      <c r="R59" s="100"/>
      <c r="S59" s="35" t="n">
        <f aca="false">A60-A59</f>
        <v>31</v>
      </c>
      <c r="T59" s="101" t="n">
        <f aca="false">CHOOSE(F$3,A60+24,A59)</f>
        <v>38377</v>
      </c>
      <c r="U59" s="35" t="n">
        <f aca="false">T59-C$3</f>
        <v>1603</v>
      </c>
      <c r="V59" s="32" t="n">
        <f aca="false">VLOOKUP($A59,Table,MATCH(V$4,Curves,0))</f>
        <v>0.069906017274496</v>
      </c>
      <c r="W59" s="102" t="n">
        <f aca="false">1/(1+CHOOSE(F$3,(V60+($K$3/10000))/2,(V59+($K$3/10000))/2))^(2*U59/365.25)</f>
        <v>0.739574312951959</v>
      </c>
      <c r="X59" s="35" t="n">
        <f aca="false">IF(AND(mthbeg&lt;=A59,mthend&gt;=A59),1,0)</f>
        <v>1</v>
      </c>
      <c r="Y59" s="35" t="n">
        <f aca="false">S59*X59</f>
        <v>31</v>
      </c>
      <c r="AA59" s="89" t="n">
        <f aca="false">F59*G59</f>
        <v>722423.584634603</v>
      </c>
      <c r="AB59" s="89" t="n">
        <f aca="false">$F59*H59</f>
        <v>722423.584634603</v>
      </c>
      <c r="AC59" s="89" t="n">
        <f aca="false">$F59*I59</f>
        <v>722423.584634603</v>
      </c>
      <c r="AD59" s="89" t="n">
        <f aca="false">$F59*J59</f>
        <v>-7107.30914746832</v>
      </c>
      <c r="AE59" s="89" t="n">
        <f aca="false">$F59*K59</f>
        <v>-7107.30914746832</v>
      </c>
      <c r="AF59" s="89" t="n">
        <f aca="false">$F59*L59</f>
        <v>-7107.30914746832</v>
      </c>
      <c r="AG59" s="89" t="n">
        <f aca="false">$F59*M59</f>
        <v>2292.68037015107</v>
      </c>
      <c r="AH59" s="89" t="n">
        <f aca="false">$F59*N59</f>
        <v>6878.04111045321</v>
      </c>
      <c r="AI59" s="89" t="n">
        <f aca="false">F59*O59</f>
        <v>6878.04111045321</v>
      </c>
      <c r="AJ59" s="93"/>
      <c r="AK59" s="89" t="n">
        <f aca="false">CHOOSE($G$3,AB59-AC59,AC59-AB59)</f>
        <v>0</v>
      </c>
      <c r="AL59" s="89" t="n">
        <f aca="false">CHOOSE($G$3,AE59-AF59,AF59-AE59)</f>
        <v>0</v>
      </c>
      <c r="AM59" s="89" t="n">
        <f aca="false">CHOOSE($G$3,AH59-AI59,AI59-AH59)</f>
        <v>0</v>
      </c>
      <c r="AN59" s="103" t="n">
        <f aca="false">SUM(AK59:AM59)</f>
        <v>0</v>
      </c>
      <c r="AP59" s="89" t="n">
        <f aca="false">CHOOSE($G$3,AA59-AB59,AB59-AA59)</f>
        <v>0</v>
      </c>
      <c r="AQ59" s="89" t="n">
        <f aca="false">CHOOSE($G$3,AD59-AE59,AE59-AD59)</f>
        <v>0</v>
      </c>
      <c r="AR59" s="89" t="n">
        <f aca="false">CHOOSE($G$3,AG59-AH59,AH59-AG59)</f>
        <v>4585.36074030214</v>
      </c>
      <c r="AS59" s="103" t="n">
        <f aca="false">AP59+AQ59+AR59</f>
        <v>4585.36074030214</v>
      </c>
      <c r="AT59" s="103"/>
      <c r="AU59" s="90" t="n">
        <f aca="false">AS59+AN59</f>
        <v>4585.36074030214</v>
      </c>
      <c r="AW59" s="90" t="n">
        <f aca="false">AI59+AF59+AC59</f>
        <v>722194.316597588</v>
      </c>
      <c r="AX59" s="104"/>
    </row>
    <row r="60" customFormat="false" ht="12.75" hidden="false" customHeight="false" outlineLevel="0" collapsed="false">
      <c r="A60" s="94" t="n">
        <f aca="false">EDATE(A59,1)</f>
        <v>38353</v>
      </c>
      <c r="B60" s="95" t="n">
        <f aca="false">VLOOKUP(MONTH(A60),Volumes,4)</f>
        <v>10000</v>
      </c>
      <c r="C60" s="96"/>
      <c r="D60" s="97" t="n">
        <f aca="false">B60+C60</f>
        <v>10000</v>
      </c>
      <c r="E60" s="84" t="n">
        <f aca="false">IF(X60=0,0,IF(AND(X60=1,$H$3=1),D60*S60,IF($H$3=2,D60,"N/A")))</f>
        <v>310000</v>
      </c>
      <c r="F60" s="84" t="n">
        <f aca="false">E60*W60</f>
        <v>227906.751053634</v>
      </c>
      <c r="G60" s="32" t="n">
        <f aca="false">VLOOKUP($A60,Table,MATCH(G$4,Curves,0))</f>
        <v>3.276</v>
      </c>
      <c r="H60" s="98" t="n">
        <f aca="false">G60</f>
        <v>3.276</v>
      </c>
      <c r="I60" s="99" t="n">
        <f aca="false">H60</f>
        <v>3.276</v>
      </c>
      <c r="J60" s="32" t="n">
        <f aca="false">VLOOKUP($A60,Table,MATCH(J$4,Curves,0))</f>
        <v>-0.031</v>
      </c>
      <c r="K60" s="98" t="n">
        <f aca="false">J60</f>
        <v>-0.031</v>
      </c>
      <c r="L60" s="99" t="n">
        <f aca="false">K60</f>
        <v>-0.031</v>
      </c>
      <c r="M60" s="32" t="n">
        <f aca="false">VLOOKUP($A60,Table,MATCH(M$4,Curves,0))</f>
        <v>0.01</v>
      </c>
      <c r="N60" s="98" t="n">
        <f aca="false">VLOOKUP($A60,Table,MATCH(N$4,Curves,0))</f>
        <v>0.03</v>
      </c>
      <c r="O60" s="99" t="n">
        <f aca="false">N60</f>
        <v>0.03</v>
      </c>
      <c r="P60" s="100"/>
      <c r="Q60" s="99" t="n">
        <f aca="false">O60+L60+I60</f>
        <v>3.275</v>
      </c>
      <c r="R60" s="100"/>
      <c r="S60" s="35" t="n">
        <f aca="false">A61-A60</f>
        <v>31</v>
      </c>
      <c r="T60" s="101" t="n">
        <f aca="false">CHOOSE(F$3,A61+24,A60)</f>
        <v>38408</v>
      </c>
      <c r="U60" s="35" t="n">
        <f aca="false">T60-C$3</f>
        <v>1634</v>
      </c>
      <c r="V60" s="32" t="n">
        <f aca="false">VLOOKUP($A60,Table,MATCH(V$4,Curves,0))</f>
        <v>0.069934035208956</v>
      </c>
      <c r="W60" s="102" t="n">
        <f aca="false">1/(1+CHOOSE(F$3,(V61+($K$3/10000))/2,(V60+($K$3/10000))/2))^(2*U60/365.25)</f>
        <v>0.735183067914949</v>
      </c>
      <c r="X60" s="35" t="n">
        <f aca="false">IF(AND(mthbeg&lt;=A60,mthend&gt;=A60),1,0)</f>
        <v>1</v>
      </c>
      <c r="Y60" s="35" t="n">
        <f aca="false">S60*X60</f>
        <v>31</v>
      </c>
      <c r="AA60" s="89" t="n">
        <f aca="false">F60*G60</f>
        <v>746622.516451706</v>
      </c>
      <c r="AB60" s="89" t="n">
        <f aca="false">$F60*H60</f>
        <v>746622.516451706</v>
      </c>
      <c r="AC60" s="89" t="n">
        <f aca="false">$F60*I60</f>
        <v>746622.516451706</v>
      </c>
      <c r="AD60" s="89" t="n">
        <f aca="false">$F60*J60</f>
        <v>-7065.10928266266</v>
      </c>
      <c r="AE60" s="89" t="n">
        <f aca="false">$F60*K60</f>
        <v>-7065.10928266266</v>
      </c>
      <c r="AF60" s="89" t="n">
        <f aca="false">$F60*L60</f>
        <v>-7065.10928266266</v>
      </c>
      <c r="AG60" s="89" t="n">
        <f aca="false">$F60*M60</f>
        <v>2279.06751053634</v>
      </c>
      <c r="AH60" s="89" t="n">
        <f aca="false">$F60*N60</f>
        <v>6837.20253160903</v>
      </c>
      <c r="AI60" s="89" t="n">
        <f aca="false">F60*O60</f>
        <v>6837.20253160903</v>
      </c>
      <c r="AJ60" s="93"/>
      <c r="AK60" s="89" t="n">
        <f aca="false">CHOOSE($G$3,AB60-AC60,AC60-AB60)</f>
        <v>0</v>
      </c>
      <c r="AL60" s="89" t="n">
        <f aca="false">CHOOSE($G$3,AE60-AF60,AF60-AE60)</f>
        <v>0</v>
      </c>
      <c r="AM60" s="89" t="n">
        <f aca="false">CHOOSE($G$3,AH60-AI60,AI60-AH60)</f>
        <v>0</v>
      </c>
      <c r="AN60" s="103" t="n">
        <f aca="false">SUM(AK60:AM60)</f>
        <v>0</v>
      </c>
      <c r="AP60" s="89" t="n">
        <f aca="false">CHOOSE($G$3,AA60-AB60,AB60-AA60)</f>
        <v>0</v>
      </c>
      <c r="AQ60" s="89" t="n">
        <f aca="false">CHOOSE($G$3,AD60-AE60,AE60-AD60)</f>
        <v>0</v>
      </c>
      <c r="AR60" s="89" t="n">
        <f aca="false">CHOOSE($G$3,AG60-AH60,AH60-AG60)</f>
        <v>4558.13502107268</v>
      </c>
      <c r="AS60" s="103" t="n">
        <f aca="false">AP60+AQ60+AR60</f>
        <v>4558.13502107268</v>
      </c>
      <c r="AT60" s="103"/>
      <c r="AU60" s="90" t="n">
        <f aca="false">AS60+AN60</f>
        <v>4558.13502107268</v>
      </c>
      <c r="AW60" s="90" t="n">
        <f aca="false">AI60+AF60+AC60</f>
        <v>746394.609700652</v>
      </c>
      <c r="AX60" s="104"/>
    </row>
    <row r="61" customFormat="false" ht="12.75" hidden="false" customHeight="false" outlineLevel="0" collapsed="false">
      <c r="A61" s="94" t="n">
        <f aca="false">EDATE(A60,1)</f>
        <v>38384</v>
      </c>
      <c r="B61" s="95" t="n">
        <f aca="false">VLOOKUP(MONTH(A61),Volumes,4)</f>
        <v>10000</v>
      </c>
      <c r="C61" s="96"/>
      <c r="D61" s="97" t="n">
        <f aca="false">B61+C61</f>
        <v>10000</v>
      </c>
      <c r="E61" s="84" t="n">
        <f aca="false">IF(X61=0,0,IF(AND(X61=1,$H$3=1),D61*S61,IF($H$3=2,D61,"N/A")))</f>
        <v>280000</v>
      </c>
      <c r="F61" s="84" t="n">
        <f aca="false">E61*W61</f>
        <v>204746.166709582</v>
      </c>
      <c r="G61" s="32" t="n">
        <f aca="false">VLOOKUP($A61,Table,MATCH(G$4,Curves,0))</f>
        <v>3.154</v>
      </c>
      <c r="H61" s="98" t="n">
        <f aca="false">G61</f>
        <v>3.154</v>
      </c>
      <c r="I61" s="99" t="n">
        <f aca="false">H61</f>
        <v>3.154</v>
      </c>
      <c r="J61" s="32" t="n">
        <f aca="false">VLOOKUP($A61,Table,MATCH(J$4,Curves,0))</f>
        <v>-0.031</v>
      </c>
      <c r="K61" s="98" t="n">
        <f aca="false">J61</f>
        <v>-0.031</v>
      </c>
      <c r="L61" s="99" t="n">
        <f aca="false">K61</f>
        <v>-0.031</v>
      </c>
      <c r="M61" s="32" t="n">
        <f aca="false">VLOOKUP($A61,Table,MATCH(M$4,Curves,0))</f>
        <v>0.01</v>
      </c>
      <c r="N61" s="98" t="n">
        <f aca="false">VLOOKUP($A61,Table,MATCH(N$4,Curves,0))</f>
        <v>0.03</v>
      </c>
      <c r="O61" s="99" t="n">
        <f aca="false">N61</f>
        <v>0.03</v>
      </c>
      <c r="P61" s="100"/>
      <c r="Q61" s="99" t="n">
        <f aca="false">O61+L61+I61</f>
        <v>3.153</v>
      </c>
      <c r="R61" s="100"/>
      <c r="S61" s="35" t="n">
        <f aca="false">A62-A61</f>
        <v>28</v>
      </c>
      <c r="T61" s="101" t="n">
        <f aca="false">CHOOSE(F$3,A62+24,A61)</f>
        <v>38436</v>
      </c>
      <c r="U61" s="35" t="n">
        <f aca="false">T61-C$3</f>
        <v>1662</v>
      </c>
      <c r="V61" s="32" t="n">
        <f aca="false">VLOOKUP($A61,Table,MATCH(V$4,Curves,0))</f>
        <v>0.069962053143676</v>
      </c>
      <c r="W61" s="102" t="n">
        <f aca="false">1/(1+CHOOSE(F$3,(V62+($K$3/10000))/2,(V61+($K$3/10000))/2))^(2*U61/365.25)</f>
        <v>0.731236309677079</v>
      </c>
      <c r="X61" s="35" t="n">
        <f aca="false">IF(AND(mthbeg&lt;=A61,mthend&gt;=A61),1,0)</f>
        <v>1</v>
      </c>
      <c r="Y61" s="35" t="n">
        <f aca="false">S61*X61</f>
        <v>28</v>
      </c>
      <c r="AA61" s="89" t="n">
        <f aca="false">F61*G61</f>
        <v>645769.409802022</v>
      </c>
      <c r="AB61" s="89" t="n">
        <f aca="false">$F61*H61</f>
        <v>645769.409802022</v>
      </c>
      <c r="AC61" s="89" t="n">
        <f aca="false">$F61*I61</f>
        <v>645769.409802022</v>
      </c>
      <c r="AD61" s="89" t="n">
        <f aca="false">$F61*J61</f>
        <v>-6347.13116799704</v>
      </c>
      <c r="AE61" s="89" t="n">
        <f aca="false">$F61*K61</f>
        <v>-6347.13116799704</v>
      </c>
      <c r="AF61" s="89" t="n">
        <f aca="false">$F61*L61</f>
        <v>-6347.13116799704</v>
      </c>
      <c r="AG61" s="89" t="n">
        <f aca="false">$F61*M61</f>
        <v>2047.46166709582</v>
      </c>
      <c r="AH61" s="89" t="n">
        <f aca="false">$F61*N61</f>
        <v>6142.38500128746</v>
      </c>
      <c r="AI61" s="89" t="n">
        <f aca="false">F61*O61</f>
        <v>6142.38500128746</v>
      </c>
      <c r="AJ61" s="93"/>
      <c r="AK61" s="89" t="n">
        <f aca="false">CHOOSE($G$3,AB61-AC61,AC61-AB61)</f>
        <v>0</v>
      </c>
      <c r="AL61" s="89" t="n">
        <f aca="false">CHOOSE($G$3,AE61-AF61,AF61-AE61)</f>
        <v>0</v>
      </c>
      <c r="AM61" s="89" t="n">
        <f aca="false">CHOOSE($G$3,AH61-AI61,AI61-AH61)</f>
        <v>0</v>
      </c>
      <c r="AN61" s="103" t="n">
        <f aca="false">SUM(AK61:AM61)</f>
        <v>0</v>
      </c>
      <c r="AP61" s="89" t="n">
        <f aca="false">CHOOSE($G$3,AA61-AB61,AB61-AA61)</f>
        <v>0</v>
      </c>
      <c r="AQ61" s="89" t="n">
        <f aca="false">CHOOSE($G$3,AD61-AE61,AE61-AD61)</f>
        <v>0</v>
      </c>
      <c r="AR61" s="89" t="n">
        <f aca="false">CHOOSE($G$3,AG61-AH61,AH61-AG61)</f>
        <v>4094.92333419164</v>
      </c>
      <c r="AS61" s="103" t="n">
        <f aca="false">AP61+AQ61+AR61</f>
        <v>4094.92333419164</v>
      </c>
      <c r="AT61" s="103"/>
      <c r="AU61" s="90" t="n">
        <f aca="false">AS61+AN61</f>
        <v>4094.92333419164</v>
      </c>
      <c r="AW61" s="90" t="n">
        <f aca="false">AI61+AF61+AC61</f>
        <v>645564.663635312</v>
      </c>
      <c r="AX61" s="104"/>
    </row>
    <row r="62" customFormat="false" ht="12.75" hidden="false" customHeight="false" outlineLevel="0" collapsed="false">
      <c r="A62" s="94" t="n">
        <f aca="false">EDATE(A61,1)</f>
        <v>38412</v>
      </c>
      <c r="B62" s="95" t="n">
        <f aca="false">VLOOKUP(MONTH(A62),Volumes,4)</f>
        <v>10000</v>
      </c>
      <c r="C62" s="96"/>
      <c r="D62" s="97" t="n">
        <f aca="false">B62+C62</f>
        <v>10000</v>
      </c>
      <c r="E62" s="84" t="n">
        <f aca="false">IF(X62=0,0,IF(AND(X62=1,$H$3=1),D62*S62,IF($H$3=2,D62,"N/A")))</f>
        <v>310000</v>
      </c>
      <c r="F62" s="84" t="n">
        <f aca="false">E62*W62</f>
        <v>225335.347246875</v>
      </c>
      <c r="G62" s="32" t="n">
        <f aca="false">VLOOKUP($A62,Table,MATCH(G$4,Curves,0))</f>
        <v>3.02</v>
      </c>
      <c r="H62" s="98" t="n">
        <f aca="false">G62</f>
        <v>3.02</v>
      </c>
      <c r="I62" s="99" t="n">
        <f aca="false">H62</f>
        <v>3.02</v>
      </c>
      <c r="J62" s="32" t="n">
        <f aca="false">VLOOKUP($A62,Table,MATCH(J$4,Curves,0))</f>
        <v>-0.031</v>
      </c>
      <c r="K62" s="98" t="n">
        <f aca="false">J62</f>
        <v>-0.031</v>
      </c>
      <c r="L62" s="99" t="n">
        <f aca="false">K62</f>
        <v>-0.031</v>
      </c>
      <c r="M62" s="32" t="n">
        <f aca="false">VLOOKUP($A62,Table,MATCH(M$4,Curves,0))</f>
        <v>0.01</v>
      </c>
      <c r="N62" s="98" t="n">
        <f aca="false">VLOOKUP($A62,Table,MATCH(N$4,Curves,0))</f>
        <v>0.03</v>
      </c>
      <c r="O62" s="99" t="n">
        <f aca="false">N62</f>
        <v>0.03</v>
      </c>
      <c r="P62" s="100"/>
      <c r="Q62" s="99" t="n">
        <f aca="false">O62+L62+I62</f>
        <v>3.019</v>
      </c>
      <c r="R62" s="100"/>
      <c r="S62" s="35" t="n">
        <f aca="false">A63-A62</f>
        <v>31</v>
      </c>
      <c r="T62" s="101" t="n">
        <f aca="false">CHOOSE(F$3,A63+24,A62)</f>
        <v>38467</v>
      </c>
      <c r="U62" s="35" t="n">
        <f aca="false">T62-C$3</f>
        <v>1693</v>
      </c>
      <c r="V62" s="32" t="n">
        <f aca="false">VLOOKUP($A62,Table,MATCH(V$4,Curves,0))</f>
        <v>0.069987359665582</v>
      </c>
      <c r="W62" s="102" t="n">
        <f aca="false">1/(1+CHOOSE(F$3,(V63+($K$3/10000))/2,(V62+($K$3/10000))/2))^(2*U62/365.25)</f>
        <v>0.726888216925405</v>
      </c>
      <c r="X62" s="35" t="n">
        <f aca="false">IF(AND(mthbeg&lt;=A62,mthend&gt;=A62),1,0)</f>
        <v>1</v>
      </c>
      <c r="Y62" s="35" t="n">
        <f aca="false">S62*X62</f>
        <v>31</v>
      </c>
      <c r="AA62" s="89" t="n">
        <f aca="false">F62*G62</f>
        <v>680512.748685564</v>
      </c>
      <c r="AB62" s="89" t="n">
        <f aca="false">$F62*H62</f>
        <v>680512.748685564</v>
      </c>
      <c r="AC62" s="89" t="n">
        <f aca="false">$F62*I62</f>
        <v>680512.748685564</v>
      </c>
      <c r="AD62" s="89" t="n">
        <f aca="false">$F62*J62</f>
        <v>-6985.39576465314</v>
      </c>
      <c r="AE62" s="89" t="n">
        <f aca="false">$F62*K62</f>
        <v>-6985.39576465314</v>
      </c>
      <c r="AF62" s="89" t="n">
        <f aca="false">$F62*L62</f>
        <v>-6985.39576465314</v>
      </c>
      <c r="AG62" s="89" t="n">
        <f aca="false">$F62*M62</f>
        <v>2253.35347246875</v>
      </c>
      <c r="AH62" s="89" t="n">
        <f aca="false">$F62*N62</f>
        <v>6760.06041740626</v>
      </c>
      <c r="AI62" s="89" t="n">
        <f aca="false">F62*O62</f>
        <v>6760.06041740626</v>
      </c>
      <c r="AJ62" s="93"/>
      <c r="AK62" s="89" t="n">
        <f aca="false">CHOOSE($G$3,AB62-AC62,AC62-AB62)</f>
        <v>0</v>
      </c>
      <c r="AL62" s="89" t="n">
        <f aca="false">CHOOSE($G$3,AE62-AF62,AF62-AE62)</f>
        <v>0</v>
      </c>
      <c r="AM62" s="89" t="n">
        <f aca="false">CHOOSE($G$3,AH62-AI62,AI62-AH62)</f>
        <v>0</v>
      </c>
      <c r="AN62" s="103" t="n">
        <f aca="false">SUM(AK62:AM62)</f>
        <v>0</v>
      </c>
      <c r="AP62" s="89" t="n">
        <f aca="false">CHOOSE($G$3,AA62-AB62,AB62-AA62)</f>
        <v>0</v>
      </c>
      <c r="AQ62" s="89" t="n">
        <f aca="false">CHOOSE($G$3,AD62-AE62,AE62-AD62)</f>
        <v>0</v>
      </c>
      <c r="AR62" s="89" t="n">
        <f aca="false">CHOOSE($G$3,AG62-AH62,AH62-AG62)</f>
        <v>4506.70694493751</v>
      </c>
      <c r="AS62" s="103" t="n">
        <f aca="false">AP62+AQ62+AR62</f>
        <v>4506.70694493751</v>
      </c>
      <c r="AT62" s="103"/>
      <c r="AU62" s="90" t="n">
        <f aca="false">AS62+AN62</f>
        <v>4506.70694493751</v>
      </c>
      <c r="AW62" s="90" t="n">
        <f aca="false">AI62+AF62+AC62</f>
        <v>680287.413338317</v>
      </c>
      <c r="AX62" s="104"/>
    </row>
    <row r="63" customFormat="false" ht="12.75" hidden="false" customHeight="false" outlineLevel="0" collapsed="false">
      <c r="A63" s="94" t="n">
        <f aca="false">EDATE(A62,1)</f>
        <v>38443</v>
      </c>
      <c r="B63" s="95" t="n">
        <f aca="false">VLOOKUP(MONTH(A63),Volumes,4)</f>
        <v>10000</v>
      </c>
      <c r="C63" s="96"/>
      <c r="D63" s="97" t="n">
        <f aca="false">B63+C63</f>
        <v>10000</v>
      </c>
      <c r="E63" s="84" t="n">
        <f aca="false">IF(X63=0,0,IF(AND(X63=1,$H$3=1),D63*S63,IF($H$3=2,D63,"N/A")))</f>
        <v>300000</v>
      </c>
      <c r="F63" s="84" t="n">
        <f aca="false">E63*W63</f>
        <v>216810.552955393</v>
      </c>
      <c r="G63" s="32" t="n">
        <f aca="false">VLOOKUP($A63,Table,MATCH(G$4,Curves,0))</f>
        <v>2.886</v>
      </c>
      <c r="H63" s="98" t="n">
        <f aca="false">G63</f>
        <v>2.886</v>
      </c>
      <c r="I63" s="99" t="n">
        <f aca="false">H63</f>
        <v>2.886</v>
      </c>
      <c r="J63" s="32" t="n">
        <f aca="false">VLOOKUP($A63,Table,MATCH(J$4,Curves,0))</f>
        <v>-0.0125</v>
      </c>
      <c r="K63" s="98" t="n">
        <f aca="false">J63</f>
        <v>-0.0125</v>
      </c>
      <c r="L63" s="99" t="n">
        <f aca="false">K63</f>
        <v>-0.0125</v>
      </c>
      <c r="M63" s="32" t="n">
        <f aca="false">VLOOKUP($A63,Table,MATCH(M$4,Curves,0))</f>
        <v>0.0125</v>
      </c>
      <c r="N63" s="98" t="n">
        <f aca="false">VLOOKUP($A63,Table,MATCH(N$4,Curves,0))</f>
        <v>0.03</v>
      </c>
      <c r="O63" s="99" t="n">
        <f aca="false">N63</f>
        <v>0.03</v>
      </c>
      <c r="P63" s="100"/>
      <c r="Q63" s="99" t="n">
        <f aca="false">O63+L63+I63</f>
        <v>2.9035</v>
      </c>
      <c r="R63" s="100"/>
      <c r="S63" s="35" t="n">
        <f aca="false">A64-A63</f>
        <v>30</v>
      </c>
      <c r="T63" s="101" t="n">
        <f aca="false">CHOOSE(F$3,A64+24,A63)</f>
        <v>38497</v>
      </c>
      <c r="U63" s="35" t="n">
        <f aca="false">T63-C$3</f>
        <v>1723</v>
      </c>
      <c r="V63" s="32" t="n">
        <f aca="false">VLOOKUP($A63,Table,MATCH(V$4,Curves,0))</f>
        <v>0.070015377600796</v>
      </c>
      <c r="W63" s="102" t="n">
        <f aca="false">1/(1+CHOOSE(F$3,(V64+($K$3/10000))/2,(V63+($K$3/10000))/2))^(2*U63/365.25)</f>
        <v>0.722701843184644</v>
      </c>
      <c r="X63" s="35" t="n">
        <f aca="false">IF(AND(mthbeg&lt;=A63,mthend&gt;=A63),1,0)</f>
        <v>1</v>
      </c>
      <c r="Y63" s="35" t="n">
        <f aca="false">S63*X63</f>
        <v>30</v>
      </c>
      <c r="AA63" s="89" t="n">
        <f aca="false">F63*G63</f>
        <v>625715.255829265</v>
      </c>
      <c r="AB63" s="89" t="n">
        <f aca="false">$F63*H63</f>
        <v>625715.255829265</v>
      </c>
      <c r="AC63" s="89" t="n">
        <f aca="false">$F63*I63</f>
        <v>625715.255829265</v>
      </c>
      <c r="AD63" s="89" t="n">
        <f aca="false">$F63*J63</f>
        <v>-2710.13191194241</v>
      </c>
      <c r="AE63" s="89" t="n">
        <f aca="false">$F63*K63</f>
        <v>-2710.13191194241</v>
      </c>
      <c r="AF63" s="89" t="n">
        <f aca="false">$F63*L63</f>
        <v>-2710.13191194241</v>
      </c>
      <c r="AG63" s="89" t="n">
        <f aca="false">$F63*M63</f>
        <v>2710.13191194241</v>
      </c>
      <c r="AH63" s="89" t="n">
        <f aca="false">$F63*N63</f>
        <v>6504.31658866179</v>
      </c>
      <c r="AI63" s="89" t="n">
        <f aca="false">F63*O63</f>
        <v>6504.31658866179</v>
      </c>
      <c r="AJ63" s="93"/>
      <c r="AK63" s="89" t="n">
        <f aca="false">CHOOSE($G$3,AB63-AC63,AC63-AB63)</f>
        <v>0</v>
      </c>
      <c r="AL63" s="89" t="n">
        <f aca="false">CHOOSE($G$3,AE63-AF63,AF63-AE63)</f>
        <v>0</v>
      </c>
      <c r="AM63" s="89" t="n">
        <f aca="false">CHOOSE($G$3,AH63-AI63,AI63-AH63)</f>
        <v>0</v>
      </c>
      <c r="AN63" s="103" t="n">
        <f aca="false">SUM(AK63:AM63)</f>
        <v>0</v>
      </c>
      <c r="AP63" s="89" t="n">
        <f aca="false">CHOOSE($G$3,AA63-AB63,AB63-AA63)</f>
        <v>0</v>
      </c>
      <c r="AQ63" s="89" t="n">
        <f aca="false">CHOOSE($G$3,AD63-AE63,AE63-AD63)</f>
        <v>0</v>
      </c>
      <c r="AR63" s="89" t="n">
        <f aca="false">CHOOSE($G$3,AG63-AH63,AH63-AG63)</f>
        <v>3794.18467671938</v>
      </c>
      <c r="AS63" s="103" t="n">
        <f aca="false">AP63+AQ63+AR63</f>
        <v>3794.18467671938</v>
      </c>
      <c r="AT63" s="103"/>
      <c r="AU63" s="90" t="n">
        <f aca="false">AS63+AN63</f>
        <v>3794.18467671938</v>
      </c>
      <c r="AW63" s="90" t="n">
        <f aca="false">AI63+AF63+AC63</f>
        <v>629509.440505984</v>
      </c>
      <c r="AX63" s="104"/>
    </row>
    <row r="64" customFormat="false" ht="12.75" hidden="false" customHeight="false" outlineLevel="0" collapsed="false">
      <c r="A64" s="94" t="n">
        <f aca="false">EDATE(A63,1)</f>
        <v>38473</v>
      </c>
      <c r="B64" s="95" t="n">
        <f aca="false">VLOOKUP(MONTH(A64),Volumes,4)</f>
        <v>20000</v>
      </c>
      <c r="C64" s="96"/>
      <c r="D64" s="97" t="n">
        <f aca="false">B64+C64</f>
        <v>20000</v>
      </c>
      <c r="E64" s="84" t="n">
        <f aca="false">IF(X64=0,0,IF(AND(X64=1,$H$3=1),D64*S64,IF($H$3=2,D64,"N/A")))</f>
        <v>620000</v>
      </c>
      <c r="F64" s="84" t="n">
        <f aca="false">E64*W64</f>
        <v>445406.763082199</v>
      </c>
      <c r="G64" s="32" t="n">
        <f aca="false">VLOOKUP($A64,Table,MATCH(G$4,Curves,0))</f>
        <v>2.873</v>
      </c>
      <c r="H64" s="98" t="n">
        <f aca="false">G64</f>
        <v>2.873</v>
      </c>
      <c r="I64" s="99" t="n">
        <f aca="false">H64</f>
        <v>2.873</v>
      </c>
      <c r="J64" s="32" t="n">
        <f aca="false">VLOOKUP($A64,Table,MATCH(J$4,Curves,0))</f>
        <v>-0.01275</v>
      </c>
      <c r="K64" s="98" t="n">
        <f aca="false">J64</f>
        <v>-0.01275</v>
      </c>
      <c r="L64" s="99" t="n">
        <f aca="false">K64</f>
        <v>-0.01275</v>
      </c>
      <c r="M64" s="32" t="n">
        <f aca="false">VLOOKUP($A64,Table,MATCH(M$4,Curves,0))</f>
        <v>0.0125</v>
      </c>
      <c r="N64" s="98" t="n">
        <f aca="false">VLOOKUP($A64,Table,MATCH(N$4,Curves,0))</f>
        <v>0.03</v>
      </c>
      <c r="O64" s="99" t="n">
        <f aca="false">N64</f>
        <v>0.03</v>
      </c>
      <c r="P64" s="100"/>
      <c r="Q64" s="99" t="n">
        <f aca="false">O64+L64+I64</f>
        <v>2.89025</v>
      </c>
      <c r="R64" s="100"/>
      <c r="S64" s="35" t="n">
        <f aca="false">A65-A64</f>
        <v>31</v>
      </c>
      <c r="T64" s="101" t="n">
        <f aca="false">CHOOSE(F$3,A65+24,A64)</f>
        <v>38528</v>
      </c>
      <c r="U64" s="35" t="n">
        <f aca="false">T64-C$3</f>
        <v>1754</v>
      </c>
      <c r="V64" s="32" t="n">
        <f aca="false">VLOOKUP($A64,Table,MATCH(V$4,Curves,0))</f>
        <v>0.070042491731895</v>
      </c>
      <c r="W64" s="102" t="n">
        <f aca="false">1/(1+CHOOSE(F$3,(V65+($K$3/10000))/2,(V64+($K$3/10000))/2))^(2*U64/365.25)</f>
        <v>0.718398004971289</v>
      </c>
      <c r="X64" s="35" t="n">
        <f aca="false">IF(AND(mthbeg&lt;=A64,mthend&gt;=A64),1,0)</f>
        <v>1</v>
      </c>
      <c r="Y64" s="35" t="n">
        <f aca="false">S64*X64</f>
        <v>31</v>
      </c>
      <c r="AA64" s="89" t="n">
        <f aca="false">F64*G64</f>
        <v>1279653.63033516</v>
      </c>
      <c r="AB64" s="89" t="n">
        <f aca="false">$F64*H64</f>
        <v>1279653.63033516</v>
      </c>
      <c r="AC64" s="89" t="n">
        <f aca="false">$F64*I64</f>
        <v>1279653.63033516</v>
      </c>
      <c r="AD64" s="89" t="n">
        <f aca="false">$F64*J64</f>
        <v>-5678.93622929804</v>
      </c>
      <c r="AE64" s="89" t="n">
        <f aca="false">$F64*K64</f>
        <v>-5678.93622929804</v>
      </c>
      <c r="AF64" s="89" t="n">
        <f aca="false">$F64*L64</f>
        <v>-5678.93622929804</v>
      </c>
      <c r="AG64" s="89" t="n">
        <f aca="false">$F64*M64</f>
        <v>5567.58453852749</v>
      </c>
      <c r="AH64" s="89" t="n">
        <f aca="false">$F64*N64</f>
        <v>13362.202892466</v>
      </c>
      <c r="AI64" s="89" t="n">
        <f aca="false">F64*O64</f>
        <v>13362.202892466</v>
      </c>
      <c r="AJ64" s="93"/>
      <c r="AK64" s="89" t="n">
        <f aca="false">CHOOSE($G$3,AB64-AC64,AC64-AB64)</f>
        <v>0</v>
      </c>
      <c r="AL64" s="89" t="n">
        <f aca="false">CHOOSE($G$3,AE64-AF64,AF64-AE64)</f>
        <v>0</v>
      </c>
      <c r="AM64" s="89" t="n">
        <f aca="false">CHOOSE($G$3,AH64-AI64,AI64-AH64)</f>
        <v>0</v>
      </c>
      <c r="AN64" s="103" t="n">
        <f aca="false">SUM(AK64:AM64)</f>
        <v>0</v>
      </c>
      <c r="AP64" s="89" t="n">
        <f aca="false">CHOOSE($G$3,AA64-AB64,AB64-AA64)</f>
        <v>0</v>
      </c>
      <c r="AQ64" s="89" t="n">
        <f aca="false">CHOOSE($G$3,AD64-AE64,AE64-AD64)</f>
        <v>0</v>
      </c>
      <c r="AR64" s="89" t="n">
        <f aca="false">CHOOSE($G$3,AG64-AH64,AH64-AG64)</f>
        <v>7794.61835393848</v>
      </c>
      <c r="AS64" s="103" t="n">
        <f aca="false">AP64+AQ64+AR64</f>
        <v>7794.61835393848</v>
      </c>
      <c r="AT64" s="103"/>
      <c r="AU64" s="90" t="n">
        <f aca="false">AS64+AN64</f>
        <v>7794.61835393848</v>
      </c>
      <c r="AW64" s="90" t="n">
        <f aca="false">AI64+AF64+AC64</f>
        <v>1287336.89699833</v>
      </c>
      <c r="AX64" s="104"/>
    </row>
    <row r="65" customFormat="false" ht="12.75" hidden="false" customHeight="false" outlineLevel="0" collapsed="false">
      <c r="A65" s="94" t="n">
        <f aca="false">EDATE(A64,1)</f>
        <v>38504</v>
      </c>
      <c r="B65" s="95" t="n">
        <f aca="false">VLOOKUP(MONTH(A65),Volumes,4)</f>
        <v>40000</v>
      </c>
      <c r="C65" s="96"/>
      <c r="D65" s="97" t="n">
        <f aca="false">B65+C65</f>
        <v>40000</v>
      </c>
      <c r="E65" s="84" t="n">
        <f aca="false">IF(X65=0,0,IF(AND(X65=1,$H$3=1),D65*S65,IF($H$3=2,D65,"N/A")))</f>
        <v>1200000</v>
      </c>
      <c r="F65" s="84" t="n">
        <f aca="false">E65*W65</f>
        <v>857105.137834563</v>
      </c>
      <c r="G65" s="32" t="n">
        <f aca="false">VLOOKUP($A65,Table,MATCH(G$4,Curves,0))</f>
        <v>2.907</v>
      </c>
      <c r="H65" s="98" t="n">
        <f aca="false">G65</f>
        <v>2.907</v>
      </c>
      <c r="I65" s="99" t="n">
        <f aca="false">H65</f>
        <v>2.907</v>
      </c>
      <c r="J65" s="32" t="n">
        <f aca="false">VLOOKUP($A65,Table,MATCH(J$4,Curves,0))</f>
        <v>-0.01275</v>
      </c>
      <c r="K65" s="98" t="n">
        <f aca="false">J65</f>
        <v>-0.01275</v>
      </c>
      <c r="L65" s="99" t="n">
        <f aca="false">K65</f>
        <v>-0.01275</v>
      </c>
      <c r="M65" s="32" t="n">
        <f aca="false">VLOOKUP($A65,Table,MATCH(M$4,Curves,0))</f>
        <v>0.0125</v>
      </c>
      <c r="N65" s="98" t="n">
        <f aca="false">VLOOKUP($A65,Table,MATCH(N$4,Curves,0))</f>
        <v>0.03</v>
      </c>
      <c r="O65" s="99" t="n">
        <f aca="false">N65</f>
        <v>0.03</v>
      </c>
      <c r="P65" s="100"/>
      <c r="Q65" s="99" t="n">
        <f aca="false">O65+L65+I65</f>
        <v>2.92425</v>
      </c>
      <c r="R65" s="100"/>
      <c r="S65" s="35" t="n">
        <f aca="false">A66-A65</f>
        <v>30</v>
      </c>
      <c r="T65" s="101" t="n">
        <f aca="false">CHOOSE(F$3,A66+24,A65)</f>
        <v>38558</v>
      </c>
      <c r="U65" s="35" t="n">
        <f aca="false">T65-C$3</f>
        <v>1784</v>
      </c>
      <c r="V65" s="32" t="n">
        <f aca="false">VLOOKUP($A65,Table,MATCH(V$4,Curves,0))</f>
        <v>0.07007050966762</v>
      </c>
      <c r="W65" s="102" t="n">
        <f aca="false">1/(1+CHOOSE(F$3,(V66+($K$3/10000))/2,(V65+($K$3/10000))/2))^(2*U65/365.25)</f>
        <v>0.714254281528802</v>
      </c>
      <c r="X65" s="35" t="n">
        <f aca="false">IF(AND(mthbeg&lt;=A65,mthend&gt;=A65),1,0)</f>
        <v>1</v>
      </c>
      <c r="Y65" s="35" t="n">
        <f aca="false">S65*X65</f>
        <v>30</v>
      </c>
      <c r="AA65" s="89" t="n">
        <f aca="false">F65*G65</f>
        <v>2491604.63568507</v>
      </c>
      <c r="AB65" s="89" t="n">
        <f aca="false">$F65*H65</f>
        <v>2491604.63568507</v>
      </c>
      <c r="AC65" s="89" t="n">
        <f aca="false">$F65*I65</f>
        <v>2491604.63568507</v>
      </c>
      <c r="AD65" s="89" t="n">
        <f aca="false">$F65*J65</f>
        <v>-10928.0905073907</v>
      </c>
      <c r="AE65" s="89" t="n">
        <f aca="false">$F65*K65</f>
        <v>-10928.0905073907</v>
      </c>
      <c r="AF65" s="89" t="n">
        <f aca="false">$F65*L65</f>
        <v>-10928.0905073907</v>
      </c>
      <c r="AG65" s="89" t="n">
        <f aca="false">$F65*M65</f>
        <v>10713.814222932</v>
      </c>
      <c r="AH65" s="89" t="n">
        <f aca="false">$F65*N65</f>
        <v>25713.1541350369</v>
      </c>
      <c r="AI65" s="89" t="n">
        <f aca="false">F65*O65</f>
        <v>25713.1541350369</v>
      </c>
      <c r="AJ65" s="93"/>
      <c r="AK65" s="89" t="n">
        <f aca="false">CHOOSE($G$3,AB65-AC65,AC65-AB65)</f>
        <v>0</v>
      </c>
      <c r="AL65" s="89" t="n">
        <f aca="false">CHOOSE($G$3,AE65-AF65,AF65-AE65)</f>
        <v>0</v>
      </c>
      <c r="AM65" s="89" t="n">
        <f aca="false">CHOOSE($G$3,AH65-AI65,AI65-AH65)</f>
        <v>0</v>
      </c>
      <c r="AN65" s="103" t="n">
        <f aca="false">SUM(AK65:AM65)</f>
        <v>0</v>
      </c>
      <c r="AP65" s="89" t="n">
        <f aca="false">CHOOSE($G$3,AA65-AB65,AB65-AA65)</f>
        <v>0</v>
      </c>
      <c r="AQ65" s="89" t="n">
        <f aca="false">CHOOSE($G$3,AD65-AE65,AE65-AD65)</f>
        <v>0</v>
      </c>
      <c r="AR65" s="89" t="n">
        <f aca="false">CHOOSE($G$3,AG65-AH65,AH65-AG65)</f>
        <v>14999.3399121049</v>
      </c>
      <c r="AS65" s="103" t="n">
        <f aca="false">AP65+AQ65+AR65</f>
        <v>14999.3399121049</v>
      </c>
      <c r="AT65" s="103"/>
      <c r="AU65" s="90" t="n">
        <f aca="false">AS65+AN65</f>
        <v>14999.3399121049</v>
      </c>
      <c r="AW65" s="90" t="n">
        <f aca="false">AI65+AF65+AC65</f>
        <v>2506389.69931272</v>
      </c>
      <c r="AX65" s="104"/>
    </row>
    <row r="66" customFormat="false" ht="12.75" hidden="false" customHeight="false" outlineLevel="0" collapsed="false">
      <c r="A66" s="94" t="n">
        <f aca="false">EDATE(A65,1)</f>
        <v>38534</v>
      </c>
      <c r="B66" s="95" t="n">
        <f aca="false">VLOOKUP(MONTH(A66),Volumes,4)</f>
        <v>40000</v>
      </c>
      <c r="C66" s="96"/>
      <c r="D66" s="97" t="n">
        <f aca="false">B66+C66</f>
        <v>40000</v>
      </c>
      <c r="E66" s="84" t="n">
        <f aca="false">IF(X66=0,0,IF(AND(X66=1,$H$3=1),D66*S66,IF($H$3=2,D66,"N/A")))</f>
        <v>1240000</v>
      </c>
      <c r="F66" s="84" t="n">
        <f aca="false">E66*W66</f>
        <v>880392.973181393</v>
      </c>
      <c r="G66" s="32" t="n">
        <f aca="false">VLOOKUP($A66,Table,MATCH(G$4,Curves,0))</f>
        <v>2.919</v>
      </c>
      <c r="H66" s="98" t="n">
        <f aca="false">G66</f>
        <v>2.919</v>
      </c>
      <c r="I66" s="99" t="n">
        <f aca="false">H66</f>
        <v>2.919</v>
      </c>
      <c r="J66" s="32" t="n">
        <f aca="false">VLOOKUP($A66,Table,MATCH(J$4,Curves,0))</f>
        <v>-0.01275</v>
      </c>
      <c r="K66" s="98" t="n">
        <f aca="false">J66</f>
        <v>-0.01275</v>
      </c>
      <c r="L66" s="99" t="n">
        <f aca="false">K66</f>
        <v>-0.01275</v>
      </c>
      <c r="M66" s="32" t="n">
        <f aca="false">VLOOKUP($A66,Table,MATCH(M$4,Curves,0))</f>
        <v>0.0125</v>
      </c>
      <c r="N66" s="98" t="n">
        <f aca="false">VLOOKUP($A66,Table,MATCH(N$4,Curves,0))</f>
        <v>0.03</v>
      </c>
      <c r="O66" s="99" t="n">
        <f aca="false">N66</f>
        <v>0.03</v>
      </c>
      <c r="P66" s="100"/>
      <c r="Q66" s="99" t="n">
        <f aca="false">O66+L66+I66</f>
        <v>2.93625</v>
      </c>
      <c r="R66" s="100"/>
      <c r="S66" s="35" t="n">
        <f aca="false">A67-A66</f>
        <v>31</v>
      </c>
      <c r="T66" s="101" t="n">
        <f aca="false">CHOOSE(F$3,A67+24,A66)</f>
        <v>38589</v>
      </c>
      <c r="U66" s="35" t="n">
        <f aca="false">T66-C$3</f>
        <v>1815</v>
      </c>
      <c r="V66" s="32" t="n">
        <f aca="false">VLOOKUP($A66,Table,MATCH(V$4,Curves,0))</f>
        <v>0.070097623799213</v>
      </c>
      <c r="W66" s="102" t="n">
        <f aca="false">1/(1+CHOOSE(F$3,(V67+($K$3/10000))/2,(V66+($K$3/10000))/2))^(2*U66/365.25)</f>
        <v>0.709994333210801</v>
      </c>
      <c r="X66" s="35" t="n">
        <f aca="false">IF(AND(mthbeg&lt;=A66,mthend&gt;=A66),1,0)</f>
        <v>1</v>
      </c>
      <c r="Y66" s="35" t="n">
        <f aca="false">S66*X66</f>
        <v>31</v>
      </c>
      <c r="AA66" s="89" t="n">
        <f aca="false">F66*G66</f>
        <v>2569867.08871649</v>
      </c>
      <c r="AB66" s="89" t="n">
        <f aca="false">$F66*H66</f>
        <v>2569867.08871649</v>
      </c>
      <c r="AC66" s="89" t="n">
        <f aca="false">$F66*I66</f>
        <v>2569867.08871649</v>
      </c>
      <c r="AD66" s="89" t="n">
        <f aca="false">$F66*J66</f>
        <v>-11225.0104080628</v>
      </c>
      <c r="AE66" s="89" t="n">
        <f aca="false">$F66*K66</f>
        <v>-11225.0104080628</v>
      </c>
      <c r="AF66" s="89" t="n">
        <f aca="false">$F66*L66</f>
        <v>-11225.0104080628</v>
      </c>
      <c r="AG66" s="89" t="n">
        <f aca="false">$F66*M66</f>
        <v>11004.9121647674</v>
      </c>
      <c r="AH66" s="89" t="n">
        <f aca="false">$F66*N66</f>
        <v>26411.7891954418</v>
      </c>
      <c r="AI66" s="89" t="n">
        <f aca="false">F66*O66</f>
        <v>26411.7891954418</v>
      </c>
      <c r="AJ66" s="93"/>
      <c r="AK66" s="89" t="n">
        <f aca="false">CHOOSE($G$3,AB66-AC66,AC66-AB66)</f>
        <v>0</v>
      </c>
      <c r="AL66" s="89" t="n">
        <f aca="false">CHOOSE($G$3,AE66-AF66,AF66-AE66)</f>
        <v>0</v>
      </c>
      <c r="AM66" s="89" t="n">
        <f aca="false">CHOOSE($G$3,AH66-AI66,AI66-AH66)</f>
        <v>0</v>
      </c>
      <c r="AN66" s="103" t="n">
        <f aca="false">SUM(AK66:AM66)</f>
        <v>0</v>
      </c>
      <c r="AP66" s="89" t="n">
        <f aca="false">CHOOSE($G$3,AA66-AB66,AB66-AA66)</f>
        <v>0</v>
      </c>
      <c r="AQ66" s="89" t="n">
        <f aca="false">CHOOSE($G$3,AD66-AE66,AE66-AD66)</f>
        <v>0</v>
      </c>
      <c r="AR66" s="89" t="n">
        <f aca="false">CHOOSE($G$3,AG66-AH66,AH66-AG66)</f>
        <v>15406.8770306744</v>
      </c>
      <c r="AS66" s="103" t="n">
        <f aca="false">AP66+AQ66+AR66</f>
        <v>15406.8770306744</v>
      </c>
      <c r="AT66" s="103"/>
      <c r="AU66" s="90" t="n">
        <f aca="false">AS66+AN66</f>
        <v>15406.8770306744</v>
      </c>
      <c r="AW66" s="90" t="n">
        <f aca="false">AI66+AF66+AC66</f>
        <v>2585053.86750387</v>
      </c>
      <c r="AX66" s="104"/>
    </row>
    <row r="67" customFormat="false" ht="12.75" hidden="false" customHeight="false" outlineLevel="0" collapsed="false">
      <c r="A67" s="94" t="n">
        <f aca="false">EDATE(A66,1)</f>
        <v>38565</v>
      </c>
      <c r="B67" s="95" t="n">
        <f aca="false">VLOOKUP(MONTH(A67),Volumes,4)</f>
        <v>40000</v>
      </c>
      <c r="C67" s="96"/>
      <c r="D67" s="97" t="n">
        <f aca="false">B67+C67</f>
        <v>40000</v>
      </c>
      <c r="E67" s="84" t="n">
        <f aca="false">IF(X67=0,0,IF(AND(X67=1,$H$3=1),D67*S67,IF($H$3=2,D67,"N/A")))</f>
        <v>1240000</v>
      </c>
      <c r="F67" s="84" t="n">
        <f aca="false">E67*W67</f>
        <v>875153.74806228</v>
      </c>
      <c r="G67" s="32" t="n">
        <f aca="false">VLOOKUP($A67,Table,MATCH(G$4,Curves,0))</f>
        <v>2.94</v>
      </c>
      <c r="H67" s="98" t="n">
        <f aca="false">G67</f>
        <v>2.94</v>
      </c>
      <c r="I67" s="99" t="n">
        <f aca="false">H67</f>
        <v>2.94</v>
      </c>
      <c r="J67" s="32" t="n">
        <f aca="false">VLOOKUP($A67,Table,MATCH(J$4,Curves,0))</f>
        <v>-0.01275</v>
      </c>
      <c r="K67" s="98" t="n">
        <f aca="false">J67</f>
        <v>-0.01275</v>
      </c>
      <c r="L67" s="99" t="n">
        <f aca="false">K67</f>
        <v>-0.01275</v>
      </c>
      <c r="M67" s="32" t="n">
        <f aca="false">VLOOKUP($A67,Table,MATCH(M$4,Curves,0))</f>
        <v>0.0125</v>
      </c>
      <c r="N67" s="98" t="n">
        <f aca="false">VLOOKUP($A67,Table,MATCH(N$4,Curves,0))</f>
        <v>0.03</v>
      </c>
      <c r="O67" s="99" t="n">
        <f aca="false">N67</f>
        <v>0.03</v>
      </c>
      <c r="P67" s="100"/>
      <c r="Q67" s="99" t="n">
        <f aca="false">O67+L67+I67</f>
        <v>2.95725</v>
      </c>
      <c r="R67" s="100"/>
      <c r="S67" s="35" t="n">
        <f aca="false">A68-A67</f>
        <v>31</v>
      </c>
      <c r="T67" s="101" t="n">
        <f aca="false">CHOOSE(F$3,A68+24,A67)</f>
        <v>38620</v>
      </c>
      <c r="U67" s="35" t="n">
        <f aca="false">T67-C$3</f>
        <v>1846</v>
      </c>
      <c r="V67" s="32" t="n">
        <f aca="false">VLOOKUP($A67,Table,MATCH(V$4,Curves,0))</f>
        <v>0.070125641735448</v>
      </c>
      <c r="W67" s="102" t="n">
        <f aca="false">1/(1+CHOOSE(F$3,(V68+($K$3/10000))/2,(V67+($K$3/10000))/2))^(2*U67/365.25)</f>
        <v>0.705769151663129</v>
      </c>
      <c r="X67" s="35" t="n">
        <f aca="false">IF(AND(mthbeg&lt;=A67,mthend&gt;=A67),1,0)</f>
        <v>1</v>
      </c>
      <c r="Y67" s="35" t="n">
        <f aca="false">S67*X67</f>
        <v>31</v>
      </c>
      <c r="AA67" s="89" t="n">
        <f aca="false">F67*G67</f>
        <v>2572952.0193031</v>
      </c>
      <c r="AB67" s="89" t="n">
        <f aca="false">$F67*H67</f>
        <v>2572952.0193031</v>
      </c>
      <c r="AC67" s="89" t="n">
        <f aca="false">$F67*I67</f>
        <v>2572952.0193031</v>
      </c>
      <c r="AD67" s="89" t="n">
        <f aca="false">$F67*J67</f>
        <v>-11158.2102877941</v>
      </c>
      <c r="AE67" s="89" t="n">
        <f aca="false">$F67*K67</f>
        <v>-11158.2102877941</v>
      </c>
      <c r="AF67" s="89" t="n">
        <f aca="false">$F67*L67</f>
        <v>-11158.2102877941</v>
      </c>
      <c r="AG67" s="89" t="n">
        <f aca="false">$F67*M67</f>
        <v>10939.4218507785</v>
      </c>
      <c r="AH67" s="89" t="n">
        <f aca="false">$F67*N67</f>
        <v>26254.6124418684</v>
      </c>
      <c r="AI67" s="89" t="n">
        <f aca="false">F67*O67</f>
        <v>26254.6124418684</v>
      </c>
      <c r="AJ67" s="93"/>
      <c r="AK67" s="89" t="n">
        <f aca="false">CHOOSE($G$3,AB67-AC67,AC67-AB67)</f>
        <v>0</v>
      </c>
      <c r="AL67" s="89" t="n">
        <f aca="false">CHOOSE($G$3,AE67-AF67,AF67-AE67)</f>
        <v>0</v>
      </c>
      <c r="AM67" s="89" t="n">
        <f aca="false">CHOOSE($G$3,AH67-AI67,AI67-AH67)</f>
        <v>0</v>
      </c>
      <c r="AN67" s="103" t="n">
        <f aca="false">SUM(AK67:AM67)</f>
        <v>0</v>
      </c>
      <c r="AP67" s="89" t="n">
        <f aca="false">CHOOSE($G$3,AA67-AB67,AB67-AA67)</f>
        <v>0</v>
      </c>
      <c r="AQ67" s="89" t="n">
        <f aca="false">CHOOSE($G$3,AD67-AE67,AE67-AD67)</f>
        <v>0</v>
      </c>
      <c r="AR67" s="89" t="n">
        <f aca="false">CHOOSE($G$3,AG67-AH67,AH67-AG67)</f>
        <v>15315.1905910899</v>
      </c>
      <c r="AS67" s="103" t="n">
        <f aca="false">AP67+AQ67+AR67</f>
        <v>15315.1905910899</v>
      </c>
      <c r="AT67" s="103"/>
      <c r="AU67" s="90" t="n">
        <f aca="false">AS67+AN67</f>
        <v>15315.1905910899</v>
      </c>
      <c r="AW67" s="90" t="n">
        <f aca="false">AI67+AF67+AC67</f>
        <v>2588048.42145718</v>
      </c>
      <c r="AX67" s="104"/>
    </row>
    <row r="68" customFormat="false" ht="12.75" hidden="false" customHeight="false" outlineLevel="0" collapsed="false">
      <c r="A68" s="94" t="n">
        <f aca="false">EDATE(A67,1)</f>
        <v>38596</v>
      </c>
      <c r="B68" s="95" t="n">
        <f aca="false">VLOOKUP(MONTH(A68),Volumes,4)</f>
        <v>20000</v>
      </c>
      <c r="C68" s="96"/>
      <c r="D68" s="97" t="n">
        <f aca="false">B68+C68</f>
        <v>20000</v>
      </c>
      <c r="E68" s="84" t="n">
        <f aca="false">IF(X68=0,0,IF(AND(X68=1,$H$3=1),D68*S68,IF($H$3=2,D68,"N/A")))</f>
        <v>600000</v>
      </c>
      <c r="F68" s="84" t="n">
        <f aca="false">E68*W68</f>
        <v>421028.809853659</v>
      </c>
      <c r="G68" s="32" t="n">
        <f aca="false">VLOOKUP($A68,Table,MATCH(G$4,Curves,0))</f>
        <v>2.965</v>
      </c>
      <c r="H68" s="98" t="n">
        <f aca="false">G68</f>
        <v>2.965</v>
      </c>
      <c r="I68" s="99" t="n">
        <f aca="false">H68</f>
        <v>2.965</v>
      </c>
      <c r="J68" s="32" t="n">
        <f aca="false">VLOOKUP($A68,Table,MATCH(J$4,Curves,0))</f>
        <v>-0.01525</v>
      </c>
      <c r="K68" s="98" t="n">
        <f aca="false">J68</f>
        <v>-0.01525</v>
      </c>
      <c r="L68" s="99" t="n">
        <f aca="false">K68</f>
        <v>-0.01525</v>
      </c>
      <c r="M68" s="32" t="n">
        <f aca="false">VLOOKUP($A68,Table,MATCH(M$4,Curves,0))</f>
        <v>0.0125</v>
      </c>
      <c r="N68" s="98" t="n">
        <f aca="false">VLOOKUP($A68,Table,MATCH(N$4,Curves,0))</f>
        <v>0.03</v>
      </c>
      <c r="O68" s="99" t="n">
        <f aca="false">N68</f>
        <v>0.03</v>
      </c>
      <c r="P68" s="100"/>
      <c r="Q68" s="99" t="n">
        <f aca="false">O68+L68+I68</f>
        <v>2.97975</v>
      </c>
      <c r="R68" s="100"/>
      <c r="S68" s="35" t="n">
        <f aca="false">A69-A68</f>
        <v>30</v>
      </c>
      <c r="T68" s="101" t="n">
        <f aca="false">CHOOSE(F$3,A69+24,A68)</f>
        <v>38650</v>
      </c>
      <c r="U68" s="35" t="n">
        <f aca="false">T68-C$3</f>
        <v>1876</v>
      </c>
      <c r="V68" s="32" t="n">
        <f aca="false">VLOOKUP($A68,Table,MATCH(V$4,Curves,0))</f>
        <v>0.070150003019792</v>
      </c>
      <c r="W68" s="102" t="n">
        <f aca="false">1/(1+CHOOSE(F$3,(V69+($K$3/10000))/2,(V68+($K$3/10000))/2))^(2*U68/365.25)</f>
        <v>0.701714683089432</v>
      </c>
      <c r="X68" s="35" t="n">
        <f aca="false">IF(AND(mthbeg&lt;=A68,mthend&gt;=A68),1,0)</f>
        <v>1</v>
      </c>
      <c r="Y68" s="35" t="n">
        <f aca="false">S68*X68</f>
        <v>30</v>
      </c>
      <c r="AA68" s="89" t="n">
        <f aca="false">F68*G68</f>
        <v>1248350.4212161</v>
      </c>
      <c r="AB68" s="89" t="n">
        <f aca="false">$F68*H68</f>
        <v>1248350.4212161</v>
      </c>
      <c r="AC68" s="89" t="n">
        <f aca="false">$F68*I68</f>
        <v>1248350.4212161</v>
      </c>
      <c r="AD68" s="89" t="n">
        <f aca="false">$F68*J68</f>
        <v>-6420.6893502683</v>
      </c>
      <c r="AE68" s="89" t="n">
        <f aca="false">$F68*K68</f>
        <v>-6420.6893502683</v>
      </c>
      <c r="AF68" s="89" t="n">
        <f aca="false">$F68*L68</f>
        <v>-6420.6893502683</v>
      </c>
      <c r="AG68" s="89" t="n">
        <f aca="false">$F68*M68</f>
        <v>5262.86012317074</v>
      </c>
      <c r="AH68" s="89" t="n">
        <f aca="false">$F68*N68</f>
        <v>12630.8642956098</v>
      </c>
      <c r="AI68" s="89" t="n">
        <f aca="false">F68*O68</f>
        <v>12630.8642956098</v>
      </c>
      <c r="AJ68" s="93"/>
      <c r="AK68" s="89" t="n">
        <f aca="false">CHOOSE($G$3,AB68-AC68,AC68-AB68)</f>
        <v>0</v>
      </c>
      <c r="AL68" s="89" t="n">
        <f aca="false">CHOOSE($G$3,AE68-AF68,AF68-AE68)</f>
        <v>0</v>
      </c>
      <c r="AM68" s="89" t="n">
        <f aca="false">CHOOSE($G$3,AH68-AI68,AI68-AH68)</f>
        <v>0</v>
      </c>
      <c r="AN68" s="103" t="n">
        <f aca="false">SUM(AK68:AM68)</f>
        <v>0</v>
      </c>
      <c r="AP68" s="89" t="n">
        <f aca="false">CHOOSE($G$3,AA68-AB68,AB68-AA68)</f>
        <v>0</v>
      </c>
      <c r="AQ68" s="89" t="n">
        <f aca="false">CHOOSE($G$3,AD68-AE68,AE68-AD68)</f>
        <v>0</v>
      </c>
      <c r="AR68" s="89" t="n">
        <f aca="false">CHOOSE($G$3,AG68-AH68,AH68-AG68)</f>
        <v>7368.00417243904</v>
      </c>
      <c r="AS68" s="103" t="n">
        <f aca="false">AP68+AQ68+AR68</f>
        <v>7368.00417243904</v>
      </c>
      <c r="AT68" s="103"/>
      <c r="AU68" s="90" t="n">
        <f aca="false">AS68+AN68</f>
        <v>7368.00417243904</v>
      </c>
      <c r="AW68" s="90" t="n">
        <f aca="false">AI68+AF68+AC68</f>
        <v>1254560.59616144</v>
      </c>
      <c r="AX68" s="104"/>
    </row>
    <row r="69" customFormat="false" ht="12.75" hidden="false" customHeight="false" outlineLevel="0" collapsed="false">
      <c r="A69" s="94" t="n">
        <f aca="false">EDATE(A68,1)</f>
        <v>38626</v>
      </c>
      <c r="B69" s="95" t="n">
        <f aca="false">VLOOKUP(MONTH(A69),Volumes,4)</f>
        <v>10000</v>
      </c>
      <c r="C69" s="96"/>
      <c r="D69" s="97" t="n">
        <f aca="false">B69+C69</f>
        <v>10000</v>
      </c>
      <c r="E69" s="84" t="n">
        <f aca="false">IF(X69=0,0,IF(AND(X69=1,$H$3=1),D69*S69,IF($H$3=2,D69,"N/A")))</f>
        <v>310000</v>
      </c>
      <c r="F69" s="84" t="n">
        <f aca="false">E69*W69</f>
        <v>216239.641705972</v>
      </c>
      <c r="G69" s="32" t="n">
        <f aca="false">VLOOKUP($A69,Table,MATCH(G$4,Curves,0))</f>
        <v>2.978</v>
      </c>
      <c r="H69" s="98" t="n">
        <f aca="false">G69</f>
        <v>2.978</v>
      </c>
      <c r="I69" s="99" t="n">
        <f aca="false">H69</f>
        <v>2.978</v>
      </c>
      <c r="J69" s="32" t="n">
        <f aca="false">VLOOKUP($A69,Table,MATCH(J$4,Curves,0))</f>
        <v>-0.01525</v>
      </c>
      <c r="K69" s="98" t="n">
        <f aca="false">J69</f>
        <v>-0.01525</v>
      </c>
      <c r="L69" s="99" t="n">
        <f aca="false">K69</f>
        <v>-0.01525</v>
      </c>
      <c r="M69" s="32" t="n">
        <f aca="false">VLOOKUP($A69,Table,MATCH(M$4,Curves,0))</f>
        <v>0.0125</v>
      </c>
      <c r="N69" s="98" t="n">
        <f aca="false">VLOOKUP($A69,Table,MATCH(N$4,Curves,0))</f>
        <v>0.03</v>
      </c>
      <c r="O69" s="99" t="n">
        <f aca="false">N69</f>
        <v>0.03</v>
      </c>
      <c r="P69" s="100"/>
      <c r="Q69" s="99" t="n">
        <f aca="false">O69+L69+I69</f>
        <v>2.99275</v>
      </c>
      <c r="R69" s="100"/>
      <c r="S69" s="35" t="n">
        <f aca="false">A70-A69</f>
        <v>31</v>
      </c>
      <c r="T69" s="101" t="n">
        <f aca="false">CHOOSE(F$3,A70+24,A69)</f>
        <v>38681</v>
      </c>
      <c r="U69" s="35" t="n">
        <f aca="false">T69-C$3</f>
        <v>1907</v>
      </c>
      <c r="V69" s="32" t="n">
        <f aca="false">VLOOKUP($A69,Table,MATCH(V$4,Curves,0))</f>
        <v>0.070169803847746</v>
      </c>
      <c r="W69" s="102" t="n">
        <f aca="false">1/(1+CHOOSE(F$3,(V70+($K$3/10000))/2,(V69+($K$3/10000))/2))^(2*U69/365.25)</f>
        <v>0.697547231309588</v>
      </c>
      <c r="X69" s="35" t="n">
        <f aca="false">IF(AND(mthbeg&lt;=A69,mthend&gt;=A69),1,0)</f>
        <v>1</v>
      </c>
      <c r="Y69" s="35" t="n">
        <f aca="false">S69*X69</f>
        <v>31</v>
      </c>
      <c r="AA69" s="89" t="n">
        <f aca="false">F69*G69</f>
        <v>643961.653000385</v>
      </c>
      <c r="AB69" s="89" t="n">
        <f aca="false">$F69*H69</f>
        <v>643961.653000385</v>
      </c>
      <c r="AC69" s="89" t="n">
        <f aca="false">$F69*I69</f>
        <v>643961.653000385</v>
      </c>
      <c r="AD69" s="89" t="n">
        <f aca="false">$F69*J69</f>
        <v>-3297.65453601608</v>
      </c>
      <c r="AE69" s="89" t="n">
        <f aca="false">$F69*K69</f>
        <v>-3297.65453601608</v>
      </c>
      <c r="AF69" s="89" t="n">
        <f aca="false">$F69*L69</f>
        <v>-3297.65453601608</v>
      </c>
      <c r="AG69" s="89" t="n">
        <f aca="false">$F69*M69</f>
        <v>2702.99552132465</v>
      </c>
      <c r="AH69" s="89" t="n">
        <f aca="false">$F69*N69</f>
        <v>6487.18925117917</v>
      </c>
      <c r="AI69" s="89" t="n">
        <f aca="false">F69*O69</f>
        <v>6487.18925117917</v>
      </c>
      <c r="AJ69" s="93"/>
      <c r="AK69" s="89" t="n">
        <f aca="false">CHOOSE($G$3,AB69-AC69,AC69-AB69)</f>
        <v>0</v>
      </c>
      <c r="AL69" s="89" t="n">
        <f aca="false">CHOOSE($G$3,AE69-AF69,AF69-AE69)</f>
        <v>0</v>
      </c>
      <c r="AM69" s="89" t="n">
        <f aca="false">CHOOSE($G$3,AH69-AI69,AI69-AH69)</f>
        <v>0</v>
      </c>
      <c r="AN69" s="103" t="n">
        <f aca="false">SUM(AK69:AM69)</f>
        <v>0</v>
      </c>
      <c r="AP69" s="89" t="n">
        <f aca="false">CHOOSE($G$3,AA69-AB69,AB69-AA69)</f>
        <v>0</v>
      </c>
      <c r="AQ69" s="89" t="n">
        <f aca="false">CHOOSE($G$3,AD69-AE69,AE69-AD69)</f>
        <v>0</v>
      </c>
      <c r="AR69" s="89" t="n">
        <f aca="false">CHOOSE($G$3,AG69-AH69,AH69-AG69)</f>
        <v>3784.19372985451</v>
      </c>
      <c r="AS69" s="103" t="n">
        <f aca="false">AP69+AQ69+AR69</f>
        <v>3784.19372985451</v>
      </c>
      <c r="AT69" s="103"/>
      <c r="AU69" s="90" t="n">
        <f aca="false">AS69+AN69</f>
        <v>3784.19372985451</v>
      </c>
      <c r="AW69" s="90" t="n">
        <f aca="false">AI69+AF69+AC69</f>
        <v>647151.187715548</v>
      </c>
      <c r="AX69" s="104"/>
    </row>
    <row r="70" customFormat="false" ht="12.75" hidden="false" customHeight="false" outlineLevel="0" collapsed="false">
      <c r="A70" s="94" t="n">
        <f aca="false">EDATE(A69,1)</f>
        <v>38657</v>
      </c>
      <c r="B70" s="95" t="n">
        <f aca="false">VLOOKUP(MONTH(A70),Volumes,4)</f>
        <v>10000</v>
      </c>
      <c r="C70" s="96"/>
      <c r="D70" s="97" t="n">
        <f aca="false">B70+C70</f>
        <v>10000</v>
      </c>
      <c r="E70" s="84" t="n">
        <f aca="false">IF(X70=0,0,IF(AND(X70=1,$H$3=1),D70*S70,IF($H$3=2,D70,"N/A")))</f>
        <v>300000</v>
      </c>
      <c r="F70" s="84" t="n">
        <f aca="false">E70*W70</f>
        <v>208060.6696565</v>
      </c>
      <c r="G70" s="32" t="n">
        <f aca="false">VLOOKUP($A70,Table,MATCH(G$4,Curves,0))</f>
        <v>3.06</v>
      </c>
      <c r="H70" s="98" t="n">
        <f aca="false">G70</f>
        <v>3.06</v>
      </c>
      <c r="I70" s="99" t="n">
        <f aca="false">H70</f>
        <v>3.06</v>
      </c>
      <c r="J70" s="32" t="n">
        <f aca="false">VLOOKUP($A70,Table,MATCH(J$4,Curves,0))</f>
        <v>-0.031</v>
      </c>
      <c r="K70" s="98" t="n">
        <f aca="false">J70</f>
        <v>-0.031</v>
      </c>
      <c r="L70" s="99" t="n">
        <f aca="false">K70</f>
        <v>-0.031</v>
      </c>
      <c r="M70" s="32" t="n">
        <f aca="false">VLOOKUP($A70,Table,MATCH(M$4,Curves,0))</f>
        <v>0.01</v>
      </c>
      <c r="N70" s="98" t="n">
        <f aca="false">VLOOKUP($A70,Table,MATCH(N$4,Curves,0))</f>
        <v>0.03</v>
      </c>
      <c r="O70" s="99" t="n">
        <f aca="false">N70</f>
        <v>0.03</v>
      </c>
      <c r="P70" s="100"/>
      <c r="Q70" s="99" t="n">
        <f aca="false">O70+L70+I70</f>
        <v>3.059</v>
      </c>
      <c r="R70" s="100"/>
      <c r="S70" s="35" t="n">
        <f aca="false">A71-A70</f>
        <v>30</v>
      </c>
      <c r="T70" s="101" t="n">
        <f aca="false">CHOOSE(F$3,A71+24,A70)</f>
        <v>38711</v>
      </c>
      <c r="U70" s="35" t="n">
        <f aca="false">T70-C$3</f>
        <v>1937</v>
      </c>
      <c r="V70" s="32" t="n">
        <f aca="false">VLOOKUP($A70,Table,MATCH(V$4,Curves,0))</f>
        <v>0.070190264703434</v>
      </c>
      <c r="W70" s="102" t="n">
        <f aca="false">1/(1+CHOOSE(F$3,(V71+($K$3/10000))/2,(V70+($K$3/10000))/2))^(2*U70/365.25)</f>
        <v>0.693535565521668</v>
      </c>
      <c r="X70" s="35" t="n">
        <f aca="false">IF(AND(mthbeg&lt;=A70,mthend&gt;=A70),1,0)</f>
        <v>1</v>
      </c>
      <c r="Y70" s="35" t="n">
        <f aca="false">S70*X70</f>
        <v>30</v>
      </c>
      <c r="AA70" s="89" t="n">
        <f aca="false">F70*G70</f>
        <v>636665.649148891</v>
      </c>
      <c r="AB70" s="89" t="n">
        <f aca="false">$F70*H70</f>
        <v>636665.649148891</v>
      </c>
      <c r="AC70" s="89" t="n">
        <f aca="false">$F70*I70</f>
        <v>636665.649148891</v>
      </c>
      <c r="AD70" s="89" t="n">
        <f aca="false">$F70*J70</f>
        <v>-6449.88075935151</v>
      </c>
      <c r="AE70" s="89" t="n">
        <f aca="false">$F70*K70</f>
        <v>-6449.88075935151</v>
      </c>
      <c r="AF70" s="89" t="n">
        <f aca="false">$F70*L70</f>
        <v>-6449.88075935151</v>
      </c>
      <c r="AG70" s="89" t="n">
        <f aca="false">$F70*M70</f>
        <v>2080.606696565</v>
      </c>
      <c r="AH70" s="89" t="n">
        <f aca="false">$F70*N70</f>
        <v>6241.82008969501</v>
      </c>
      <c r="AI70" s="89" t="n">
        <f aca="false">F70*O70</f>
        <v>6241.82008969501</v>
      </c>
      <c r="AJ70" s="93"/>
      <c r="AK70" s="89" t="n">
        <f aca="false">CHOOSE($G$3,AB70-AC70,AC70-AB70)</f>
        <v>0</v>
      </c>
      <c r="AL70" s="89" t="n">
        <f aca="false">CHOOSE($G$3,AE70-AF70,AF70-AE70)</f>
        <v>0</v>
      </c>
      <c r="AM70" s="89" t="n">
        <f aca="false">CHOOSE($G$3,AH70-AI70,AI70-AH70)</f>
        <v>0</v>
      </c>
      <c r="AN70" s="103" t="n">
        <f aca="false">SUM(AK70:AM70)</f>
        <v>0</v>
      </c>
      <c r="AP70" s="89" t="n">
        <f aca="false">CHOOSE($G$3,AA70-AB70,AB70-AA70)</f>
        <v>0</v>
      </c>
      <c r="AQ70" s="89" t="n">
        <f aca="false">CHOOSE($G$3,AD70-AE70,AE70-AD70)</f>
        <v>0</v>
      </c>
      <c r="AR70" s="89" t="n">
        <f aca="false">CHOOSE($G$3,AG70-AH70,AH70-AG70)</f>
        <v>4161.21339313001</v>
      </c>
      <c r="AS70" s="103" t="n">
        <f aca="false">AP70+AQ70+AR70</f>
        <v>4161.21339313001</v>
      </c>
      <c r="AT70" s="103"/>
      <c r="AU70" s="90" t="n">
        <f aca="false">AS70+AN70</f>
        <v>4161.21339313001</v>
      </c>
      <c r="AW70" s="90" t="n">
        <f aca="false">AI70+AF70+AC70</f>
        <v>636457.588479235</v>
      </c>
      <c r="AX70" s="104"/>
    </row>
    <row r="71" customFormat="false" ht="12.75" hidden="false" customHeight="false" outlineLevel="0" collapsed="false">
      <c r="A71" s="94" t="n">
        <f aca="false">EDATE(A70,1)</f>
        <v>38687</v>
      </c>
      <c r="B71" s="95" t="n">
        <f aca="false">VLOOKUP(MONTH(A71),Volumes,4)</f>
        <v>10000</v>
      </c>
      <c r="C71" s="96"/>
      <c r="D71" s="97" t="n">
        <f aca="false">B71+C71</f>
        <v>10000</v>
      </c>
      <c r="E71" s="84" t="n">
        <f aca="false">IF(X71=0,0,IF(AND(X71=1,$H$3=1),D71*S71,IF($H$3=2,D71,"N/A")))</f>
        <v>310000</v>
      </c>
      <c r="F71" s="84" t="n">
        <f aca="false">E71*W71</f>
        <v>213717.762984156</v>
      </c>
      <c r="G71" s="32" t="n">
        <f aca="false">VLOOKUP($A71,Table,MATCH(G$4,Curves,0))</f>
        <v>3.14</v>
      </c>
      <c r="H71" s="98" t="n">
        <f aca="false">G71</f>
        <v>3.14</v>
      </c>
      <c r="I71" s="99" t="n">
        <f aca="false">H71</f>
        <v>3.14</v>
      </c>
      <c r="J71" s="32" t="n">
        <f aca="false">VLOOKUP($A71,Table,MATCH(J$4,Curves,0))</f>
        <v>-0.031</v>
      </c>
      <c r="K71" s="98" t="n">
        <f aca="false">J71</f>
        <v>-0.031</v>
      </c>
      <c r="L71" s="99" t="n">
        <f aca="false">K71</f>
        <v>-0.031</v>
      </c>
      <c r="M71" s="32" t="n">
        <f aca="false">VLOOKUP($A71,Table,MATCH(M$4,Curves,0))</f>
        <v>0.01</v>
      </c>
      <c r="N71" s="98" t="n">
        <f aca="false">VLOOKUP($A71,Table,MATCH(N$4,Curves,0))</f>
        <v>0.03</v>
      </c>
      <c r="O71" s="99" t="n">
        <f aca="false">N71</f>
        <v>0.03</v>
      </c>
      <c r="P71" s="100"/>
      <c r="Q71" s="99" t="n">
        <f aca="false">O71+L71+I71</f>
        <v>3.139</v>
      </c>
      <c r="R71" s="100"/>
      <c r="S71" s="35" t="n">
        <f aca="false">A72-A71</f>
        <v>31</v>
      </c>
      <c r="T71" s="101" t="n">
        <f aca="false">CHOOSE(F$3,A72+24,A71)</f>
        <v>38742</v>
      </c>
      <c r="U71" s="35" t="n">
        <f aca="false">T71-C$3</f>
        <v>1968</v>
      </c>
      <c r="V71" s="32" t="n">
        <f aca="false">VLOOKUP($A71,Table,MATCH(V$4,Curves,0))</f>
        <v>0.07021006553165</v>
      </c>
      <c r="W71" s="102" t="n">
        <f aca="false">1/(1+CHOOSE(F$3,(V72+($K$3/10000))/2,(V71+($K$3/10000))/2))^(2*U71/365.25)</f>
        <v>0.689412138658567</v>
      </c>
      <c r="X71" s="35" t="n">
        <f aca="false">IF(AND(mthbeg&lt;=A71,mthend&gt;=A71),1,0)</f>
        <v>1</v>
      </c>
      <c r="Y71" s="35" t="n">
        <f aca="false">S71*X71</f>
        <v>31</v>
      </c>
      <c r="AA71" s="89" t="n">
        <f aca="false">F71*G71</f>
        <v>671073.775770249</v>
      </c>
      <c r="AB71" s="89" t="n">
        <f aca="false">$F71*H71</f>
        <v>671073.775770249</v>
      </c>
      <c r="AC71" s="89" t="n">
        <f aca="false">$F71*I71</f>
        <v>671073.775770249</v>
      </c>
      <c r="AD71" s="89" t="n">
        <f aca="false">$F71*J71</f>
        <v>-6625.25065250883</v>
      </c>
      <c r="AE71" s="89" t="n">
        <f aca="false">$F71*K71</f>
        <v>-6625.25065250883</v>
      </c>
      <c r="AF71" s="89" t="n">
        <f aca="false">$F71*L71</f>
        <v>-6625.25065250883</v>
      </c>
      <c r="AG71" s="89" t="n">
        <f aca="false">$F71*M71</f>
        <v>2137.17762984156</v>
      </c>
      <c r="AH71" s="89" t="n">
        <f aca="false">$F71*N71</f>
        <v>6411.53288952467</v>
      </c>
      <c r="AI71" s="89" t="n">
        <f aca="false">F71*O71</f>
        <v>6411.53288952467</v>
      </c>
      <c r="AJ71" s="93"/>
      <c r="AK71" s="89" t="n">
        <f aca="false">CHOOSE($G$3,AB71-AC71,AC71-AB71)</f>
        <v>0</v>
      </c>
      <c r="AL71" s="89" t="n">
        <f aca="false">CHOOSE($G$3,AE71-AF71,AF71-AE71)</f>
        <v>0</v>
      </c>
      <c r="AM71" s="89" t="n">
        <f aca="false">CHOOSE($G$3,AH71-AI71,AI71-AH71)</f>
        <v>0</v>
      </c>
      <c r="AN71" s="103" t="n">
        <f aca="false">SUM(AK71:AM71)</f>
        <v>0</v>
      </c>
      <c r="AP71" s="89" t="n">
        <f aca="false">CHOOSE($G$3,AA71-AB71,AB71-AA71)</f>
        <v>0</v>
      </c>
      <c r="AQ71" s="89" t="n">
        <f aca="false">CHOOSE($G$3,AD71-AE71,AE71-AD71)</f>
        <v>0</v>
      </c>
      <c r="AR71" s="89" t="n">
        <f aca="false">CHOOSE($G$3,AG71-AH71,AH71-AG71)</f>
        <v>4274.35525968312</v>
      </c>
      <c r="AS71" s="103" t="n">
        <f aca="false">AP71+AQ71+AR71</f>
        <v>4274.35525968312</v>
      </c>
      <c r="AT71" s="103"/>
      <c r="AU71" s="90" t="n">
        <f aca="false">AS71+AN71</f>
        <v>4274.35525968312</v>
      </c>
      <c r="AW71" s="90" t="n">
        <f aca="false">AI71+AF71+AC71</f>
        <v>670860.058007265</v>
      </c>
      <c r="AX71" s="104"/>
    </row>
    <row r="72" customFormat="false" ht="12.75" hidden="false" customHeight="false" outlineLevel="0" collapsed="false">
      <c r="A72" s="94" t="n">
        <f aca="false">EDATE(A71,1)</f>
        <v>38718</v>
      </c>
      <c r="B72" s="95" t="n">
        <f aca="false">VLOOKUP(MONTH(A72),Volumes,4)</f>
        <v>10000</v>
      </c>
      <c r="C72" s="96"/>
      <c r="D72" s="97" t="n">
        <f aca="false">B72+C72</f>
        <v>10000</v>
      </c>
      <c r="E72" s="84" t="n">
        <f aca="false">IF(X72=0,0,IF(AND(X72=1,$H$3=1),D72*S72,IF($H$3=2,D72,"N/A")))</f>
        <v>310000</v>
      </c>
      <c r="F72" s="84" t="n">
        <f aca="false">E72*W72</f>
        <v>212446.387978216</v>
      </c>
      <c r="G72" s="32" t="n">
        <f aca="false">VLOOKUP($A72,Table,MATCH(G$4,Curves,0))</f>
        <v>3.278</v>
      </c>
      <c r="H72" s="98" t="n">
        <f aca="false">G72</f>
        <v>3.278</v>
      </c>
      <c r="I72" s="99" t="n">
        <f aca="false">H72</f>
        <v>3.278</v>
      </c>
      <c r="J72" s="32" t="n">
        <f aca="false">VLOOKUP($A72,Table,MATCH(J$4,Curves,0))</f>
        <v>-0.031</v>
      </c>
      <c r="K72" s="98" t="n">
        <f aca="false">J72</f>
        <v>-0.031</v>
      </c>
      <c r="L72" s="99" t="n">
        <f aca="false">K72</f>
        <v>-0.031</v>
      </c>
      <c r="M72" s="32" t="n">
        <f aca="false">VLOOKUP($A72,Table,MATCH(M$4,Curves,0))</f>
        <v>0.01</v>
      </c>
      <c r="N72" s="98" t="n">
        <f aca="false">VLOOKUP($A72,Table,MATCH(N$4,Curves,0))</f>
        <v>0.03</v>
      </c>
      <c r="O72" s="99" t="n">
        <f aca="false">N72</f>
        <v>0.03</v>
      </c>
      <c r="P72" s="100"/>
      <c r="Q72" s="99" t="n">
        <f aca="false">O72+L72+I72</f>
        <v>3.277</v>
      </c>
      <c r="R72" s="100"/>
      <c r="S72" s="35" t="n">
        <f aca="false">A73-A72</f>
        <v>31</v>
      </c>
      <c r="T72" s="101" t="n">
        <f aca="false">CHOOSE(F$3,A73+24,A72)</f>
        <v>38773</v>
      </c>
      <c r="U72" s="35" t="n">
        <f aca="false">T72-C$3</f>
        <v>1999</v>
      </c>
      <c r="V72" s="32" t="n">
        <f aca="false">VLOOKUP($A72,Table,MATCH(V$4,Curves,0))</f>
        <v>0.070230526387611</v>
      </c>
      <c r="W72" s="102" t="n">
        <f aca="false">1/(1+CHOOSE(F$3,(V73+($K$3/10000))/2,(V72+($K$3/10000))/2))^(2*U72/365.25)</f>
        <v>0.685310928961988</v>
      </c>
      <c r="X72" s="35" t="n">
        <f aca="false">IF(AND(mthbeg&lt;=A72,mthend&gt;=A72),1,0)</f>
        <v>1</v>
      </c>
      <c r="Y72" s="35" t="n">
        <f aca="false">S72*X72</f>
        <v>31</v>
      </c>
      <c r="AA72" s="89" t="n">
        <f aca="false">F72*G72</f>
        <v>696399.259792593</v>
      </c>
      <c r="AB72" s="89" t="n">
        <f aca="false">$F72*H72</f>
        <v>696399.259792593</v>
      </c>
      <c r="AC72" s="89" t="n">
        <f aca="false">$F72*I72</f>
        <v>696399.259792593</v>
      </c>
      <c r="AD72" s="89" t="n">
        <f aca="false">$F72*J72</f>
        <v>-6585.8380273247</v>
      </c>
      <c r="AE72" s="89" t="n">
        <f aca="false">$F72*K72</f>
        <v>-6585.8380273247</v>
      </c>
      <c r="AF72" s="89" t="n">
        <f aca="false">$F72*L72</f>
        <v>-6585.8380273247</v>
      </c>
      <c r="AG72" s="89" t="n">
        <f aca="false">$F72*M72</f>
        <v>2124.46387978216</v>
      </c>
      <c r="AH72" s="89" t="n">
        <f aca="false">$F72*N72</f>
        <v>6373.39163934649</v>
      </c>
      <c r="AI72" s="89" t="n">
        <f aca="false">F72*O72</f>
        <v>6373.39163934649</v>
      </c>
      <c r="AJ72" s="93"/>
      <c r="AK72" s="89" t="n">
        <f aca="false">CHOOSE($G$3,AB72-AC72,AC72-AB72)</f>
        <v>0</v>
      </c>
      <c r="AL72" s="89" t="n">
        <f aca="false">CHOOSE($G$3,AE72-AF72,AF72-AE72)</f>
        <v>0</v>
      </c>
      <c r="AM72" s="89" t="n">
        <f aca="false">CHOOSE($G$3,AH72-AI72,AI72-AH72)</f>
        <v>0</v>
      </c>
      <c r="AN72" s="103" t="n">
        <f aca="false">SUM(AK72:AM72)</f>
        <v>0</v>
      </c>
      <c r="AP72" s="89" t="n">
        <f aca="false">CHOOSE($G$3,AA72-AB72,AB72-AA72)</f>
        <v>0</v>
      </c>
      <c r="AQ72" s="89" t="n">
        <f aca="false">CHOOSE($G$3,AD72-AE72,AE72-AD72)</f>
        <v>0</v>
      </c>
      <c r="AR72" s="89" t="n">
        <f aca="false">CHOOSE($G$3,AG72-AH72,AH72-AG72)</f>
        <v>4248.92775956432</v>
      </c>
      <c r="AS72" s="103" t="n">
        <f aca="false">AP72+AQ72+AR72</f>
        <v>4248.92775956432</v>
      </c>
      <c r="AT72" s="103"/>
      <c r="AU72" s="90" t="n">
        <f aca="false">AS72+AN72</f>
        <v>4248.92775956432</v>
      </c>
      <c r="AW72" s="90" t="n">
        <f aca="false">AI72+AF72+AC72</f>
        <v>696186.813404614</v>
      </c>
      <c r="AX72" s="104"/>
    </row>
    <row r="73" customFormat="false" ht="12.75" hidden="false" customHeight="false" outlineLevel="0" collapsed="false">
      <c r="A73" s="94" t="n">
        <f aca="false">EDATE(A72,1)</f>
        <v>38749</v>
      </c>
      <c r="B73" s="95" t="n">
        <f aca="false">VLOOKUP(MONTH(A73),Volumes,4)</f>
        <v>10000</v>
      </c>
      <c r="C73" s="96"/>
      <c r="D73" s="97" t="n">
        <f aca="false">B73+C73</f>
        <v>10000</v>
      </c>
      <c r="E73" s="84" t="n">
        <f aca="false">IF(X73=0,0,IF(AND(X73=1,$H$3=1),D73*S73,IF($H$3=2,D73,"N/A")))</f>
        <v>280000</v>
      </c>
      <c r="F73" s="84" t="n">
        <f aca="false">E73*W73</f>
        <v>190855.173475907</v>
      </c>
      <c r="G73" s="32" t="n">
        <f aca="false">VLOOKUP($A73,Table,MATCH(G$4,Curves,0))</f>
        <v>3.16</v>
      </c>
      <c r="H73" s="98" t="n">
        <f aca="false">G73</f>
        <v>3.16</v>
      </c>
      <c r="I73" s="99" t="n">
        <f aca="false">H73</f>
        <v>3.16</v>
      </c>
      <c r="J73" s="32" t="n">
        <f aca="false">VLOOKUP($A73,Table,MATCH(J$4,Curves,0))</f>
        <v>-0.031</v>
      </c>
      <c r="K73" s="98" t="n">
        <f aca="false">J73</f>
        <v>-0.031</v>
      </c>
      <c r="L73" s="99" t="n">
        <f aca="false">K73</f>
        <v>-0.031</v>
      </c>
      <c r="M73" s="32" t="n">
        <f aca="false">VLOOKUP($A73,Table,MATCH(M$4,Curves,0))</f>
        <v>0.01</v>
      </c>
      <c r="N73" s="98" t="n">
        <f aca="false">VLOOKUP($A73,Table,MATCH(N$4,Curves,0))</f>
        <v>0.03</v>
      </c>
      <c r="O73" s="99" t="n">
        <f aca="false">N73</f>
        <v>0.03</v>
      </c>
      <c r="P73" s="100"/>
      <c r="Q73" s="99" t="n">
        <f aca="false">O73+L73+I73</f>
        <v>3.159</v>
      </c>
      <c r="R73" s="100"/>
      <c r="S73" s="35" t="n">
        <f aca="false">A74-A73</f>
        <v>28</v>
      </c>
      <c r="T73" s="101" t="n">
        <f aca="false">CHOOSE(F$3,A74+24,A73)</f>
        <v>38801</v>
      </c>
      <c r="U73" s="35" t="n">
        <f aca="false">T73-C$3</f>
        <v>2027</v>
      </c>
      <c r="V73" s="32" t="n">
        <f aca="false">VLOOKUP($A73,Table,MATCH(V$4,Curves,0))</f>
        <v>0.070250987243709</v>
      </c>
      <c r="W73" s="102" t="n">
        <f aca="false">1/(1+CHOOSE(F$3,(V74+($K$3/10000))/2,(V73+($K$3/10000))/2))^(2*U73/365.25)</f>
        <v>0.681625619556811</v>
      </c>
      <c r="X73" s="35" t="n">
        <f aca="false">IF(AND(mthbeg&lt;=A73,mthend&gt;=A73),1,0)</f>
        <v>1</v>
      </c>
      <c r="Y73" s="35" t="n">
        <f aca="false">S73*X73</f>
        <v>28</v>
      </c>
      <c r="AA73" s="89" t="n">
        <f aca="false">F73*G73</f>
        <v>603102.348183866</v>
      </c>
      <c r="AB73" s="89" t="n">
        <f aca="false">$F73*H73</f>
        <v>603102.348183866</v>
      </c>
      <c r="AC73" s="89" t="n">
        <f aca="false">$F73*I73</f>
        <v>603102.348183866</v>
      </c>
      <c r="AD73" s="89" t="n">
        <f aca="false">$F73*J73</f>
        <v>-5916.51037775312</v>
      </c>
      <c r="AE73" s="89" t="n">
        <f aca="false">$F73*K73</f>
        <v>-5916.51037775312</v>
      </c>
      <c r="AF73" s="89" t="n">
        <f aca="false">$F73*L73</f>
        <v>-5916.51037775312</v>
      </c>
      <c r="AG73" s="89" t="n">
        <f aca="false">$F73*M73</f>
        <v>1908.55173475907</v>
      </c>
      <c r="AH73" s="89" t="n">
        <f aca="false">$F73*N73</f>
        <v>5725.65520427721</v>
      </c>
      <c r="AI73" s="89" t="n">
        <f aca="false">F73*O73</f>
        <v>5725.65520427721</v>
      </c>
      <c r="AJ73" s="93"/>
      <c r="AK73" s="89" t="n">
        <f aca="false">CHOOSE($G$3,AB73-AC73,AC73-AB73)</f>
        <v>0</v>
      </c>
      <c r="AL73" s="89" t="n">
        <f aca="false">CHOOSE($G$3,AE73-AF73,AF73-AE73)</f>
        <v>0</v>
      </c>
      <c r="AM73" s="89" t="n">
        <f aca="false">CHOOSE($G$3,AH73-AI73,AI73-AH73)</f>
        <v>0</v>
      </c>
      <c r="AN73" s="103" t="n">
        <f aca="false">SUM(AK73:AM73)</f>
        <v>0</v>
      </c>
      <c r="AP73" s="89" t="n">
        <f aca="false">CHOOSE($G$3,AA73-AB73,AB73-AA73)</f>
        <v>0</v>
      </c>
      <c r="AQ73" s="89" t="n">
        <f aca="false">CHOOSE($G$3,AD73-AE73,AE73-AD73)</f>
        <v>0</v>
      </c>
      <c r="AR73" s="89" t="n">
        <f aca="false">CHOOSE($G$3,AG73-AH73,AH73-AG73)</f>
        <v>3817.10346951814</v>
      </c>
      <c r="AS73" s="103" t="n">
        <f aca="false">AP73+AQ73+AR73</f>
        <v>3817.10346951814</v>
      </c>
      <c r="AT73" s="103"/>
      <c r="AU73" s="90" t="n">
        <f aca="false">AS73+AN73</f>
        <v>3817.10346951814</v>
      </c>
      <c r="AW73" s="90" t="n">
        <f aca="false">AI73+AF73+AC73</f>
        <v>602911.49301039</v>
      </c>
      <c r="AX73" s="104"/>
    </row>
    <row r="74" customFormat="false" ht="12.75" hidden="false" customHeight="false" outlineLevel="0" collapsed="false">
      <c r="A74" s="94" t="n">
        <f aca="false">EDATE(A73,1)</f>
        <v>38777</v>
      </c>
      <c r="B74" s="95" t="n">
        <f aca="false">VLOOKUP(MONTH(A74),Volumes,4)</f>
        <v>10000</v>
      </c>
      <c r="C74" s="96"/>
      <c r="D74" s="97" t="n">
        <f aca="false">B74+C74</f>
        <v>10000</v>
      </c>
      <c r="E74" s="84" t="n">
        <f aca="false">IF(X74=0,0,IF(AND(X74=1,$H$3=1),D74*S74,IF($H$3=2,D74,"N/A")))</f>
        <v>310000</v>
      </c>
      <c r="F74" s="84" t="n">
        <f aca="false">E74*W74</f>
        <v>210045.585616568</v>
      </c>
      <c r="G74" s="32" t="n">
        <f aca="false">VLOOKUP($A74,Table,MATCH(G$4,Curves,0))</f>
        <v>3.029</v>
      </c>
      <c r="H74" s="98" t="n">
        <f aca="false">G74</f>
        <v>3.029</v>
      </c>
      <c r="I74" s="99" t="n">
        <f aca="false">H74</f>
        <v>3.029</v>
      </c>
      <c r="J74" s="32" t="n">
        <f aca="false">VLOOKUP($A74,Table,MATCH(J$4,Curves,0))</f>
        <v>-0.0125</v>
      </c>
      <c r="K74" s="98" t="n">
        <f aca="false">J74</f>
        <v>-0.0125</v>
      </c>
      <c r="L74" s="99" t="n">
        <f aca="false">K74</f>
        <v>-0.0125</v>
      </c>
      <c r="M74" s="32" t="n">
        <f aca="false">VLOOKUP($A74,Table,MATCH(M$4,Curves,0))</f>
        <v>0.01</v>
      </c>
      <c r="N74" s="98" t="n">
        <f aca="false">VLOOKUP($A74,Table,MATCH(N$4,Curves,0))</f>
        <v>0.03</v>
      </c>
      <c r="O74" s="99" t="n">
        <f aca="false">N74</f>
        <v>0.03</v>
      </c>
      <c r="P74" s="100"/>
      <c r="Q74" s="99" t="n">
        <f aca="false">O74+L74+I74</f>
        <v>3.0465</v>
      </c>
      <c r="R74" s="100"/>
      <c r="S74" s="35" t="n">
        <f aca="false">A75-A74</f>
        <v>31</v>
      </c>
      <c r="T74" s="101" t="n">
        <f aca="false">CHOOSE(F$3,A75+24,A74)</f>
        <v>38832</v>
      </c>
      <c r="U74" s="35" t="n">
        <f aca="false">T74-C$3</f>
        <v>2058</v>
      </c>
      <c r="V74" s="32" t="n">
        <f aca="false">VLOOKUP($A74,Table,MATCH(V$4,Curves,0))</f>
        <v>0.070269468017079</v>
      </c>
      <c r="W74" s="102" t="n">
        <f aca="false">1/(1+CHOOSE(F$3,(V75+($K$3/10000))/2,(V74+($K$3/10000))/2))^(2*U74/365.25)</f>
        <v>0.677566405214737</v>
      </c>
      <c r="X74" s="35" t="n">
        <f aca="false">IF(AND(mthbeg&lt;=A74,mthend&gt;=A74),1,0)</f>
        <v>1</v>
      </c>
      <c r="Y74" s="35" t="n">
        <f aca="false">S74*X74</f>
        <v>31</v>
      </c>
      <c r="AA74" s="89" t="n">
        <f aca="false">F74*G74</f>
        <v>636228.078832586</v>
      </c>
      <c r="AB74" s="89" t="n">
        <f aca="false">$F74*H74</f>
        <v>636228.078832586</v>
      </c>
      <c r="AC74" s="89" t="n">
        <f aca="false">$F74*I74</f>
        <v>636228.078832586</v>
      </c>
      <c r="AD74" s="89" t="n">
        <f aca="false">$F74*J74</f>
        <v>-2625.56982020711</v>
      </c>
      <c r="AE74" s="89" t="n">
        <f aca="false">$F74*K74</f>
        <v>-2625.56982020711</v>
      </c>
      <c r="AF74" s="89" t="n">
        <f aca="false">$F74*L74</f>
        <v>-2625.56982020711</v>
      </c>
      <c r="AG74" s="89" t="n">
        <f aca="false">$F74*M74</f>
        <v>2100.45585616568</v>
      </c>
      <c r="AH74" s="89" t="n">
        <f aca="false">$F74*N74</f>
        <v>6301.36756849705</v>
      </c>
      <c r="AI74" s="89" t="n">
        <f aca="false">F74*O74</f>
        <v>6301.36756849705</v>
      </c>
      <c r="AJ74" s="93"/>
      <c r="AK74" s="89" t="n">
        <f aca="false">CHOOSE($G$3,AB74-AC74,AC74-AB74)</f>
        <v>0</v>
      </c>
      <c r="AL74" s="89" t="n">
        <f aca="false">CHOOSE($G$3,AE74-AF74,AF74-AE74)</f>
        <v>0</v>
      </c>
      <c r="AM74" s="89" t="n">
        <f aca="false">CHOOSE($G$3,AH74-AI74,AI74-AH74)</f>
        <v>0</v>
      </c>
      <c r="AN74" s="103" t="n">
        <f aca="false">SUM(AK74:AM74)</f>
        <v>0</v>
      </c>
      <c r="AP74" s="89" t="n">
        <f aca="false">CHOOSE($G$3,AA74-AB74,AB74-AA74)</f>
        <v>0</v>
      </c>
      <c r="AQ74" s="89" t="n">
        <f aca="false">CHOOSE($G$3,AD74-AE74,AE74-AD74)</f>
        <v>0</v>
      </c>
      <c r="AR74" s="89" t="n">
        <f aca="false">CHOOSE($G$3,AG74-AH74,AH74-AG74)</f>
        <v>4200.91171233137</v>
      </c>
      <c r="AS74" s="103" t="n">
        <f aca="false">AP74+AQ74+AR74</f>
        <v>4200.91171233137</v>
      </c>
      <c r="AT74" s="103"/>
      <c r="AU74" s="90" t="n">
        <f aca="false">AS74+AN74</f>
        <v>4200.91171233137</v>
      </c>
      <c r="AW74" s="90" t="n">
        <f aca="false">AI74+AF74+AC74</f>
        <v>639903.876580876</v>
      </c>
      <c r="AX74" s="104"/>
    </row>
    <row r="75" customFormat="false" ht="12.75" hidden="false" customHeight="false" outlineLevel="0" collapsed="false">
      <c r="A75" s="94" t="n">
        <f aca="false">EDATE(A74,1)</f>
        <v>38808</v>
      </c>
      <c r="B75" s="95" t="n">
        <f aca="false">VLOOKUP(MONTH(A75),Volumes,4)</f>
        <v>10000</v>
      </c>
      <c r="C75" s="96"/>
      <c r="D75" s="97" t="n">
        <f aca="false">B75+C75</f>
        <v>10000</v>
      </c>
      <c r="E75" s="84" t="n">
        <f aca="false">IF(X75=0,0,IF(AND(X75=1,$H$3=1),D75*S75,IF($H$3=2,D75,"N/A")))</f>
        <v>300000</v>
      </c>
      <c r="F75" s="84" t="n">
        <f aca="false">E75*W75</f>
        <v>202097.699899509</v>
      </c>
      <c r="G75" s="32" t="n">
        <f aca="false">VLOOKUP($A75,Table,MATCH(G$4,Curves,0))</f>
        <v>2.898</v>
      </c>
      <c r="H75" s="98" t="n">
        <f aca="false">G75</f>
        <v>2.898</v>
      </c>
      <c r="I75" s="99" t="n">
        <f aca="false">H75</f>
        <v>2.898</v>
      </c>
      <c r="J75" s="32" t="n">
        <f aca="false">VLOOKUP($A75,Table,MATCH(J$4,Curves,0))</f>
        <v>-0.01275</v>
      </c>
      <c r="K75" s="98" t="n">
        <f aca="false">J75</f>
        <v>-0.01275</v>
      </c>
      <c r="L75" s="99" t="n">
        <f aca="false">K75</f>
        <v>-0.01275</v>
      </c>
      <c r="M75" s="32" t="n">
        <f aca="false">VLOOKUP($A75,Table,MATCH(M$4,Curves,0))</f>
        <v>0.0125</v>
      </c>
      <c r="N75" s="98" t="n">
        <f aca="false">VLOOKUP($A75,Table,MATCH(N$4,Curves,0))</f>
        <v>0.03</v>
      </c>
      <c r="O75" s="99" t="n">
        <f aca="false">N75</f>
        <v>0.03</v>
      </c>
      <c r="P75" s="100"/>
      <c r="Q75" s="99" t="n">
        <f aca="false">O75+L75+I75</f>
        <v>2.91525</v>
      </c>
      <c r="R75" s="100"/>
      <c r="S75" s="35" t="n">
        <f aca="false">A76-A75</f>
        <v>30</v>
      </c>
      <c r="T75" s="101" t="n">
        <f aca="false">CHOOSE(F$3,A76+24,A75)</f>
        <v>38862</v>
      </c>
      <c r="U75" s="35" t="n">
        <f aca="false">T75-C$3</f>
        <v>2088</v>
      </c>
      <c r="V75" s="32" t="n">
        <f aca="false">VLOOKUP($A75,Table,MATCH(V$4,Curves,0))</f>
        <v>0.070289928873441</v>
      </c>
      <c r="W75" s="102" t="n">
        <f aca="false">1/(1+CHOOSE(F$3,(V76+($K$3/10000))/2,(V75+($K$3/10000))/2))^(2*U75/365.25)</f>
        <v>0.673658999665032</v>
      </c>
      <c r="X75" s="35" t="n">
        <f aca="false">IF(AND(mthbeg&lt;=A75,mthend&gt;=A75),1,0)</f>
        <v>1</v>
      </c>
      <c r="Y75" s="35" t="n">
        <f aca="false">S75*X75</f>
        <v>30</v>
      </c>
      <c r="AA75" s="89" t="n">
        <f aca="false">F75*G75</f>
        <v>585679.134308778</v>
      </c>
      <c r="AB75" s="89" t="n">
        <f aca="false">$F75*H75</f>
        <v>585679.134308778</v>
      </c>
      <c r="AC75" s="89" t="n">
        <f aca="false">$F75*I75</f>
        <v>585679.134308778</v>
      </c>
      <c r="AD75" s="89" t="n">
        <f aca="false">$F75*J75</f>
        <v>-2576.74567371875</v>
      </c>
      <c r="AE75" s="89" t="n">
        <f aca="false">$F75*K75</f>
        <v>-2576.74567371875</v>
      </c>
      <c r="AF75" s="89" t="n">
        <f aca="false">$F75*L75</f>
        <v>-2576.74567371875</v>
      </c>
      <c r="AG75" s="89" t="n">
        <f aca="false">$F75*M75</f>
        <v>2526.22124874387</v>
      </c>
      <c r="AH75" s="89" t="n">
        <f aca="false">$F75*N75</f>
        <v>6062.93099698528</v>
      </c>
      <c r="AI75" s="89" t="n">
        <f aca="false">F75*O75</f>
        <v>6062.93099698528</v>
      </c>
      <c r="AJ75" s="93"/>
      <c r="AK75" s="89" t="n">
        <f aca="false">CHOOSE($G$3,AB75-AC75,AC75-AB75)</f>
        <v>0</v>
      </c>
      <c r="AL75" s="89" t="n">
        <f aca="false">CHOOSE($G$3,AE75-AF75,AF75-AE75)</f>
        <v>0</v>
      </c>
      <c r="AM75" s="89" t="n">
        <f aca="false">CHOOSE($G$3,AH75-AI75,AI75-AH75)</f>
        <v>0</v>
      </c>
      <c r="AN75" s="103" t="n">
        <f aca="false">SUM(AK75:AM75)</f>
        <v>0</v>
      </c>
      <c r="AP75" s="89" t="n">
        <f aca="false">CHOOSE($G$3,AA75-AB75,AB75-AA75)</f>
        <v>0</v>
      </c>
      <c r="AQ75" s="89" t="n">
        <f aca="false">CHOOSE($G$3,AD75-AE75,AE75-AD75)</f>
        <v>0</v>
      </c>
      <c r="AR75" s="89" t="n">
        <f aca="false">CHOOSE($G$3,AG75-AH75,AH75-AG75)</f>
        <v>3536.70974824142</v>
      </c>
      <c r="AS75" s="103" t="n">
        <f aca="false">AP75+AQ75+AR75</f>
        <v>3536.70974824142</v>
      </c>
      <c r="AT75" s="103"/>
      <c r="AU75" s="90" t="n">
        <f aca="false">AS75+AN75</f>
        <v>3536.70974824142</v>
      </c>
      <c r="AW75" s="90" t="n">
        <f aca="false">AI75+AF75+AC75</f>
        <v>589165.319632045</v>
      </c>
      <c r="AX75" s="104"/>
    </row>
    <row r="76" customFormat="false" ht="12.75" hidden="false" customHeight="false" outlineLevel="0" collapsed="false">
      <c r="A76" s="94" t="n">
        <f aca="false">EDATE(A75,1)</f>
        <v>38838</v>
      </c>
      <c r="B76" s="95" t="n">
        <f aca="false">VLOOKUP(MONTH(A76),Volumes,4)</f>
        <v>20000</v>
      </c>
      <c r="C76" s="96"/>
      <c r="D76" s="97" t="n">
        <f aca="false">B76+C76</f>
        <v>20000</v>
      </c>
      <c r="E76" s="84" t="n">
        <f aca="false">IF(X76=0,0,IF(AND(X76=1,$H$3=1),D76*S76,IF($H$3=2,D76,"N/A")))</f>
        <v>620000</v>
      </c>
      <c r="F76" s="84" t="n">
        <f aca="false">E76*W76</f>
        <v>415178.541221894</v>
      </c>
      <c r="G76" s="32" t="n">
        <f aca="false">VLOOKUP($A76,Table,MATCH(G$4,Curves,0))</f>
        <v>2.886</v>
      </c>
      <c r="H76" s="98" t="n">
        <f aca="false">G76</f>
        <v>2.886</v>
      </c>
      <c r="I76" s="99" t="n">
        <f aca="false">H76</f>
        <v>2.886</v>
      </c>
      <c r="J76" s="32" t="n">
        <f aca="false">VLOOKUP($A76,Table,MATCH(J$4,Curves,0))</f>
        <v>-0.01275</v>
      </c>
      <c r="K76" s="98" t="n">
        <f aca="false">J76</f>
        <v>-0.01275</v>
      </c>
      <c r="L76" s="99" t="n">
        <f aca="false">K76</f>
        <v>-0.01275</v>
      </c>
      <c r="M76" s="32" t="n">
        <f aca="false">VLOOKUP($A76,Table,MATCH(M$4,Curves,0))</f>
        <v>0.0125</v>
      </c>
      <c r="N76" s="98" t="n">
        <f aca="false">VLOOKUP($A76,Table,MATCH(N$4,Curves,0))</f>
        <v>0.03</v>
      </c>
      <c r="O76" s="99" t="n">
        <f aca="false">N76</f>
        <v>0.03</v>
      </c>
      <c r="P76" s="100"/>
      <c r="Q76" s="99" t="n">
        <f aca="false">O76+L76+I76</f>
        <v>2.90325</v>
      </c>
      <c r="R76" s="100"/>
      <c r="S76" s="35" t="n">
        <f aca="false">A77-A76</f>
        <v>31</v>
      </c>
      <c r="T76" s="101" t="n">
        <f aca="false">CHOOSE(F$3,A77+24,A76)</f>
        <v>38893</v>
      </c>
      <c r="U76" s="35" t="n">
        <f aca="false">T76-C$3</f>
        <v>2119</v>
      </c>
      <c r="V76" s="32" t="n">
        <f aca="false">VLOOKUP($A76,Table,MATCH(V$4,Curves,0))</f>
        <v>0.07030972970231</v>
      </c>
      <c r="W76" s="102" t="n">
        <f aca="false">1/(1+CHOOSE(F$3,(V77+($K$3/10000))/2,(V76+($K$3/10000))/2))^(2*U76/365.25)</f>
        <v>0.669642808422409</v>
      </c>
      <c r="X76" s="35" t="n">
        <f aca="false">IF(AND(mthbeg&lt;=A76,mthend&gt;=A76),1,0)</f>
        <v>1</v>
      </c>
      <c r="Y76" s="35" t="n">
        <f aca="false">S76*X76</f>
        <v>31</v>
      </c>
      <c r="AA76" s="89" t="n">
        <f aca="false">F76*G76</f>
        <v>1198205.26996639</v>
      </c>
      <c r="AB76" s="89" t="n">
        <f aca="false">$F76*H76</f>
        <v>1198205.26996639</v>
      </c>
      <c r="AC76" s="89" t="n">
        <f aca="false">$F76*I76</f>
        <v>1198205.26996639</v>
      </c>
      <c r="AD76" s="89" t="n">
        <f aca="false">$F76*J76</f>
        <v>-5293.52640057915</v>
      </c>
      <c r="AE76" s="89" t="n">
        <f aca="false">$F76*K76</f>
        <v>-5293.52640057915</v>
      </c>
      <c r="AF76" s="89" t="n">
        <f aca="false">$F76*L76</f>
        <v>-5293.52640057915</v>
      </c>
      <c r="AG76" s="89" t="n">
        <f aca="false">$F76*M76</f>
        <v>5189.73176527367</v>
      </c>
      <c r="AH76" s="89" t="n">
        <f aca="false">$F76*N76</f>
        <v>12455.3562366568</v>
      </c>
      <c r="AI76" s="89" t="n">
        <f aca="false">F76*O76</f>
        <v>12455.3562366568</v>
      </c>
      <c r="AJ76" s="93"/>
      <c r="AK76" s="89" t="n">
        <f aca="false">CHOOSE($G$3,AB76-AC76,AC76-AB76)</f>
        <v>0</v>
      </c>
      <c r="AL76" s="89" t="n">
        <f aca="false">CHOOSE($G$3,AE76-AF76,AF76-AE76)</f>
        <v>0</v>
      </c>
      <c r="AM76" s="89" t="n">
        <f aca="false">CHOOSE($G$3,AH76-AI76,AI76-AH76)</f>
        <v>0</v>
      </c>
      <c r="AN76" s="103" t="n">
        <f aca="false">SUM(AK76:AM76)</f>
        <v>0</v>
      </c>
      <c r="AP76" s="89" t="n">
        <f aca="false">CHOOSE($G$3,AA76-AB76,AB76-AA76)</f>
        <v>0</v>
      </c>
      <c r="AQ76" s="89" t="n">
        <f aca="false">CHOOSE($G$3,AD76-AE76,AE76-AD76)</f>
        <v>0</v>
      </c>
      <c r="AR76" s="89" t="n">
        <f aca="false">CHOOSE($G$3,AG76-AH76,AH76-AG76)</f>
        <v>7265.62447138314</v>
      </c>
      <c r="AS76" s="103" t="n">
        <f aca="false">AP76+AQ76+AR76</f>
        <v>7265.62447138314</v>
      </c>
      <c r="AT76" s="103"/>
      <c r="AU76" s="90" t="n">
        <f aca="false">AS76+AN76</f>
        <v>7265.62447138314</v>
      </c>
      <c r="AW76" s="90" t="n">
        <f aca="false">AI76+AF76+AC76</f>
        <v>1205367.09980246</v>
      </c>
      <c r="AX76" s="104"/>
    </row>
    <row r="77" customFormat="false" ht="12.75" hidden="false" customHeight="false" outlineLevel="0" collapsed="false">
      <c r="A77" s="94" t="n">
        <f aca="false">EDATE(A76,1)</f>
        <v>38869</v>
      </c>
      <c r="B77" s="95" t="n">
        <f aca="false">VLOOKUP(MONTH(A77),Volumes,4)</f>
        <v>40000</v>
      </c>
      <c r="C77" s="96"/>
      <c r="D77" s="97" t="n">
        <f aca="false">B77+C77</f>
        <v>40000</v>
      </c>
      <c r="E77" s="84" t="n">
        <f aca="false">IF(X77=0,0,IF(AND(X77=1,$H$3=1),D77*S77,IF($H$3=2,D77,"N/A")))</f>
        <v>1200000</v>
      </c>
      <c r="F77" s="84" t="n">
        <f aca="false">E77*W77</f>
        <v>798932.21339168</v>
      </c>
      <c r="G77" s="32" t="n">
        <f aca="false">VLOOKUP($A77,Table,MATCH(G$4,Curves,0))</f>
        <v>2.921</v>
      </c>
      <c r="H77" s="98" t="n">
        <f aca="false">G77</f>
        <v>2.921</v>
      </c>
      <c r="I77" s="99" t="n">
        <f aca="false">H77</f>
        <v>2.921</v>
      </c>
      <c r="J77" s="32" t="n">
        <f aca="false">VLOOKUP($A77,Table,MATCH(J$4,Curves,0))</f>
        <v>-0.01275</v>
      </c>
      <c r="K77" s="98" t="n">
        <f aca="false">J77</f>
        <v>-0.01275</v>
      </c>
      <c r="L77" s="99" t="n">
        <f aca="false">K77</f>
        <v>-0.01275</v>
      </c>
      <c r="M77" s="32" t="n">
        <f aca="false">VLOOKUP($A77,Table,MATCH(M$4,Curves,0))</f>
        <v>0.0125</v>
      </c>
      <c r="N77" s="98" t="n">
        <f aca="false">VLOOKUP($A77,Table,MATCH(N$4,Curves,0))</f>
        <v>0.03</v>
      </c>
      <c r="O77" s="99" t="n">
        <f aca="false">N77</f>
        <v>0.03</v>
      </c>
      <c r="P77" s="100"/>
      <c r="Q77" s="99" t="n">
        <f aca="false">O77+L77+I77</f>
        <v>2.93825</v>
      </c>
      <c r="R77" s="100"/>
      <c r="S77" s="35" t="n">
        <f aca="false">A78-A77</f>
        <v>30</v>
      </c>
      <c r="T77" s="101" t="n">
        <f aca="false">CHOOSE(F$3,A78+24,A77)</f>
        <v>38923</v>
      </c>
      <c r="U77" s="35" t="n">
        <f aca="false">T77-C$3</f>
        <v>2149</v>
      </c>
      <c r="V77" s="32" t="n">
        <f aca="false">VLOOKUP($A77,Table,MATCH(V$4,Curves,0))</f>
        <v>0.070330190558945</v>
      </c>
      <c r="W77" s="102" t="n">
        <f aca="false">1/(1+CHOOSE(F$3,(V78+($K$3/10000))/2,(V77+($K$3/10000))/2))^(2*U77/365.25)</f>
        <v>0.665776844493066</v>
      </c>
      <c r="X77" s="35" t="n">
        <f aca="false">IF(AND(mthbeg&lt;=A77,mthend&gt;=A77),1,0)</f>
        <v>1</v>
      </c>
      <c r="Y77" s="35" t="n">
        <f aca="false">S77*X77</f>
        <v>30</v>
      </c>
      <c r="AA77" s="89" t="n">
        <f aca="false">F77*G77</f>
        <v>2333680.9953171</v>
      </c>
      <c r="AB77" s="89" t="n">
        <f aca="false">$F77*H77</f>
        <v>2333680.9953171</v>
      </c>
      <c r="AC77" s="89" t="n">
        <f aca="false">$F77*I77</f>
        <v>2333680.9953171</v>
      </c>
      <c r="AD77" s="89" t="n">
        <f aca="false">$F77*J77</f>
        <v>-10186.3857207439</v>
      </c>
      <c r="AE77" s="89" t="n">
        <f aca="false">$F77*K77</f>
        <v>-10186.3857207439</v>
      </c>
      <c r="AF77" s="89" t="n">
        <f aca="false">$F77*L77</f>
        <v>-10186.3857207439</v>
      </c>
      <c r="AG77" s="89" t="n">
        <f aca="false">$F77*M77</f>
        <v>9986.652667396</v>
      </c>
      <c r="AH77" s="89" t="n">
        <f aca="false">$F77*N77</f>
        <v>23967.9664017504</v>
      </c>
      <c r="AI77" s="89" t="n">
        <f aca="false">F77*O77</f>
        <v>23967.9664017504</v>
      </c>
      <c r="AJ77" s="93"/>
      <c r="AK77" s="89" t="n">
        <f aca="false">CHOOSE($G$3,AB77-AC77,AC77-AB77)</f>
        <v>0</v>
      </c>
      <c r="AL77" s="89" t="n">
        <f aca="false">CHOOSE($G$3,AE77-AF77,AF77-AE77)</f>
        <v>0</v>
      </c>
      <c r="AM77" s="89" t="n">
        <f aca="false">CHOOSE($G$3,AH77-AI77,AI77-AH77)</f>
        <v>0</v>
      </c>
      <c r="AN77" s="103" t="n">
        <f aca="false">SUM(AK77:AM77)</f>
        <v>0</v>
      </c>
      <c r="AP77" s="89" t="n">
        <f aca="false">CHOOSE($G$3,AA77-AB77,AB77-AA77)</f>
        <v>0</v>
      </c>
      <c r="AQ77" s="89" t="n">
        <f aca="false">CHOOSE($G$3,AD77-AE77,AE77-AD77)</f>
        <v>0</v>
      </c>
      <c r="AR77" s="89" t="n">
        <f aca="false">CHOOSE($G$3,AG77-AH77,AH77-AG77)</f>
        <v>13981.3137343544</v>
      </c>
      <c r="AS77" s="103" t="n">
        <f aca="false">AP77+AQ77+AR77</f>
        <v>13981.3137343544</v>
      </c>
      <c r="AT77" s="103"/>
      <c r="AU77" s="90" t="n">
        <f aca="false">AS77+AN77</f>
        <v>13981.3137343544</v>
      </c>
      <c r="AW77" s="90" t="n">
        <f aca="false">AI77+AF77+AC77</f>
        <v>2347462.5759981</v>
      </c>
      <c r="AX77" s="104"/>
    </row>
    <row r="78" customFormat="false" ht="12.75" hidden="false" customHeight="false" outlineLevel="0" collapsed="false">
      <c r="A78" s="94" t="n">
        <f aca="false">EDATE(A77,1)</f>
        <v>38899</v>
      </c>
      <c r="B78" s="95" t="n">
        <f aca="false">VLOOKUP(MONTH(A78),Volumes,4)</f>
        <v>40000</v>
      </c>
      <c r="C78" s="96"/>
      <c r="D78" s="97" t="n">
        <f aca="false">B78+C78</f>
        <v>40000</v>
      </c>
      <c r="E78" s="84" t="n">
        <f aca="false">IF(X78=0,0,IF(AND(X78=1,$H$3=1),D78*S78,IF($H$3=2,D78,"N/A")))</f>
        <v>1240000</v>
      </c>
      <c r="F78" s="84" t="n">
        <f aca="false">E78*W78</f>
        <v>820636.063389755</v>
      </c>
      <c r="G78" s="32" t="n">
        <f aca="false">VLOOKUP($A78,Table,MATCH(G$4,Curves,0))</f>
        <v>2.933</v>
      </c>
      <c r="H78" s="98" t="n">
        <f aca="false">G78</f>
        <v>2.933</v>
      </c>
      <c r="I78" s="99" t="n">
        <f aca="false">H78</f>
        <v>2.933</v>
      </c>
      <c r="J78" s="32" t="n">
        <f aca="false">VLOOKUP($A78,Table,MATCH(J$4,Curves,0))</f>
        <v>-0.01275</v>
      </c>
      <c r="K78" s="98" t="n">
        <f aca="false">J78</f>
        <v>-0.01275</v>
      </c>
      <c r="L78" s="99" t="n">
        <f aca="false">K78</f>
        <v>-0.01275</v>
      </c>
      <c r="M78" s="32" t="n">
        <f aca="false">VLOOKUP($A78,Table,MATCH(M$4,Curves,0))</f>
        <v>0.0125</v>
      </c>
      <c r="N78" s="98" t="n">
        <f aca="false">VLOOKUP($A78,Table,MATCH(N$4,Curves,0))</f>
        <v>0.03</v>
      </c>
      <c r="O78" s="99" t="n">
        <f aca="false">N78</f>
        <v>0.03</v>
      </c>
      <c r="P78" s="100"/>
      <c r="Q78" s="99" t="n">
        <f aca="false">O78+L78+I78</f>
        <v>2.95025</v>
      </c>
      <c r="R78" s="100"/>
      <c r="S78" s="35" t="n">
        <f aca="false">A79-A78</f>
        <v>31</v>
      </c>
      <c r="T78" s="101" t="n">
        <f aca="false">CHOOSE(F$3,A79+24,A78)</f>
        <v>38954</v>
      </c>
      <c r="U78" s="35" t="n">
        <f aca="false">T78-C$3</f>
        <v>2180</v>
      </c>
      <c r="V78" s="32" t="n">
        <f aca="false">VLOOKUP($A78,Table,MATCH(V$4,Curves,0))</f>
        <v>0.070349991388077</v>
      </c>
      <c r="W78" s="102" t="n">
        <f aca="false">1/(1+CHOOSE(F$3,(V79+($K$3/10000))/2,(V78+($K$3/10000))/2))^(2*U78/365.25)</f>
        <v>0.661803276927221</v>
      </c>
      <c r="X78" s="35" t="n">
        <f aca="false">IF(AND(mthbeg&lt;=A78,mthend&gt;=A78),1,0)</f>
        <v>1</v>
      </c>
      <c r="Y78" s="35" t="n">
        <f aca="false">S78*X78</f>
        <v>31</v>
      </c>
      <c r="AA78" s="89" t="n">
        <f aca="false">F78*G78</f>
        <v>2406925.57392215</v>
      </c>
      <c r="AB78" s="89" t="n">
        <f aca="false">$F78*H78</f>
        <v>2406925.57392215</v>
      </c>
      <c r="AC78" s="89" t="n">
        <f aca="false">$F78*I78</f>
        <v>2406925.57392215</v>
      </c>
      <c r="AD78" s="89" t="n">
        <f aca="false">$F78*J78</f>
        <v>-10463.1098082194</v>
      </c>
      <c r="AE78" s="89" t="n">
        <f aca="false">$F78*K78</f>
        <v>-10463.1098082194</v>
      </c>
      <c r="AF78" s="89" t="n">
        <f aca="false">$F78*L78</f>
        <v>-10463.1098082194</v>
      </c>
      <c r="AG78" s="89" t="n">
        <f aca="false">$F78*M78</f>
        <v>10257.9507923719</v>
      </c>
      <c r="AH78" s="89" t="n">
        <f aca="false">$F78*N78</f>
        <v>24619.0819016926</v>
      </c>
      <c r="AI78" s="89" t="n">
        <f aca="false">F78*O78</f>
        <v>24619.0819016926</v>
      </c>
      <c r="AJ78" s="93"/>
      <c r="AK78" s="89" t="n">
        <f aca="false">CHOOSE($G$3,AB78-AC78,AC78-AB78)</f>
        <v>0</v>
      </c>
      <c r="AL78" s="89" t="n">
        <f aca="false">CHOOSE($G$3,AE78-AF78,AF78-AE78)</f>
        <v>0</v>
      </c>
      <c r="AM78" s="89" t="n">
        <f aca="false">CHOOSE($G$3,AH78-AI78,AI78-AH78)</f>
        <v>0</v>
      </c>
      <c r="AN78" s="103" t="n">
        <f aca="false">SUM(AK78:AM78)</f>
        <v>0</v>
      </c>
      <c r="AP78" s="89" t="n">
        <f aca="false">CHOOSE($G$3,AA78-AB78,AB78-AA78)</f>
        <v>0</v>
      </c>
      <c r="AQ78" s="89" t="n">
        <f aca="false">CHOOSE($G$3,AD78-AE78,AE78-AD78)</f>
        <v>0</v>
      </c>
      <c r="AR78" s="89" t="n">
        <f aca="false">CHOOSE($G$3,AG78-AH78,AH78-AG78)</f>
        <v>14361.1311093207</v>
      </c>
      <c r="AS78" s="103" t="n">
        <f aca="false">AP78+AQ78+AR78</f>
        <v>14361.1311093207</v>
      </c>
      <c r="AT78" s="103"/>
      <c r="AU78" s="90" t="n">
        <f aca="false">AS78+AN78</f>
        <v>14361.1311093207</v>
      </c>
      <c r="AW78" s="90" t="n">
        <f aca="false">AI78+AF78+AC78</f>
        <v>2421081.54601562</v>
      </c>
      <c r="AX78" s="104"/>
    </row>
    <row r="79" customFormat="false" ht="12.75" hidden="false" customHeight="false" outlineLevel="0" collapsed="false">
      <c r="A79" s="94" t="n">
        <f aca="false">EDATE(A78,1)</f>
        <v>38930</v>
      </c>
      <c r="B79" s="95" t="n">
        <f aca="false">VLOOKUP(MONTH(A79),Volumes,4)</f>
        <v>40000</v>
      </c>
      <c r="C79" s="96"/>
      <c r="D79" s="97" t="n">
        <f aca="false">B79+C79</f>
        <v>40000</v>
      </c>
      <c r="E79" s="84" t="n">
        <f aca="false">IF(X79=0,0,IF(AND(X79=1,$H$3=1),D79*S79,IF($H$3=2,D79,"N/A")))</f>
        <v>1240000</v>
      </c>
      <c r="F79" s="84" t="n">
        <f aca="false">E79*W79</f>
        <v>815735.510904394</v>
      </c>
      <c r="G79" s="32" t="n">
        <f aca="false">VLOOKUP($A79,Table,MATCH(G$4,Curves,0))</f>
        <v>2.954</v>
      </c>
      <c r="H79" s="98" t="n">
        <f aca="false">G79</f>
        <v>2.954</v>
      </c>
      <c r="I79" s="99" t="n">
        <f aca="false">H79</f>
        <v>2.954</v>
      </c>
      <c r="J79" s="32" t="n">
        <f aca="false">VLOOKUP($A79,Table,MATCH(J$4,Curves,0))</f>
        <v>-0.01525</v>
      </c>
      <c r="K79" s="98" t="n">
        <f aca="false">J79</f>
        <v>-0.01525</v>
      </c>
      <c r="L79" s="99" t="n">
        <f aca="false">K79</f>
        <v>-0.01525</v>
      </c>
      <c r="M79" s="32" t="n">
        <f aca="false">VLOOKUP($A79,Table,MATCH(M$4,Curves,0))</f>
        <v>0.0125</v>
      </c>
      <c r="N79" s="98" t="n">
        <f aca="false">VLOOKUP($A79,Table,MATCH(N$4,Curves,0))</f>
        <v>0.03</v>
      </c>
      <c r="O79" s="99" t="n">
        <f aca="false">N79</f>
        <v>0.03</v>
      </c>
      <c r="P79" s="100"/>
      <c r="Q79" s="99" t="n">
        <f aca="false">O79+L79+I79</f>
        <v>2.96875</v>
      </c>
      <c r="R79" s="100"/>
      <c r="S79" s="35" t="n">
        <f aca="false">A80-A79</f>
        <v>31</v>
      </c>
      <c r="T79" s="101" t="n">
        <f aca="false">CHOOSE(F$3,A80+24,A79)</f>
        <v>38985</v>
      </c>
      <c r="U79" s="35" t="n">
        <f aca="false">T79-C$3</f>
        <v>2211</v>
      </c>
      <c r="V79" s="32" t="n">
        <f aca="false">VLOOKUP($A79,Table,MATCH(V$4,Curves,0))</f>
        <v>0.070370452244984</v>
      </c>
      <c r="W79" s="102" t="n">
        <f aca="false">1/(1+CHOOSE(F$3,(V80+($K$3/10000))/2,(V79+($K$3/10000))/2))^(2*U79/365.25)</f>
        <v>0.657851218471285</v>
      </c>
      <c r="X79" s="35" t="n">
        <f aca="false">IF(AND(mthbeg&lt;=A79,mthend&gt;=A79),1,0)</f>
        <v>1</v>
      </c>
      <c r="Y79" s="35" t="n">
        <f aca="false">S79*X79</f>
        <v>31</v>
      </c>
      <c r="AA79" s="89" t="n">
        <f aca="false">F79*G79</f>
        <v>2409682.69921158</v>
      </c>
      <c r="AB79" s="89" t="n">
        <f aca="false">$F79*H79</f>
        <v>2409682.69921158</v>
      </c>
      <c r="AC79" s="89" t="n">
        <f aca="false">$F79*I79</f>
        <v>2409682.69921158</v>
      </c>
      <c r="AD79" s="89" t="n">
        <f aca="false">$F79*J79</f>
        <v>-12439.966541292</v>
      </c>
      <c r="AE79" s="89" t="n">
        <f aca="false">$F79*K79</f>
        <v>-12439.966541292</v>
      </c>
      <c r="AF79" s="89" t="n">
        <f aca="false">$F79*L79</f>
        <v>-12439.966541292</v>
      </c>
      <c r="AG79" s="89" t="n">
        <f aca="false">$F79*M79</f>
        <v>10196.6938863049</v>
      </c>
      <c r="AH79" s="89" t="n">
        <f aca="false">$F79*N79</f>
        <v>24472.0653271318</v>
      </c>
      <c r="AI79" s="89" t="n">
        <f aca="false">F79*O79</f>
        <v>24472.0653271318</v>
      </c>
      <c r="AJ79" s="93"/>
      <c r="AK79" s="89" t="n">
        <f aca="false">CHOOSE($G$3,AB79-AC79,AC79-AB79)</f>
        <v>0</v>
      </c>
      <c r="AL79" s="89" t="n">
        <f aca="false">CHOOSE($G$3,AE79-AF79,AF79-AE79)</f>
        <v>0</v>
      </c>
      <c r="AM79" s="89" t="n">
        <f aca="false">CHOOSE($G$3,AH79-AI79,AI79-AH79)</f>
        <v>0</v>
      </c>
      <c r="AN79" s="103" t="n">
        <f aca="false">SUM(AK79:AM79)</f>
        <v>0</v>
      </c>
      <c r="AP79" s="89" t="n">
        <f aca="false">CHOOSE($G$3,AA79-AB79,AB79-AA79)</f>
        <v>0</v>
      </c>
      <c r="AQ79" s="89" t="n">
        <f aca="false">CHOOSE($G$3,AD79-AE79,AE79-AD79)</f>
        <v>0</v>
      </c>
      <c r="AR79" s="89" t="n">
        <f aca="false">CHOOSE($G$3,AG79-AH79,AH79-AG79)</f>
        <v>14275.3714408269</v>
      </c>
      <c r="AS79" s="103" t="n">
        <f aca="false">AP79+AQ79+AR79</f>
        <v>14275.3714408269</v>
      </c>
      <c r="AT79" s="103"/>
      <c r="AU79" s="90" t="n">
        <f aca="false">AS79+AN79</f>
        <v>14275.3714408269</v>
      </c>
      <c r="AW79" s="90" t="n">
        <f aca="false">AI79+AF79+AC79</f>
        <v>2421714.79799742</v>
      </c>
      <c r="AX79" s="104"/>
    </row>
    <row r="80" customFormat="false" ht="12.75" hidden="false" customHeight="false" outlineLevel="0" collapsed="false">
      <c r="A80" s="94" t="n">
        <f aca="false">EDATE(A79,1)</f>
        <v>38961</v>
      </c>
      <c r="B80" s="95" t="n">
        <f aca="false">VLOOKUP(MONTH(A80),Volumes,4)</f>
        <v>20000</v>
      </c>
      <c r="C80" s="96"/>
      <c r="D80" s="97" t="n">
        <f aca="false">B80+C80</f>
        <v>20000</v>
      </c>
      <c r="E80" s="84" t="n">
        <f aca="false">IF(X80=0,0,IF(AND(X80=1,$H$3=1),D80*S80,IF($H$3=2,D80,"N/A")))</f>
        <v>600000</v>
      </c>
      <c r="F80" s="84" t="n">
        <f aca="false">E80*W80</f>
        <v>392428.217550315</v>
      </c>
      <c r="G80" s="32" t="n">
        <f aca="false">VLOOKUP($A80,Table,MATCH(G$4,Curves,0))</f>
        <v>2.978</v>
      </c>
      <c r="H80" s="98" t="n">
        <f aca="false">G80</f>
        <v>2.978</v>
      </c>
      <c r="I80" s="99" t="n">
        <f aca="false">H80</f>
        <v>2.978</v>
      </c>
      <c r="J80" s="32" t="n">
        <f aca="false">VLOOKUP($A80,Table,MATCH(J$4,Curves,0))</f>
        <v>-0.01525</v>
      </c>
      <c r="K80" s="98" t="n">
        <f aca="false">J80</f>
        <v>-0.01525</v>
      </c>
      <c r="L80" s="99" t="n">
        <f aca="false">K80</f>
        <v>-0.01525</v>
      </c>
      <c r="M80" s="32" t="n">
        <f aca="false">VLOOKUP($A80,Table,MATCH(M$4,Curves,0))</f>
        <v>0.0125</v>
      </c>
      <c r="N80" s="98" t="n">
        <f aca="false">VLOOKUP($A80,Table,MATCH(N$4,Curves,0))</f>
        <v>0.03</v>
      </c>
      <c r="O80" s="99" t="n">
        <f aca="false">N80</f>
        <v>0.03</v>
      </c>
      <c r="P80" s="100"/>
      <c r="Q80" s="99" t="n">
        <f aca="false">O80+L80+I80</f>
        <v>2.99275</v>
      </c>
      <c r="R80" s="100"/>
      <c r="S80" s="35" t="n">
        <f aca="false">A81-A80</f>
        <v>30</v>
      </c>
      <c r="T80" s="101" t="n">
        <f aca="false">CHOOSE(F$3,A81+24,A80)</f>
        <v>39015</v>
      </c>
      <c r="U80" s="35" t="n">
        <f aca="false">T80-C$3</f>
        <v>2241</v>
      </c>
      <c r="V80" s="32" t="n">
        <f aca="false">VLOOKUP($A80,Table,MATCH(V$4,Curves,0))</f>
        <v>0.070390913102029</v>
      </c>
      <c r="W80" s="102" t="n">
        <f aca="false">1/(1+CHOOSE(F$3,(V81+($K$3/10000))/2,(V80+($K$3/10000))/2))^(2*U80/365.25)</f>
        <v>0.654047029250524</v>
      </c>
      <c r="X80" s="35" t="n">
        <f aca="false">IF(AND(mthbeg&lt;=A80,mthend&gt;=A80),1,0)</f>
        <v>1</v>
      </c>
      <c r="Y80" s="35" t="n">
        <f aca="false">S80*X80</f>
        <v>30</v>
      </c>
      <c r="AA80" s="89" t="n">
        <f aca="false">F80*G80</f>
        <v>1168651.23186484</v>
      </c>
      <c r="AB80" s="89" t="n">
        <f aca="false">$F80*H80</f>
        <v>1168651.23186484</v>
      </c>
      <c r="AC80" s="89" t="n">
        <f aca="false">$F80*I80</f>
        <v>1168651.23186484</v>
      </c>
      <c r="AD80" s="89" t="n">
        <f aca="false">$F80*J80</f>
        <v>-5984.5303176423</v>
      </c>
      <c r="AE80" s="89" t="n">
        <f aca="false">$F80*K80</f>
        <v>-5984.5303176423</v>
      </c>
      <c r="AF80" s="89" t="n">
        <f aca="false">$F80*L80</f>
        <v>-5984.5303176423</v>
      </c>
      <c r="AG80" s="89" t="n">
        <f aca="false">$F80*M80</f>
        <v>4905.35271937893</v>
      </c>
      <c r="AH80" s="89" t="n">
        <f aca="false">$F80*N80</f>
        <v>11772.8465265094</v>
      </c>
      <c r="AI80" s="89" t="n">
        <f aca="false">F80*O80</f>
        <v>11772.8465265094</v>
      </c>
      <c r="AJ80" s="93"/>
      <c r="AK80" s="89" t="n">
        <f aca="false">CHOOSE($G$3,AB80-AC80,AC80-AB80)</f>
        <v>0</v>
      </c>
      <c r="AL80" s="89" t="n">
        <f aca="false">CHOOSE($G$3,AE80-AF80,AF80-AE80)</f>
        <v>0</v>
      </c>
      <c r="AM80" s="89" t="n">
        <f aca="false">CHOOSE($G$3,AH80-AI80,AI80-AH80)</f>
        <v>0</v>
      </c>
      <c r="AN80" s="103" t="n">
        <f aca="false">SUM(AK80:AM80)</f>
        <v>0</v>
      </c>
      <c r="AP80" s="89" t="n">
        <f aca="false">CHOOSE($G$3,AA80-AB80,AB80-AA80)</f>
        <v>0</v>
      </c>
      <c r="AQ80" s="89" t="n">
        <f aca="false">CHOOSE($G$3,AD80-AE80,AE80-AD80)</f>
        <v>0</v>
      </c>
      <c r="AR80" s="89" t="n">
        <f aca="false">CHOOSE($G$3,AG80-AH80,AH80-AG80)</f>
        <v>6867.4938071305</v>
      </c>
      <c r="AS80" s="103" t="n">
        <f aca="false">AP80+AQ80+AR80</f>
        <v>6867.4938071305</v>
      </c>
      <c r="AT80" s="103"/>
      <c r="AU80" s="90" t="n">
        <f aca="false">AS80+AN80</f>
        <v>6867.4938071305</v>
      </c>
      <c r="AW80" s="90" t="n">
        <f aca="false">AI80+AF80+AC80</f>
        <v>1174439.5480737</v>
      </c>
      <c r="AX80" s="104"/>
    </row>
    <row r="81" customFormat="false" ht="12.75" hidden="false" customHeight="false" outlineLevel="0" collapsed="false">
      <c r="A81" s="94" t="n">
        <f aca="false">EDATE(A80,1)</f>
        <v>38991</v>
      </c>
      <c r="B81" s="95" t="n">
        <f aca="false">VLOOKUP(MONTH(A81),Volumes,4)</f>
        <v>10000</v>
      </c>
      <c r="C81" s="96"/>
      <c r="D81" s="97" t="n">
        <f aca="false">B81+C81</f>
        <v>10000</v>
      </c>
      <c r="E81" s="84" t="n">
        <f aca="false">IF(X81=0,0,IF(AND(X81=1,$H$3=1),D81*S81,IF($H$3=2,D81,"N/A")))</f>
        <v>310000</v>
      </c>
      <c r="F81" s="84" t="n">
        <f aca="false">E81*W81</f>
        <v>201542.469308549</v>
      </c>
      <c r="G81" s="32" t="n">
        <f aca="false">VLOOKUP($A81,Table,MATCH(G$4,Curves,0))</f>
        <v>2.99</v>
      </c>
      <c r="H81" s="98" t="n">
        <f aca="false">G81</f>
        <v>2.99</v>
      </c>
      <c r="I81" s="99" t="n">
        <f aca="false">H81</f>
        <v>2.99</v>
      </c>
      <c r="J81" s="32" t="n">
        <f aca="false">VLOOKUP($A81,Table,MATCH(J$4,Curves,0))</f>
        <v>-0.031</v>
      </c>
      <c r="K81" s="98" t="n">
        <f aca="false">J81</f>
        <v>-0.031</v>
      </c>
      <c r="L81" s="99" t="n">
        <f aca="false">K81</f>
        <v>-0.031</v>
      </c>
      <c r="M81" s="32" t="n">
        <f aca="false">VLOOKUP($A81,Table,MATCH(M$4,Curves,0))</f>
        <v>0.0125</v>
      </c>
      <c r="N81" s="98" t="n">
        <f aca="false">VLOOKUP($A81,Table,MATCH(N$4,Curves,0))</f>
        <v>0.03</v>
      </c>
      <c r="O81" s="99" t="n">
        <f aca="false">N81</f>
        <v>0.03</v>
      </c>
      <c r="P81" s="100"/>
      <c r="Q81" s="99" t="n">
        <f aca="false">O81+L81+I81</f>
        <v>2.989</v>
      </c>
      <c r="R81" s="100"/>
      <c r="S81" s="35" t="n">
        <f aca="false">A82-A81</f>
        <v>31</v>
      </c>
      <c r="T81" s="101" t="n">
        <f aca="false">CHOOSE(F$3,A82+24,A81)</f>
        <v>39046</v>
      </c>
      <c r="U81" s="35" t="n">
        <f aca="false">T81-C$3</f>
        <v>2272</v>
      </c>
      <c r="V81" s="32" t="n">
        <f aca="false">VLOOKUP($A81,Table,MATCH(V$4,Curves,0))</f>
        <v>0.07041071393156</v>
      </c>
      <c r="W81" s="102" t="n">
        <f aca="false">1/(1+CHOOSE(F$3,(V82+($K$3/10000))/2,(V81+($K$3/10000))/2))^(2*U81/365.25)</f>
        <v>0.650136997769512</v>
      </c>
      <c r="X81" s="35" t="n">
        <f aca="false">IF(AND(mthbeg&lt;=A81,mthend&gt;=A81),1,0)</f>
        <v>1</v>
      </c>
      <c r="Y81" s="35" t="n">
        <f aca="false">S81*X81</f>
        <v>31</v>
      </c>
      <c r="AA81" s="89" t="n">
        <f aca="false">F81*G81</f>
        <v>602611.983232561</v>
      </c>
      <c r="AB81" s="89" t="n">
        <f aca="false">$F81*H81</f>
        <v>602611.983232561</v>
      </c>
      <c r="AC81" s="89" t="n">
        <f aca="false">$F81*I81</f>
        <v>602611.983232561</v>
      </c>
      <c r="AD81" s="89" t="n">
        <f aca="false">$F81*J81</f>
        <v>-6247.81654856501</v>
      </c>
      <c r="AE81" s="89" t="n">
        <f aca="false">$F81*K81</f>
        <v>-6247.81654856501</v>
      </c>
      <c r="AF81" s="89" t="n">
        <f aca="false">$F81*L81</f>
        <v>-6247.81654856501</v>
      </c>
      <c r="AG81" s="89" t="n">
        <f aca="false">$F81*M81</f>
        <v>2519.28086635686</v>
      </c>
      <c r="AH81" s="89" t="n">
        <f aca="false">$F81*N81</f>
        <v>6046.27407925647</v>
      </c>
      <c r="AI81" s="89" t="n">
        <f aca="false">F81*O81</f>
        <v>6046.27407925647</v>
      </c>
      <c r="AJ81" s="93"/>
      <c r="AK81" s="89" t="n">
        <f aca="false">CHOOSE($G$3,AB81-AC81,AC81-AB81)</f>
        <v>0</v>
      </c>
      <c r="AL81" s="89" t="n">
        <f aca="false">CHOOSE($G$3,AE81-AF81,AF81-AE81)</f>
        <v>0</v>
      </c>
      <c r="AM81" s="89" t="n">
        <f aca="false">CHOOSE($G$3,AH81-AI81,AI81-AH81)</f>
        <v>0</v>
      </c>
      <c r="AN81" s="103" t="n">
        <f aca="false">SUM(AK81:AM81)</f>
        <v>0</v>
      </c>
      <c r="AP81" s="89" t="n">
        <f aca="false">CHOOSE($G$3,AA81-AB81,AB81-AA81)</f>
        <v>0</v>
      </c>
      <c r="AQ81" s="89" t="n">
        <f aca="false">CHOOSE($G$3,AD81-AE81,AE81-AD81)</f>
        <v>0</v>
      </c>
      <c r="AR81" s="89" t="n">
        <f aca="false">CHOOSE($G$3,AG81-AH81,AH81-AG81)</f>
        <v>3526.9932128996</v>
      </c>
      <c r="AS81" s="103" t="n">
        <f aca="false">AP81+AQ81+AR81</f>
        <v>3526.9932128996</v>
      </c>
      <c r="AT81" s="103"/>
      <c r="AU81" s="90" t="n">
        <f aca="false">AS81+AN81</f>
        <v>3526.9932128996</v>
      </c>
      <c r="AW81" s="90" t="n">
        <f aca="false">AI81+AF81+AC81</f>
        <v>602410.440763252</v>
      </c>
      <c r="AX81" s="104"/>
    </row>
    <row r="82" customFormat="false" ht="12.75" hidden="false" customHeight="false" outlineLevel="0" collapsed="false">
      <c r="A82" s="94" t="n">
        <f aca="false">EDATE(A81,1)</f>
        <v>39022</v>
      </c>
      <c r="B82" s="95" t="n">
        <f aca="false">VLOOKUP(MONTH(A82),Volumes,4)</f>
        <v>10000</v>
      </c>
      <c r="C82" s="96"/>
      <c r="D82" s="97" t="n">
        <f aca="false">B82+C82</f>
        <v>10000</v>
      </c>
      <c r="E82" s="84" t="n">
        <f aca="false">IF(X82=0,0,IF(AND(X82=1,$H$3=1),D82*S82,IF($H$3=2,D82,"N/A")))</f>
        <v>300000</v>
      </c>
      <c r="F82" s="84" t="n">
        <f aca="false">E82*W82</f>
        <v>193911.986949903</v>
      </c>
      <c r="G82" s="32" t="n">
        <f aca="false">VLOOKUP($A82,Table,MATCH(G$4,Curves,0))</f>
        <v>3.067</v>
      </c>
      <c r="H82" s="98" t="n">
        <f aca="false">G82</f>
        <v>3.067</v>
      </c>
      <c r="I82" s="99" t="n">
        <f aca="false">H82</f>
        <v>3.067</v>
      </c>
      <c r="J82" s="32" t="n">
        <f aca="false">VLOOKUP($A82,Table,MATCH(J$4,Curves,0))</f>
        <v>-0.03</v>
      </c>
      <c r="K82" s="98" t="n">
        <f aca="false">J82</f>
        <v>-0.03</v>
      </c>
      <c r="L82" s="99" t="n">
        <f aca="false">K82</f>
        <v>-0.03</v>
      </c>
      <c r="M82" s="32" t="n">
        <f aca="false">VLOOKUP($A82,Table,MATCH(M$4,Curves,0))</f>
        <v>0.01</v>
      </c>
      <c r="N82" s="98" t="n">
        <f aca="false">VLOOKUP($A82,Table,MATCH(N$4,Curves,0))</f>
        <v>0.03</v>
      </c>
      <c r="O82" s="99" t="n">
        <f aca="false">N82</f>
        <v>0.03</v>
      </c>
      <c r="P82" s="100"/>
      <c r="Q82" s="99" t="n">
        <f aca="false">O82+L82+I82</f>
        <v>3.067</v>
      </c>
      <c r="R82" s="100"/>
      <c r="S82" s="35" t="n">
        <f aca="false">A83-A82</f>
        <v>30</v>
      </c>
      <c r="T82" s="101" t="n">
        <f aca="false">CHOOSE(F$3,A83+24,A82)</f>
        <v>39076</v>
      </c>
      <c r="U82" s="35" t="n">
        <f aca="false">T82-C$3</f>
        <v>2302</v>
      </c>
      <c r="V82" s="32" t="n">
        <f aca="false">VLOOKUP($A82,Table,MATCH(V$4,Curves,0))</f>
        <v>0.070431174788877</v>
      </c>
      <c r="W82" s="102" t="n">
        <f aca="false">1/(1+CHOOSE(F$3,(V83+($K$3/10000))/2,(V82+($K$3/10000))/2))^(2*U82/365.25)</f>
        <v>0.646373289833009</v>
      </c>
      <c r="X82" s="35" t="n">
        <f aca="false">IF(AND(mthbeg&lt;=A82,mthend&gt;=A82),1,0)</f>
        <v>1</v>
      </c>
      <c r="Y82" s="35" t="n">
        <f aca="false">S82*X82</f>
        <v>30</v>
      </c>
      <c r="AA82" s="89" t="n">
        <f aca="false">F82*G82</f>
        <v>594728.063975352</v>
      </c>
      <c r="AB82" s="89" t="n">
        <f aca="false">$F82*H82</f>
        <v>594728.063975352</v>
      </c>
      <c r="AC82" s="89" t="n">
        <f aca="false">$F82*I82</f>
        <v>594728.063975352</v>
      </c>
      <c r="AD82" s="89" t="n">
        <f aca="false">$F82*J82</f>
        <v>-5817.35960849708</v>
      </c>
      <c r="AE82" s="89" t="n">
        <f aca="false">$F82*K82</f>
        <v>-5817.35960849708</v>
      </c>
      <c r="AF82" s="89" t="n">
        <f aca="false">$F82*L82</f>
        <v>-5817.35960849708</v>
      </c>
      <c r="AG82" s="89" t="n">
        <f aca="false">$F82*M82</f>
        <v>1939.11986949903</v>
      </c>
      <c r="AH82" s="89" t="n">
        <f aca="false">$F82*N82</f>
        <v>5817.35960849708</v>
      </c>
      <c r="AI82" s="89" t="n">
        <f aca="false">F82*O82</f>
        <v>5817.35960849708</v>
      </c>
      <c r="AJ82" s="93"/>
      <c r="AK82" s="89" t="n">
        <f aca="false">CHOOSE($G$3,AB82-AC82,AC82-AB82)</f>
        <v>0</v>
      </c>
      <c r="AL82" s="89" t="n">
        <f aca="false">CHOOSE($G$3,AE82-AF82,AF82-AE82)</f>
        <v>0</v>
      </c>
      <c r="AM82" s="89" t="n">
        <f aca="false">CHOOSE($G$3,AH82-AI82,AI82-AH82)</f>
        <v>0</v>
      </c>
      <c r="AN82" s="103" t="n">
        <f aca="false">SUM(AK82:AM82)</f>
        <v>0</v>
      </c>
      <c r="AP82" s="89" t="n">
        <f aca="false">CHOOSE($G$3,AA82-AB82,AB82-AA82)</f>
        <v>0</v>
      </c>
      <c r="AQ82" s="89" t="n">
        <f aca="false">CHOOSE($G$3,AD82-AE82,AE82-AD82)</f>
        <v>0</v>
      </c>
      <c r="AR82" s="89" t="n">
        <f aca="false">CHOOSE($G$3,AG82-AH82,AH82-AG82)</f>
        <v>3878.23973899806</v>
      </c>
      <c r="AS82" s="103" t="n">
        <f aca="false">AP82+AQ82+AR82</f>
        <v>3878.23973899806</v>
      </c>
      <c r="AT82" s="103"/>
      <c r="AU82" s="90" t="n">
        <f aca="false">AS82+AN82</f>
        <v>3878.23973899806</v>
      </c>
      <c r="AW82" s="90" t="n">
        <f aca="false">AI82+AF82+AC82</f>
        <v>594728.063975352</v>
      </c>
      <c r="AX82" s="104"/>
    </row>
    <row r="83" customFormat="false" ht="12.75" hidden="false" customHeight="false" outlineLevel="0" collapsed="false">
      <c r="A83" s="94" t="n">
        <f aca="false">EDATE(A82,1)</f>
        <v>39052</v>
      </c>
      <c r="B83" s="95" t="n">
        <f aca="false">VLOOKUP(MONTH(A83),Volumes,4)</f>
        <v>10000</v>
      </c>
      <c r="C83" s="96"/>
      <c r="D83" s="97" t="n">
        <f aca="false">B83+C83</f>
        <v>10000</v>
      </c>
      <c r="E83" s="84" t="n">
        <f aca="false">IF(X83=0,0,IF(AND(X83=1,$H$3=1),D83*S83,IF($H$3=2,D83,"N/A")))</f>
        <v>310000</v>
      </c>
      <c r="F83" s="84" t="n">
        <f aca="false">E83*W83</f>
        <v>199176.516969299</v>
      </c>
      <c r="G83" s="32" t="n">
        <f aca="false">VLOOKUP($A83,Table,MATCH(G$4,Curves,0))</f>
        <v>3.144</v>
      </c>
      <c r="H83" s="98" t="n">
        <f aca="false">G83</f>
        <v>3.144</v>
      </c>
      <c r="I83" s="99" t="n">
        <f aca="false">H83</f>
        <v>3.144</v>
      </c>
      <c r="J83" s="32" t="n">
        <f aca="false">VLOOKUP($A83,Table,MATCH(J$4,Curves,0))</f>
        <v>-0.03</v>
      </c>
      <c r="K83" s="98" t="n">
        <f aca="false">J83</f>
        <v>-0.03</v>
      </c>
      <c r="L83" s="99" t="n">
        <f aca="false">K83</f>
        <v>-0.03</v>
      </c>
      <c r="M83" s="32" t="n">
        <f aca="false">VLOOKUP($A83,Table,MATCH(M$4,Curves,0))</f>
        <v>0.01</v>
      </c>
      <c r="N83" s="98" t="n">
        <f aca="false">VLOOKUP($A83,Table,MATCH(N$4,Curves,0))</f>
        <v>0.03</v>
      </c>
      <c r="O83" s="99" t="n">
        <f aca="false">N83</f>
        <v>0.03</v>
      </c>
      <c r="P83" s="100"/>
      <c r="Q83" s="99" t="n">
        <f aca="false">O83+L83+I83</f>
        <v>3.144</v>
      </c>
      <c r="R83" s="100"/>
      <c r="S83" s="35" t="n">
        <f aca="false">A84-A83</f>
        <v>31</v>
      </c>
      <c r="T83" s="101" t="n">
        <f aca="false">CHOOSE(F$3,A84+24,A83)</f>
        <v>39107</v>
      </c>
      <c r="U83" s="35" t="n">
        <f aca="false">T83-C$3</f>
        <v>2333</v>
      </c>
      <c r="V83" s="32" t="n">
        <f aca="false">VLOOKUP($A83,Table,MATCH(V$4,Curves,0))</f>
        <v>0.070450975618671</v>
      </c>
      <c r="W83" s="102" t="n">
        <f aca="false">1/(1+CHOOSE(F$3,(V84+($K$3/10000))/2,(V83+($K$3/10000))/2))^(2*U83/365.25)</f>
        <v>0.642504893449352</v>
      </c>
      <c r="X83" s="35" t="n">
        <f aca="false">IF(AND(mthbeg&lt;=A83,mthend&gt;=A83),1,0)</f>
        <v>1</v>
      </c>
      <c r="Y83" s="35" t="n">
        <f aca="false">S83*X83</f>
        <v>31</v>
      </c>
      <c r="AA83" s="89" t="n">
        <f aca="false">F83*G83</f>
        <v>626210.969351477</v>
      </c>
      <c r="AB83" s="89" t="n">
        <f aca="false">$F83*H83</f>
        <v>626210.969351477</v>
      </c>
      <c r="AC83" s="89" t="n">
        <f aca="false">$F83*I83</f>
        <v>626210.969351477</v>
      </c>
      <c r="AD83" s="89" t="n">
        <f aca="false">$F83*J83</f>
        <v>-5975.29550907897</v>
      </c>
      <c r="AE83" s="89" t="n">
        <f aca="false">$F83*K83</f>
        <v>-5975.29550907897</v>
      </c>
      <c r="AF83" s="89" t="n">
        <f aca="false">$F83*L83</f>
        <v>-5975.29550907897</v>
      </c>
      <c r="AG83" s="89" t="n">
        <f aca="false">$F83*M83</f>
        <v>1991.76516969299</v>
      </c>
      <c r="AH83" s="89" t="n">
        <f aca="false">$F83*N83</f>
        <v>5975.29550907897</v>
      </c>
      <c r="AI83" s="89" t="n">
        <f aca="false">F83*O83</f>
        <v>5975.29550907897</v>
      </c>
      <c r="AJ83" s="93"/>
      <c r="AK83" s="89" t="n">
        <f aca="false">CHOOSE($G$3,AB83-AC83,AC83-AB83)</f>
        <v>0</v>
      </c>
      <c r="AL83" s="89" t="n">
        <f aca="false">CHOOSE($G$3,AE83-AF83,AF83-AE83)</f>
        <v>0</v>
      </c>
      <c r="AM83" s="89" t="n">
        <f aca="false">CHOOSE($G$3,AH83-AI83,AI83-AH83)</f>
        <v>0</v>
      </c>
      <c r="AN83" s="103" t="n">
        <f aca="false">SUM(AK83:AM83)</f>
        <v>0</v>
      </c>
      <c r="AP83" s="89" t="n">
        <f aca="false">CHOOSE($G$3,AA83-AB83,AB83-AA83)</f>
        <v>0</v>
      </c>
      <c r="AQ83" s="89" t="n">
        <f aca="false">CHOOSE($G$3,AD83-AE83,AE83-AD83)</f>
        <v>0</v>
      </c>
      <c r="AR83" s="89" t="n">
        <f aca="false">CHOOSE($G$3,AG83-AH83,AH83-AG83)</f>
        <v>3983.53033938598</v>
      </c>
      <c r="AS83" s="103" t="n">
        <f aca="false">AP83+AQ83+AR83</f>
        <v>3983.53033938598</v>
      </c>
      <c r="AT83" s="103"/>
      <c r="AU83" s="90" t="n">
        <f aca="false">AS83+AN83</f>
        <v>3983.53033938598</v>
      </c>
      <c r="AW83" s="90" t="n">
        <f aca="false">AI83+AF83+AC83</f>
        <v>626210.969351477</v>
      </c>
      <c r="AX83" s="104"/>
    </row>
    <row r="84" customFormat="false" ht="12.75" hidden="false" customHeight="false" outlineLevel="0" collapsed="false">
      <c r="A84" s="94" t="n">
        <f aca="false">EDATE(A83,1)</f>
        <v>39083</v>
      </c>
      <c r="B84" s="95" t="n">
        <f aca="false">VLOOKUP(MONTH(A84),Volumes,4)</f>
        <v>10000</v>
      </c>
      <c r="C84" s="96"/>
      <c r="D84" s="97" t="n">
        <f aca="false">B84+C84</f>
        <v>10000</v>
      </c>
      <c r="E84" s="84" t="n">
        <f aca="false">IF(X84=0,0,IF(AND(X84=1,$H$3=1),D84*S84,IF($H$3=2,D84,"N/A")))</f>
        <v>310000</v>
      </c>
      <c r="F84" s="84" t="n">
        <f aca="false">E84*W84</f>
        <v>197983.827065344</v>
      </c>
      <c r="G84" s="32" t="n">
        <f aca="false">VLOOKUP($A84,Table,MATCH(G$4,Curves,0))</f>
        <v>3.295</v>
      </c>
      <c r="H84" s="98" t="n">
        <f aca="false">G84</f>
        <v>3.295</v>
      </c>
      <c r="I84" s="99" t="n">
        <f aca="false">H84</f>
        <v>3.295</v>
      </c>
      <c r="J84" s="32" t="n">
        <f aca="false">VLOOKUP($A84,Table,MATCH(J$4,Curves,0))</f>
        <v>-0.03</v>
      </c>
      <c r="K84" s="98" t="n">
        <f aca="false">J84</f>
        <v>-0.03</v>
      </c>
      <c r="L84" s="99" t="n">
        <f aca="false">K84</f>
        <v>-0.03</v>
      </c>
      <c r="M84" s="32" t="n">
        <f aca="false">VLOOKUP($A84,Table,MATCH(M$4,Curves,0))</f>
        <v>0.01</v>
      </c>
      <c r="N84" s="98" t="n">
        <f aca="false">VLOOKUP($A84,Table,MATCH(N$4,Curves,0))</f>
        <v>0.03</v>
      </c>
      <c r="O84" s="99" t="n">
        <f aca="false">N84</f>
        <v>0.03</v>
      </c>
      <c r="P84" s="100"/>
      <c r="Q84" s="99" t="n">
        <f aca="false">O84+L84+I84</f>
        <v>3.295</v>
      </c>
      <c r="R84" s="100"/>
      <c r="S84" s="35" t="n">
        <f aca="false">A85-A84</f>
        <v>31</v>
      </c>
      <c r="T84" s="101" t="n">
        <f aca="false">CHOOSE(F$3,A85+24,A84)</f>
        <v>39138</v>
      </c>
      <c r="U84" s="35" t="n">
        <f aca="false">T84-C$3</f>
        <v>2364</v>
      </c>
      <c r="V84" s="32" t="n">
        <f aca="false">VLOOKUP($A84,Table,MATCH(V$4,Curves,0))</f>
        <v>0.070471436476261</v>
      </c>
      <c r="W84" s="102" t="n">
        <f aca="false">1/(1+CHOOSE(F$3,(V85+($K$3/10000))/2,(V84+($K$3/10000))/2))^(2*U84/365.25)</f>
        <v>0.6386575066624</v>
      </c>
      <c r="X84" s="35" t="n">
        <f aca="false">IF(AND(mthbeg&lt;=A84,mthend&gt;=A84),1,0)</f>
        <v>1</v>
      </c>
      <c r="Y84" s="35" t="n">
        <f aca="false">S84*X84</f>
        <v>31</v>
      </c>
      <c r="AA84" s="89" t="n">
        <f aca="false">F84*G84</f>
        <v>652356.710180308</v>
      </c>
      <c r="AB84" s="89" t="n">
        <f aca="false">$F84*H84</f>
        <v>652356.710180308</v>
      </c>
      <c r="AC84" s="89" t="n">
        <f aca="false">$F84*I84</f>
        <v>652356.710180308</v>
      </c>
      <c r="AD84" s="89" t="n">
        <f aca="false">$F84*J84</f>
        <v>-5939.51481196032</v>
      </c>
      <c r="AE84" s="89" t="n">
        <f aca="false">$F84*K84</f>
        <v>-5939.51481196032</v>
      </c>
      <c r="AF84" s="89" t="n">
        <f aca="false">$F84*L84</f>
        <v>-5939.51481196032</v>
      </c>
      <c r="AG84" s="89" t="n">
        <f aca="false">$F84*M84</f>
        <v>1979.83827065344</v>
      </c>
      <c r="AH84" s="89" t="n">
        <f aca="false">$F84*N84</f>
        <v>5939.51481196032</v>
      </c>
      <c r="AI84" s="89" t="n">
        <f aca="false">F84*O84</f>
        <v>5939.51481196032</v>
      </c>
      <c r="AJ84" s="93"/>
      <c r="AK84" s="89" t="n">
        <f aca="false">CHOOSE($G$3,AB84-AC84,AC84-AB84)</f>
        <v>0</v>
      </c>
      <c r="AL84" s="89" t="n">
        <f aca="false">CHOOSE($G$3,AE84-AF84,AF84-AE84)</f>
        <v>0</v>
      </c>
      <c r="AM84" s="89" t="n">
        <f aca="false">CHOOSE($G$3,AH84-AI84,AI84-AH84)</f>
        <v>0</v>
      </c>
      <c r="AN84" s="103" t="n">
        <f aca="false">SUM(AK84:AM84)</f>
        <v>0</v>
      </c>
      <c r="AP84" s="89" t="n">
        <f aca="false">CHOOSE($G$3,AA84-AB84,AB84-AA84)</f>
        <v>0</v>
      </c>
      <c r="AQ84" s="89" t="n">
        <f aca="false">CHOOSE($G$3,AD84-AE84,AE84-AD84)</f>
        <v>0</v>
      </c>
      <c r="AR84" s="89" t="n">
        <f aca="false">CHOOSE($G$3,AG84-AH84,AH84-AG84)</f>
        <v>3959.67654130688</v>
      </c>
      <c r="AS84" s="103" t="n">
        <f aca="false">AP84+AQ84+AR84</f>
        <v>3959.67654130688</v>
      </c>
      <c r="AT84" s="103"/>
      <c r="AU84" s="90" t="n">
        <f aca="false">AS84+AN84</f>
        <v>3959.67654130688</v>
      </c>
      <c r="AW84" s="90" t="n">
        <f aca="false">AI84+AF84+AC84</f>
        <v>652356.710180308</v>
      </c>
      <c r="AX84" s="104"/>
    </row>
    <row r="85" customFormat="false" ht="12.75" hidden="false" customHeight="false" outlineLevel="0" collapsed="false">
      <c r="A85" s="94" t="n">
        <f aca="false">EDATE(A84,1)</f>
        <v>39114</v>
      </c>
      <c r="B85" s="95" t="n">
        <f aca="false">VLOOKUP(MONTH(A85),Volumes,4)</f>
        <v>10000</v>
      </c>
      <c r="C85" s="96"/>
      <c r="D85" s="97" t="n">
        <f aca="false">B85+C85</f>
        <v>10000</v>
      </c>
      <c r="E85" s="84" t="n">
        <f aca="false">IF(X85=0,0,IF(AND(X85=1,$H$3=1),D85*S85,IF($H$3=2,D85,"N/A")))</f>
        <v>280000</v>
      </c>
      <c r="F85" s="84" t="n">
        <f aca="false">E85*W85</f>
        <v>177856.118327656</v>
      </c>
      <c r="G85" s="32" t="n">
        <f aca="false">VLOOKUP($A85,Table,MATCH(G$4,Curves,0))</f>
        <v>3.181</v>
      </c>
      <c r="H85" s="98" t="n">
        <f aca="false">G85</f>
        <v>3.181</v>
      </c>
      <c r="I85" s="99" t="n">
        <f aca="false">H85</f>
        <v>3.181</v>
      </c>
      <c r="J85" s="32" t="n">
        <f aca="false">VLOOKUP($A85,Table,MATCH(J$4,Curves,0))</f>
        <v>-0.03</v>
      </c>
      <c r="K85" s="98" t="n">
        <f aca="false">J85</f>
        <v>-0.03</v>
      </c>
      <c r="L85" s="99" t="n">
        <f aca="false">K85</f>
        <v>-0.03</v>
      </c>
      <c r="M85" s="32" t="n">
        <f aca="false">VLOOKUP($A85,Table,MATCH(M$4,Curves,0))</f>
        <v>0.01</v>
      </c>
      <c r="N85" s="98" t="n">
        <f aca="false">VLOOKUP($A85,Table,MATCH(N$4,Curves,0))</f>
        <v>0.03</v>
      </c>
      <c r="O85" s="99" t="n">
        <f aca="false">N85</f>
        <v>0.03</v>
      </c>
      <c r="P85" s="100"/>
      <c r="Q85" s="99" t="n">
        <f aca="false">O85+L85+I85</f>
        <v>3.181</v>
      </c>
      <c r="R85" s="100"/>
      <c r="S85" s="35" t="n">
        <f aca="false">A86-A85</f>
        <v>28</v>
      </c>
      <c r="T85" s="101" t="n">
        <f aca="false">CHOOSE(F$3,A86+24,A85)</f>
        <v>39166</v>
      </c>
      <c r="U85" s="35" t="n">
        <f aca="false">T85-C$3</f>
        <v>2392</v>
      </c>
      <c r="V85" s="32" t="n">
        <f aca="false">VLOOKUP($A85,Table,MATCH(V$4,Curves,0))</f>
        <v>0.070491897333989</v>
      </c>
      <c r="W85" s="102" t="n">
        <f aca="false">1/(1+CHOOSE(F$3,(V86+($K$3/10000))/2,(V85+($K$3/10000))/2))^(2*U85/365.25)</f>
        <v>0.635200422598771</v>
      </c>
      <c r="X85" s="35" t="n">
        <f aca="false">IF(AND(mthbeg&lt;=A85,mthend&gt;=A85),1,0)</f>
        <v>1</v>
      </c>
      <c r="Y85" s="35" t="n">
        <f aca="false">S85*X85</f>
        <v>28</v>
      </c>
      <c r="AA85" s="89" t="n">
        <f aca="false">F85*G85</f>
        <v>565760.312400274</v>
      </c>
      <c r="AB85" s="89" t="n">
        <f aca="false">$F85*H85</f>
        <v>565760.312400274</v>
      </c>
      <c r="AC85" s="89" t="n">
        <f aca="false">$F85*I85</f>
        <v>565760.312400274</v>
      </c>
      <c r="AD85" s="89" t="n">
        <f aca="false">$F85*J85</f>
        <v>-5335.68354982968</v>
      </c>
      <c r="AE85" s="89" t="n">
        <f aca="false">$F85*K85</f>
        <v>-5335.68354982968</v>
      </c>
      <c r="AF85" s="89" t="n">
        <f aca="false">$F85*L85</f>
        <v>-5335.68354982968</v>
      </c>
      <c r="AG85" s="89" t="n">
        <f aca="false">$F85*M85</f>
        <v>1778.56118327656</v>
      </c>
      <c r="AH85" s="89" t="n">
        <f aca="false">$F85*N85</f>
        <v>5335.68354982968</v>
      </c>
      <c r="AI85" s="89" t="n">
        <f aca="false">F85*O85</f>
        <v>5335.68354982968</v>
      </c>
      <c r="AJ85" s="93"/>
      <c r="AK85" s="89" t="n">
        <f aca="false">CHOOSE($G$3,AB85-AC85,AC85-AB85)</f>
        <v>0</v>
      </c>
      <c r="AL85" s="89" t="n">
        <f aca="false">CHOOSE($G$3,AE85-AF85,AF85-AE85)</f>
        <v>0</v>
      </c>
      <c r="AM85" s="89" t="n">
        <f aca="false">CHOOSE($G$3,AH85-AI85,AI85-AH85)</f>
        <v>0</v>
      </c>
      <c r="AN85" s="103" t="n">
        <f aca="false">SUM(AK85:AM85)</f>
        <v>0</v>
      </c>
      <c r="AP85" s="89" t="n">
        <f aca="false">CHOOSE($G$3,AA85-AB85,AB85-AA85)</f>
        <v>0</v>
      </c>
      <c r="AQ85" s="89" t="n">
        <f aca="false">CHOOSE($G$3,AD85-AE85,AE85-AD85)</f>
        <v>0</v>
      </c>
      <c r="AR85" s="89" t="n">
        <f aca="false">CHOOSE($G$3,AG85-AH85,AH85-AG85)</f>
        <v>3557.12236655312</v>
      </c>
      <c r="AS85" s="103" t="n">
        <f aca="false">AP85+AQ85+AR85</f>
        <v>3557.12236655312</v>
      </c>
      <c r="AT85" s="103"/>
      <c r="AU85" s="90" t="n">
        <f aca="false">AS85+AN85</f>
        <v>3557.12236655312</v>
      </c>
      <c r="AW85" s="90" t="n">
        <f aca="false">AI85+AF85+AC85</f>
        <v>565760.312400274</v>
      </c>
      <c r="AX85" s="104"/>
    </row>
    <row r="86" customFormat="false" ht="12.75" hidden="false" customHeight="false" outlineLevel="0" collapsed="false">
      <c r="A86" s="94" t="n">
        <f aca="false">EDATE(A85,1)</f>
        <v>39142</v>
      </c>
      <c r="B86" s="95" t="n">
        <f aca="false">VLOOKUP(MONTH(A86),Volumes,4)</f>
        <v>10000</v>
      </c>
      <c r="C86" s="96"/>
      <c r="D86" s="97" t="n">
        <f aca="false">B86+C86</f>
        <v>10000</v>
      </c>
      <c r="E86" s="84" t="n">
        <f aca="false">IF(X86=0,0,IF(AND(X86=1,$H$3=1),D86*S86,IF($H$3=2,D86,"N/A")))</f>
        <v>310000</v>
      </c>
      <c r="F86" s="84" t="n">
        <f aca="false">E86*W86</f>
        <v>195731.751178212</v>
      </c>
      <c r="G86" s="32" t="n">
        <f aca="false">VLOOKUP($A86,Table,MATCH(G$4,Curves,0))</f>
        <v>3.053</v>
      </c>
      <c r="H86" s="98" t="n">
        <f aca="false">G86</f>
        <v>3.053</v>
      </c>
      <c r="I86" s="99" t="n">
        <f aca="false">H86</f>
        <v>3.053</v>
      </c>
      <c r="J86" s="32" t="n">
        <f aca="false">VLOOKUP($A86,Table,MATCH(J$4,Curves,0))</f>
        <v>-0.0115</v>
      </c>
      <c r="K86" s="98" t="n">
        <f aca="false">J86</f>
        <v>-0.0115</v>
      </c>
      <c r="L86" s="99" t="n">
        <f aca="false">K86</f>
        <v>-0.0115</v>
      </c>
      <c r="M86" s="32" t="n">
        <f aca="false">VLOOKUP($A86,Table,MATCH(M$4,Curves,0))</f>
        <v>0.01</v>
      </c>
      <c r="N86" s="98" t="n">
        <f aca="false">VLOOKUP($A86,Table,MATCH(N$4,Curves,0))</f>
        <v>0.03</v>
      </c>
      <c r="O86" s="99" t="n">
        <f aca="false">N86</f>
        <v>0.03</v>
      </c>
      <c r="P86" s="100"/>
      <c r="Q86" s="99" t="n">
        <f aca="false">O86+L86+I86</f>
        <v>3.0715</v>
      </c>
      <c r="R86" s="100"/>
      <c r="S86" s="35" t="n">
        <f aca="false">A87-A86</f>
        <v>31</v>
      </c>
      <c r="T86" s="101" t="n">
        <f aca="false">CHOOSE(F$3,A87+24,A86)</f>
        <v>39197</v>
      </c>
      <c r="U86" s="35" t="n">
        <f aca="false">T86-C$3</f>
        <v>2423</v>
      </c>
      <c r="V86" s="32" t="n">
        <f aca="false">VLOOKUP($A86,Table,MATCH(V$4,Curves,0))</f>
        <v>0.070510378108831</v>
      </c>
      <c r="W86" s="102" t="n">
        <f aca="false">1/(1+CHOOSE(F$3,(V87+($K$3/10000))/2,(V86+($K$3/10000))/2))^(2*U86/365.25)</f>
        <v>0.631392745736168</v>
      </c>
      <c r="X86" s="35" t="n">
        <f aca="false">IF(AND(mthbeg&lt;=A86,mthend&gt;=A86),1,0)</f>
        <v>1</v>
      </c>
      <c r="Y86" s="35" t="n">
        <f aca="false">S86*X86</f>
        <v>31</v>
      </c>
      <c r="AA86" s="89" t="n">
        <f aca="false">F86*G86</f>
        <v>597569.036347082</v>
      </c>
      <c r="AB86" s="89" t="n">
        <f aca="false">$F86*H86</f>
        <v>597569.036347082</v>
      </c>
      <c r="AC86" s="89" t="n">
        <f aca="false">$F86*I86</f>
        <v>597569.036347082</v>
      </c>
      <c r="AD86" s="89" t="n">
        <f aca="false">$F86*J86</f>
        <v>-2250.91513854944</v>
      </c>
      <c r="AE86" s="89" t="n">
        <f aca="false">$F86*K86</f>
        <v>-2250.91513854944</v>
      </c>
      <c r="AF86" s="89" t="n">
        <f aca="false">$F86*L86</f>
        <v>-2250.91513854944</v>
      </c>
      <c r="AG86" s="89" t="n">
        <f aca="false">$F86*M86</f>
        <v>1957.31751178212</v>
      </c>
      <c r="AH86" s="89" t="n">
        <f aca="false">$F86*N86</f>
        <v>5871.95253534636</v>
      </c>
      <c r="AI86" s="89" t="n">
        <f aca="false">F86*O86</f>
        <v>5871.95253534636</v>
      </c>
      <c r="AJ86" s="93"/>
      <c r="AK86" s="89" t="n">
        <f aca="false">CHOOSE($G$3,AB86-AC86,AC86-AB86)</f>
        <v>0</v>
      </c>
      <c r="AL86" s="89" t="n">
        <f aca="false">CHOOSE($G$3,AE86-AF86,AF86-AE86)</f>
        <v>0</v>
      </c>
      <c r="AM86" s="89" t="n">
        <f aca="false">CHOOSE($G$3,AH86-AI86,AI86-AH86)</f>
        <v>0</v>
      </c>
      <c r="AN86" s="103" t="n">
        <f aca="false">SUM(AK86:AM86)</f>
        <v>0</v>
      </c>
      <c r="AP86" s="89" t="n">
        <f aca="false">CHOOSE($G$3,AA86-AB86,AB86-AA86)</f>
        <v>0</v>
      </c>
      <c r="AQ86" s="89" t="n">
        <f aca="false">CHOOSE($G$3,AD86-AE86,AE86-AD86)</f>
        <v>0</v>
      </c>
      <c r="AR86" s="89" t="n">
        <f aca="false">CHOOSE($G$3,AG86-AH86,AH86-AG86)</f>
        <v>3914.63502356424</v>
      </c>
      <c r="AS86" s="103" t="n">
        <f aca="false">AP86+AQ86+AR86</f>
        <v>3914.63502356424</v>
      </c>
      <c r="AT86" s="103"/>
      <c r="AU86" s="90" t="n">
        <f aca="false">AS86+AN86</f>
        <v>3914.63502356424</v>
      </c>
      <c r="AW86" s="90" t="n">
        <f aca="false">AI86+AF86+AC86</f>
        <v>601190.073743879</v>
      </c>
      <c r="AX86" s="104"/>
    </row>
    <row r="87" customFormat="false" ht="12.75" hidden="false" customHeight="false" outlineLevel="0" collapsed="false">
      <c r="A87" s="94" t="n">
        <f aca="false">EDATE(A86,1)</f>
        <v>39173</v>
      </c>
      <c r="B87" s="95" t="n">
        <f aca="false">VLOOKUP(MONTH(A87),Volumes,4)</f>
        <v>10000</v>
      </c>
      <c r="C87" s="96"/>
      <c r="D87" s="97" t="n">
        <f aca="false">B87+C87</f>
        <v>10000</v>
      </c>
      <c r="E87" s="84" t="n">
        <f aca="false">IF(X87=0,0,IF(AND(X87=1,$H$3=1),D87*S87,IF($H$3=2,D87,"N/A")))</f>
        <v>300000</v>
      </c>
      <c r="F87" s="84" t="n">
        <f aca="false">E87*W87</f>
        <v>188318.287971916</v>
      </c>
      <c r="G87" s="32" t="n">
        <f aca="false">VLOOKUP($A87,Table,MATCH(G$4,Curves,0))</f>
        <v>2.925</v>
      </c>
      <c r="H87" s="98" t="n">
        <f aca="false">G87</f>
        <v>2.925</v>
      </c>
      <c r="I87" s="99" t="n">
        <f aca="false">H87</f>
        <v>2.925</v>
      </c>
      <c r="J87" s="32" t="n">
        <f aca="false">VLOOKUP($A87,Table,MATCH(J$4,Curves,0))</f>
        <v>-0.0115</v>
      </c>
      <c r="K87" s="98" t="n">
        <f aca="false">J87</f>
        <v>-0.0115</v>
      </c>
      <c r="L87" s="99" t="n">
        <f aca="false">K87</f>
        <v>-0.0115</v>
      </c>
      <c r="M87" s="32" t="n">
        <f aca="false">VLOOKUP($A87,Table,MATCH(M$4,Curves,0))</f>
        <v>0.0125</v>
      </c>
      <c r="N87" s="98" t="n">
        <f aca="false">VLOOKUP($A87,Table,MATCH(N$4,Curves,0))</f>
        <v>0.03</v>
      </c>
      <c r="O87" s="99" t="n">
        <f aca="false">N87</f>
        <v>0.03</v>
      </c>
      <c r="P87" s="100"/>
      <c r="Q87" s="99" t="n">
        <f aca="false">O87+L87+I87</f>
        <v>2.9435</v>
      </c>
      <c r="R87" s="100"/>
      <c r="S87" s="35" t="n">
        <f aca="false">A88-A87</f>
        <v>30</v>
      </c>
      <c r="T87" s="101" t="n">
        <f aca="false">CHOOSE(F$3,A88+24,A87)</f>
        <v>39227</v>
      </c>
      <c r="U87" s="35" t="n">
        <f aca="false">T87-C$3</f>
        <v>2453</v>
      </c>
      <c r="V87" s="32" t="n">
        <f aca="false">VLOOKUP($A87,Table,MATCH(V$4,Curves,0))</f>
        <v>0.070530838966822</v>
      </c>
      <c r="W87" s="102" t="n">
        <f aca="false">1/(1+CHOOSE(F$3,(V88+($K$3/10000))/2,(V87+($K$3/10000))/2))^(2*U87/365.25)</f>
        <v>0.627727626573052</v>
      </c>
      <c r="X87" s="35" t="n">
        <f aca="false">IF(AND(mthbeg&lt;=A87,mthend&gt;=A87),1,0)</f>
        <v>1</v>
      </c>
      <c r="Y87" s="35" t="n">
        <f aca="false">S87*X87</f>
        <v>30</v>
      </c>
      <c r="AA87" s="89" t="n">
        <f aca="false">F87*G87</f>
        <v>550830.992317853</v>
      </c>
      <c r="AB87" s="89" t="n">
        <f aca="false">$F87*H87</f>
        <v>550830.992317853</v>
      </c>
      <c r="AC87" s="89" t="n">
        <f aca="false">$F87*I87</f>
        <v>550830.992317853</v>
      </c>
      <c r="AD87" s="89" t="n">
        <f aca="false">$F87*J87</f>
        <v>-2165.66031167703</v>
      </c>
      <c r="AE87" s="89" t="n">
        <f aca="false">$F87*K87</f>
        <v>-2165.66031167703</v>
      </c>
      <c r="AF87" s="89" t="n">
        <f aca="false">$F87*L87</f>
        <v>-2165.66031167703</v>
      </c>
      <c r="AG87" s="89" t="n">
        <f aca="false">$F87*M87</f>
        <v>2353.97859964894</v>
      </c>
      <c r="AH87" s="89" t="n">
        <f aca="false">$F87*N87</f>
        <v>5649.54863915747</v>
      </c>
      <c r="AI87" s="89" t="n">
        <f aca="false">F87*O87</f>
        <v>5649.54863915747</v>
      </c>
      <c r="AJ87" s="93"/>
      <c r="AK87" s="89" t="n">
        <f aca="false">CHOOSE($G$3,AB87-AC87,AC87-AB87)</f>
        <v>0</v>
      </c>
      <c r="AL87" s="89" t="n">
        <f aca="false">CHOOSE($G$3,AE87-AF87,AF87-AE87)</f>
        <v>0</v>
      </c>
      <c r="AM87" s="89" t="n">
        <f aca="false">CHOOSE($G$3,AH87-AI87,AI87-AH87)</f>
        <v>0</v>
      </c>
      <c r="AN87" s="103" t="n">
        <f aca="false">SUM(AK87:AM87)</f>
        <v>0</v>
      </c>
      <c r="AP87" s="89" t="n">
        <f aca="false">CHOOSE($G$3,AA87-AB87,AB87-AA87)</f>
        <v>0</v>
      </c>
      <c r="AQ87" s="89" t="n">
        <f aca="false">CHOOSE($G$3,AD87-AE87,AE87-AD87)</f>
        <v>0</v>
      </c>
      <c r="AR87" s="89" t="n">
        <f aca="false">CHOOSE($G$3,AG87-AH87,AH87-AG87)</f>
        <v>3295.57003950852</v>
      </c>
      <c r="AS87" s="103" t="n">
        <f aca="false">AP87+AQ87+AR87</f>
        <v>3295.57003950852</v>
      </c>
      <c r="AT87" s="103"/>
      <c r="AU87" s="90" t="n">
        <f aca="false">AS87+AN87</f>
        <v>3295.57003950852</v>
      </c>
      <c r="AW87" s="90" t="n">
        <f aca="false">AI87+AF87+AC87</f>
        <v>554314.880645333</v>
      </c>
      <c r="AX87" s="104"/>
    </row>
    <row r="88" customFormat="false" ht="12.75" hidden="false" customHeight="false" outlineLevel="0" collapsed="false">
      <c r="A88" s="94" t="n">
        <f aca="false">EDATE(A87,1)</f>
        <v>39203</v>
      </c>
      <c r="B88" s="95" t="n">
        <f aca="false">VLOOKUP(MONTH(A88),Volumes,4)</f>
        <v>20000</v>
      </c>
      <c r="C88" s="96"/>
      <c r="D88" s="97" t="n">
        <f aca="false">B88+C88</f>
        <v>20000</v>
      </c>
      <c r="E88" s="84" t="n">
        <f aca="false">IF(X88=0,0,IF(AND(X88=1,$H$3=1),D88*S88,IF($H$3=2,D88,"N/A")))</f>
        <v>620000</v>
      </c>
      <c r="F88" s="84" t="n">
        <f aca="false">E88*W88</f>
        <v>386855.589079039</v>
      </c>
      <c r="G88" s="32" t="n">
        <f aca="false">VLOOKUP($A88,Table,MATCH(G$4,Curves,0))</f>
        <v>2.914</v>
      </c>
      <c r="H88" s="98" t="n">
        <f aca="false">G88</f>
        <v>2.914</v>
      </c>
      <c r="I88" s="99" t="n">
        <f aca="false">H88</f>
        <v>2.914</v>
      </c>
      <c r="J88" s="32" t="n">
        <f aca="false">VLOOKUP($A88,Table,MATCH(J$4,Curves,0))</f>
        <v>-0.01175</v>
      </c>
      <c r="K88" s="98" t="n">
        <f aca="false">J88</f>
        <v>-0.01175</v>
      </c>
      <c r="L88" s="99" t="n">
        <f aca="false">K88</f>
        <v>-0.01175</v>
      </c>
      <c r="M88" s="32" t="n">
        <f aca="false">VLOOKUP($A88,Table,MATCH(M$4,Curves,0))</f>
        <v>0.0125</v>
      </c>
      <c r="N88" s="98" t="n">
        <f aca="false">VLOOKUP($A88,Table,MATCH(N$4,Curves,0))</f>
        <v>0.03</v>
      </c>
      <c r="O88" s="99" t="n">
        <f aca="false">N88</f>
        <v>0.03</v>
      </c>
      <c r="P88" s="100"/>
      <c r="Q88" s="99" t="n">
        <f aca="false">O88+L88+I88</f>
        <v>2.93225</v>
      </c>
      <c r="R88" s="100"/>
      <c r="S88" s="35" t="n">
        <f aca="false">A89-A88</f>
        <v>31</v>
      </c>
      <c r="T88" s="101" t="n">
        <f aca="false">CHOOSE(F$3,A89+24,A88)</f>
        <v>39258</v>
      </c>
      <c r="U88" s="35" t="n">
        <f aca="false">T88-C$3</f>
        <v>2484</v>
      </c>
      <c r="V88" s="32" t="n">
        <f aca="false">VLOOKUP($A88,Table,MATCH(V$4,Curves,0))</f>
        <v>0.070550639797268</v>
      </c>
      <c r="W88" s="102" t="n">
        <f aca="false">1/(1+CHOOSE(F$3,(V89+($K$3/10000))/2,(V88+($K$3/10000))/2))^(2*U88/365.25)</f>
        <v>0.623960627546837</v>
      </c>
      <c r="X88" s="35" t="n">
        <f aca="false">IF(AND(mthbeg&lt;=A88,mthend&gt;=A88),1,0)</f>
        <v>1</v>
      </c>
      <c r="Y88" s="35" t="n">
        <f aca="false">S88*X88</f>
        <v>31</v>
      </c>
      <c r="AA88" s="89" t="n">
        <f aca="false">F88*G88</f>
        <v>1127297.18657632</v>
      </c>
      <c r="AB88" s="89" t="n">
        <f aca="false">$F88*H88</f>
        <v>1127297.18657632</v>
      </c>
      <c r="AC88" s="89" t="n">
        <f aca="false">$F88*I88</f>
        <v>1127297.18657632</v>
      </c>
      <c r="AD88" s="89" t="n">
        <f aca="false">$F88*J88</f>
        <v>-4545.5531716787</v>
      </c>
      <c r="AE88" s="89" t="n">
        <f aca="false">$F88*K88</f>
        <v>-4545.5531716787</v>
      </c>
      <c r="AF88" s="89" t="n">
        <f aca="false">$F88*L88</f>
        <v>-4545.5531716787</v>
      </c>
      <c r="AG88" s="89" t="n">
        <f aca="false">$F88*M88</f>
        <v>4835.69486348798</v>
      </c>
      <c r="AH88" s="89" t="n">
        <f aca="false">$F88*N88</f>
        <v>11605.6676723712</v>
      </c>
      <c r="AI88" s="89" t="n">
        <f aca="false">F88*O88</f>
        <v>11605.6676723712</v>
      </c>
      <c r="AJ88" s="93"/>
      <c r="AK88" s="89" t="n">
        <f aca="false">CHOOSE($G$3,AB88-AC88,AC88-AB88)</f>
        <v>0</v>
      </c>
      <c r="AL88" s="89" t="n">
        <f aca="false">CHOOSE($G$3,AE88-AF88,AF88-AE88)</f>
        <v>0</v>
      </c>
      <c r="AM88" s="89" t="n">
        <f aca="false">CHOOSE($G$3,AH88-AI88,AI88-AH88)</f>
        <v>0</v>
      </c>
      <c r="AN88" s="103" t="n">
        <f aca="false">SUM(AK88:AM88)</f>
        <v>0</v>
      </c>
      <c r="AP88" s="89" t="n">
        <f aca="false">CHOOSE($G$3,AA88-AB88,AB88-AA88)</f>
        <v>0</v>
      </c>
      <c r="AQ88" s="89" t="n">
        <f aca="false">CHOOSE($G$3,AD88-AE88,AE88-AD88)</f>
        <v>0</v>
      </c>
      <c r="AR88" s="89" t="n">
        <f aca="false">CHOOSE($G$3,AG88-AH88,AH88-AG88)</f>
        <v>6769.97280888317</v>
      </c>
      <c r="AS88" s="103" t="n">
        <f aca="false">AP88+AQ88+AR88</f>
        <v>6769.97280888317</v>
      </c>
      <c r="AT88" s="103"/>
      <c r="AU88" s="90" t="n">
        <f aca="false">AS88+AN88</f>
        <v>6769.97280888317</v>
      </c>
      <c r="AW88" s="90" t="n">
        <f aca="false">AI88+AF88+AC88</f>
        <v>1134357.30107701</v>
      </c>
      <c r="AX88" s="104"/>
    </row>
    <row r="89" customFormat="false" ht="12.75" hidden="false" customHeight="false" outlineLevel="0" collapsed="false">
      <c r="A89" s="94" t="n">
        <f aca="false">EDATE(A88,1)</f>
        <v>39234</v>
      </c>
      <c r="B89" s="95" t="n">
        <f aca="false">VLOOKUP(MONTH(A89),Volumes,4)</f>
        <v>40000</v>
      </c>
      <c r="C89" s="96"/>
      <c r="D89" s="97" t="n">
        <f aca="false">B89+C89</f>
        <v>40000</v>
      </c>
      <c r="E89" s="84" t="n">
        <f aca="false">IF(X89=0,0,IF(AND(X89=1,$H$3=1),D89*S89,IF($H$3=2,D89,"N/A")))</f>
        <v>1200000</v>
      </c>
      <c r="F89" s="84" t="n">
        <f aca="false">E89*W89</f>
        <v>744401.626848514</v>
      </c>
      <c r="G89" s="32" t="n">
        <f aca="false">VLOOKUP($A89,Table,MATCH(G$4,Curves,0))</f>
        <v>2.95</v>
      </c>
      <c r="H89" s="98" t="n">
        <f aca="false">G89</f>
        <v>2.95</v>
      </c>
      <c r="I89" s="99" t="n">
        <f aca="false">H89</f>
        <v>2.95</v>
      </c>
      <c r="J89" s="32" t="n">
        <f aca="false">VLOOKUP($A89,Table,MATCH(J$4,Curves,0))</f>
        <v>-0.01175</v>
      </c>
      <c r="K89" s="98" t="n">
        <f aca="false">J89</f>
        <v>-0.01175</v>
      </c>
      <c r="L89" s="99" t="n">
        <f aca="false">K89</f>
        <v>-0.01175</v>
      </c>
      <c r="M89" s="32" t="n">
        <f aca="false">VLOOKUP($A89,Table,MATCH(M$4,Curves,0))</f>
        <v>0.0125</v>
      </c>
      <c r="N89" s="98" t="n">
        <f aca="false">VLOOKUP($A89,Table,MATCH(N$4,Curves,0))</f>
        <v>0.03</v>
      </c>
      <c r="O89" s="99" t="n">
        <f aca="false">N89</f>
        <v>0.03</v>
      </c>
      <c r="P89" s="100"/>
      <c r="Q89" s="99" t="n">
        <f aca="false">O89+L89+I89</f>
        <v>2.96825</v>
      </c>
      <c r="R89" s="100"/>
      <c r="S89" s="35" t="n">
        <f aca="false">A90-A89</f>
        <v>30</v>
      </c>
      <c r="T89" s="101" t="n">
        <f aca="false">CHOOSE(F$3,A90+24,A89)</f>
        <v>39288</v>
      </c>
      <c r="U89" s="35" t="n">
        <f aca="false">T89-C$3</f>
        <v>2514</v>
      </c>
      <c r="V89" s="32" t="n">
        <f aca="false">VLOOKUP($A89,Table,MATCH(V$4,Curves,0))</f>
        <v>0.070571100655533</v>
      </c>
      <c r="W89" s="102" t="n">
        <f aca="false">1/(1+CHOOSE(F$3,(V90+($K$3/10000))/2,(V89+($K$3/10000))/2))^(2*U89/365.25)</f>
        <v>0.620334689040429</v>
      </c>
      <c r="X89" s="35" t="n">
        <f aca="false">IF(AND(mthbeg&lt;=A89,mthend&gt;=A89),1,0)</f>
        <v>1</v>
      </c>
      <c r="Y89" s="35" t="n">
        <f aca="false">S89*X89</f>
        <v>30</v>
      </c>
      <c r="AA89" s="89" t="n">
        <f aca="false">F89*G89</f>
        <v>2195984.79920312</v>
      </c>
      <c r="AB89" s="89" t="n">
        <f aca="false">$F89*H89</f>
        <v>2195984.79920312</v>
      </c>
      <c r="AC89" s="89" t="n">
        <f aca="false">$F89*I89</f>
        <v>2195984.79920312</v>
      </c>
      <c r="AD89" s="89" t="n">
        <f aca="false">$F89*J89</f>
        <v>-8746.71911547005</v>
      </c>
      <c r="AE89" s="89" t="n">
        <f aca="false">$F89*K89</f>
        <v>-8746.71911547005</v>
      </c>
      <c r="AF89" s="89" t="n">
        <f aca="false">$F89*L89</f>
        <v>-8746.71911547005</v>
      </c>
      <c r="AG89" s="89" t="n">
        <f aca="false">$F89*M89</f>
        <v>9305.02033560643</v>
      </c>
      <c r="AH89" s="89" t="n">
        <f aca="false">$F89*N89</f>
        <v>22332.0488054554</v>
      </c>
      <c r="AI89" s="89" t="n">
        <f aca="false">F89*O89</f>
        <v>22332.0488054554</v>
      </c>
      <c r="AJ89" s="93"/>
      <c r="AK89" s="89" t="n">
        <f aca="false">CHOOSE($G$3,AB89-AC89,AC89-AB89)</f>
        <v>0</v>
      </c>
      <c r="AL89" s="89" t="n">
        <f aca="false">CHOOSE($G$3,AE89-AF89,AF89-AE89)</f>
        <v>0</v>
      </c>
      <c r="AM89" s="89" t="n">
        <f aca="false">CHOOSE($G$3,AH89-AI89,AI89-AH89)</f>
        <v>0</v>
      </c>
      <c r="AN89" s="103" t="n">
        <f aca="false">SUM(AK89:AM89)</f>
        <v>0</v>
      </c>
      <c r="AP89" s="89" t="n">
        <f aca="false">CHOOSE($G$3,AA89-AB89,AB89-AA89)</f>
        <v>0</v>
      </c>
      <c r="AQ89" s="89" t="n">
        <f aca="false">CHOOSE($G$3,AD89-AE89,AE89-AD89)</f>
        <v>0</v>
      </c>
      <c r="AR89" s="89" t="n">
        <f aca="false">CHOOSE($G$3,AG89-AH89,AH89-AG89)</f>
        <v>13027.028469849</v>
      </c>
      <c r="AS89" s="103" t="n">
        <f aca="false">AP89+AQ89+AR89</f>
        <v>13027.028469849</v>
      </c>
      <c r="AT89" s="103"/>
      <c r="AU89" s="90" t="n">
        <f aca="false">AS89+AN89</f>
        <v>13027.028469849</v>
      </c>
      <c r="AW89" s="90" t="n">
        <f aca="false">AI89+AF89+AC89</f>
        <v>2209570.1288931</v>
      </c>
      <c r="AX89" s="104"/>
    </row>
    <row r="90" customFormat="false" ht="12.75" hidden="false" customHeight="false" outlineLevel="0" collapsed="false">
      <c r="A90" s="94" t="n">
        <f aca="false">EDATE(A89,1)</f>
        <v>39264</v>
      </c>
      <c r="B90" s="95" t="n">
        <f aca="false">VLOOKUP(MONTH(A90),Volumes,4)</f>
        <v>40000</v>
      </c>
      <c r="C90" s="96"/>
      <c r="D90" s="97" t="n">
        <f aca="false">B90+C90</f>
        <v>40000</v>
      </c>
      <c r="E90" s="84" t="n">
        <f aca="false">IF(X90=0,0,IF(AND(X90=1,$H$3=1),D90*S90,IF($H$3=2,D90,"N/A")))</f>
        <v>1240000</v>
      </c>
      <c r="F90" s="84" t="n">
        <f aca="false">E90*W90</f>
        <v>764593.902979165</v>
      </c>
      <c r="G90" s="32" t="n">
        <f aca="false">VLOOKUP($A90,Table,MATCH(G$4,Curves,0))</f>
        <v>2.962</v>
      </c>
      <c r="H90" s="98" t="n">
        <f aca="false">G90</f>
        <v>2.962</v>
      </c>
      <c r="I90" s="99" t="n">
        <f aca="false">H90</f>
        <v>2.962</v>
      </c>
      <c r="J90" s="32" t="n">
        <f aca="false">VLOOKUP($A90,Table,MATCH(J$4,Curves,0))</f>
        <v>-0.01175</v>
      </c>
      <c r="K90" s="98" t="n">
        <f aca="false">J90</f>
        <v>-0.01175</v>
      </c>
      <c r="L90" s="99" t="n">
        <f aca="false">K90</f>
        <v>-0.01175</v>
      </c>
      <c r="M90" s="32" t="n">
        <f aca="false">VLOOKUP($A90,Table,MATCH(M$4,Curves,0))</f>
        <v>0.0125</v>
      </c>
      <c r="N90" s="98" t="n">
        <f aca="false">VLOOKUP($A90,Table,MATCH(N$4,Curves,0))</f>
        <v>0.03</v>
      </c>
      <c r="O90" s="99" t="n">
        <f aca="false">N90</f>
        <v>0.03</v>
      </c>
      <c r="P90" s="100"/>
      <c r="Q90" s="99" t="n">
        <f aca="false">O90+L90+I90</f>
        <v>2.98025</v>
      </c>
      <c r="R90" s="100"/>
      <c r="S90" s="35" t="n">
        <f aca="false">A91-A90</f>
        <v>31</v>
      </c>
      <c r="T90" s="101" t="n">
        <f aca="false">CHOOSE(F$3,A91+24,A90)</f>
        <v>39319</v>
      </c>
      <c r="U90" s="35" t="n">
        <f aca="false">T90-C$3</f>
        <v>2545</v>
      </c>
      <c r="V90" s="32" t="n">
        <f aca="false">VLOOKUP($A90,Table,MATCH(V$4,Curves,0))</f>
        <v>0.070590901486242</v>
      </c>
      <c r="W90" s="102" t="n">
        <f aca="false">1/(1+CHOOSE(F$3,(V91+($K$3/10000))/2,(V90+($K$3/10000))/2))^(2*U90/365.25)</f>
        <v>0.61660798627352</v>
      </c>
      <c r="X90" s="35" t="n">
        <f aca="false">IF(AND(mthbeg&lt;=A90,mthend&gt;=A90),1,0)</f>
        <v>1</v>
      </c>
      <c r="Y90" s="35" t="n">
        <f aca="false">S90*X90</f>
        <v>31</v>
      </c>
      <c r="AA90" s="89" t="n">
        <f aca="false">F90*G90</f>
        <v>2264727.14062429</v>
      </c>
      <c r="AB90" s="89" t="n">
        <f aca="false">$F90*H90</f>
        <v>2264727.14062429</v>
      </c>
      <c r="AC90" s="89" t="n">
        <f aca="false">$F90*I90</f>
        <v>2264727.14062429</v>
      </c>
      <c r="AD90" s="89" t="n">
        <f aca="false">$F90*J90</f>
        <v>-8983.97836000519</v>
      </c>
      <c r="AE90" s="89" t="n">
        <f aca="false">$F90*K90</f>
        <v>-8983.97836000519</v>
      </c>
      <c r="AF90" s="89" t="n">
        <f aca="false">$F90*L90</f>
        <v>-8983.97836000519</v>
      </c>
      <c r="AG90" s="89" t="n">
        <f aca="false">$F90*M90</f>
        <v>9557.42378723957</v>
      </c>
      <c r="AH90" s="89" t="n">
        <f aca="false">$F90*N90</f>
        <v>22937.817089375</v>
      </c>
      <c r="AI90" s="89" t="n">
        <f aca="false">F90*O90</f>
        <v>22937.817089375</v>
      </c>
      <c r="AJ90" s="93"/>
      <c r="AK90" s="89" t="n">
        <f aca="false">CHOOSE($G$3,AB90-AC90,AC90-AB90)</f>
        <v>0</v>
      </c>
      <c r="AL90" s="89" t="n">
        <f aca="false">CHOOSE($G$3,AE90-AF90,AF90-AE90)</f>
        <v>0</v>
      </c>
      <c r="AM90" s="89" t="n">
        <f aca="false">CHOOSE($G$3,AH90-AI90,AI90-AH90)</f>
        <v>0</v>
      </c>
      <c r="AN90" s="103" t="n">
        <f aca="false">SUM(AK90:AM90)</f>
        <v>0</v>
      </c>
      <c r="AP90" s="89" t="n">
        <f aca="false">CHOOSE($G$3,AA90-AB90,AB90-AA90)</f>
        <v>0</v>
      </c>
      <c r="AQ90" s="89" t="n">
        <f aca="false">CHOOSE($G$3,AD90-AE90,AE90-AD90)</f>
        <v>0</v>
      </c>
      <c r="AR90" s="89" t="n">
        <f aca="false">CHOOSE($G$3,AG90-AH90,AH90-AG90)</f>
        <v>13380.3933021354</v>
      </c>
      <c r="AS90" s="103" t="n">
        <f aca="false">AP90+AQ90+AR90</f>
        <v>13380.3933021354</v>
      </c>
      <c r="AT90" s="103"/>
      <c r="AU90" s="90" t="n">
        <f aca="false">AS90+AN90</f>
        <v>13380.3933021354</v>
      </c>
      <c r="AW90" s="90" t="n">
        <f aca="false">AI90+AF90+AC90</f>
        <v>2278680.97935366</v>
      </c>
      <c r="AX90" s="104"/>
    </row>
    <row r="91" customFormat="false" ht="12.75" hidden="false" customHeight="false" outlineLevel="0" collapsed="false">
      <c r="A91" s="94" t="n">
        <f aca="false">EDATE(A90,1)</f>
        <v>39295</v>
      </c>
      <c r="B91" s="95" t="n">
        <f aca="false">VLOOKUP(MONTH(A91),Volumes,4)</f>
        <v>40000</v>
      </c>
      <c r="C91" s="96"/>
      <c r="D91" s="97" t="n">
        <f aca="false">B91+C91</f>
        <v>40000</v>
      </c>
      <c r="E91" s="84" t="n">
        <f aca="false">IF(X91=0,0,IF(AND(X91=1,$H$3=1),D91*S91,IF($H$3=2,D91,"N/A")))</f>
        <v>1240000</v>
      </c>
      <c r="F91" s="84" t="n">
        <f aca="false">E91*W91</f>
        <v>760053.525976203</v>
      </c>
      <c r="G91" s="32" t="n">
        <f aca="false">VLOOKUP($A91,Table,MATCH(G$4,Curves,0))</f>
        <v>2.983</v>
      </c>
      <c r="H91" s="98" t="n">
        <f aca="false">G91</f>
        <v>2.983</v>
      </c>
      <c r="I91" s="99" t="n">
        <f aca="false">H91</f>
        <v>2.983</v>
      </c>
      <c r="J91" s="32" t="n">
        <f aca="false">VLOOKUP($A91,Table,MATCH(J$4,Curves,0))</f>
        <v>-0.01425</v>
      </c>
      <c r="K91" s="98" t="n">
        <f aca="false">J91</f>
        <v>-0.01425</v>
      </c>
      <c r="L91" s="99" t="n">
        <f aca="false">K91</f>
        <v>-0.01425</v>
      </c>
      <c r="M91" s="32" t="n">
        <f aca="false">VLOOKUP($A91,Table,MATCH(M$4,Curves,0))</f>
        <v>0.0125</v>
      </c>
      <c r="N91" s="98" t="n">
        <f aca="false">VLOOKUP($A91,Table,MATCH(N$4,Curves,0))</f>
        <v>0.03</v>
      </c>
      <c r="O91" s="99" t="n">
        <f aca="false">N91</f>
        <v>0.03</v>
      </c>
      <c r="P91" s="100"/>
      <c r="Q91" s="99" t="n">
        <f aca="false">O91+L91+I91</f>
        <v>2.99875</v>
      </c>
      <c r="R91" s="100"/>
      <c r="S91" s="35" t="n">
        <f aca="false">A92-A91</f>
        <v>31</v>
      </c>
      <c r="T91" s="101" t="n">
        <f aca="false">CHOOSE(F$3,A92+24,A91)</f>
        <v>39350</v>
      </c>
      <c r="U91" s="35" t="n">
        <f aca="false">T91-C$3</f>
        <v>2576</v>
      </c>
      <c r="V91" s="32" t="n">
        <f aca="false">VLOOKUP($A91,Table,MATCH(V$4,Curves,0))</f>
        <v>0.070611362344779</v>
      </c>
      <c r="W91" s="102" t="n">
        <f aca="false">1/(1+CHOOSE(F$3,(V92+($K$3/10000))/2,(V91+($K$3/10000))/2))^(2*U91/365.25)</f>
        <v>0.612946391916292</v>
      </c>
      <c r="X91" s="35" t="n">
        <f aca="false">IF(AND(mthbeg&lt;=A91,mthend&gt;=A91),1,0)</f>
        <v>1</v>
      </c>
      <c r="Y91" s="35" t="n">
        <f aca="false">S91*X91</f>
        <v>31</v>
      </c>
      <c r="AA91" s="89" t="n">
        <f aca="false">F91*G91</f>
        <v>2267239.66798701</v>
      </c>
      <c r="AB91" s="89" t="n">
        <f aca="false">$F91*H91</f>
        <v>2267239.66798701</v>
      </c>
      <c r="AC91" s="89" t="n">
        <f aca="false">$F91*I91</f>
        <v>2267239.66798701</v>
      </c>
      <c r="AD91" s="89" t="n">
        <f aca="false">$F91*J91</f>
        <v>-10830.7627451609</v>
      </c>
      <c r="AE91" s="89" t="n">
        <f aca="false">$F91*K91</f>
        <v>-10830.7627451609</v>
      </c>
      <c r="AF91" s="89" t="n">
        <f aca="false">$F91*L91</f>
        <v>-10830.7627451609</v>
      </c>
      <c r="AG91" s="89" t="n">
        <f aca="false">$F91*M91</f>
        <v>9500.66907470253</v>
      </c>
      <c r="AH91" s="89" t="n">
        <f aca="false">$F91*N91</f>
        <v>22801.6057792861</v>
      </c>
      <c r="AI91" s="89" t="n">
        <f aca="false">F91*O91</f>
        <v>22801.6057792861</v>
      </c>
      <c r="AJ91" s="93"/>
      <c r="AK91" s="89" t="n">
        <f aca="false">CHOOSE($G$3,AB91-AC91,AC91-AB91)</f>
        <v>0</v>
      </c>
      <c r="AL91" s="89" t="n">
        <f aca="false">CHOOSE($G$3,AE91-AF91,AF91-AE91)</f>
        <v>0</v>
      </c>
      <c r="AM91" s="89" t="n">
        <f aca="false">CHOOSE($G$3,AH91-AI91,AI91-AH91)</f>
        <v>0</v>
      </c>
      <c r="AN91" s="103" t="n">
        <f aca="false">SUM(AK91:AM91)</f>
        <v>0</v>
      </c>
      <c r="AP91" s="89" t="n">
        <f aca="false">CHOOSE($G$3,AA91-AB91,AB91-AA91)</f>
        <v>0</v>
      </c>
      <c r="AQ91" s="89" t="n">
        <f aca="false">CHOOSE($G$3,AD91-AE91,AE91-AD91)</f>
        <v>0</v>
      </c>
      <c r="AR91" s="89" t="n">
        <f aca="false">CHOOSE($G$3,AG91-AH91,AH91-AG91)</f>
        <v>13300.9367045835</v>
      </c>
      <c r="AS91" s="103" t="n">
        <f aca="false">AP91+AQ91+AR91</f>
        <v>13300.9367045835</v>
      </c>
      <c r="AT91" s="103"/>
      <c r="AU91" s="90" t="n">
        <f aca="false">AS91+AN91</f>
        <v>13300.9367045835</v>
      </c>
      <c r="AW91" s="90" t="n">
        <f aca="false">AI91+AF91+AC91</f>
        <v>2279210.51102114</v>
      </c>
      <c r="AX91" s="104"/>
    </row>
    <row r="92" customFormat="false" ht="12.75" hidden="false" customHeight="false" outlineLevel="0" collapsed="false">
      <c r="A92" s="94" t="n">
        <f aca="false">EDATE(A91,1)</f>
        <v>39326</v>
      </c>
      <c r="B92" s="95" t="n">
        <f aca="false">VLOOKUP(MONTH(A92),Volumes,4)</f>
        <v>20000</v>
      </c>
      <c r="C92" s="96"/>
      <c r="D92" s="97" t="n">
        <f aca="false">B92+C92</f>
        <v>20000</v>
      </c>
      <c r="E92" s="84" t="n">
        <f aca="false">IF(X92=0,0,IF(AND(X92=1,$H$3=1),D92*S92,IF($H$3=2,D92,"N/A")))</f>
        <v>600000</v>
      </c>
      <c r="F92" s="84" t="n">
        <f aca="false">E92*W92</f>
        <v>365681.510441577</v>
      </c>
      <c r="G92" s="32" t="n">
        <f aca="false">VLOOKUP($A92,Table,MATCH(G$4,Curves,0))</f>
        <v>3.006</v>
      </c>
      <c r="H92" s="98" t="n">
        <f aca="false">G92</f>
        <v>3.006</v>
      </c>
      <c r="I92" s="99" t="n">
        <f aca="false">H92</f>
        <v>3.006</v>
      </c>
      <c r="J92" s="32" t="n">
        <f aca="false">VLOOKUP($A92,Table,MATCH(J$4,Curves,0))</f>
        <v>-0.01425</v>
      </c>
      <c r="K92" s="98" t="n">
        <f aca="false">J92</f>
        <v>-0.01425</v>
      </c>
      <c r="L92" s="99" t="n">
        <f aca="false">K92</f>
        <v>-0.01425</v>
      </c>
      <c r="M92" s="32" t="n">
        <f aca="false">VLOOKUP($A92,Table,MATCH(M$4,Curves,0))</f>
        <v>0.0125</v>
      </c>
      <c r="N92" s="98" t="n">
        <f aca="false">VLOOKUP($A92,Table,MATCH(N$4,Curves,0))</f>
        <v>0.03</v>
      </c>
      <c r="O92" s="99" t="n">
        <f aca="false">N92</f>
        <v>0.03</v>
      </c>
      <c r="P92" s="100"/>
      <c r="Q92" s="99" t="n">
        <f aca="false">O92+L92+I92</f>
        <v>3.02175</v>
      </c>
      <c r="R92" s="100"/>
      <c r="S92" s="35" t="n">
        <f aca="false">A93-A92</f>
        <v>30</v>
      </c>
      <c r="T92" s="101" t="n">
        <f aca="false">CHOOSE(F$3,A93+24,A92)</f>
        <v>39380</v>
      </c>
      <c r="U92" s="35" t="n">
        <f aca="false">T92-C$3</f>
        <v>2606</v>
      </c>
      <c r="V92" s="32" t="n">
        <f aca="false">VLOOKUP($A92,Table,MATCH(V$4,Curves,0))</f>
        <v>0.070621099426719</v>
      </c>
      <c r="W92" s="102" t="n">
        <f aca="false">1/(1+CHOOSE(F$3,(V93+($K$3/10000))/2,(V92+($K$3/10000))/2))^(2*U92/365.25)</f>
        <v>0.609469184069295</v>
      </c>
      <c r="X92" s="35" t="n">
        <f aca="false">IF(AND(mthbeg&lt;=A92,mthend&gt;=A92),1,0)</f>
        <v>1</v>
      </c>
      <c r="Y92" s="35" t="n">
        <f aca="false">S92*X92</f>
        <v>30</v>
      </c>
      <c r="AA92" s="89" t="n">
        <f aca="false">F92*G92</f>
        <v>1099238.62038738</v>
      </c>
      <c r="AB92" s="89" t="n">
        <f aca="false">$F92*H92</f>
        <v>1099238.62038738</v>
      </c>
      <c r="AC92" s="89" t="n">
        <f aca="false">$F92*I92</f>
        <v>1099238.62038738</v>
      </c>
      <c r="AD92" s="89" t="n">
        <f aca="false">$F92*J92</f>
        <v>-5210.96152379247</v>
      </c>
      <c r="AE92" s="89" t="n">
        <f aca="false">$F92*K92</f>
        <v>-5210.96152379247</v>
      </c>
      <c r="AF92" s="89" t="n">
        <f aca="false">$F92*L92</f>
        <v>-5210.96152379247</v>
      </c>
      <c r="AG92" s="89" t="n">
        <f aca="false">$F92*M92</f>
        <v>4571.01888051971</v>
      </c>
      <c r="AH92" s="89" t="n">
        <f aca="false">$F92*N92</f>
        <v>10970.4453132473</v>
      </c>
      <c r="AI92" s="89" t="n">
        <f aca="false">F92*O92</f>
        <v>10970.4453132473</v>
      </c>
      <c r="AJ92" s="93"/>
      <c r="AK92" s="89" t="n">
        <f aca="false">CHOOSE($G$3,AB92-AC92,AC92-AB92)</f>
        <v>0</v>
      </c>
      <c r="AL92" s="89" t="n">
        <f aca="false">CHOOSE($G$3,AE92-AF92,AF92-AE92)</f>
        <v>0</v>
      </c>
      <c r="AM92" s="89" t="n">
        <f aca="false">CHOOSE($G$3,AH92-AI92,AI92-AH92)</f>
        <v>0</v>
      </c>
      <c r="AN92" s="103" t="n">
        <f aca="false">SUM(AK92:AM92)</f>
        <v>0</v>
      </c>
      <c r="AP92" s="89" t="n">
        <f aca="false">CHOOSE($G$3,AA92-AB92,AB92-AA92)</f>
        <v>0</v>
      </c>
      <c r="AQ92" s="89" t="n">
        <f aca="false">CHOOSE($G$3,AD92-AE92,AE92-AD92)</f>
        <v>0</v>
      </c>
      <c r="AR92" s="89" t="n">
        <f aca="false">CHOOSE($G$3,AG92-AH92,AH92-AG92)</f>
        <v>6399.42643272759</v>
      </c>
      <c r="AS92" s="103" t="n">
        <f aca="false">AP92+AQ92+AR92</f>
        <v>6399.42643272759</v>
      </c>
      <c r="AT92" s="103"/>
      <c r="AU92" s="90" t="n">
        <f aca="false">AS92+AN92</f>
        <v>6399.42643272759</v>
      </c>
      <c r="AW92" s="90" t="n">
        <f aca="false">AI92+AF92+AC92</f>
        <v>1104998.10417683</v>
      </c>
      <c r="AX92" s="104"/>
    </row>
    <row r="93" customFormat="false" ht="12.75" hidden="false" customHeight="false" outlineLevel="0" collapsed="false">
      <c r="A93" s="94" t="n">
        <f aca="false">EDATE(A92,1)</f>
        <v>39356</v>
      </c>
      <c r="B93" s="95" t="n">
        <f aca="false">VLOOKUP(MONTH(A93),Volumes,4)</f>
        <v>10000</v>
      </c>
      <c r="C93" s="96"/>
      <c r="D93" s="97" t="n">
        <f aca="false">B93+C93</f>
        <v>10000</v>
      </c>
      <c r="E93" s="84" t="n">
        <f aca="false">IF(X93=0,0,IF(AND(X93=1,$H$3=1),D93*S93,IF($H$3=2,D93,"N/A")))</f>
        <v>310000</v>
      </c>
      <c r="F93" s="84" t="n">
        <f aca="false">E93*W93</f>
        <v>187828.056841802</v>
      </c>
      <c r="G93" s="32" t="n">
        <f aca="false">VLOOKUP($A93,Table,MATCH(G$4,Curves,0))</f>
        <v>3.017</v>
      </c>
      <c r="H93" s="98" t="n">
        <f aca="false">G93</f>
        <v>3.017</v>
      </c>
      <c r="I93" s="99" t="n">
        <f aca="false">H93</f>
        <v>3.017</v>
      </c>
      <c r="J93" s="32" t="n">
        <f aca="false">VLOOKUP($A93,Table,MATCH(J$4,Curves,0))</f>
        <v>-0.03</v>
      </c>
      <c r="K93" s="98" t="n">
        <f aca="false">J93</f>
        <v>-0.03</v>
      </c>
      <c r="L93" s="99" t="n">
        <f aca="false">K93</f>
        <v>-0.03</v>
      </c>
      <c r="M93" s="32" t="n">
        <f aca="false">VLOOKUP($A93,Table,MATCH(M$4,Curves,0))</f>
        <v>0.0125</v>
      </c>
      <c r="N93" s="98" t="n">
        <f aca="false">VLOOKUP($A93,Table,MATCH(N$4,Curves,0))</f>
        <v>0.03</v>
      </c>
      <c r="O93" s="99" t="n">
        <f aca="false">N93</f>
        <v>0.03</v>
      </c>
      <c r="P93" s="100"/>
      <c r="Q93" s="99" t="n">
        <f aca="false">O93+L93+I93</f>
        <v>3.017</v>
      </c>
      <c r="R93" s="100"/>
      <c r="S93" s="35" t="n">
        <f aca="false">A94-A93</f>
        <v>31</v>
      </c>
      <c r="T93" s="101" t="n">
        <f aca="false">CHOOSE(F$3,A94+24,A93)</f>
        <v>39411</v>
      </c>
      <c r="U93" s="35" t="n">
        <f aca="false">T93-C$3</f>
        <v>2637</v>
      </c>
      <c r="V93" s="32" t="n">
        <f aca="false">VLOOKUP($A93,Table,MATCH(V$4,Curves,0))</f>
        <v>0.070619452704261</v>
      </c>
      <c r="W93" s="102" t="n">
        <f aca="false">1/(1+CHOOSE(F$3,(V94+($K$3/10000))/2,(V93+($K$3/10000))/2))^(2*U93/365.25)</f>
        <v>0.605896957554201</v>
      </c>
      <c r="X93" s="35" t="n">
        <f aca="false">IF(AND(mthbeg&lt;=A93,mthend&gt;=A93),1,0)</f>
        <v>1</v>
      </c>
      <c r="Y93" s="35" t="n">
        <f aca="false">S93*X93</f>
        <v>31</v>
      </c>
      <c r="AA93" s="89" t="n">
        <f aca="false">F93*G93</f>
        <v>566677.247491717</v>
      </c>
      <c r="AB93" s="89" t="n">
        <f aca="false">$F93*H93</f>
        <v>566677.247491717</v>
      </c>
      <c r="AC93" s="89" t="n">
        <f aca="false">$F93*I93</f>
        <v>566677.247491717</v>
      </c>
      <c r="AD93" s="89" t="n">
        <f aca="false">$F93*J93</f>
        <v>-5634.84170525406</v>
      </c>
      <c r="AE93" s="89" t="n">
        <f aca="false">$F93*K93</f>
        <v>-5634.84170525406</v>
      </c>
      <c r="AF93" s="89" t="n">
        <f aca="false">$F93*L93</f>
        <v>-5634.84170525406</v>
      </c>
      <c r="AG93" s="89" t="n">
        <f aca="false">$F93*M93</f>
        <v>2347.85071052253</v>
      </c>
      <c r="AH93" s="89" t="n">
        <f aca="false">$F93*N93</f>
        <v>5634.84170525406</v>
      </c>
      <c r="AI93" s="89" t="n">
        <f aca="false">F93*O93</f>
        <v>5634.84170525406</v>
      </c>
      <c r="AJ93" s="93"/>
      <c r="AK93" s="89" t="n">
        <f aca="false">CHOOSE($G$3,AB93-AC93,AC93-AB93)</f>
        <v>0</v>
      </c>
      <c r="AL93" s="89" t="n">
        <f aca="false">CHOOSE($G$3,AE93-AF93,AF93-AE93)</f>
        <v>0</v>
      </c>
      <c r="AM93" s="89" t="n">
        <f aca="false">CHOOSE($G$3,AH93-AI93,AI93-AH93)</f>
        <v>0</v>
      </c>
      <c r="AN93" s="103" t="n">
        <f aca="false">SUM(AK93:AM93)</f>
        <v>0</v>
      </c>
      <c r="AP93" s="89" t="n">
        <f aca="false">CHOOSE($G$3,AA93-AB93,AB93-AA93)</f>
        <v>0</v>
      </c>
      <c r="AQ93" s="89" t="n">
        <f aca="false">CHOOSE($G$3,AD93-AE93,AE93-AD93)</f>
        <v>0</v>
      </c>
      <c r="AR93" s="89" t="n">
        <f aca="false">CHOOSE($G$3,AG93-AH93,AH93-AG93)</f>
        <v>3286.99099473154</v>
      </c>
      <c r="AS93" s="103" t="n">
        <f aca="false">AP93+AQ93+AR93</f>
        <v>3286.99099473154</v>
      </c>
      <c r="AT93" s="103"/>
      <c r="AU93" s="90" t="n">
        <f aca="false">AS93+AN93</f>
        <v>3286.99099473154</v>
      </c>
      <c r="AW93" s="90" t="n">
        <f aca="false">AI93+AF93+AC93</f>
        <v>566677.247491717</v>
      </c>
      <c r="AX93" s="104"/>
    </row>
    <row r="94" customFormat="false" ht="12.75" hidden="false" customHeight="false" outlineLevel="0" collapsed="false">
      <c r="A94" s="94" t="n">
        <f aca="false">EDATE(A93,1)</f>
        <v>39387</v>
      </c>
      <c r="B94" s="95" t="n">
        <f aca="false">VLOOKUP(MONTH(A94),Volumes,4)</f>
        <v>10000</v>
      </c>
      <c r="C94" s="96"/>
      <c r="D94" s="97" t="n">
        <f aca="false">B94+C94</f>
        <v>10000</v>
      </c>
      <c r="E94" s="84" t="n">
        <f aca="false">IF(X94=0,0,IF(AND(X94=1,$H$3=1),D94*S94,IF($H$3=2,D94,"N/A")))</f>
        <v>300000</v>
      </c>
      <c r="F94" s="84" t="n">
        <f aca="false">E94*W94</f>
        <v>180738.018241736</v>
      </c>
      <c r="G94" s="32" t="n">
        <f aca="false">VLOOKUP($A94,Table,MATCH(G$4,Curves,0))</f>
        <v>3.089</v>
      </c>
      <c r="H94" s="98" t="n">
        <f aca="false">G94</f>
        <v>3.089</v>
      </c>
      <c r="I94" s="99" t="n">
        <f aca="false">H94</f>
        <v>3.089</v>
      </c>
      <c r="J94" s="32" t="n">
        <f aca="false">VLOOKUP($A94,Table,MATCH(J$4,Curves,0))</f>
        <v>-0.029</v>
      </c>
      <c r="K94" s="98" t="n">
        <f aca="false">J94</f>
        <v>-0.029</v>
      </c>
      <c r="L94" s="99" t="n">
        <f aca="false">K94</f>
        <v>-0.029</v>
      </c>
      <c r="M94" s="32" t="n">
        <f aca="false">VLOOKUP($A94,Table,MATCH(M$4,Curves,0))</f>
        <v>0.01</v>
      </c>
      <c r="N94" s="98" t="n">
        <f aca="false">VLOOKUP($A94,Table,MATCH(N$4,Curves,0))</f>
        <v>0.03</v>
      </c>
      <c r="O94" s="99" t="n">
        <f aca="false">N94</f>
        <v>0.03</v>
      </c>
      <c r="P94" s="100"/>
      <c r="Q94" s="99" t="n">
        <f aca="false">O94+L94+I94</f>
        <v>3.09</v>
      </c>
      <c r="R94" s="100"/>
      <c r="S94" s="35" t="n">
        <f aca="false">A95-A94</f>
        <v>30</v>
      </c>
      <c r="T94" s="101" t="n">
        <f aca="false">CHOOSE(F$3,A95+24,A94)</f>
        <v>39441</v>
      </c>
      <c r="U94" s="35" t="n">
        <f aca="false">T94-C$3</f>
        <v>2667</v>
      </c>
      <c r="V94" s="32" t="n">
        <f aca="false">VLOOKUP($A94,Table,MATCH(V$4,Curves,0))</f>
        <v>0.070617751091056</v>
      </c>
      <c r="W94" s="102" t="n">
        <f aca="false">1/(1+CHOOSE(F$3,(V95+($K$3/10000))/2,(V94+($K$3/10000))/2))^(2*U94/365.25)</f>
        <v>0.602460060805785</v>
      </c>
      <c r="X94" s="35" t="n">
        <f aca="false">IF(AND(mthbeg&lt;=A94,mthend&gt;=A94),1,0)</f>
        <v>1</v>
      </c>
      <c r="Y94" s="35" t="n">
        <f aca="false">S94*X94</f>
        <v>30</v>
      </c>
      <c r="AA94" s="89" t="n">
        <f aca="false">F94*G94</f>
        <v>558299.738348721</v>
      </c>
      <c r="AB94" s="89" t="n">
        <f aca="false">$F94*H94</f>
        <v>558299.738348721</v>
      </c>
      <c r="AC94" s="89" t="n">
        <f aca="false">$F94*I94</f>
        <v>558299.738348721</v>
      </c>
      <c r="AD94" s="89" t="n">
        <f aca="false">$F94*J94</f>
        <v>-5241.40252901033</v>
      </c>
      <c r="AE94" s="89" t="n">
        <f aca="false">$F94*K94</f>
        <v>-5241.40252901033</v>
      </c>
      <c r="AF94" s="89" t="n">
        <f aca="false">$F94*L94</f>
        <v>-5241.40252901033</v>
      </c>
      <c r="AG94" s="89" t="n">
        <f aca="false">$F94*M94</f>
        <v>1807.38018241736</v>
      </c>
      <c r="AH94" s="89" t="n">
        <f aca="false">$F94*N94</f>
        <v>5422.14054725207</v>
      </c>
      <c r="AI94" s="89" t="n">
        <f aca="false">F94*O94</f>
        <v>5422.14054725207</v>
      </c>
      <c r="AJ94" s="93"/>
      <c r="AK94" s="89" t="n">
        <f aca="false">CHOOSE($G$3,AB94-AC94,AC94-AB94)</f>
        <v>0</v>
      </c>
      <c r="AL94" s="89" t="n">
        <f aca="false">CHOOSE($G$3,AE94-AF94,AF94-AE94)</f>
        <v>0</v>
      </c>
      <c r="AM94" s="89" t="n">
        <f aca="false">CHOOSE($G$3,AH94-AI94,AI94-AH94)</f>
        <v>0</v>
      </c>
      <c r="AN94" s="103" t="n">
        <f aca="false">SUM(AK94:AM94)</f>
        <v>0</v>
      </c>
      <c r="AP94" s="89" t="n">
        <f aca="false">CHOOSE($G$3,AA94-AB94,AB94-AA94)</f>
        <v>0</v>
      </c>
      <c r="AQ94" s="89" t="n">
        <f aca="false">CHOOSE($G$3,AD94-AE94,AE94-AD94)</f>
        <v>0</v>
      </c>
      <c r="AR94" s="89" t="n">
        <f aca="false">CHOOSE($G$3,AG94-AH94,AH94-AG94)</f>
        <v>3614.76036483471</v>
      </c>
      <c r="AS94" s="103" t="n">
        <f aca="false">AP94+AQ94+AR94</f>
        <v>3614.76036483471</v>
      </c>
      <c r="AT94" s="103"/>
      <c r="AU94" s="90" t="n">
        <f aca="false">AS94+AN94</f>
        <v>3614.76036483471</v>
      </c>
      <c r="AW94" s="90" t="n">
        <f aca="false">AI94+AF94+AC94</f>
        <v>558480.476366963</v>
      </c>
      <c r="AX94" s="104"/>
    </row>
    <row r="95" customFormat="false" ht="12.75" hidden="false" customHeight="false" outlineLevel="0" collapsed="false">
      <c r="A95" s="94" t="n">
        <f aca="false">EDATE(A94,1)</f>
        <v>39417</v>
      </c>
      <c r="B95" s="95" t="n">
        <f aca="false">VLOOKUP(MONTH(A95),Volumes,4)</f>
        <v>10000</v>
      </c>
      <c r="C95" s="96"/>
      <c r="D95" s="97" t="n">
        <f aca="false">B95+C95</f>
        <v>10000</v>
      </c>
      <c r="E95" s="84" t="n">
        <f aca="false">IF(X95=0,0,IF(AND(X95=1,$H$3=1),D95*S95,IF($H$3=2,D95,"N/A")))</f>
        <v>310000</v>
      </c>
      <c r="F95" s="84" t="n">
        <f aca="false">E95*W95</f>
        <v>185668.065963855</v>
      </c>
      <c r="G95" s="32" t="n">
        <f aca="false">VLOOKUP($A95,Table,MATCH(G$4,Curves,0))</f>
        <v>3.163</v>
      </c>
      <c r="H95" s="98" t="n">
        <f aca="false">G95</f>
        <v>3.163</v>
      </c>
      <c r="I95" s="99" t="n">
        <f aca="false">H95</f>
        <v>3.163</v>
      </c>
      <c r="J95" s="32" t="n">
        <f aca="false">VLOOKUP($A95,Table,MATCH(J$4,Curves,0))</f>
        <v>-0.029</v>
      </c>
      <c r="K95" s="98" t="n">
        <f aca="false">J95</f>
        <v>-0.029</v>
      </c>
      <c r="L95" s="99" t="n">
        <f aca="false">K95</f>
        <v>-0.029</v>
      </c>
      <c r="M95" s="32" t="n">
        <f aca="false">VLOOKUP($A95,Table,MATCH(M$4,Curves,0))</f>
        <v>0.01</v>
      </c>
      <c r="N95" s="98" t="n">
        <f aca="false">VLOOKUP($A95,Table,MATCH(N$4,Curves,0))</f>
        <v>0.03</v>
      </c>
      <c r="O95" s="99" t="n">
        <f aca="false">N95</f>
        <v>0.03</v>
      </c>
      <c r="P95" s="100"/>
      <c r="Q95" s="99" t="n">
        <f aca="false">O95+L95+I95</f>
        <v>3.164</v>
      </c>
      <c r="R95" s="100"/>
      <c r="S95" s="35" t="n">
        <f aca="false">A96-A95</f>
        <v>31</v>
      </c>
      <c r="T95" s="101" t="n">
        <f aca="false">CHOOSE(F$3,A96+24,A95)</f>
        <v>39472</v>
      </c>
      <c r="U95" s="35" t="n">
        <f aca="false">T95-C$3</f>
        <v>2698</v>
      </c>
      <c r="V95" s="32" t="n">
        <f aca="false">VLOOKUP($A95,Table,MATCH(V$4,Curves,0))</f>
        <v>0.070616104368601</v>
      </c>
      <c r="W95" s="102" t="n">
        <f aca="false">1/(1+CHOOSE(F$3,(V96+($K$3/10000))/2,(V95+($K$3/10000))/2))^(2*U95/365.25)</f>
        <v>0.598929245044694</v>
      </c>
      <c r="X95" s="35" t="n">
        <f aca="false">IF(AND(mthbeg&lt;=A95,mthend&gt;=A95),1,0)</f>
        <v>1</v>
      </c>
      <c r="Y95" s="35" t="n">
        <f aca="false">S95*X95</f>
        <v>31</v>
      </c>
      <c r="AA95" s="89" t="n">
        <f aca="false">F95*G95</f>
        <v>587268.092643674</v>
      </c>
      <c r="AB95" s="89" t="n">
        <f aca="false">$F95*H95</f>
        <v>587268.092643674</v>
      </c>
      <c r="AC95" s="89" t="n">
        <f aca="false">$F95*I95</f>
        <v>587268.092643674</v>
      </c>
      <c r="AD95" s="89" t="n">
        <f aca="false">$F95*J95</f>
        <v>-5384.3739129518</v>
      </c>
      <c r="AE95" s="89" t="n">
        <f aca="false">$F95*K95</f>
        <v>-5384.3739129518</v>
      </c>
      <c r="AF95" s="89" t="n">
        <f aca="false">$F95*L95</f>
        <v>-5384.3739129518</v>
      </c>
      <c r="AG95" s="89" t="n">
        <f aca="false">$F95*M95</f>
        <v>1856.68065963855</v>
      </c>
      <c r="AH95" s="89" t="n">
        <f aca="false">$F95*N95</f>
        <v>5570.04197891566</v>
      </c>
      <c r="AI95" s="89" t="n">
        <f aca="false">F95*O95</f>
        <v>5570.04197891566</v>
      </c>
      <c r="AJ95" s="93"/>
      <c r="AK95" s="89" t="n">
        <f aca="false">CHOOSE($G$3,AB95-AC95,AC95-AB95)</f>
        <v>0</v>
      </c>
      <c r="AL95" s="89" t="n">
        <f aca="false">CHOOSE($G$3,AE95-AF95,AF95-AE95)</f>
        <v>0</v>
      </c>
      <c r="AM95" s="89" t="n">
        <f aca="false">CHOOSE($G$3,AH95-AI95,AI95-AH95)</f>
        <v>0</v>
      </c>
      <c r="AN95" s="103" t="n">
        <f aca="false">SUM(AK95:AM95)</f>
        <v>0</v>
      </c>
      <c r="AP95" s="89" t="n">
        <f aca="false">CHOOSE($G$3,AA95-AB95,AB95-AA95)</f>
        <v>0</v>
      </c>
      <c r="AQ95" s="89" t="n">
        <f aca="false">CHOOSE($G$3,AD95-AE95,AE95-AD95)</f>
        <v>0</v>
      </c>
      <c r="AR95" s="89" t="n">
        <f aca="false">CHOOSE($G$3,AG95-AH95,AH95-AG95)</f>
        <v>3713.3613192771</v>
      </c>
      <c r="AS95" s="103" t="n">
        <f aca="false">AP95+AQ95+AR95</f>
        <v>3713.3613192771</v>
      </c>
      <c r="AT95" s="103"/>
      <c r="AU95" s="90" t="n">
        <f aca="false">AS95+AN95</f>
        <v>3713.3613192771</v>
      </c>
      <c r="AW95" s="90" t="n">
        <f aca="false">AI95+AF95+AC95</f>
        <v>587453.760709638</v>
      </c>
      <c r="AX95" s="104"/>
    </row>
    <row r="96" customFormat="false" ht="12.75" hidden="false" customHeight="false" outlineLevel="0" collapsed="false">
      <c r="A96" s="94" t="n">
        <f aca="false">EDATE(A95,1)</f>
        <v>39448</v>
      </c>
      <c r="B96" s="95" t="n">
        <f aca="false">VLOOKUP(MONTH(A96),Volumes,4)</f>
        <v>10000</v>
      </c>
      <c r="C96" s="96"/>
      <c r="D96" s="97" t="n">
        <f aca="false">B96+C96</f>
        <v>10000</v>
      </c>
      <c r="E96" s="84" t="n">
        <f aca="false">IF(X96=0,0,IF(AND(X96=1,$H$3=1),D96*S96,IF($H$3=2,D96,"N/A")))</f>
        <v>310000</v>
      </c>
      <c r="F96" s="84" t="n">
        <f aca="false">E96*W96</f>
        <v>184579.979382523</v>
      </c>
      <c r="G96" s="32" t="n">
        <f aca="false">VLOOKUP($A96,Table,MATCH(G$4,Curves,0))</f>
        <v>3.332</v>
      </c>
      <c r="H96" s="98" t="n">
        <f aca="false">G96</f>
        <v>3.332</v>
      </c>
      <c r="I96" s="99" t="n">
        <f aca="false">H96</f>
        <v>3.332</v>
      </c>
      <c r="J96" s="32" t="n">
        <f aca="false">VLOOKUP($A96,Table,MATCH(J$4,Curves,0))</f>
        <v>-0.029</v>
      </c>
      <c r="K96" s="98" t="n">
        <f aca="false">J96</f>
        <v>-0.029</v>
      </c>
      <c r="L96" s="99" t="n">
        <f aca="false">K96</f>
        <v>-0.029</v>
      </c>
      <c r="M96" s="32" t="n">
        <f aca="false">VLOOKUP($A96,Table,MATCH(M$4,Curves,0))</f>
        <v>0.01</v>
      </c>
      <c r="N96" s="98" t="n">
        <f aca="false">VLOOKUP($A96,Table,MATCH(N$4,Curves,0))</f>
        <v>0.03</v>
      </c>
      <c r="O96" s="99" t="n">
        <f aca="false">N96</f>
        <v>0.03</v>
      </c>
      <c r="P96" s="100"/>
      <c r="Q96" s="99" t="n">
        <f aca="false">O96+L96+I96</f>
        <v>3.333</v>
      </c>
      <c r="R96" s="100"/>
      <c r="S96" s="35" t="n">
        <f aca="false">A97-A96</f>
        <v>31</v>
      </c>
      <c r="T96" s="101" t="n">
        <f aca="false">CHOOSE(F$3,A97+24,A96)</f>
        <v>39503</v>
      </c>
      <c r="U96" s="35" t="n">
        <f aca="false">T96-C$3</f>
        <v>2729</v>
      </c>
      <c r="V96" s="32" t="n">
        <f aca="false">VLOOKUP($A96,Table,MATCH(V$4,Curves,0))</f>
        <v>0.070614402755397</v>
      </c>
      <c r="W96" s="102" t="n">
        <f aca="false">1/(1+CHOOSE(F$3,(V97+($K$3/10000))/2,(V96+($K$3/10000))/2))^(2*U96/365.25)</f>
        <v>0.595419288330718</v>
      </c>
      <c r="X96" s="35" t="n">
        <f aca="false">IF(AND(mthbeg&lt;=A96,mthend&gt;=A96),1,0)</f>
        <v>1</v>
      </c>
      <c r="Y96" s="35" t="n">
        <f aca="false">S96*X96</f>
        <v>31</v>
      </c>
      <c r="AA96" s="89" t="n">
        <f aca="false">F96*G96</f>
        <v>615020.491302565</v>
      </c>
      <c r="AB96" s="89" t="n">
        <f aca="false">$F96*H96</f>
        <v>615020.491302565</v>
      </c>
      <c r="AC96" s="89" t="n">
        <f aca="false">$F96*I96</f>
        <v>615020.491302565</v>
      </c>
      <c r="AD96" s="89" t="n">
        <f aca="false">$F96*J96</f>
        <v>-5352.81940209316</v>
      </c>
      <c r="AE96" s="89" t="n">
        <f aca="false">$F96*K96</f>
        <v>-5352.81940209316</v>
      </c>
      <c r="AF96" s="89" t="n">
        <f aca="false">$F96*L96</f>
        <v>-5352.81940209316</v>
      </c>
      <c r="AG96" s="89" t="n">
        <f aca="false">$F96*M96</f>
        <v>1845.79979382523</v>
      </c>
      <c r="AH96" s="89" t="n">
        <f aca="false">$F96*N96</f>
        <v>5537.39938147568</v>
      </c>
      <c r="AI96" s="89" t="n">
        <f aca="false">F96*O96</f>
        <v>5537.39938147568</v>
      </c>
      <c r="AJ96" s="93"/>
      <c r="AK96" s="89" t="n">
        <f aca="false">CHOOSE($G$3,AB96-AC96,AC96-AB96)</f>
        <v>0</v>
      </c>
      <c r="AL96" s="89" t="n">
        <f aca="false">CHOOSE($G$3,AE96-AF96,AF96-AE96)</f>
        <v>0</v>
      </c>
      <c r="AM96" s="89" t="n">
        <f aca="false">CHOOSE($G$3,AH96-AI96,AI96-AH96)</f>
        <v>0</v>
      </c>
      <c r="AN96" s="103" t="n">
        <f aca="false">SUM(AK96:AM96)</f>
        <v>0</v>
      </c>
      <c r="AP96" s="89" t="n">
        <f aca="false">CHOOSE($G$3,AA96-AB96,AB96-AA96)</f>
        <v>0</v>
      </c>
      <c r="AQ96" s="89" t="n">
        <f aca="false">CHOOSE($G$3,AD96-AE96,AE96-AD96)</f>
        <v>0</v>
      </c>
      <c r="AR96" s="89" t="n">
        <f aca="false">CHOOSE($G$3,AG96-AH96,AH96-AG96)</f>
        <v>3691.59958765045</v>
      </c>
      <c r="AS96" s="103" t="n">
        <f aca="false">AP96+AQ96+AR96</f>
        <v>3691.59958765045</v>
      </c>
      <c r="AT96" s="103"/>
      <c r="AU96" s="90" t="n">
        <f aca="false">AS96+AN96</f>
        <v>3691.59958765045</v>
      </c>
      <c r="AW96" s="90" t="n">
        <f aca="false">AI96+AF96+AC96</f>
        <v>615205.071281948</v>
      </c>
      <c r="AX96" s="104"/>
    </row>
    <row r="97" customFormat="false" ht="12.75" hidden="false" customHeight="false" outlineLevel="0" collapsed="false">
      <c r="A97" s="94" t="n">
        <f aca="false">EDATE(A96,1)</f>
        <v>39479</v>
      </c>
      <c r="B97" s="95" t="n">
        <f aca="false">VLOOKUP(MONTH(A97),Volumes,4)</f>
        <v>10000</v>
      </c>
      <c r="C97" s="96"/>
      <c r="D97" s="97" t="n">
        <f aca="false">B97+C97</f>
        <v>10000</v>
      </c>
      <c r="E97" s="84" t="n">
        <f aca="false">IF(X97=0,0,IF(AND(X97=1,$H$3=1),D97*S97,IF($H$3=2,D97,"N/A")))</f>
        <v>290000</v>
      </c>
      <c r="F97" s="84" t="n">
        <f aca="false">E97*W97</f>
        <v>171724.820732713</v>
      </c>
      <c r="G97" s="32" t="n">
        <f aca="false">VLOOKUP($A97,Table,MATCH(G$4,Curves,0))</f>
        <v>3.222</v>
      </c>
      <c r="H97" s="98" t="n">
        <f aca="false">G97</f>
        <v>3.222</v>
      </c>
      <c r="I97" s="99" t="n">
        <f aca="false">H97</f>
        <v>3.222</v>
      </c>
      <c r="J97" s="32" t="n">
        <f aca="false">VLOOKUP($A97,Table,MATCH(J$4,Curves,0))</f>
        <v>-0.029</v>
      </c>
      <c r="K97" s="98" t="n">
        <f aca="false">J97</f>
        <v>-0.029</v>
      </c>
      <c r="L97" s="99" t="n">
        <f aca="false">K97</f>
        <v>-0.029</v>
      </c>
      <c r="M97" s="32" t="n">
        <f aca="false">VLOOKUP($A97,Table,MATCH(M$4,Curves,0))</f>
        <v>0.01</v>
      </c>
      <c r="N97" s="98" t="n">
        <f aca="false">VLOOKUP($A97,Table,MATCH(N$4,Curves,0))</f>
        <v>0.03</v>
      </c>
      <c r="O97" s="99" t="n">
        <f aca="false">N97</f>
        <v>0.03</v>
      </c>
      <c r="P97" s="100"/>
      <c r="Q97" s="99" t="n">
        <f aca="false">O97+L97+I97</f>
        <v>3.223</v>
      </c>
      <c r="R97" s="100"/>
      <c r="S97" s="35" t="n">
        <f aca="false">A98-A97</f>
        <v>29</v>
      </c>
      <c r="T97" s="101" t="n">
        <f aca="false">CHOOSE(F$3,A98+24,A97)</f>
        <v>39532</v>
      </c>
      <c r="U97" s="35" t="n">
        <f aca="false">T97-C$3</f>
        <v>2758</v>
      </c>
      <c r="V97" s="32" t="n">
        <f aca="false">VLOOKUP($A97,Table,MATCH(V$4,Curves,0))</f>
        <v>0.070612701142195</v>
      </c>
      <c r="W97" s="102" t="n">
        <f aca="false">1/(1+CHOOSE(F$3,(V98+($K$3/10000))/2,(V97+($K$3/10000))/2))^(2*U97/365.25)</f>
        <v>0.592154554250733</v>
      </c>
      <c r="X97" s="35" t="n">
        <f aca="false">IF(AND(mthbeg&lt;=A97,mthend&gt;=A97),1,0)</f>
        <v>1</v>
      </c>
      <c r="Y97" s="35" t="n">
        <f aca="false">S97*X97</f>
        <v>29</v>
      </c>
      <c r="AA97" s="89" t="n">
        <f aca="false">F97*G97</f>
        <v>553297.3724008</v>
      </c>
      <c r="AB97" s="89" t="n">
        <f aca="false">$F97*H97</f>
        <v>553297.3724008</v>
      </c>
      <c r="AC97" s="89" t="n">
        <f aca="false">$F97*I97</f>
        <v>553297.3724008</v>
      </c>
      <c r="AD97" s="89" t="n">
        <f aca="false">$F97*J97</f>
        <v>-4980.01980124867</v>
      </c>
      <c r="AE97" s="89" t="n">
        <f aca="false">$F97*K97</f>
        <v>-4980.01980124867</v>
      </c>
      <c r="AF97" s="89" t="n">
        <f aca="false">$F97*L97</f>
        <v>-4980.01980124867</v>
      </c>
      <c r="AG97" s="89" t="n">
        <f aca="false">$F97*M97</f>
        <v>1717.24820732713</v>
      </c>
      <c r="AH97" s="89" t="n">
        <f aca="false">$F97*N97</f>
        <v>5151.74462198138</v>
      </c>
      <c r="AI97" s="89" t="n">
        <f aca="false">F97*O97</f>
        <v>5151.74462198138</v>
      </c>
      <c r="AJ97" s="93"/>
      <c r="AK97" s="89" t="n">
        <f aca="false">CHOOSE($G$3,AB97-AC97,AC97-AB97)</f>
        <v>0</v>
      </c>
      <c r="AL97" s="89" t="n">
        <f aca="false">CHOOSE($G$3,AE97-AF97,AF97-AE97)</f>
        <v>0</v>
      </c>
      <c r="AM97" s="89" t="n">
        <f aca="false">CHOOSE($G$3,AH97-AI97,AI97-AH97)</f>
        <v>0</v>
      </c>
      <c r="AN97" s="103" t="n">
        <f aca="false">SUM(AK97:AM97)</f>
        <v>0</v>
      </c>
      <c r="AP97" s="89" t="n">
        <f aca="false">CHOOSE($G$3,AA97-AB97,AB97-AA97)</f>
        <v>0</v>
      </c>
      <c r="AQ97" s="89" t="n">
        <f aca="false">CHOOSE($G$3,AD97-AE97,AE97-AD97)</f>
        <v>0</v>
      </c>
      <c r="AR97" s="89" t="n">
        <f aca="false">CHOOSE($G$3,AG97-AH97,AH97-AG97)</f>
        <v>3434.49641465425</v>
      </c>
      <c r="AS97" s="103" t="n">
        <f aca="false">AP97+AQ97+AR97</f>
        <v>3434.49641465425</v>
      </c>
      <c r="AT97" s="103"/>
      <c r="AU97" s="90" t="n">
        <f aca="false">AS97+AN97</f>
        <v>3434.49641465425</v>
      </c>
      <c r="AW97" s="90" t="n">
        <f aca="false">AI97+AF97+AC97</f>
        <v>553469.097221533</v>
      </c>
      <c r="AX97" s="104"/>
    </row>
    <row r="98" customFormat="false" ht="12.75" hidden="false" customHeight="false" outlineLevel="0" collapsed="false">
      <c r="A98" s="94" t="n">
        <f aca="false">EDATE(A97,1)</f>
        <v>39508</v>
      </c>
      <c r="B98" s="95" t="n">
        <f aca="false">VLOOKUP(MONTH(A98),Volumes,4)</f>
        <v>10000</v>
      </c>
      <c r="C98" s="96"/>
      <c r="D98" s="97" t="n">
        <f aca="false">B98+C98</f>
        <v>10000</v>
      </c>
      <c r="E98" s="84" t="n">
        <f aca="false">IF(X98=0,0,IF(AND(X98=1,$H$3=1),D98*S98,IF($H$3=2,D98,"N/A")))</f>
        <v>310000</v>
      </c>
      <c r="F98" s="84" t="n">
        <f aca="false">E98*W98</f>
        <v>182492.231497836</v>
      </c>
      <c r="G98" s="32" t="n">
        <f aca="false">VLOOKUP($A98,Table,MATCH(G$4,Curves,0))</f>
        <v>3.097</v>
      </c>
      <c r="H98" s="98" t="n">
        <f aca="false">G98</f>
        <v>3.097</v>
      </c>
      <c r="I98" s="99" t="n">
        <f aca="false">H98</f>
        <v>3.097</v>
      </c>
      <c r="J98" s="32" t="n">
        <f aca="false">VLOOKUP($A98,Table,MATCH(J$4,Curves,0))</f>
        <v>-0.0105</v>
      </c>
      <c r="K98" s="98" t="n">
        <f aca="false">J98</f>
        <v>-0.0105</v>
      </c>
      <c r="L98" s="99" t="n">
        <f aca="false">K98</f>
        <v>-0.0105</v>
      </c>
      <c r="M98" s="32" t="n">
        <f aca="false">VLOOKUP($A98,Table,MATCH(M$4,Curves,0))</f>
        <v>0.01</v>
      </c>
      <c r="N98" s="98" t="n">
        <f aca="false">VLOOKUP($A98,Table,MATCH(N$4,Curves,0))</f>
        <v>0.03</v>
      </c>
      <c r="O98" s="99" t="n">
        <f aca="false">N98</f>
        <v>0.03</v>
      </c>
      <c r="P98" s="100"/>
      <c r="Q98" s="99" t="n">
        <f aca="false">O98+L98+I98</f>
        <v>3.1165</v>
      </c>
      <c r="R98" s="100"/>
      <c r="S98" s="35" t="n">
        <f aca="false">A99-A98</f>
        <v>31</v>
      </c>
      <c r="T98" s="101" t="n">
        <f aca="false">CHOOSE(F$3,A99+24,A98)</f>
        <v>39563</v>
      </c>
      <c r="U98" s="35" t="n">
        <f aca="false">T98-C$3</f>
        <v>2789</v>
      </c>
      <c r="V98" s="32" t="n">
        <f aca="false">VLOOKUP($A98,Table,MATCH(V$4,Curves,0))</f>
        <v>0.070611109310491</v>
      </c>
      <c r="W98" s="102" t="n">
        <f aca="false">1/(1+CHOOSE(F$3,(V99+($K$3/10000))/2,(V98+($K$3/10000))/2))^(2*U98/365.25)</f>
        <v>0.588684617734954</v>
      </c>
      <c r="X98" s="35" t="n">
        <f aca="false">IF(AND(mthbeg&lt;=A98,mthend&gt;=A98),1,0)</f>
        <v>1</v>
      </c>
      <c r="Y98" s="35" t="n">
        <f aca="false">S98*X98</f>
        <v>31</v>
      </c>
      <c r="AA98" s="89" t="n">
        <f aca="false">F98*G98</f>
        <v>565178.440948798</v>
      </c>
      <c r="AB98" s="89" t="n">
        <f aca="false">$F98*H98</f>
        <v>565178.440948798</v>
      </c>
      <c r="AC98" s="89" t="n">
        <f aca="false">$F98*I98</f>
        <v>565178.440948798</v>
      </c>
      <c r="AD98" s="89" t="n">
        <f aca="false">$F98*J98</f>
        <v>-1916.16843072728</v>
      </c>
      <c r="AE98" s="89" t="n">
        <f aca="false">$F98*K98</f>
        <v>-1916.16843072728</v>
      </c>
      <c r="AF98" s="89" t="n">
        <f aca="false">$F98*L98</f>
        <v>-1916.16843072728</v>
      </c>
      <c r="AG98" s="89" t="n">
        <f aca="false">$F98*M98</f>
        <v>1824.92231497836</v>
      </c>
      <c r="AH98" s="89" t="n">
        <f aca="false">$F98*N98</f>
        <v>5474.76694493508</v>
      </c>
      <c r="AI98" s="89" t="n">
        <f aca="false">F98*O98</f>
        <v>5474.76694493508</v>
      </c>
      <c r="AJ98" s="93"/>
      <c r="AK98" s="89" t="n">
        <f aca="false">CHOOSE($G$3,AB98-AC98,AC98-AB98)</f>
        <v>0</v>
      </c>
      <c r="AL98" s="89" t="n">
        <f aca="false">CHOOSE($G$3,AE98-AF98,AF98-AE98)</f>
        <v>0</v>
      </c>
      <c r="AM98" s="89" t="n">
        <f aca="false">CHOOSE($G$3,AH98-AI98,AI98-AH98)</f>
        <v>0</v>
      </c>
      <c r="AN98" s="103" t="n">
        <f aca="false">SUM(AK98:AM98)</f>
        <v>0</v>
      </c>
      <c r="AP98" s="89" t="n">
        <f aca="false">CHOOSE($G$3,AA98-AB98,AB98-AA98)</f>
        <v>0</v>
      </c>
      <c r="AQ98" s="89" t="n">
        <f aca="false">CHOOSE($G$3,AD98-AE98,AE98-AD98)</f>
        <v>0</v>
      </c>
      <c r="AR98" s="89" t="n">
        <f aca="false">CHOOSE($G$3,AG98-AH98,AH98-AG98)</f>
        <v>3649.84462995672</v>
      </c>
      <c r="AS98" s="103" t="n">
        <f aca="false">AP98+AQ98+AR98</f>
        <v>3649.84462995672</v>
      </c>
      <c r="AT98" s="103"/>
      <c r="AU98" s="90" t="n">
        <f aca="false">AS98+AN98</f>
        <v>3649.84462995672</v>
      </c>
      <c r="AW98" s="90" t="n">
        <f aca="false">AI98+AF98+AC98</f>
        <v>568737.039463005</v>
      </c>
      <c r="AX98" s="104"/>
    </row>
    <row r="99" customFormat="false" ht="12.75" hidden="false" customHeight="false" outlineLevel="0" collapsed="false">
      <c r="A99" s="94" t="n">
        <f aca="false">EDATE(A98,1)</f>
        <v>39539</v>
      </c>
      <c r="B99" s="95" t="n">
        <f aca="false">VLOOKUP(MONTH(A99),Volumes,4)</f>
        <v>10000</v>
      </c>
      <c r="C99" s="96"/>
      <c r="D99" s="97" t="n">
        <f aca="false">B99+C99</f>
        <v>10000</v>
      </c>
      <c r="E99" s="84" t="n">
        <f aca="false">IF(X99=0,0,IF(AND(X99=1,$H$3=1),D99*S99,IF($H$3=2,D99,"N/A")))</f>
        <v>300000</v>
      </c>
      <c r="F99" s="84" t="n">
        <f aca="false">E99*W99</f>
        <v>175603.839416527</v>
      </c>
      <c r="G99" s="32" t="n">
        <f aca="false">VLOOKUP($A99,Table,MATCH(G$4,Curves,0))</f>
        <v>2.972</v>
      </c>
      <c r="H99" s="98" t="n">
        <f aca="false">G99</f>
        <v>2.972</v>
      </c>
      <c r="I99" s="99" t="n">
        <f aca="false">H99</f>
        <v>2.972</v>
      </c>
      <c r="J99" s="32" t="n">
        <f aca="false">VLOOKUP($A99,Table,MATCH(J$4,Curves,0))</f>
        <v>-0.0105</v>
      </c>
      <c r="K99" s="98" t="n">
        <f aca="false">J99</f>
        <v>-0.0105</v>
      </c>
      <c r="L99" s="99" t="n">
        <f aca="false">K99</f>
        <v>-0.0105</v>
      </c>
      <c r="M99" s="32" t="n">
        <f aca="false">VLOOKUP($A99,Table,MATCH(M$4,Curves,0))</f>
        <v>0.0125</v>
      </c>
      <c r="N99" s="98" t="n">
        <f aca="false">VLOOKUP($A99,Table,MATCH(N$4,Curves,0))</f>
        <v>0.03</v>
      </c>
      <c r="O99" s="99" t="n">
        <f aca="false">N99</f>
        <v>0.03</v>
      </c>
      <c r="P99" s="100"/>
      <c r="Q99" s="99" t="n">
        <f aca="false">O99+L99+I99</f>
        <v>2.9915</v>
      </c>
      <c r="R99" s="100"/>
      <c r="S99" s="35" t="n">
        <f aca="false">A100-A99</f>
        <v>30</v>
      </c>
      <c r="T99" s="101" t="n">
        <f aca="false">CHOOSE(F$3,A100+24,A99)</f>
        <v>39593</v>
      </c>
      <c r="U99" s="35" t="n">
        <f aca="false">T99-C$3</f>
        <v>2819</v>
      </c>
      <c r="V99" s="32" t="n">
        <f aca="false">VLOOKUP($A99,Table,MATCH(V$4,Curves,0))</f>
        <v>0.07060940769729</v>
      </c>
      <c r="W99" s="102" t="n">
        <f aca="false">1/(1+CHOOSE(F$3,(V100+($K$3/10000))/2,(V99+($K$3/10000))/2))^(2*U99/365.25)</f>
        <v>0.585346131388424</v>
      </c>
      <c r="X99" s="35" t="n">
        <f aca="false">IF(AND(mthbeg&lt;=A99,mthend&gt;=A99),1,0)</f>
        <v>1</v>
      </c>
      <c r="Y99" s="35" t="n">
        <f aca="false">S99*X99</f>
        <v>30</v>
      </c>
      <c r="AA99" s="89" t="n">
        <f aca="false">F99*G99</f>
        <v>521894.610745919</v>
      </c>
      <c r="AB99" s="89" t="n">
        <f aca="false">$F99*H99</f>
        <v>521894.610745919</v>
      </c>
      <c r="AC99" s="89" t="n">
        <f aca="false">$F99*I99</f>
        <v>521894.610745919</v>
      </c>
      <c r="AD99" s="89" t="n">
        <f aca="false">$F99*J99</f>
        <v>-1843.84031387353</v>
      </c>
      <c r="AE99" s="89" t="n">
        <f aca="false">$F99*K99</f>
        <v>-1843.84031387353</v>
      </c>
      <c r="AF99" s="89" t="n">
        <f aca="false">$F99*L99</f>
        <v>-1843.84031387353</v>
      </c>
      <c r="AG99" s="89" t="n">
        <f aca="false">$F99*M99</f>
        <v>2195.04799270659</v>
      </c>
      <c r="AH99" s="89" t="n">
        <f aca="false">$F99*N99</f>
        <v>5268.11518249581</v>
      </c>
      <c r="AI99" s="89" t="n">
        <f aca="false">F99*O99</f>
        <v>5268.11518249581</v>
      </c>
      <c r="AJ99" s="93"/>
      <c r="AK99" s="89" t="n">
        <f aca="false">CHOOSE($G$3,AB99-AC99,AC99-AB99)</f>
        <v>0</v>
      </c>
      <c r="AL99" s="89" t="n">
        <f aca="false">CHOOSE($G$3,AE99-AF99,AF99-AE99)</f>
        <v>0</v>
      </c>
      <c r="AM99" s="89" t="n">
        <f aca="false">CHOOSE($G$3,AH99-AI99,AI99-AH99)</f>
        <v>0</v>
      </c>
      <c r="AN99" s="103" t="n">
        <f aca="false">SUM(AK99:AM99)</f>
        <v>0</v>
      </c>
      <c r="AP99" s="89" t="n">
        <f aca="false">CHOOSE($G$3,AA99-AB99,AB99-AA99)</f>
        <v>0</v>
      </c>
      <c r="AQ99" s="89" t="n">
        <f aca="false">CHOOSE($G$3,AD99-AE99,AE99-AD99)</f>
        <v>0</v>
      </c>
      <c r="AR99" s="89" t="n">
        <f aca="false">CHOOSE($G$3,AG99-AH99,AH99-AG99)</f>
        <v>3073.06718978922</v>
      </c>
      <c r="AS99" s="103" t="n">
        <f aca="false">AP99+AQ99+AR99</f>
        <v>3073.06718978922</v>
      </c>
      <c r="AT99" s="103"/>
      <c r="AU99" s="90" t="n">
        <f aca="false">AS99+AN99</f>
        <v>3073.06718978922</v>
      </c>
      <c r="AW99" s="90" t="n">
        <f aca="false">AI99+AF99+AC99</f>
        <v>525318.885614541</v>
      </c>
      <c r="AX99" s="104"/>
    </row>
    <row r="100" customFormat="false" ht="12.75" hidden="false" customHeight="false" outlineLevel="0" collapsed="false">
      <c r="A100" s="94" t="n">
        <f aca="false">EDATE(A99,1)</f>
        <v>39569</v>
      </c>
      <c r="B100" s="95" t="n">
        <f aca="false">VLOOKUP(MONTH(A100),Volumes,4)</f>
        <v>20000</v>
      </c>
      <c r="C100" s="96"/>
      <c r="D100" s="97" t="n">
        <f aca="false">B100+C100</f>
        <v>20000</v>
      </c>
      <c r="E100" s="84" t="n">
        <f aca="false">IF(X100=0,0,IF(AND(X100=1,$H$3=1),D100*S100,IF($H$3=2,D100,"N/A")))</f>
        <v>620000</v>
      </c>
      <c r="F100" s="84" t="n">
        <f aca="false">E100*W100</f>
        <v>360788.174622803</v>
      </c>
      <c r="G100" s="32" t="n">
        <f aca="false">VLOOKUP($A100,Table,MATCH(G$4,Curves,0))</f>
        <v>2.962</v>
      </c>
      <c r="H100" s="98" t="n">
        <f aca="false">G100</f>
        <v>2.962</v>
      </c>
      <c r="I100" s="99" t="n">
        <f aca="false">H100</f>
        <v>2.962</v>
      </c>
      <c r="J100" s="32" t="n">
        <f aca="false">VLOOKUP($A100,Table,MATCH(J$4,Curves,0))</f>
        <v>-0.01075</v>
      </c>
      <c r="K100" s="98" t="n">
        <f aca="false">J100</f>
        <v>-0.01075</v>
      </c>
      <c r="L100" s="99" t="n">
        <f aca="false">K100</f>
        <v>-0.01075</v>
      </c>
      <c r="M100" s="32" t="n">
        <f aca="false">VLOOKUP($A100,Table,MATCH(M$4,Curves,0))</f>
        <v>0.0125</v>
      </c>
      <c r="N100" s="98" t="n">
        <f aca="false">VLOOKUP($A100,Table,MATCH(N$4,Curves,0))</f>
        <v>0.03</v>
      </c>
      <c r="O100" s="99" t="n">
        <f aca="false">N100</f>
        <v>0.03</v>
      </c>
      <c r="P100" s="100"/>
      <c r="Q100" s="99" t="n">
        <f aca="false">O100+L100+I100</f>
        <v>2.98125</v>
      </c>
      <c r="R100" s="100"/>
      <c r="S100" s="35" t="n">
        <f aca="false">A101-A100</f>
        <v>31</v>
      </c>
      <c r="T100" s="101" t="n">
        <f aca="false">CHOOSE(F$3,A101+24,A100)</f>
        <v>39624</v>
      </c>
      <c r="U100" s="35" t="n">
        <f aca="false">T100-C$3</f>
        <v>2850</v>
      </c>
      <c r="V100" s="32" t="n">
        <f aca="false">VLOOKUP($A100,Table,MATCH(V$4,Curves,0))</f>
        <v>0.070607760974839</v>
      </c>
      <c r="W100" s="102" t="n">
        <f aca="false">1/(1+CHOOSE(F$3,(V101+($K$3/10000))/2,(V100+($K$3/10000))/2))^(2*U100/365.25)</f>
        <v>0.58191641068194</v>
      </c>
      <c r="X100" s="35" t="n">
        <f aca="false">IF(AND(mthbeg&lt;=A100,mthend&gt;=A100),1,0)</f>
        <v>1</v>
      </c>
      <c r="Y100" s="35" t="n">
        <f aca="false">S100*X100</f>
        <v>31</v>
      </c>
      <c r="AA100" s="89" t="n">
        <f aca="false">F100*G100</f>
        <v>1068654.57323274</v>
      </c>
      <c r="AB100" s="89" t="n">
        <f aca="false">$F100*H100</f>
        <v>1068654.57323274</v>
      </c>
      <c r="AC100" s="89" t="n">
        <f aca="false">$F100*I100</f>
        <v>1068654.57323274</v>
      </c>
      <c r="AD100" s="89" t="n">
        <f aca="false">$F100*J100</f>
        <v>-3878.47287719513</v>
      </c>
      <c r="AE100" s="89" t="n">
        <f aca="false">$F100*K100</f>
        <v>-3878.47287719513</v>
      </c>
      <c r="AF100" s="89" t="n">
        <f aca="false">$F100*L100</f>
        <v>-3878.47287719513</v>
      </c>
      <c r="AG100" s="89" t="n">
        <f aca="false">$F100*M100</f>
        <v>4509.85218278504</v>
      </c>
      <c r="AH100" s="89" t="n">
        <f aca="false">$F100*N100</f>
        <v>10823.6452386841</v>
      </c>
      <c r="AI100" s="89" t="n">
        <f aca="false">F100*O100</f>
        <v>10823.6452386841</v>
      </c>
      <c r="AJ100" s="93"/>
      <c r="AK100" s="89" t="n">
        <f aca="false">CHOOSE($G$3,AB100-AC100,AC100-AB100)</f>
        <v>0</v>
      </c>
      <c r="AL100" s="89" t="n">
        <f aca="false">CHOOSE($G$3,AE100-AF100,AF100-AE100)</f>
        <v>0</v>
      </c>
      <c r="AM100" s="89" t="n">
        <f aca="false">CHOOSE($G$3,AH100-AI100,AI100-AH100)</f>
        <v>0</v>
      </c>
      <c r="AN100" s="103" t="n">
        <f aca="false">SUM(AK100:AM100)</f>
        <v>0</v>
      </c>
      <c r="AP100" s="89" t="n">
        <f aca="false">CHOOSE($G$3,AA100-AB100,AB100-AA100)</f>
        <v>0</v>
      </c>
      <c r="AQ100" s="89" t="n">
        <f aca="false">CHOOSE($G$3,AD100-AE100,AE100-AD100)</f>
        <v>0</v>
      </c>
      <c r="AR100" s="89" t="n">
        <f aca="false">CHOOSE($G$3,AG100-AH100,AH100-AG100)</f>
        <v>6313.79305589905</v>
      </c>
      <c r="AS100" s="103" t="n">
        <f aca="false">AP100+AQ100+AR100</f>
        <v>6313.79305589905</v>
      </c>
      <c r="AT100" s="103"/>
      <c r="AU100" s="90" t="n">
        <f aca="false">AS100+AN100</f>
        <v>6313.79305589905</v>
      </c>
      <c r="AW100" s="90" t="n">
        <f aca="false">AI100+AF100+AC100</f>
        <v>1075599.74559423</v>
      </c>
      <c r="AX100" s="104"/>
    </row>
    <row r="101" customFormat="false" ht="12.75" hidden="false" customHeight="false" outlineLevel="0" collapsed="false">
      <c r="A101" s="94" t="n">
        <f aca="false">EDATE(A100,1)</f>
        <v>39600</v>
      </c>
      <c r="B101" s="95" t="n">
        <f aca="false">VLOOKUP(MONTH(A101),Volumes,4)</f>
        <v>40000</v>
      </c>
      <c r="C101" s="96"/>
      <c r="D101" s="97" t="n">
        <f aca="false">B101+C101</f>
        <v>40000</v>
      </c>
      <c r="E101" s="84" t="n">
        <f aca="false">IF(X101=0,0,IF(AND(X101=1,$H$3=1),D101*S101,IF($H$3=2,D101,"N/A")))</f>
        <v>1200000</v>
      </c>
      <c r="F101" s="84" t="n">
        <f aca="false">E101*W101</f>
        <v>694339.937877799</v>
      </c>
      <c r="G101" s="32" t="n">
        <f aca="false">VLOOKUP($A101,Table,MATCH(G$4,Curves,0))</f>
        <v>2.999</v>
      </c>
      <c r="H101" s="98" t="n">
        <f aca="false">G101</f>
        <v>2.999</v>
      </c>
      <c r="I101" s="99" t="n">
        <f aca="false">H101</f>
        <v>2.999</v>
      </c>
      <c r="J101" s="32" t="n">
        <f aca="false">VLOOKUP($A101,Table,MATCH(J$4,Curves,0))</f>
        <v>-0.01075</v>
      </c>
      <c r="K101" s="98" t="n">
        <f aca="false">J101</f>
        <v>-0.01075</v>
      </c>
      <c r="L101" s="99" t="n">
        <f aca="false">K101</f>
        <v>-0.01075</v>
      </c>
      <c r="M101" s="32" t="n">
        <f aca="false">VLOOKUP($A101,Table,MATCH(M$4,Curves,0))</f>
        <v>0.0125</v>
      </c>
      <c r="N101" s="98" t="n">
        <f aca="false">VLOOKUP($A101,Table,MATCH(N$4,Curves,0))</f>
        <v>0.03</v>
      </c>
      <c r="O101" s="99" t="n">
        <f aca="false">N101</f>
        <v>0.03</v>
      </c>
      <c r="P101" s="100"/>
      <c r="Q101" s="99" t="n">
        <f aca="false">O101+L101+I101</f>
        <v>3.01825</v>
      </c>
      <c r="R101" s="100"/>
      <c r="S101" s="35" t="n">
        <f aca="false">A102-A101</f>
        <v>30</v>
      </c>
      <c r="T101" s="101" t="n">
        <f aca="false">CHOOSE(F$3,A102+24,A101)</f>
        <v>39654</v>
      </c>
      <c r="U101" s="35" t="n">
        <f aca="false">T101-C$3</f>
        <v>2880</v>
      </c>
      <c r="V101" s="32" t="n">
        <f aca="false">VLOOKUP($A101,Table,MATCH(V$4,Curves,0))</f>
        <v>0.07060605936164</v>
      </c>
      <c r="W101" s="102" t="n">
        <f aca="false">1/(1+CHOOSE(F$3,(V102+($K$3/10000))/2,(V101+($K$3/10000))/2))^(2*U101/365.25)</f>
        <v>0.578616614898165</v>
      </c>
      <c r="X101" s="35" t="n">
        <f aca="false">IF(AND(mthbeg&lt;=A101,mthend&gt;=A101),1,0)</f>
        <v>1</v>
      </c>
      <c r="Y101" s="35" t="n">
        <f aca="false">S101*X101</f>
        <v>30</v>
      </c>
      <c r="AA101" s="89" t="n">
        <f aca="false">F101*G101</f>
        <v>2082325.47369552</v>
      </c>
      <c r="AB101" s="89" t="n">
        <f aca="false">$F101*H101</f>
        <v>2082325.47369552</v>
      </c>
      <c r="AC101" s="89" t="n">
        <f aca="false">$F101*I101</f>
        <v>2082325.47369552</v>
      </c>
      <c r="AD101" s="89" t="n">
        <f aca="false">$F101*J101</f>
        <v>-7464.15433218633</v>
      </c>
      <c r="AE101" s="89" t="n">
        <f aca="false">$F101*K101</f>
        <v>-7464.15433218633</v>
      </c>
      <c r="AF101" s="89" t="n">
        <f aca="false">$F101*L101</f>
        <v>-7464.15433218633</v>
      </c>
      <c r="AG101" s="89" t="n">
        <f aca="false">$F101*M101</f>
        <v>8679.24922347248</v>
      </c>
      <c r="AH101" s="89" t="n">
        <f aca="false">$F101*N101</f>
        <v>20830.198136334</v>
      </c>
      <c r="AI101" s="89" t="n">
        <f aca="false">F101*O101</f>
        <v>20830.198136334</v>
      </c>
      <c r="AJ101" s="93"/>
      <c r="AK101" s="89" t="n">
        <f aca="false">CHOOSE($G$3,AB101-AC101,AC101-AB101)</f>
        <v>0</v>
      </c>
      <c r="AL101" s="89" t="n">
        <f aca="false">CHOOSE($G$3,AE101-AF101,AF101-AE101)</f>
        <v>0</v>
      </c>
      <c r="AM101" s="89" t="n">
        <f aca="false">CHOOSE($G$3,AH101-AI101,AI101-AH101)</f>
        <v>0</v>
      </c>
      <c r="AN101" s="103" t="n">
        <f aca="false">SUM(AK101:AM101)</f>
        <v>0</v>
      </c>
      <c r="AP101" s="89" t="n">
        <f aca="false">CHOOSE($G$3,AA101-AB101,AB101-AA101)</f>
        <v>0</v>
      </c>
      <c r="AQ101" s="89" t="n">
        <f aca="false">CHOOSE($G$3,AD101-AE101,AE101-AD101)</f>
        <v>0</v>
      </c>
      <c r="AR101" s="89" t="n">
        <f aca="false">CHOOSE($G$3,AG101-AH101,AH101-AG101)</f>
        <v>12150.9489128615</v>
      </c>
      <c r="AS101" s="103" t="n">
        <f aca="false">AP101+AQ101+AR101</f>
        <v>12150.9489128615</v>
      </c>
      <c r="AT101" s="103"/>
      <c r="AU101" s="90" t="n">
        <f aca="false">AS101+AN101</f>
        <v>12150.9489128615</v>
      </c>
      <c r="AW101" s="90" t="n">
        <f aca="false">AI101+AF101+AC101</f>
        <v>2095691.51749967</v>
      </c>
      <c r="AX101" s="104"/>
    </row>
    <row r="102" customFormat="false" ht="12.75" hidden="false" customHeight="false" outlineLevel="0" collapsed="false">
      <c r="A102" s="94" t="n">
        <f aca="false">EDATE(A101,1)</f>
        <v>39630</v>
      </c>
      <c r="B102" s="95" t="n">
        <f aca="false">VLOOKUP(MONTH(A102),Volumes,4)</f>
        <v>40000</v>
      </c>
      <c r="C102" s="96"/>
      <c r="D102" s="97" t="n">
        <f aca="false">B102+C102</f>
        <v>40000</v>
      </c>
      <c r="E102" s="84" t="n">
        <f aca="false">IF(X102=0,0,IF(AND(X102=1,$H$3=1),D102*S102,IF($H$3=2,D102,"N/A")))</f>
        <v>1240000</v>
      </c>
      <c r="F102" s="84" t="n">
        <f aca="false">E102*W102</f>
        <v>713281.033943005</v>
      </c>
      <c r="G102" s="32" t="n">
        <f aca="false">VLOOKUP($A102,Table,MATCH(G$4,Curves,0))</f>
        <v>3.011</v>
      </c>
      <c r="H102" s="98" t="n">
        <f aca="false">G102</f>
        <v>3.011</v>
      </c>
      <c r="I102" s="99" t="n">
        <f aca="false">H102</f>
        <v>3.011</v>
      </c>
      <c r="J102" s="32" t="n">
        <f aca="false">VLOOKUP($A102,Table,MATCH(J$4,Curves,0))</f>
        <v>-0.01075</v>
      </c>
      <c r="K102" s="98" t="n">
        <f aca="false">J102</f>
        <v>-0.01075</v>
      </c>
      <c r="L102" s="99" t="n">
        <f aca="false">K102</f>
        <v>-0.01075</v>
      </c>
      <c r="M102" s="32" t="n">
        <f aca="false">VLOOKUP($A102,Table,MATCH(M$4,Curves,0))</f>
        <v>0.0125</v>
      </c>
      <c r="N102" s="98" t="n">
        <f aca="false">VLOOKUP($A102,Table,MATCH(N$4,Curves,0))</f>
        <v>0.03</v>
      </c>
      <c r="O102" s="99" t="n">
        <f aca="false">N102</f>
        <v>0.03</v>
      </c>
      <c r="P102" s="100"/>
      <c r="Q102" s="99" t="n">
        <f aca="false">O102+L102+I102</f>
        <v>3.03025</v>
      </c>
      <c r="R102" s="100"/>
      <c r="S102" s="35" t="n">
        <f aca="false">A103-A102</f>
        <v>31</v>
      </c>
      <c r="T102" s="101" t="n">
        <f aca="false">CHOOSE(F$3,A103+24,A102)</f>
        <v>39685</v>
      </c>
      <c r="U102" s="35" t="n">
        <f aca="false">T102-C$3</f>
        <v>2911</v>
      </c>
      <c r="V102" s="32" t="n">
        <f aca="false">VLOOKUP($A102,Table,MATCH(V$4,Curves,0))</f>
        <v>0.070604412639191</v>
      </c>
      <c r="W102" s="102" t="n">
        <f aca="false">1/(1+CHOOSE(F$3,(V103+($K$3/10000))/2,(V102+($K$3/10000))/2))^(2*U102/365.25)</f>
        <v>0.575226640276617</v>
      </c>
      <c r="X102" s="35" t="n">
        <f aca="false">IF(AND(mthbeg&lt;=A102,mthend&gt;=A102),1,0)</f>
        <v>1</v>
      </c>
      <c r="Y102" s="35" t="n">
        <f aca="false">S102*X102</f>
        <v>31</v>
      </c>
      <c r="AA102" s="89" t="n">
        <f aca="false">F102*G102</f>
        <v>2147689.19320239</v>
      </c>
      <c r="AB102" s="89" t="n">
        <f aca="false">$F102*H102</f>
        <v>2147689.19320239</v>
      </c>
      <c r="AC102" s="89" t="n">
        <f aca="false">$F102*I102</f>
        <v>2147689.19320239</v>
      </c>
      <c r="AD102" s="89" t="n">
        <f aca="false">$F102*J102</f>
        <v>-7667.77111488731</v>
      </c>
      <c r="AE102" s="89" t="n">
        <f aca="false">$F102*K102</f>
        <v>-7667.77111488731</v>
      </c>
      <c r="AF102" s="89" t="n">
        <f aca="false">$F102*L102</f>
        <v>-7667.77111488731</v>
      </c>
      <c r="AG102" s="89" t="n">
        <f aca="false">$F102*M102</f>
        <v>8916.01292428757</v>
      </c>
      <c r="AH102" s="89" t="n">
        <f aca="false">$F102*N102</f>
        <v>21398.4310182902</v>
      </c>
      <c r="AI102" s="89" t="n">
        <f aca="false">F102*O102</f>
        <v>21398.4310182902</v>
      </c>
      <c r="AJ102" s="93"/>
      <c r="AK102" s="89" t="n">
        <f aca="false">CHOOSE($G$3,AB102-AC102,AC102-AB102)</f>
        <v>0</v>
      </c>
      <c r="AL102" s="89" t="n">
        <f aca="false">CHOOSE($G$3,AE102-AF102,AF102-AE102)</f>
        <v>0</v>
      </c>
      <c r="AM102" s="89" t="n">
        <f aca="false">CHOOSE($G$3,AH102-AI102,AI102-AH102)</f>
        <v>0</v>
      </c>
      <c r="AN102" s="103" t="n">
        <f aca="false">SUM(AK102:AM102)</f>
        <v>0</v>
      </c>
      <c r="AP102" s="89" t="n">
        <f aca="false">CHOOSE($G$3,AA102-AB102,AB102-AA102)</f>
        <v>0</v>
      </c>
      <c r="AQ102" s="89" t="n">
        <f aca="false">CHOOSE($G$3,AD102-AE102,AE102-AD102)</f>
        <v>0</v>
      </c>
      <c r="AR102" s="89" t="n">
        <f aca="false">CHOOSE($G$3,AG102-AH102,AH102-AG102)</f>
        <v>12482.4180940026</v>
      </c>
      <c r="AS102" s="103" t="n">
        <f aca="false">AP102+AQ102+AR102</f>
        <v>12482.4180940026</v>
      </c>
      <c r="AT102" s="103"/>
      <c r="AU102" s="90" t="n">
        <f aca="false">AS102+AN102</f>
        <v>12482.4180940026</v>
      </c>
      <c r="AW102" s="90" t="n">
        <f aca="false">AI102+AF102+AC102</f>
        <v>2161419.85310579</v>
      </c>
      <c r="AX102" s="104"/>
    </row>
    <row r="103" customFormat="false" ht="12.75" hidden="false" customHeight="false" outlineLevel="0" collapsed="false">
      <c r="A103" s="94" t="n">
        <f aca="false">EDATE(A102,1)</f>
        <v>39661</v>
      </c>
      <c r="B103" s="95" t="n">
        <f aca="false">VLOOKUP(MONTH(A103),Volumes,4)</f>
        <v>40000</v>
      </c>
      <c r="C103" s="96"/>
      <c r="D103" s="97" t="n">
        <f aca="false">B103+C103</f>
        <v>40000</v>
      </c>
      <c r="E103" s="84" t="n">
        <f aca="false">IF(X103=0,0,IF(AND(X103=1,$H$3=1),D103*S103,IF($H$3=2,D103,"N/A")))</f>
        <v>1240000</v>
      </c>
      <c r="F103" s="84" t="n">
        <f aca="false">E103*W103</f>
        <v>709102.290945568</v>
      </c>
      <c r="G103" s="32" t="n">
        <f aca="false">VLOOKUP($A103,Table,MATCH(G$4,Curves,0))</f>
        <v>3.032</v>
      </c>
      <c r="H103" s="98" t="n">
        <f aca="false">G103</f>
        <v>3.032</v>
      </c>
      <c r="I103" s="99" t="n">
        <f aca="false">H103</f>
        <v>3.032</v>
      </c>
      <c r="J103" s="32" t="n">
        <f aca="false">VLOOKUP($A103,Table,MATCH(J$4,Curves,0))</f>
        <v>-0.01325</v>
      </c>
      <c r="K103" s="98" t="n">
        <f aca="false">J103</f>
        <v>-0.01325</v>
      </c>
      <c r="L103" s="99" t="n">
        <f aca="false">K103</f>
        <v>-0.01325</v>
      </c>
      <c r="M103" s="32" t="n">
        <f aca="false">VLOOKUP($A103,Table,MATCH(M$4,Curves,0))</f>
        <v>0.0125</v>
      </c>
      <c r="N103" s="98" t="n">
        <f aca="false">VLOOKUP($A103,Table,MATCH(N$4,Curves,0))</f>
        <v>0.03</v>
      </c>
      <c r="O103" s="99" t="n">
        <f aca="false">N103</f>
        <v>0.03</v>
      </c>
      <c r="P103" s="100"/>
      <c r="Q103" s="99" t="n">
        <f aca="false">O103+L103+I103</f>
        <v>3.04875</v>
      </c>
      <c r="R103" s="100"/>
      <c r="S103" s="35" t="n">
        <f aca="false">A104-A103</f>
        <v>31</v>
      </c>
      <c r="T103" s="101" t="n">
        <f aca="false">CHOOSE(F$3,A104+24,A103)</f>
        <v>39716</v>
      </c>
      <c r="U103" s="35" t="n">
        <f aca="false">T103-C$3</f>
        <v>2942</v>
      </c>
      <c r="V103" s="32" t="n">
        <f aca="false">VLOOKUP($A103,Table,MATCH(V$4,Curves,0))</f>
        <v>0.070602711026</v>
      </c>
      <c r="W103" s="102" t="n">
        <f aca="false">1/(1+CHOOSE(F$3,(V104+($K$3/10000))/2,(V103+($K$3/10000))/2))^(2*U103/365.25)</f>
        <v>0.571856686246426</v>
      </c>
      <c r="X103" s="35" t="n">
        <f aca="false">IF(AND(mthbeg&lt;=A103,mthend&gt;=A103),1,0)</f>
        <v>1</v>
      </c>
      <c r="Y103" s="35" t="n">
        <f aca="false">S103*X103</f>
        <v>31</v>
      </c>
      <c r="AA103" s="89" t="n">
        <f aca="false">F103*G103</f>
        <v>2149998.14614696</v>
      </c>
      <c r="AB103" s="89" t="n">
        <f aca="false">$F103*H103</f>
        <v>2149998.14614696</v>
      </c>
      <c r="AC103" s="89" t="n">
        <f aca="false">$F103*I103</f>
        <v>2149998.14614696</v>
      </c>
      <c r="AD103" s="89" t="n">
        <f aca="false">$F103*J103</f>
        <v>-9395.60535502878</v>
      </c>
      <c r="AE103" s="89" t="n">
        <f aca="false">$F103*K103</f>
        <v>-9395.60535502878</v>
      </c>
      <c r="AF103" s="89" t="n">
        <f aca="false">$F103*L103</f>
        <v>-9395.60535502878</v>
      </c>
      <c r="AG103" s="89" t="n">
        <f aca="false">$F103*M103</f>
        <v>8863.7786368196</v>
      </c>
      <c r="AH103" s="89" t="n">
        <f aca="false">$F103*N103</f>
        <v>21273.068728367</v>
      </c>
      <c r="AI103" s="89" t="n">
        <f aca="false">F103*O103</f>
        <v>21273.068728367</v>
      </c>
      <c r="AJ103" s="93"/>
      <c r="AK103" s="89" t="n">
        <f aca="false">CHOOSE($G$3,AB103-AC103,AC103-AB103)</f>
        <v>0</v>
      </c>
      <c r="AL103" s="89" t="n">
        <f aca="false">CHOOSE($G$3,AE103-AF103,AF103-AE103)</f>
        <v>0</v>
      </c>
      <c r="AM103" s="89" t="n">
        <f aca="false">CHOOSE($G$3,AH103-AI103,AI103-AH103)</f>
        <v>0</v>
      </c>
      <c r="AN103" s="103" t="n">
        <f aca="false">SUM(AK103:AM103)</f>
        <v>0</v>
      </c>
      <c r="AP103" s="89" t="n">
        <f aca="false">CHOOSE($G$3,AA103-AB103,AB103-AA103)</f>
        <v>0</v>
      </c>
      <c r="AQ103" s="89" t="n">
        <f aca="false">CHOOSE($G$3,AD103-AE103,AE103-AD103)</f>
        <v>0</v>
      </c>
      <c r="AR103" s="89" t="n">
        <f aca="false">CHOOSE($G$3,AG103-AH103,AH103-AG103)</f>
        <v>12409.2900915474</v>
      </c>
      <c r="AS103" s="103" t="n">
        <f aca="false">AP103+AQ103+AR103</f>
        <v>12409.2900915474</v>
      </c>
      <c r="AT103" s="103"/>
      <c r="AU103" s="90" t="n">
        <f aca="false">AS103+AN103</f>
        <v>12409.2900915474</v>
      </c>
      <c r="AW103" s="90" t="n">
        <f aca="false">AI103+AF103+AC103</f>
        <v>2161875.6095203</v>
      </c>
      <c r="AX103" s="104"/>
    </row>
    <row r="104" customFormat="false" ht="12.75" hidden="false" customHeight="false" outlineLevel="0" collapsed="false">
      <c r="A104" s="94" t="n">
        <f aca="false">EDATE(A103,1)</f>
        <v>39692</v>
      </c>
      <c r="B104" s="95" t="n">
        <f aca="false">VLOOKUP(MONTH(A104),Volumes,4)</f>
        <v>20000</v>
      </c>
      <c r="C104" s="96"/>
      <c r="D104" s="97" t="n">
        <f aca="false">B104+C104</f>
        <v>20000</v>
      </c>
      <c r="E104" s="84" t="n">
        <f aca="false">IF(X104=0,0,IF(AND(X104=1,$H$3=1),D104*S104,IF($H$3=2,D104,"N/A")))</f>
        <v>600000</v>
      </c>
      <c r="F104" s="84" t="n">
        <f aca="false">E104*W104</f>
        <v>341168.63426034</v>
      </c>
      <c r="G104" s="32" t="n">
        <f aca="false">VLOOKUP($A104,Table,MATCH(G$4,Curves,0))</f>
        <v>3.054</v>
      </c>
      <c r="H104" s="98" t="n">
        <f aca="false">G104</f>
        <v>3.054</v>
      </c>
      <c r="I104" s="99" t="n">
        <f aca="false">H104</f>
        <v>3.054</v>
      </c>
      <c r="J104" s="32" t="n">
        <f aca="false">VLOOKUP($A104,Table,MATCH(J$4,Curves,0))</f>
        <v>-0.01325</v>
      </c>
      <c r="K104" s="98" t="n">
        <f aca="false">J104</f>
        <v>-0.01325</v>
      </c>
      <c r="L104" s="99" t="n">
        <f aca="false">K104</f>
        <v>-0.01325</v>
      </c>
      <c r="M104" s="32" t="n">
        <f aca="false">VLOOKUP($A104,Table,MATCH(M$4,Curves,0))</f>
        <v>0.0125</v>
      </c>
      <c r="N104" s="98" t="n">
        <f aca="false">VLOOKUP($A104,Table,MATCH(N$4,Curves,0))</f>
        <v>0.03</v>
      </c>
      <c r="O104" s="99" t="n">
        <f aca="false">N104</f>
        <v>0.03</v>
      </c>
      <c r="P104" s="100"/>
      <c r="Q104" s="99" t="n">
        <f aca="false">O104+L104+I104</f>
        <v>3.07075</v>
      </c>
      <c r="R104" s="100"/>
      <c r="S104" s="35" t="n">
        <f aca="false">A105-A104</f>
        <v>30</v>
      </c>
      <c r="T104" s="101" t="n">
        <f aca="false">CHOOSE(F$3,A105+24,A104)</f>
        <v>39746</v>
      </c>
      <c r="U104" s="35" t="n">
        <f aca="false">T104-C$3</f>
        <v>2972</v>
      </c>
      <c r="V104" s="32" t="n">
        <f aca="false">VLOOKUP($A104,Table,MATCH(V$4,Curves,0))</f>
        <v>0.070601009412798</v>
      </c>
      <c r="W104" s="102" t="n">
        <f aca="false">1/(1+CHOOSE(F$3,(V105+($K$3/10000))/2,(V104+($K$3/10000))/2))^(2*U104/365.25)</f>
        <v>0.568614390433899</v>
      </c>
      <c r="X104" s="35" t="n">
        <f aca="false">IF(AND(mthbeg&lt;=A104,mthend&gt;=A104),1,0)</f>
        <v>1</v>
      </c>
      <c r="Y104" s="35" t="n">
        <f aca="false">S104*X104</f>
        <v>30</v>
      </c>
      <c r="AA104" s="89" t="n">
        <f aca="false">F104*G104</f>
        <v>1041929.00903108</v>
      </c>
      <c r="AB104" s="89" t="n">
        <f aca="false">$F104*H104</f>
        <v>1041929.00903108</v>
      </c>
      <c r="AC104" s="89" t="n">
        <f aca="false">$F104*I104</f>
        <v>1041929.00903108</v>
      </c>
      <c r="AD104" s="89" t="n">
        <f aca="false">$F104*J104</f>
        <v>-4520.4844039495</v>
      </c>
      <c r="AE104" s="89" t="n">
        <f aca="false">$F104*K104</f>
        <v>-4520.4844039495</v>
      </c>
      <c r="AF104" s="89" t="n">
        <f aca="false">$F104*L104</f>
        <v>-4520.4844039495</v>
      </c>
      <c r="AG104" s="89" t="n">
        <f aca="false">$F104*M104</f>
        <v>4264.60792825425</v>
      </c>
      <c r="AH104" s="89" t="n">
        <f aca="false">$F104*N104</f>
        <v>10235.0590278102</v>
      </c>
      <c r="AI104" s="89" t="n">
        <f aca="false">F104*O104</f>
        <v>10235.0590278102</v>
      </c>
      <c r="AJ104" s="93"/>
      <c r="AK104" s="89" t="n">
        <f aca="false">CHOOSE($G$3,AB104-AC104,AC104-AB104)</f>
        <v>0</v>
      </c>
      <c r="AL104" s="89" t="n">
        <f aca="false">CHOOSE($G$3,AE104-AF104,AF104-AE104)</f>
        <v>0</v>
      </c>
      <c r="AM104" s="89" t="n">
        <f aca="false">CHOOSE($G$3,AH104-AI104,AI104-AH104)</f>
        <v>0</v>
      </c>
      <c r="AN104" s="103" t="n">
        <f aca="false">SUM(AK104:AM104)</f>
        <v>0</v>
      </c>
      <c r="AP104" s="89" t="n">
        <f aca="false">CHOOSE($G$3,AA104-AB104,AB104-AA104)</f>
        <v>0</v>
      </c>
      <c r="AQ104" s="89" t="n">
        <f aca="false">CHOOSE($G$3,AD104-AE104,AE104-AD104)</f>
        <v>0</v>
      </c>
      <c r="AR104" s="89" t="n">
        <f aca="false">CHOOSE($G$3,AG104-AH104,AH104-AG104)</f>
        <v>5970.45109955594</v>
      </c>
      <c r="AS104" s="103" t="n">
        <f aca="false">AP104+AQ104+AR104</f>
        <v>5970.45109955594</v>
      </c>
      <c r="AT104" s="103"/>
      <c r="AU104" s="90" t="n">
        <f aca="false">AS104+AN104</f>
        <v>5970.45109955594</v>
      </c>
      <c r="AW104" s="90" t="n">
        <f aca="false">AI104+AF104+AC104</f>
        <v>1047643.58365494</v>
      </c>
      <c r="AX104" s="104"/>
    </row>
    <row r="105" customFormat="false" ht="12.75" hidden="false" customHeight="false" outlineLevel="0" collapsed="false">
      <c r="A105" s="94" t="n">
        <f aca="false">EDATE(A104,1)</f>
        <v>39722</v>
      </c>
      <c r="B105" s="95" t="n">
        <f aca="false">VLOOKUP(MONTH(A105),Volumes,4)</f>
        <v>10000</v>
      </c>
      <c r="C105" s="96"/>
      <c r="D105" s="97" t="n">
        <f aca="false">B105+C105</f>
        <v>10000</v>
      </c>
      <c r="E105" s="84" t="n">
        <f aca="false">IF(X105=0,0,IF(AND(X105=1,$H$3=1),D105*S105,IF($H$3=2,D105,"N/A")))</f>
        <v>310000</v>
      </c>
      <c r="F105" s="84" t="n">
        <f aca="false">E105*W105</f>
        <v>175237.880190983</v>
      </c>
      <c r="G105" s="32" t="n">
        <f aca="false">VLOOKUP($A105,Table,MATCH(G$4,Curves,0))</f>
        <v>3.064</v>
      </c>
      <c r="H105" s="98" t="n">
        <f aca="false">G105</f>
        <v>3.064</v>
      </c>
      <c r="I105" s="99" t="n">
        <f aca="false">H105</f>
        <v>3.064</v>
      </c>
      <c r="J105" s="32" t="n">
        <f aca="false">VLOOKUP($A105,Table,MATCH(J$4,Curves,0))</f>
        <v>-0.029</v>
      </c>
      <c r="K105" s="98" t="n">
        <f aca="false">J105</f>
        <v>-0.029</v>
      </c>
      <c r="L105" s="99" t="n">
        <f aca="false">K105</f>
        <v>-0.029</v>
      </c>
      <c r="M105" s="32" t="n">
        <f aca="false">VLOOKUP($A105,Table,MATCH(M$4,Curves,0))</f>
        <v>0.0125</v>
      </c>
      <c r="N105" s="98" t="n">
        <f aca="false">VLOOKUP($A105,Table,MATCH(N$4,Curves,0))</f>
        <v>0.03</v>
      </c>
      <c r="O105" s="99" t="n">
        <f aca="false">N105</f>
        <v>0.03</v>
      </c>
      <c r="P105" s="100"/>
      <c r="Q105" s="99" t="n">
        <f aca="false">O105+L105+I105</f>
        <v>3.065</v>
      </c>
      <c r="R105" s="100"/>
      <c r="S105" s="35" t="n">
        <f aca="false">A106-A105</f>
        <v>31</v>
      </c>
      <c r="T105" s="101" t="n">
        <f aca="false">CHOOSE(F$3,A106+24,A105)</f>
        <v>39777</v>
      </c>
      <c r="U105" s="35" t="n">
        <f aca="false">T105-C$3</f>
        <v>3003</v>
      </c>
      <c r="V105" s="32" t="n">
        <f aca="false">VLOOKUP($A105,Table,MATCH(V$4,Curves,0))</f>
        <v>0.070599362690352</v>
      </c>
      <c r="W105" s="102" t="n">
        <f aca="false">1/(1+CHOOSE(F$3,(V106+($K$3/10000))/2,(V105+($K$3/10000))/2))^(2*U105/365.25)</f>
        <v>0.565283484487041</v>
      </c>
      <c r="X105" s="35" t="n">
        <f aca="false">IF(AND(mthbeg&lt;=A105,mthend&gt;=A105),1,0)</f>
        <v>1</v>
      </c>
      <c r="Y105" s="35" t="n">
        <f aca="false">S105*X105</f>
        <v>31</v>
      </c>
      <c r="AA105" s="89" t="n">
        <f aca="false">F105*G105</f>
        <v>536928.864905171</v>
      </c>
      <c r="AB105" s="89" t="n">
        <f aca="false">$F105*H105</f>
        <v>536928.864905171</v>
      </c>
      <c r="AC105" s="89" t="n">
        <f aca="false">$F105*I105</f>
        <v>536928.864905171</v>
      </c>
      <c r="AD105" s="89" t="n">
        <f aca="false">$F105*J105</f>
        <v>-5081.8985255385</v>
      </c>
      <c r="AE105" s="89" t="n">
        <f aca="false">$F105*K105</f>
        <v>-5081.8985255385</v>
      </c>
      <c r="AF105" s="89" t="n">
        <f aca="false">$F105*L105</f>
        <v>-5081.8985255385</v>
      </c>
      <c r="AG105" s="89" t="n">
        <f aca="false">$F105*M105</f>
        <v>2190.47350238728</v>
      </c>
      <c r="AH105" s="89" t="n">
        <f aca="false">$F105*N105</f>
        <v>5257.13640572948</v>
      </c>
      <c r="AI105" s="89" t="n">
        <f aca="false">F105*O105</f>
        <v>5257.13640572948</v>
      </c>
      <c r="AJ105" s="93"/>
      <c r="AK105" s="89" t="n">
        <f aca="false">CHOOSE($G$3,AB105-AC105,AC105-AB105)</f>
        <v>0</v>
      </c>
      <c r="AL105" s="89" t="n">
        <f aca="false">CHOOSE($G$3,AE105-AF105,AF105-AE105)</f>
        <v>0</v>
      </c>
      <c r="AM105" s="89" t="n">
        <f aca="false">CHOOSE($G$3,AH105-AI105,AI105-AH105)</f>
        <v>0</v>
      </c>
      <c r="AN105" s="103" t="n">
        <f aca="false">SUM(AK105:AM105)</f>
        <v>0</v>
      </c>
      <c r="AP105" s="89" t="n">
        <f aca="false">CHOOSE($G$3,AA105-AB105,AB105-AA105)</f>
        <v>0</v>
      </c>
      <c r="AQ105" s="89" t="n">
        <f aca="false">CHOOSE($G$3,AD105-AE105,AE105-AD105)</f>
        <v>0</v>
      </c>
      <c r="AR105" s="89" t="n">
        <f aca="false">CHOOSE($G$3,AG105-AH105,AH105-AG105)</f>
        <v>3066.6629033422</v>
      </c>
      <c r="AS105" s="103" t="n">
        <f aca="false">AP105+AQ105+AR105</f>
        <v>3066.6629033422</v>
      </c>
      <c r="AT105" s="103"/>
      <c r="AU105" s="90" t="n">
        <f aca="false">AS105+AN105</f>
        <v>3066.6629033422</v>
      </c>
      <c r="AW105" s="90" t="n">
        <f aca="false">AI105+AF105+AC105</f>
        <v>537104.102785362</v>
      </c>
      <c r="AX105" s="104"/>
    </row>
    <row r="106" customFormat="false" ht="12.75" hidden="false" customHeight="false" outlineLevel="0" collapsed="false">
      <c r="A106" s="94" t="n">
        <f aca="false">EDATE(A105,1)</f>
        <v>39753</v>
      </c>
      <c r="B106" s="95" t="n">
        <f aca="false">VLOOKUP(MONTH(A106),Volumes,4)</f>
        <v>10000</v>
      </c>
      <c r="C106" s="96"/>
      <c r="D106" s="97" t="n">
        <f aca="false">B106+C106</f>
        <v>10000</v>
      </c>
      <c r="E106" s="84" t="n">
        <f aca="false">IF(X106=0,0,IF(AND(X106=1,$H$3=1),D106*S106,IF($H$3=2,D106,"N/A")))</f>
        <v>300000</v>
      </c>
      <c r="F106" s="84" t="n">
        <f aca="false">E106*W106</f>
        <v>168623.626754765</v>
      </c>
      <c r="G106" s="32" t="n">
        <f aca="false">VLOOKUP($A106,Table,MATCH(G$4,Curves,0))</f>
        <v>3.131</v>
      </c>
      <c r="H106" s="98" t="n">
        <f aca="false">G106</f>
        <v>3.131</v>
      </c>
      <c r="I106" s="99" t="n">
        <f aca="false">H106</f>
        <v>3.131</v>
      </c>
      <c r="J106" s="32" t="n">
        <f aca="false">VLOOKUP($A106,Table,MATCH(J$4,Curves,0))</f>
        <v>-0.0305</v>
      </c>
      <c r="K106" s="98" t="n">
        <f aca="false">J106</f>
        <v>-0.0305</v>
      </c>
      <c r="L106" s="99" t="n">
        <f aca="false">K106</f>
        <v>-0.0305</v>
      </c>
      <c r="M106" s="32" t="n">
        <f aca="false">VLOOKUP($A106,Table,MATCH(M$4,Curves,0))</f>
        <v>0.01</v>
      </c>
      <c r="N106" s="98" t="n">
        <f aca="false">VLOOKUP($A106,Table,MATCH(N$4,Curves,0))</f>
        <v>0.03</v>
      </c>
      <c r="O106" s="99" t="n">
        <f aca="false">N106</f>
        <v>0.03</v>
      </c>
      <c r="P106" s="100"/>
      <c r="Q106" s="99" t="n">
        <f aca="false">O106+L106+I106</f>
        <v>3.1305</v>
      </c>
      <c r="R106" s="100"/>
      <c r="S106" s="35" t="n">
        <f aca="false">A107-A106</f>
        <v>30</v>
      </c>
      <c r="T106" s="101" t="n">
        <f aca="false">CHOOSE(F$3,A107+24,A106)</f>
        <v>39807</v>
      </c>
      <c r="U106" s="35" t="n">
        <f aca="false">T106-C$3</f>
        <v>3033</v>
      </c>
      <c r="V106" s="32" t="n">
        <f aca="false">VLOOKUP($A106,Table,MATCH(V$4,Curves,0))</f>
        <v>0.070597661077158</v>
      </c>
      <c r="W106" s="102" t="n">
        <f aca="false">1/(1+CHOOSE(F$3,(V107+($K$3/10000))/2,(V106+($K$3/10000))/2))^(2*U106/365.25)</f>
        <v>0.562078755849217</v>
      </c>
      <c r="X106" s="35" t="n">
        <f aca="false">IF(AND(mthbeg&lt;=A106,mthend&gt;=A106),1,0)</f>
        <v>1</v>
      </c>
      <c r="Y106" s="35" t="n">
        <f aca="false">S106*X106</f>
        <v>30</v>
      </c>
      <c r="AA106" s="89" t="n">
        <f aca="false">F106*G106</f>
        <v>527960.57536917</v>
      </c>
      <c r="AB106" s="89" t="n">
        <f aca="false">$F106*H106</f>
        <v>527960.57536917</v>
      </c>
      <c r="AC106" s="89" t="n">
        <f aca="false">$F106*I106</f>
        <v>527960.57536917</v>
      </c>
      <c r="AD106" s="89" t="n">
        <f aca="false">$F106*J106</f>
        <v>-5143.02061602034</v>
      </c>
      <c r="AE106" s="89" t="n">
        <f aca="false">$F106*K106</f>
        <v>-5143.02061602034</v>
      </c>
      <c r="AF106" s="89" t="n">
        <f aca="false">$F106*L106</f>
        <v>-5143.02061602034</v>
      </c>
      <c r="AG106" s="89" t="n">
        <f aca="false">$F106*M106</f>
        <v>1686.23626754765</v>
      </c>
      <c r="AH106" s="89" t="n">
        <f aca="false">$F106*N106</f>
        <v>5058.70880264295</v>
      </c>
      <c r="AI106" s="89" t="n">
        <f aca="false">F106*O106</f>
        <v>5058.70880264295</v>
      </c>
      <c r="AJ106" s="93"/>
      <c r="AK106" s="89" t="n">
        <f aca="false">CHOOSE($G$3,AB106-AC106,AC106-AB106)</f>
        <v>0</v>
      </c>
      <c r="AL106" s="89" t="n">
        <f aca="false">CHOOSE($G$3,AE106-AF106,AF106-AE106)</f>
        <v>0</v>
      </c>
      <c r="AM106" s="89" t="n">
        <f aca="false">CHOOSE($G$3,AH106-AI106,AI106-AH106)</f>
        <v>0</v>
      </c>
      <c r="AN106" s="103" t="n">
        <f aca="false">SUM(AK106:AM106)</f>
        <v>0</v>
      </c>
      <c r="AP106" s="89" t="n">
        <f aca="false">CHOOSE($G$3,AA106-AB106,AB106-AA106)</f>
        <v>0</v>
      </c>
      <c r="AQ106" s="89" t="n">
        <f aca="false">CHOOSE($G$3,AD106-AE106,AE106-AD106)</f>
        <v>0</v>
      </c>
      <c r="AR106" s="89" t="n">
        <f aca="false">CHOOSE($G$3,AG106-AH106,AH106-AG106)</f>
        <v>3372.4725350953</v>
      </c>
      <c r="AS106" s="103" t="n">
        <f aca="false">AP106+AQ106+AR106</f>
        <v>3372.4725350953</v>
      </c>
      <c r="AT106" s="103"/>
      <c r="AU106" s="90" t="n">
        <f aca="false">AS106+AN106</f>
        <v>3372.4725350953</v>
      </c>
      <c r="AW106" s="90" t="n">
        <f aca="false">AI106+AF106+AC106</f>
        <v>527876.263555792</v>
      </c>
      <c r="AX106" s="104"/>
    </row>
    <row r="107" customFormat="false" ht="12.75" hidden="false" customHeight="false" outlineLevel="0" collapsed="false">
      <c r="A107" s="94" t="n">
        <f aca="false">EDATE(A106,1)</f>
        <v>39783</v>
      </c>
      <c r="B107" s="95" t="n">
        <f aca="false">VLOOKUP(MONTH(A107),Volumes,4)</f>
        <v>10000</v>
      </c>
      <c r="C107" s="96"/>
      <c r="D107" s="97" t="n">
        <f aca="false">B107+C107</f>
        <v>10000</v>
      </c>
      <c r="E107" s="84" t="n">
        <f aca="false">IF(X107=0,0,IF(AND(X107=1,$H$3=1),D107*S107,IF($H$3=2,D107,"N/A")))</f>
        <v>310000</v>
      </c>
      <c r="F107" s="84" t="n">
        <f aca="false">E107*W107</f>
        <v>173223.797021056</v>
      </c>
      <c r="G107" s="32" t="n">
        <f aca="false">VLOOKUP($A107,Table,MATCH(G$4,Curves,0))</f>
        <v>3.202</v>
      </c>
      <c r="H107" s="98" t="n">
        <f aca="false">G107</f>
        <v>3.202</v>
      </c>
      <c r="I107" s="99" t="n">
        <f aca="false">H107</f>
        <v>3.202</v>
      </c>
      <c r="J107" s="32" t="n">
        <f aca="false">VLOOKUP($A107,Table,MATCH(J$4,Curves,0))</f>
        <v>-0.0305</v>
      </c>
      <c r="K107" s="98" t="n">
        <f aca="false">J107</f>
        <v>-0.0305</v>
      </c>
      <c r="L107" s="99" t="n">
        <f aca="false">K107</f>
        <v>-0.0305</v>
      </c>
      <c r="M107" s="32" t="n">
        <f aca="false">VLOOKUP($A107,Table,MATCH(M$4,Curves,0))</f>
        <v>0.01</v>
      </c>
      <c r="N107" s="98" t="n">
        <f aca="false">VLOOKUP($A107,Table,MATCH(N$4,Curves,0))</f>
        <v>0.03</v>
      </c>
      <c r="O107" s="99" t="n">
        <f aca="false">N107</f>
        <v>0.03</v>
      </c>
      <c r="P107" s="100"/>
      <c r="Q107" s="99" t="n">
        <f aca="false">O107+L107+I107</f>
        <v>3.2015</v>
      </c>
      <c r="R107" s="100"/>
      <c r="S107" s="35" t="n">
        <f aca="false">A108-A107</f>
        <v>31</v>
      </c>
      <c r="T107" s="101" t="n">
        <f aca="false">CHOOSE(F$3,A108+24,A107)</f>
        <v>39838</v>
      </c>
      <c r="U107" s="35" t="n">
        <f aca="false">T107-C$3</f>
        <v>3064</v>
      </c>
      <c r="V107" s="32" t="n">
        <f aca="false">VLOOKUP($A107,Table,MATCH(V$4,Curves,0))</f>
        <v>0.070596014354713</v>
      </c>
      <c r="W107" s="102" t="n">
        <f aca="false">1/(1+CHOOSE(F$3,(V108+($K$3/10000))/2,(V107+($K$3/10000))/2))^(2*U107/365.25)</f>
        <v>0.558786442003405</v>
      </c>
      <c r="X107" s="35" t="n">
        <f aca="false">IF(AND(mthbeg&lt;=A107,mthend&gt;=A107),1,0)</f>
        <v>1</v>
      </c>
      <c r="Y107" s="35" t="n">
        <f aca="false">S107*X107</f>
        <v>31</v>
      </c>
      <c r="AA107" s="89" t="n">
        <f aca="false">F107*G107</f>
        <v>554662.59806142</v>
      </c>
      <c r="AB107" s="89" t="n">
        <f aca="false">$F107*H107</f>
        <v>554662.59806142</v>
      </c>
      <c r="AC107" s="89" t="n">
        <f aca="false">$F107*I107</f>
        <v>554662.59806142</v>
      </c>
      <c r="AD107" s="89" t="n">
        <f aca="false">$F107*J107</f>
        <v>-5283.3258091422</v>
      </c>
      <c r="AE107" s="89" t="n">
        <f aca="false">$F107*K107</f>
        <v>-5283.3258091422</v>
      </c>
      <c r="AF107" s="89" t="n">
        <f aca="false">$F107*L107</f>
        <v>-5283.3258091422</v>
      </c>
      <c r="AG107" s="89" t="n">
        <f aca="false">$F107*M107</f>
        <v>1732.23797021056</v>
      </c>
      <c r="AH107" s="89" t="n">
        <f aca="false">$F107*N107</f>
        <v>5196.71391063167</v>
      </c>
      <c r="AI107" s="89" t="n">
        <f aca="false">F107*O107</f>
        <v>5196.71391063167</v>
      </c>
      <c r="AJ107" s="93"/>
      <c r="AK107" s="89" t="n">
        <f aca="false">CHOOSE($G$3,AB107-AC107,AC107-AB107)</f>
        <v>0</v>
      </c>
      <c r="AL107" s="89" t="n">
        <f aca="false">CHOOSE($G$3,AE107-AF107,AF107-AE107)</f>
        <v>0</v>
      </c>
      <c r="AM107" s="89" t="n">
        <f aca="false">CHOOSE($G$3,AH107-AI107,AI107-AH107)</f>
        <v>0</v>
      </c>
      <c r="AN107" s="103" t="n">
        <f aca="false">SUM(AK107:AM107)</f>
        <v>0</v>
      </c>
      <c r="AP107" s="89" t="n">
        <f aca="false">CHOOSE($G$3,AA107-AB107,AB107-AA107)</f>
        <v>0</v>
      </c>
      <c r="AQ107" s="89" t="n">
        <f aca="false">CHOOSE($G$3,AD107-AE107,AE107-AD107)</f>
        <v>0</v>
      </c>
      <c r="AR107" s="89" t="n">
        <f aca="false">CHOOSE($G$3,AG107-AH107,AH107-AG107)</f>
        <v>3464.47594042111</v>
      </c>
      <c r="AS107" s="103" t="n">
        <f aca="false">AP107+AQ107+AR107</f>
        <v>3464.47594042111</v>
      </c>
      <c r="AT107" s="103"/>
      <c r="AU107" s="90" t="n">
        <f aca="false">AS107+AN107</f>
        <v>3464.47594042111</v>
      </c>
      <c r="AW107" s="90" t="n">
        <f aca="false">AI107+AF107+AC107</f>
        <v>554575.98616291</v>
      </c>
      <c r="AX107" s="104"/>
    </row>
    <row r="108" customFormat="false" ht="12.75" hidden="false" customHeight="false" outlineLevel="0" collapsed="false">
      <c r="A108" s="94" t="n">
        <f aca="false">EDATE(A107,1)</f>
        <v>39814</v>
      </c>
      <c r="B108" s="95" t="n">
        <f aca="false">VLOOKUP(MONTH(A108),Volumes,4)</f>
        <v>10000</v>
      </c>
      <c r="C108" s="96"/>
      <c r="D108" s="97" t="n">
        <f aca="false">B108+C108</f>
        <v>10000</v>
      </c>
      <c r="E108" s="84" t="n">
        <f aca="false">IF(X108=0,0,IF(AND(X108=1,$H$3=1),D108*S108,IF($H$3=2,D108,"N/A")))</f>
        <v>310000</v>
      </c>
      <c r="F108" s="84" t="n">
        <f aca="false">E108*W108</f>
        <v>172209.205928763</v>
      </c>
      <c r="G108" s="32" t="n">
        <f aca="false">VLOOKUP($A108,Table,MATCH(G$4,Curves,0))</f>
        <v>3.379</v>
      </c>
      <c r="H108" s="98" t="n">
        <f aca="false">G108</f>
        <v>3.379</v>
      </c>
      <c r="I108" s="99" t="n">
        <f aca="false">H108</f>
        <v>3.379</v>
      </c>
      <c r="J108" s="32" t="n">
        <f aca="false">VLOOKUP($A108,Table,MATCH(J$4,Curves,0))</f>
        <v>-0.0305</v>
      </c>
      <c r="K108" s="98" t="n">
        <f aca="false">J108</f>
        <v>-0.0305</v>
      </c>
      <c r="L108" s="99" t="n">
        <f aca="false">K108</f>
        <v>-0.0305</v>
      </c>
      <c r="M108" s="32" t="n">
        <f aca="false">VLOOKUP($A108,Table,MATCH(M$4,Curves,0))</f>
        <v>0.01</v>
      </c>
      <c r="N108" s="98" t="n">
        <f aca="false">VLOOKUP($A108,Table,MATCH(N$4,Curves,0))</f>
        <v>0.03</v>
      </c>
      <c r="O108" s="99" t="n">
        <f aca="false">N108</f>
        <v>0.03</v>
      </c>
      <c r="P108" s="100"/>
      <c r="Q108" s="99" t="n">
        <f aca="false">O108+L108+I108</f>
        <v>3.3785</v>
      </c>
      <c r="R108" s="100"/>
      <c r="S108" s="35" t="n">
        <f aca="false">A109-A108</f>
        <v>31</v>
      </c>
      <c r="T108" s="101" t="n">
        <f aca="false">CHOOSE(F$3,A109+24,A108)</f>
        <v>39869</v>
      </c>
      <c r="U108" s="35" t="n">
        <f aca="false">T108-C$3</f>
        <v>3095</v>
      </c>
      <c r="V108" s="32" t="n">
        <f aca="false">VLOOKUP($A108,Table,MATCH(V$4,Curves,0))</f>
        <v>0.070594312741521</v>
      </c>
      <c r="W108" s="102" t="n">
        <f aca="false">1/(1+CHOOSE(F$3,(V109+($K$3/10000))/2,(V108+($K$3/10000))/2))^(2*U108/365.25)</f>
        <v>0.555513567512139</v>
      </c>
      <c r="X108" s="35" t="n">
        <f aca="false">IF(AND(mthbeg&lt;=A108,mthend&gt;=A108),1,0)</f>
        <v>1</v>
      </c>
      <c r="Y108" s="35" t="n">
        <f aca="false">S108*X108</f>
        <v>31</v>
      </c>
      <c r="AA108" s="89" t="n">
        <f aca="false">F108*G108</f>
        <v>581894.90683329</v>
      </c>
      <c r="AB108" s="89" t="n">
        <f aca="false">$F108*H108</f>
        <v>581894.90683329</v>
      </c>
      <c r="AC108" s="89" t="n">
        <f aca="false">$F108*I108</f>
        <v>581894.90683329</v>
      </c>
      <c r="AD108" s="89" t="n">
        <f aca="false">$F108*J108</f>
        <v>-5252.38078082727</v>
      </c>
      <c r="AE108" s="89" t="n">
        <f aca="false">$F108*K108</f>
        <v>-5252.38078082727</v>
      </c>
      <c r="AF108" s="89" t="n">
        <f aca="false">$F108*L108</f>
        <v>-5252.38078082727</v>
      </c>
      <c r="AG108" s="89" t="n">
        <f aca="false">$F108*M108</f>
        <v>1722.09205928763</v>
      </c>
      <c r="AH108" s="89" t="n">
        <f aca="false">$F108*N108</f>
        <v>5166.27617786289</v>
      </c>
      <c r="AI108" s="89" t="n">
        <f aca="false">F108*O108</f>
        <v>5166.27617786289</v>
      </c>
      <c r="AJ108" s="93"/>
      <c r="AK108" s="89" t="n">
        <f aca="false">CHOOSE($G$3,AB108-AC108,AC108-AB108)</f>
        <v>0</v>
      </c>
      <c r="AL108" s="89" t="n">
        <f aca="false">CHOOSE($G$3,AE108-AF108,AF108-AE108)</f>
        <v>0</v>
      </c>
      <c r="AM108" s="89" t="n">
        <f aca="false">CHOOSE($G$3,AH108-AI108,AI108-AH108)</f>
        <v>0</v>
      </c>
      <c r="AN108" s="103" t="n">
        <f aca="false">SUM(AK108:AM108)</f>
        <v>0</v>
      </c>
      <c r="AP108" s="89" t="n">
        <f aca="false">CHOOSE($G$3,AA108-AB108,AB108-AA108)</f>
        <v>0</v>
      </c>
      <c r="AQ108" s="89" t="n">
        <f aca="false">CHOOSE($G$3,AD108-AE108,AE108-AD108)</f>
        <v>0</v>
      </c>
      <c r="AR108" s="89" t="n">
        <f aca="false">CHOOSE($G$3,AG108-AH108,AH108-AG108)</f>
        <v>3444.18411857526</v>
      </c>
      <c r="AS108" s="103" t="n">
        <f aca="false">AP108+AQ108+AR108</f>
        <v>3444.18411857526</v>
      </c>
      <c r="AT108" s="103"/>
      <c r="AU108" s="90" t="n">
        <f aca="false">AS108+AN108</f>
        <v>3444.18411857526</v>
      </c>
      <c r="AW108" s="90" t="n">
        <f aca="false">AI108+AF108+AC108</f>
        <v>581808.802230326</v>
      </c>
      <c r="AX108" s="104"/>
    </row>
    <row r="109" customFormat="false" ht="12.75" hidden="false" customHeight="false" outlineLevel="0" collapsed="false">
      <c r="A109" s="94" t="n">
        <f aca="false">EDATE(A108,1)</f>
        <v>39845</v>
      </c>
      <c r="B109" s="95" t="n">
        <f aca="false">VLOOKUP(MONTH(A109),Volumes,4)</f>
        <v>10000</v>
      </c>
      <c r="C109" s="96"/>
      <c r="D109" s="97" t="n">
        <f aca="false">B109+C109</f>
        <v>10000</v>
      </c>
      <c r="E109" s="84" t="n">
        <f aca="false">IF(X109=0,0,IF(AND(X109=1,$H$3=1),D109*S109,IF($H$3=2,D109,"N/A")))</f>
        <v>280000</v>
      </c>
      <c r="F109" s="84" t="n">
        <f aca="false">E109*W109</f>
        <v>154720.72983217</v>
      </c>
      <c r="G109" s="32" t="n">
        <f aca="false">VLOOKUP($A109,Table,MATCH(G$4,Curves,0))</f>
        <v>3.273</v>
      </c>
      <c r="H109" s="98" t="n">
        <f aca="false">G109</f>
        <v>3.273</v>
      </c>
      <c r="I109" s="99" t="n">
        <f aca="false">H109</f>
        <v>3.273</v>
      </c>
      <c r="J109" s="32" t="n">
        <f aca="false">VLOOKUP($A109,Table,MATCH(J$4,Curves,0))</f>
        <v>-0.0305</v>
      </c>
      <c r="K109" s="98" t="n">
        <f aca="false">J109</f>
        <v>-0.0305</v>
      </c>
      <c r="L109" s="99" t="n">
        <f aca="false">K109</f>
        <v>-0.0305</v>
      </c>
      <c r="M109" s="32" t="n">
        <f aca="false">VLOOKUP($A109,Table,MATCH(M$4,Curves,0))</f>
        <v>0.01</v>
      </c>
      <c r="N109" s="98" t="n">
        <f aca="false">VLOOKUP($A109,Table,MATCH(N$4,Curves,0))</f>
        <v>0.03</v>
      </c>
      <c r="O109" s="99" t="n">
        <f aca="false">N109</f>
        <v>0.03</v>
      </c>
      <c r="P109" s="100"/>
      <c r="Q109" s="99" t="n">
        <f aca="false">O109+L109+I109</f>
        <v>3.2725</v>
      </c>
      <c r="R109" s="100"/>
      <c r="S109" s="35" t="n">
        <f aca="false">A110-A109</f>
        <v>28</v>
      </c>
      <c r="T109" s="101" t="n">
        <f aca="false">CHOOSE(F$3,A110+24,A109)</f>
        <v>39897</v>
      </c>
      <c r="U109" s="35" t="n">
        <f aca="false">T109-C$3</f>
        <v>3123</v>
      </c>
      <c r="V109" s="32" t="n">
        <f aca="false">VLOOKUP($A109,Table,MATCH(V$4,Curves,0))</f>
        <v>0.07059261112833</v>
      </c>
      <c r="W109" s="102" t="n">
        <f aca="false">1/(1+CHOOSE(F$3,(V110+($K$3/10000))/2,(V109+($K$3/10000))/2))^(2*U109/365.25)</f>
        <v>0.552574035114893</v>
      </c>
      <c r="X109" s="35" t="n">
        <f aca="false">IF(AND(mthbeg&lt;=A109,mthend&gt;=A109),1,0)</f>
        <v>1</v>
      </c>
      <c r="Y109" s="35" t="n">
        <f aca="false">S109*X109</f>
        <v>28</v>
      </c>
      <c r="AA109" s="89" t="n">
        <f aca="false">F109*G109</f>
        <v>506400.948740692</v>
      </c>
      <c r="AB109" s="89" t="n">
        <f aca="false">$F109*H109</f>
        <v>506400.948740692</v>
      </c>
      <c r="AC109" s="89" t="n">
        <f aca="false">$F109*I109</f>
        <v>506400.948740692</v>
      </c>
      <c r="AD109" s="89" t="n">
        <f aca="false">$F109*J109</f>
        <v>-4718.98225988118</v>
      </c>
      <c r="AE109" s="89" t="n">
        <f aca="false">$F109*K109</f>
        <v>-4718.98225988118</v>
      </c>
      <c r="AF109" s="89" t="n">
        <f aca="false">$F109*L109</f>
        <v>-4718.98225988118</v>
      </c>
      <c r="AG109" s="89" t="n">
        <f aca="false">$F109*M109</f>
        <v>1547.2072983217</v>
      </c>
      <c r="AH109" s="89" t="n">
        <f aca="false">$F109*N109</f>
        <v>4641.6218949651</v>
      </c>
      <c r="AI109" s="89" t="n">
        <f aca="false">F109*O109</f>
        <v>4641.6218949651</v>
      </c>
      <c r="AJ109" s="93"/>
      <c r="AK109" s="89" t="n">
        <f aca="false">CHOOSE($G$3,AB109-AC109,AC109-AB109)</f>
        <v>0</v>
      </c>
      <c r="AL109" s="89" t="n">
        <f aca="false">CHOOSE($G$3,AE109-AF109,AF109-AE109)</f>
        <v>0</v>
      </c>
      <c r="AM109" s="89" t="n">
        <f aca="false">CHOOSE($G$3,AH109-AI109,AI109-AH109)</f>
        <v>0</v>
      </c>
      <c r="AN109" s="103" t="n">
        <f aca="false">SUM(AK109:AM109)</f>
        <v>0</v>
      </c>
      <c r="AP109" s="89" t="n">
        <f aca="false">CHOOSE($G$3,AA109-AB109,AB109-AA109)</f>
        <v>0</v>
      </c>
      <c r="AQ109" s="89" t="n">
        <f aca="false">CHOOSE($G$3,AD109-AE109,AE109-AD109)</f>
        <v>0</v>
      </c>
      <c r="AR109" s="89" t="n">
        <f aca="false">CHOOSE($G$3,AG109-AH109,AH109-AG109)</f>
        <v>3094.4145966434</v>
      </c>
      <c r="AS109" s="103" t="n">
        <f aca="false">AP109+AQ109+AR109</f>
        <v>3094.4145966434</v>
      </c>
      <c r="AT109" s="103"/>
      <c r="AU109" s="90" t="n">
        <f aca="false">AS109+AN109</f>
        <v>3094.4145966434</v>
      </c>
      <c r="AW109" s="90" t="n">
        <f aca="false">AI109+AF109+AC109</f>
        <v>506323.588375776</v>
      </c>
      <c r="AX109" s="104"/>
    </row>
    <row r="110" customFormat="false" ht="12.75" hidden="false" customHeight="false" outlineLevel="0" collapsed="false">
      <c r="A110" s="94" t="n">
        <f aca="false">EDATE(A109,1)</f>
        <v>39873</v>
      </c>
      <c r="B110" s="95" t="n">
        <f aca="false">VLOOKUP(MONTH(A110),Volumes,4)</f>
        <v>10000</v>
      </c>
      <c r="C110" s="96"/>
      <c r="D110" s="97" t="n">
        <f aca="false">B110+C110</f>
        <v>10000</v>
      </c>
      <c r="E110" s="84" t="n">
        <f aca="false">IF(X110=0,0,IF(AND(X110=1,$H$3=1),D110*S110,IF($H$3=2,D110,"N/A")))</f>
        <v>310000</v>
      </c>
      <c r="F110" s="84" t="n">
        <f aca="false">E110*W110</f>
        <v>170294.730117726</v>
      </c>
      <c r="G110" s="32" t="n">
        <f aca="false">VLOOKUP($A110,Table,MATCH(G$4,Curves,0))</f>
        <v>3.151</v>
      </c>
      <c r="H110" s="98" t="n">
        <f aca="false">G110</f>
        <v>3.151</v>
      </c>
      <c r="I110" s="99" t="n">
        <f aca="false">H110</f>
        <v>3.151</v>
      </c>
      <c r="J110" s="32" t="n">
        <f aca="false">VLOOKUP($A110,Table,MATCH(J$4,Curves,0))</f>
        <v>-0.012</v>
      </c>
      <c r="K110" s="98" t="n">
        <f aca="false">J110</f>
        <v>-0.012</v>
      </c>
      <c r="L110" s="99" t="n">
        <f aca="false">K110</f>
        <v>-0.012</v>
      </c>
      <c r="M110" s="32" t="n">
        <f aca="false">VLOOKUP($A110,Table,MATCH(M$4,Curves,0))</f>
        <v>0.01</v>
      </c>
      <c r="N110" s="98" t="n">
        <f aca="false">VLOOKUP($A110,Table,MATCH(N$4,Curves,0))</f>
        <v>0.03</v>
      </c>
      <c r="O110" s="99" t="n">
        <f aca="false">N110</f>
        <v>0.03</v>
      </c>
      <c r="P110" s="100"/>
      <c r="Q110" s="99" t="n">
        <f aca="false">O110+L110+I110</f>
        <v>3.169</v>
      </c>
      <c r="R110" s="100"/>
      <c r="S110" s="35" t="n">
        <f aca="false">A111-A110</f>
        <v>31</v>
      </c>
      <c r="T110" s="101" t="n">
        <f aca="false">CHOOSE(F$3,A111+24,A110)</f>
        <v>39928</v>
      </c>
      <c r="U110" s="35" t="n">
        <f aca="false">T110-C$3</f>
        <v>3154</v>
      </c>
      <c r="V110" s="32" t="n">
        <f aca="false">VLOOKUP($A110,Table,MATCH(V$4,Curves,0))</f>
        <v>0.070591074187384</v>
      </c>
      <c r="W110" s="102" t="n">
        <f aca="false">1/(1+CHOOSE(F$3,(V111+($K$3/10000))/2,(V110+($K$3/10000))/2))^(2*U110/365.25)</f>
        <v>0.549337839089439</v>
      </c>
      <c r="X110" s="35" t="n">
        <f aca="false">IF(AND(mthbeg&lt;=A110,mthend&gt;=A110),1,0)</f>
        <v>1</v>
      </c>
      <c r="Y110" s="35" t="n">
        <f aca="false">S110*X110</f>
        <v>31</v>
      </c>
      <c r="AA110" s="89" t="n">
        <f aca="false">F110*G110</f>
        <v>536598.694600954</v>
      </c>
      <c r="AB110" s="89" t="n">
        <f aca="false">$F110*H110</f>
        <v>536598.694600954</v>
      </c>
      <c r="AC110" s="89" t="n">
        <f aca="false">$F110*I110</f>
        <v>536598.694600954</v>
      </c>
      <c r="AD110" s="89" t="n">
        <f aca="false">$F110*J110</f>
        <v>-2043.53676141271</v>
      </c>
      <c r="AE110" s="89" t="n">
        <f aca="false">$F110*K110</f>
        <v>-2043.53676141271</v>
      </c>
      <c r="AF110" s="89" t="n">
        <f aca="false">$F110*L110</f>
        <v>-2043.53676141271</v>
      </c>
      <c r="AG110" s="89" t="n">
        <f aca="false">$F110*M110</f>
        <v>1702.94730117726</v>
      </c>
      <c r="AH110" s="89" t="n">
        <f aca="false">$F110*N110</f>
        <v>5108.84190353178</v>
      </c>
      <c r="AI110" s="89" t="n">
        <f aca="false">F110*O110</f>
        <v>5108.84190353178</v>
      </c>
      <c r="AJ110" s="93"/>
      <c r="AK110" s="89" t="n">
        <f aca="false">CHOOSE($G$3,AB110-AC110,AC110-AB110)</f>
        <v>0</v>
      </c>
      <c r="AL110" s="89" t="n">
        <f aca="false">CHOOSE($G$3,AE110-AF110,AF110-AE110)</f>
        <v>0</v>
      </c>
      <c r="AM110" s="89" t="n">
        <f aca="false">CHOOSE($G$3,AH110-AI110,AI110-AH110)</f>
        <v>0</v>
      </c>
      <c r="AN110" s="103" t="n">
        <f aca="false">SUM(AK110:AM110)</f>
        <v>0</v>
      </c>
      <c r="AP110" s="89" t="n">
        <f aca="false">CHOOSE($G$3,AA110-AB110,AB110-AA110)</f>
        <v>0</v>
      </c>
      <c r="AQ110" s="89" t="n">
        <f aca="false">CHOOSE($G$3,AD110-AE110,AE110-AD110)</f>
        <v>0</v>
      </c>
      <c r="AR110" s="89" t="n">
        <f aca="false">CHOOSE($G$3,AG110-AH110,AH110-AG110)</f>
        <v>3405.89460235452</v>
      </c>
      <c r="AS110" s="103" t="n">
        <f aca="false">AP110+AQ110+AR110</f>
        <v>3405.89460235452</v>
      </c>
      <c r="AT110" s="103"/>
      <c r="AU110" s="90" t="n">
        <f aca="false">AS110+AN110</f>
        <v>3405.89460235452</v>
      </c>
      <c r="AW110" s="90" t="n">
        <f aca="false">AI110+AF110+AC110</f>
        <v>539663.999743074</v>
      </c>
      <c r="AX110" s="104"/>
    </row>
    <row r="111" customFormat="false" ht="12.75" hidden="false" customHeight="false" outlineLevel="0" collapsed="false">
      <c r="A111" s="94" t="n">
        <f aca="false">EDATE(A110,1)</f>
        <v>39904</v>
      </c>
      <c r="B111" s="95" t="n">
        <f aca="false">VLOOKUP(MONTH(A111),Volumes,4)</f>
        <v>10000</v>
      </c>
      <c r="C111" s="96"/>
      <c r="D111" s="97" t="n">
        <f aca="false">B111+C111</f>
        <v>10000</v>
      </c>
      <c r="E111" s="84" t="n">
        <f aca="false">IF(X111=0,0,IF(AND(X111=1,$H$3=1),D111*S111,IF($H$3=2,D111,"N/A")))</f>
        <v>300000</v>
      </c>
      <c r="F111" s="84" t="n">
        <f aca="false">E111*W111</f>
        <v>163867.268567596</v>
      </c>
      <c r="G111" s="32" t="n">
        <f aca="false">VLOOKUP($A111,Table,MATCH(G$4,Curves,0))</f>
        <v>3.029</v>
      </c>
      <c r="H111" s="98" t="n">
        <f aca="false">G111</f>
        <v>3.029</v>
      </c>
      <c r="I111" s="99" t="n">
        <f aca="false">H111</f>
        <v>3.029</v>
      </c>
      <c r="J111" s="32" t="n">
        <f aca="false">VLOOKUP($A111,Table,MATCH(J$4,Curves,0))</f>
        <v>-0.012</v>
      </c>
      <c r="K111" s="98" t="n">
        <f aca="false">J111</f>
        <v>-0.012</v>
      </c>
      <c r="L111" s="99" t="n">
        <f aca="false">K111</f>
        <v>-0.012</v>
      </c>
      <c r="M111" s="32" t="n">
        <f aca="false">VLOOKUP($A111,Table,MATCH(M$4,Curves,0))</f>
        <v>0.0125</v>
      </c>
      <c r="N111" s="98" t="n">
        <f aca="false">VLOOKUP($A111,Table,MATCH(N$4,Curves,0))</f>
        <v>0.03</v>
      </c>
      <c r="O111" s="99" t="n">
        <f aca="false">N111</f>
        <v>0.03</v>
      </c>
      <c r="P111" s="100"/>
      <c r="Q111" s="99" t="n">
        <f aca="false">O111+L111+I111</f>
        <v>3.047</v>
      </c>
      <c r="R111" s="100"/>
      <c r="S111" s="35" t="n">
        <f aca="false">A112-A111</f>
        <v>30</v>
      </c>
      <c r="T111" s="101" t="n">
        <f aca="false">CHOOSE(F$3,A112+24,A111)</f>
        <v>39958</v>
      </c>
      <c r="U111" s="35" t="n">
        <f aca="false">T111-C$3</f>
        <v>3184</v>
      </c>
      <c r="V111" s="32" t="n">
        <f aca="false">VLOOKUP($A111,Table,MATCH(V$4,Curves,0))</f>
        <v>0.070589372574195</v>
      </c>
      <c r="W111" s="102" t="n">
        <f aca="false">1/(1+CHOOSE(F$3,(V112+($K$3/10000))/2,(V111+($K$3/10000))/2))^(2*U111/365.25)</f>
        <v>0.546224228558654</v>
      </c>
      <c r="X111" s="35" t="n">
        <f aca="false">IF(AND(mthbeg&lt;=A111,mthend&gt;=A111),1,0)</f>
        <v>1</v>
      </c>
      <c r="Y111" s="35" t="n">
        <f aca="false">S111*X111</f>
        <v>30</v>
      </c>
      <c r="AA111" s="89" t="n">
        <f aca="false">F111*G111</f>
        <v>496353.956491249</v>
      </c>
      <c r="AB111" s="89" t="n">
        <f aca="false">$F111*H111</f>
        <v>496353.956491249</v>
      </c>
      <c r="AC111" s="89" t="n">
        <f aca="false">$F111*I111</f>
        <v>496353.956491249</v>
      </c>
      <c r="AD111" s="89" t="n">
        <f aca="false">$F111*J111</f>
        <v>-1966.40722281116</v>
      </c>
      <c r="AE111" s="89" t="n">
        <f aca="false">$F111*K111</f>
        <v>-1966.40722281116</v>
      </c>
      <c r="AF111" s="89" t="n">
        <f aca="false">$F111*L111</f>
        <v>-1966.40722281116</v>
      </c>
      <c r="AG111" s="89" t="n">
        <f aca="false">$F111*M111</f>
        <v>2048.34085709495</v>
      </c>
      <c r="AH111" s="89" t="n">
        <f aca="false">$F111*N111</f>
        <v>4916.01805702789</v>
      </c>
      <c r="AI111" s="89" t="n">
        <f aca="false">F111*O111</f>
        <v>4916.01805702789</v>
      </c>
      <c r="AJ111" s="93"/>
      <c r="AK111" s="89" t="n">
        <f aca="false">CHOOSE($G$3,AB111-AC111,AC111-AB111)</f>
        <v>0</v>
      </c>
      <c r="AL111" s="89" t="n">
        <f aca="false">CHOOSE($G$3,AE111-AF111,AF111-AE111)</f>
        <v>0</v>
      </c>
      <c r="AM111" s="89" t="n">
        <f aca="false">CHOOSE($G$3,AH111-AI111,AI111-AH111)</f>
        <v>0</v>
      </c>
      <c r="AN111" s="103" t="n">
        <f aca="false">SUM(AK111:AM111)</f>
        <v>0</v>
      </c>
      <c r="AP111" s="89" t="n">
        <f aca="false">CHOOSE($G$3,AA111-AB111,AB111-AA111)</f>
        <v>0</v>
      </c>
      <c r="AQ111" s="89" t="n">
        <f aca="false">CHOOSE($G$3,AD111-AE111,AE111-AD111)</f>
        <v>0</v>
      </c>
      <c r="AR111" s="89" t="n">
        <f aca="false">CHOOSE($G$3,AG111-AH111,AH111-AG111)</f>
        <v>2867.67719993293</v>
      </c>
      <c r="AS111" s="103" t="n">
        <f aca="false">AP111+AQ111+AR111</f>
        <v>2867.67719993293</v>
      </c>
      <c r="AT111" s="103"/>
      <c r="AU111" s="90" t="n">
        <f aca="false">AS111+AN111</f>
        <v>2867.67719993293</v>
      </c>
      <c r="AW111" s="90" t="n">
        <f aca="false">AI111+AF111+AC111</f>
        <v>499303.567325466</v>
      </c>
      <c r="AX111" s="104"/>
    </row>
    <row r="112" customFormat="false" ht="12.75" hidden="false" customHeight="false" outlineLevel="0" collapsed="false">
      <c r="A112" s="94" t="n">
        <f aca="false">EDATE(A111,1)</f>
        <v>39934</v>
      </c>
      <c r="B112" s="95" t="n">
        <f aca="false">VLOOKUP(MONTH(A112),Volumes,4)</f>
        <v>20000</v>
      </c>
      <c r="C112" s="96"/>
      <c r="D112" s="97" t="n">
        <f aca="false">B112+C112</f>
        <v>20000</v>
      </c>
      <c r="E112" s="84" t="n">
        <f aca="false">IF(X112=0,0,IF(AND(X112=1,$H$3=1),D112*S112,IF($H$3=2,D112,"N/A")))</f>
        <v>620000</v>
      </c>
      <c r="F112" s="84" t="n">
        <f aca="false">E112*W112</f>
        <v>336675.821678065</v>
      </c>
      <c r="G112" s="32" t="n">
        <f aca="false">VLOOKUP($A112,Table,MATCH(G$4,Curves,0))</f>
        <v>3.02</v>
      </c>
      <c r="H112" s="98" t="n">
        <f aca="false">G112</f>
        <v>3.02</v>
      </c>
      <c r="I112" s="99" t="n">
        <f aca="false">H112</f>
        <v>3.02</v>
      </c>
      <c r="J112" s="32" t="n">
        <f aca="false">VLOOKUP($A112,Table,MATCH(J$4,Curves,0))</f>
        <v>-0.01225</v>
      </c>
      <c r="K112" s="98" t="n">
        <f aca="false">J112</f>
        <v>-0.01225</v>
      </c>
      <c r="L112" s="99" t="n">
        <f aca="false">K112</f>
        <v>-0.01225</v>
      </c>
      <c r="M112" s="32" t="n">
        <f aca="false">VLOOKUP($A112,Table,MATCH(M$4,Curves,0))</f>
        <v>0.0125</v>
      </c>
      <c r="N112" s="98" t="n">
        <f aca="false">VLOOKUP($A112,Table,MATCH(N$4,Curves,0))</f>
        <v>0.03</v>
      </c>
      <c r="O112" s="99" t="n">
        <f aca="false">N112</f>
        <v>0.03</v>
      </c>
      <c r="P112" s="100"/>
      <c r="Q112" s="99" t="n">
        <f aca="false">O112+L112+I112</f>
        <v>3.03775</v>
      </c>
      <c r="R112" s="100"/>
      <c r="S112" s="35" t="n">
        <f aca="false">A113-A112</f>
        <v>31</v>
      </c>
      <c r="T112" s="101" t="n">
        <f aca="false">CHOOSE(F$3,A113+24,A112)</f>
        <v>39989</v>
      </c>
      <c r="U112" s="35" t="n">
        <f aca="false">T112-C$3</f>
        <v>3215</v>
      </c>
      <c r="V112" s="32" t="n">
        <f aca="false">VLOOKUP($A112,Table,MATCH(V$4,Curves,0))</f>
        <v>0.070587725851755</v>
      </c>
      <c r="W112" s="102" t="n">
        <f aca="false">1/(1+CHOOSE(F$3,(V113+($K$3/10000))/2,(V112+($K$3/10000))/2))^(2*U112/365.25)</f>
        <v>0.543025518835589</v>
      </c>
      <c r="X112" s="35" t="n">
        <f aca="false">IF(AND(mthbeg&lt;=A112,mthend&gt;=A112),1,0)</f>
        <v>1</v>
      </c>
      <c r="Y112" s="35" t="n">
        <f aca="false">S112*X112</f>
        <v>31</v>
      </c>
      <c r="AA112" s="89" t="n">
        <f aca="false">F112*G112</f>
        <v>1016760.98146776</v>
      </c>
      <c r="AB112" s="89" t="n">
        <f aca="false">$F112*H112</f>
        <v>1016760.98146776</v>
      </c>
      <c r="AC112" s="89" t="n">
        <f aca="false">$F112*I112</f>
        <v>1016760.98146776</v>
      </c>
      <c r="AD112" s="89" t="n">
        <f aca="false">$F112*J112</f>
        <v>-4124.2788155563</v>
      </c>
      <c r="AE112" s="89" t="n">
        <f aca="false">$F112*K112</f>
        <v>-4124.2788155563</v>
      </c>
      <c r="AF112" s="89" t="n">
        <f aca="false">$F112*L112</f>
        <v>-4124.2788155563</v>
      </c>
      <c r="AG112" s="89" t="n">
        <f aca="false">$F112*M112</f>
        <v>4208.44777097582</v>
      </c>
      <c r="AH112" s="89" t="n">
        <f aca="false">$F112*N112</f>
        <v>10100.274650342</v>
      </c>
      <c r="AI112" s="89" t="n">
        <f aca="false">F112*O112</f>
        <v>10100.274650342</v>
      </c>
      <c r="AJ112" s="93"/>
      <c r="AK112" s="89" t="n">
        <f aca="false">CHOOSE($G$3,AB112-AC112,AC112-AB112)</f>
        <v>0</v>
      </c>
      <c r="AL112" s="89" t="n">
        <f aca="false">CHOOSE($G$3,AE112-AF112,AF112-AE112)</f>
        <v>0</v>
      </c>
      <c r="AM112" s="89" t="n">
        <f aca="false">CHOOSE($G$3,AH112-AI112,AI112-AH112)</f>
        <v>0</v>
      </c>
      <c r="AN112" s="103" t="n">
        <f aca="false">SUM(AK112:AM112)</f>
        <v>0</v>
      </c>
      <c r="AP112" s="89" t="n">
        <f aca="false">CHOOSE($G$3,AA112-AB112,AB112-AA112)</f>
        <v>0</v>
      </c>
      <c r="AQ112" s="89" t="n">
        <f aca="false">CHOOSE($G$3,AD112-AE112,AE112-AD112)</f>
        <v>0</v>
      </c>
      <c r="AR112" s="89" t="n">
        <f aca="false">CHOOSE($G$3,AG112-AH112,AH112-AG112)</f>
        <v>5891.82687936614</v>
      </c>
      <c r="AS112" s="103" t="n">
        <f aca="false">AP112+AQ112+AR112</f>
        <v>5891.82687936614</v>
      </c>
      <c r="AT112" s="103"/>
      <c r="AU112" s="90" t="n">
        <f aca="false">AS112+AN112</f>
        <v>5891.82687936614</v>
      </c>
      <c r="AW112" s="90" t="n">
        <f aca="false">AI112+AF112+AC112</f>
        <v>1022736.97730254</v>
      </c>
      <c r="AX112" s="104"/>
    </row>
    <row r="113" customFormat="false" ht="12.75" hidden="false" customHeight="false" outlineLevel="0" collapsed="false">
      <c r="A113" s="94" t="n">
        <f aca="false">EDATE(A112,1)</f>
        <v>39965</v>
      </c>
      <c r="B113" s="95" t="n">
        <f aca="false">VLOOKUP(MONTH(A113),Volumes,4)</f>
        <v>40000</v>
      </c>
      <c r="C113" s="96"/>
      <c r="D113" s="97" t="n">
        <f aca="false">B113+C113</f>
        <v>40000</v>
      </c>
      <c r="E113" s="84" t="n">
        <f aca="false">IF(X113=0,0,IF(AND(X113=1,$H$3=1),D113*S113,IF($H$3=2,D113,"N/A")))</f>
        <v>1200000</v>
      </c>
      <c r="F113" s="84" t="n">
        <f aca="false">E113*W113</f>
        <v>647937.567595314</v>
      </c>
      <c r="G113" s="32" t="n">
        <f aca="false">VLOOKUP($A113,Table,MATCH(G$4,Curves,0))</f>
        <v>3.058</v>
      </c>
      <c r="H113" s="98" t="n">
        <f aca="false">G113</f>
        <v>3.058</v>
      </c>
      <c r="I113" s="99" t="n">
        <f aca="false">H113</f>
        <v>3.058</v>
      </c>
      <c r="J113" s="32" t="n">
        <f aca="false">VLOOKUP($A113,Table,MATCH(J$4,Curves,0))</f>
        <v>-0.01225</v>
      </c>
      <c r="K113" s="98" t="n">
        <f aca="false">J113</f>
        <v>-0.01225</v>
      </c>
      <c r="L113" s="99" t="n">
        <f aca="false">K113</f>
        <v>-0.01225</v>
      </c>
      <c r="M113" s="32" t="n">
        <f aca="false">VLOOKUP($A113,Table,MATCH(M$4,Curves,0))</f>
        <v>0.0125</v>
      </c>
      <c r="N113" s="98" t="n">
        <f aca="false">VLOOKUP($A113,Table,MATCH(N$4,Curves,0))</f>
        <v>0.03</v>
      </c>
      <c r="O113" s="99" t="n">
        <f aca="false">N113</f>
        <v>0.03</v>
      </c>
      <c r="P113" s="100"/>
      <c r="Q113" s="99" t="n">
        <f aca="false">O113+L113+I113</f>
        <v>3.07575</v>
      </c>
      <c r="R113" s="100"/>
      <c r="S113" s="35" t="n">
        <f aca="false">A114-A113</f>
        <v>30</v>
      </c>
      <c r="T113" s="101" t="n">
        <f aca="false">CHOOSE(F$3,A114+24,A113)</f>
        <v>40019</v>
      </c>
      <c r="U113" s="35" t="n">
        <f aca="false">T113-C$3</f>
        <v>3245</v>
      </c>
      <c r="V113" s="32" t="n">
        <f aca="false">VLOOKUP($A113,Table,MATCH(V$4,Curves,0))</f>
        <v>0.070586024238568</v>
      </c>
      <c r="W113" s="102" t="n">
        <f aca="false">1/(1+CHOOSE(F$3,(V114+($K$3/10000))/2,(V113+($K$3/10000))/2))^(2*U113/365.25)</f>
        <v>0.539947972996095</v>
      </c>
      <c r="X113" s="35" t="n">
        <f aca="false">IF(AND(mthbeg&lt;=A113,mthend&gt;=A113),1,0)</f>
        <v>1</v>
      </c>
      <c r="Y113" s="35" t="n">
        <f aca="false">S113*X113</f>
        <v>30</v>
      </c>
      <c r="AA113" s="89" t="n">
        <f aca="false">F113*G113</f>
        <v>1981393.08170647</v>
      </c>
      <c r="AB113" s="89" t="n">
        <f aca="false">$F113*H113</f>
        <v>1981393.08170647</v>
      </c>
      <c r="AC113" s="89" t="n">
        <f aca="false">$F113*I113</f>
        <v>1981393.08170647</v>
      </c>
      <c r="AD113" s="89" t="n">
        <f aca="false">$F113*J113</f>
        <v>-7937.2352030426</v>
      </c>
      <c r="AE113" s="89" t="n">
        <f aca="false">$F113*K113</f>
        <v>-7937.2352030426</v>
      </c>
      <c r="AF113" s="89" t="n">
        <f aca="false">$F113*L113</f>
        <v>-7937.2352030426</v>
      </c>
      <c r="AG113" s="89" t="n">
        <f aca="false">$F113*M113</f>
        <v>8099.21959494143</v>
      </c>
      <c r="AH113" s="89" t="n">
        <f aca="false">$F113*N113</f>
        <v>19438.1270278594</v>
      </c>
      <c r="AI113" s="89" t="n">
        <f aca="false">F113*O113</f>
        <v>19438.1270278594</v>
      </c>
      <c r="AJ113" s="93"/>
      <c r="AK113" s="89" t="n">
        <f aca="false">CHOOSE($G$3,AB113-AC113,AC113-AB113)</f>
        <v>0</v>
      </c>
      <c r="AL113" s="89" t="n">
        <f aca="false">CHOOSE($G$3,AE113-AF113,AF113-AE113)</f>
        <v>0</v>
      </c>
      <c r="AM113" s="89" t="n">
        <f aca="false">CHOOSE($G$3,AH113-AI113,AI113-AH113)</f>
        <v>0</v>
      </c>
      <c r="AN113" s="103" t="n">
        <f aca="false">SUM(AK113:AM113)</f>
        <v>0</v>
      </c>
      <c r="AP113" s="89" t="n">
        <f aca="false">CHOOSE($G$3,AA113-AB113,AB113-AA113)</f>
        <v>0</v>
      </c>
      <c r="AQ113" s="89" t="n">
        <f aca="false">CHOOSE($G$3,AD113-AE113,AE113-AD113)</f>
        <v>0</v>
      </c>
      <c r="AR113" s="89" t="n">
        <f aca="false">CHOOSE($G$3,AG113-AH113,AH113-AG113)</f>
        <v>11338.907432918</v>
      </c>
      <c r="AS113" s="103" t="n">
        <f aca="false">AP113+AQ113+AR113</f>
        <v>11338.907432918</v>
      </c>
      <c r="AT113" s="103"/>
      <c r="AU113" s="90" t="n">
        <f aca="false">AS113+AN113</f>
        <v>11338.907432918</v>
      </c>
      <c r="AW113" s="90" t="n">
        <f aca="false">AI113+AF113+AC113</f>
        <v>1992893.97353129</v>
      </c>
      <c r="AX113" s="104"/>
    </row>
    <row r="114" customFormat="false" ht="12.75" hidden="false" customHeight="false" outlineLevel="0" collapsed="false">
      <c r="A114" s="94" t="n">
        <f aca="false">EDATE(A113,1)</f>
        <v>39995</v>
      </c>
      <c r="B114" s="95" t="n">
        <f aca="false">VLOOKUP(MONTH(A114),Volumes,4)</f>
        <v>40000</v>
      </c>
      <c r="C114" s="96"/>
      <c r="D114" s="97" t="n">
        <f aca="false">B114+C114</f>
        <v>40000</v>
      </c>
      <c r="E114" s="84" t="n">
        <f aca="false">IF(X114=0,0,IF(AND(X114=1,$H$3=1),D114*S114,IF($H$3=2,D114,"N/A")))</f>
        <v>1240000</v>
      </c>
      <c r="F114" s="84" t="n">
        <f aca="false">E114*W114</f>
        <v>665615.026839805</v>
      </c>
      <c r="G114" s="32" t="n">
        <f aca="false">VLOOKUP($A114,Table,MATCH(G$4,Curves,0))</f>
        <v>3.07</v>
      </c>
      <c r="H114" s="98" t="n">
        <f aca="false">G114</f>
        <v>3.07</v>
      </c>
      <c r="I114" s="99" t="n">
        <f aca="false">H114</f>
        <v>3.07</v>
      </c>
      <c r="J114" s="32" t="n">
        <f aca="false">VLOOKUP($A114,Table,MATCH(J$4,Curves,0))</f>
        <v>-0.01225</v>
      </c>
      <c r="K114" s="98" t="n">
        <f aca="false">J114</f>
        <v>-0.01225</v>
      </c>
      <c r="L114" s="99" t="n">
        <f aca="false">K114</f>
        <v>-0.01225</v>
      </c>
      <c r="M114" s="32" t="n">
        <f aca="false">VLOOKUP($A114,Table,MATCH(M$4,Curves,0))</f>
        <v>0.0125</v>
      </c>
      <c r="N114" s="98" t="n">
        <f aca="false">VLOOKUP($A114,Table,MATCH(N$4,Curves,0))</f>
        <v>0.03</v>
      </c>
      <c r="O114" s="99" t="n">
        <f aca="false">N114</f>
        <v>0.03</v>
      </c>
      <c r="P114" s="100"/>
      <c r="Q114" s="99" t="n">
        <f aca="false">O114+L114+I114</f>
        <v>3.08775</v>
      </c>
      <c r="R114" s="100"/>
      <c r="S114" s="35" t="n">
        <f aca="false">A115-A114</f>
        <v>31</v>
      </c>
      <c r="T114" s="101" t="n">
        <f aca="false">CHOOSE(F$3,A115+24,A114)</f>
        <v>40050</v>
      </c>
      <c r="U114" s="35" t="n">
        <f aca="false">T114-C$3</f>
        <v>3276</v>
      </c>
      <c r="V114" s="32" t="n">
        <f aca="false">VLOOKUP($A114,Table,MATCH(V$4,Curves,0))</f>
        <v>0.070584377516129</v>
      </c>
      <c r="W114" s="102" t="n">
        <f aca="false">1/(1+CHOOSE(F$3,(V115+($K$3/10000))/2,(V114+($K$3/10000))/2))^(2*U114/365.25)</f>
        <v>0.536786311967585</v>
      </c>
      <c r="X114" s="35" t="n">
        <f aca="false">IF(AND(mthbeg&lt;=A114,mthend&gt;=A114),1,0)</f>
        <v>1</v>
      </c>
      <c r="Y114" s="35" t="n">
        <f aca="false">S114*X114</f>
        <v>31</v>
      </c>
      <c r="AA114" s="89" t="n">
        <f aca="false">F114*G114</f>
        <v>2043438.1323982</v>
      </c>
      <c r="AB114" s="89" t="n">
        <f aca="false">$F114*H114</f>
        <v>2043438.1323982</v>
      </c>
      <c r="AC114" s="89" t="n">
        <f aca="false">$F114*I114</f>
        <v>2043438.1323982</v>
      </c>
      <c r="AD114" s="89" t="n">
        <f aca="false">$F114*J114</f>
        <v>-8153.78407878761</v>
      </c>
      <c r="AE114" s="89" t="n">
        <f aca="false">$F114*K114</f>
        <v>-8153.78407878761</v>
      </c>
      <c r="AF114" s="89" t="n">
        <f aca="false">$F114*L114</f>
        <v>-8153.78407878761</v>
      </c>
      <c r="AG114" s="89" t="n">
        <f aca="false">$F114*M114</f>
        <v>8320.18783549756</v>
      </c>
      <c r="AH114" s="89" t="n">
        <f aca="false">$F114*N114</f>
        <v>19968.4508051941</v>
      </c>
      <c r="AI114" s="89" t="n">
        <f aca="false">F114*O114</f>
        <v>19968.4508051941</v>
      </c>
      <c r="AJ114" s="93"/>
      <c r="AK114" s="89" t="n">
        <f aca="false">CHOOSE($G$3,AB114-AC114,AC114-AB114)</f>
        <v>0</v>
      </c>
      <c r="AL114" s="89" t="n">
        <f aca="false">CHOOSE($G$3,AE114-AF114,AF114-AE114)</f>
        <v>0</v>
      </c>
      <c r="AM114" s="89" t="n">
        <f aca="false">CHOOSE($G$3,AH114-AI114,AI114-AH114)</f>
        <v>0</v>
      </c>
      <c r="AN114" s="103" t="n">
        <f aca="false">SUM(AK114:AM114)</f>
        <v>0</v>
      </c>
      <c r="AP114" s="89" t="n">
        <f aca="false">CHOOSE($G$3,AA114-AB114,AB114-AA114)</f>
        <v>0</v>
      </c>
      <c r="AQ114" s="89" t="n">
        <f aca="false">CHOOSE($G$3,AD114-AE114,AE114-AD114)</f>
        <v>0</v>
      </c>
      <c r="AR114" s="89" t="n">
        <f aca="false">CHOOSE($G$3,AG114-AH114,AH114-AG114)</f>
        <v>11648.2629696966</v>
      </c>
      <c r="AS114" s="103" t="n">
        <f aca="false">AP114+AQ114+AR114</f>
        <v>11648.2629696966</v>
      </c>
      <c r="AT114" s="103"/>
      <c r="AU114" s="90" t="n">
        <f aca="false">AS114+AN114</f>
        <v>11648.2629696966</v>
      </c>
      <c r="AW114" s="90" t="n">
        <f aca="false">AI114+AF114+AC114</f>
        <v>2055252.79912461</v>
      </c>
      <c r="AX114" s="104"/>
    </row>
    <row r="115" customFormat="false" ht="12.75" hidden="false" customHeight="false" outlineLevel="0" collapsed="false">
      <c r="A115" s="94" t="n">
        <f aca="false">EDATE(A114,1)</f>
        <v>40026</v>
      </c>
      <c r="B115" s="95" t="n">
        <f aca="false">VLOOKUP(MONTH(A115),Volumes,4)</f>
        <v>40000</v>
      </c>
      <c r="C115" s="96"/>
      <c r="D115" s="97" t="n">
        <f aca="false">B115+C115</f>
        <v>40000</v>
      </c>
      <c r="E115" s="84" t="n">
        <f aca="false">IF(X115=0,0,IF(AND(X115=1,$H$3=1),D115*S115,IF($H$3=2,D115,"N/A")))</f>
        <v>1240000</v>
      </c>
      <c r="F115" s="84" t="n">
        <f aca="false">E115*W115</f>
        <v>661717.708009992</v>
      </c>
      <c r="G115" s="32" t="n">
        <f aca="false">VLOOKUP($A115,Table,MATCH(G$4,Curves,0))</f>
        <v>3.091</v>
      </c>
      <c r="H115" s="98" t="n">
        <f aca="false">G115</f>
        <v>3.091</v>
      </c>
      <c r="I115" s="99" t="n">
        <f aca="false">H115</f>
        <v>3.091</v>
      </c>
      <c r="J115" s="32" t="n">
        <f aca="false">VLOOKUP($A115,Table,MATCH(J$4,Curves,0))</f>
        <v>-0.01475</v>
      </c>
      <c r="K115" s="98" t="n">
        <f aca="false">J115</f>
        <v>-0.01475</v>
      </c>
      <c r="L115" s="99" t="n">
        <f aca="false">K115</f>
        <v>-0.01475</v>
      </c>
      <c r="M115" s="32" t="n">
        <f aca="false">VLOOKUP($A115,Table,MATCH(M$4,Curves,0))</f>
        <v>0.0125</v>
      </c>
      <c r="N115" s="98" t="n">
        <f aca="false">VLOOKUP($A115,Table,MATCH(N$4,Curves,0))</f>
        <v>0.03</v>
      </c>
      <c r="O115" s="99" t="n">
        <f aca="false">N115</f>
        <v>0.03</v>
      </c>
      <c r="P115" s="100"/>
      <c r="Q115" s="99" t="n">
        <f aca="false">O115+L115+I115</f>
        <v>3.10625</v>
      </c>
      <c r="R115" s="100"/>
      <c r="S115" s="35" t="n">
        <f aca="false">A116-A115</f>
        <v>31</v>
      </c>
      <c r="T115" s="101" t="n">
        <f aca="false">CHOOSE(F$3,A116+24,A115)</f>
        <v>40081</v>
      </c>
      <c r="U115" s="35" t="n">
        <f aca="false">T115-C$3</f>
        <v>3307</v>
      </c>
      <c r="V115" s="32" t="n">
        <f aca="false">VLOOKUP($A115,Table,MATCH(V$4,Curves,0))</f>
        <v>0.070582675902944</v>
      </c>
      <c r="W115" s="102" t="n">
        <f aca="false">1/(1+CHOOSE(F$3,(V116+($K$3/10000))/2,(V115+($K$3/10000))/2))^(2*U115/365.25)</f>
        <v>0.533643312911284</v>
      </c>
      <c r="X115" s="35" t="n">
        <f aca="false">IF(AND(mthbeg&lt;=A115,mthend&gt;=A115),1,0)</f>
        <v>1</v>
      </c>
      <c r="Y115" s="35" t="n">
        <f aca="false">S115*X115</f>
        <v>31</v>
      </c>
      <c r="AA115" s="89" t="n">
        <f aca="false">F115*G115</f>
        <v>2045369.43545888</v>
      </c>
      <c r="AB115" s="89" t="n">
        <f aca="false">$F115*H115</f>
        <v>2045369.43545888</v>
      </c>
      <c r="AC115" s="89" t="n">
        <f aca="false">$F115*I115</f>
        <v>2045369.43545888</v>
      </c>
      <c r="AD115" s="89" t="n">
        <f aca="false">$F115*J115</f>
        <v>-9760.33619314738</v>
      </c>
      <c r="AE115" s="89" t="n">
        <f aca="false">$F115*K115</f>
        <v>-9760.33619314738</v>
      </c>
      <c r="AF115" s="89" t="n">
        <f aca="false">$F115*L115</f>
        <v>-9760.33619314738</v>
      </c>
      <c r="AG115" s="89" t="n">
        <f aca="false">$F115*M115</f>
        <v>8271.4713501249</v>
      </c>
      <c r="AH115" s="89" t="n">
        <f aca="false">$F115*N115</f>
        <v>19851.5312402997</v>
      </c>
      <c r="AI115" s="89" t="n">
        <f aca="false">F115*O115</f>
        <v>19851.5312402997</v>
      </c>
      <c r="AJ115" s="93"/>
      <c r="AK115" s="89" t="n">
        <f aca="false">CHOOSE($G$3,AB115-AC115,AC115-AB115)</f>
        <v>0</v>
      </c>
      <c r="AL115" s="89" t="n">
        <f aca="false">CHOOSE($G$3,AE115-AF115,AF115-AE115)</f>
        <v>0</v>
      </c>
      <c r="AM115" s="89" t="n">
        <f aca="false">CHOOSE($G$3,AH115-AI115,AI115-AH115)</f>
        <v>0</v>
      </c>
      <c r="AN115" s="103" t="n">
        <f aca="false">SUM(AK115:AM115)</f>
        <v>0</v>
      </c>
      <c r="AP115" s="89" t="n">
        <f aca="false">CHOOSE($G$3,AA115-AB115,AB115-AA115)</f>
        <v>0</v>
      </c>
      <c r="AQ115" s="89" t="n">
        <f aca="false">CHOOSE($G$3,AD115-AE115,AE115-AD115)</f>
        <v>0</v>
      </c>
      <c r="AR115" s="89" t="n">
        <f aca="false">CHOOSE($G$3,AG115-AH115,AH115-AG115)</f>
        <v>11580.0598901749</v>
      </c>
      <c r="AS115" s="103" t="n">
        <f aca="false">AP115+AQ115+AR115</f>
        <v>11580.0598901749</v>
      </c>
      <c r="AT115" s="103"/>
      <c r="AU115" s="90" t="n">
        <f aca="false">AS115+AN115</f>
        <v>11580.0598901749</v>
      </c>
      <c r="AW115" s="90" t="n">
        <f aca="false">AI115+AF115+AC115</f>
        <v>2055460.63050604</v>
      </c>
      <c r="AX115" s="104"/>
    </row>
    <row r="116" customFormat="false" ht="12.75" hidden="false" customHeight="false" outlineLevel="0" collapsed="false">
      <c r="A116" s="94" t="n">
        <f aca="false">EDATE(A115,1)</f>
        <v>40057</v>
      </c>
      <c r="B116" s="95" t="n">
        <f aca="false">VLOOKUP(MONTH(A116),Volumes,4)</f>
        <v>20000</v>
      </c>
      <c r="C116" s="96"/>
      <c r="D116" s="97" t="n">
        <f aca="false">B116+C116</f>
        <v>20000</v>
      </c>
      <c r="E116" s="84" t="n">
        <f aca="false">IF(X116=0,0,IF(AND(X116=1,$H$3=1),D116*S116,IF($H$3=2,D116,"N/A")))</f>
        <v>600000</v>
      </c>
      <c r="F116" s="84" t="n">
        <f aca="false">E116*W116</f>
        <v>318371.619019067</v>
      </c>
      <c r="G116" s="32" t="n">
        <f aca="false">VLOOKUP($A116,Table,MATCH(G$4,Curves,0))</f>
        <v>3.112</v>
      </c>
      <c r="H116" s="98" t="n">
        <f aca="false">G116</f>
        <v>3.112</v>
      </c>
      <c r="I116" s="99" t="n">
        <f aca="false">H116</f>
        <v>3.112</v>
      </c>
      <c r="J116" s="32" t="n">
        <f aca="false">VLOOKUP($A116,Table,MATCH(J$4,Curves,0))</f>
        <v>-0.01475</v>
      </c>
      <c r="K116" s="98" t="n">
        <f aca="false">J116</f>
        <v>-0.01475</v>
      </c>
      <c r="L116" s="99" t="n">
        <f aca="false">K116</f>
        <v>-0.01475</v>
      </c>
      <c r="M116" s="32" t="n">
        <f aca="false">VLOOKUP($A116,Table,MATCH(M$4,Curves,0))</f>
        <v>0.0125</v>
      </c>
      <c r="N116" s="98" t="n">
        <f aca="false">VLOOKUP($A116,Table,MATCH(N$4,Curves,0))</f>
        <v>0.03</v>
      </c>
      <c r="O116" s="99" t="n">
        <f aca="false">N116</f>
        <v>0.03</v>
      </c>
      <c r="P116" s="100"/>
      <c r="Q116" s="99" t="n">
        <f aca="false">O116+L116+I116</f>
        <v>3.12725</v>
      </c>
      <c r="R116" s="100"/>
      <c r="S116" s="35" t="n">
        <f aca="false">A117-A116</f>
        <v>30</v>
      </c>
      <c r="T116" s="101" t="n">
        <f aca="false">CHOOSE(F$3,A117+24,A116)</f>
        <v>40111</v>
      </c>
      <c r="U116" s="35" t="n">
        <f aca="false">T116-C$3</f>
        <v>3337</v>
      </c>
      <c r="V116" s="32" t="n">
        <f aca="false">VLOOKUP($A116,Table,MATCH(V$4,Curves,0))</f>
        <v>0.070580974289759</v>
      </c>
      <c r="W116" s="102" t="n">
        <f aca="false">1/(1+CHOOSE(F$3,(V117+($K$3/10000))/2,(V116+($K$3/10000))/2))^(2*U116/365.25)</f>
        <v>0.530619365031778</v>
      </c>
      <c r="X116" s="35" t="n">
        <f aca="false">IF(AND(mthbeg&lt;=A116,mthend&gt;=A116),1,0)</f>
        <v>1</v>
      </c>
      <c r="Y116" s="35" t="n">
        <f aca="false">S116*X116</f>
        <v>30</v>
      </c>
      <c r="AA116" s="89" t="n">
        <f aca="false">F116*G116</f>
        <v>990772.478387336</v>
      </c>
      <c r="AB116" s="89" t="n">
        <f aca="false">$F116*H116</f>
        <v>990772.478387336</v>
      </c>
      <c r="AC116" s="89" t="n">
        <f aca="false">$F116*I116</f>
        <v>990772.478387336</v>
      </c>
      <c r="AD116" s="89" t="n">
        <f aca="false">$F116*J116</f>
        <v>-4695.98138053124</v>
      </c>
      <c r="AE116" s="89" t="n">
        <f aca="false">$F116*K116</f>
        <v>-4695.98138053124</v>
      </c>
      <c r="AF116" s="89" t="n">
        <f aca="false">$F116*L116</f>
        <v>-4695.98138053124</v>
      </c>
      <c r="AG116" s="89" t="n">
        <f aca="false">$F116*M116</f>
        <v>3979.64523773833</v>
      </c>
      <c r="AH116" s="89" t="n">
        <f aca="false">$F116*N116</f>
        <v>9551.148570572</v>
      </c>
      <c r="AI116" s="89" t="n">
        <f aca="false">F116*O116</f>
        <v>9551.148570572</v>
      </c>
      <c r="AJ116" s="93"/>
      <c r="AK116" s="89" t="n">
        <f aca="false">CHOOSE($G$3,AB116-AC116,AC116-AB116)</f>
        <v>0</v>
      </c>
      <c r="AL116" s="89" t="n">
        <f aca="false">CHOOSE($G$3,AE116-AF116,AF116-AE116)</f>
        <v>0</v>
      </c>
      <c r="AM116" s="89" t="n">
        <f aca="false">CHOOSE($G$3,AH116-AI116,AI116-AH116)</f>
        <v>0</v>
      </c>
      <c r="AN116" s="103" t="n">
        <f aca="false">SUM(AK116:AM116)</f>
        <v>0</v>
      </c>
      <c r="AP116" s="89" t="n">
        <f aca="false">CHOOSE($G$3,AA116-AB116,AB116-AA116)</f>
        <v>0</v>
      </c>
      <c r="AQ116" s="89" t="n">
        <f aca="false">CHOOSE($G$3,AD116-AE116,AE116-AD116)</f>
        <v>0</v>
      </c>
      <c r="AR116" s="89" t="n">
        <f aca="false">CHOOSE($G$3,AG116-AH116,AH116-AG116)</f>
        <v>5571.50333283367</v>
      </c>
      <c r="AS116" s="103" t="n">
        <f aca="false">AP116+AQ116+AR116</f>
        <v>5571.50333283367</v>
      </c>
      <c r="AT116" s="103"/>
      <c r="AU116" s="90" t="n">
        <f aca="false">AS116+AN116</f>
        <v>5571.50333283367</v>
      </c>
      <c r="AW116" s="90" t="n">
        <f aca="false">AI116+AF116+AC116</f>
        <v>995627.645577377</v>
      </c>
      <c r="AX116" s="104"/>
    </row>
    <row r="117" customFormat="false" ht="12.75" hidden="false" customHeight="false" outlineLevel="0" collapsed="false">
      <c r="A117" s="94" t="n">
        <f aca="false">EDATE(A116,1)</f>
        <v>40087</v>
      </c>
      <c r="B117" s="95" t="n">
        <f aca="false">VLOOKUP(MONTH(A117),Volumes,4)</f>
        <v>10000</v>
      </c>
      <c r="C117" s="96"/>
      <c r="D117" s="97" t="n">
        <f aca="false">B117+C117</f>
        <v>10000</v>
      </c>
      <c r="E117" s="84" t="n">
        <f aca="false">IF(X117=0,0,IF(AND(X117=1,$H$3=1),D117*S117,IF($H$3=2,D117,"N/A")))</f>
        <v>310000</v>
      </c>
      <c r="F117" s="84" t="n">
        <f aca="false">E117*W117</f>
        <v>163528.956960221</v>
      </c>
      <c r="G117" s="32" t="n">
        <f aca="false">VLOOKUP($A117,Table,MATCH(G$4,Curves,0))</f>
        <v>3.121</v>
      </c>
      <c r="H117" s="98" t="n">
        <f aca="false">G117</f>
        <v>3.121</v>
      </c>
      <c r="I117" s="99" t="n">
        <f aca="false">H117</f>
        <v>3.121</v>
      </c>
      <c r="J117" s="32" t="n">
        <f aca="false">VLOOKUP($A117,Table,MATCH(J$4,Curves,0))</f>
        <v>-0.0305</v>
      </c>
      <c r="K117" s="98" t="n">
        <f aca="false">J117</f>
        <v>-0.0305</v>
      </c>
      <c r="L117" s="99" t="n">
        <f aca="false">K117</f>
        <v>-0.0305</v>
      </c>
      <c r="M117" s="32" t="n">
        <f aca="false">VLOOKUP($A117,Table,MATCH(M$4,Curves,0))</f>
        <v>0.0125</v>
      </c>
      <c r="N117" s="98" t="n">
        <f aca="false">VLOOKUP($A117,Table,MATCH(N$4,Curves,0))</f>
        <v>0.03</v>
      </c>
      <c r="O117" s="99" t="n">
        <f aca="false">N117</f>
        <v>0.03</v>
      </c>
      <c r="P117" s="100"/>
      <c r="Q117" s="99" t="n">
        <f aca="false">O117+L117+I117</f>
        <v>3.1205</v>
      </c>
      <c r="R117" s="100"/>
      <c r="S117" s="35" t="n">
        <f aca="false">A118-A117</f>
        <v>31</v>
      </c>
      <c r="T117" s="101" t="n">
        <f aca="false">CHOOSE(F$3,A118+24,A117)</f>
        <v>40142</v>
      </c>
      <c r="U117" s="35" t="n">
        <f aca="false">T117-C$3</f>
        <v>3368</v>
      </c>
      <c r="V117" s="32" t="n">
        <f aca="false">VLOOKUP($A117,Table,MATCH(V$4,Curves,0))</f>
        <v>0.070579327567323</v>
      </c>
      <c r="W117" s="102" t="n">
        <f aca="false">1/(1+CHOOSE(F$3,(V118+($K$3/10000))/2,(V117+($K$3/10000))/2))^(2*U117/365.25)</f>
        <v>0.527512764387808</v>
      </c>
      <c r="X117" s="35" t="n">
        <f aca="false">IF(AND(mthbeg&lt;=A117,mthend&gt;=A117),1,0)</f>
        <v>1</v>
      </c>
      <c r="Y117" s="35" t="n">
        <f aca="false">S117*X117</f>
        <v>31</v>
      </c>
      <c r="AA117" s="89" t="n">
        <f aca="false">F117*G117</f>
        <v>510373.874672848</v>
      </c>
      <c r="AB117" s="89" t="n">
        <f aca="false">$F117*H117</f>
        <v>510373.874672848</v>
      </c>
      <c r="AC117" s="89" t="n">
        <f aca="false">$F117*I117</f>
        <v>510373.874672848</v>
      </c>
      <c r="AD117" s="89" t="n">
        <f aca="false">$F117*J117</f>
        <v>-4987.63318728673</v>
      </c>
      <c r="AE117" s="89" t="n">
        <f aca="false">$F117*K117</f>
        <v>-4987.63318728673</v>
      </c>
      <c r="AF117" s="89" t="n">
        <f aca="false">$F117*L117</f>
        <v>-4987.63318728673</v>
      </c>
      <c r="AG117" s="89" t="n">
        <f aca="false">$F117*M117</f>
        <v>2044.11196200276</v>
      </c>
      <c r="AH117" s="89" t="n">
        <f aca="false">$F117*N117</f>
        <v>4905.86870880661</v>
      </c>
      <c r="AI117" s="89" t="n">
        <f aca="false">F117*O117</f>
        <v>4905.86870880661</v>
      </c>
      <c r="AJ117" s="93"/>
      <c r="AK117" s="89" t="n">
        <f aca="false">CHOOSE($G$3,AB117-AC117,AC117-AB117)</f>
        <v>0</v>
      </c>
      <c r="AL117" s="89" t="n">
        <f aca="false">CHOOSE($G$3,AE117-AF117,AF117-AE117)</f>
        <v>0</v>
      </c>
      <c r="AM117" s="89" t="n">
        <f aca="false">CHOOSE($G$3,AH117-AI117,AI117-AH117)</f>
        <v>0</v>
      </c>
      <c r="AN117" s="103" t="n">
        <f aca="false">SUM(AK117:AM117)</f>
        <v>0</v>
      </c>
      <c r="AP117" s="89" t="n">
        <f aca="false">CHOOSE($G$3,AA117-AB117,AB117-AA117)</f>
        <v>0</v>
      </c>
      <c r="AQ117" s="89" t="n">
        <f aca="false">CHOOSE($G$3,AD117-AE117,AE117-AD117)</f>
        <v>0</v>
      </c>
      <c r="AR117" s="89" t="n">
        <f aca="false">CHOOSE($G$3,AG117-AH117,AH117-AG117)</f>
        <v>2861.75674680386</v>
      </c>
      <c r="AS117" s="103" t="n">
        <f aca="false">AP117+AQ117+AR117</f>
        <v>2861.75674680386</v>
      </c>
      <c r="AT117" s="103"/>
      <c r="AU117" s="90" t="n">
        <f aca="false">AS117+AN117</f>
        <v>2861.75674680386</v>
      </c>
      <c r="AW117" s="90" t="n">
        <f aca="false">AI117+AF117+AC117</f>
        <v>510292.110194368</v>
      </c>
      <c r="AX117" s="104"/>
    </row>
    <row r="118" customFormat="false" ht="12.75" hidden="false" customHeight="false" outlineLevel="0" collapsed="false">
      <c r="A118" s="94" t="n">
        <f aca="false">EDATE(A117,1)</f>
        <v>40118</v>
      </c>
      <c r="B118" s="95" t="n">
        <f aca="false">VLOOKUP(MONTH(A118),Volumes,4)</f>
        <v>10000</v>
      </c>
      <c r="C118" s="96"/>
      <c r="D118" s="97" t="n">
        <f aca="false">B118+C118</f>
        <v>10000</v>
      </c>
      <c r="E118" s="84" t="n">
        <f aca="false">IF(X118=0,0,IF(AND(X118=1,$H$3=1),D118*S118,IF($H$3=2,D118,"N/A")))</f>
        <v>300000</v>
      </c>
      <c r="F118" s="84" t="n">
        <f aca="false">E118*W118</f>
        <v>157357.150383836</v>
      </c>
      <c r="G118" s="32" t="n">
        <f aca="false">VLOOKUP($A118,Table,MATCH(G$4,Curves,0))</f>
        <v>3.183</v>
      </c>
      <c r="H118" s="98" t="n">
        <f aca="false">G118</f>
        <v>3.183</v>
      </c>
      <c r="I118" s="99" t="n">
        <f aca="false">H118</f>
        <v>3.183</v>
      </c>
      <c r="J118" s="32" t="n">
        <f aca="false">VLOOKUP($A118,Table,MATCH(J$4,Curves,0))</f>
        <v>-0.027</v>
      </c>
      <c r="K118" s="98" t="n">
        <f aca="false">J118</f>
        <v>-0.027</v>
      </c>
      <c r="L118" s="99" t="n">
        <f aca="false">K118</f>
        <v>-0.027</v>
      </c>
      <c r="M118" s="32" t="n">
        <f aca="false">VLOOKUP($A118,Table,MATCH(M$4,Curves,0))</f>
        <v>0.01</v>
      </c>
      <c r="N118" s="98" t="n">
        <f aca="false">VLOOKUP($A118,Table,MATCH(N$4,Curves,0))</f>
        <v>0.03</v>
      </c>
      <c r="O118" s="99" t="n">
        <f aca="false">N118</f>
        <v>0.03</v>
      </c>
      <c r="P118" s="100"/>
      <c r="Q118" s="99" t="n">
        <f aca="false">O118+L118+I118</f>
        <v>3.186</v>
      </c>
      <c r="R118" s="100"/>
      <c r="S118" s="35" t="n">
        <f aca="false">A119-A118</f>
        <v>30</v>
      </c>
      <c r="T118" s="101" t="n">
        <f aca="false">CHOOSE(F$3,A119+24,A118)</f>
        <v>40172</v>
      </c>
      <c r="U118" s="35" t="n">
        <f aca="false">T118-C$3</f>
        <v>3398</v>
      </c>
      <c r="V118" s="32" t="n">
        <f aca="false">VLOOKUP($A118,Table,MATCH(V$4,Curves,0))</f>
        <v>0.070577625954141</v>
      </c>
      <c r="W118" s="102" t="n">
        <f aca="false">1/(1+CHOOSE(F$3,(V119+($K$3/10000))/2,(V118+($K$3/10000))/2))^(2*U118/365.25)</f>
        <v>0.524523834612788</v>
      </c>
      <c r="X118" s="35" t="n">
        <f aca="false">IF(AND(mthbeg&lt;=A118,mthend&gt;=A118),1,0)</f>
        <v>1</v>
      </c>
      <c r="Y118" s="35" t="n">
        <f aca="false">S118*X118</f>
        <v>30</v>
      </c>
      <c r="AA118" s="89" t="n">
        <f aca="false">F118*G118</f>
        <v>500867.809671751</v>
      </c>
      <c r="AB118" s="89" t="n">
        <f aca="false">$F118*H118</f>
        <v>500867.809671751</v>
      </c>
      <c r="AC118" s="89" t="n">
        <f aca="false">$F118*I118</f>
        <v>500867.809671751</v>
      </c>
      <c r="AD118" s="89" t="n">
        <f aca="false">$F118*J118</f>
        <v>-4248.64306036358</v>
      </c>
      <c r="AE118" s="89" t="n">
        <f aca="false">$F118*K118</f>
        <v>-4248.64306036358</v>
      </c>
      <c r="AF118" s="89" t="n">
        <f aca="false">$F118*L118</f>
        <v>-4248.64306036358</v>
      </c>
      <c r="AG118" s="89" t="n">
        <f aca="false">$F118*M118</f>
        <v>1573.57150383836</v>
      </c>
      <c r="AH118" s="89" t="n">
        <f aca="false">$F118*N118</f>
        <v>4720.71451151509</v>
      </c>
      <c r="AI118" s="89" t="n">
        <f aca="false">F118*O118</f>
        <v>4720.71451151509</v>
      </c>
      <c r="AJ118" s="93"/>
      <c r="AK118" s="89" t="n">
        <f aca="false">CHOOSE($G$3,AB118-AC118,AC118-AB118)</f>
        <v>0</v>
      </c>
      <c r="AL118" s="89" t="n">
        <f aca="false">CHOOSE($G$3,AE118-AF118,AF118-AE118)</f>
        <v>0</v>
      </c>
      <c r="AM118" s="89" t="n">
        <f aca="false">CHOOSE($G$3,AH118-AI118,AI118-AH118)</f>
        <v>0</v>
      </c>
      <c r="AN118" s="103" t="n">
        <f aca="false">SUM(AK118:AM118)</f>
        <v>0</v>
      </c>
      <c r="AP118" s="89" t="n">
        <f aca="false">CHOOSE($G$3,AA118-AB118,AB118-AA118)</f>
        <v>0</v>
      </c>
      <c r="AQ118" s="89" t="n">
        <f aca="false">CHOOSE($G$3,AD118-AE118,AE118-AD118)</f>
        <v>0</v>
      </c>
      <c r="AR118" s="89" t="n">
        <f aca="false">CHOOSE($G$3,AG118-AH118,AH118-AG118)</f>
        <v>3147.14300767673</v>
      </c>
      <c r="AS118" s="103" t="n">
        <f aca="false">AP118+AQ118+AR118</f>
        <v>3147.14300767673</v>
      </c>
      <c r="AT118" s="103"/>
      <c r="AU118" s="90" t="n">
        <f aca="false">AS118+AN118</f>
        <v>3147.14300767673</v>
      </c>
      <c r="AW118" s="90" t="n">
        <f aca="false">AI118+AF118+AC118</f>
        <v>501339.881122903</v>
      </c>
      <c r="AX118" s="104"/>
    </row>
    <row r="119" customFormat="false" ht="12.75" hidden="false" customHeight="false" outlineLevel="0" collapsed="false">
      <c r="A119" s="94" t="n">
        <f aca="false">EDATE(A118,1)</f>
        <v>40148</v>
      </c>
      <c r="B119" s="95" t="n">
        <f aca="false">VLOOKUP(MONTH(A119),Volumes,4)</f>
        <v>10000</v>
      </c>
      <c r="C119" s="96"/>
      <c r="D119" s="97" t="n">
        <f aca="false">B119+C119</f>
        <v>10000</v>
      </c>
      <c r="E119" s="84" t="n">
        <f aca="false">IF(X119=0,0,IF(AND(X119=1,$H$3=1),D119*S119,IF($H$3=2,D119,"N/A")))</f>
        <v>310000</v>
      </c>
      <c r="F119" s="84" t="n">
        <f aca="false">E119*W119</f>
        <v>161650.494346402</v>
      </c>
      <c r="G119" s="32" t="n">
        <f aca="false">VLOOKUP($A119,Table,MATCH(G$4,Curves,0))</f>
        <v>3.251</v>
      </c>
      <c r="H119" s="98" t="n">
        <f aca="false">G119</f>
        <v>3.251</v>
      </c>
      <c r="I119" s="99" t="n">
        <f aca="false">H119</f>
        <v>3.251</v>
      </c>
      <c r="J119" s="32" t="n">
        <f aca="false">VLOOKUP($A119,Table,MATCH(J$4,Curves,0))</f>
        <v>-0.027</v>
      </c>
      <c r="K119" s="98" t="n">
        <f aca="false">J119</f>
        <v>-0.027</v>
      </c>
      <c r="L119" s="99" t="n">
        <f aca="false">K119</f>
        <v>-0.027</v>
      </c>
      <c r="M119" s="32" t="n">
        <f aca="false">VLOOKUP($A119,Table,MATCH(M$4,Curves,0))</f>
        <v>0.01</v>
      </c>
      <c r="N119" s="98" t="n">
        <f aca="false">VLOOKUP($A119,Table,MATCH(N$4,Curves,0))</f>
        <v>0.03</v>
      </c>
      <c r="O119" s="99" t="n">
        <f aca="false">N119</f>
        <v>0.03</v>
      </c>
      <c r="P119" s="100"/>
      <c r="Q119" s="99" t="n">
        <f aca="false">O119+L119+I119</f>
        <v>3.254</v>
      </c>
      <c r="R119" s="100"/>
      <c r="S119" s="35" t="n">
        <f aca="false">A120-A119</f>
        <v>31</v>
      </c>
      <c r="T119" s="101" t="n">
        <f aca="false">CHOOSE(F$3,A120+24,A119)</f>
        <v>40203</v>
      </c>
      <c r="U119" s="35" t="n">
        <f aca="false">T119-C$3</f>
        <v>3429</v>
      </c>
      <c r="V119" s="32" t="n">
        <f aca="false">VLOOKUP($A119,Table,MATCH(V$4,Curves,0))</f>
        <v>0.070575979231707</v>
      </c>
      <c r="W119" s="102" t="n">
        <f aca="false">1/(1+CHOOSE(F$3,(V120+($K$3/10000))/2,(V119+($K$3/10000))/2))^(2*U119/365.25)</f>
        <v>0.52145320756904</v>
      </c>
      <c r="X119" s="35" t="n">
        <f aca="false">IF(AND(mthbeg&lt;=A119,mthend&gt;=A119),1,0)</f>
        <v>1</v>
      </c>
      <c r="Y119" s="35" t="n">
        <f aca="false">S119*X119</f>
        <v>31</v>
      </c>
      <c r="AA119" s="89" t="n">
        <f aca="false">F119*G119</f>
        <v>525525.757120154</v>
      </c>
      <c r="AB119" s="89" t="n">
        <f aca="false">$F119*H119</f>
        <v>525525.757120154</v>
      </c>
      <c r="AC119" s="89" t="n">
        <f aca="false">$F119*I119</f>
        <v>525525.757120154</v>
      </c>
      <c r="AD119" s="89" t="n">
        <f aca="false">$F119*J119</f>
        <v>-4364.56334735287</v>
      </c>
      <c r="AE119" s="89" t="n">
        <f aca="false">$F119*K119</f>
        <v>-4364.56334735287</v>
      </c>
      <c r="AF119" s="89" t="n">
        <f aca="false">$F119*L119</f>
        <v>-4364.56334735287</v>
      </c>
      <c r="AG119" s="89" t="n">
        <f aca="false">$F119*M119</f>
        <v>1616.50494346402</v>
      </c>
      <c r="AH119" s="89" t="n">
        <f aca="false">$F119*N119</f>
        <v>4849.51483039207</v>
      </c>
      <c r="AI119" s="89" t="n">
        <f aca="false">F119*O119</f>
        <v>4849.51483039207</v>
      </c>
      <c r="AJ119" s="93"/>
      <c r="AK119" s="89" t="n">
        <f aca="false">CHOOSE($G$3,AB119-AC119,AC119-AB119)</f>
        <v>0</v>
      </c>
      <c r="AL119" s="89" t="n">
        <f aca="false">CHOOSE($G$3,AE119-AF119,AF119-AE119)</f>
        <v>0</v>
      </c>
      <c r="AM119" s="89" t="n">
        <f aca="false">CHOOSE($G$3,AH119-AI119,AI119-AH119)</f>
        <v>0</v>
      </c>
      <c r="AN119" s="103" t="n">
        <f aca="false">SUM(AK119:AM119)</f>
        <v>0</v>
      </c>
      <c r="AP119" s="89" t="n">
        <f aca="false">CHOOSE($G$3,AA119-AB119,AB119-AA119)</f>
        <v>0</v>
      </c>
      <c r="AQ119" s="89" t="n">
        <f aca="false">CHOOSE($G$3,AD119-AE119,AE119-AD119)</f>
        <v>0</v>
      </c>
      <c r="AR119" s="89" t="n">
        <f aca="false">CHOOSE($G$3,AG119-AH119,AH119-AG119)</f>
        <v>3233.00988692805</v>
      </c>
      <c r="AS119" s="103" t="n">
        <f aca="false">AP119+AQ119+AR119</f>
        <v>3233.00988692805</v>
      </c>
      <c r="AT119" s="103"/>
      <c r="AU119" s="90" t="n">
        <f aca="false">AS119+AN119</f>
        <v>3233.00988692805</v>
      </c>
      <c r="AW119" s="90" t="n">
        <f aca="false">AI119+AF119+AC119</f>
        <v>526010.708603193</v>
      </c>
      <c r="AX119" s="104"/>
    </row>
    <row r="120" customFormat="false" ht="12.75" hidden="false" customHeight="false" outlineLevel="0" collapsed="false">
      <c r="A120" s="94" t="n">
        <f aca="false">EDATE(A119,1)</f>
        <v>40179</v>
      </c>
      <c r="B120" s="95" t="n">
        <f aca="false">VLOOKUP(MONTH(A120),Volumes,4)</f>
        <v>10000</v>
      </c>
      <c r="C120" s="96"/>
      <c r="D120" s="97" t="n">
        <f aca="false">B120+C120</f>
        <v>10000</v>
      </c>
      <c r="E120" s="84" t="n">
        <f aca="false">IF(X120=0,0,IF(AND(X120=1,$H$3=1),D120*S120,IF($H$3=2,D120,"N/A")))</f>
        <v>310000</v>
      </c>
      <c r="F120" s="84" t="n">
        <f aca="false">E120*W120</f>
        <v>160704.21730787</v>
      </c>
      <c r="G120" s="32" t="n">
        <f aca="false">VLOOKUP($A120,Table,MATCH(G$4,Curves,0))</f>
        <v>3.436</v>
      </c>
      <c r="H120" s="98" t="n">
        <f aca="false">G120</f>
        <v>3.436</v>
      </c>
      <c r="I120" s="99" t="n">
        <f aca="false">H120</f>
        <v>3.436</v>
      </c>
      <c r="J120" s="32" t="n">
        <f aca="false">VLOOKUP($A120,Table,MATCH(J$4,Curves,0))</f>
        <v>-0.027</v>
      </c>
      <c r="K120" s="98" t="n">
        <f aca="false">J120</f>
        <v>-0.027</v>
      </c>
      <c r="L120" s="99" t="n">
        <f aca="false">K120</f>
        <v>-0.027</v>
      </c>
      <c r="M120" s="32" t="n">
        <f aca="false">VLOOKUP($A120,Table,MATCH(M$4,Curves,0))</f>
        <v>0.01</v>
      </c>
      <c r="N120" s="98" t="n">
        <f aca="false">VLOOKUP($A120,Table,MATCH(N$4,Curves,0))</f>
        <v>0.03</v>
      </c>
      <c r="O120" s="99" t="n">
        <f aca="false">N120</f>
        <v>0.03</v>
      </c>
      <c r="P120" s="100"/>
      <c r="Q120" s="99" t="n">
        <f aca="false">O120+L120+I120</f>
        <v>3.439</v>
      </c>
      <c r="R120" s="100"/>
      <c r="S120" s="35" t="n">
        <f aca="false">A121-A120</f>
        <v>31</v>
      </c>
      <c r="T120" s="101" t="n">
        <f aca="false">CHOOSE(F$3,A121+24,A120)</f>
        <v>40234</v>
      </c>
      <c r="U120" s="35" t="n">
        <f aca="false">T120-C$3</f>
        <v>3460</v>
      </c>
      <c r="V120" s="32" t="n">
        <f aca="false">VLOOKUP($A120,Table,MATCH(V$4,Curves,0))</f>
        <v>0.070574277618526</v>
      </c>
      <c r="W120" s="102" t="n">
        <f aca="false">1/(1+CHOOSE(F$3,(V121+($K$3/10000))/2,(V120+($K$3/10000))/2))^(2*U120/365.25)</f>
        <v>0.518400700993131</v>
      </c>
      <c r="X120" s="35" t="n">
        <f aca="false">IF(AND(mthbeg&lt;=A120,mthend&gt;=A120),1,0)</f>
        <v>1</v>
      </c>
      <c r="Y120" s="35" t="n">
        <f aca="false">S120*X120</f>
        <v>31</v>
      </c>
      <c r="AA120" s="89" t="n">
        <f aca="false">F120*G120</f>
        <v>552179.690669843</v>
      </c>
      <c r="AB120" s="89" t="n">
        <f aca="false">$F120*H120</f>
        <v>552179.690669843</v>
      </c>
      <c r="AC120" s="89" t="n">
        <f aca="false">$F120*I120</f>
        <v>552179.690669843</v>
      </c>
      <c r="AD120" s="89" t="n">
        <f aca="false">$F120*J120</f>
        <v>-4339.0138673125</v>
      </c>
      <c r="AE120" s="89" t="n">
        <f aca="false">$F120*K120</f>
        <v>-4339.0138673125</v>
      </c>
      <c r="AF120" s="89" t="n">
        <f aca="false">$F120*L120</f>
        <v>-4339.0138673125</v>
      </c>
      <c r="AG120" s="89" t="n">
        <f aca="false">$F120*M120</f>
        <v>1607.0421730787</v>
      </c>
      <c r="AH120" s="89" t="n">
        <f aca="false">$F120*N120</f>
        <v>4821.12651923611</v>
      </c>
      <c r="AI120" s="89" t="n">
        <f aca="false">F120*O120</f>
        <v>4821.12651923611</v>
      </c>
      <c r="AJ120" s="93"/>
      <c r="AK120" s="89" t="n">
        <f aca="false">CHOOSE($G$3,AB120-AC120,AC120-AB120)</f>
        <v>0</v>
      </c>
      <c r="AL120" s="89" t="n">
        <f aca="false">CHOOSE($G$3,AE120-AF120,AF120-AE120)</f>
        <v>0</v>
      </c>
      <c r="AM120" s="89" t="n">
        <f aca="false">CHOOSE($G$3,AH120-AI120,AI120-AH120)</f>
        <v>0</v>
      </c>
      <c r="AN120" s="103" t="n">
        <f aca="false">SUM(AK120:AM120)</f>
        <v>0</v>
      </c>
      <c r="AP120" s="89" t="n">
        <f aca="false">CHOOSE($G$3,AA120-AB120,AB120-AA120)</f>
        <v>0</v>
      </c>
      <c r="AQ120" s="89" t="n">
        <f aca="false">CHOOSE($G$3,AD120-AE120,AE120-AD120)</f>
        <v>0</v>
      </c>
      <c r="AR120" s="89" t="n">
        <f aca="false">CHOOSE($G$3,AG120-AH120,AH120-AG120)</f>
        <v>3214.08434615741</v>
      </c>
      <c r="AS120" s="103" t="n">
        <f aca="false">AP120+AQ120+AR120</f>
        <v>3214.08434615741</v>
      </c>
      <c r="AT120" s="103"/>
      <c r="AU120" s="90" t="n">
        <f aca="false">AS120+AN120</f>
        <v>3214.08434615741</v>
      </c>
      <c r="AW120" s="90" t="n">
        <f aca="false">AI120+AF120+AC120</f>
        <v>552661.803321767</v>
      </c>
      <c r="AX120" s="104"/>
    </row>
    <row r="121" customFormat="false" ht="12.75" hidden="false" customHeight="false" outlineLevel="0" collapsed="false">
      <c r="A121" s="94" t="n">
        <f aca="false">EDATE(A120,1)</f>
        <v>40210</v>
      </c>
      <c r="B121" s="95" t="n">
        <f aca="false">VLOOKUP(MONTH(A121),Volumes,4)</f>
        <v>10000</v>
      </c>
      <c r="C121" s="96"/>
      <c r="D121" s="97" t="n">
        <f aca="false">B121+C121</f>
        <v>10000</v>
      </c>
      <c r="E121" s="84" t="n">
        <f aca="false">IF(X121=0,0,IF(AND(X121=1,$H$3=1),D121*S121,IF($H$3=2,D121,"N/A")))</f>
        <v>280000</v>
      </c>
      <c r="F121" s="84" t="n">
        <f aca="false">E121*W121</f>
        <v>144384.543394091</v>
      </c>
      <c r="G121" s="32" t="n">
        <f aca="false">VLOOKUP($A121,Table,MATCH(G$4,Curves,0))</f>
        <v>3.334</v>
      </c>
      <c r="H121" s="98" t="n">
        <f aca="false">G121</f>
        <v>3.334</v>
      </c>
      <c r="I121" s="99" t="n">
        <f aca="false">H121</f>
        <v>3.334</v>
      </c>
      <c r="J121" s="32" t="n">
        <f aca="false">VLOOKUP($A121,Table,MATCH(J$4,Curves,0))</f>
        <v>-0.027</v>
      </c>
      <c r="K121" s="98" t="n">
        <f aca="false">J121</f>
        <v>-0.027</v>
      </c>
      <c r="L121" s="99" t="n">
        <f aca="false">K121</f>
        <v>-0.027</v>
      </c>
      <c r="M121" s="32" t="n">
        <f aca="false">VLOOKUP($A121,Table,MATCH(M$4,Curves,0))</f>
        <v>0.01</v>
      </c>
      <c r="N121" s="98" t="n">
        <f aca="false">VLOOKUP($A121,Table,MATCH(N$4,Curves,0))</f>
        <v>0.03</v>
      </c>
      <c r="O121" s="99" t="n">
        <f aca="false">N121</f>
        <v>0.03</v>
      </c>
      <c r="P121" s="100"/>
      <c r="Q121" s="99" t="n">
        <f aca="false">O121+L121+I121</f>
        <v>3.337</v>
      </c>
      <c r="R121" s="100"/>
      <c r="S121" s="35" t="n">
        <f aca="false">A122-A121</f>
        <v>28</v>
      </c>
      <c r="T121" s="101" t="n">
        <f aca="false">CHOOSE(F$3,A122+24,A121)</f>
        <v>40262</v>
      </c>
      <c r="U121" s="35" t="n">
        <f aca="false">T121-C$3</f>
        <v>3488</v>
      </c>
      <c r="V121" s="32" t="n">
        <f aca="false">VLOOKUP($A121,Table,MATCH(V$4,Curves,0))</f>
        <v>0.070572576005346</v>
      </c>
      <c r="W121" s="102" t="n">
        <f aca="false">1/(1+CHOOSE(F$3,(V122+($K$3/10000))/2,(V121+($K$3/10000))/2))^(2*U121/365.25)</f>
        <v>0.515659083550325</v>
      </c>
      <c r="X121" s="35" t="n">
        <f aca="false">IF(AND(mthbeg&lt;=A121,mthend&gt;=A121),1,0)</f>
        <v>1</v>
      </c>
      <c r="Y121" s="35" t="n">
        <f aca="false">S121*X121</f>
        <v>28</v>
      </c>
      <c r="AA121" s="89" t="n">
        <f aca="false">F121*G121</f>
        <v>481378.067675899</v>
      </c>
      <c r="AB121" s="89" t="n">
        <f aca="false">$F121*H121</f>
        <v>481378.067675899</v>
      </c>
      <c r="AC121" s="89" t="n">
        <f aca="false">$F121*I121</f>
        <v>481378.067675899</v>
      </c>
      <c r="AD121" s="89" t="n">
        <f aca="false">$F121*J121</f>
        <v>-3898.38267164046</v>
      </c>
      <c r="AE121" s="89" t="n">
        <f aca="false">$F121*K121</f>
        <v>-3898.38267164046</v>
      </c>
      <c r="AF121" s="89" t="n">
        <f aca="false">$F121*L121</f>
        <v>-3898.38267164046</v>
      </c>
      <c r="AG121" s="89" t="n">
        <f aca="false">$F121*M121</f>
        <v>1443.84543394091</v>
      </c>
      <c r="AH121" s="89" t="n">
        <f aca="false">$F121*N121</f>
        <v>4331.53630182273</v>
      </c>
      <c r="AI121" s="89" t="n">
        <f aca="false">F121*O121</f>
        <v>4331.53630182273</v>
      </c>
      <c r="AJ121" s="93"/>
      <c r="AK121" s="89" t="n">
        <f aca="false">CHOOSE($G$3,AB121-AC121,AC121-AB121)</f>
        <v>0</v>
      </c>
      <c r="AL121" s="89" t="n">
        <f aca="false">CHOOSE($G$3,AE121-AF121,AF121-AE121)</f>
        <v>0</v>
      </c>
      <c r="AM121" s="89" t="n">
        <f aca="false">CHOOSE($G$3,AH121-AI121,AI121-AH121)</f>
        <v>0</v>
      </c>
      <c r="AN121" s="103" t="n">
        <f aca="false">SUM(AK121:AM121)</f>
        <v>0</v>
      </c>
      <c r="AP121" s="89" t="n">
        <f aca="false">CHOOSE($G$3,AA121-AB121,AB121-AA121)</f>
        <v>0</v>
      </c>
      <c r="AQ121" s="89" t="n">
        <f aca="false">CHOOSE($G$3,AD121-AE121,AE121-AD121)</f>
        <v>0</v>
      </c>
      <c r="AR121" s="89" t="n">
        <f aca="false">CHOOSE($G$3,AG121-AH121,AH121-AG121)</f>
        <v>2887.69086788182</v>
      </c>
      <c r="AS121" s="103" t="n">
        <f aca="false">AP121+AQ121+AR121</f>
        <v>2887.69086788182</v>
      </c>
      <c r="AT121" s="103"/>
      <c r="AU121" s="90" t="n">
        <f aca="false">AS121+AN121</f>
        <v>2887.69086788182</v>
      </c>
      <c r="AW121" s="90" t="n">
        <f aca="false">AI121+AF121+AC121</f>
        <v>481811.221306082</v>
      </c>
      <c r="AX121" s="104"/>
    </row>
    <row r="122" customFormat="false" ht="12.75" hidden="false" customHeight="false" outlineLevel="0" collapsed="false">
      <c r="A122" s="94" t="n">
        <f aca="false">EDATE(A121,1)</f>
        <v>40238</v>
      </c>
      <c r="B122" s="95" t="n">
        <f aca="false">VLOOKUP(MONTH(A122),Volumes,4)</f>
        <v>10000</v>
      </c>
      <c r="C122" s="96"/>
      <c r="D122" s="97" t="n">
        <f aca="false">B122+C122</f>
        <v>10000</v>
      </c>
      <c r="E122" s="84" t="n">
        <f aca="false">IF(X122=0,0,IF(AND(X122=1,$H$3=1),D122*S122,IF($H$3=2,D122,"N/A")))</f>
        <v>310000</v>
      </c>
      <c r="F122" s="84" t="n">
        <f aca="false">E122*W122</f>
        <v>158918.637802629</v>
      </c>
      <c r="G122" s="32" t="n">
        <f aca="false">VLOOKUP($A122,Table,MATCH(G$4,Curves,0))</f>
        <v>3.215</v>
      </c>
      <c r="H122" s="98" t="n">
        <f aca="false">G122</f>
        <v>3.215</v>
      </c>
      <c r="I122" s="99" t="n">
        <f aca="false">H122</f>
        <v>3.215</v>
      </c>
      <c r="J122" s="32" t="n">
        <f aca="false">VLOOKUP($A122,Table,MATCH(J$4,Curves,0))</f>
        <v>-0.0085</v>
      </c>
      <c r="K122" s="98" t="n">
        <f aca="false">J122</f>
        <v>-0.0085</v>
      </c>
      <c r="L122" s="99" t="n">
        <f aca="false">K122</f>
        <v>-0.0085</v>
      </c>
      <c r="M122" s="32" t="n">
        <f aca="false">VLOOKUP($A122,Table,MATCH(M$4,Curves,0))</f>
        <v>0.01</v>
      </c>
      <c r="N122" s="98" t="n">
        <f aca="false">VLOOKUP($A122,Table,MATCH(N$4,Curves,0))</f>
        <v>0.03</v>
      </c>
      <c r="O122" s="99" t="n">
        <f aca="false">N122</f>
        <v>0.03</v>
      </c>
      <c r="P122" s="100"/>
      <c r="Q122" s="99" t="n">
        <f aca="false">O122+L122+I122</f>
        <v>3.2365</v>
      </c>
      <c r="R122" s="100"/>
      <c r="S122" s="35" t="n">
        <f aca="false">A123-A122</f>
        <v>31</v>
      </c>
      <c r="T122" s="101" t="n">
        <f aca="false">CHOOSE(F$3,A123+24,A122)</f>
        <v>40293</v>
      </c>
      <c r="U122" s="35" t="n">
        <f aca="false">T122-C$3</f>
        <v>3519</v>
      </c>
      <c r="V122" s="32" t="n">
        <f aca="false">VLOOKUP($A122,Table,MATCH(V$4,Curves,0))</f>
        <v>0.070571039064411</v>
      </c>
      <c r="W122" s="102" t="n">
        <f aca="false">1/(1+CHOOSE(F$3,(V123+($K$3/10000))/2,(V122+($K$3/10000))/2))^(2*U122/365.25)</f>
        <v>0.512640767105254</v>
      </c>
      <c r="X122" s="35" t="n">
        <f aca="false">IF(AND(mthbeg&lt;=A122,mthend&gt;=A122),1,0)</f>
        <v>1</v>
      </c>
      <c r="Y122" s="35" t="n">
        <f aca="false">S122*X122</f>
        <v>31</v>
      </c>
      <c r="AA122" s="89" t="n">
        <f aca="false">F122*G122</f>
        <v>510923.420535451</v>
      </c>
      <c r="AB122" s="89" t="n">
        <f aca="false">$F122*H122</f>
        <v>510923.420535451</v>
      </c>
      <c r="AC122" s="89" t="n">
        <f aca="false">$F122*I122</f>
        <v>510923.420535451</v>
      </c>
      <c r="AD122" s="89" t="n">
        <f aca="false">$F122*J122</f>
        <v>-1350.80842132234</v>
      </c>
      <c r="AE122" s="89" t="n">
        <f aca="false">$F122*K122</f>
        <v>-1350.80842132234</v>
      </c>
      <c r="AF122" s="89" t="n">
        <f aca="false">$F122*L122</f>
        <v>-1350.80842132234</v>
      </c>
      <c r="AG122" s="89" t="n">
        <f aca="false">$F122*M122</f>
        <v>1589.18637802629</v>
      </c>
      <c r="AH122" s="89" t="n">
        <f aca="false">$F122*N122</f>
        <v>4767.55913407886</v>
      </c>
      <c r="AI122" s="89" t="n">
        <f aca="false">F122*O122</f>
        <v>4767.55913407886</v>
      </c>
      <c r="AJ122" s="93"/>
      <c r="AK122" s="89" t="n">
        <f aca="false">CHOOSE($G$3,AB122-AC122,AC122-AB122)</f>
        <v>0</v>
      </c>
      <c r="AL122" s="89" t="n">
        <f aca="false">CHOOSE($G$3,AE122-AF122,AF122-AE122)</f>
        <v>0</v>
      </c>
      <c r="AM122" s="89" t="n">
        <f aca="false">CHOOSE($G$3,AH122-AI122,AI122-AH122)</f>
        <v>0</v>
      </c>
      <c r="AN122" s="103" t="n">
        <f aca="false">SUM(AK122:AM122)</f>
        <v>0</v>
      </c>
      <c r="AP122" s="89" t="n">
        <f aca="false">CHOOSE($G$3,AA122-AB122,AB122-AA122)</f>
        <v>0</v>
      </c>
      <c r="AQ122" s="89" t="n">
        <f aca="false">CHOOSE($G$3,AD122-AE122,AE122-AD122)</f>
        <v>0</v>
      </c>
      <c r="AR122" s="89" t="n">
        <f aca="false">CHOOSE($G$3,AG122-AH122,AH122-AG122)</f>
        <v>3178.37275605257</v>
      </c>
      <c r="AS122" s="103" t="n">
        <f aca="false">AP122+AQ122+AR122</f>
        <v>3178.37275605257</v>
      </c>
      <c r="AT122" s="103"/>
      <c r="AU122" s="90" t="n">
        <f aca="false">AS122+AN122</f>
        <v>3178.37275605257</v>
      </c>
      <c r="AW122" s="90" t="n">
        <f aca="false">AI122+AF122+AC122</f>
        <v>514340.171248208</v>
      </c>
      <c r="AX122" s="104"/>
    </row>
    <row r="123" customFormat="false" ht="12.75" hidden="false" customHeight="false" outlineLevel="0" collapsed="false">
      <c r="A123" s="94" t="n">
        <f aca="false">EDATE(A122,1)</f>
        <v>40269</v>
      </c>
      <c r="B123" s="95" t="n">
        <f aca="false">VLOOKUP(MONTH(A123),Volumes,4)</f>
        <v>10000</v>
      </c>
      <c r="C123" s="96"/>
      <c r="D123" s="97" t="n">
        <f aca="false">B123+C123</f>
        <v>10000</v>
      </c>
      <c r="E123" s="84" t="n">
        <f aca="false">IF(X123=0,0,IF(AND(X123=1,$H$3=1),D123*S123,IF($H$3=2,D123,"N/A")))</f>
        <v>300000</v>
      </c>
      <c r="F123" s="84" t="n">
        <f aca="false">E123*W123</f>
        <v>152921.032102903</v>
      </c>
      <c r="G123" s="32" t="n">
        <f aca="false">VLOOKUP($A123,Table,MATCH(G$4,Curves,0))</f>
        <v>3.096</v>
      </c>
      <c r="H123" s="98" t="n">
        <f aca="false">G123</f>
        <v>3.096</v>
      </c>
      <c r="I123" s="99" t="n">
        <f aca="false">H123</f>
        <v>3.096</v>
      </c>
      <c r="J123" s="32" t="n">
        <f aca="false">VLOOKUP($A123,Table,MATCH(J$4,Curves,0))</f>
        <v>-0.0085</v>
      </c>
      <c r="K123" s="98" t="n">
        <f aca="false">J123</f>
        <v>-0.0085</v>
      </c>
      <c r="L123" s="99" t="n">
        <f aca="false">K123</f>
        <v>-0.0085</v>
      </c>
      <c r="M123" s="32" t="n">
        <f aca="false">VLOOKUP($A123,Table,MATCH(M$4,Curves,0))</f>
        <v>0.0125</v>
      </c>
      <c r="N123" s="98" t="n">
        <f aca="false">VLOOKUP($A123,Table,MATCH(N$4,Curves,0))</f>
        <v>0.03</v>
      </c>
      <c r="O123" s="99" t="n">
        <f aca="false">N123</f>
        <v>0.03</v>
      </c>
      <c r="P123" s="100"/>
      <c r="Q123" s="99" t="n">
        <f aca="false">O123+L123+I123</f>
        <v>3.1175</v>
      </c>
      <c r="R123" s="100"/>
      <c r="S123" s="35" t="n">
        <f aca="false">A124-A123</f>
        <v>30</v>
      </c>
      <c r="T123" s="101" t="n">
        <f aca="false">CHOOSE(F$3,A124+24,A123)</f>
        <v>40323</v>
      </c>
      <c r="U123" s="35" t="n">
        <f aca="false">T123-C$3</f>
        <v>3549</v>
      </c>
      <c r="V123" s="32" t="n">
        <f aca="false">VLOOKUP($A123,Table,MATCH(V$4,Curves,0))</f>
        <v>0.070569337451233</v>
      </c>
      <c r="W123" s="102" t="n">
        <f aca="false">1/(1+CHOOSE(F$3,(V124+($K$3/10000))/2,(V123+($K$3/10000))/2))^(2*U123/365.25)</f>
        <v>0.509736773676344</v>
      </c>
      <c r="X123" s="35" t="n">
        <f aca="false">IF(AND(mthbeg&lt;=A123,mthend&gt;=A123),1,0)</f>
        <v>1</v>
      </c>
      <c r="Y123" s="35" t="n">
        <f aca="false">S123*X123</f>
        <v>30</v>
      </c>
      <c r="AA123" s="89" t="n">
        <f aca="false">F123*G123</f>
        <v>473443.515390588</v>
      </c>
      <c r="AB123" s="89" t="n">
        <f aca="false">$F123*H123</f>
        <v>473443.515390588</v>
      </c>
      <c r="AC123" s="89" t="n">
        <f aca="false">$F123*I123</f>
        <v>473443.515390588</v>
      </c>
      <c r="AD123" s="89" t="n">
        <f aca="false">$F123*J123</f>
        <v>-1299.82877287468</v>
      </c>
      <c r="AE123" s="89" t="n">
        <f aca="false">$F123*K123</f>
        <v>-1299.82877287468</v>
      </c>
      <c r="AF123" s="89" t="n">
        <f aca="false">$F123*L123</f>
        <v>-1299.82877287468</v>
      </c>
      <c r="AG123" s="89" t="n">
        <f aca="false">$F123*M123</f>
        <v>1911.51290128629</v>
      </c>
      <c r="AH123" s="89" t="n">
        <f aca="false">$F123*N123</f>
        <v>4587.6309630871</v>
      </c>
      <c r="AI123" s="89" t="n">
        <f aca="false">F123*O123</f>
        <v>4587.6309630871</v>
      </c>
      <c r="AJ123" s="93"/>
      <c r="AK123" s="89" t="n">
        <f aca="false">CHOOSE($G$3,AB123-AC123,AC123-AB123)</f>
        <v>0</v>
      </c>
      <c r="AL123" s="89" t="n">
        <f aca="false">CHOOSE($G$3,AE123-AF123,AF123-AE123)</f>
        <v>0</v>
      </c>
      <c r="AM123" s="89" t="n">
        <f aca="false">CHOOSE($G$3,AH123-AI123,AI123-AH123)</f>
        <v>0</v>
      </c>
      <c r="AN123" s="103" t="n">
        <f aca="false">SUM(AK123:AM123)</f>
        <v>0</v>
      </c>
      <c r="AP123" s="89" t="n">
        <f aca="false">CHOOSE($G$3,AA123-AB123,AB123-AA123)</f>
        <v>0</v>
      </c>
      <c r="AQ123" s="89" t="n">
        <f aca="false">CHOOSE($G$3,AD123-AE123,AE123-AD123)</f>
        <v>0</v>
      </c>
      <c r="AR123" s="89" t="n">
        <f aca="false">CHOOSE($G$3,AG123-AH123,AH123-AG123)</f>
        <v>2676.11806180081</v>
      </c>
      <c r="AS123" s="103" t="n">
        <f aca="false">AP123+AQ123+AR123</f>
        <v>2676.11806180081</v>
      </c>
      <c r="AT123" s="103"/>
      <c r="AU123" s="90" t="n">
        <f aca="false">AS123+AN123</f>
        <v>2676.11806180081</v>
      </c>
      <c r="AW123" s="90" t="n">
        <f aca="false">AI123+AF123+AC123</f>
        <v>476731.317580801</v>
      </c>
      <c r="AX123" s="104"/>
    </row>
    <row r="124" customFormat="false" ht="12.75" hidden="false" customHeight="false" outlineLevel="0" collapsed="false">
      <c r="A124" s="94" t="n">
        <f aca="false">EDATE(A123,1)</f>
        <v>40299</v>
      </c>
      <c r="B124" s="95" t="n">
        <f aca="false">VLOOKUP(MONTH(A124),Volumes,4)</f>
        <v>20000</v>
      </c>
      <c r="C124" s="96"/>
      <c r="D124" s="97" t="n">
        <f aca="false">B124+C124</f>
        <v>20000</v>
      </c>
      <c r="E124" s="84" t="n">
        <f aca="false">IF(X124=0,0,IF(AND(X124=1,$H$3=1),D124*S124,IF($H$3=2,D124,"N/A")))</f>
        <v>620000</v>
      </c>
      <c r="F124" s="84" t="n">
        <f aca="false">E124*W124</f>
        <v>314187.108379523</v>
      </c>
      <c r="G124" s="32" t="n">
        <f aca="false">VLOOKUP($A124,Table,MATCH(G$4,Curves,0))</f>
        <v>3.088</v>
      </c>
      <c r="H124" s="98" t="n">
        <f aca="false">G124</f>
        <v>3.088</v>
      </c>
      <c r="I124" s="99" t="n">
        <f aca="false">H124</f>
        <v>3.088</v>
      </c>
      <c r="J124" s="32" t="n">
        <f aca="false">VLOOKUP($A124,Table,MATCH(J$4,Curves,0))</f>
        <v>-0.00875</v>
      </c>
      <c r="K124" s="98" t="n">
        <f aca="false">J124</f>
        <v>-0.00875</v>
      </c>
      <c r="L124" s="99" t="n">
        <f aca="false">K124</f>
        <v>-0.00875</v>
      </c>
      <c r="M124" s="32" t="n">
        <f aca="false">VLOOKUP($A124,Table,MATCH(M$4,Curves,0))</f>
        <v>0.0125</v>
      </c>
      <c r="N124" s="98" t="n">
        <f aca="false">VLOOKUP($A124,Table,MATCH(N$4,Curves,0))</f>
        <v>0.03</v>
      </c>
      <c r="O124" s="99" t="n">
        <f aca="false">N124</f>
        <v>0.03</v>
      </c>
      <c r="P124" s="100"/>
      <c r="Q124" s="99" t="n">
        <f aca="false">O124+L124+I124</f>
        <v>3.10925</v>
      </c>
      <c r="R124" s="100"/>
      <c r="S124" s="35" t="n">
        <f aca="false">A125-A124</f>
        <v>31</v>
      </c>
      <c r="T124" s="101" t="n">
        <f aca="false">CHOOSE(F$3,A125+24,A124)</f>
        <v>40354</v>
      </c>
      <c r="U124" s="35" t="n">
        <f aca="false">T124-C$3</f>
        <v>3580</v>
      </c>
      <c r="V124" s="32" t="n">
        <f aca="false">VLOOKUP($A124,Table,MATCH(V$4,Curves,0))</f>
        <v>0.070567690728804</v>
      </c>
      <c r="W124" s="102" t="n">
        <f aca="false">1/(1+CHOOSE(F$3,(V125+($K$3/10000))/2,(V124+($K$3/10000))/2))^(2*U124/365.25)</f>
        <v>0.506753400612133</v>
      </c>
      <c r="X124" s="35" t="n">
        <f aca="false">IF(AND(mthbeg&lt;=A124,mthend&gt;=A124),1,0)</f>
        <v>1</v>
      </c>
      <c r="Y124" s="35" t="n">
        <f aca="false">S124*X124</f>
        <v>31</v>
      </c>
      <c r="AA124" s="89" t="n">
        <f aca="false">F124*G124</f>
        <v>970209.790675966</v>
      </c>
      <c r="AB124" s="89" t="n">
        <f aca="false">$F124*H124</f>
        <v>970209.790675966</v>
      </c>
      <c r="AC124" s="89" t="n">
        <f aca="false">$F124*I124</f>
        <v>970209.790675966</v>
      </c>
      <c r="AD124" s="89" t="n">
        <f aca="false">$F124*J124</f>
        <v>-2749.13719832082</v>
      </c>
      <c r="AE124" s="89" t="n">
        <f aca="false">$F124*K124</f>
        <v>-2749.13719832082</v>
      </c>
      <c r="AF124" s="89" t="n">
        <f aca="false">$F124*L124</f>
        <v>-2749.13719832082</v>
      </c>
      <c r="AG124" s="89" t="n">
        <f aca="false">$F124*M124</f>
        <v>3927.33885474403</v>
      </c>
      <c r="AH124" s="89" t="n">
        <f aca="false">$F124*N124</f>
        <v>9425.61325138568</v>
      </c>
      <c r="AI124" s="89" t="n">
        <f aca="false">F124*O124</f>
        <v>9425.61325138568</v>
      </c>
      <c r="AJ124" s="93"/>
      <c r="AK124" s="89" t="n">
        <f aca="false">CHOOSE($G$3,AB124-AC124,AC124-AB124)</f>
        <v>0</v>
      </c>
      <c r="AL124" s="89" t="n">
        <f aca="false">CHOOSE($G$3,AE124-AF124,AF124-AE124)</f>
        <v>0</v>
      </c>
      <c r="AM124" s="89" t="n">
        <f aca="false">CHOOSE($G$3,AH124-AI124,AI124-AH124)</f>
        <v>0</v>
      </c>
      <c r="AN124" s="103" t="n">
        <f aca="false">SUM(AK124:AM124)</f>
        <v>0</v>
      </c>
      <c r="AP124" s="89" t="n">
        <f aca="false">CHOOSE($G$3,AA124-AB124,AB124-AA124)</f>
        <v>0</v>
      </c>
      <c r="AQ124" s="89" t="n">
        <f aca="false">CHOOSE($G$3,AD124-AE124,AE124-AD124)</f>
        <v>0</v>
      </c>
      <c r="AR124" s="89" t="n">
        <f aca="false">CHOOSE($G$3,AG124-AH124,AH124-AG124)</f>
        <v>5498.27439664165</v>
      </c>
      <c r="AS124" s="103" t="n">
        <f aca="false">AP124+AQ124+AR124</f>
        <v>5498.27439664165</v>
      </c>
      <c r="AT124" s="103"/>
      <c r="AU124" s="90" t="n">
        <f aca="false">AS124+AN124</f>
        <v>5498.27439664165</v>
      </c>
      <c r="AW124" s="90" t="n">
        <f aca="false">AI124+AF124+AC124</f>
        <v>976886.266729031</v>
      </c>
      <c r="AX124" s="104"/>
    </row>
    <row r="125" customFormat="false" ht="12.75" hidden="false" customHeight="false" outlineLevel="0" collapsed="false">
      <c r="A125" s="94" t="n">
        <f aca="false">EDATE(A124,1)</f>
        <v>40330</v>
      </c>
      <c r="B125" s="95" t="n">
        <f aca="false">VLOOKUP(MONTH(A125),Volumes,4)</f>
        <v>40000</v>
      </c>
      <c r="C125" s="96"/>
      <c r="D125" s="97" t="n">
        <f aca="false">B125+C125</f>
        <v>40000</v>
      </c>
      <c r="E125" s="84" t="n">
        <f aca="false">IF(X125=0,0,IF(AND(X125=1,$H$3=1),D125*S125,IF($H$3=2,D125,"N/A")))</f>
        <v>1200000</v>
      </c>
      <c r="F125" s="84" t="n">
        <f aca="false">E125*W125</f>
        <v>604659.630595574</v>
      </c>
      <c r="G125" s="32" t="n">
        <f aca="false">VLOOKUP($A125,Table,MATCH(G$4,Curves,0))</f>
        <v>3.127</v>
      </c>
      <c r="H125" s="98" t="n">
        <f aca="false">G125</f>
        <v>3.127</v>
      </c>
      <c r="I125" s="99" t="n">
        <f aca="false">H125</f>
        <v>3.127</v>
      </c>
      <c r="J125" s="32" t="n">
        <f aca="false">VLOOKUP($A125,Table,MATCH(J$4,Curves,0))</f>
        <v>-0.00875</v>
      </c>
      <c r="K125" s="98" t="n">
        <f aca="false">J125</f>
        <v>-0.00875</v>
      </c>
      <c r="L125" s="99" t="n">
        <f aca="false">K125</f>
        <v>-0.00875</v>
      </c>
      <c r="M125" s="32" t="n">
        <f aca="false">VLOOKUP($A125,Table,MATCH(M$4,Curves,0))</f>
        <v>0.0125</v>
      </c>
      <c r="N125" s="98" t="n">
        <f aca="false">VLOOKUP($A125,Table,MATCH(N$4,Curves,0))</f>
        <v>0.03</v>
      </c>
      <c r="O125" s="99" t="n">
        <f aca="false">N125</f>
        <v>0.03</v>
      </c>
      <c r="P125" s="100"/>
      <c r="Q125" s="99" t="n">
        <f aca="false">O125+L125+I125</f>
        <v>3.14825</v>
      </c>
      <c r="R125" s="100"/>
      <c r="S125" s="35" t="n">
        <f aca="false">A126-A125</f>
        <v>30</v>
      </c>
      <c r="T125" s="101" t="n">
        <f aca="false">CHOOSE(F$3,A126+24,A125)</f>
        <v>40384</v>
      </c>
      <c r="U125" s="35" t="n">
        <f aca="false">T125-C$3</f>
        <v>3610</v>
      </c>
      <c r="V125" s="32" t="n">
        <f aca="false">VLOOKUP($A125,Table,MATCH(V$4,Curves,0))</f>
        <v>0.070565989115627</v>
      </c>
      <c r="W125" s="102" t="n">
        <f aca="false">1/(1+CHOOSE(F$3,(V126+($K$3/10000))/2,(V125+($K$3/10000))/2))^(2*U125/365.25)</f>
        <v>0.503883025496312</v>
      </c>
      <c r="X125" s="35" t="n">
        <f aca="false">IF(AND(mthbeg&lt;=A125,mthend&gt;=A125),1,0)</f>
        <v>1</v>
      </c>
      <c r="Y125" s="35" t="n">
        <f aca="false">S125*X125</f>
        <v>30</v>
      </c>
      <c r="AA125" s="89" t="n">
        <f aca="false">F125*G125</f>
        <v>1890770.66487236</v>
      </c>
      <c r="AB125" s="89" t="n">
        <f aca="false">$F125*H125</f>
        <v>1890770.66487236</v>
      </c>
      <c r="AC125" s="89" t="n">
        <f aca="false">$F125*I125</f>
        <v>1890770.66487236</v>
      </c>
      <c r="AD125" s="89" t="n">
        <f aca="false">$F125*J125</f>
        <v>-5290.77176771127</v>
      </c>
      <c r="AE125" s="89" t="n">
        <f aca="false">$F125*K125</f>
        <v>-5290.77176771127</v>
      </c>
      <c r="AF125" s="89" t="n">
        <f aca="false">$F125*L125</f>
        <v>-5290.77176771127</v>
      </c>
      <c r="AG125" s="89" t="n">
        <f aca="false">$F125*M125</f>
        <v>7558.24538244468</v>
      </c>
      <c r="AH125" s="89" t="n">
        <f aca="false">$F125*N125</f>
        <v>18139.7889178672</v>
      </c>
      <c r="AI125" s="89" t="n">
        <f aca="false">F125*O125</f>
        <v>18139.7889178672</v>
      </c>
      <c r="AJ125" s="93"/>
      <c r="AK125" s="89" t="n">
        <f aca="false">CHOOSE($G$3,AB125-AC125,AC125-AB125)</f>
        <v>0</v>
      </c>
      <c r="AL125" s="89" t="n">
        <f aca="false">CHOOSE($G$3,AE125-AF125,AF125-AE125)</f>
        <v>0</v>
      </c>
      <c r="AM125" s="89" t="n">
        <f aca="false">CHOOSE($G$3,AH125-AI125,AI125-AH125)</f>
        <v>0</v>
      </c>
      <c r="AN125" s="103" t="n">
        <f aca="false">SUM(AK125:AM125)</f>
        <v>0</v>
      </c>
      <c r="AP125" s="89" t="n">
        <f aca="false">CHOOSE($G$3,AA125-AB125,AB125-AA125)</f>
        <v>0</v>
      </c>
      <c r="AQ125" s="89" t="n">
        <f aca="false">CHOOSE($G$3,AD125-AE125,AE125-AD125)</f>
        <v>0</v>
      </c>
      <c r="AR125" s="89" t="n">
        <f aca="false">CHOOSE($G$3,AG125-AH125,AH125-AG125)</f>
        <v>10581.5435354225</v>
      </c>
      <c r="AS125" s="103" t="n">
        <f aca="false">AP125+AQ125+AR125</f>
        <v>10581.5435354225</v>
      </c>
      <c r="AT125" s="103"/>
      <c r="AU125" s="90" t="n">
        <f aca="false">AS125+AN125</f>
        <v>10581.5435354225</v>
      </c>
      <c r="AW125" s="90" t="n">
        <f aca="false">AI125+AF125+AC125</f>
        <v>1903619.68202252</v>
      </c>
      <c r="AX125" s="104"/>
    </row>
    <row r="126" customFormat="false" ht="12.75" hidden="false" customHeight="false" outlineLevel="0" collapsed="false">
      <c r="A126" s="94" t="n">
        <f aca="false">EDATE(A125,1)</f>
        <v>40360</v>
      </c>
      <c r="B126" s="95" t="n">
        <f aca="false">VLOOKUP(MONTH(A126),Volumes,4)</f>
        <v>40000</v>
      </c>
      <c r="C126" s="96"/>
      <c r="D126" s="97" t="n">
        <f aca="false">B126+C126</f>
        <v>40000</v>
      </c>
      <c r="E126" s="84" t="n">
        <f aca="false">IF(X126=0,0,IF(AND(X126=1,$H$3=1),D126*S126,IF($H$3=2,D126,"N/A")))</f>
        <v>1240000</v>
      </c>
      <c r="F126" s="84" t="n">
        <f aca="false">E126*W126</f>
        <v>621158.393256803</v>
      </c>
      <c r="G126" s="32" t="n">
        <f aca="false">VLOOKUP($A126,Table,MATCH(G$4,Curves,0))</f>
        <v>3.139</v>
      </c>
      <c r="H126" s="98" t="n">
        <f aca="false">G126</f>
        <v>3.139</v>
      </c>
      <c r="I126" s="99" t="n">
        <f aca="false">H126</f>
        <v>3.139</v>
      </c>
      <c r="J126" s="32" t="n">
        <f aca="false">VLOOKUP($A126,Table,MATCH(J$4,Curves,0))</f>
        <v>-0.00875</v>
      </c>
      <c r="K126" s="98" t="n">
        <f aca="false">J126</f>
        <v>-0.00875</v>
      </c>
      <c r="L126" s="99" t="n">
        <f aca="false">K126</f>
        <v>-0.00875</v>
      </c>
      <c r="M126" s="32" t="n">
        <f aca="false">VLOOKUP($A126,Table,MATCH(M$4,Curves,0))</f>
        <v>0.0125</v>
      </c>
      <c r="N126" s="98" t="n">
        <f aca="false">VLOOKUP($A126,Table,MATCH(N$4,Curves,0))</f>
        <v>0.03</v>
      </c>
      <c r="O126" s="99" t="n">
        <f aca="false">N126</f>
        <v>0.03</v>
      </c>
      <c r="P126" s="100"/>
      <c r="Q126" s="99" t="n">
        <f aca="false">O126+L126+I126</f>
        <v>3.16025</v>
      </c>
      <c r="R126" s="100"/>
      <c r="S126" s="35" t="n">
        <f aca="false">A127-A126</f>
        <v>31</v>
      </c>
      <c r="T126" s="101" t="n">
        <f aca="false">CHOOSE(F$3,A127+24,A126)</f>
        <v>40415</v>
      </c>
      <c r="U126" s="35" t="n">
        <f aca="false">T126-C$3</f>
        <v>3641</v>
      </c>
      <c r="V126" s="32" t="n">
        <f aca="false">VLOOKUP($A126,Table,MATCH(V$4,Curves,0))</f>
        <v>0.0705643423932</v>
      </c>
      <c r="W126" s="102" t="n">
        <f aca="false">1/(1+CHOOSE(F$3,(V127+($K$3/10000))/2,(V126+($K$3/10000))/2))^(2*U126/365.25)</f>
        <v>0.500934188110325</v>
      </c>
      <c r="X126" s="35" t="n">
        <f aca="false">IF(AND(mthbeg&lt;=A126,mthend&gt;=A126),1,0)</f>
        <v>1</v>
      </c>
      <c r="Y126" s="35" t="n">
        <f aca="false">S126*X126</f>
        <v>31</v>
      </c>
      <c r="AA126" s="89" t="n">
        <f aca="false">F126*G126</f>
        <v>1949816.1964331</v>
      </c>
      <c r="AB126" s="89" t="n">
        <f aca="false">$F126*H126</f>
        <v>1949816.1964331</v>
      </c>
      <c r="AC126" s="89" t="n">
        <f aca="false">$F126*I126</f>
        <v>1949816.1964331</v>
      </c>
      <c r="AD126" s="89" t="n">
        <f aca="false">$F126*J126</f>
        <v>-5435.13594099702</v>
      </c>
      <c r="AE126" s="89" t="n">
        <f aca="false">$F126*K126</f>
        <v>-5435.13594099702</v>
      </c>
      <c r="AF126" s="89" t="n">
        <f aca="false">$F126*L126</f>
        <v>-5435.13594099702</v>
      </c>
      <c r="AG126" s="89" t="n">
        <f aca="false">$F126*M126</f>
        <v>7764.47991571003</v>
      </c>
      <c r="AH126" s="89" t="n">
        <f aca="false">$F126*N126</f>
        <v>18634.7517977041</v>
      </c>
      <c r="AI126" s="89" t="n">
        <f aca="false">F126*O126</f>
        <v>18634.7517977041</v>
      </c>
      <c r="AJ126" s="93"/>
      <c r="AK126" s="89" t="n">
        <f aca="false">CHOOSE($G$3,AB126-AC126,AC126-AB126)</f>
        <v>0</v>
      </c>
      <c r="AL126" s="89" t="n">
        <f aca="false">CHOOSE($G$3,AE126-AF126,AF126-AE126)</f>
        <v>0</v>
      </c>
      <c r="AM126" s="89" t="n">
        <f aca="false">CHOOSE($G$3,AH126-AI126,AI126-AH126)</f>
        <v>0</v>
      </c>
      <c r="AN126" s="103" t="n">
        <f aca="false">SUM(AK126:AM126)</f>
        <v>0</v>
      </c>
      <c r="AP126" s="89" t="n">
        <f aca="false">CHOOSE($G$3,AA126-AB126,AB126-AA126)</f>
        <v>0</v>
      </c>
      <c r="AQ126" s="89" t="n">
        <f aca="false">CHOOSE($G$3,AD126-AE126,AE126-AD126)</f>
        <v>0</v>
      </c>
      <c r="AR126" s="89" t="n">
        <f aca="false">CHOOSE($G$3,AG126-AH126,AH126-AG126)</f>
        <v>10870.271881994</v>
      </c>
      <c r="AS126" s="103" t="n">
        <f aca="false">AP126+AQ126+AR126</f>
        <v>10870.271881994</v>
      </c>
      <c r="AT126" s="103"/>
      <c r="AU126" s="90" t="n">
        <f aca="false">AS126+AN126</f>
        <v>10870.271881994</v>
      </c>
      <c r="AW126" s="90" t="n">
        <f aca="false">AI126+AF126+AC126</f>
        <v>1963015.81228981</v>
      </c>
      <c r="AX126" s="104"/>
    </row>
    <row r="127" customFormat="false" ht="12.75" hidden="false" customHeight="false" outlineLevel="0" collapsed="false">
      <c r="A127" s="94" t="n">
        <f aca="false">EDATE(A126,1)</f>
        <v>40391</v>
      </c>
      <c r="B127" s="95" t="n">
        <f aca="false">VLOOKUP(MONTH(A127),Volumes,4)</f>
        <v>40000</v>
      </c>
      <c r="C127" s="96"/>
      <c r="D127" s="97" t="n">
        <f aca="false">B127+C127</f>
        <v>40000</v>
      </c>
      <c r="E127" s="84" t="n">
        <f aca="false">IF(X127=0,0,IF(AND(X127=1,$H$3=1),D127*S127,IF($H$3=2,D127,"N/A")))</f>
        <v>1240000</v>
      </c>
      <c r="F127" s="84" t="n">
        <f aca="false">E127*W127</f>
        <v>617506.989167227</v>
      </c>
      <c r="G127" s="32" t="n">
        <f aca="false">VLOOKUP($A127,Table,MATCH(G$4,Curves,0))</f>
        <v>3.16</v>
      </c>
      <c r="H127" s="98" t="n">
        <f aca="false">G127</f>
        <v>3.16</v>
      </c>
      <c r="I127" s="99" t="n">
        <f aca="false">H127</f>
        <v>3.16</v>
      </c>
      <c r="J127" s="32" t="n">
        <f aca="false">VLOOKUP($A127,Table,MATCH(J$4,Curves,0))</f>
        <v>-0.01125</v>
      </c>
      <c r="K127" s="98" t="n">
        <f aca="false">J127</f>
        <v>-0.01125</v>
      </c>
      <c r="L127" s="99" t="n">
        <f aca="false">K127</f>
        <v>-0.01125</v>
      </c>
      <c r="M127" s="32" t="n">
        <f aca="false">VLOOKUP($A127,Table,MATCH(M$4,Curves,0))</f>
        <v>0.0125</v>
      </c>
      <c r="N127" s="98" t="n">
        <f aca="false">VLOOKUP($A127,Table,MATCH(N$4,Curves,0))</f>
        <v>0.03</v>
      </c>
      <c r="O127" s="99" t="n">
        <f aca="false">N127</f>
        <v>0.03</v>
      </c>
      <c r="P127" s="100"/>
      <c r="Q127" s="99" t="n">
        <f aca="false">O127+L127+I127</f>
        <v>3.17875</v>
      </c>
      <c r="R127" s="100"/>
      <c r="S127" s="35" t="n">
        <f aca="false">A128-A127</f>
        <v>31</v>
      </c>
      <c r="T127" s="101" t="n">
        <f aca="false">CHOOSE(F$3,A128+24,A127)</f>
        <v>40446</v>
      </c>
      <c r="U127" s="35" t="n">
        <f aca="false">T127-C$3</f>
        <v>3672</v>
      </c>
      <c r="V127" s="32" t="n">
        <f aca="false">VLOOKUP($A127,Table,MATCH(V$4,Curves,0))</f>
        <v>0.070562640780025</v>
      </c>
      <c r="W127" s="102" t="n">
        <f aca="false">1/(1+CHOOSE(F$3,(V128+($K$3/10000))/2,(V127+($K$3/10000))/2))^(2*U127/365.25)</f>
        <v>0.497989507392925</v>
      </c>
      <c r="X127" s="35" t="n">
        <f aca="false">IF(AND(mthbeg&lt;=A127,mthend&gt;=A127),1,0)</f>
        <v>1</v>
      </c>
      <c r="Y127" s="35" t="n">
        <f aca="false">S127*X127</f>
        <v>31</v>
      </c>
      <c r="AA127" s="89" t="n">
        <f aca="false">F127*G127</f>
        <v>1951322.08576844</v>
      </c>
      <c r="AB127" s="89" t="n">
        <f aca="false">$F127*H127</f>
        <v>1951322.08576844</v>
      </c>
      <c r="AC127" s="89" t="n">
        <f aca="false">$F127*I127</f>
        <v>1951322.08576844</v>
      </c>
      <c r="AD127" s="89" t="n">
        <f aca="false">$F127*J127</f>
        <v>-6946.95362813131</v>
      </c>
      <c r="AE127" s="89" t="n">
        <f aca="false">$F127*K127</f>
        <v>-6946.95362813131</v>
      </c>
      <c r="AF127" s="89" t="n">
        <f aca="false">$F127*L127</f>
        <v>-6946.95362813131</v>
      </c>
      <c r="AG127" s="89" t="n">
        <f aca="false">$F127*M127</f>
        <v>7718.83736459034</v>
      </c>
      <c r="AH127" s="89" t="n">
        <f aca="false">$F127*N127</f>
        <v>18525.2096750168</v>
      </c>
      <c r="AI127" s="89" t="n">
        <f aca="false">F127*O127</f>
        <v>18525.2096750168</v>
      </c>
      <c r="AJ127" s="93"/>
      <c r="AK127" s="89" t="n">
        <f aca="false">CHOOSE($G$3,AB127-AC127,AC127-AB127)</f>
        <v>0</v>
      </c>
      <c r="AL127" s="89" t="n">
        <f aca="false">CHOOSE($G$3,AE127-AF127,AF127-AE127)</f>
        <v>0</v>
      </c>
      <c r="AM127" s="89" t="n">
        <f aca="false">CHOOSE($G$3,AH127-AI127,AI127-AH127)</f>
        <v>0</v>
      </c>
      <c r="AN127" s="103" t="n">
        <f aca="false">SUM(AK127:AM127)</f>
        <v>0</v>
      </c>
      <c r="AP127" s="89" t="n">
        <f aca="false">CHOOSE($G$3,AA127-AB127,AB127-AA127)</f>
        <v>0</v>
      </c>
      <c r="AQ127" s="89" t="n">
        <f aca="false">CHOOSE($G$3,AD127-AE127,AE127-AD127)</f>
        <v>0</v>
      </c>
      <c r="AR127" s="89" t="n">
        <f aca="false">CHOOSE($G$3,AG127-AH127,AH127-AG127)</f>
        <v>10806.3723104265</v>
      </c>
      <c r="AS127" s="103" t="n">
        <f aca="false">AP127+AQ127+AR127</f>
        <v>10806.3723104265</v>
      </c>
      <c r="AT127" s="103"/>
      <c r="AU127" s="90" t="n">
        <f aca="false">AS127+AN127</f>
        <v>10806.3723104265</v>
      </c>
      <c r="AW127" s="90" t="n">
        <f aca="false">AI127+AF127+AC127</f>
        <v>1962900.34181532</v>
      </c>
      <c r="AX127" s="104"/>
    </row>
    <row r="128" customFormat="false" ht="12.75" hidden="false" customHeight="false" outlineLevel="0" collapsed="false">
      <c r="A128" s="94" t="n">
        <f aca="false">EDATE(A127,1)</f>
        <v>40422</v>
      </c>
      <c r="B128" s="95" t="n">
        <f aca="false">VLOOKUP(MONTH(A128),Volumes,4)</f>
        <v>20000</v>
      </c>
      <c r="C128" s="96"/>
      <c r="D128" s="97" t="n">
        <f aca="false">B128+C128</f>
        <v>20000</v>
      </c>
      <c r="E128" s="84" t="n">
        <f aca="false">IF(X128=0,0,IF(AND(X128=1,$H$3=1),D128*S128,IF($H$3=2,D128,"N/A")))</f>
        <v>600000</v>
      </c>
      <c r="F128" s="84" t="n">
        <f aca="false">E128*W128</f>
        <v>297085.51152607</v>
      </c>
      <c r="G128" s="32" t="n">
        <f aca="false">VLOOKUP($A128,Table,MATCH(G$4,Curves,0))</f>
        <v>3.18</v>
      </c>
      <c r="H128" s="98" t="n">
        <f aca="false">G128</f>
        <v>3.18</v>
      </c>
      <c r="I128" s="99" t="n">
        <f aca="false">H128</f>
        <v>3.18</v>
      </c>
      <c r="J128" s="32" t="n">
        <f aca="false">VLOOKUP($A128,Table,MATCH(J$4,Curves,0))</f>
        <v>-0.01125</v>
      </c>
      <c r="K128" s="98" t="n">
        <f aca="false">J128</f>
        <v>-0.01125</v>
      </c>
      <c r="L128" s="99" t="n">
        <f aca="false">K128</f>
        <v>-0.01125</v>
      </c>
      <c r="M128" s="32" t="n">
        <f aca="false">VLOOKUP($A128,Table,MATCH(M$4,Curves,0))</f>
        <v>0.0125</v>
      </c>
      <c r="N128" s="98" t="n">
        <f aca="false">VLOOKUP($A128,Table,MATCH(N$4,Curves,0))</f>
        <v>0.03</v>
      </c>
      <c r="O128" s="99" t="n">
        <f aca="false">N128</f>
        <v>0.03</v>
      </c>
      <c r="P128" s="100"/>
      <c r="Q128" s="99" t="n">
        <f aca="false">O128+L128+I128</f>
        <v>3.19875</v>
      </c>
      <c r="R128" s="100"/>
      <c r="S128" s="35" t="n">
        <f aca="false">A129-A128</f>
        <v>30</v>
      </c>
      <c r="T128" s="101" t="n">
        <f aca="false">CHOOSE(F$3,A129+24,A128)</f>
        <v>40476</v>
      </c>
      <c r="U128" s="35" t="n">
        <f aca="false">T128-C$3</f>
        <v>3702</v>
      </c>
      <c r="V128" s="32" t="n">
        <f aca="false">VLOOKUP($A128,Table,MATCH(V$4,Curves,0))</f>
        <v>0.070563676911364</v>
      </c>
      <c r="W128" s="102" t="n">
        <f aca="false">1/(1+CHOOSE(F$3,(V129+($K$3/10000))/2,(V128+($K$3/10000))/2))^(2*U128/365.25)</f>
        <v>0.495142519210116</v>
      </c>
      <c r="X128" s="35" t="n">
        <f aca="false">IF(AND(mthbeg&lt;=A128,mthend&gt;=A128),1,0)</f>
        <v>1</v>
      </c>
      <c r="Y128" s="35" t="n">
        <f aca="false">S128*X128</f>
        <v>30</v>
      </c>
      <c r="AA128" s="89" t="n">
        <f aca="false">F128*G128</f>
        <v>944731.926652901</v>
      </c>
      <c r="AB128" s="89" t="n">
        <f aca="false">$F128*H128</f>
        <v>944731.926652901</v>
      </c>
      <c r="AC128" s="89" t="n">
        <f aca="false">$F128*I128</f>
        <v>944731.926652901</v>
      </c>
      <c r="AD128" s="89" t="n">
        <f aca="false">$F128*J128</f>
        <v>-3342.21200466828</v>
      </c>
      <c r="AE128" s="89" t="n">
        <f aca="false">$F128*K128</f>
        <v>-3342.21200466828</v>
      </c>
      <c r="AF128" s="89" t="n">
        <f aca="false">$F128*L128</f>
        <v>-3342.21200466828</v>
      </c>
      <c r="AG128" s="89" t="n">
        <f aca="false">$F128*M128</f>
        <v>3713.56889407587</v>
      </c>
      <c r="AH128" s="89" t="n">
        <f aca="false">$F128*N128</f>
        <v>8912.56534578209</v>
      </c>
      <c r="AI128" s="89" t="n">
        <f aca="false">F128*O128</f>
        <v>8912.56534578209</v>
      </c>
      <c r="AJ128" s="93"/>
      <c r="AK128" s="89" t="n">
        <f aca="false">CHOOSE($G$3,AB128-AC128,AC128-AB128)</f>
        <v>0</v>
      </c>
      <c r="AL128" s="89" t="n">
        <f aca="false">CHOOSE($G$3,AE128-AF128,AF128-AE128)</f>
        <v>0</v>
      </c>
      <c r="AM128" s="89" t="n">
        <f aca="false">CHOOSE($G$3,AH128-AI128,AI128-AH128)</f>
        <v>0</v>
      </c>
      <c r="AN128" s="103" t="n">
        <f aca="false">SUM(AK128:AM128)</f>
        <v>0</v>
      </c>
      <c r="AP128" s="89" t="n">
        <f aca="false">CHOOSE($G$3,AA128-AB128,AB128-AA128)</f>
        <v>0</v>
      </c>
      <c r="AQ128" s="89" t="n">
        <f aca="false">CHOOSE($G$3,AD128-AE128,AE128-AD128)</f>
        <v>0</v>
      </c>
      <c r="AR128" s="89" t="n">
        <f aca="false">CHOOSE($G$3,AG128-AH128,AH128-AG128)</f>
        <v>5198.99645170622</v>
      </c>
      <c r="AS128" s="103" t="n">
        <f aca="false">AP128+AQ128+AR128</f>
        <v>5198.99645170622</v>
      </c>
      <c r="AT128" s="103"/>
      <c r="AU128" s="90" t="n">
        <f aca="false">AS128+AN128</f>
        <v>5198.99645170622</v>
      </c>
      <c r="AW128" s="90" t="n">
        <f aca="false">AI128+AF128+AC128</f>
        <v>950302.279994015</v>
      </c>
      <c r="AX128" s="104"/>
    </row>
    <row r="129" customFormat="false" ht="12.75" hidden="false" customHeight="false" outlineLevel="0" collapsed="false">
      <c r="A129" s="94" t="n">
        <f aca="false">EDATE(A128,1)</f>
        <v>40452</v>
      </c>
      <c r="B129" s="95" t="n">
        <f aca="false">VLOOKUP(MONTH(A129),Volumes,4)</f>
        <v>10000</v>
      </c>
      <c r="C129" s="96"/>
      <c r="D129" s="97" t="n">
        <f aca="false">B129+C129</f>
        <v>10000</v>
      </c>
      <c r="E129" s="84" t="n">
        <f aca="false">IF(X129=0,0,IF(AND(X129=1,$H$3=1),D129*S129,IF($H$3=2,D129,"N/A")))</f>
        <v>310000</v>
      </c>
      <c r="F129" s="84" t="n">
        <f aca="false">E129*W129</f>
        <v>152587.398711364</v>
      </c>
      <c r="G129" s="32" t="n">
        <f aca="false">VLOOKUP($A129,Table,MATCH(G$4,Curves,0))</f>
        <v>3.188</v>
      </c>
      <c r="H129" s="98" t="n">
        <f aca="false">G129</f>
        <v>3.188</v>
      </c>
      <c r="I129" s="99" t="n">
        <f aca="false">H129</f>
        <v>3.188</v>
      </c>
      <c r="J129" s="32" t="n">
        <f aca="false">VLOOKUP($A129,Table,MATCH(J$4,Curves,0))</f>
        <v>-0.027</v>
      </c>
      <c r="K129" s="98" t="n">
        <f aca="false">J129</f>
        <v>-0.027</v>
      </c>
      <c r="L129" s="99" t="n">
        <f aca="false">K129</f>
        <v>-0.027</v>
      </c>
      <c r="M129" s="32" t="n">
        <f aca="false">VLOOKUP($A129,Table,MATCH(M$4,Curves,0))</f>
        <v>0.0125</v>
      </c>
      <c r="N129" s="98" t="n">
        <f aca="false">VLOOKUP($A129,Table,MATCH(N$4,Curves,0))</f>
        <v>0.03</v>
      </c>
      <c r="O129" s="99" t="n">
        <f aca="false">N129</f>
        <v>0.03</v>
      </c>
      <c r="P129" s="100"/>
      <c r="Q129" s="99" t="n">
        <f aca="false">O129+L129+I129</f>
        <v>3.191</v>
      </c>
      <c r="R129" s="100"/>
      <c r="S129" s="35" t="n">
        <f aca="false">A130-A129</f>
        <v>31</v>
      </c>
      <c r="T129" s="101" t="n">
        <f aca="false">CHOOSE(F$3,A130+24,A129)</f>
        <v>40507</v>
      </c>
      <c r="U129" s="35" t="n">
        <f aca="false">T129-C$3</f>
        <v>3733</v>
      </c>
      <c r="V129" s="32" t="n">
        <f aca="false">VLOOKUP($A129,Table,MATCH(V$4,Curves,0))</f>
        <v>0.070567505677966</v>
      </c>
      <c r="W129" s="102" t="n">
        <f aca="false">1/(1+CHOOSE(F$3,(V130+($K$3/10000))/2,(V129+($K$3/10000))/2))^(2*U129/365.25)</f>
        <v>0.492217415197949</v>
      </c>
      <c r="X129" s="35" t="n">
        <f aca="false">IF(AND(mthbeg&lt;=A129,mthend&gt;=A129),1,0)</f>
        <v>1</v>
      </c>
      <c r="Y129" s="35" t="n">
        <f aca="false">S129*X129</f>
        <v>31</v>
      </c>
      <c r="AA129" s="89" t="n">
        <f aca="false">F129*G129</f>
        <v>486448.627091829</v>
      </c>
      <c r="AB129" s="89" t="n">
        <f aca="false">$F129*H129</f>
        <v>486448.627091829</v>
      </c>
      <c r="AC129" s="89" t="n">
        <f aca="false">$F129*I129</f>
        <v>486448.627091829</v>
      </c>
      <c r="AD129" s="89" t="n">
        <f aca="false">$F129*J129</f>
        <v>-4119.85976520684</v>
      </c>
      <c r="AE129" s="89" t="n">
        <f aca="false">$F129*K129</f>
        <v>-4119.85976520684</v>
      </c>
      <c r="AF129" s="89" t="n">
        <f aca="false">$F129*L129</f>
        <v>-4119.85976520684</v>
      </c>
      <c r="AG129" s="89" t="n">
        <f aca="false">$F129*M129</f>
        <v>1907.34248389205</v>
      </c>
      <c r="AH129" s="89" t="n">
        <f aca="false">$F129*N129</f>
        <v>4577.62196134093</v>
      </c>
      <c r="AI129" s="89" t="n">
        <f aca="false">F129*O129</f>
        <v>4577.62196134093</v>
      </c>
      <c r="AJ129" s="93"/>
      <c r="AK129" s="89" t="n">
        <f aca="false">CHOOSE($G$3,AB129-AC129,AC129-AB129)</f>
        <v>0</v>
      </c>
      <c r="AL129" s="89" t="n">
        <f aca="false">CHOOSE($G$3,AE129-AF129,AF129-AE129)</f>
        <v>0</v>
      </c>
      <c r="AM129" s="89" t="n">
        <f aca="false">CHOOSE($G$3,AH129-AI129,AI129-AH129)</f>
        <v>0</v>
      </c>
      <c r="AN129" s="103" t="n">
        <f aca="false">SUM(AK129:AM129)</f>
        <v>0</v>
      </c>
      <c r="AP129" s="89" t="n">
        <f aca="false">CHOOSE($G$3,AA129-AB129,AB129-AA129)</f>
        <v>0</v>
      </c>
      <c r="AQ129" s="89" t="n">
        <f aca="false">CHOOSE($G$3,AD129-AE129,AE129-AD129)</f>
        <v>0</v>
      </c>
      <c r="AR129" s="89" t="n">
        <f aca="false">CHOOSE($G$3,AG129-AH129,AH129-AG129)</f>
        <v>2670.27947744888</v>
      </c>
      <c r="AS129" s="103" t="n">
        <f aca="false">AP129+AQ129+AR129</f>
        <v>2670.27947744888</v>
      </c>
      <c r="AT129" s="103"/>
      <c r="AU129" s="90" t="n">
        <f aca="false">AS129+AN129</f>
        <v>2670.27947744888</v>
      </c>
      <c r="AW129" s="90" t="n">
        <f aca="false">AI129+AF129+AC129</f>
        <v>486906.389287963</v>
      </c>
      <c r="AX129" s="104"/>
    </row>
    <row r="130" customFormat="false" ht="12.75" hidden="false" customHeight="false" outlineLevel="0" collapsed="false">
      <c r="A130" s="94" t="n">
        <f aca="false">EDATE(A129,1)</f>
        <v>40483</v>
      </c>
      <c r="B130" s="95" t="n">
        <f aca="false">VLOOKUP(MONTH(A130),Volumes,4)</f>
        <v>10000</v>
      </c>
      <c r="C130" s="96"/>
      <c r="D130" s="97" t="n">
        <f aca="false">B130+C130</f>
        <v>10000</v>
      </c>
      <c r="E130" s="84" t="n">
        <f aca="false">IF(X130=0,0,IF(AND(X130=1,$H$3=1),D130*S130,IF($H$3=2,D130,"N/A")))</f>
        <v>0</v>
      </c>
      <c r="F130" s="84" t="n">
        <f aca="false">E130*W130</f>
        <v>0</v>
      </c>
      <c r="G130" s="32" t="n">
        <f aca="false">VLOOKUP($A130,Table,MATCH(G$4,Curves,0))</f>
        <v>3.245</v>
      </c>
      <c r="H130" s="98" t="n">
        <f aca="false">G130</f>
        <v>3.245</v>
      </c>
      <c r="I130" s="99" t="n">
        <f aca="false">H130</f>
        <v>3.245</v>
      </c>
      <c r="J130" s="32" t="n">
        <f aca="false">VLOOKUP($A130,Table,MATCH(J$4,Curves,0))</f>
        <v>-0.026</v>
      </c>
      <c r="K130" s="98" t="n">
        <f aca="false">J130</f>
        <v>-0.026</v>
      </c>
      <c r="L130" s="99" t="n">
        <f aca="false">K130</f>
        <v>-0.026</v>
      </c>
      <c r="M130" s="32" t="n">
        <f aca="false">VLOOKUP($A130,Table,MATCH(M$4,Curves,0))</f>
        <v>0.01</v>
      </c>
      <c r="N130" s="98" t="n">
        <f aca="false">VLOOKUP($A130,Table,MATCH(N$4,Curves,0))</f>
        <v>0.03</v>
      </c>
      <c r="O130" s="99" t="n">
        <f aca="false">N130</f>
        <v>0.03</v>
      </c>
      <c r="P130" s="100"/>
      <c r="Q130" s="99" t="n">
        <f aca="false">O130+L130+I130</f>
        <v>3.249</v>
      </c>
      <c r="R130" s="100"/>
      <c r="S130" s="35" t="n">
        <f aca="false">A131-A130</f>
        <v>30</v>
      </c>
      <c r="T130" s="101" t="n">
        <f aca="false">CHOOSE(F$3,A131+24,A130)</f>
        <v>40537</v>
      </c>
      <c r="U130" s="35" t="n">
        <f aca="false">T130-C$3</f>
        <v>3763</v>
      </c>
      <c r="V130" s="32" t="n">
        <f aca="false">VLOOKUP($A130,Table,MATCH(V$4,Curves,0))</f>
        <v>0.070571462070126</v>
      </c>
      <c r="W130" s="102" t="n">
        <f aca="false">1/(1+CHOOSE(F$3,(V131+($K$3/10000))/2,(V130+($K$3/10000))/2))^(2*U130/365.25)</f>
        <v>0.48940282137431</v>
      </c>
      <c r="X130" s="35" t="n">
        <f aca="false">IF(AND(mthbeg&lt;=A130,mthend&gt;=A130),1,0)</f>
        <v>0</v>
      </c>
      <c r="Y130" s="35" t="n">
        <f aca="false">S130*X130</f>
        <v>0</v>
      </c>
      <c r="AA130" s="89" t="n">
        <f aca="false">F130*G130</f>
        <v>0</v>
      </c>
      <c r="AB130" s="89" t="n">
        <f aca="false">$F130*H130</f>
        <v>0</v>
      </c>
      <c r="AC130" s="89" t="n">
        <f aca="false">$F130*I130</f>
        <v>0</v>
      </c>
      <c r="AD130" s="89" t="n">
        <f aca="false">$F130*J130</f>
        <v>-0</v>
      </c>
      <c r="AE130" s="89" t="n">
        <f aca="false">$F130*K130</f>
        <v>-0</v>
      </c>
      <c r="AF130" s="89" t="n">
        <f aca="false">$F130*L130</f>
        <v>-0</v>
      </c>
      <c r="AG130" s="89" t="n">
        <f aca="false">$F130*M130</f>
        <v>0</v>
      </c>
      <c r="AH130" s="89" t="n">
        <f aca="false">$F130*N130</f>
        <v>0</v>
      </c>
      <c r="AI130" s="89" t="n">
        <f aca="false">F130*O130</f>
        <v>0</v>
      </c>
      <c r="AJ130" s="93"/>
      <c r="AK130" s="89" t="n">
        <f aca="false">CHOOSE($G$3,AB130-AC130,AC130-AB130)</f>
        <v>0</v>
      </c>
      <c r="AL130" s="89" t="n">
        <f aca="false">CHOOSE($G$3,AE130-AF130,AF130-AE130)</f>
        <v>0</v>
      </c>
      <c r="AM130" s="89" t="n">
        <f aca="false">CHOOSE($G$3,AH130-AI130,AI130-AH130)</f>
        <v>0</v>
      </c>
      <c r="AN130" s="103" t="n">
        <f aca="false">SUM(AK130:AM130)</f>
        <v>0</v>
      </c>
      <c r="AP130" s="89" t="n">
        <f aca="false">CHOOSE($G$3,AA130-AB130,AB130-AA130)</f>
        <v>0</v>
      </c>
      <c r="AQ130" s="89" t="n">
        <f aca="false">CHOOSE($G$3,AD130-AE130,AE130-AD130)</f>
        <v>0</v>
      </c>
      <c r="AR130" s="89" t="n">
        <f aca="false">CHOOSE($G$3,AG130-AH130,AH130-AG130)</f>
        <v>0</v>
      </c>
      <c r="AS130" s="103" t="n">
        <f aca="false">AP130+AQ130+AR130</f>
        <v>0</v>
      </c>
      <c r="AT130" s="103"/>
      <c r="AU130" s="90" t="n">
        <f aca="false">AS130+AN130</f>
        <v>0</v>
      </c>
      <c r="AW130" s="90" t="n">
        <f aca="false">AI130+AF130+AC130</f>
        <v>0</v>
      </c>
      <c r="AX130" s="104"/>
    </row>
    <row r="131" customFormat="false" ht="12.75" hidden="false" customHeight="false" outlineLevel="0" collapsed="false">
      <c r="A131" s="94" t="n">
        <f aca="false">EDATE(A130,1)</f>
        <v>40513</v>
      </c>
      <c r="B131" s="95" t="n">
        <f aca="false">VLOOKUP(MONTH(A131),Volumes,4)</f>
        <v>10000</v>
      </c>
      <c r="C131" s="96"/>
      <c r="D131" s="97" t="n">
        <f aca="false">B131+C131</f>
        <v>10000</v>
      </c>
      <c r="E131" s="84" t="n">
        <f aca="false">IF(X131=0,0,IF(AND(X131=1,$H$3=1),D131*S131,IF($H$3=2,D131,"N/A")))</f>
        <v>0</v>
      </c>
      <c r="F131" s="84" t="n">
        <f aca="false">E131*W131</f>
        <v>0</v>
      </c>
      <c r="G131" s="32" t="n">
        <f aca="false">VLOOKUP($A131,Table,MATCH(G$4,Curves,0))</f>
        <v>3.31</v>
      </c>
      <c r="H131" s="98" t="n">
        <f aca="false">G131</f>
        <v>3.31</v>
      </c>
      <c r="I131" s="99" t="n">
        <f aca="false">H131</f>
        <v>3.31</v>
      </c>
      <c r="J131" s="32" t="n">
        <f aca="false">VLOOKUP($A131,Table,MATCH(J$4,Curves,0))</f>
        <v>-0.026</v>
      </c>
      <c r="K131" s="98" t="n">
        <f aca="false">J131</f>
        <v>-0.026</v>
      </c>
      <c r="L131" s="99" t="n">
        <f aca="false">K131</f>
        <v>-0.026</v>
      </c>
      <c r="M131" s="32" t="n">
        <f aca="false">VLOOKUP($A131,Table,MATCH(M$4,Curves,0))</f>
        <v>0.01</v>
      </c>
      <c r="N131" s="98" t="n">
        <f aca="false">VLOOKUP($A131,Table,MATCH(N$4,Curves,0))</f>
        <v>0.03</v>
      </c>
      <c r="O131" s="99" t="n">
        <f aca="false">N131</f>
        <v>0.03</v>
      </c>
      <c r="P131" s="100"/>
      <c r="Q131" s="99" t="n">
        <f aca="false">O131+L131+I131</f>
        <v>3.314</v>
      </c>
      <c r="R131" s="100"/>
      <c r="S131" s="35" t="n">
        <f aca="false">A132-A131</f>
        <v>31</v>
      </c>
      <c r="T131" s="101" t="n">
        <f aca="false">CHOOSE(F$3,A132+24,A131)</f>
        <v>40568</v>
      </c>
      <c r="U131" s="35" t="n">
        <f aca="false">T131-C$3</f>
        <v>3794</v>
      </c>
      <c r="V131" s="32" t="n">
        <f aca="false">VLOOKUP($A131,Table,MATCH(V$4,Curves,0))</f>
        <v>0.070575290836738</v>
      </c>
      <c r="W131" s="102" t="n">
        <f aca="false">1/(1+CHOOSE(F$3,(V132+($K$3/10000))/2,(V131+($K$3/10000))/2))^(2*U131/365.25)</f>
        <v>0.486511004259718</v>
      </c>
      <c r="X131" s="35" t="n">
        <f aca="false">IF(AND(mthbeg&lt;=A131,mthend&gt;=A131),1,0)</f>
        <v>0</v>
      </c>
      <c r="Y131" s="35" t="n">
        <f aca="false">S131*X131</f>
        <v>0</v>
      </c>
      <c r="AA131" s="89" t="n">
        <f aca="false">F131*G131</f>
        <v>0</v>
      </c>
      <c r="AB131" s="89" t="n">
        <f aca="false">$F131*H131</f>
        <v>0</v>
      </c>
      <c r="AC131" s="89" t="n">
        <f aca="false">$F131*I131</f>
        <v>0</v>
      </c>
      <c r="AD131" s="89" t="n">
        <f aca="false">$F131*J131</f>
        <v>-0</v>
      </c>
      <c r="AE131" s="89" t="n">
        <f aca="false">$F131*K131</f>
        <v>-0</v>
      </c>
      <c r="AF131" s="89" t="n">
        <f aca="false">$F131*L131</f>
        <v>-0</v>
      </c>
      <c r="AG131" s="89" t="n">
        <f aca="false">$F131*M131</f>
        <v>0</v>
      </c>
      <c r="AH131" s="89" t="n">
        <f aca="false">$F131*N131</f>
        <v>0</v>
      </c>
      <c r="AI131" s="89" t="n">
        <f aca="false">F131*O131</f>
        <v>0</v>
      </c>
      <c r="AJ131" s="93"/>
      <c r="AK131" s="89" t="n">
        <f aca="false">CHOOSE($G$3,AB131-AC131,AC131-AB131)</f>
        <v>0</v>
      </c>
      <c r="AL131" s="89" t="n">
        <f aca="false">CHOOSE($G$3,AE131-AF131,AF131-AE131)</f>
        <v>0</v>
      </c>
      <c r="AM131" s="89" t="n">
        <f aca="false">CHOOSE($G$3,AH131-AI131,AI131-AH131)</f>
        <v>0</v>
      </c>
      <c r="AN131" s="103" t="n">
        <f aca="false">SUM(AK131:AM131)</f>
        <v>0</v>
      </c>
      <c r="AP131" s="89" t="n">
        <f aca="false">CHOOSE($G$3,AA131-AB131,AB131-AA131)</f>
        <v>0</v>
      </c>
      <c r="AQ131" s="89" t="n">
        <f aca="false">CHOOSE($G$3,AD131-AE131,AE131-AD131)</f>
        <v>0</v>
      </c>
      <c r="AR131" s="89" t="n">
        <f aca="false">CHOOSE($G$3,AG131-AH131,AH131-AG131)</f>
        <v>0</v>
      </c>
      <c r="AS131" s="103" t="n">
        <f aca="false">AP131+AQ131+AR131</f>
        <v>0</v>
      </c>
      <c r="AT131" s="103"/>
      <c r="AU131" s="90" t="n">
        <f aca="false">AS131+AN131</f>
        <v>0</v>
      </c>
      <c r="AW131" s="90" t="n">
        <f aca="false">AI131+AF131+AC131</f>
        <v>0</v>
      </c>
      <c r="AX131" s="104"/>
    </row>
    <row r="132" customFormat="false" ht="12.75" hidden="false" customHeight="false" outlineLevel="0" collapsed="false">
      <c r="A132" s="94" t="n">
        <f aca="false">EDATE(A131,1)</f>
        <v>40544</v>
      </c>
      <c r="B132" s="95" t="n">
        <f aca="false">VLOOKUP(MONTH(A132),Volumes,4)</f>
        <v>10000</v>
      </c>
      <c r="C132" s="96"/>
      <c r="D132" s="97" t="n">
        <f aca="false">B132+C132</f>
        <v>10000</v>
      </c>
      <c r="E132" s="84" t="n">
        <f aca="false">IF(X132=0,0,IF(AND(X132=1,$H$3=1),D132*S132,IF($H$3=2,D132,"N/A")))</f>
        <v>0</v>
      </c>
      <c r="F132" s="84" t="n">
        <f aca="false">E132*W132</f>
        <v>0</v>
      </c>
      <c r="G132" s="32" t="n">
        <f aca="false">VLOOKUP($A132,Table,MATCH(G$4,Curves,0))</f>
        <v>3.503</v>
      </c>
      <c r="H132" s="98" t="n">
        <f aca="false">G132</f>
        <v>3.503</v>
      </c>
      <c r="I132" s="99" t="n">
        <f aca="false">H132</f>
        <v>3.503</v>
      </c>
      <c r="J132" s="32" t="n">
        <f aca="false">VLOOKUP($A132,Table,MATCH(J$4,Curves,0))</f>
        <v>-0.0235</v>
      </c>
      <c r="K132" s="98" t="n">
        <f aca="false">J132</f>
        <v>-0.0235</v>
      </c>
      <c r="L132" s="99" t="n">
        <f aca="false">K132</f>
        <v>-0.0235</v>
      </c>
      <c r="M132" s="32" t="n">
        <f aca="false">VLOOKUP($A132,Table,MATCH(M$4,Curves,0))</f>
        <v>0.01</v>
      </c>
      <c r="N132" s="98" t="n">
        <f aca="false">VLOOKUP($A132,Table,MATCH(N$4,Curves,0))</f>
        <v>0.03</v>
      </c>
      <c r="O132" s="99" t="n">
        <f aca="false">N132</f>
        <v>0.03</v>
      </c>
      <c r="P132" s="100"/>
      <c r="Q132" s="99" t="n">
        <f aca="false">O132+L132+I132</f>
        <v>3.5095</v>
      </c>
      <c r="R132" s="100"/>
      <c r="S132" s="35" t="n">
        <f aca="false">A133-A132</f>
        <v>31</v>
      </c>
      <c r="T132" s="101" t="n">
        <f aca="false">CHOOSE(F$3,A133+24,A132)</f>
        <v>40599</v>
      </c>
      <c r="U132" s="35" t="n">
        <f aca="false">T132-C$3</f>
        <v>3825</v>
      </c>
      <c r="V132" s="32" t="n">
        <f aca="false">VLOOKUP($A132,Table,MATCH(V$4,Curves,0))</f>
        <v>0.070579247228908</v>
      </c>
      <c r="W132" s="102" t="n">
        <f aca="false">1/(1+CHOOSE(F$3,(V133+($K$3/10000))/2,(V132+($K$3/10000))/2))^(2*U132/365.25)</f>
        <v>0.483635960818848</v>
      </c>
      <c r="X132" s="35" t="n">
        <f aca="false">IF(AND(mthbeg&lt;=A132,mthend&gt;=A132),1,0)</f>
        <v>0</v>
      </c>
      <c r="Y132" s="35" t="n">
        <f aca="false">S132*X132</f>
        <v>0</v>
      </c>
      <c r="AA132" s="89" t="n">
        <f aca="false">F132*G132</f>
        <v>0</v>
      </c>
      <c r="AB132" s="89" t="n">
        <f aca="false">$F132*H132</f>
        <v>0</v>
      </c>
      <c r="AC132" s="89" t="n">
        <f aca="false">$F132*I132</f>
        <v>0</v>
      </c>
      <c r="AD132" s="89" t="n">
        <f aca="false">$F132*J132</f>
        <v>-0</v>
      </c>
      <c r="AE132" s="89" t="n">
        <f aca="false">$F132*K132</f>
        <v>-0</v>
      </c>
      <c r="AF132" s="89" t="n">
        <f aca="false">$F132*L132</f>
        <v>-0</v>
      </c>
      <c r="AG132" s="89" t="n">
        <f aca="false">$F132*M132</f>
        <v>0</v>
      </c>
      <c r="AH132" s="89" t="n">
        <f aca="false">$F132*N132</f>
        <v>0</v>
      </c>
      <c r="AI132" s="89" t="n">
        <f aca="false">F132*O132</f>
        <v>0</v>
      </c>
      <c r="AJ132" s="93"/>
      <c r="AK132" s="89" t="n">
        <f aca="false">CHOOSE($G$3,AB132-AC132,AC132-AB132)</f>
        <v>0</v>
      </c>
      <c r="AL132" s="89" t="n">
        <f aca="false">CHOOSE($G$3,AE132-AF132,AF132-AE132)</f>
        <v>0</v>
      </c>
      <c r="AM132" s="89" t="n">
        <f aca="false">CHOOSE($G$3,AH132-AI132,AI132-AH132)</f>
        <v>0</v>
      </c>
      <c r="AN132" s="103" t="n">
        <f aca="false">SUM(AK132:AM132)</f>
        <v>0</v>
      </c>
      <c r="AP132" s="89" t="n">
        <f aca="false">CHOOSE($G$3,AA132-AB132,AB132-AA132)</f>
        <v>0</v>
      </c>
      <c r="AQ132" s="89" t="n">
        <f aca="false">CHOOSE($G$3,AD132-AE132,AE132-AD132)</f>
        <v>0</v>
      </c>
      <c r="AR132" s="89" t="n">
        <f aca="false">CHOOSE($G$3,AG132-AH132,AH132-AG132)</f>
        <v>0</v>
      </c>
      <c r="AS132" s="103" t="n">
        <f aca="false">AP132+AQ132+AR132</f>
        <v>0</v>
      </c>
      <c r="AT132" s="103"/>
      <c r="AU132" s="90" t="n">
        <f aca="false">AS132+AN132</f>
        <v>0</v>
      </c>
      <c r="AW132" s="90" t="n">
        <f aca="false">AI132+AF132+AC132</f>
        <v>0</v>
      </c>
      <c r="AX132" s="104"/>
    </row>
    <row r="133" customFormat="false" ht="12.75" hidden="false" customHeight="false" outlineLevel="0" collapsed="false">
      <c r="A133" s="94" t="n">
        <f aca="false">EDATE(A132,1)</f>
        <v>40575</v>
      </c>
      <c r="B133" s="95" t="n">
        <f aca="false">VLOOKUP(MONTH(A133),Volumes,4)</f>
        <v>10000</v>
      </c>
      <c r="C133" s="96"/>
      <c r="D133" s="97" t="n">
        <f aca="false">B133+C133</f>
        <v>10000</v>
      </c>
      <c r="E133" s="84" t="n">
        <f aca="false">IF(X133=0,0,IF(AND(X133=1,$H$3=1),D133*S133,IF($H$3=2,D133,"N/A")))</f>
        <v>0</v>
      </c>
      <c r="F133" s="84" t="n">
        <f aca="false">E133*W133</f>
        <v>0</v>
      </c>
      <c r="G133" s="32" t="n">
        <f aca="false">VLOOKUP($A133,Table,MATCH(G$4,Curves,0))</f>
        <v>3.405</v>
      </c>
      <c r="H133" s="98" t="n">
        <f aca="false">G133</f>
        <v>3.405</v>
      </c>
      <c r="I133" s="99" t="n">
        <f aca="false">H133</f>
        <v>3.405</v>
      </c>
      <c r="J133" s="32" t="n">
        <f aca="false">VLOOKUP($A133,Table,MATCH(J$4,Curves,0))</f>
        <v>-0.0235</v>
      </c>
      <c r="K133" s="98" t="n">
        <f aca="false">J133</f>
        <v>-0.0235</v>
      </c>
      <c r="L133" s="99" t="n">
        <f aca="false">K133</f>
        <v>-0.0235</v>
      </c>
      <c r="M133" s="32" t="n">
        <f aca="false">VLOOKUP($A133,Table,MATCH(M$4,Curves,0))</f>
        <v>0.01</v>
      </c>
      <c r="N133" s="98" t="n">
        <f aca="false">VLOOKUP($A133,Table,MATCH(N$4,Curves,0))</f>
        <v>0.03</v>
      </c>
      <c r="O133" s="99" t="n">
        <f aca="false">N133</f>
        <v>0.03</v>
      </c>
      <c r="P133" s="100"/>
      <c r="Q133" s="99" t="n">
        <f aca="false">O133+L133+I133</f>
        <v>3.4115</v>
      </c>
      <c r="R133" s="100"/>
      <c r="S133" s="35" t="n">
        <f aca="false">A134-A133</f>
        <v>28</v>
      </c>
      <c r="T133" s="101" t="n">
        <f aca="false">CHOOSE(F$3,A134+24,A133)</f>
        <v>40627</v>
      </c>
      <c r="U133" s="35" t="n">
        <f aca="false">T133-C$3</f>
        <v>3853</v>
      </c>
      <c r="V133" s="32" t="n">
        <f aca="false">VLOOKUP($A133,Table,MATCH(V$4,Curves,0))</f>
        <v>0.070583203621084</v>
      </c>
      <c r="W133" s="102" t="n">
        <f aca="false">1/(1+CHOOSE(F$3,(V134+($K$3/10000))/2,(V133+($K$3/10000))/2))^(2*U133/365.25)</f>
        <v>0.481053485350859</v>
      </c>
      <c r="X133" s="35" t="n">
        <f aca="false">IF(AND(mthbeg&lt;=A133,mthend&gt;=A133),1,0)</f>
        <v>0</v>
      </c>
      <c r="Y133" s="35" t="n">
        <f aca="false">S133*X133</f>
        <v>0</v>
      </c>
      <c r="AA133" s="89" t="n">
        <f aca="false">F133*G133</f>
        <v>0</v>
      </c>
      <c r="AB133" s="89" t="n">
        <f aca="false">$F133*H133</f>
        <v>0</v>
      </c>
      <c r="AC133" s="89" t="n">
        <f aca="false">$F133*I133</f>
        <v>0</v>
      </c>
      <c r="AD133" s="89" t="n">
        <f aca="false">$F133*J133</f>
        <v>-0</v>
      </c>
      <c r="AE133" s="89" t="n">
        <f aca="false">$F133*K133</f>
        <v>-0</v>
      </c>
      <c r="AF133" s="89" t="n">
        <f aca="false">$F133*L133</f>
        <v>-0</v>
      </c>
      <c r="AG133" s="89" t="n">
        <f aca="false">$F133*M133</f>
        <v>0</v>
      </c>
      <c r="AH133" s="89" t="n">
        <f aca="false">$F133*N133</f>
        <v>0</v>
      </c>
      <c r="AI133" s="89" t="n">
        <f aca="false">F133*O133</f>
        <v>0</v>
      </c>
      <c r="AJ133" s="93"/>
      <c r="AK133" s="89" t="n">
        <f aca="false">CHOOSE($G$3,AB133-AC133,AC133-AB133)</f>
        <v>0</v>
      </c>
      <c r="AL133" s="89" t="n">
        <f aca="false">CHOOSE($G$3,AE133-AF133,AF133-AE133)</f>
        <v>0</v>
      </c>
      <c r="AM133" s="89" t="n">
        <f aca="false">CHOOSE($G$3,AH133-AI133,AI133-AH133)</f>
        <v>0</v>
      </c>
      <c r="AN133" s="103" t="n">
        <f aca="false">SUM(AK133:AM133)</f>
        <v>0</v>
      </c>
      <c r="AP133" s="89" t="n">
        <f aca="false">CHOOSE($G$3,AA133-AB133,AB133-AA133)</f>
        <v>0</v>
      </c>
      <c r="AQ133" s="89" t="n">
        <f aca="false">CHOOSE($G$3,AD133-AE133,AE133-AD133)</f>
        <v>0</v>
      </c>
      <c r="AR133" s="89" t="n">
        <f aca="false">CHOOSE($G$3,AG133-AH133,AH133-AG133)</f>
        <v>0</v>
      </c>
      <c r="AS133" s="103" t="n">
        <f aca="false">AP133+AQ133+AR133</f>
        <v>0</v>
      </c>
      <c r="AT133" s="103"/>
      <c r="AU133" s="90" t="n">
        <f aca="false">AS133+AN133</f>
        <v>0</v>
      </c>
      <c r="AW133" s="90" t="n">
        <f aca="false">AI133+AF133+AC133</f>
        <v>0</v>
      </c>
      <c r="AX133" s="104"/>
    </row>
    <row r="134" customFormat="false" ht="12.75" hidden="false" customHeight="false" outlineLevel="0" collapsed="false">
      <c r="A134" s="94" t="n">
        <f aca="false">EDATE(A133,1)</f>
        <v>40603</v>
      </c>
      <c r="B134" s="95" t="n">
        <f aca="false">VLOOKUP(MONTH(A134),Volumes,4)</f>
        <v>10000</v>
      </c>
      <c r="C134" s="96"/>
      <c r="D134" s="97" t="n">
        <f aca="false">B134+C134</f>
        <v>10000</v>
      </c>
      <c r="E134" s="84" t="n">
        <f aca="false">IF(X134=0,0,IF(AND(X134=1,$H$3=1),D134*S134,IF($H$3=2,D134,"N/A")))</f>
        <v>0</v>
      </c>
      <c r="F134" s="84" t="n">
        <f aca="false">E134*W134</f>
        <v>0</v>
      </c>
      <c r="G134" s="32" t="n">
        <f aca="false">VLOOKUP($A134,Table,MATCH(G$4,Curves,0))</f>
        <v>3.289</v>
      </c>
      <c r="H134" s="98" t="n">
        <f aca="false">G134</f>
        <v>3.289</v>
      </c>
      <c r="I134" s="99" t="n">
        <f aca="false">H134</f>
        <v>3.289</v>
      </c>
      <c r="J134" s="32" t="n">
        <f aca="false">VLOOKUP($A134,Table,MATCH(J$4,Curves,0))</f>
        <v>-0.005</v>
      </c>
      <c r="K134" s="98" t="n">
        <f aca="false">J134</f>
        <v>-0.005</v>
      </c>
      <c r="L134" s="99" t="n">
        <f aca="false">K134</f>
        <v>-0.005</v>
      </c>
      <c r="M134" s="32" t="n">
        <f aca="false">VLOOKUP($A134,Table,MATCH(M$4,Curves,0))</f>
        <v>0.01</v>
      </c>
      <c r="N134" s="98" t="n">
        <f aca="false">VLOOKUP($A134,Table,MATCH(N$4,Curves,0))</f>
        <v>0.03</v>
      </c>
      <c r="O134" s="99" t="n">
        <f aca="false">N134</f>
        <v>0.03</v>
      </c>
      <c r="P134" s="100"/>
      <c r="Q134" s="99" t="n">
        <f aca="false">O134+L134+I134</f>
        <v>3.314</v>
      </c>
      <c r="R134" s="100"/>
      <c r="S134" s="35" t="n">
        <f aca="false">A135-A134</f>
        <v>31</v>
      </c>
      <c r="T134" s="101" t="n">
        <f aca="false">CHOOSE(F$3,A135+24,A134)</f>
        <v>40658</v>
      </c>
      <c r="U134" s="35" t="n">
        <f aca="false">T134-C$3</f>
        <v>3884</v>
      </c>
      <c r="V134" s="32" t="n">
        <f aca="false">VLOOKUP($A134,Table,MATCH(V$4,Curves,0))</f>
        <v>0.070586777136602</v>
      </c>
      <c r="W134" s="102" t="n">
        <f aca="false">1/(1+CHOOSE(F$3,(V135+($K$3/10000))/2,(V134+($K$3/10000))/2))^(2*U134/365.25)</f>
        <v>0.478210102861538</v>
      </c>
      <c r="X134" s="35" t="n">
        <f aca="false">IF(AND(mthbeg&lt;=A134,mthend&gt;=A134),1,0)</f>
        <v>0</v>
      </c>
      <c r="Y134" s="35" t="n">
        <f aca="false">S134*X134</f>
        <v>0</v>
      </c>
      <c r="AA134" s="89" t="n">
        <f aca="false">F134*G134</f>
        <v>0</v>
      </c>
      <c r="AB134" s="89" t="n">
        <f aca="false">$F134*H134</f>
        <v>0</v>
      </c>
      <c r="AC134" s="89" t="n">
        <f aca="false">$F134*I134</f>
        <v>0</v>
      </c>
      <c r="AD134" s="89" t="n">
        <f aca="false">$F134*J134</f>
        <v>-0</v>
      </c>
      <c r="AE134" s="89" t="n">
        <f aca="false">$F134*K134</f>
        <v>-0</v>
      </c>
      <c r="AF134" s="89" t="n">
        <f aca="false">$F134*L134</f>
        <v>-0</v>
      </c>
      <c r="AG134" s="89" t="n">
        <f aca="false">$F134*M134</f>
        <v>0</v>
      </c>
      <c r="AH134" s="89" t="n">
        <f aca="false">$F134*N134</f>
        <v>0</v>
      </c>
      <c r="AI134" s="89" t="n">
        <f aca="false">F134*O134</f>
        <v>0</v>
      </c>
      <c r="AJ134" s="93"/>
      <c r="AK134" s="89" t="n">
        <f aca="false">CHOOSE($G$3,AB134-AC134,AC134-AB134)</f>
        <v>0</v>
      </c>
      <c r="AL134" s="89" t="n">
        <f aca="false">CHOOSE($G$3,AE134-AF134,AF134-AE134)</f>
        <v>0</v>
      </c>
      <c r="AM134" s="89" t="n">
        <f aca="false">CHOOSE($G$3,AH134-AI134,AI134-AH134)</f>
        <v>0</v>
      </c>
      <c r="AN134" s="103" t="n">
        <f aca="false">SUM(AK134:AM134)</f>
        <v>0</v>
      </c>
      <c r="AP134" s="89" t="n">
        <f aca="false">CHOOSE($G$3,AA134-AB134,AB134-AA134)</f>
        <v>0</v>
      </c>
      <c r="AQ134" s="89" t="n">
        <f aca="false">CHOOSE($G$3,AD134-AE134,AE134-AD134)</f>
        <v>0</v>
      </c>
      <c r="AR134" s="89" t="n">
        <f aca="false">CHOOSE($G$3,AG134-AH134,AH134-AG134)</f>
        <v>0</v>
      </c>
      <c r="AS134" s="103" t="n">
        <f aca="false">AP134+AQ134+AR134</f>
        <v>0</v>
      </c>
      <c r="AT134" s="103"/>
      <c r="AU134" s="90" t="n">
        <f aca="false">AS134+AN134</f>
        <v>0</v>
      </c>
      <c r="AW134" s="90" t="n">
        <f aca="false">AI134+AF134+AC134</f>
        <v>0</v>
      </c>
      <c r="AX134" s="104"/>
    </row>
    <row r="135" customFormat="false" ht="12.75" hidden="false" customHeight="false" outlineLevel="0" collapsed="false">
      <c r="A135" s="94" t="n">
        <f aca="false">EDATE(A134,1)</f>
        <v>40634</v>
      </c>
      <c r="B135" s="95" t="n">
        <f aca="false">VLOOKUP(MONTH(A135),Volumes,4)</f>
        <v>10000</v>
      </c>
      <c r="C135" s="96"/>
      <c r="D135" s="97" t="n">
        <f aca="false">B135+C135</f>
        <v>10000</v>
      </c>
      <c r="E135" s="84" t="n">
        <f aca="false">IF(X135=0,0,IF(AND(X135=1,$H$3=1),D135*S135,IF($H$3=2,D135,"N/A")))</f>
        <v>0</v>
      </c>
      <c r="F135" s="84" t="n">
        <f aca="false">E135*W135</f>
        <v>0</v>
      </c>
      <c r="G135" s="32" t="n">
        <f aca="false">VLOOKUP($A135,Table,MATCH(G$4,Curves,0))</f>
        <v>3.173</v>
      </c>
      <c r="H135" s="98" t="n">
        <f aca="false">G135</f>
        <v>3.173</v>
      </c>
      <c r="I135" s="99" t="n">
        <f aca="false">H135</f>
        <v>3.173</v>
      </c>
      <c r="J135" s="32" t="n">
        <f aca="false">VLOOKUP($A135,Table,MATCH(J$4,Curves,0))</f>
        <v>-0.005</v>
      </c>
      <c r="K135" s="98" t="n">
        <f aca="false">J135</f>
        <v>-0.005</v>
      </c>
      <c r="L135" s="99" t="n">
        <f aca="false">K135</f>
        <v>-0.005</v>
      </c>
      <c r="M135" s="32" t="n">
        <f aca="false">VLOOKUP($A135,Table,MATCH(M$4,Curves,0))</f>
        <v>0.0125</v>
      </c>
      <c r="N135" s="98" t="n">
        <f aca="false">VLOOKUP($A135,Table,MATCH(N$4,Curves,0))</f>
        <v>0.03</v>
      </c>
      <c r="O135" s="99" t="n">
        <f aca="false">N135</f>
        <v>0.03</v>
      </c>
      <c r="P135" s="100"/>
      <c r="Q135" s="99" t="n">
        <f aca="false">O135+L135+I135</f>
        <v>3.198</v>
      </c>
      <c r="R135" s="100"/>
      <c r="S135" s="35" t="n">
        <f aca="false">A136-A135</f>
        <v>30</v>
      </c>
      <c r="T135" s="101" t="n">
        <f aca="false">CHOOSE(F$3,A136+24,A135)</f>
        <v>40688</v>
      </c>
      <c r="U135" s="35" t="n">
        <f aca="false">T135-C$3</f>
        <v>3914</v>
      </c>
      <c r="V135" s="32" t="n">
        <f aca="false">VLOOKUP($A135,Table,MATCH(V$4,Curves,0))</f>
        <v>0.070590733528787</v>
      </c>
      <c r="W135" s="102" t="n">
        <f aca="false">1/(1+CHOOSE(F$3,(V136+($K$3/10000))/2,(V135+($K$3/10000))/2))^(2*U135/365.25)</f>
        <v>0.475474151794278</v>
      </c>
      <c r="X135" s="35" t="n">
        <f aca="false">IF(AND(mthbeg&lt;=A135,mthend&gt;=A135),1,0)</f>
        <v>0</v>
      </c>
      <c r="Y135" s="35" t="n">
        <f aca="false">S135*X135</f>
        <v>0</v>
      </c>
      <c r="AA135" s="89" t="n">
        <f aca="false">F135*G135</f>
        <v>0</v>
      </c>
      <c r="AB135" s="89" t="n">
        <f aca="false">$F135*H135</f>
        <v>0</v>
      </c>
      <c r="AC135" s="89" t="n">
        <f aca="false">$F135*I135</f>
        <v>0</v>
      </c>
      <c r="AD135" s="89" t="n">
        <f aca="false">$F135*J135</f>
        <v>-0</v>
      </c>
      <c r="AE135" s="89" t="n">
        <f aca="false">$F135*K135</f>
        <v>-0</v>
      </c>
      <c r="AF135" s="89" t="n">
        <f aca="false">$F135*L135</f>
        <v>-0</v>
      </c>
      <c r="AG135" s="89" t="n">
        <f aca="false">$F135*M135</f>
        <v>0</v>
      </c>
      <c r="AH135" s="89" t="n">
        <f aca="false">$F135*N135</f>
        <v>0</v>
      </c>
      <c r="AI135" s="89" t="n">
        <f aca="false">F135*O135</f>
        <v>0</v>
      </c>
      <c r="AJ135" s="93"/>
      <c r="AK135" s="89" t="n">
        <f aca="false">CHOOSE($G$3,AB135-AC135,AC135-AB135)</f>
        <v>0</v>
      </c>
      <c r="AL135" s="89" t="n">
        <f aca="false">CHOOSE($G$3,AE135-AF135,AF135-AE135)</f>
        <v>0</v>
      </c>
      <c r="AM135" s="89" t="n">
        <f aca="false">CHOOSE($G$3,AH135-AI135,AI135-AH135)</f>
        <v>0</v>
      </c>
      <c r="AN135" s="103" t="n">
        <f aca="false">SUM(AK135:AM135)</f>
        <v>0</v>
      </c>
      <c r="AP135" s="89" t="n">
        <f aca="false">CHOOSE($G$3,AA135-AB135,AB135-AA135)</f>
        <v>0</v>
      </c>
      <c r="AQ135" s="89" t="n">
        <f aca="false">CHOOSE($G$3,AD135-AE135,AE135-AD135)</f>
        <v>0</v>
      </c>
      <c r="AR135" s="89" t="n">
        <f aca="false">CHOOSE($G$3,AG135-AH135,AH135-AG135)</f>
        <v>0</v>
      </c>
      <c r="AS135" s="103" t="n">
        <f aca="false">AP135+AQ135+AR135</f>
        <v>0</v>
      </c>
      <c r="AT135" s="103"/>
      <c r="AU135" s="90" t="n">
        <f aca="false">AS135+AN135</f>
        <v>0</v>
      </c>
      <c r="AW135" s="90" t="n">
        <f aca="false">AI135+AF135+AC135</f>
        <v>0</v>
      </c>
      <c r="AX135" s="104"/>
    </row>
    <row r="136" customFormat="false" ht="12.75" hidden="false" customHeight="false" outlineLevel="0" collapsed="false">
      <c r="A136" s="94" t="n">
        <f aca="false">EDATE(A135,1)</f>
        <v>40664</v>
      </c>
      <c r="B136" s="95" t="n">
        <f aca="false">VLOOKUP(MONTH(A136),Volumes,4)</f>
        <v>20000</v>
      </c>
      <c r="C136" s="96"/>
      <c r="D136" s="97" t="n">
        <f aca="false">B136+C136</f>
        <v>20000</v>
      </c>
      <c r="E136" s="84" t="n">
        <f aca="false">IF(X136=0,0,IF(AND(X136=1,$H$3=1),D136*S136,IF($H$3=2,D136,"N/A")))</f>
        <v>0</v>
      </c>
      <c r="F136" s="84" t="n">
        <f aca="false">E136*W136</f>
        <v>0</v>
      </c>
      <c r="G136" s="32" t="n">
        <f aca="false">VLOOKUP($A136,Table,MATCH(G$4,Curves,0))</f>
        <v>3.166</v>
      </c>
      <c r="H136" s="98" t="n">
        <f aca="false">G136</f>
        <v>3.166</v>
      </c>
      <c r="I136" s="99" t="n">
        <f aca="false">H136</f>
        <v>3.166</v>
      </c>
      <c r="J136" s="32" t="n">
        <f aca="false">VLOOKUP($A136,Table,MATCH(J$4,Curves,0))</f>
        <v>-0.00525</v>
      </c>
      <c r="K136" s="98" t="n">
        <f aca="false">J136</f>
        <v>-0.00525</v>
      </c>
      <c r="L136" s="99" t="n">
        <f aca="false">K136</f>
        <v>-0.00525</v>
      </c>
      <c r="M136" s="32" t="n">
        <f aca="false">VLOOKUP($A136,Table,MATCH(M$4,Curves,0))</f>
        <v>0.0125</v>
      </c>
      <c r="N136" s="98" t="n">
        <f aca="false">VLOOKUP($A136,Table,MATCH(N$4,Curves,0))</f>
        <v>0.03</v>
      </c>
      <c r="O136" s="99" t="n">
        <f aca="false">N136</f>
        <v>0.03</v>
      </c>
      <c r="P136" s="100"/>
      <c r="Q136" s="99" t="n">
        <f aca="false">O136+L136+I136</f>
        <v>3.19075</v>
      </c>
      <c r="R136" s="100"/>
      <c r="S136" s="35" t="n">
        <f aca="false">A137-A136</f>
        <v>31</v>
      </c>
      <c r="T136" s="101" t="n">
        <f aca="false">CHOOSE(F$3,A137+24,A136)</f>
        <v>40719</v>
      </c>
      <c r="U136" s="35" t="n">
        <f aca="false">T136-C$3</f>
        <v>3945</v>
      </c>
      <c r="V136" s="32" t="n">
        <f aca="false">VLOOKUP($A136,Table,MATCH(V$4,Curves,0))</f>
        <v>0.070594562295423</v>
      </c>
      <c r="W136" s="102" t="n">
        <f aca="false">1/(1+CHOOSE(F$3,(V137+($K$3/10000))/2,(V136+($K$3/10000))/2))^(2*U136/365.25)</f>
        <v>0.472663144040303</v>
      </c>
      <c r="X136" s="35" t="n">
        <f aca="false">IF(AND(mthbeg&lt;=A136,mthend&gt;=A136),1,0)</f>
        <v>0</v>
      </c>
      <c r="Y136" s="35" t="n">
        <f aca="false">S136*X136</f>
        <v>0</v>
      </c>
      <c r="AA136" s="89" t="n">
        <f aca="false">F136*G136</f>
        <v>0</v>
      </c>
      <c r="AB136" s="89" t="n">
        <f aca="false">$F136*H136</f>
        <v>0</v>
      </c>
      <c r="AC136" s="89" t="n">
        <f aca="false">$F136*I136</f>
        <v>0</v>
      </c>
      <c r="AD136" s="89" t="n">
        <f aca="false">$F136*J136</f>
        <v>-0</v>
      </c>
      <c r="AE136" s="89" t="n">
        <f aca="false">$F136*K136</f>
        <v>-0</v>
      </c>
      <c r="AF136" s="89" t="n">
        <f aca="false">$F136*L136</f>
        <v>-0</v>
      </c>
      <c r="AG136" s="89" t="n">
        <f aca="false">$F136*M136</f>
        <v>0</v>
      </c>
      <c r="AH136" s="89" t="n">
        <f aca="false">$F136*N136</f>
        <v>0</v>
      </c>
      <c r="AI136" s="89" t="n">
        <f aca="false">F136*O136</f>
        <v>0</v>
      </c>
      <c r="AJ136" s="93"/>
      <c r="AK136" s="89" t="n">
        <f aca="false">CHOOSE($G$3,AB136-AC136,AC136-AB136)</f>
        <v>0</v>
      </c>
      <c r="AL136" s="89" t="n">
        <f aca="false">CHOOSE($G$3,AE136-AF136,AF136-AE136)</f>
        <v>0</v>
      </c>
      <c r="AM136" s="89" t="n">
        <f aca="false">CHOOSE($G$3,AH136-AI136,AI136-AH136)</f>
        <v>0</v>
      </c>
      <c r="AN136" s="103" t="n">
        <f aca="false">SUM(AK136:AM136)</f>
        <v>0</v>
      </c>
      <c r="AP136" s="89" t="n">
        <f aca="false">CHOOSE($G$3,AA136-AB136,AB136-AA136)</f>
        <v>0</v>
      </c>
      <c r="AQ136" s="89" t="n">
        <f aca="false">CHOOSE($G$3,AD136-AE136,AE136-AD136)</f>
        <v>0</v>
      </c>
      <c r="AR136" s="89" t="n">
        <f aca="false">CHOOSE($G$3,AG136-AH136,AH136-AG136)</f>
        <v>0</v>
      </c>
      <c r="AS136" s="103" t="n">
        <f aca="false">AP136+AQ136+AR136</f>
        <v>0</v>
      </c>
      <c r="AT136" s="103"/>
      <c r="AU136" s="90" t="n">
        <f aca="false">AS136+AN136</f>
        <v>0</v>
      </c>
      <c r="AW136" s="90" t="n">
        <f aca="false">AI136+AF136+AC136</f>
        <v>0</v>
      </c>
      <c r="AX136" s="104"/>
    </row>
    <row r="137" customFormat="false" ht="12.75" hidden="false" customHeight="false" outlineLevel="0" collapsed="false">
      <c r="A137" s="94" t="n">
        <f aca="false">EDATE(A136,1)</f>
        <v>40695</v>
      </c>
      <c r="B137" s="95" t="n">
        <f aca="false">VLOOKUP(MONTH(A137),Volumes,4)</f>
        <v>40000</v>
      </c>
      <c r="C137" s="96"/>
      <c r="D137" s="97" t="n">
        <f aca="false">B137+C137</f>
        <v>40000</v>
      </c>
      <c r="E137" s="84" t="n">
        <f aca="false">IF(X137=0,0,IF(AND(X137=1,$H$3=1),D137*S137,IF($H$3=2,D137,"N/A")))</f>
        <v>0</v>
      </c>
      <c r="F137" s="84" t="n">
        <f aca="false">E137*W137</f>
        <v>0</v>
      </c>
      <c r="G137" s="32" t="n">
        <f aca="false">VLOOKUP($A137,Table,MATCH(G$4,Curves,0))</f>
        <v>3.206</v>
      </c>
      <c r="H137" s="98" t="n">
        <f aca="false">G137</f>
        <v>3.206</v>
      </c>
      <c r="I137" s="99" t="n">
        <f aca="false">H137</f>
        <v>3.206</v>
      </c>
      <c r="J137" s="32" t="n">
        <f aca="false">VLOOKUP($A137,Table,MATCH(J$4,Curves,0))</f>
        <v>-0.00525</v>
      </c>
      <c r="K137" s="98" t="n">
        <f aca="false">J137</f>
        <v>-0.00525</v>
      </c>
      <c r="L137" s="99" t="n">
        <f aca="false">K137</f>
        <v>-0.00525</v>
      </c>
      <c r="M137" s="32" t="n">
        <f aca="false">VLOOKUP($A137,Table,MATCH(M$4,Curves,0))</f>
        <v>0.0125</v>
      </c>
      <c r="N137" s="98" t="n">
        <f aca="false">VLOOKUP($A137,Table,MATCH(N$4,Curves,0))</f>
        <v>0.03</v>
      </c>
      <c r="O137" s="99" t="n">
        <f aca="false">N137</f>
        <v>0.03</v>
      </c>
      <c r="P137" s="100"/>
      <c r="Q137" s="99" t="n">
        <f aca="false">O137+L137+I137</f>
        <v>3.23075</v>
      </c>
      <c r="R137" s="100"/>
      <c r="S137" s="35" t="n">
        <f aca="false">A138-A137</f>
        <v>30</v>
      </c>
      <c r="T137" s="101" t="n">
        <f aca="false">CHOOSE(F$3,A138+24,A137)</f>
        <v>40749</v>
      </c>
      <c r="U137" s="35" t="n">
        <f aca="false">T137-C$3</f>
        <v>3975</v>
      </c>
      <c r="V137" s="32" t="n">
        <f aca="false">VLOOKUP($A137,Table,MATCH(V$4,Curves,0))</f>
        <v>0.070598518687618</v>
      </c>
      <c r="W137" s="102" t="n">
        <f aca="false">1/(1+CHOOSE(F$3,(V138+($K$3/10000))/2,(V137+($K$3/10000))/2))^(2*U137/365.25)</f>
        <v>0.469958347955741</v>
      </c>
      <c r="X137" s="35" t="n">
        <f aca="false">IF(AND(mthbeg&lt;=A137,mthend&gt;=A137),1,0)</f>
        <v>0</v>
      </c>
      <c r="Y137" s="35" t="n">
        <f aca="false">S137*X137</f>
        <v>0</v>
      </c>
      <c r="AA137" s="89" t="n">
        <f aca="false">F137*G137</f>
        <v>0</v>
      </c>
      <c r="AB137" s="89" t="n">
        <f aca="false">$F137*H137</f>
        <v>0</v>
      </c>
      <c r="AC137" s="89" t="n">
        <f aca="false">$F137*I137</f>
        <v>0</v>
      </c>
      <c r="AD137" s="89" t="n">
        <f aca="false">$F137*J137</f>
        <v>-0</v>
      </c>
      <c r="AE137" s="89" t="n">
        <f aca="false">$F137*K137</f>
        <v>-0</v>
      </c>
      <c r="AF137" s="89" t="n">
        <f aca="false">$F137*L137</f>
        <v>-0</v>
      </c>
      <c r="AG137" s="89" t="n">
        <f aca="false">$F137*M137</f>
        <v>0</v>
      </c>
      <c r="AH137" s="89" t="n">
        <f aca="false">$F137*N137</f>
        <v>0</v>
      </c>
      <c r="AI137" s="89" t="n">
        <f aca="false">F137*O137</f>
        <v>0</v>
      </c>
      <c r="AJ137" s="93"/>
      <c r="AK137" s="89" t="n">
        <f aca="false">CHOOSE($G$3,AB137-AC137,AC137-AB137)</f>
        <v>0</v>
      </c>
      <c r="AL137" s="89" t="n">
        <f aca="false">CHOOSE($G$3,AE137-AF137,AF137-AE137)</f>
        <v>0</v>
      </c>
      <c r="AM137" s="89" t="n">
        <f aca="false">CHOOSE($G$3,AH137-AI137,AI137-AH137)</f>
        <v>0</v>
      </c>
      <c r="AN137" s="103" t="n">
        <f aca="false">SUM(AK137:AM137)</f>
        <v>0</v>
      </c>
      <c r="AP137" s="89" t="n">
        <f aca="false">CHOOSE($G$3,AA137-AB137,AB137-AA137)</f>
        <v>0</v>
      </c>
      <c r="AQ137" s="89" t="n">
        <f aca="false">CHOOSE($G$3,AD137-AE137,AE137-AD137)</f>
        <v>0</v>
      </c>
      <c r="AR137" s="89" t="n">
        <f aca="false">CHOOSE($G$3,AG137-AH137,AH137-AG137)</f>
        <v>0</v>
      </c>
      <c r="AS137" s="103" t="n">
        <f aca="false">AP137+AQ137+AR137</f>
        <v>0</v>
      </c>
      <c r="AT137" s="103"/>
      <c r="AU137" s="90" t="n">
        <f aca="false">AS137+AN137</f>
        <v>0</v>
      </c>
      <c r="AW137" s="90" t="n">
        <f aca="false">AI137+AF137+AC137</f>
        <v>0</v>
      </c>
      <c r="AX137" s="104"/>
    </row>
    <row r="138" customFormat="false" ht="12.75" hidden="false" customHeight="false" outlineLevel="0" collapsed="false">
      <c r="A138" s="94" t="n">
        <f aca="false">EDATE(A137,1)</f>
        <v>40725</v>
      </c>
      <c r="B138" s="95" t="n">
        <f aca="false">VLOOKUP(MONTH(A138),Volumes,4)</f>
        <v>40000</v>
      </c>
      <c r="C138" s="96"/>
      <c r="D138" s="97" t="n">
        <f aca="false">B138+C138</f>
        <v>40000</v>
      </c>
      <c r="E138" s="84" t="n">
        <f aca="false">IF(X138=0,0,IF(AND(X138=1,$H$3=1),D138*S138,IF($H$3=2,D138,"N/A")))</f>
        <v>0</v>
      </c>
      <c r="F138" s="84" t="n">
        <f aca="false">E138*W138</f>
        <v>0</v>
      </c>
      <c r="G138" s="32" t="n">
        <f aca="false">VLOOKUP($A138,Table,MATCH(G$4,Curves,0))</f>
        <v>3.218</v>
      </c>
      <c r="H138" s="98" t="n">
        <f aca="false">G138</f>
        <v>3.218</v>
      </c>
      <c r="I138" s="99" t="n">
        <f aca="false">H138</f>
        <v>3.218</v>
      </c>
      <c r="J138" s="32" t="n">
        <f aca="false">VLOOKUP($A138,Table,MATCH(J$4,Curves,0))</f>
        <v>-0.00525</v>
      </c>
      <c r="K138" s="98" t="n">
        <f aca="false">J138</f>
        <v>-0.00525</v>
      </c>
      <c r="L138" s="99" t="n">
        <f aca="false">K138</f>
        <v>-0.00525</v>
      </c>
      <c r="M138" s="32" t="n">
        <f aca="false">VLOOKUP($A138,Table,MATCH(M$4,Curves,0))</f>
        <v>0.0125</v>
      </c>
      <c r="N138" s="98" t="n">
        <f aca="false">VLOOKUP($A138,Table,MATCH(N$4,Curves,0))</f>
        <v>0.03</v>
      </c>
      <c r="O138" s="99" t="n">
        <f aca="false">N138</f>
        <v>0.03</v>
      </c>
      <c r="P138" s="100"/>
      <c r="Q138" s="99" t="n">
        <f aca="false">O138+L138+I138</f>
        <v>3.24275</v>
      </c>
      <c r="R138" s="100"/>
      <c r="S138" s="35" t="n">
        <f aca="false">A139-A138</f>
        <v>31</v>
      </c>
      <c r="T138" s="101" t="n">
        <f aca="false">CHOOSE(F$3,A139+24,A138)</f>
        <v>40780</v>
      </c>
      <c r="U138" s="35" t="n">
        <f aca="false">T138-C$3</f>
        <v>4006</v>
      </c>
      <c r="V138" s="32" t="n">
        <f aca="false">VLOOKUP($A138,Table,MATCH(V$4,Curves,0))</f>
        <v>0.070602347454264</v>
      </c>
      <c r="W138" s="102" t="n">
        <f aca="false">1/(1+CHOOSE(F$3,(V139+($K$3/10000))/2,(V138+($K$3/10000))/2))^(2*U138/365.25)</f>
        <v>0.467179353429922</v>
      </c>
      <c r="X138" s="35" t="n">
        <f aca="false">IF(AND(mthbeg&lt;=A138,mthend&gt;=A138),1,0)</f>
        <v>0</v>
      </c>
      <c r="Y138" s="35" t="n">
        <f aca="false">S138*X138</f>
        <v>0</v>
      </c>
      <c r="AA138" s="89" t="n">
        <f aca="false">F138*G138</f>
        <v>0</v>
      </c>
      <c r="AB138" s="89" t="n">
        <f aca="false">$F138*H138</f>
        <v>0</v>
      </c>
      <c r="AC138" s="89" t="n">
        <f aca="false">$F138*I138</f>
        <v>0</v>
      </c>
      <c r="AD138" s="89" t="n">
        <f aca="false">$F138*J138</f>
        <v>-0</v>
      </c>
      <c r="AE138" s="89" t="n">
        <f aca="false">$F138*K138</f>
        <v>-0</v>
      </c>
      <c r="AF138" s="89" t="n">
        <f aca="false">$F138*L138</f>
        <v>-0</v>
      </c>
      <c r="AG138" s="89" t="n">
        <f aca="false">$F138*M138</f>
        <v>0</v>
      </c>
      <c r="AH138" s="89" t="n">
        <f aca="false">$F138*N138</f>
        <v>0</v>
      </c>
      <c r="AI138" s="89" t="n">
        <f aca="false">F138*O138</f>
        <v>0</v>
      </c>
      <c r="AJ138" s="93"/>
      <c r="AK138" s="89" t="n">
        <f aca="false">CHOOSE($G$3,AB138-AC138,AC138-AB138)</f>
        <v>0</v>
      </c>
      <c r="AL138" s="89" t="n">
        <f aca="false">CHOOSE($G$3,AE138-AF138,AF138-AE138)</f>
        <v>0</v>
      </c>
      <c r="AM138" s="89" t="n">
        <f aca="false">CHOOSE($G$3,AH138-AI138,AI138-AH138)</f>
        <v>0</v>
      </c>
      <c r="AN138" s="103" t="n">
        <f aca="false">SUM(AK138:AM138)</f>
        <v>0</v>
      </c>
      <c r="AP138" s="89" t="n">
        <f aca="false">CHOOSE($G$3,AA138-AB138,AB138-AA138)</f>
        <v>0</v>
      </c>
      <c r="AQ138" s="89" t="n">
        <f aca="false">CHOOSE($G$3,AD138-AE138,AE138-AD138)</f>
        <v>0</v>
      </c>
      <c r="AR138" s="89" t="n">
        <f aca="false">CHOOSE($G$3,AG138-AH138,AH138-AG138)</f>
        <v>0</v>
      </c>
      <c r="AS138" s="103" t="n">
        <f aca="false">AP138+AQ138+AR138</f>
        <v>0</v>
      </c>
      <c r="AT138" s="103"/>
      <c r="AU138" s="90" t="n">
        <f aca="false">AS138+AN138</f>
        <v>0</v>
      </c>
      <c r="AW138" s="90" t="n">
        <f aca="false">AI138+AF138+AC138</f>
        <v>0</v>
      </c>
      <c r="AX138" s="104"/>
    </row>
    <row r="139" customFormat="false" ht="12.75" hidden="false" customHeight="false" outlineLevel="0" collapsed="false">
      <c r="A139" s="94" t="n">
        <f aca="false">EDATE(A138,1)</f>
        <v>40756</v>
      </c>
      <c r="B139" s="95" t="n">
        <f aca="false">VLOOKUP(MONTH(A139),Volumes,4)</f>
        <v>40000</v>
      </c>
      <c r="C139" s="96"/>
      <c r="D139" s="97" t="n">
        <f aca="false">B139+C139</f>
        <v>40000</v>
      </c>
      <c r="E139" s="84" t="n">
        <f aca="false">IF(X139=0,0,IF(AND(X139=1,$H$3=1),D139*S139,IF($H$3=2,D139,"N/A")))</f>
        <v>0</v>
      </c>
      <c r="F139" s="84" t="n">
        <f aca="false">E139*W139</f>
        <v>0</v>
      </c>
      <c r="G139" s="32" t="n">
        <f aca="false">VLOOKUP($A139,Table,MATCH(G$4,Curves,0))</f>
        <v>3.239</v>
      </c>
      <c r="H139" s="98" t="n">
        <f aca="false">G139</f>
        <v>3.239</v>
      </c>
      <c r="I139" s="99" t="n">
        <f aca="false">H139</f>
        <v>3.239</v>
      </c>
      <c r="J139" s="32" t="n">
        <f aca="false">VLOOKUP($A139,Table,MATCH(J$4,Curves,0))</f>
        <v>-0.00775</v>
      </c>
      <c r="K139" s="98" t="n">
        <f aca="false">J139</f>
        <v>-0.00775</v>
      </c>
      <c r="L139" s="99" t="n">
        <f aca="false">K139</f>
        <v>-0.00775</v>
      </c>
      <c r="M139" s="32" t="n">
        <f aca="false">VLOOKUP($A139,Table,MATCH(M$4,Curves,0))</f>
        <v>0.0125</v>
      </c>
      <c r="N139" s="98" t="n">
        <f aca="false">VLOOKUP($A139,Table,MATCH(N$4,Curves,0))</f>
        <v>0.03</v>
      </c>
      <c r="O139" s="99" t="n">
        <f aca="false">N139</f>
        <v>0.03</v>
      </c>
      <c r="P139" s="100"/>
      <c r="Q139" s="99" t="n">
        <f aca="false">O139+L139+I139</f>
        <v>3.26125</v>
      </c>
      <c r="R139" s="100"/>
      <c r="S139" s="35" t="n">
        <f aca="false">A140-A139</f>
        <v>31</v>
      </c>
      <c r="T139" s="101" t="n">
        <f aca="false">CHOOSE(F$3,A140+24,A139)</f>
        <v>40811</v>
      </c>
      <c r="U139" s="35" t="n">
        <f aca="false">T139-C$3</f>
        <v>4037</v>
      </c>
      <c r="V139" s="32" t="n">
        <f aca="false">VLOOKUP($A139,Table,MATCH(V$4,Curves,0))</f>
        <v>0.07060630384647</v>
      </c>
      <c r="W139" s="102" t="n">
        <f aca="false">1/(1+CHOOSE(F$3,(V140+($K$3/10000))/2,(V139+($K$3/10000))/2))^(2*U139/365.25)</f>
        <v>0.464416490649743</v>
      </c>
      <c r="X139" s="35" t="n">
        <f aca="false">IF(AND(mthbeg&lt;=A139,mthend&gt;=A139),1,0)</f>
        <v>0</v>
      </c>
      <c r="Y139" s="35" t="n">
        <f aca="false">S139*X139</f>
        <v>0</v>
      </c>
      <c r="AA139" s="89" t="n">
        <f aca="false">F139*G139</f>
        <v>0</v>
      </c>
      <c r="AB139" s="89" t="n">
        <f aca="false">$F139*H139</f>
        <v>0</v>
      </c>
      <c r="AC139" s="89" t="n">
        <f aca="false">$F139*I139</f>
        <v>0</v>
      </c>
      <c r="AD139" s="89" t="n">
        <f aca="false">$F139*J139</f>
        <v>-0</v>
      </c>
      <c r="AE139" s="89" t="n">
        <f aca="false">$F139*K139</f>
        <v>-0</v>
      </c>
      <c r="AF139" s="89" t="n">
        <f aca="false">$F139*L139</f>
        <v>-0</v>
      </c>
      <c r="AG139" s="89" t="n">
        <f aca="false">$F139*M139</f>
        <v>0</v>
      </c>
      <c r="AH139" s="89" t="n">
        <f aca="false">$F139*N139</f>
        <v>0</v>
      </c>
      <c r="AI139" s="89" t="n">
        <f aca="false">F139*O139</f>
        <v>0</v>
      </c>
      <c r="AJ139" s="93"/>
      <c r="AK139" s="89" t="n">
        <f aca="false">CHOOSE($G$3,AB139-AC139,AC139-AB139)</f>
        <v>0</v>
      </c>
      <c r="AL139" s="89" t="n">
        <f aca="false">CHOOSE($G$3,AE139-AF139,AF139-AE139)</f>
        <v>0</v>
      </c>
      <c r="AM139" s="89" t="n">
        <f aca="false">CHOOSE($G$3,AH139-AI139,AI139-AH139)</f>
        <v>0</v>
      </c>
      <c r="AN139" s="103" t="n">
        <f aca="false">SUM(AK139:AM139)</f>
        <v>0</v>
      </c>
      <c r="AP139" s="89" t="n">
        <f aca="false">CHOOSE($G$3,AA139-AB139,AB139-AA139)</f>
        <v>0</v>
      </c>
      <c r="AQ139" s="89" t="n">
        <f aca="false">CHOOSE($G$3,AD139-AE139,AE139-AD139)</f>
        <v>0</v>
      </c>
      <c r="AR139" s="89" t="n">
        <f aca="false">CHOOSE($G$3,AG139-AH139,AH139-AG139)</f>
        <v>0</v>
      </c>
      <c r="AS139" s="103" t="n">
        <f aca="false">AP139+AQ139+AR139</f>
        <v>0</v>
      </c>
      <c r="AT139" s="103"/>
      <c r="AU139" s="90" t="n">
        <f aca="false">AS139+AN139</f>
        <v>0</v>
      </c>
      <c r="AW139" s="90" t="n">
        <f aca="false">AI139+AF139+AC139</f>
        <v>0</v>
      </c>
      <c r="AX139" s="104"/>
    </row>
    <row r="140" customFormat="false" ht="12.75" hidden="false" customHeight="false" outlineLevel="0" collapsed="false">
      <c r="A140" s="94" t="n">
        <f aca="false">EDATE(A139,1)</f>
        <v>40787</v>
      </c>
      <c r="B140" s="95" t="n">
        <f aca="false">VLOOKUP(MONTH(A140),Volumes,4)</f>
        <v>20000</v>
      </c>
      <c r="C140" s="96"/>
      <c r="D140" s="97" t="n">
        <f aca="false">B140+C140</f>
        <v>20000</v>
      </c>
      <c r="E140" s="84" t="n">
        <f aca="false">IF(X140=0,0,IF(AND(X140=1,$H$3=1),D140*S140,IF($H$3=2,D140,"N/A")))</f>
        <v>0</v>
      </c>
      <c r="F140" s="84" t="n">
        <f aca="false">E140*W140</f>
        <v>0</v>
      </c>
      <c r="G140" s="32" t="n">
        <f aca="false">VLOOKUP($A140,Table,MATCH(G$4,Curves,0))</f>
        <v>3.258</v>
      </c>
      <c r="H140" s="98" t="n">
        <f aca="false">G140</f>
        <v>3.258</v>
      </c>
      <c r="I140" s="99" t="n">
        <f aca="false">H140</f>
        <v>3.258</v>
      </c>
      <c r="J140" s="32" t="n">
        <f aca="false">VLOOKUP($A140,Table,MATCH(J$4,Curves,0))</f>
        <v>-0.00775</v>
      </c>
      <c r="K140" s="98" t="n">
        <f aca="false">J140</f>
        <v>-0.00775</v>
      </c>
      <c r="L140" s="99" t="n">
        <f aca="false">K140</f>
        <v>-0.00775</v>
      </c>
      <c r="M140" s="32" t="n">
        <f aca="false">VLOOKUP($A140,Table,MATCH(M$4,Curves,0))</f>
        <v>0.0125</v>
      </c>
      <c r="N140" s="98" t="n">
        <f aca="false">VLOOKUP($A140,Table,MATCH(N$4,Curves,0))</f>
        <v>0.03</v>
      </c>
      <c r="O140" s="99" t="n">
        <f aca="false">N140</f>
        <v>0.03</v>
      </c>
      <c r="P140" s="100"/>
      <c r="Q140" s="99" t="n">
        <f aca="false">O140+L140+I140</f>
        <v>3.28025</v>
      </c>
      <c r="R140" s="100"/>
      <c r="S140" s="35" t="n">
        <f aca="false">A141-A140</f>
        <v>30</v>
      </c>
      <c r="T140" s="101" t="n">
        <f aca="false">CHOOSE(F$3,A141+24,A140)</f>
        <v>40841</v>
      </c>
      <c r="U140" s="35" t="n">
        <f aca="false">T140-C$3</f>
        <v>4067</v>
      </c>
      <c r="V140" s="32" t="n">
        <f aca="false">VLOOKUP($A140,Table,MATCH(V$4,Curves,0))</f>
        <v>0.070610260238681</v>
      </c>
      <c r="W140" s="102" t="n">
        <f aca="false">1/(1+CHOOSE(F$3,(V141+($K$3/10000))/2,(V140+($K$3/10000))/2))^(2*U140/365.25)</f>
        <v>0.461758025549982</v>
      </c>
      <c r="X140" s="35" t="n">
        <f aca="false">IF(AND(mthbeg&lt;=A140,mthend&gt;=A140),1,0)</f>
        <v>0</v>
      </c>
      <c r="Y140" s="35" t="n">
        <f aca="false">S140*X140</f>
        <v>0</v>
      </c>
      <c r="AA140" s="89" t="n">
        <f aca="false">F140*G140</f>
        <v>0</v>
      </c>
      <c r="AB140" s="89" t="n">
        <f aca="false">$F140*H140</f>
        <v>0</v>
      </c>
      <c r="AC140" s="89" t="n">
        <f aca="false">$F140*I140</f>
        <v>0</v>
      </c>
      <c r="AD140" s="89" t="n">
        <f aca="false">$F140*J140</f>
        <v>-0</v>
      </c>
      <c r="AE140" s="89" t="n">
        <f aca="false">$F140*K140</f>
        <v>-0</v>
      </c>
      <c r="AF140" s="89" t="n">
        <f aca="false">$F140*L140</f>
        <v>-0</v>
      </c>
      <c r="AG140" s="89" t="n">
        <f aca="false">$F140*M140</f>
        <v>0</v>
      </c>
      <c r="AH140" s="89" t="n">
        <f aca="false">$F140*N140</f>
        <v>0</v>
      </c>
      <c r="AI140" s="89" t="n">
        <f aca="false">F140*O140</f>
        <v>0</v>
      </c>
      <c r="AJ140" s="93"/>
      <c r="AK140" s="89" t="n">
        <f aca="false">CHOOSE($G$3,AB140-AC140,AC140-AB140)</f>
        <v>0</v>
      </c>
      <c r="AL140" s="89" t="n">
        <f aca="false">CHOOSE($G$3,AE140-AF140,AF140-AE140)</f>
        <v>0</v>
      </c>
      <c r="AM140" s="89" t="n">
        <f aca="false">CHOOSE($G$3,AH140-AI140,AI140-AH140)</f>
        <v>0</v>
      </c>
      <c r="AN140" s="103" t="n">
        <f aca="false">SUM(AK140:AM140)</f>
        <v>0</v>
      </c>
      <c r="AP140" s="89" t="n">
        <f aca="false">CHOOSE($G$3,AA140-AB140,AB140-AA140)</f>
        <v>0</v>
      </c>
      <c r="AQ140" s="89" t="n">
        <f aca="false">CHOOSE($G$3,AD140-AE140,AE140-AD140)</f>
        <v>0</v>
      </c>
      <c r="AR140" s="89" t="n">
        <f aca="false">CHOOSE($G$3,AG140-AH140,AH140-AG140)</f>
        <v>0</v>
      </c>
      <c r="AS140" s="103" t="n">
        <f aca="false">AP140+AQ140+AR140</f>
        <v>0</v>
      </c>
      <c r="AT140" s="103"/>
      <c r="AU140" s="90" t="n">
        <f aca="false">AS140+AN140</f>
        <v>0</v>
      </c>
      <c r="AW140" s="90" t="n">
        <f aca="false">AI140+AF140+AC140</f>
        <v>0</v>
      </c>
      <c r="AX140" s="104"/>
    </row>
    <row r="141" customFormat="false" ht="12.75" hidden="false" customHeight="false" outlineLevel="0" collapsed="false">
      <c r="A141" s="94" t="n">
        <f aca="false">EDATE(A140,1)</f>
        <v>40817</v>
      </c>
      <c r="B141" s="95" t="n">
        <f aca="false">VLOOKUP(MONTH(A141),Volumes,4)</f>
        <v>10000</v>
      </c>
      <c r="C141" s="96"/>
      <c r="D141" s="97" t="n">
        <f aca="false">B141+C141</f>
        <v>10000</v>
      </c>
      <c r="E141" s="84" t="n">
        <f aca="false">IF(X141=0,0,IF(AND(X141=1,$H$3=1),D141*S141,IF($H$3=2,D141,"N/A")))</f>
        <v>0</v>
      </c>
      <c r="F141" s="84" t="n">
        <f aca="false">E141*W141</f>
        <v>0</v>
      </c>
      <c r="G141" s="32" t="n">
        <f aca="false">VLOOKUP($A141,Table,MATCH(G$4,Curves,0))</f>
        <v>3.265</v>
      </c>
      <c r="H141" s="98" t="n">
        <f aca="false">G141</f>
        <v>3.265</v>
      </c>
      <c r="I141" s="99" t="n">
        <f aca="false">H141</f>
        <v>3.265</v>
      </c>
      <c r="J141" s="32" t="n">
        <f aca="false">VLOOKUP($A141,Table,MATCH(J$4,Curves,0))</f>
        <v>-0.0235</v>
      </c>
      <c r="K141" s="98" t="n">
        <f aca="false">J141</f>
        <v>-0.0235</v>
      </c>
      <c r="L141" s="99" t="n">
        <f aca="false">K141</f>
        <v>-0.0235</v>
      </c>
      <c r="M141" s="32" t="n">
        <f aca="false">VLOOKUP($A141,Table,MATCH(M$4,Curves,0))</f>
        <v>0.0125</v>
      </c>
      <c r="N141" s="98" t="n">
        <f aca="false">VLOOKUP($A141,Table,MATCH(N$4,Curves,0))</f>
        <v>0.03</v>
      </c>
      <c r="O141" s="99" t="n">
        <f aca="false">N141</f>
        <v>0.03</v>
      </c>
      <c r="P141" s="100"/>
      <c r="Q141" s="99" t="n">
        <f aca="false">O141+L141+I141</f>
        <v>3.2715</v>
      </c>
      <c r="R141" s="100"/>
      <c r="S141" s="35" t="n">
        <f aca="false">A142-A141</f>
        <v>31</v>
      </c>
      <c r="T141" s="101" t="n">
        <f aca="false">CHOOSE(F$3,A142+24,A141)</f>
        <v>40872</v>
      </c>
      <c r="U141" s="35" t="n">
        <f aca="false">T141-C$3</f>
        <v>4098</v>
      </c>
      <c r="V141" s="32" t="n">
        <f aca="false">VLOOKUP($A141,Table,MATCH(V$4,Curves,0))</f>
        <v>0.070614089005342</v>
      </c>
      <c r="W141" s="102" t="n">
        <f aca="false">1/(1+CHOOSE(F$3,(V142+($K$3/10000))/2,(V141+($K$3/10000))/2))^(2*U141/365.25)</f>
        <v>0.459026638239192</v>
      </c>
      <c r="X141" s="35" t="n">
        <f aca="false">IF(AND(mthbeg&lt;=A141,mthend&gt;=A141),1,0)</f>
        <v>0</v>
      </c>
      <c r="Y141" s="35" t="n">
        <f aca="false">S141*X141</f>
        <v>0</v>
      </c>
      <c r="AA141" s="89" t="n">
        <f aca="false">F141*G141</f>
        <v>0</v>
      </c>
      <c r="AB141" s="89" t="n">
        <f aca="false">$F141*H141</f>
        <v>0</v>
      </c>
      <c r="AC141" s="89" t="n">
        <f aca="false">$F141*I141</f>
        <v>0</v>
      </c>
      <c r="AD141" s="89" t="n">
        <f aca="false">$F141*J141</f>
        <v>-0</v>
      </c>
      <c r="AE141" s="89" t="n">
        <f aca="false">$F141*K141</f>
        <v>-0</v>
      </c>
      <c r="AF141" s="89" t="n">
        <f aca="false">$F141*L141</f>
        <v>-0</v>
      </c>
      <c r="AG141" s="89" t="n">
        <f aca="false">$F141*M141</f>
        <v>0</v>
      </c>
      <c r="AH141" s="89" t="n">
        <f aca="false">$F141*N141</f>
        <v>0</v>
      </c>
      <c r="AI141" s="89" t="n">
        <f aca="false">F141*O141</f>
        <v>0</v>
      </c>
      <c r="AJ141" s="93"/>
      <c r="AK141" s="89" t="n">
        <f aca="false">CHOOSE($G$3,AB141-AC141,AC141-AB141)</f>
        <v>0</v>
      </c>
      <c r="AL141" s="89" t="n">
        <f aca="false">CHOOSE($G$3,AE141-AF141,AF141-AE141)</f>
        <v>0</v>
      </c>
      <c r="AM141" s="89" t="n">
        <f aca="false">CHOOSE($G$3,AH141-AI141,AI141-AH141)</f>
        <v>0</v>
      </c>
      <c r="AN141" s="103" t="n">
        <f aca="false">SUM(AK141:AM141)</f>
        <v>0</v>
      </c>
      <c r="AP141" s="89" t="n">
        <f aca="false">CHOOSE($G$3,AA141-AB141,AB141-AA141)</f>
        <v>0</v>
      </c>
      <c r="AQ141" s="89" t="n">
        <f aca="false">CHOOSE($G$3,AD141-AE141,AE141-AD141)</f>
        <v>0</v>
      </c>
      <c r="AR141" s="89" t="n">
        <f aca="false">CHOOSE($G$3,AG141-AH141,AH141-AG141)</f>
        <v>0</v>
      </c>
      <c r="AS141" s="103" t="n">
        <f aca="false">AP141+AQ141+AR141</f>
        <v>0</v>
      </c>
      <c r="AT141" s="103"/>
      <c r="AU141" s="90" t="n">
        <f aca="false">AS141+AN141</f>
        <v>0</v>
      </c>
      <c r="AW141" s="90" t="n">
        <f aca="false">AI141+AF141+AC141</f>
        <v>0</v>
      </c>
      <c r="AX141" s="104"/>
    </row>
    <row r="142" customFormat="false" ht="12.75" hidden="false" customHeight="false" outlineLevel="0" collapsed="false">
      <c r="A142" s="94" t="n">
        <f aca="false">EDATE(A141,1)</f>
        <v>40848</v>
      </c>
      <c r="B142" s="95" t="n">
        <f aca="false">VLOOKUP(MONTH(A142),Volumes,4)</f>
        <v>10000</v>
      </c>
      <c r="C142" s="96"/>
      <c r="D142" s="97" t="n">
        <f aca="false">B142+C142</f>
        <v>10000</v>
      </c>
      <c r="E142" s="84" t="n">
        <f aca="false">IF(X142=0,0,IF(AND(X142=1,$H$3=1),D142*S142,IF($H$3=2,D142,"N/A")))</f>
        <v>0</v>
      </c>
      <c r="F142" s="84" t="n">
        <f aca="false">E142*W142</f>
        <v>0</v>
      </c>
      <c r="G142" s="32" t="n">
        <f aca="false">VLOOKUP($A142,Table,MATCH(G$4,Curves,0))</f>
        <v>3.317</v>
      </c>
      <c r="H142" s="98" t="n">
        <f aca="false">G142</f>
        <v>3.317</v>
      </c>
      <c r="I142" s="99" t="n">
        <f aca="false">H142</f>
        <v>3.317</v>
      </c>
      <c r="J142" s="32" t="n">
        <f aca="false">VLOOKUP($A142,Table,MATCH(J$4,Curves,0))</f>
        <v>-0.0225</v>
      </c>
      <c r="K142" s="98" t="n">
        <f aca="false">J142</f>
        <v>-0.0225</v>
      </c>
      <c r="L142" s="99" t="n">
        <f aca="false">K142</f>
        <v>-0.0225</v>
      </c>
      <c r="M142" s="32" t="n">
        <f aca="false">VLOOKUP($A142,Table,MATCH(M$4,Curves,0))</f>
        <v>0.01</v>
      </c>
      <c r="N142" s="98" t="n">
        <f aca="false">VLOOKUP($A142,Table,MATCH(N$4,Curves,0))</f>
        <v>0.03</v>
      </c>
      <c r="O142" s="99" t="n">
        <f aca="false">N142</f>
        <v>0.03</v>
      </c>
      <c r="P142" s="100"/>
      <c r="Q142" s="99" t="n">
        <f aca="false">O142+L142+I142</f>
        <v>3.3245</v>
      </c>
      <c r="R142" s="100"/>
      <c r="S142" s="35" t="n">
        <f aca="false">A143-A142</f>
        <v>30</v>
      </c>
      <c r="T142" s="101" t="n">
        <f aca="false">CHOOSE(F$3,A143+24,A142)</f>
        <v>40902</v>
      </c>
      <c r="U142" s="35" t="n">
        <f aca="false">T142-C$3</f>
        <v>4128</v>
      </c>
      <c r="V142" s="32" t="n">
        <f aca="false">VLOOKUP($A142,Table,MATCH(V$4,Curves,0))</f>
        <v>0.070618045397563</v>
      </c>
      <c r="W142" s="102" t="n">
        <f aca="false">1/(1+CHOOSE(F$3,(V143+($K$3/10000))/2,(V142+($K$3/10000))/2))^(2*U142/365.25)</f>
        <v>0.456398462637761</v>
      </c>
      <c r="X142" s="35" t="n">
        <f aca="false">IF(AND(mthbeg&lt;=A142,mthend&gt;=A142),1,0)</f>
        <v>0</v>
      </c>
      <c r="Y142" s="35" t="n">
        <f aca="false">S142*X142</f>
        <v>0</v>
      </c>
      <c r="AA142" s="89" t="n">
        <f aca="false">F142*G142</f>
        <v>0</v>
      </c>
      <c r="AB142" s="89" t="n">
        <f aca="false">$F142*H142</f>
        <v>0</v>
      </c>
      <c r="AC142" s="89" t="n">
        <f aca="false">$F142*I142</f>
        <v>0</v>
      </c>
      <c r="AD142" s="89" t="n">
        <f aca="false">$F142*J142</f>
        <v>-0</v>
      </c>
      <c r="AE142" s="89" t="n">
        <f aca="false">$F142*K142</f>
        <v>-0</v>
      </c>
      <c r="AF142" s="89" t="n">
        <f aca="false">$F142*L142</f>
        <v>-0</v>
      </c>
      <c r="AG142" s="89" t="n">
        <f aca="false">$F142*M142</f>
        <v>0</v>
      </c>
      <c r="AH142" s="89" t="n">
        <f aca="false">$F142*N142</f>
        <v>0</v>
      </c>
      <c r="AI142" s="89" t="n">
        <f aca="false">F142*O142</f>
        <v>0</v>
      </c>
      <c r="AJ142" s="93"/>
      <c r="AK142" s="89" t="n">
        <f aca="false">CHOOSE($G$3,AB142-AC142,AC142-AB142)</f>
        <v>0</v>
      </c>
      <c r="AL142" s="89" t="n">
        <f aca="false">CHOOSE($G$3,AE142-AF142,AF142-AE142)</f>
        <v>0</v>
      </c>
      <c r="AM142" s="89" t="n">
        <f aca="false">CHOOSE($G$3,AH142-AI142,AI142-AH142)</f>
        <v>0</v>
      </c>
      <c r="AN142" s="103" t="n">
        <f aca="false">SUM(AK142:AM142)</f>
        <v>0</v>
      </c>
      <c r="AP142" s="89" t="n">
        <f aca="false">CHOOSE($G$3,AA142-AB142,AB142-AA142)</f>
        <v>0</v>
      </c>
      <c r="AQ142" s="89" t="n">
        <f aca="false">CHOOSE($G$3,AD142-AE142,AE142-AD142)</f>
        <v>0</v>
      </c>
      <c r="AR142" s="89" t="n">
        <f aca="false">CHOOSE($G$3,AG142-AH142,AH142-AG142)</f>
        <v>0</v>
      </c>
      <c r="AS142" s="103" t="n">
        <f aca="false">AP142+AQ142+AR142</f>
        <v>0</v>
      </c>
      <c r="AT142" s="103"/>
      <c r="AU142" s="90" t="n">
        <f aca="false">AS142+AN142</f>
        <v>0</v>
      </c>
      <c r="AW142" s="90" t="n">
        <f aca="false">AI142+AF142+AC142</f>
        <v>0</v>
      </c>
      <c r="AX142" s="104"/>
    </row>
    <row r="143" customFormat="false" ht="12.75" hidden="false" customHeight="false" outlineLevel="0" collapsed="false">
      <c r="A143" s="94" t="n">
        <f aca="false">EDATE(A142,1)</f>
        <v>40878</v>
      </c>
      <c r="B143" s="95" t="n">
        <f aca="false">VLOOKUP(MONTH(A143),Volumes,4)</f>
        <v>10000</v>
      </c>
      <c r="C143" s="96"/>
      <c r="D143" s="97" t="n">
        <f aca="false">B143+C143</f>
        <v>10000</v>
      </c>
      <c r="E143" s="84" t="n">
        <f aca="false">IF(X143=0,0,IF(AND(X143=1,$H$3=1),D143*S143,IF($H$3=2,D143,"N/A")))</f>
        <v>0</v>
      </c>
      <c r="F143" s="84" t="n">
        <f aca="false">E143*W143</f>
        <v>0</v>
      </c>
      <c r="G143" s="32" t="n">
        <f aca="false">VLOOKUP($A143,Table,MATCH(G$4,Curves,0))</f>
        <v>3.379</v>
      </c>
      <c r="H143" s="98" t="n">
        <f aca="false">G143</f>
        <v>3.379</v>
      </c>
      <c r="I143" s="99" t="n">
        <f aca="false">H143</f>
        <v>3.379</v>
      </c>
      <c r="J143" s="32" t="n">
        <f aca="false">VLOOKUP($A143,Table,MATCH(J$4,Curves,0))</f>
        <v>-0.0225</v>
      </c>
      <c r="K143" s="98" t="n">
        <f aca="false">J143</f>
        <v>-0.0225</v>
      </c>
      <c r="L143" s="99" t="n">
        <f aca="false">K143</f>
        <v>-0.0225</v>
      </c>
      <c r="M143" s="32" t="n">
        <f aca="false">VLOOKUP($A143,Table,MATCH(M$4,Curves,0))</f>
        <v>0.01</v>
      </c>
      <c r="N143" s="98" t="n">
        <f aca="false">VLOOKUP($A143,Table,MATCH(N$4,Curves,0))</f>
        <v>0.03</v>
      </c>
      <c r="O143" s="99" t="n">
        <f aca="false">N143</f>
        <v>0.03</v>
      </c>
      <c r="P143" s="100"/>
      <c r="Q143" s="99" t="n">
        <f aca="false">O143+L143+I143</f>
        <v>3.3865</v>
      </c>
      <c r="R143" s="100"/>
      <c r="S143" s="35" t="n">
        <f aca="false">A144-A143</f>
        <v>31</v>
      </c>
      <c r="T143" s="101" t="n">
        <f aca="false">CHOOSE(F$3,A144+24,A143)</f>
        <v>40933</v>
      </c>
      <c r="U143" s="35" t="n">
        <f aca="false">T143-C$3</f>
        <v>4159</v>
      </c>
      <c r="V143" s="32" t="n">
        <f aca="false">VLOOKUP($A143,Table,MATCH(V$4,Curves,0))</f>
        <v>0.070621874164233</v>
      </c>
      <c r="W143" s="102" t="n">
        <f aca="false">1/(1+CHOOSE(F$3,(V144+($K$3/10000))/2,(V143+($K$3/10000))/2))^(2*U143/365.25)</f>
        <v>0.453698199126778</v>
      </c>
      <c r="X143" s="35" t="n">
        <f aca="false">IF(AND(mthbeg&lt;=A143,mthend&gt;=A143),1,0)</f>
        <v>0</v>
      </c>
      <c r="Y143" s="35" t="n">
        <f aca="false">S143*X143</f>
        <v>0</v>
      </c>
      <c r="AA143" s="89" t="n">
        <f aca="false">F143*G143</f>
        <v>0</v>
      </c>
      <c r="AB143" s="89" t="n">
        <f aca="false">$F143*H143</f>
        <v>0</v>
      </c>
      <c r="AC143" s="89" t="n">
        <f aca="false">$F143*I143</f>
        <v>0</v>
      </c>
      <c r="AD143" s="89" t="n">
        <f aca="false">$F143*J143</f>
        <v>-0</v>
      </c>
      <c r="AE143" s="89" t="n">
        <f aca="false">$F143*K143</f>
        <v>-0</v>
      </c>
      <c r="AF143" s="89" t="n">
        <f aca="false">$F143*L143</f>
        <v>-0</v>
      </c>
      <c r="AG143" s="89" t="n">
        <f aca="false">$F143*M143</f>
        <v>0</v>
      </c>
      <c r="AH143" s="89" t="n">
        <f aca="false">$F143*N143</f>
        <v>0</v>
      </c>
      <c r="AI143" s="89" t="n">
        <f aca="false">F143*O143</f>
        <v>0</v>
      </c>
      <c r="AJ143" s="93"/>
      <c r="AK143" s="89" t="n">
        <f aca="false">CHOOSE($G$3,AB143-AC143,AC143-AB143)</f>
        <v>0</v>
      </c>
      <c r="AL143" s="89" t="n">
        <f aca="false">CHOOSE($G$3,AE143-AF143,AF143-AE143)</f>
        <v>0</v>
      </c>
      <c r="AM143" s="89" t="n">
        <f aca="false">CHOOSE($G$3,AH143-AI143,AI143-AH143)</f>
        <v>0</v>
      </c>
      <c r="AN143" s="103" t="n">
        <f aca="false">SUM(AK143:AM143)</f>
        <v>0</v>
      </c>
      <c r="AP143" s="89" t="n">
        <f aca="false">CHOOSE($G$3,AA143-AB143,AB143-AA143)</f>
        <v>0</v>
      </c>
      <c r="AQ143" s="89" t="n">
        <f aca="false">CHOOSE($G$3,AD143-AE143,AE143-AD143)</f>
        <v>0</v>
      </c>
      <c r="AR143" s="89" t="n">
        <f aca="false">CHOOSE($G$3,AG143-AH143,AH143-AG143)</f>
        <v>0</v>
      </c>
      <c r="AS143" s="103" t="n">
        <f aca="false">AP143+AQ143+AR143</f>
        <v>0</v>
      </c>
      <c r="AT143" s="103"/>
      <c r="AU143" s="90" t="n">
        <f aca="false">AS143+AN143</f>
        <v>0</v>
      </c>
      <c r="AW143" s="90" t="n">
        <f aca="false">AI143+AF143+AC143</f>
        <v>0</v>
      </c>
      <c r="AX143" s="104"/>
    </row>
    <row r="144" customFormat="false" ht="12.75" hidden="false" customHeight="false" outlineLevel="0" collapsed="false">
      <c r="A144" s="94" t="n">
        <f aca="false">EDATE(A143,1)</f>
        <v>40909</v>
      </c>
      <c r="B144" s="95" t="n">
        <f aca="false">VLOOKUP(MONTH(A144),Volumes,4)</f>
        <v>10000</v>
      </c>
      <c r="C144" s="96"/>
      <c r="D144" s="97" t="n">
        <f aca="false">B144+C144</f>
        <v>10000</v>
      </c>
      <c r="E144" s="84" t="n">
        <f aca="false">IF(X144=0,0,IF(AND(X144=1,$H$3=1),D144*S144,IF($H$3=2,D144,"N/A")))</f>
        <v>0</v>
      </c>
      <c r="F144" s="84" t="n">
        <f aca="false">E144*W144</f>
        <v>0</v>
      </c>
      <c r="G144" s="32" t="n">
        <f aca="false">VLOOKUP($A144,Table,MATCH(G$4,Curves,0))</f>
        <v>3.58</v>
      </c>
      <c r="H144" s="98" t="n">
        <f aca="false">G144</f>
        <v>3.58</v>
      </c>
      <c r="I144" s="99" t="n">
        <f aca="false">H144</f>
        <v>3.58</v>
      </c>
      <c r="J144" s="32" t="n">
        <f aca="false">VLOOKUP($A144,Table,MATCH(J$4,Curves,0))</f>
        <v>-0.0225</v>
      </c>
      <c r="K144" s="98" t="n">
        <f aca="false">J144</f>
        <v>-0.0225</v>
      </c>
      <c r="L144" s="99" t="n">
        <f aca="false">K144</f>
        <v>-0.0225</v>
      </c>
      <c r="M144" s="32" t="n">
        <f aca="false">VLOOKUP($A144,Table,MATCH(M$4,Curves,0))</f>
        <v>0.01</v>
      </c>
      <c r="N144" s="98" t="n">
        <f aca="false">VLOOKUP($A144,Table,MATCH(N$4,Curves,0))</f>
        <v>0.03</v>
      </c>
      <c r="O144" s="99" t="n">
        <f aca="false">N144</f>
        <v>0.03</v>
      </c>
      <c r="P144" s="100"/>
      <c r="Q144" s="99" t="n">
        <f aca="false">O144+L144+I144</f>
        <v>3.5875</v>
      </c>
      <c r="R144" s="100"/>
      <c r="S144" s="35" t="n">
        <f aca="false">A145-A144</f>
        <v>31</v>
      </c>
      <c r="T144" s="101" t="n">
        <f aca="false">CHOOSE(F$3,A145+24,A144)</f>
        <v>40964</v>
      </c>
      <c r="U144" s="35" t="n">
        <f aca="false">T144-C$3</f>
        <v>4190</v>
      </c>
      <c r="V144" s="32" t="n">
        <f aca="false">VLOOKUP($A144,Table,MATCH(V$4,Curves,0))</f>
        <v>0.070625830556465</v>
      </c>
      <c r="W144" s="102" t="n">
        <f aca="false">1/(1+CHOOSE(F$3,(V145+($K$3/10000))/2,(V144+($K$3/10000))/2))^(2*U144/365.25)</f>
        <v>0.45101361909317</v>
      </c>
      <c r="X144" s="35" t="n">
        <f aca="false">IF(AND(mthbeg&lt;=A144,mthend&gt;=A144),1,0)</f>
        <v>0</v>
      </c>
      <c r="Y144" s="35" t="n">
        <f aca="false">S144*X144</f>
        <v>0</v>
      </c>
      <c r="AA144" s="89" t="n">
        <f aca="false">F144*G144</f>
        <v>0</v>
      </c>
      <c r="AB144" s="89" t="n">
        <f aca="false">$F144*H144</f>
        <v>0</v>
      </c>
      <c r="AC144" s="89" t="n">
        <f aca="false">$F144*I144</f>
        <v>0</v>
      </c>
      <c r="AD144" s="89" t="n">
        <f aca="false">$F144*J144</f>
        <v>-0</v>
      </c>
      <c r="AE144" s="89" t="n">
        <f aca="false">$F144*K144</f>
        <v>-0</v>
      </c>
      <c r="AF144" s="89" t="n">
        <f aca="false">$F144*L144</f>
        <v>-0</v>
      </c>
      <c r="AG144" s="89" t="n">
        <f aca="false">$F144*M144</f>
        <v>0</v>
      </c>
      <c r="AH144" s="89" t="n">
        <f aca="false">$F144*N144</f>
        <v>0</v>
      </c>
      <c r="AI144" s="89" t="n">
        <f aca="false">F144*O144</f>
        <v>0</v>
      </c>
      <c r="AJ144" s="93"/>
      <c r="AK144" s="89" t="n">
        <f aca="false">CHOOSE($G$3,AB144-AC144,AC144-AB144)</f>
        <v>0</v>
      </c>
      <c r="AL144" s="89" t="n">
        <f aca="false">CHOOSE($G$3,AE144-AF144,AF144-AE144)</f>
        <v>0</v>
      </c>
      <c r="AM144" s="89" t="n">
        <f aca="false">CHOOSE($G$3,AH144-AI144,AI144-AH144)</f>
        <v>0</v>
      </c>
      <c r="AN144" s="103" t="n">
        <f aca="false">SUM(AK144:AM144)</f>
        <v>0</v>
      </c>
      <c r="AP144" s="89" t="n">
        <f aca="false">CHOOSE($G$3,AA144-AB144,AB144-AA144)</f>
        <v>0</v>
      </c>
      <c r="AQ144" s="89" t="n">
        <f aca="false">CHOOSE($G$3,AD144-AE144,AE144-AD144)</f>
        <v>0</v>
      </c>
      <c r="AR144" s="89" t="n">
        <f aca="false">CHOOSE($G$3,AG144-AH144,AH144-AG144)</f>
        <v>0</v>
      </c>
      <c r="AS144" s="103" t="n">
        <f aca="false">AP144+AQ144+AR144</f>
        <v>0</v>
      </c>
      <c r="AT144" s="103"/>
      <c r="AU144" s="90" t="n">
        <f aca="false">AS144+AN144</f>
        <v>0</v>
      </c>
      <c r="AW144" s="90" t="n">
        <f aca="false">AI144+AF144+AC144</f>
        <v>0</v>
      </c>
      <c r="AX144" s="104"/>
    </row>
    <row r="145" customFormat="false" ht="12.75" hidden="false" customHeight="false" outlineLevel="0" collapsed="false">
      <c r="A145" s="94" t="n">
        <f aca="false">EDATE(A144,1)</f>
        <v>40940</v>
      </c>
      <c r="B145" s="95" t="n">
        <f aca="false">VLOOKUP(MONTH(A145),Volumes,4)</f>
        <v>10000</v>
      </c>
      <c r="C145" s="96"/>
      <c r="D145" s="97" t="n">
        <f aca="false">B145+C145</f>
        <v>10000</v>
      </c>
      <c r="E145" s="84" t="n">
        <f aca="false">IF(X145=0,0,IF(AND(X145=1,$H$3=1),D145*S145,IF($H$3=2,D145,"N/A")))</f>
        <v>0</v>
      </c>
      <c r="F145" s="84" t="n">
        <f aca="false">E145*W145</f>
        <v>0</v>
      </c>
      <c r="G145" s="32" t="n">
        <f aca="false">VLOOKUP($A145,Table,MATCH(G$4,Curves,0))</f>
        <v>3.486</v>
      </c>
      <c r="H145" s="98" t="n">
        <f aca="false">G145</f>
        <v>3.486</v>
      </c>
      <c r="I145" s="99" t="n">
        <f aca="false">H145</f>
        <v>3.486</v>
      </c>
      <c r="J145" s="32" t="n">
        <f aca="false">VLOOKUP($A145,Table,MATCH(J$4,Curves,0))</f>
        <v>-0.0225</v>
      </c>
      <c r="K145" s="98" t="n">
        <f aca="false">J145</f>
        <v>-0.0225</v>
      </c>
      <c r="L145" s="99" t="n">
        <f aca="false">K145</f>
        <v>-0.0225</v>
      </c>
      <c r="M145" s="32" t="n">
        <f aca="false">VLOOKUP($A145,Table,MATCH(M$4,Curves,0))</f>
        <v>0.01</v>
      </c>
      <c r="N145" s="98" t="n">
        <f aca="false">VLOOKUP($A145,Table,MATCH(N$4,Curves,0))</f>
        <v>0.03</v>
      </c>
      <c r="O145" s="99" t="n">
        <f aca="false">N145</f>
        <v>0.03</v>
      </c>
      <c r="P145" s="100"/>
      <c r="Q145" s="99" t="n">
        <f aca="false">O145+L145+I145</f>
        <v>3.4935</v>
      </c>
      <c r="R145" s="100"/>
      <c r="S145" s="35" t="n">
        <f aca="false">A146-A145</f>
        <v>29</v>
      </c>
      <c r="T145" s="101" t="n">
        <f aca="false">CHOOSE(F$3,A146+24,A145)</f>
        <v>40993</v>
      </c>
      <c r="U145" s="35" t="n">
        <f aca="false">T145-C$3</f>
        <v>4219</v>
      </c>
      <c r="V145" s="32" t="n">
        <f aca="false">VLOOKUP($A145,Table,MATCH(V$4,Curves,0))</f>
        <v>0.070629786948701</v>
      </c>
      <c r="W145" s="102" t="n">
        <f aca="false">1/(1+CHOOSE(F$3,(V146+($K$3/10000))/2,(V145+($K$3/10000))/2))^(2*U145/365.25)</f>
        <v>0.448516356995681</v>
      </c>
      <c r="X145" s="35" t="n">
        <f aca="false">IF(AND(mthbeg&lt;=A145,mthend&gt;=A145),1,0)</f>
        <v>0</v>
      </c>
      <c r="Y145" s="35" t="n">
        <f aca="false">S145*X145</f>
        <v>0</v>
      </c>
      <c r="AA145" s="89" t="n">
        <f aca="false">F145*G145</f>
        <v>0</v>
      </c>
      <c r="AB145" s="89" t="n">
        <f aca="false">$F145*H145</f>
        <v>0</v>
      </c>
      <c r="AC145" s="89" t="n">
        <f aca="false">$F145*I145</f>
        <v>0</v>
      </c>
      <c r="AD145" s="89" t="n">
        <f aca="false">$F145*J145</f>
        <v>-0</v>
      </c>
      <c r="AE145" s="89" t="n">
        <f aca="false">$F145*K145</f>
        <v>-0</v>
      </c>
      <c r="AF145" s="89" t="n">
        <f aca="false">$F145*L145</f>
        <v>-0</v>
      </c>
      <c r="AG145" s="89" t="n">
        <f aca="false">$F145*M145</f>
        <v>0</v>
      </c>
      <c r="AH145" s="89" t="n">
        <f aca="false">$F145*N145</f>
        <v>0</v>
      </c>
      <c r="AI145" s="89" t="n">
        <f aca="false">F145*O145</f>
        <v>0</v>
      </c>
      <c r="AJ145" s="93"/>
      <c r="AK145" s="89" t="n">
        <f aca="false">CHOOSE($G$3,AB145-AC145,AC145-AB145)</f>
        <v>0</v>
      </c>
      <c r="AL145" s="89" t="n">
        <f aca="false">CHOOSE($G$3,AE145-AF145,AF145-AE145)</f>
        <v>0</v>
      </c>
      <c r="AM145" s="89" t="n">
        <f aca="false">CHOOSE($G$3,AH145-AI145,AI145-AH145)</f>
        <v>0</v>
      </c>
      <c r="AN145" s="103" t="n">
        <f aca="false">SUM(AK145:AM145)</f>
        <v>0</v>
      </c>
      <c r="AP145" s="89" t="n">
        <f aca="false">CHOOSE($G$3,AA145-AB145,AB145-AA145)</f>
        <v>0</v>
      </c>
      <c r="AQ145" s="89" t="n">
        <f aca="false">CHOOSE($G$3,AD145-AE145,AE145-AD145)</f>
        <v>0</v>
      </c>
      <c r="AR145" s="89" t="n">
        <f aca="false">CHOOSE($G$3,AG145-AH145,AH145-AG145)</f>
        <v>0</v>
      </c>
      <c r="AS145" s="103" t="n">
        <f aca="false">AP145+AQ145+AR145</f>
        <v>0</v>
      </c>
      <c r="AT145" s="103"/>
      <c r="AU145" s="90" t="n">
        <f aca="false">AS145+AN145</f>
        <v>0</v>
      </c>
      <c r="AW145" s="90" t="n">
        <f aca="false">AI145+AF145+AC145</f>
        <v>0</v>
      </c>
      <c r="AX145" s="104"/>
    </row>
    <row r="146" customFormat="false" ht="12.75" hidden="false" customHeight="false" outlineLevel="0" collapsed="false">
      <c r="A146" s="94" t="n">
        <f aca="false">EDATE(A145,1)</f>
        <v>40969</v>
      </c>
      <c r="B146" s="95" t="n">
        <f aca="false">VLOOKUP(MONTH(A146),Volumes,4)</f>
        <v>10000</v>
      </c>
      <c r="C146" s="96"/>
      <c r="D146" s="97" t="n">
        <f aca="false">B146+C146</f>
        <v>10000</v>
      </c>
      <c r="E146" s="84" t="n">
        <f aca="false">IF(X146=0,0,IF(AND(X146=1,$H$3=1),D146*S146,IF($H$3=2,D146,"N/A")))</f>
        <v>0</v>
      </c>
      <c r="F146" s="84" t="n">
        <f aca="false">E146*W146</f>
        <v>0</v>
      </c>
      <c r="G146" s="32" t="n">
        <f aca="false">VLOOKUP($A146,Table,MATCH(G$4,Curves,0))</f>
        <v>3.373</v>
      </c>
      <c r="H146" s="98" t="n">
        <f aca="false">G146</f>
        <v>3.373</v>
      </c>
      <c r="I146" s="99" t="n">
        <f aca="false">H146</f>
        <v>3.373</v>
      </c>
      <c r="J146" s="32" t="n">
        <f aca="false">VLOOKUP($A146,Table,MATCH(J$4,Curves,0))</f>
        <v>-0.004</v>
      </c>
      <c r="K146" s="98" t="n">
        <f aca="false">J146</f>
        <v>-0.004</v>
      </c>
      <c r="L146" s="99" t="n">
        <f aca="false">K146</f>
        <v>-0.004</v>
      </c>
      <c r="M146" s="32" t="n">
        <f aca="false">VLOOKUP($A146,Table,MATCH(M$4,Curves,0))</f>
        <v>0.01</v>
      </c>
      <c r="N146" s="98" t="n">
        <f aca="false">VLOOKUP($A146,Table,MATCH(N$4,Curves,0))</f>
        <v>0.03</v>
      </c>
      <c r="O146" s="99" t="n">
        <f aca="false">N146</f>
        <v>0.03</v>
      </c>
      <c r="P146" s="100"/>
      <c r="Q146" s="99" t="n">
        <f aca="false">O146+L146+I146</f>
        <v>3.399</v>
      </c>
      <c r="R146" s="100"/>
      <c r="S146" s="35" t="n">
        <f aca="false">A147-A146</f>
        <v>31</v>
      </c>
      <c r="T146" s="101" t="n">
        <f aca="false">CHOOSE(F$3,A147+24,A146)</f>
        <v>41024</v>
      </c>
      <c r="U146" s="35" t="n">
        <f aca="false">T146-C$3</f>
        <v>4250</v>
      </c>
      <c r="V146" s="32" t="n">
        <f aca="false">VLOOKUP($A146,Table,MATCH(V$4,Curves,0))</f>
        <v>0.07063348808983</v>
      </c>
      <c r="W146" s="102" t="n">
        <f aca="false">1/(1+CHOOSE(F$3,(V147+($K$3/10000))/2,(V146+($K$3/10000))/2))^(2*U146/365.25)</f>
        <v>0.445861878759293</v>
      </c>
      <c r="X146" s="35" t="n">
        <f aca="false">IF(AND(mthbeg&lt;=A146,mthend&gt;=A146),1,0)</f>
        <v>0</v>
      </c>
      <c r="Y146" s="35" t="n">
        <f aca="false">S146*X146</f>
        <v>0</v>
      </c>
      <c r="AA146" s="89" t="n">
        <f aca="false">F146*G146</f>
        <v>0</v>
      </c>
      <c r="AB146" s="89" t="n">
        <f aca="false">$F146*H146</f>
        <v>0</v>
      </c>
      <c r="AC146" s="89" t="n">
        <f aca="false">$F146*I146</f>
        <v>0</v>
      </c>
      <c r="AD146" s="89" t="n">
        <f aca="false">$F146*J146</f>
        <v>-0</v>
      </c>
      <c r="AE146" s="89" t="n">
        <f aca="false">$F146*K146</f>
        <v>-0</v>
      </c>
      <c r="AF146" s="89" t="n">
        <f aca="false">$F146*L146</f>
        <v>-0</v>
      </c>
      <c r="AG146" s="89" t="n">
        <f aca="false">$F146*M146</f>
        <v>0</v>
      </c>
      <c r="AH146" s="89" t="n">
        <f aca="false">$F146*N146</f>
        <v>0</v>
      </c>
      <c r="AI146" s="89" t="n">
        <f aca="false">F146*O146</f>
        <v>0</v>
      </c>
      <c r="AJ146" s="93"/>
      <c r="AK146" s="89" t="n">
        <f aca="false">CHOOSE($G$3,AB146-AC146,AC146-AB146)</f>
        <v>0</v>
      </c>
      <c r="AL146" s="89" t="n">
        <f aca="false">CHOOSE($G$3,AE146-AF146,AF146-AE146)</f>
        <v>0</v>
      </c>
      <c r="AM146" s="89" t="n">
        <f aca="false">CHOOSE($G$3,AH146-AI146,AI146-AH146)</f>
        <v>0</v>
      </c>
      <c r="AN146" s="103" t="n">
        <f aca="false">SUM(AK146:AM146)</f>
        <v>0</v>
      </c>
      <c r="AP146" s="89" t="n">
        <f aca="false">CHOOSE($G$3,AA146-AB146,AB146-AA146)</f>
        <v>0</v>
      </c>
      <c r="AQ146" s="89" t="n">
        <f aca="false">CHOOSE($G$3,AD146-AE146,AE146-AD146)</f>
        <v>0</v>
      </c>
      <c r="AR146" s="89" t="n">
        <f aca="false">CHOOSE($G$3,AG146-AH146,AH146-AG146)</f>
        <v>0</v>
      </c>
      <c r="AS146" s="103" t="n">
        <f aca="false">AP146+AQ146+AR146</f>
        <v>0</v>
      </c>
      <c r="AT146" s="103"/>
      <c r="AU146" s="90" t="n">
        <f aca="false">AS146+AN146</f>
        <v>0</v>
      </c>
      <c r="AW146" s="90" t="n">
        <f aca="false">AI146+AF146+AC146</f>
        <v>0</v>
      </c>
      <c r="AX146" s="104"/>
    </row>
    <row r="147" customFormat="false" ht="12.75" hidden="false" customHeight="false" outlineLevel="0" collapsed="false">
      <c r="A147" s="94" t="n">
        <f aca="false">EDATE(A146,1)</f>
        <v>41000</v>
      </c>
      <c r="B147" s="95" t="n">
        <f aca="false">VLOOKUP(MONTH(A147),Volumes,4)</f>
        <v>10000</v>
      </c>
      <c r="C147" s="96"/>
      <c r="D147" s="97" t="n">
        <f aca="false">B147+C147</f>
        <v>10000</v>
      </c>
      <c r="E147" s="84" t="n">
        <f aca="false">IF(X147=0,0,IF(AND(X147=1,$H$3=1),D147*S147,IF($H$3=2,D147,"N/A")))</f>
        <v>0</v>
      </c>
      <c r="F147" s="84" t="n">
        <f aca="false">E147*W147</f>
        <v>0</v>
      </c>
      <c r="G147" s="32" t="n">
        <f aca="false">VLOOKUP($A147,Table,MATCH(G$4,Curves,0))</f>
        <v>3.26</v>
      </c>
      <c r="H147" s="98" t="n">
        <f aca="false">G147</f>
        <v>3.26</v>
      </c>
      <c r="I147" s="99" t="n">
        <f aca="false">H147</f>
        <v>3.26</v>
      </c>
      <c r="J147" s="32" t="n">
        <f aca="false">VLOOKUP($A147,Table,MATCH(J$4,Curves,0))</f>
        <v>-0.004</v>
      </c>
      <c r="K147" s="98" t="n">
        <f aca="false">J147</f>
        <v>-0.004</v>
      </c>
      <c r="L147" s="99" t="n">
        <f aca="false">K147</f>
        <v>-0.004</v>
      </c>
      <c r="M147" s="32" t="n">
        <f aca="false">VLOOKUP($A147,Table,MATCH(M$4,Curves,0))</f>
        <v>0.0125</v>
      </c>
      <c r="N147" s="98" t="n">
        <f aca="false">VLOOKUP($A147,Table,MATCH(N$4,Curves,0))</f>
        <v>0.03</v>
      </c>
      <c r="O147" s="99" t="n">
        <f aca="false">N147</f>
        <v>0.03</v>
      </c>
      <c r="P147" s="100"/>
      <c r="Q147" s="99" t="n">
        <f aca="false">O147+L147+I147</f>
        <v>3.286</v>
      </c>
      <c r="R147" s="100"/>
      <c r="S147" s="35" t="n">
        <f aca="false">A148-A147</f>
        <v>30</v>
      </c>
      <c r="T147" s="101" t="n">
        <f aca="false">CHOOSE(F$3,A148+24,A147)</f>
        <v>41054</v>
      </c>
      <c r="U147" s="35" t="n">
        <f aca="false">T147-C$3</f>
        <v>4280</v>
      </c>
      <c r="V147" s="32" t="n">
        <f aca="false">VLOOKUP($A147,Table,MATCH(V$4,Curves,0))</f>
        <v>0.070637444482077</v>
      </c>
      <c r="W147" s="102" t="n">
        <f aca="false">1/(1+CHOOSE(F$3,(V148+($K$3/10000))/2,(V147+($K$3/10000))/2))^(2*U147/365.25)</f>
        <v>0.443307714190235</v>
      </c>
      <c r="X147" s="35" t="n">
        <f aca="false">IF(AND(mthbeg&lt;=A147,mthend&gt;=A147),1,0)</f>
        <v>0</v>
      </c>
      <c r="Y147" s="35" t="n">
        <f aca="false">S147*X147</f>
        <v>0</v>
      </c>
      <c r="AA147" s="89" t="n">
        <f aca="false">F147*G147</f>
        <v>0</v>
      </c>
      <c r="AB147" s="89" t="n">
        <f aca="false">$F147*H147</f>
        <v>0</v>
      </c>
      <c r="AC147" s="89" t="n">
        <f aca="false">$F147*I147</f>
        <v>0</v>
      </c>
      <c r="AD147" s="89" t="n">
        <f aca="false">$F147*J147</f>
        <v>-0</v>
      </c>
      <c r="AE147" s="89" t="n">
        <f aca="false">$F147*K147</f>
        <v>-0</v>
      </c>
      <c r="AF147" s="89" t="n">
        <f aca="false">$F147*L147</f>
        <v>-0</v>
      </c>
      <c r="AG147" s="89" t="n">
        <f aca="false">$F147*M147</f>
        <v>0</v>
      </c>
      <c r="AH147" s="89" t="n">
        <f aca="false">$F147*N147</f>
        <v>0</v>
      </c>
      <c r="AI147" s="89" t="n">
        <f aca="false">F147*O147</f>
        <v>0</v>
      </c>
      <c r="AJ147" s="93"/>
      <c r="AK147" s="89" t="n">
        <f aca="false">CHOOSE($G$3,AB147-AC147,AC147-AB147)</f>
        <v>0</v>
      </c>
      <c r="AL147" s="89" t="n">
        <f aca="false">CHOOSE($G$3,AE147-AF147,AF147-AE147)</f>
        <v>0</v>
      </c>
      <c r="AM147" s="89" t="n">
        <f aca="false">CHOOSE($G$3,AH147-AI147,AI147-AH147)</f>
        <v>0</v>
      </c>
      <c r="AN147" s="103" t="n">
        <f aca="false">SUM(AK147:AM147)</f>
        <v>0</v>
      </c>
      <c r="AP147" s="89" t="n">
        <f aca="false">CHOOSE($G$3,AA147-AB147,AB147-AA147)</f>
        <v>0</v>
      </c>
      <c r="AQ147" s="89" t="n">
        <f aca="false">CHOOSE($G$3,AD147-AE147,AE147-AD147)</f>
        <v>0</v>
      </c>
      <c r="AR147" s="89" t="n">
        <f aca="false">CHOOSE($G$3,AG147-AH147,AH147-AG147)</f>
        <v>0</v>
      </c>
      <c r="AS147" s="103" t="n">
        <f aca="false">AP147+AQ147+AR147</f>
        <v>0</v>
      </c>
      <c r="AT147" s="103"/>
      <c r="AU147" s="90" t="n">
        <f aca="false">AS147+AN147</f>
        <v>0</v>
      </c>
      <c r="AW147" s="90" t="n">
        <f aca="false">AI147+AF147+AC147</f>
        <v>0</v>
      </c>
      <c r="AX147" s="104"/>
    </row>
    <row r="148" customFormat="false" ht="12.75" hidden="false" customHeight="false" outlineLevel="0" collapsed="false">
      <c r="A148" s="94" t="n">
        <f aca="false">EDATE(A147,1)</f>
        <v>41030</v>
      </c>
      <c r="B148" s="95" t="n">
        <f aca="false">VLOOKUP(MONTH(A148),Volumes,4)</f>
        <v>20000</v>
      </c>
      <c r="C148" s="96"/>
      <c r="D148" s="97" t="n">
        <f aca="false">B148+C148</f>
        <v>20000</v>
      </c>
      <c r="E148" s="84" t="n">
        <f aca="false">IF(X148=0,0,IF(AND(X148=1,$H$3=1),D148*S148,IF($H$3=2,D148,"N/A")))</f>
        <v>0</v>
      </c>
      <c r="F148" s="84" t="n">
        <f aca="false">E148*W148</f>
        <v>0</v>
      </c>
      <c r="G148" s="32" t="n">
        <f aca="false">VLOOKUP($A148,Table,MATCH(G$4,Curves,0))</f>
        <v>3.254</v>
      </c>
      <c r="H148" s="98" t="n">
        <f aca="false">G148</f>
        <v>3.254</v>
      </c>
      <c r="I148" s="99" t="n">
        <f aca="false">H148</f>
        <v>3.254</v>
      </c>
      <c r="J148" s="32" t="n">
        <f aca="false">VLOOKUP($A148,Table,MATCH(J$4,Curves,0))</f>
        <v>-0.00425</v>
      </c>
      <c r="K148" s="98" t="n">
        <f aca="false">J148</f>
        <v>-0.00425</v>
      </c>
      <c r="L148" s="99" t="n">
        <f aca="false">K148</f>
        <v>-0.00425</v>
      </c>
      <c r="M148" s="32" t="n">
        <f aca="false">VLOOKUP($A148,Table,MATCH(M$4,Curves,0))</f>
        <v>0.0125</v>
      </c>
      <c r="N148" s="98" t="n">
        <f aca="false">VLOOKUP($A148,Table,MATCH(N$4,Curves,0))</f>
        <v>0.03</v>
      </c>
      <c r="O148" s="99" t="n">
        <f aca="false">N148</f>
        <v>0.03</v>
      </c>
      <c r="P148" s="100"/>
      <c r="Q148" s="99" t="n">
        <f aca="false">O148+L148+I148</f>
        <v>3.27975</v>
      </c>
      <c r="R148" s="100"/>
      <c r="S148" s="35" t="n">
        <f aca="false">A149-A148</f>
        <v>31</v>
      </c>
      <c r="T148" s="101" t="n">
        <f aca="false">CHOOSE(F$3,A149+24,A148)</f>
        <v>41085</v>
      </c>
      <c r="U148" s="35" t="n">
        <f aca="false">T148-C$3</f>
        <v>4311</v>
      </c>
      <c r="V148" s="32" t="n">
        <f aca="false">VLOOKUP($A148,Table,MATCH(V$4,Curves,0))</f>
        <v>0.070641273248772</v>
      </c>
      <c r="W148" s="102" t="n">
        <f aca="false">1/(1+CHOOSE(F$3,(V149+($K$3/10000))/2,(V148+($K$3/10000))/2))^(2*U148/365.25)</f>
        <v>0.440683500117045</v>
      </c>
      <c r="X148" s="35" t="n">
        <f aca="false">IF(AND(mthbeg&lt;=A148,mthend&gt;=A148),1,0)</f>
        <v>0</v>
      </c>
      <c r="Y148" s="35" t="n">
        <f aca="false">S148*X148</f>
        <v>0</v>
      </c>
      <c r="AA148" s="89" t="n">
        <f aca="false">F148*G148</f>
        <v>0</v>
      </c>
      <c r="AB148" s="89" t="n">
        <f aca="false">$F148*H148</f>
        <v>0</v>
      </c>
      <c r="AC148" s="89" t="n">
        <f aca="false">$F148*I148</f>
        <v>0</v>
      </c>
      <c r="AD148" s="89" t="n">
        <f aca="false">$F148*J148</f>
        <v>-0</v>
      </c>
      <c r="AE148" s="89" t="n">
        <f aca="false">$F148*K148</f>
        <v>-0</v>
      </c>
      <c r="AF148" s="89" t="n">
        <f aca="false">$F148*L148</f>
        <v>-0</v>
      </c>
      <c r="AG148" s="89" t="n">
        <f aca="false">$F148*M148</f>
        <v>0</v>
      </c>
      <c r="AH148" s="89" t="n">
        <f aca="false">$F148*N148</f>
        <v>0</v>
      </c>
      <c r="AI148" s="89" t="n">
        <f aca="false">F148*O148</f>
        <v>0</v>
      </c>
      <c r="AJ148" s="93"/>
      <c r="AK148" s="89" t="n">
        <f aca="false">CHOOSE($G$3,AB148-AC148,AC148-AB148)</f>
        <v>0</v>
      </c>
      <c r="AL148" s="89" t="n">
        <f aca="false">CHOOSE($G$3,AE148-AF148,AF148-AE148)</f>
        <v>0</v>
      </c>
      <c r="AM148" s="89" t="n">
        <f aca="false">CHOOSE($G$3,AH148-AI148,AI148-AH148)</f>
        <v>0</v>
      </c>
      <c r="AN148" s="103" t="n">
        <f aca="false">SUM(AK148:AM148)</f>
        <v>0</v>
      </c>
      <c r="AP148" s="89" t="n">
        <f aca="false">CHOOSE($G$3,AA148-AB148,AB148-AA148)</f>
        <v>0</v>
      </c>
      <c r="AQ148" s="89" t="n">
        <f aca="false">CHOOSE($G$3,AD148-AE148,AE148-AD148)</f>
        <v>0</v>
      </c>
      <c r="AR148" s="89" t="n">
        <f aca="false">CHOOSE($G$3,AG148-AH148,AH148-AG148)</f>
        <v>0</v>
      </c>
      <c r="AS148" s="103" t="n">
        <f aca="false">AP148+AQ148+AR148</f>
        <v>0</v>
      </c>
      <c r="AT148" s="103"/>
      <c r="AU148" s="90" t="n">
        <f aca="false">AS148+AN148</f>
        <v>0</v>
      </c>
      <c r="AW148" s="90" t="n">
        <f aca="false">AI148+AF148+AC148</f>
        <v>0</v>
      </c>
      <c r="AX148" s="104"/>
    </row>
    <row r="149" customFormat="false" ht="12.75" hidden="false" customHeight="false" outlineLevel="0" collapsed="false">
      <c r="A149" s="94" t="n">
        <f aca="false">EDATE(A148,1)</f>
        <v>41061</v>
      </c>
      <c r="B149" s="95" t="n">
        <f aca="false">VLOOKUP(MONTH(A149),Volumes,4)</f>
        <v>40000</v>
      </c>
      <c r="C149" s="96"/>
      <c r="D149" s="97" t="n">
        <f aca="false">B149+C149</f>
        <v>40000</v>
      </c>
      <c r="E149" s="84" t="n">
        <f aca="false">IF(X149=0,0,IF(AND(X149=1,$H$3=1),D149*S149,IF($H$3=2,D149,"N/A")))</f>
        <v>0</v>
      </c>
      <c r="F149" s="84" t="n">
        <f aca="false">E149*W149</f>
        <v>0</v>
      </c>
      <c r="G149" s="32" t="n">
        <f aca="false">VLOOKUP($A149,Table,MATCH(G$4,Curves,0))</f>
        <v>3.295</v>
      </c>
      <c r="H149" s="98" t="n">
        <f aca="false">G149</f>
        <v>3.295</v>
      </c>
      <c r="I149" s="99" t="n">
        <f aca="false">H149</f>
        <v>3.295</v>
      </c>
      <c r="J149" s="32" t="n">
        <f aca="false">VLOOKUP($A149,Table,MATCH(J$4,Curves,0))</f>
        <v>-0.00425</v>
      </c>
      <c r="K149" s="98" t="n">
        <f aca="false">J149</f>
        <v>-0.00425</v>
      </c>
      <c r="L149" s="99" t="n">
        <f aca="false">K149</f>
        <v>-0.00425</v>
      </c>
      <c r="M149" s="32" t="n">
        <f aca="false">VLOOKUP($A149,Table,MATCH(M$4,Curves,0))</f>
        <v>0.0125</v>
      </c>
      <c r="N149" s="98" t="n">
        <f aca="false">VLOOKUP($A149,Table,MATCH(N$4,Curves,0))</f>
        <v>0.03</v>
      </c>
      <c r="O149" s="99" t="n">
        <f aca="false">N149</f>
        <v>0.03</v>
      </c>
      <c r="P149" s="100"/>
      <c r="Q149" s="99" t="n">
        <f aca="false">O149+L149+I149</f>
        <v>3.32075</v>
      </c>
      <c r="R149" s="100"/>
      <c r="S149" s="35" t="n">
        <f aca="false">A150-A149</f>
        <v>30</v>
      </c>
      <c r="T149" s="101" t="n">
        <f aca="false">CHOOSE(F$3,A150+24,A149)</f>
        <v>41115</v>
      </c>
      <c r="U149" s="35" t="n">
        <f aca="false">T149-C$3</f>
        <v>4341</v>
      </c>
      <c r="V149" s="32" t="n">
        <f aca="false">VLOOKUP($A149,Table,MATCH(V$4,Curves,0))</f>
        <v>0.070645229641029</v>
      </c>
      <c r="W149" s="102" t="n">
        <f aca="false">1/(1+CHOOSE(F$3,(V150+($K$3/10000))/2,(V149+($K$3/10000))/2))^(2*U149/365.25)</f>
        <v>0.43815845924839</v>
      </c>
      <c r="X149" s="35" t="n">
        <f aca="false">IF(AND(mthbeg&lt;=A149,mthend&gt;=A149),1,0)</f>
        <v>0</v>
      </c>
      <c r="Y149" s="35" t="n">
        <f aca="false">S149*X149</f>
        <v>0</v>
      </c>
      <c r="AA149" s="89" t="n">
        <f aca="false">F149*G149</f>
        <v>0</v>
      </c>
      <c r="AB149" s="89" t="n">
        <f aca="false">$F149*H149</f>
        <v>0</v>
      </c>
      <c r="AC149" s="89" t="n">
        <f aca="false">$F149*I149</f>
        <v>0</v>
      </c>
      <c r="AD149" s="89" t="n">
        <f aca="false">$F149*J149</f>
        <v>-0</v>
      </c>
      <c r="AE149" s="89" t="n">
        <f aca="false">$F149*K149</f>
        <v>-0</v>
      </c>
      <c r="AF149" s="89" t="n">
        <f aca="false">$F149*L149</f>
        <v>-0</v>
      </c>
      <c r="AG149" s="89" t="n">
        <f aca="false">$F149*M149</f>
        <v>0</v>
      </c>
      <c r="AH149" s="89" t="n">
        <f aca="false">$F149*N149</f>
        <v>0</v>
      </c>
      <c r="AI149" s="89" t="n">
        <f aca="false">F149*O149</f>
        <v>0</v>
      </c>
      <c r="AJ149" s="93"/>
      <c r="AK149" s="89" t="n">
        <f aca="false">CHOOSE($G$3,AB149-AC149,AC149-AB149)</f>
        <v>0</v>
      </c>
      <c r="AL149" s="89" t="n">
        <f aca="false">CHOOSE($G$3,AE149-AF149,AF149-AE149)</f>
        <v>0</v>
      </c>
      <c r="AM149" s="89" t="n">
        <f aca="false">CHOOSE($G$3,AH149-AI149,AI149-AH149)</f>
        <v>0</v>
      </c>
      <c r="AN149" s="103" t="n">
        <f aca="false">SUM(AK149:AM149)</f>
        <v>0</v>
      </c>
      <c r="AP149" s="89" t="n">
        <f aca="false">CHOOSE($G$3,AA149-AB149,AB149-AA149)</f>
        <v>0</v>
      </c>
      <c r="AQ149" s="89" t="n">
        <f aca="false">CHOOSE($G$3,AD149-AE149,AE149-AD149)</f>
        <v>0</v>
      </c>
      <c r="AR149" s="89" t="n">
        <f aca="false">CHOOSE($G$3,AG149-AH149,AH149-AG149)</f>
        <v>0</v>
      </c>
      <c r="AS149" s="103" t="n">
        <f aca="false">AP149+AQ149+AR149</f>
        <v>0</v>
      </c>
      <c r="AT149" s="103"/>
      <c r="AU149" s="90" t="n">
        <f aca="false">AS149+AN149</f>
        <v>0</v>
      </c>
      <c r="AW149" s="90" t="n">
        <f aca="false">AI149+AF149+AC149</f>
        <v>0</v>
      </c>
      <c r="AX149" s="104"/>
    </row>
    <row r="150" customFormat="false" ht="12.75" hidden="false" customHeight="false" outlineLevel="0" collapsed="false">
      <c r="A150" s="94" t="n">
        <f aca="false">EDATE(A149,1)</f>
        <v>41091</v>
      </c>
      <c r="B150" s="95" t="n">
        <f aca="false">VLOOKUP(MONTH(A150),Volumes,4)</f>
        <v>40000</v>
      </c>
      <c r="C150" s="96"/>
      <c r="D150" s="97" t="n">
        <f aca="false">B150+C150</f>
        <v>40000</v>
      </c>
      <c r="E150" s="84" t="n">
        <f aca="false">IF(X150=0,0,IF(AND(X150=1,$H$3=1),D150*S150,IF($H$3=2,D150,"N/A")))</f>
        <v>0</v>
      </c>
      <c r="F150" s="84" t="n">
        <f aca="false">E150*W150</f>
        <v>0</v>
      </c>
      <c r="G150" s="32" t="n">
        <f aca="false">VLOOKUP($A150,Table,MATCH(G$4,Curves,0))</f>
        <v>3.307</v>
      </c>
      <c r="H150" s="98" t="n">
        <f aca="false">G150</f>
        <v>3.307</v>
      </c>
      <c r="I150" s="99" t="n">
        <f aca="false">H150</f>
        <v>3.307</v>
      </c>
      <c r="J150" s="32" t="n">
        <f aca="false">VLOOKUP($A150,Table,MATCH(J$4,Curves,0))</f>
        <v>-0.00425</v>
      </c>
      <c r="K150" s="98" t="n">
        <f aca="false">J150</f>
        <v>-0.00425</v>
      </c>
      <c r="L150" s="99" t="n">
        <f aca="false">K150</f>
        <v>-0.00425</v>
      </c>
      <c r="M150" s="32" t="n">
        <f aca="false">VLOOKUP($A150,Table,MATCH(M$4,Curves,0))</f>
        <v>0.0125</v>
      </c>
      <c r="N150" s="98" t="n">
        <f aca="false">VLOOKUP($A150,Table,MATCH(N$4,Curves,0))</f>
        <v>0.03</v>
      </c>
      <c r="O150" s="99" t="n">
        <f aca="false">N150</f>
        <v>0.03</v>
      </c>
      <c r="P150" s="100"/>
      <c r="Q150" s="99" t="n">
        <f aca="false">O150+L150+I150</f>
        <v>3.33275</v>
      </c>
      <c r="R150" s="100"/>
      <c r="S150" s="35" t="n">
        <f aca="false">A151-A150</f>
        <v>31</v>
      </c>
      <c r="T150" s="101" t="n">
        <f aca="false">CHOOSE(F$3,A151+24,A150)</f>
        <v>41146</v>
      </c>
      <c r="U150" s="35" t="n">
        <f aca="false">T150-C$3</f>
        <v>4372</v>
      </c>
      <c r="V150" s="32" t="n">
        <f aca="false">VLOOKUP($A150,Table,MATCH(V$4,Curves,0))</f>
        <v>0.070649058407734</v>
      </c>
      <c r="W150" s="102" t="n">
        <f aca="false">1/(1+CHOOSE(F$3,(V151+($K$3/10000))/2,(V150+($K$3/10000))/2))^(2*U150/365.25)</f>
        <v>0.435564170929618</v>
      </c>
      <c r="X150" s="35" t="n">
        <f aca="false">IF(AND(mthbeg&lt;=A150,mthend&gt;=A150),1,0)</f>
        <v>0</v>
      </c>
      <c r="Y150" s="35" t="n">
        <f aca="false">S150*X150</f>
        <v>0</v>
      </c>
      <c r="AA150" s="89" t="n">
        <f aca="false">F150*G150</f>
        <v>0</v>
      </c>
      <c r="AB150" s="89" t="n">
        <f aca="false">$F150*H150</f>
        <v>0</v>
      </c>
      <c r="AC150" s="89" t="n">
        <f aca="false">$F150*I150</f>
        <v>0</v>
      </c>
      <c r="AD150" s="89" t="n">
        <f aca="false">$F150*J150</f>
        <v>-0</v>
      </c>
      <c r="AE150" s="89" t="n">
        <f aca="false">$F150*K150</f>
        <v>-0</v>
      </c>
      <c r="AF150" s="89" t="n">
        <f aca="false">$F150*L150</f>
        <v>-0</v>
      </c>
      <c r="AG150" s="89" t="n">
        <f aca="false">$F150*M150</f>
        <v>0</v>
      </c>
      <c r="AH150" s="89" t="n">
        <f aca="false">$F150*N150</f>
        <v>0</v>
      </c>
      <c r="AI150" s="89" t="n">
        <f aca="false">F150*O150</f>
        <v>0</v>
      </c>
      <c r="AJ150" s="93"/>
      <c r="AK150" s="89" t="n">
        <f aca="false">CHOOSE($G$3,AB150-AC150,AC150-AB150)</f>
        <v>0</v>
      </c>
      <c r="AL150" s="89" t="n">
        <f aca="false">CHOOSE($G$3,AE150-AF150,AF150-AE150)</f>
        <v>0</v>
      </c>
      <c r="AM150" s="89" t="n">
        <f aca="false">CHOOSE($G$3,AH150-AI150,AI150-AH150)</f>
        <v>0</v>
      </c>
      <c r="AN150" s="103" t="n">
        <f aca="false">SUM(AK150:AM150)</f>
        <v>0</v>
      </c>
      <c r="AP150" s="89" t="n">
        <f aca="false">CHOOSE($G$3,AA150-AB150,AB150-AA150)</f>
        <v>0</v>
      </c>
      <c r="AQ150" s="89" t="n">
        <f aca="false">CHOOSE($G$3,AD150-AE150,AE150-AD150)</f>
        <v>0</v>
      </c>
      <c r="AR150" s="89" t="n">
        <f aca="false">CHOOSE($G$3,AG150-AH150,AH150-AG150)</f>
        <v>0</v>
      </c>
      <c r="AS150" s="103" t="n">
        <f aca="false">AP150+AQ150+AR150</f>
        <v>0</v>
      </c>
      <c r="AT150" s="103"/>
      <c r="AU150" s="90" t="n">
        <f aca="false">AS150+AN150</f>
        <v>0</v>
      </c>
      <c r="AW150" s="90" t="n">
        <f aca="false">AI150+AF150+AC150</f>
        <v>0</v>
      </c>
      <c r="AX150" s="104"/>
    </row>
    <row r="151" customFormat="false" ht="12.75" hidden="false" customHeight="false" outlineLevel="0" collapsed="false">
      <c r="A151" s="94" t="n">
        <f aca="false">EDATE(A150,1)</f>
        <v>41122</v>
      </c>
      <c r="B151" s="95" t="n">
        <f aca="false">VLOOKUP(MONTH(A151),Volumes,4)</f>
        <v>40000</v>
      </c>
      <c r="C151" s="96"/>
      <c r="D151" s="97" t="n">
        <f aca="false">B151+C151</f>
        <v>40000</v>
      </c>
      <c r="E151" s="84" t="n">
        <f aca="false">IF(X151=0,0,IF(AND(X151=1,$H$3=1),D151*S151,IF($H$3=2,D151,"N/A")))</f>
        <v>0</v>
      </c>
      <c r="F151" s="84" t="n">
        <f aca="false">E151*W151</f>
        <v>0</v>
      </c>
      <c r="G151" s="32" t="n">
        <f aca="false">VLOOKUP($A151,Table,MATCH(G$4,Curves,0))</f>
        <v>3.328</v>
      </c>
      <c r="H151" s="98" t="n">
        <f aca="false">G151</f>
        <v>3.328</v>
      </c>
      <c r="I151" s="99" t="n">
        <f aca="false">H151</f>
        <v>3.328</v>
      </c>
      <c r="J151" s="32" t="n">
        <f aca="false">VLOOKUP($A151,Table,MATCH(J$4,Curves,0))</f>
        <v>-0.00675</v>
      </c>
      <c r="K151" s="98" t="n">
        <f aca="false">J151</f>
        <v>-0.00675</v>
      </c>
      <c r="L151" s="99" t="n">
        <f aca="false">K151</f>
        <v>-0.00675</v>
      </c>
      <c r="M151" s="32" t="n">
        <f aca="false">VLOOKUP($A151,Table,MATCH(M$4,Curves,0))</f>
        <v>0.0125</v>
      </c>
      <c r="N151" s="98" t="n">
        <f aca="false">VLOOKUP($A151,Table,MATCH(N$4,Curves,0))</f>
        <v>0.03</v>
      </c>
      <c r="O151" s="99" t="n">
        <f aca="false">N151</f>
        <v>0.03</v>
      </c>
      <c r="P151" s="100"/>
      <c r="Q151" s="99" t="n">
        <f aca="false">O151+L151+I151</f>
        <v>3.35125</v>
      </c>
      <c r="R151" s="100"/>
      <c r="S151" s="35" t="n">
        <f aca="false">A152-A151</f>
        <v>31</v>
      </c>
      <c r="T151" s="101" t="n">
        <f aca="false">CHOOSE(F$3,A152+24,A151)</f>
        <v>41177</v>
      </c>
      <c r="U151" s="35" t="n">
        <f aca="false">T151-C$3</f>
        <v>4403</v>
      </c>
      <c r="V151" s="32" t="n">
        <f aca="false">VLOOKUP($A151,Table,MATCH(V$4,Curves,0))</f>
        <v>0.0706530148</v>
      </c>
      <c r="W151" s="102" t="n">
        <f aca="false">1/(1+CHOOSE(F$3,(V152+($K$3/10000))/2,(V151+($K$3/10000))/2))^(2*U151/365.25)</f>
        <v>0.432984962281845</v>
      </c>
      <c r="X151" s="35" t="n">
        <f aca="false">IF(AND(mthbeg&lt;=A151,mthend&gt;=A151),1,0)</f>
        <v>0</v>
      </c>
      <c r="Y151" s="35" t="n">
        <f aca="false">S151*X151</f>
        <v>0</v>
      </c>
      <c r="AA151" s="89" t="n">
        <f aca="false">F151*G151</f>
        <v>0</v>
      </c>
      <c r="AB151" s="89" t="n">
        <f aca="false">$F151*H151</f>
        <v>0</v>
      </c>
      <c r="AC151" s="89" t="n">
        <f aca="false">$F151*I151</f>
        <v>0</v>
      </c>
      <c r="AD151" s="89" t="n">
        <f aca="false">$F151*J151</f>
        <v>-0</v>
      </c>
      <c r="AE151" s="89" t="n">
        <f aca="false">$F151*K151</f>
        <v>-0</v>
      </c>
      <c r="AF151" s="89" t="n">
        <f aca="false">$F151*L151</f>
        <v>-0</v>
      </c>
      <c r="AG151" s="89" t="n">
        <f aca="false">$F151*M151</f>
        <v>0</v>
      </c>
      <c r="AH151" s="89" t="n">
        <f aca="false">$F151*N151</f>
        <v>0</v>
      </c>
      <c r="AI151" s="89" t="n">
        <f aca="false">F151*O151</f>
        <v>0</v>
      </c>
      <c r="AJ151" s="93"/>
      <c r="AK151" s="89" t="n">
        <f aca="false">CHOOSE($G$3,AB151-AC151,AC151-AB151)</f>
        <v>0</v>
      </c>
      <c r="AL151" s="89" t="n">
        <f aca="false">CHOOSE($G$3,AE151-AF151,AF151-AE151)</f>
        <v>0</v>
      </c>
      <c r="AM151" s="89" t="n">
        <f aca="false">CHOOSE($G$3,AH151-AI151,AI151-AH151)</f>
        <v>0</v>
      </c>
      <c r="AN151" s="103" t="n">
        <f aca="false">SUM(AK151:AM151)</f>
        <v>0</v>
      </c>
      <c r="AP151" s="89" t="n">
        <f aca="false">CHOOSE($G$3,AA151-AB151,AB151-AA151)</f>
        <v>0</v>
      </c>
      <c r="AQ151" s="89" t="n">
        <f aca="false">CHOOSE($G$3,AD151-AE151,AE151-AD151)</f>
        <v>0</v>
      </c>
      <c r="AR151" s="89" t="n">
        <f aca="false">CHOOSE($G$3,AG151-AH151,AH151-AG151)</f>
        <v>0</v>
      </c>
      <c r="AS151" s="103" t="n">
        <f aca="false">AP151+AQ151+AR151</f>
        <v>0</v>
      </c>
      <c r="AT151" s="103"/>
      <c r="AU151" s="90" t="n">
        <f aca="false">AS151+AN151</f>
        <v>0</v>
      </c>
      <c r="AW151" s="90" t="n">
        <f aca="false">AI151+AF151+AC151</f>
        <v>0</v>
      </c>
      <c r="AX151" s="104"/>
    </row>
    <row r="152" customFormat="false" ht="12.75" hidden="false" customHeight="false" outlineLevel="0" collapsed="false">
      <c r="A152" s="94" t="n">
        <f aca="false">EDATE(A151,1)</f>
        <v>41153</v>
      </c>
      <c r="B152" s="95" t="n">
        <f aca="false">VLOOKUP(MONTH(A152),Volumes,4)</f>
        <v>20000</v>
      </c>
      <c r="C152" s="96"/>
      <c r="D152" s="97" t="n">
        <f aca="false">B152+C152</f>
        <v>20000</v>
      </c>
      <c r="E152" s="84" t="n">
        <f aca="false">IF(X152=0,0,IF(AND(X152=1,$H$3=1),D152*S152,IF($H$3=2,D152,"N/A")))</f>
        <v>0</v>
      </c>
      <c r="F152" s="84" t="n">
        <f aca="false">E152*W152</f>
        <v>0</v>
      </c>
      <c r="G152" s="32" t="n">
        <f aca="false">VLOOKUP($A152,Table,MATCH(G$4,Curves,0))</f>
        <v>3.346</v>
      </c>
      <c r="H152" s="98" t="n">
        <f aca="false">G152</f>
        <v>3.346</v>
      </c>
      <c r="I152" s="99" t="n">
        <f aca="false">H152</f>
        <v>3.346</v>
      </c>
      <c r="J152" s="32" t="n">
        <f aca="false">VLOOKUP($A152,Table,MATCH(J$4,Curves,0))</f>
        <v>-0.00675</v>
      </c>
      <c r="K152" s="98" t="n">
        <f aca="false">J152</f>
        <v>-0.00675</v>
      </c>
      <c r="L152" s="99" t="n">
        <f aca="false">K152</f>
        <v>-0.00675</v>
      </c>
      <c r="M152" s="32" t="n">
        <f aca="false">VLOOKUP($A152,Table,MATCH(M$4,Curves,0))</f>
        <v>0.0125</v>
      </c>
      <c r="N152" s="98" t="n">
        <f aca="false">VLOOKUP($A152,Table,MATCH(N$4,Curves,0))</f>
        <v>0.03</v>
      </c>
      <c r="O152" s="99" t="n">
        <f aca="false">N152</f>
        <v>0.03</v>
      </c>
      <c r="P152" s="100"/>
      <c r="Q152" s="99" t="n">
        <f aca="false">O152+L152+I152</f>
        <v>3.36925</v>
      </c>
      <c r="R152" s="100"/>
      <c r="S152" s="35" t="n">
        <f aca="false">A153-A152</f>
        <v>30</v>
      </c>
      <c r="T152" s="101" t="n">
        <f aca="false">CHOOSE(F$3,A153+24,A152)</f>
        <v>41207</v>
      </c>
      <c r="U152" s="35" t="n">
        <f aca="false">T152-C$3</f>
        <v>4433</v>
      </c>
      <c r="V152" s="32" t="n">
        <f aca="false">VLOOKUP($A152,Table,MATCH(V$4,Curves,0))</f>
        <v>0.070656971192272</v>
      </c>
      <c r="W152" s="102" t="n">
        <f aca="false">1/(1+CHOOSE(F$3,(V153+($K$3/10000))/2,(V152+($K$3/10000))/2))^(2*U152/365.25)</f>
        <v>0.430503230800997</v>
      </c>
      <c r="X152" s="35" t="n">
        <f aca="false">IF(AND(mthbeg&lt;=A152,mthend&gt;=A152),1,0)</f>
        <v>0</v>
      </c>
      <c r="Y152" s="35" t="n">
        <f aca="false">S152*X152</f>
        <v>0</v>
      </c>
      <c r="AA152" s="89" t="n">
        <f aca="false">F152*G152</f>
        <v>0</v>
      </c>
      <c r="AB152" s="89" t="n">
        <f aca="false">$F152*H152</f>
        <v>0</v>
      </c>
      <c r="AC152" s="89" t="n">
        <f aca="false">$F152*I152</f>
        <v>0</v>
      </c>
      <c r="AD152" s="89" t="n">
        <f aca="false">$F152*J152</f>
        <v>-0</v>
      </c>
      <c r="AE152" s="89" t="n">
        <f aca="false">$F152*K152</f>
        <v>-0</v>
      </c>
      <c r="AF152" s="89" t="n">
        <f aca="false">$F152*L152</f>
        <v>-0</v>
      </c>
      <c r="AG152" s="89" t="n">
        <f aca="false">$F152*M152</f>
        <v>0</v>
      </c>
      <c r="AH152" s="89" t="n">
        <f aca="false">$F152*N152</f>
        <v>0</v>
      </c>
      <c r="AI152" s="89" t="n">
        <f aca="false">F152*O152</f>
        <v>0</v>
      </c>
      <c r="AJ152" s="93"/>
      <c r="AK152" s="89" t="n">
        <f aca="false">CHOOSE($G$3,AB152-AC152,AC152-AB152)</f>
        <v>0</v>
      </c>
      <c r="AL152" s="89" t="n">
        <f aca="false">CHOOSE($G$3,AE152-AF152,AF152-AE152)</f>
        <v>0</v>
      </c>
      <c r="AM152" s="89" t="n">
        <f aca="false">CHOOSE($G$3,AH152-AI152,AI152-AH152)</f>
        <v>0</v>
      </c>
      <c r="AN152" s="103" t="n">
        <f aca="false">SUM(AK152:AM152)</f>
        <v>0</v>
      </c>
      <c r="AP152" s="89" t="n">
        <f aca="false">CHOOSE($G$3,AA152-AB152,AB152-AA152)</f>
        <v>0</v>
      </c>
      <c r="AQ152" s="89" t="n">
        <f aca="false">CHOOSE($G$3,AD152-AE152,AE152-AD152)</f>
        <v>0</v>
      </c>
      <c r="AR152" s="89" t="n">
        <f aca="false">CHOOSE($G$3,AG152-AH152,AH152-AG152)</f>
        <v>0</v>
      </c>
      <c r="AS152" s="103" t="n">
        <f aca="false">AP152+AQ152+AR152</f>
        <v>0</v>
      </c>
      <c r="AT152" s="103"/>
      <c r="AU152" s="90" t="n">
        <f aca="false">AS152+AN152</f>
        <v>0</v>
      </c>
      <c r="AW152" s="90" t="n">
        <f aca="false">AI152+AF152+AC152</f>
        <v>0</v>
      </c>
      <c r="AX152" s="104"/>
    </row>
    <row r="153" customFormat="false" ht="12.75" hidden="false" customHeight="false" outlineLevel="0" collapsed="false">
      <c r="A153" s="94" t="n">
        <f aca="false">EDATE(A152,1)</f>
        <v>41183</v>
      </c>
      <c r="B153" s="95" t="n">
        <f aca="false">VLOOKUP(MONTH(A153),Volumes,4)</f>
        <v>10000</v>
      </c>
      <c r="C153" s="96"/>
      <c r="D153" s="97" t="n">
        <f aca="false">B153+C153</f>
        <v>10000</v>
      </c>
      <c r="E153" s="84" t="n">
        <f aca="false">IF(X153=0,0,IF(AND(X153=1,$H$3=1),D153*S153,IF($H$3=2,D153,"N/A")))</f>
        <v>0</v>
      </c>
      <c r="F153" s="84" t="n">
        <f aca="false">E153*W153</f>
        <v>0</v>
      </c>
      <c r="G153" s="32" t="n">
        <f aca="false">VLOOKUP($A153,Table,MATCH(G$4,Curves,0))</f>
        <v>3.352</v>
      </c>
      <c r="H153" s="98" t="n">
        <f aca="false">G153</f>
        <v>3.352</v>
      </c>
      <c r="I153" s="99" t="n">
        <f aca="false">H153</f>
        <v>3.352</v>
      </c>
      <c r="J153" s="32" t="n">
        <f aca="false">VLOOKUP($A153,Table,MATCH(J$4,Curves,0))</f>
        <v>-0.0225</v>
      </c>
      <c r="K153" s="98" t="n">
        <f aca="false">J153</f>
        <v>-0.0225</v>
      </c>
      <c r="L153" s="99" t="n">
        <f aca="false">K153</f>
        <v>-0.0225</v>
      </c>
      <c r="M153" s="32" t="n">
        <f aca="false">VLOOKUP($A153,Table,MATCH(M$4,Curves,0))</f>
        <v>0.0125</v>
      </c>
      <c r="N153" s="98" t="n">
        <f aca="false">VLOOKUP($A153,Table,MATCH(N$4,Curves,0))</f>
        <v>0.03</v>
      </c>
      <c r="O153" s="99" t="n">
        <f aca="false">N153</f>
        <v>0.03</v>
      </c>
      <c r="P153" s="100"/>
      <c r="Q153" s="99" t="n">
        <f aca="false">O153+L153+I153</f>
        <v>3.3595</v>
      </c>
      <c r="R153" s="100"/>
      <c r="S153" s="35" t="n">
        <f aca="false">A154-A153</f>
        <v>31</v>
      </c>
      <c r="T153" s="101" t="n">
        <f aca="false">CHOOSE(F$3,A154+24,A153)</f>
        <v>41238</v>
      </c>
      <c r="U153" s="35" t="n">
        <f aca="false">T153-C$3</f>
        <v>4464</v>
      </c>
      <c r="V153" s="32" t="n">
        <f aca="false">VLOOKUP($A153,Table,MATCH(V$4,Curves,0))</f>
        <v>0.070660799959</v>
      </c>
      <c r="W153" s="102" t="n">
        <f aca="false">1/(1+CHOOSE(F$3,(V154+($K$3/10000))/2,(V153+($K$3/10000))/2))^(2*U153/365.25)</f>
        <v>0.427953444518961</v>
      </c>
      <c r="X153" s="35" t="n">
        <f aca="false">IF(AND(mthbeg&lt;=A153,mthend&gt;=A153),1,0)</f>
        <v>0</v>
      </c>
      <c r="Y153" s="35" t="n">
        <f aca="false">S153*X153</f>
        <v>0</v>
      </c>
      <c r="AA153" s="89" t="n">
        <f aca="false">F153*G153</f>
        <v>0</v>
      </c>
      <c r="AB153" s="89" t="n">
        <f aca="false">$F153*H153</f>
        <v>0</v>
      </c>
      <c r="AC153" s="89" t="n">
        <f aca="false">$F153*I153</f>
        <v>0</v>
      </c>
      <c r="AD153" s="89" t="n">
        <f aca="false">$F153*J153</f>
        <v>-0</v>
      </c>
      <c r="AE153" s="89" t="n">
        <f aca="false">$F153*K153</f>
        <v>-0</v>
      </c>
      <c r="AF153" s="89" t="n">
        <f aca="false">$F153*L153</f>
        <v>-0</v>
      </c>
      <c r="AG153" s="89" t="n">
        <f aca="false">$F153*M153</f>
        <v>0</v>
      </c>
      <c r="AH153" s="89" t="n">
        <f aca="false">$F153*N153</f>
        <v>0</v>
      </c>
      <c r="AI153" s="89" t="n">
        <f aca="false">F153*O153</f>
        <v>0</v>
      </c>
      <c r="AJ153" s="93"/>
      <c r="AK153" s="89" t="n">
        <f aca="false">CHOOSE($G$3,AB153-AC153,AC153-AB153)</f>
        <v>0</v>
      </c>
      <c r="AL153" s="89" t="n">
        <f aca="false">CHOOSE($G$3,AE153-AF153,AF153-AE153)</f>
        <v>0</v>
      </c>
      <c r="AM153" s="89" t="n">
        <f aca="false">CHOOSE($G$3,AH153-AI153,AI153-AH153)</f>
        <v>0</v>
      </c>
      <c r="AN153" s="103" t="n">
        <f aca="false">SUM(AK153:AM153)</f>
        <v>0</v>
      </c>
      <c r="AP153" s="89" t="n">
        <f aca="false">CHOOSE($G$3,AA153-AB153,AB153-AA153)</f>
        <v>0</v>
      </c>
      <c r="AQ153" s="89" t="n">
        <f aca="false">CHOOSE($G$3,AD153-AE153,AE153-AD153)</f>
        <v>0</v>
      </c>
      <c r="AR153" s="89" t="n">
        <f aca="false">CHOOSE($G$3,AG153-AH153,AH153-AG153)</f>
        <v>0</v>
      </c>
      <c r="AS153" s="103" t="n">
        <f aca="false">AP153+AQ153+AR153</f>
        <v>0</v>
      </c>
      <c r="AT153" s="103"/>
      <c r="AU153" s="90" t="n">
        <f aca="false">AS153+AN153</f>
        <v>0</v>
      </c>
      <c r="AW153" s="90" t="n">
        <f aca="false">AI153+AF153+AC153</f>
        <v>0</v>
      </c>
      <c r="AX153" s="104"/>
    </row>
    <row r="154" customFormat="false" ht="12.75" hidden="false" customHeight="false" outlineLevel="0" collapsed="false">
      <c r="A154" s="94" t="n">
        <f aca="false">EDATE(A153,1)</f>
        <v>41214</v>
      </c>
      <c r="B154" s="95" t="n">
        <f aca="false">VLOOKUP(MONTH(A154),Volumes,4)</f>
        <v>10000</v>
      </c>
      <c r="C154" s="96"/>
      <c r="D154" s="97" t="n">
        <f aca="false">B154+C154</f>
        <v>10000</v>
      </c>
      <c r="E154" s="84" t="n">
        <f aca="false">IF(X154=0,0,IF(AND(X154=1,$H$3=1),D154*S154,IF($H$3=2,D154,"N/A")))</f>
        <v>0</v>
      </c>
      <c r="F154" s="84" t="n">
        <f aca="false">E154*W154</f>
        <v>0</v>
      </c>
      <c r="G154" s="32" t="n">
        <f aca="false">VLOOKUP($A154,Table,MATCH(G$4,Curves,0))</f>
        <v>3.399</v>
      </c>
      <c r="H154" s="98" t="n">
        <f aca="false">G154</f>
        <v>3.399</v>
      </c>
      <c r="I154" s="99" t="n">
        <f aca="false">H154</f>
        <v>3.399</v>
      </c>
      <c r="J154" s="32" t="n">
        <f aca="false">VLOOKUP($A154,Table,MATCH(J$4,Curves,0))</f>
        <v>-0.0215</v>
      </c>
      <c r="K154" s="98" t="n">
        <f aca="false">J154</f>
        <v>-0.0215</v>
      </c>
      <c r="L154" s="99" t="n">
        <f aca="false">K154</f>
        <v>-0.0215</v>
      </c>
      <c r="M154" s="32" t="n">
        <f aca="false">VLOOKUP($A154,Table,MATCH(M$4,Curves,0))</f>
        <v>0.01</v>
      </c>
      <c r="N154" s="98" t="n">
        <f aca="false">VLOOKUP($A154,Table,MATCH(N$4,Curves,0))</f>
        <v>0.03</v>
      </c>
      <c r="O154" s="99" t="n">
        <f aca="false">N154</f>
        <v>0.03</v>
      </c>
      <c r="P154" s="100"/>
      <c r="Q154" s="99" t="n">
        <f aca="false">O154+L154+I154</f>
        <v>3.4075</v>
      </c>
      <c r="R154" s="100"/>
      <c r="S154" s="35" t="n">
        <f aca="false">A155-A154</f>
        <v>30</v>
      </c>
      <c r="T154" s="101" t="n">
        <f aca="false">CHOOSE(F$3,A155+24,A154)</f>
        <v>41268</v>
      </c>
      <c r="U154" s="35" t="n">
        <f aca="false">T154-C$3</f>
        <v>4494</v>
      </c>
      <c r="V154" s="32" t="n">
        <f aca="false">VLOOKUP($A154,Table,MATCH(V$4,Curves,0))</f>
        <v>0.070664756351275</v>
      </c>
      <c r="W154" s="102" t="n">
        <f aca="false">1/(1+CHOOSE(F$3,(V155+($K$3/10000))/2,(V154+($K$3/10000))/2))^(2*U154/365.25)</f>
        <v>0.425500026570294</v>
      </c>
      <c r="X154" s="35" t="n">
        <f aca="false">IF(AND(mthbeg&lt;=A154,mthend&gt;=A154),1,0)</f>
        <v>0</v>
      </c>
      <c r="Y154" s="35" t="n">
        <f aca="false">S154*X154</f>
        <v>0</v>
      </c>
      <c r="AA154" s="89" t="n">
        <f aca="false">F154*G154</f>
        <v>0</v>
      </c>
      <c r="AB154" s="89" t="n">
        <f aca="false">$F154*H154</f>
        <v>0</v>
      </c>
      <c r="AC154" s="89" t="n">
        <f aca="false">$F154*I154</f>
        <v>0</v>
      </c>
      <c r="AD154" s="89" t="n">
        <f aca="false">$F154*J154</f>
        <v>-0</v>
      </c>
      <c r="AE154" s="89" t="n">
        <f aca="false">$F154*K154</f>
        <v>-0</v>
      </c>
      <c r="AF154" s="89" t="n">
        <f aca="false">$F154*L154</f>
        <v>-0</v>
      </c>
      <c r="AG154" s="89" t="n">
        <f aca="false">$F154*M154</f>
        <v>0</v>
      </c>
      <c r="AH154" s="89" t="n">
        <f aca="false">$F154*N154</f>
        <v>0</v>
      </c>
      <c r="AI154" s="89" t="n">
        <f aca="false">F154*O154</f>
        <v>0</v>
      </c>
      <c r="AJ154" s="93"/>
      <c r="AK154" s="89" t="n">
        <f aca="false">CHOOSE($G$3,AB154-AC154,AC154-AB154)</f>
        <v>0</v>
      </c>
      <c r="AL154" s="89" t="n">
        <f aca="false">CHOOSE($G$3,AE154-AF154,AF154-AE154)</f>
        <v>0</v>
      </c>
      <c r="AM154" s="89" t="n">
        <f aca="false">CHOOSE($G$3,AH154-AI154,AI154-AH154)</f>
        <v>0</v>
      </c>
      <c r="AN154" s="103" t="n">
        <f aca="false">SUM(AK154:AM154)</f>
        <v>0</v>
      </c>
      <c r="AP154" s="89" t="n">
        <f aca="false">CHOOSE($G$3,AA154-AB154,AB154-AA154)</f>
        <v>0</v>
      </c>
      <c r="AQ154" s="89" t="n">
        <f aca="false">CHOOSE($G$3,AD154-AE154,AE154-AD154)</f>
        <v>0</v>
      </c>
      <c r="AR154" s="89" t="n">
        <f aca="false">CHOOSE($G$3,AG154-AH154,AH154-AG154)</f>
        <v>0</v>
      </c>
      <c r="AS154" s="103" t="n">
        <f aca="false">AP154+AQ154+AR154</f>
        <v>0</v>
      </c>
      <c r="AT154" s="103"/>
      <c r="AU154" s="90" t="n">
        <f aca="false">AS154+AN154</f>
        <v>0</v>
      </c>
      <c r="AW154" s="90" t="n">
        <f aca="false">AI154+AF154+AC154</f>
        <v>0</v>
      </c>
      <c r="AX154" s="104"/>
    </row>
    <row r="155" customFormat="false" ht="12.75" hidden="false" customHeight="false" outlineLevel="0" collapsed="false">
      <c r="A155" s="94" t="n">
        <f aca="false">EDATE(A154,1)</f>
        <v>41244</v>
      </c>
      <c r="B155" s="95" t="n">
        <f aca="false">VLOOKUP(MONTH(A155),Volumes,4)</f>
        <v>10000</v>
      </c>
      <c r="C155" s="96"/>
      <c r="D155" s="97" t="n">
        <f aca="false">B155+C155</f>
        <v>10000</v>
      </c>
      <c r="E155" s="84" t="n">
        <f aca="false">IF(X155=0,0,IF(AND(X155=1,$H$3=1),D155*S155,IF($H$3=2,D155,"N/A")))</f>
        <v>0</v>
      </c>
      <c r="F155" s="84" t="n">
        <f aca="false">E155*W155</f>
        <v>0</v>
      </c>
      <c r="G155" s="32" t="n">
        <f aca="false">VLOOKUP($A155,Table,MATCH(G$4,Curves,0))</f>
        <v>3.458</v>
      </c>
      <c r="H155" s="98" t="n">
        <f aca="false">G155</f>
        <v>3.458</v>
      </c>
      <c r="I155" s="99" t="n">
        <f aca="false">H155</f>
        <v>3.458</v>
      </c>
      <c r="J155" s="32" t="n">
        <f aca="false">VLOOKUP($A155,Table,MATCH(J$4,Curves,0))</f>
        <v>-0.0215</v>
      </c>
      <c r="K155" s="98" t="n">
        <f aca="false">J155</f>
        <v>-0.0215</v>
      </c>
      <c r="L155" s="99" t="n">
        <f aca="false">K155</f>
        <v>-0.0215</v>
      </c>
      <c r="M155" s="32" t="n">
        <f aca="false">VLOOKUP($A155,Table,MATCH(M$4,Curves,0))</f>
        <v>0.01</v>
      </c>
      <c r="N155" s="98" t="n">
        <f aca="false">VLOOKUP($A155,Table,MATCH(N$4,Curves,0))</f>
        <v>0.03</v>
      </c>
      <c r="O155" s="99" t="n">
        <f aca="false">N155</f>
        <v>0.03</v>
      </c>
      <c r="P155" s="100"/>
      <c r="Q155" s="99" t="n">
        <f aca="false">O155+L155+I155</f>
        <v>3.4665</v>
      </c>
      <c r="R155" s="100"/>
      <c r="S155" s="35" t="n">
        <f aca="false">A156-A155</f>
        <v>31</v>
      </c>
      <c r="T155" s="101" t="n">
        <f aca="false">CHOOSE(F$3,A156+24,A155)</f>
        <v>41299</v>
      </c>
      <c r="U155" s="35" t="n">
        <f aca="false">T155-C$3</f>
        <v>4525</v>
      </c>
      <c r="V155" s="32" t="n">
        <f aca="false">VLOOKUP($A155,Table,MATCH(V$4,Curves,0))</f>
        <v>0.070668585118004</v>
      </c>
      <c r="W155" s="102" t="n">
        <f aca="false">1/(1+CHOOSE(F$3,(V156+($K$3/10000))/2,(V155+($K$3/10000))/2))^(2*U155/365.25)</f>
        <v>0.422979333467405</v>
      </c>
      <c r="X155" s="35" t="n">
        <f aca="false">IF(AND(mthbeg&lt;=A155,mthend&gt;=A155),1,0)</f>
        <v>0</v>
      </c>
      <c r="Y155" s="35" t="n">
        <f aca="false">S155*X155</f>
        <v>0</v>
      </c>
      <c r="AA155" s="89" t="n">
        <f aca="false">F155*G155</f>
        <v>0</v>
      </c>
      <c r="AB155" s="89" t="n">
        <f aca="false">$F155*H155</f>
        <v>0</v>
      </c>
      <c r="AC155" s="89" t="n">
        <f aca="false">$F155*I155</f>
        <v>0</v>
      </c>
      <c r="AD155" s="89" t="n">
        <f aca="false">$F155*J155</f>
        <v>-0</v>
      </c>
      <c r="AE155" s="89" t="n">
        <f aca="false">$F155*K155</f>
        <v>-0</v>
      </c>
      <c r="AF155" s="89" t="n">
        <f aca="false">$F155*L155</f>
        <v>-0</v>
      </c>
      <c r="AG155" s="89" t="n">
        <f aca="false">$F155*M155</f>
        <v>0</v>
      </c>
      <c r="AH155" s="89" t="n">
        <f aca="false">$F155*N155</f>
        <v>0</v>
      </c>
      <c r="AI155" s="89" t="n">
        <f aca="false">F155*O155</f>
        <v>0</v>
      </c>
      <c r="AJ155" s="93"/>
      <c r="AK155" s="89" t="n">
        <f aca="false">CHOOSE($G$3,AB155-AC155,AC155-AB155)</f>
        <v>0</v>
      </c>
      <c r="AL155" s="89" t="n">
        <f aca="false">CHOOSE($G$3,AE155-AF155,AF155-AE155)</f>
        <v>0</v>
      </c>
      <c r="AM155" s="89" t="n">
        <f aca="false">CHOOSE($G$3,AH155-AI155,AI155-AH155)</f>
        <v>0</v>
      </c>
      <c r="AN155" s="103" t="n">
        <f aca="false">SUM(AK155:AM155)</f>
        <v>0</v>
      </c>
      <c r="AP155" s="89" t="n">
        <f aca="false">CHOOSE($G$3,AA155-AB155,AB155-AA155)</f>
        <v>0</v>
      </c>
      <c r="AQ155" s="89" t="n">
        <f aca="false">CHOOSE($G$3,AD155-AE155,AE155-AD155)</f>
        <v>0</v>
      </c>
      <c r="AR155" s="89" t="n">
        <f aca="false">CHOOSE($G$3,AG155-AH155,AH155-AG155)</f>
        <v>0</v>
      </c>
      <c r="AS155" s="103" t="n">
        <f aca="false">AP155+AQ155+AR155</f>
        <v>0</v>
      </c>
      <c r="AT155" s="103"/>
      <c r="AU155" s="90" t="n">
        <f aca="false">AS155+AN155</f>
        <v>0</v>
      </c>
      <c r="AW155" s="90" t="n">
        <f aca="false">AI155+AF155+AC155</f>
        <v>0</v>
      </c>
      <c r="AX155" s="104"/>
    </row>
    <row r="156" customFormat="false" ht="12.75" hidden="false" customHeight="false" outlineLevel="0" collapsed="false">
      <c r="A156" s="94" t="n">
        <f aca="false">EDATE(A155,1)</f>
        <v>41275</v>
      </c>
      <c r="B156" s="95" t="n">
        <f aca="false">VLOOKUP(MONTH(A156),Volumes,4)</f>
        <v>10000</v>
      </c>
      <c r="C156" s="96"/>
      <c r="D156" s="97" t="n">
        <f aca="false">B156+C156</f>
        <v>10000</v>
      </c>
      <c r="E156" s="84" t="n">
        <f aca="false">IF(X156=0,0,IF(AND(X156=1,$H$3=1),D156*S156,IF($H$3=2,D156,"N/A")))</f>
        <v>0</v>
      </c>
      <c r="F156" s="84" t="n">
        <f aca="false">E156*W156</f>
        <v>0</v>
      </c>
      <c r="G156" s="32" t="n">
        <f aca="false">VLOOKUP($A156,Table,MATCH(G$4,Curves,0))</f>
        <v>3.662</v>
      </c>
      <c r="H156" s="98" t="n">
        <f aca="false">G156</f>
        <v>3.662</v>
      </c>
      <c r="I156" s="99" t="n">
        <f aca="false">H156</f>
        <v>3.662</v>
      </c>
      <c r="J156" s="32" t="n">
        <f aca="false">VLOOKUP($A156,Table,MATCH(J$4,Curves,0))</f>
        <v>-0.0215</v>
      </c>
      <c r="K156" s="98" t="n">
        <f aca="false">J156</f>
        <v>-0.0215</v>
      </c>
      <c r="L156" s="99" t="n">
        <f aca="false">K156</f>
        <v>-0.0215</v>
      </c>
      <c r="M156" s="32" t="n">
        <f aca="false">VLOOKUP($A156,Table,MATCH(M$4,Curves,0))</f>
        <v>0.01</v>
      </c>
      <c r="N156" s="98" t="n">
        <f aca="false">VLOOKUP($A156,Table,MATCH(N$4,Curves,0))</f>
        <v>0.03</v>
      </c>
      <c r="O156" s="99" t="n">
        <f aca="false">N156</f>
        <v>0.03</v>
      </c>
      <c r="P156" s="100"/>
      <c r="Q156" s="99" t="n">
        <f aca="false">O156+L156+I156</f>
        <v>3.6705</v>
      </c>
      <c r="R156" s="100"/>
      <c r="S156" s="35" t="n">
        <f aca="false">A157-A156</f>
        <v>31</v>
      </c>
      <c r="T156" s="101" t="n">
        <f aca="false">CHOOSE(F$3,A157+24,A156)</f>
        <v>41330</v>
      </c>
      <c r="U156" s="35" t="n">
        <f aca="false">T156-C$3</f>
        <v>4556</v>
      </c>
      <c r="V156" s="32" t="n">
        <f aca="false">VLOOKUP($A156,Table,MATCH(V$4,Curves,0))</f>
        <v>0.070672541510297</v>
      </c>
      <c r="W156" s="102" t="n">
        <f aca="false">1/(1+CHOOSE(F$3,(V157+($K$3/10000))/2,(V156+($K$3/10000))/2))^(2*U156/365.25)</f>
        <v>0.420473300426071</v>
      </c>
      <c r="X156" s="35" t="n">
        <f aca="false">IF(AND(mthbeg&lt;=A156,mthend&gt;=A156),1,0)</f>
        <v>0</v>
      </c>
      <c r="Y156" s="35" t="n">
        <f aca="false">S156*X156</f>
        <v>0</v>
      </c>
      <c r="AA156" s="89" t="n">
        <f aca="false">F156*G156</f>
        <v>0</v>
      </c>
      <c r="AB156" s="89" t="n">
        <f aca="false">$F156*H156</f>
        <v>0</v>
      </c>
      <c r="AC156" s="89" t="n">
        <f aca="false">$F156*I156</f>
        <v>0</v>
      </c>
      <c r="AD156" s="89" t="n">
        <f aca="false">$F156*J156</f>
        <v>-0</v>
      </c>
      <c r="AE156" s="89" t="n">
        <f aca="false">$F156*K156</f>
        <v>-0</v>
      </c>
      <c r="AF156" s="89" t="n">
        <f aca="false">$F156*L156</f>
        <v>-0</v>
      </c>
      <c r="AG156" s="89" t="n">
        <f aca="false">$F156*M156</f>
        <v>0</v>
      </c>
      <c r="AH156" s="89" t="n">
        <f aca="false">$F156*N156</f>
        <v>0</v>
      </c>
      <c r="AI156" s="89" t="n">
        <f aca="false">F156*O156</f>
        <v>0</v>
      </c>
      <c r="AJ156" s="93"/>
      <c r="AK156" s="89" t="n">
        <f aca="false">CHOOSE($G$3,AB156-AC156,AC156-AB156)</f>
        <v>0</v>
      </c>
      <c r="AL156" s="89" t="n">
        <f aca="false">CHOOSE($G$3,AE156-AF156,AF156-AE156)</f>
        <v>0</v>
      </c>
      <c r="AM156" s="89" t="n">
        <f aca="false">CHOOSE($G$3,AH156-AI156,AI156-AH156)</f>
        <v>0</v>
      </c>
      <c r="AN156" s="103" t="n">
        <f aca="false">SUM(AK156:AM156)</f>
        <v>0</v>
      </c>
      <c r="AP156" s="89" t="n">
        <f aca="false">CHOOSE($G$3,AA156-AB156,AB156-AA156)</f>
        <v>0</v>
      </c>
      <c r="AQ156" s="89" t="n">
        <f aca="false">CHOOSE($G$3,AD156-AE156,AE156-AD156)</f>
        <v>0</v>
      </c>
      <c r="AR156" s="89" t="n">
        <f aca="false">CHOOSE($G$3,AG156-AH156,AH156-AG156)</f>
        <v>0</v>
      </c>
      <c r="AS156" s="103" t="n">
        <f aca="false">AP156+AQ156+AR156</f>
        <v>0</v>
      </c>
      <c r="AT156" s="103"/>
      <c r="AU156" s="90" t="n">
        <f aca="false">AS156+AN156</f>
        <v>0</v>
      </c>
      <c r="AW156" s="90" t="n">
        <f aca="false">AI156+AF156+AC156</f>
        <v>0</v>
      </c>
      <c r="AX156" s="104"/>
    </row>
    <row r="157" customFormat="false" ht="12.75" hidden="false" customHeight="false" outlineLevel="0" collapsed="false">
      <c r="A157" s="94" t="n">
        <f aca="false">EDATE(A156,1)</f>
        <v>41306</v>
      </c>
      <c r="B157" s="95" t="n">
        <f aca="false">VLOOKUP(MONTH(A157),Volumes,4)</f>
        <v>10000</v>
      </c>
      <c r="C157" s="96"/>
      <c r="D157" s="97" t="n">
        <f aca="false">B157+C157</f>
        <v>10000</v>
      </c>
      <c r="E157" s="84" t="n">
        <f aca="false">IF(X157=0,0,IF(AND(X157=1,$H$3=1),D157*S157,IF($H$3=2,D157,"N/A")))</f>
        <v>0</v>
      </c>
      <c r="F157" s="84" t="n">
        <f aca="false">E157*W157</f>
        <v>0</v>
      </c>
      <c r="G157" s="32" t="n">
        <f aca="false">VLOOKUP($A157,Table,MATCH(G$4,Curves,0))</f>
        <v>3.572</v>
      </c>
      <c r="H157" s="98" t="n">
        <f aca="false">G157</f>
        <v>3.572</v>
      </c>
      <c r="I157" s="99" t="n">
        <f aca="false">H157</f>
        <v>3.572</v>
      </c>
      <c r="J157" s="32" t="n">
        <f aca="false">VLOOKUP($A157,Table,MATCH(J$4,Curves,0))</f>
        <v>-0.0215</v>
      </c>
      <c r="K157" s="98" t="n">
        <f aca="false">J157</f>
        <v>-0.0215</v>
      </c>
      <c r="L157" s="99" t="n">
        <f aca="false">K157</f>
        <v>-0.0215</v>
      </c>
      <c r="M157" s="32" t="n">
        <f aca="false">VLOOKUP($A157,Table,MATCH(M$4,Curves,0))</f>
        <v>0.01</v>
      </c>
      <c r="N157" s="98" t="n">
        <f aca="false">VLOOKUP($A157,Table,MATCH(N$4,Curves,0))</f>
        <v>0.03</v>
      </c>
      <c r="O157" s="99" t="n">
        <f aca="false">N157</f>
        <v>0.03</v>
      </c>
      <c r="P157" s="100"/>
      <c r="Q157" s="99" t="n">
        <f aca="false">O157+L157+I157</f>
        <v>3.5805</v>
      </c>
      <c r="R157" s="100"/>
      <c r="S157" s="35" t="n">
        <f aca="false">A158-A157</f>
        <v>28</v>
      </c>
      <c r="T157" s="101" t="n">
        <f aca="false">CHOOSE(F$3,A158+24,A157)</f>
        <v>41358</v>
      </c>
      <c r="U157" s="35" t="n">
        <f aca="false">T157-C$3</f>
        <v>4584</v>
      </c>
      <c r="V157" s="32" t="n">
        <f aca="false">VLOOKUP($A157,Table,MATCH(V$4,Curves,0))</f>
        <v>0.070676497902594</v>
      </c>
      <c r="W157" s="102" t="n">
        <f aca="false">1/(1+CHOOSE(F$3,(V158+($K$3/10000))/2,(V157+($K$3/10000))/2))^(2*U157/365.25)</f>
        <v>0.418222317787104</v>
      </c>
      <c r="X157" s="35" t="n">
        <f aca="false">IF(AND(mthbeg&lt;=A157,mthend&gt;=A157),1,0)</f>
        <v>0</v>
      </c>
      <c r="Y157" s="35" t="n">
        <f aca="false">S157*X157</f>
        <v>0</v>
      </c>
      <c r="AA157" s="89" t="n">
        <f aca="false">F157*G157</f>
        <v>0</v>
      </c>
      <c r="AB157" s="89" t="n">
        <f aca="false">$F157*H157</f>
        <v>0</v>
      </c>
      <c r="AC157" s="89" t="n">
        <f aca="false">$F157*I157</f>
        <v>0</v>
      </c>
      <c r="AD157" s="89" t="n">
        <f aca="false">$F157*J157</f>
        <v>-0</v>
      </c>
      <c r="AE157" s="89" t="n">
        <f aca="false">$F157*K157</f>
        <v>-0</v>
      </c>
      <c r="AF157" s="89" t="n">
        <f aca="false">$F157*L157</f>
        <v>-0</v>
      </c>
      <c r="AG157" s="89" t="n">
        <f aca="false">$F157*M157</f>
        <v>0</v>
      </c>
      <c r="AH157" s="89" t="n">
        <f aca="false">$F157*N157</f>
        <v>0</v>
      </c>
      <c r="AI157" s="89" t="n">
        <f aca="false">F157*O157</f>
        <v>0</v>
      </c>
      <c r="AJ157" s="93"/>
      <c r="AK157" s="89" t="n">
        <f aca="false">CHOOSE($G$3,AB157-AC157,AC157-AB157)</f>
        <v>0</v>
      </c>
      <c r="AL157" s="89" t="n">
        <f aca="false">CHOOSE($G$3,AE157-AF157,AF157-AE157)</f>
        <v>0</v>
      </c>
      <c r="AM157" s="89" t="n">
        <f aca="false">CHOOSE($G$3,AH157-AI157,AI157-AH157)</f>
        <v>0</v>
      </c>
      <c r="AN157" s="103" t="n">
        <f aca="false">SUM(AK157:AM157)</f>
        <v>0</v>
      </c>
      <c r="AP157" s="89" t="n">
        <f aca="false">CHOOSE($G$3,AA157-AB157,AB157-AA157)</f>
        <v>0</v>
      </c>
      <c r="AQ157" s="89" t="n">
        <f aca="false">CHOOSE($G$3,AD157-AE157,AE157-AD157)</f>
        <v>0</v>
      </c>
      <c r="AR157" s="89" t="n">
        <f aca="false">CHOOSE($G$3,AG157-AH157,AH157-AG157)</f>
        <v>0</v>
      </c>
      <c r="AS157" s="103" t="n">
        <f aca="false">AP157+AQ157+AR157</f>
        <v>0</v>
      </c>
      <c r="AT157" s="103"/>
      <c r="AU157" s="90" t="n">
        <f aca="false">AS157+AN157</f>
        <v>0</v>
      </c>
      <c r="AW157" s="90" t="n">
        <f aca="false">AI157+AF157+AC157</f>
        <v>0</v>
      </c>
      <c r="AX157" s="104"/>
    </row>
    <row r="158" customFormat="false" ht="12.75" hidden="false" customHeight="false" outlineLevel="0" collapsed="false">
      <c r="A158" s="94" t="n">
        <f aca="false">EDATE(A157,1)</f>
        <v>41334</v>
      </c>
      <c r="B158" s="95" t="n">
        <f aca="false">VLOOKUP(MONTH(A158),Volumes,4)</f>
        <v>10000</v>
      </c>
      <c r="C158" s="96"/>
      <c r="D158" s="97" t="n">
        <f aca="false">B158+C158</f>
        <v>10000</v>
      </c>
      <c r="E158" s="84" t="n">
        <f aca="false">IF(X158=0,0,IF(AND(X158=1,$H$3=1),D158*S158,IF($H$3=2,D158,"N/A")))</f>
        <v>0</v>
      </c>
      <c r="F158" s="84" t="n">
        <f aca="false">E158*W158</f>
        <v>0</v>
      </c>
      <c r="G158" s="32" t="n">
        <f aca="false">VLOOKUP($A158,Table,MATCH(G$4,Curves,0))</f>
        <v>3.462</v>
      </c>
      <c r="H158" s="98" t="n">
        <f aca="false">G158</f>
        <v>3.462</v>
      </c>
      <c r="I158" s="99" t="n">
        <f aca="false">H158</f>
        <v>3.462</v>
      </c>
      <c r="J158" s="32" t="n">
        <f aca="false">VLOOKUP($A158,Table,MATCH(J$4,Curves,0))</f>
        <v>-0.003</v>
      </c>
      <c r="K158" s="98" t="n">
        <f aca="false">J158</f>
        <v>-0.003</v>
      </c>
      <c r="L158" s="99" t="n">
        <f aca="false">K158</f>
        <v>-0.003</v>
      </c>
      <c r="M158" s="32" t="n">
        <f aca="false">VLOOKUP($A158,Table,MATCH(M$4,Curves,0))</f>
        <v>0.01</v>
      </c>
      <c r="N158" s="98" t="n">
        <f aca="false">VLOOKUP($A158,Table,MATCH(N$4,Curves,0))</f>
        <v>0.03</v>
      </c>
      <c r="O158" s="99" t="n">
        <f aca="false">N158</f>
        <v>0.03</v>
      </c>
      <c r="P158" s="100"/>
      <c r="Q158" s="99" t="n">
        <f aca="false">O158+L158+I158</f>
        <v>3.489</v>
      </c>
      <c r="R158" s="100"/>
      <c r="S158" s="35" t="n">
        <f aca="false">A159-A158</f>
        <v>31</v>
      </c>
      <c r="T158" s="101" t="n">
        <f aca="false">CHOOSE(F$3,A159+24,A158)</f>
        <v>41389</v>
      </c>
      <c r="U158" s="35" t="n">
        <f aca="false">T158-C$3</f>
        <v>4615</v>
      </c>
      <c r="V158" s="32" t="n">
        <f aca="false">VLOOKUP($A158,Table,MATCH(V$4,Curves,0))</f>
        <v>0.070680071418222</v>
      </c>
      <c r="W158" s="102" t="n">
        <f aca="false">1/(1+CHOOSE(F$3,(V159+($K$3/10000))/2,(V158+($K$3/10000))/2))^(2*U158/365.25)</f>
        <v>0.415743955535056</v>
      </c>
      <c r="X158" s="35" t="n">
        <f aca="false">IF(AND(mthbeg&lt;=A158,mthend&gt;=A158),1,0)</f>
        <v>0</v>
      </c>
      <c r="Y158" s="35" t="n">
        <f aca="false">S158*X158</f>
        <v>0</v>
      </c>
      <c r="AA158" s="89" t="n">
        <f aca="false">F158*G158</f>
        <v>0</v>
      </c>
      <c r="AB158" s="89" t="n">
        <f aca="false">$F158*H158</f>
        <v>0</v>
      </c>
      <c r="AC158" s="89" t="n">
        <f aca="false">$F158*I158</f>
        <v>0</v>
      </c>
      <c r="AD158" s="89" t="n">
        <f aca="false">$F158*J158</f>
        <v>-0</v>
      </c>
      <c r="AE158" s="89" t="n">
        <f aca="false">$F158*K158</f>
        <v>-0</v>
      </c>
      <c r="AF158" s="89" t="n">
        <f aca="false">$F158*L158</f>
        <v>-0</v>
      </c>
      <c r="AG158" s="89" t="n">
        <f aca="false">$F158*M158</f>
        <v>0</v>
      </c>
      <c r="AH158" s="89" t="n">
        <f aca="false">$F158*N158</f>
        <v>0</v>
      </c>
      <c r="AI158" s="89" t="n">
        <f aca="false">F158*O158</f>
        <v>0</v>
      </c>
      <c r="AJ158" s="93"/>
      <c r="AK158" s="89" t="n">
        <f aca="false">CHOOSE($G$3,AB158-AC158,AC158-AB158)</f>
        <v>0</v>
      </c>
      <c r="AL158" s="89" t="n">
        <f aca="false">CHOOSE($G$3,AE158-AF158,AF158-AE158)</f>
        <v>0</v>
      </c>
      <c r="AM158" s="89" t="n">
        <f aca="false">CHOOSE($G$3,AH158-AI158,AI158-AH158)</f>
        <v>0</v>
      </c>
      <c r="AN158" s="103" t="n">
        <f aca="false">SUM(AK158:AM158)</f>
        <v>0</v>
      </c>
      <c r="AP158" s="89" t="n">
        <f aca="false">CHOOSE($G$3,AA158-AB158,AB158-AA158)</f>
        <v>0</v>
      </c>
      <c r="AQ158" s="89" t="n">
        <f aca="false">CHOOSE($G$3,AD158-AE158,AE158-AD158)</f>
        <v>0</v>
      </c>
      <c r="AR158" s="89" t="n">
        <f aca="false">CHOOSE($G$3,AG158-AH158,AH158-AG158)</f>
        <v>0</v>
      </c>
      <c r="AS158" s="103" t="n">
        <f aca="false">AP158+AQ158+AR158</f>
        <v>0</v>
      </c>
      <c r="AT158" s="103"/>
      <c r="AU158" s="90" t="n">
        <f aca="false">AS158+AN158</f>
        <v>0</v>
      </c>
      <c r="AW158" s="90" t="n">
        <f aca="false">AI158+AF158+AC158</f>
        <v>0</v>
      </c>
      <c r="AX158" s="104"/>
    </row>
    <row r="159" customFormat="false" ht="12.75" hidden="false" customHeight="false" outlineLevel="0" collapsed="false">
      <c r="A159" s="94" t="n">
        <f aca="false">EDATE(A158,1)</f>
        <v>41365</v>
      </c>
      <c r="B159" s="95" t="n">
        <f aca="false">VLOOKUP(MONTH(A159),Volumes,4)</f>
        <v>10000</v>
      </c>
      <c r="C159" s="96"/>
      <c r="D159" s="97" t="n">
        <f aca="false">B159+C159</f>
        <v>10000</v>
      </c>
      <c r="E159" s="84" t="n">
        <f aca="false">IF(X159=0,0,IF(AND(X159=1,$H$3=1),D159*S159,IF($H$3=2,D159,"N/A")))</f>
        <v>0</v>
      </c>
      <c r="F159" s="84" t="n">
        <f aca="false">E159*W159</f>
        <v>0</v>
      </c>
      <c r="G159" s="32" t="n">
        <f aca="false">VLOOKUP($A159,Table,MATCH(G$4,Curves,0))</f>
        <v>3.352</v>
      </c>
      <c r="H159" s="98" t="n">
        <f aca="false">G159</f>
        <v>3.352</v>
      </c>
      <c r="I159" s="99" t="n">
        <f aca="false">H159</f>
        <v>3.352</v>
      </c>
      <c r="J159" s="32" t="n">
        <f aca="false">VLOOKUP($A159,Table,MATCH(J$4,Curves,0))</f>
        <v>-0.003</v>
      </c>
      <c r="K159" s="98" t="n">
        <f aca="false">J159</f>
        <v>-0.003</v>
      </c>
      <c r="L159" s="99" t="n">
        <f aca="false">K159</f>
        <v>-0.003</v>
      </c>
      <c r="M159" s="32" t="n">
        <f aca="false">VLOOKUP($A159,Table,MATCH(M$4,Curves,0))</f>
        <v>0.0125</v>
      </c>
      <c r="N159" s="98" t="n">
        <f aca="false">VLOOKUP($A159,Table,MATCH(N$4,Curves,0))</f>
        <v>0.03</v>
      </c>
      <c r="O159" s="99" t="n">
        <f aca="false">N159</f>
        <v>0.03</v>
      </c>
      <c r="P159" s="100"/>
      <c r="Q159" s="99" t="n">
        <f aca="false">O159+L159+I159</f>
        <v>3.379</v>
      </c>
      <c r="R159" s="100"/>
      <c r="S159" s="35" t="n">
        <f aca="false">A160-A159</f>
        <v>30</v>
      </c>
      <c r="T159" s="101" t="n">
        <f aca="false">CHOOSE(F$3,A160+24,A159)</f>
        <v>41419</v>
      </c>
      <c r="U159" s="35" t="n">
        <f aca="false">T159-C$3</f>
        <v>4645</v>
      </c>
      <c r="V159" s="32" t="n">
        <f aca="false">VLOOKUP($A159,Table,MATCH(V$4,Curves,0))</f>
        <v>0.070684027810529</v>
      </c>
      <c r="W159" s="102" t="n">
        <f aca="false">1/(1+CHOOSE(F$3,(V160+($K$3/10000))/2,(V159+($K$3/10000))/2))^(2*U159/365.25)</f>
        <v>0.413359269720786</v>
      </c>
      <c r="X159" s="35" t="n">
        <f aca="false">IF(AND(mthbeg&lt;=A159,mthend&gt;=A159),1,0)</f>
        <v>0</v>
      </c>
      <c r="Y159" s="35" t="n">
        <f aca="false">S159*X159</f>
        <v>0</v>
      </c>
      <c r="AA159" s="89" t="n">
        <f aca="false">F159*G159</f>
        <v>0</v>
      </c>
      <c r="AB159" s="89" t="n">
        <f aca="false">$F159*H159</f>
        <v>0</v>
      </c>
      <c r="AC159" s="89" t="n">
        <f aca="false">$F159*I159</f>
        <v>0</v>
      </c>
      <c r="AD159" s="89" t="n">
        <f aca="false">$F159*J159</f>
        <v>-0</v>
      </c>
      <c r="AE159" s="89" t="n">
        <f aca="false">$F159*K159</f>
        <v>-0</v>
      </c>
      <c r="AF159" s="89" t="n">
        <f aca="false">$F159*L159</f>
        <v>-0</v>
      </c>
      <c r="AG159" s="89" t="n">
        <f aca="false">$F159*M159</f>
        <v>0</v>
      </c>
      <c r="AH159" s="89" t="n">
        <f aca="false">$F159*N159</f>
        <v>0</v>
      </c>
      <c r="AI159" s="89" t="n">
        <f aca="false">F159*O159</f>
        <v>0</v>
      </c>
      <c r="AJ159" s="93"/>
      <c r="AK159" s="89" t="n">
        <f aca="false">CHOOSE($G$3,AB159-AC159,AC159-AB159)</f>
        <v>0</v>
      </c>
      <c r="AL159" s="89" t="n">
        <f aca="false">CHOOSE($G$3,AE159-AF159,AF159-AE159)</f>
        <v>0</v>
      </c>
      <c r="AM159" s="89" t="n">
        <f aca="false">CHOOSE($G$3,AH159-AI159,AI159-AH159)</f>
        <v>0</v>
      </c>
      <c r="AN159" s="103" t="n">
        <f aca="false">SUM(AK159:AM159)</f>
        <v>0</v>
      </c>
      <c r="AP159" s="89" t="n">
        <f aca="false">CHOOSE($G$3,AA159-AB159,AB159-AA159)</f>
        <v>0</v>
      </c>
      <c r="AQ159" s="89" t="n">
        <f aca="false">CHOOSE($G$3,AD159-AE159,AE159-AD159)</f>
        <v>0</v>
      </c>
      <c r="AR159" s="89" t="n">
        <f aca="false">CHOOSE($G$3,AG159-AH159,AH159-AG159)</f>
        <v>0</v>
      </c>
      <c r="AS159" s="103" t="n">
        <f aca="false">AP159+AQ159+AR159</f>
        <v>0</v>
      </c>
      <c r="AT159" s="103"/>
      <c r="AU159" s="90" t="n">
        <f aca="false">AS159+AN159</f>
        <v>0</v>
      </c>
      <c r="AW159" s="90" t="n">
        <f aca="false">AI159+AF159+AC159</f>
        <v>0</v>
      </c>
      <c r="AX159" s="104"/>
    </row>
    <row r="160" customFormat="false" ht="12.75" hidden="false" customHeight="false" outlineLevel="0" collapsed="false">
      <c r="A160" s="94" t="n">
        <f aca="false">EDATE(A159,1)</f>
        <v>41395</v>
      </c>
      <c r="B160" s="95" t="n">
        <f aca="false">VLOOKUP(MONTH(A160),Volumes,4)</f>
        <v>20000</v>
      </c>
      <c r="C160" s="96"/>
      <c r="D160" s="97" t="n">
        <f aca="false">B160+C160</f>
        <v>20000</v>
      </c>
      <c r="E160" s="84" t="n">
        <f aca="false">IF(X160=0,0,IF(AND(X160=1,$H$3=1),D160*S160,IF($H$3=2,D160,"N/A")))</f>
        <v>0</v>
      </c>
      <c r="F160" s="84" t="n">
        <f aca="false">E160*W160</f>
        <v>0</v>
      </c>
      <c r="G160" s="32" t="n">
        <f aca="false">VLOOKUP($A160,Table,MATCH(G$4,Curves,0))</f>
        <v>3.347</v>
      </c>
      <c r="H160" s="98" t="n">
        <f aca="false">G160</f>
        <v>3.347</v>
      </c>
      <c r="I160" s="99" t="n">
        <f aca="false">H160</f>
        <v>3.347</v>
      </c>
      <c r="J160" s="32" t="n">
        <f aca="false">VLOOKUP($A160,Table,MATCH(J$4,Curves,0))</f>
        <v>-0.00325</v>
      </c>
      <c r="K160" s="98" t="n">
        <f aca="false">J160</f>
        <v>-0.00325</v>
      </c>
      <c r="L160" s="99" t="n">
        <f aca="false">K160</f>
        <v>-0.00325</v>
      </c>
      <c r="M160" s="32" t="n">
        <f aca="false">VLOOKUP($A160,Table,MATCH(M$4,Curves,0))</f>
        <v>0.0125</v>
      </c>
      <c r="N160" s="98" t="n">
        <f aca="false">VLOOKUP($A160,Table,MATCH(N$4,Curves,0))</f>
        <v>0.03</v>
      </c>
      <c r="O160" s="99" t="n">
        <f aca="false">N160</f>
        <v>0.03</v>
      </c>
      <c r="P160" s="100"/>
      <c r="Q160" s="99" t="n">
        <f aca="false">O160+L160+I160</f>
        <v>3.37375</v>
      </c>
      <c r="R160" s="100"/>
      <c r="S160" s="35" t="n">
        <f aca="false">A161-A160</f>
        <v>31</v>
      </c>
      <c r="T160" s="101" t="n">
        <f aca="false">CHOOSE(F$3,A161+24,A160)</f>
        <v>41450</v>
      </c>
      <c r="U160" s="35" t="n">
        <f aca="false">T160-C$3</f>
        <v>4676</v>
      </c>
      <c r="V160" s="32" t="n">
        <f aca="false">VLOOKUP($A160,Table,MATCH(V$4,Curves,0))</f>
        <v>0.070687856577284</v>
      </c>
      <c r="W160" s="102" t="n">
        <f aca="false">1/(1+CHOOSE(F$3,(V161+($K$3/10000))/2,(V160+($K$3/10000))/2))^(2*U160/365.25)</f>
        <v>0.410909201214233</v>
      </c>
      <c r="X160" s="35" t="n">
        <f aca="false">IF(AND(mthbeg&lt;=A160,mthend&gt;=A160),1,0)</f>
        <v>0</v>
      </c>
      <c r="Y160" s="35" t="n">
        <f aca="false">S160*X160</f>
        <v>0</v>
      </c>
      <c r="AA160" s="89" t="n">
        <f aca="false">F160*G160</f>
        <v>0</v>
      </c>
      <c r="AB160" s="89" t="n">
        <f aca="false">$F160*H160</f>
        <v>0</v>
      </c>
      <c r="AC160" s="89" t="n">
        <f aca="false">$F160*I160</f>
        <v>0</v>
      </c>
      <c r="AD160" s="89" t="n">
        <f aca="false">$F160*J160</f>
        <v>-0</v>
      </c>
      <c r="AE160" s="89" t="n">
        <f aca="false">$F160*K160</f>
        <v>-0</v>
      </c>
      <c r="AF160" s="89" t="n">
        <f aca="false">$F160*L160</f>
        <v>-0</v>
      </c>
      <c r="AG160" s="89" t="n">
        <f aca="false">$F160*M160</f>
        <v>0</v>
      </c>
      <c r="AH160" s="89" t="n">
        <f aca="false">$F160*N160</f>
        <v>0</v>
      </c>
      <c r="AI160" s="89" t="n">
        <f aca="false">F160*O160</f>
        <v>0</v>
      </c>
      <c r="AJ160" s="93"/>
      <c r="AK160" s="89" t="n">
        <f aca="false">CHOOSE($G$3,AB160-AC160,AC160-AB160)</f>
        <v>0</v>
      </c>
      <c r="AL160" s="89" t="n">
        <f aca="false">CHOOSE($G$3,AE160-AF160,AF160-AE160)</f>
        <v>0</v>
      </c>
      <c r="AM160" s="89" t="n">
        <f aca="false">CHOOSE($G$3,AH160-AI160,AI160-AH160)</f>
        <v>0</v>
      </c>
      <c r="AN160" s="103" t="n">
        <f aca="false">SUM(AK160:AM160)</f>
        <v>0</v>
      </c>
      <c r="AP160" s="89" t="n">
        <f aca="false">CHOOSE($G$3,AA160-AB160,AB160-AA160)</f>
        <v>0</v>
      </c>
      <c r="AQ160" s="89" t="n">
        <f aca="false">CHOOSE($G$3,AD160-AE160,AE160-AD160)</f>
        <v>0</v>
      </c>
      <c r="AR160" s="89" t="n">
        <f aca="false">CHOOSE($G$3,AG160-AH160,AH160-AG160)</f>
        <v>0</v>
      </c>
      <c r="AS160" s="103" t="n">
        <f aca="false">AP160+AQ160+AR160</f>
        <v>0</v>
      </c>
      <c r="AT160" s="103"/>
      <c r="AU160" s="90" t="n">
        <f aca="false">AS160+AN160</f>
        <v>0</v>
      </c>
      <c r="AW160" s="90" t="n">
        <f aca="false">AI160+AF160+AC160</f>
        <v>0</v>
      </c>
      <c r="AX160" s="104"/>
    </row>
    <row r="161" customFormat="false" ht="12.75" hidden="false" customHeight="false" outlineLevel="0" collapsed="false">
      <c r="A161" s="94" t="n">
        <f aca="false">EDATE(A160,1)</f>
        <v>41426</v>
      </c>
      <c r="B161" s="95" t="n">
        <f aca="false">VLOOKUP(MONTH(A161),Volumes,4)</f>
        <v>40000</v>
      </c>
      <c r="C161" s="96"/>
      <c r="D161" s="97" t="n">
        <f aca="false">B161+C161</f>
        <v>40000</v>
      </c>
      <c r="E161" s="84" t="n">
        <f aca="false">IF(X161=0,0,IF(AND(X161=1,$H$3=1),D161*S161,IF($H$3=2,D161,"N/A")))</f>
        <v>0</v>
      </c>
      <c r="F161" s="84" t="n">
        <f aca="false">E161*W161</f>
        <v>0</v>
      </c>
      <c r="G161" s="32" t="n">
        <f aca="false">VLOOKUP($A161,Table,MATCH(G$4,Curves,0))</f>
        <v>3.389</v>
      </c>
      <c r="H161" s="98" t="n">
        <f aca="false">G161</f>
        <v>3.389</v>
      </c>
      <c r="I161" s="99" t="n">
        <f aca="false">H161</f>
        <v>3.389</v>
      </c>
      <c r="J161" s="32" t="n">
        <f aca="false">VLOOKUP($A161,Table,MATCH(J$4,Curves,0))</f>
        <v>-0.00325</v>
      </c>
      <c r="K161" s="98" t="n">
        <f aca="false">J161</f>
        <v>-0.00325</v>
      </c>
      <c r="L161" s="99" t="n">
        <f aca="false">K161</f>
        <v>-0.00325</v>
      </c>
      <c r="M161" s="32" t="n">
        <f aca="false">VLOOKUP($A161,Table,MATCH(M$4,Curves,0))</f>
        <v>0.0125</v>
      </c>
      <c r="N161" s="98" t="n">
        <f aca="false">VLOOKUP($A161,Table,MATCH(N$4,Curves,0))</f>
        <v>0.03</v>
      </c>
      <c r="O161" s="99" t="n">
        <f aca="false">N161</f>
        <v>0.03</v>
      </c>
      <c r="P161" s="100"/>
      <c r="Q161" s="99" t="n">
        <f aca="false">O161+L161+I161</f>
        <v>3.41575</v>
      </c>
      <c r="R161" s="100"/>
      <c r="S161" s="35" t="n">
        <f aca="false">A162-A161</f>
        <v>30</v>
      </c>
      <c r="T161" s="101" t="n">
        <f aca="false">CHOOSE(F$3,A162+24,A161)</f>
        <v>41480</v>
      </c>
      <c r="U161" s="35" t="n">
        <f aca="false">T161-C$3</f>
        <v>4706</v>
      </c>
      <c r="V161" s="32" t="n">
        <f aca="false">VLOOKUP($A161,Table,MATCH(V$4,Curves,0))</f>
        <v>0.070691812969601</v>
      </c>
      <c r="W161" s="102" t="n">
        <f aca="false">1/(1+CHOOSE(F$3,(V162+($K$3/10000))/2,(V161+($K$3/10000))/2))^(2*U161/365.25)</f>
        <v>0.408551742722382</v>
      </c>
      <c r="X161" s="35" t="n">
        <f aca="false">IF(AND(mthbeg&lt;=A161,mthend&gt;=A161),1,0)</f>
        <v>0</v>
      </c>
      <c r="Y161" s="35" t="n">
        <f aca="false">S161*X161</f>
        <v>0</v>
      </c>
      <c r="AA161" s="89" t="n">
        <f aca="false">F161*G161</f>
        <v>0</v>
      </c>
      <c r="AB161" s="89" t="n">
        <f aca="false">$F161*H161</f>
        <v>0</v>
      </c>
      <c r="AC161" s="89" t="n">
        <f aca="false">$F161*I161</f>
        <v>0</v>
      </c>
      <c r="AD161" s="89" t="n">
        <f aca="false">$F161*J161</f>
        <v>-0</v>
      </c>
      <c r="AE161" s="89" t="n">
        <f aca="false">$F161*K161</f>
        <v>-0</v>
      </c>
      <c r="AF161" s="89" t="n">
        <f aca="false">$F161*L161</f>
        <v>-0</v>
      </c>
      <c r="AG161" s="89" t="n">
        <f aca="false">$F161*M161</f>
        <v>0</v>
      </c>
      <c r="AH161" s="89" t="n">
        <f aca="false">$F161*N161</f>
        <v>0</v>
      </c>
      <c r="AI161" s="89" t="n">
        <f aca="false">F161*O161</f>
        <v>0</v>
      </c>
      <c r="AJ161" s="93"/>
      <c r="AK161" s="89" t="n">
        <f aca="false">CHOOSE($G$3,AB161-AC161,AC161-AB161)</f>
        <v>0</v>
      </c>
      <c r="AL161" s="89" t="n">
        <f aca="false">CHOOSE($G$3,AE161-AF161,AF161-AE161)</f>
        <v>0</v>
      </c>
      <c r="AM161" s="89" t="n">
        <f aca="false">CHOOSE($G$3,AH161-AI161,AI161-AH161)</f>
        <v>0</v>
      </c>
      <c r="AN161" s="103" t="n">
        <f aca="false">SUM(AK161:AM161)</f>
        <v>0</v>
      </c>
      <c r="AP161" s="89" t="n">
        <f aca="false">CHOOSE($G$3,AA161-AB161,AB161-AA161)</f>
        <v>0</v>
      </c>
      <c r="AQ161" s="89" t="n">
        <f aca="false">CHOOSE($G$3,AD161-AE161,AE161-AD161)</f>
        <v>0</v>
      </c>
      <c r="AR161" s="89" t="n">
        <f aca="false">CHOOSE($G$3,AG161-AH161,AH161-AG161)</f>
        <v>0</v>
      </c>
      <c r="AS161" s="103" t="n">
        <f aca="false">AP161+AQ161+AR161</f>
        <v>0</v>
      </c>
      <c r="AT161" s="103"/>
      <c r="AU161" s="90" t="n">
        <f aca="false">AS161+AN161</f>
        <v>0</v>
      </c>
      <c r="AW161" s="90" t="n">
        <f aca="false">AI161+AF161+AC161</f>
        <v>0</v>
      </c>
      <c r="AX161" s="104"/>
    </row>
    <row r="162" customFormat="false" ht="12.75" hidden="false" customHeight="false" outlineLevel="0" collapsed="false">
      <c r="A162" s="94" t="n">
        <f aca="false">EDATE(A161,1)</f>
        <v>41456</v>
      </c>
      <c r="B162" s="95" t="n">
        <f aca="false">VLOOKUP(MONTH(A162),Volumes,4)</f>
        <v>40000</v>
      </c>
      <c r="C162" s="96"/>
      <c r="D162" s="97" t="n">
        <f aca="false">B162+C162</f>
        <v>40000</v>
      </c>
      <c r="E162" s="84" t="n">
        <f aca="false">IF(X162=0,0,IF(AND(X162=1,$H$3=1),D162*S162,IF($H$3=2,D162,"N/A")))</f>
        <v>0</v>
      </c>
      <c r="F162" s="84" t="n">
        <f aca="false">E162*W162</f>
        <v>0</v>
      </c>
      <c r="G162" s="32" t="n">
        <f aca="false">VLOOKUP($A162,Table,MATCH(G$4,Curves,0))</f>
        <v>3.401</v>
      </c>
      <c r="H162" s="98" t="n">
        <f aca="false">G162</f>
        <v>3.401</v>
      </c>
      <c r="I162" s="99" t="n">
        <f aca="false">H162</f>
        <v>3.401</v>
      </c>
      <c r="J162" s="32" t="n">
        <f aca="false">VLOOKUP($A162,Table,MATCH(J$4,Curves,0))</f>
        <v>-0.00325</v>
      </c>
      <c r="K162" s="98" t="n">
        <f aca="false">J162</f>
        <v>-0.00325</v>
      </c>
      <c r="L162" s="99" t="n">
        <f aca="false">K162</f>
        <v>-0.00325</v>
      </c>
      <c r="M162" s="32" t="n">
        <f aca="false">VLOOKUP($A162,Table,MATCH(M$4,Curves,0))</f>
        <v>0.0125</v>
      </c>
      <c r="N162" s="98" t="n">
        <f aca="false">VLOOKUP($A162,Table,MATCH(N$4,Curves,0))</f>
        <v>0.03</v>
      </c>
      <c r="O162" s="99" t="n">
        <f aca="false">N162</f>
        <v>0.03</v>
      </c>
      <c r="P162" s="100"/>
      <c r="Q162" s="99" t="n">
        <f aca="false">O162+L162+I162</f>
        <v>3.42775</v>
      </c>
      <c r="R162" s="100"/>
      <c r="S162" s="35" t="n">
        <f aca="false">A163-A162</f>
        <v>31</v>
      </c>
      <c r="T162" s="101" t="n">
        <f aca="false">CHOOSE(F$3,A163+24,A162)</f>
        <v>41511</v>
      </c>
      <c r="U162" s="35" t="n">
        <f aca="false">T162-C$3</f>
        <v>4737</v>
      </c>
      <c r="V162" s="32" t="n">
        <f aca="false">VLOOKUP($A162,Table,MATCH(V$4,Curves,0))</f>
        <v>0.070695641736365</v>
      </c>
      <c r="W162" s="102" t="n">
        <f aca="false">1/(1+CHOOSE(F$3,(V163+($K$3/10000))/2,(V162+($K$3/10000))/2))^(2*U162/365.25)</f>
        <v>0.406129651148253</v>
      </c>
      <c r="X162" s="35" t="n">
        <f aca="false">IF(AND(mthbeg&lt;=A162,mthend&gt;=A162),1,0)</f>
        <v>0</v>
      </c>
      <c r="Y162" s="35" t="n">
        <f aca="false">S162*X162</f>
        <v>0</v>
      </c>
      <c r="AA162" s="89" t="n">
        <f aca="false">F162*G162</f>
        <v>0</v>
      </c>
      <c r="AB162" s="89" t="n">
        <f aca="false">$F162*H162</f>
        <v>0</v>
      </c>
      <c r="AC162" s="89" t="n">
        <f aca="false">$F162*I162</f>
        <v>0</v>
      </c>
      <c r="AD162" s="89" t="n">
        <f aca="false">$F162*J162</f>
        <v>-0</v>
      </c>
      <c r="AE162" s="89" t="n">
        <f aca="false">$F162*K162</f>
        <v>-0</v>
      </c>
      <c r="AF162" s="89" t="n">
        <f aca="false">$F162*L162</f>
        <v>-0</v>
      </c>
      <c r="AG162" s="89" t="n">
        <f aca="false">$F162*M162</f>
        <v>0</v>
      </c>
      <c r="AH162" s="89" t="n">
        <f aca="false">$F162*N162</f>
        <v>0</v>
      </c>
      <c r="AI162" s="89" t="n">
        <f aca="false">F162*O162</f>
        <v>0</v>
      </c>
      <c r="AJ162" s="93"/>
      <c r="AK162" s="89" t="n">
        <f aca="false">CHOOSE($G$3,AB162-AC162,AC162-AB162)</f>
        <v>0</v>
      </c>
      <c r="AL162" s="89" t="n">
        <f aca="false">CHOOSE($G$3,AE162-AF162,AF162-AE162)</f>
        <v>0</v>
      </c>
      <c r="AM162" s="89" t="n">
        <f aca="false">CHOOSE($G$3,AH162-AI162,AI162-AH162)</f>
        <v>0</v>
      </c>
      <c r="AN162" s="103" t="n">
        <f aca="false">SUM(AK162:AM162)</f>
        <v>0</v>
      </c>
      <c r="AP162" s="89" t="n">
        <f aca="false">CHOOSE($G$3,AA162-AB162,AB162-AA162)</f>
        <v>0</v>
      </c>
      <c r="AQ162" s="89" t="n">
        <f aca="false">CHOOSE($G$3,AD162-AE162,AE162-AD162)</f>
        <v>0</v>
      </c>
      <c r="AR162" s="89" t="n">
        <f aca="false">CHOOSE($G$3,AG162-AH162,AH162-AG162)</f>
        <v>0</v>
      </c>
      <c r="AS162" s="103" t="n">
        <f aca="false">AP162+AQ162+AR162</f>
        <v>0</v>
      </c>
      <c r="AT162" s="103"/>
      <c r="AU162" s="90" t="n">
        <f aca="false">AS162+AN162</f>
        <v>0</v>
      </c>
      <c r="AW162" s="90" t="n">
        <f aca="false">AI162+AF162+AC162</f>
        <v>0</v>
      </c>
      <c r="AX162" s="104"/>
    </row>
    <row r="163" customFormat="false" ht="12.75" hidden="false" customHeight="false" outlineLevel="0" collapsed="false">
      <c r="A163" s="94" t="n">
        <f aca="false">EDATE(A162,1)</f>
        <v>41487</v>
      </c>
      <c r="B163" s="95" t="n">
        <f aca="false">VLOOKUP(MONTH(A163),Volumes,4)</f>
        <v>40000</v>
      </c>
      <c r="C163" s="96"/>
      <c r="D163" s="97" t="n">
        <f aca="false">B163+C163</f>
        <v>40000</v>
      </c>
      <c r="E163" s="84" t="n">
        <f aca="false">IF(X163=0,0,IF(AND(X163=1,$H$3=1),D163*S163,IF($H$3=2,D163,"N/A")))</f>
        <v>0</v>
      </c>
      <c r="F163" s="84" t="n">
        <f aca="false">E163*W163</f>
        <v>0</v>
      </c>
      <c r="G163" s="32" t="n">
        <f aca="false">VLOOKUP($A163,Table,MATCH(G$4,Curves,0))</f>
        <v>3.422</v>
      </c>
      <c r="H163" s="98" t="n">
        <f aca="false">G163</f>
        <v>3.422</v>
      </c>
      <c r="I163" s="99" t="n">
        <f aca="false">H163</f>
        <v>3.422</v>
      </c>
      <c r="J163" s="32" t="n">
        <f aca="false">VLOOKUP($A163,Table,MATCH(J$4,Curves,0))</f>
        <v>-0.00575</v>
      </c>
      <c r="K163" s="98" t="n">
        <f aca="false">J163</f>
        <v>-0.00575</v>
      </c>
      <c r="L163" s="99" t="n">
        <f aca="false">K163</f>
        <v>-0.00575</v>
      </c>
      <c r="M163" s="32" t="n">
        <f aca="false">VLOOKUP($A163,Table,MATCH(M$4,Curves,0))</f>
        <v>0.0125</v>
      </c>
      <c r="N163" s="98" t="n">
        <f aca="false">VLOOKUP($A163,Table,MATCH(N$4,Curves,0))</f>
        <v>0.03</v>
      </c>
      <c r="O163" s="99" t="n">
        <f aca="false">N163</f>
        <v>0.03</v>
      </c>
      <c r="P163" s="100"/>
      <c r="Q163" s="99" t="n">
        <f aca="false">O163+L163+I163</f>
        <v>3.44625</v>
      </c>
      <c r="R163" s="100"/>
      <c r="S163" s="35" t="n">
        <f aca="false">A164-A163</f>
        <v>31</v>
      </c>
      <c r="T163" s="101" t="n">
        <f aca="false">CHOOSE(F$3,A164+24,A163)</f>
        <v>41542</v>
      </c>
      <c r="U163" s="35" t="n">
        <f aca="false">T163-C$3</f>
        <v>4768</v>
      </c>
      <c r="V163" s="32" t="n">
        <f aca="false">VLOOKUP($A163,Table,MATCH(V$4,Curves,0))</f>
        <v>0.070699598128693</v>
      </c>
      <c r="W163" s="102" t="n">
        <f aca="false">1/(1+CHOOSE(F$3,(V164+($K$3/10000))/2,(V163+($K$3/10000))/2))^(2*U163/365.25)</f>
        <v>0.403721657062041</v>
      </c>
      <c r="X163" s="35" t="n">
        <f aca="false">IF(AND(mthbeg&lt;=A163,mthend&gt;=A163),1,0)</f>
        <v>0</v>
      </c>
      <c r="Y163" s="35" t="n">
        <f aca="false">S163*X163</f>
        <v>0</v>
      </c>
      <c r="AA163" s="89" t="n">
        <f aca="false">F163*G163</f>
        <v>0</v>
      </c>
      <c r="AB163" s="89" t="n">
        <f aca="false">$F163*H163</f>
        <v>0</v>
      </c>
      <c r="AC163" s="89" t="n">
        <f aca="false">$F163*I163</f>
        <v>0</v>
      </c>
      <c r="AD163" s="89" t="n">
        <f aca="false">$F163*J163</f>
        <v>-0</v>
      </c>
      <c r="AE163" s="89" t="n">
        <f aca="false">$F163*K163</f>
        <v>-0</v>
      </c>
      <c r="AF163" s="89" t="n">
        <f aca="false">$F163*L163</f>
        <v>-0</v>
      </c>
      <c r="AG163" s="89" t="n">
        <f aca="false">$F163*M163</f>
        <v>0</v>
      </c>
      <c r="AH163" s="89" t="n">
        <f aca="false">$F163*N163</f>
        <v>0</v>
      </c>
      <c r="AI163" s="89" t="n">
        <f aca="false">F163*O163</f>
        <v>0</v>
      </c>
      <c r="AJ163" s="93"/>
      <c r="AK163" s="89" t="n">
        <f aca="false">CHOOSE($G$3,AB163-AC163,AC163-AB163)</f>
        <v>0</v>
      </c>
      <c r="AL163" s="89" t="n">
        <f aca="false">CHOOSE($G$3,AE163-AF163,AF163-AE163)</f>
        <v>0</v>
      </c>
      <c r="AM163" s="89" t="n">
        <f aca="false">CHOOSE($G$3,AH163-AI163,AI163-AH163)</f>
        <v>0</v>
      </c>
      <c r="AN163" s="103" t="n">
        <f aca="false">SUM(AK163:AM163)</f>
        <v>0</v>
      </c>
      <c r="AP163" s="89" t="n">
        <f aca="false">CHOOSE($G$3,AA163-AB163,AB163-AA163)</f>
        <v>0</v>
      </c>
      <c r="AQ163" s="89" t="n">
        <f aca="false">CHOOSE($G$3,AD163-AE163,AE163-AD163)</f>
        <v>0</v>
      </c>
      <c r="AR163" s="89" t="n">
        <f aca="false">CHOOSE($G$3,AG163-AH163,AH163-AG163)</f>
        <v>0</v>
      </c>
      <c r="AS163" s="103" t="n">
        <f aca="false">AP163+AQ163+AR163</f>
        <v>0</v>
      </c>
      <c r="AT163" s="103"/>
      <c r="AU163" s="90" t="n">
        <f aca="false">AS163+AN163</f>
        <v>0</v>
      </c>
      <c r="AW163" s="90" t="n">
        <f aca="false">AI163+AF163+AC163</f>
        <v>0</v>
      </c>
      <c r="AX163" s="104"/>
    </row>
    <row r="164" customFormat="false" ht="12.75" hidden="false" customHeight="false" outlineLevel="0" collapsed="false">
      <c r="A164" s="94" t="n">
        <f aca="false">EDATE(A163,1)</f>
        <v>41518</v>
      </c>
      <c r="B164" s="95" t="n">
        <f aca="false">VLOOKUP(MONTH(A164),Volumes,4)</f>
        <v>20000</v>
      </c>
      <c r="C164" s="96"/>
      <c r="D164" s="97" t="n">
        <f aca="false">B164+C164</f>
        <v>20000</v>
      </c>
      <c r="E164" s="84" t="n">
        <f aca="false">IF(X164=0,0,IF(AND(X164=1,$H$3=1),D164*S164,IF($H$3=2,D164,"N/A")))</f>
        <v>0</v>
      </c>
      <c r="F164" s="84" t="n">
        <f aca="false">E164*W164</f>
        <v>0</v>
      </c>
      <c r="G164" s="32" t="n">
        <f aca="false">VLOOKUP($A164,Table,MATCH(G$4,Curves,0))</f>
        <v>3.439</v>
      </c>
      <c r="H164" s="98" t="n">
        <f aca="false">G164</f>
        <v>3.439</v>
      </c>
      <c r="I164" s="99" t="n">
        <f aca="false">H164</f>
        <v>3.439</v>
      </c>
      <c r="J164" s="32" t="n">
        <f aca="false">VLOOKUP($A164,Table,MATCH(J$4,Curves,0))</f>
        <v>-0.00575</v>
      </c>
      <c r="K164" s="98" t="n">
        <f aca="false">J164</f>
        <v>-0.00575</v>
      </c>
      <c r="L164" s="99" t="n">
        <f aca="false">K164</f>
        <v>-0.00575</v>
      </c>
      <c r="M164" s="32" t="n">
        <f aca="false">VLOOKUP($A164,Table,MATCH(M$4,Curves,0))</f>
        <v>0.0125</v>
      </c>
      <c r="N164" s="98" t="n">
        <f aca="false">VLOOKUP($A164,Table,MATCH(N$4,Curves,0))</f>
        <v>0.03</v>
      </c>
      <c r="O164" s="99" t="n">
        <f aca="false">N164</f>
        <v>0.03</v>
      </c>
      <c r="P164" s="100"/>
      <c r="Q164" s="99" t="n">
        <f aca="false">O164+L164+I164</f>
        <v>3.46325</v>
      </c>
      <c r="R164" s="100"/>
      <c r="S164" s="35" t="n">
        <f aca="false">A165-A164</f>
        <v>30</v>
      </c>
      <c r="T164" s="101" t="n">
        <f aca="false">CHOOSE(F$3,A165+24,A164)</f>
        <v>41572</v>
      </c>
      <c r="U164" s="35" t="n">
        <f aca="false">T164-C$3</f>
        <v>4798</v>
      </c>
      <c r="V164" s="32" t="n">
        <f aca="false">VLOOKUP($A164,Table,MATCH(V$4,Curves,0))</f>
        <v>0.070703554521026</v>
      </c>
      <c r="W164" s="102" t="n">
        <f aca="false">1/(1+CHOOSE(F$3,(V165+($K$3/10000))/2,(V164+($K$3/10000))/2))^(2*U164/365.25)</f>
        <v>0.40140468709209</v>
      </c>
      <c r="X164" s="35" t="n">
        <f aca="false">IF(AND(mthbeg&lt;=A164,mthend&gt;=A164),1,0)</f>
        <v>0</v>
      </c>
      <c r="Y164" s="35" t="n">
        <f aca="false">S164*X164</f>
        <v>0</v>
      </c>
      <c r="AA164" s="89" t="n">
        <f aca="false">F164*G164</f>
        <v>0</v>
      </c>
      <c r="AB164" s="89" t="n">
        <f aca="false">$F164*H164</f>
        <v>0</v>
      </c>
      <c r="AC164" s="89" t="n">
        <f aca="false">$F164*I164</f>
        <v>0</v>
      </c>
      <c r="AD164" s="89" t="n">
        <f aca="false">$F164*J164</f>
        <v>-0</v>
      </c>
      <c r="AE164" s="89" t="n">
        <f aca="false">$F164*K164</f>
        <v>-0</v>
      </c>
      <c r="AF164" s="89" t="n">
        <f aca="false">$F164*L164</f>
        <v>-0</v>
      </c>
      <c r="AG164" s="89" t="n">
        <f aca="false">$F164*M164</f>
        <v>0</v>
      </c>
      <c r="AH164" s="89" t="n">
        <f aca="false">$F164*N164</f>
        <v>0</v>
      </c>
      <c r="AI164" s="89" t="n">
        <f aca="false">F164*O164</f>
        <v>0</v>
      </c>
      <c r="AJ164" s="93"/>
      <c r="AK164" s="89" t="n">
        <f aca="false">CHOOSE($G$3,AB164-AC164,AC164-AB164)</f>
        <v>0</v>
      </c>
      <c r="AL164" s="89" t="n">
        <f aca="false">CHOOSE($G$3,AE164-AF164,AF164-AE164)</f>
        <v>0</v>
      </c>
      <c r="AM164" s="89" t="n">
        <f aca="false">CHOOSE($G$3,AH164-AI164,AI164-AH164)</f>
        <v>0</v>
      </c>
      <c r="AN164" s="103" t="n">
        <f aca="false">SUM(AK164:AM164)</f>
        <v>0</v>
      </c>
      <c r="AP164" s="89" t="n">
        <f aca="false">CHOOSE($G$3,AA164-AB164,AB164-AA164)</f>
        <v>0</v>
      </c>
      <c r="AQ164" s="89" t="n">
        <f aca="false">CHOOSE($G$3,AD164-AE164,AE164-AD164)</f>
        <v>0</v>
      </c>
      <c r="AR164" s="89" t="n">
        <f aca="false">CHOOSE($G$3,AG164-AH164,AH164-AG164)</f>
        <v>0</v>
      </c>
      <c r="AS164" s="103" t="n">
        <f aca="false">AP164+AQ164+AR164</f>
        <v>0</v>
      </c>
      <c r="AT164" s="103"/>
      <c r="AU164" s="90" t="n">
        <f aca="false">AS164+AN164</f>
        <v>0</v>
      </c>
      <c r="AW164" s="90" t="n">
        <f aca="false">AI164+AF164+AC164</f>
        <v>0</v>
      </c>
      <c r="AX164" s="104"/>
    </row>
    <row r="165" customFormat="false" ht="12.75" hidden="false" customHeight="false" outlineLevel="0" collapsed="false">
      <c r="A165" s="94" t="n">
        <f aca="false">EDATE(A164,1)</f>
        <v>41548</v>
      </c>
      <c r="B165" s="95" t="n">
        <f aca="false">VLOOKUP(MONTH(A165),Volumes,4)</f>
        <v>10000</v>
      </c>
      <c r="C165" s="96"/>
      <c r="D165" s="97" t="n">
        <f aca="false">B165+C165</f>
        <v>10000</v>
      </c>
      <c r="E165" s="84" t="n">
        <f aca="false">IF(X165=0,0,IF(AND(X165=1,$H$3=1),D165*S165,IF($H$3=2,D165,"N/A")))</f>
        <v>0</v>
      </c>
      <c r="F165" s="84" t="n">
        <f aca="false">E165*W165</f>
        <v>0</v>
      </c>
      <c r="G165" s="32" t="n">
        <f aca="false">VLOOKUP($A165,Table,MATCH(G$4,Curves,0))</f>
        <v>3.444</v>
      </c>
      <c r="H165" s="98" t="n">
        <f aca="false">G165</f>
        <v>3.444</v>
      </c>
      <c r="I165" s="99" t="n">
        <f aca="false">H165</f>
        <v>3.444</v>
      </c>
      <c r="J165" s="32" t="n">
        <f aca="false">VLOOKUP($A165,Table,MATCH(J$4,Curves,0))</f>
        <v>-0.0215</v>
      </c>
      <c r="K165" s="98" t="n">
        <f aca="false">J165</f>
        <v>-0.0215</v>
      </c>
      <c r="L165" s="99" t="n">
        <f aca="false">K165</f>
        <v>-0.0215</v>
      </c>
      <c r="M165" s="32" t="n">
        <f aca="false">VLOOKUP($A165,Table,MATCH(M$4,Curves,0))</f>
        <v>0.0125</v>
      </c>
      <c r="N165" s="98" t="n">
        <f aca="false">VLOOKUP($A165,Table,MATCH(N$4,Curves,0))</f>
        <v>0.03</v>
      </c>
      <c r="O165" s="99" t="n">
        <f aca="false">N165</f>
        <v>0.03</v>
      </c>
      <c r="P165" s="100"/>
      <c r="Q165" s="99" t="n">
        <f aca="false">O165+L165+I165</f>
        <v>3.4525</v>
      </c>
      <c r="R165" s="100"/>
      <c r="S165" s="35" t="n">
        <f aca="false">A166-A165</f>
        <v>31</v>
      </c>
      <c r="T165" s="101" t="n">
        <f aca="false">CHOOSE(F$3,A166+24,A165)</f>
        <v>41603</v>
      </c>
      <c r="U165" s="35" t="n">
        <f aca="false">T165-C$3</f>
        <v>4829</v>
      </c>
      <c r="V165" s="32" t="n">
        <f aca="false">VLOOKUP($A165,Table,MATCH(V$4,Curves,0))</f>
        <v>0.070707383287805</v>
      </c>
      <c r="W165" s="102" t="n">
        <f aca="false">1/(1+CHOOSE(F$3,(V166+($K$3/10000))/2,(V165+($K$3/10000))/2))^(2*U165/365.25)</f>
        <v>0.399024198683026</v>
      </c>
      <c r="X165" s="35" t="n">
        <f aca="false">IF(AND(mthbeg&lt;=A165,mthend&gt;=A165),1,0)</f>
        <v>0</v>
      </c>
      <c r="Y165" s="35" t="n">
        <f aca="false">S165*X165</f>
        <v>0</v>
      </c>
      <c r="AA165" s="89" t="n">
        <f aca="false">F165*G165</f>
        <v>0</v>
      </c>
      <c r="AB165" s="89" t="n">
        <f aca="false">$F165*H165</f>
        <v>0</v>
      </c>
      <c r="AC165" s="89" t="n">
        <f aca="false">$F165*I165</f>
        <v>0</v>
      </c>
      <c r="AD165" s="89" t="n">
        <f aca="false">$F165*J165</f>
        <v>-0</v>
      </c>
      <c r="AE165" s="89" t="n">
        <f aca="false">$F165*K165</f>
        <v>-0</v>
      </c>
      <c r="AF165" s="89" t="n">
        <f aca="false">$F165*L165</f>
        <v>-0</v>
      </c>
      <c r="AG165" s="89" t="n">
        <f aca="false">$F165*M165</f>
        <v>0</v>
      </c>
      <c r="AH165" s="89" t="n">
        <f aca="false">$F165*N165</f>
        <v>0</v>
      </c>
      <c r="AI165" s="89" t="n">
        <f aca="false">F165*O165</f>
        <v>0</v>
      </c>
      <c r="AJ165" s="93"/>
      <c r="AK165" s="89" t="n">
        <f aca="false">CHOOSE($G$3,AB165-AC165,AC165-AB165)</f>
        <v>0</v>
      </c>
      <c r="AL165" s="89" t="n">
        <f aca="false">CHOOSE($G$3,AE165-AF165,AF165-AE165)</f>
        <v>0</v>
      </c>
      <c r="AM165" s="89" t="n">
        <f aca="false">CHOOSE($G$3,AH165-AI165,AI165-AH165)</f>
        <v>0</v>
      </c>
      <c r="AN165" s="103" t="n">
        <f aca="false">SUM(AK165:AM165)</f>
        <v>0</v>
      </c>
      <c r="AP165" s="89" t="n">
        <f aca="false">CHOOSE($G$3,AA165-AB165,AB165-AA165)</f>
        <v>0</v>
      </c>
      <c r="AQ165" s="89" t="n">
        <f aca="false">CHOOSE($G$3,AD165-AE165,AE165-AD165)</f>
        <v>0</v>
      </c>
      <c r="AR165" s="89" t="n">
        <f aca="false">CHOOSE($G$3,AG165-AH165,AH165-AG165)</f>
        <v>0</v>
      </c>
      <c r="AS165" s="103" t="n">
        <f aca="false">AP165+AQ165+AR165</f>
        <v>0</v>
      </c>
      <c r="AT165" s="103"/>
      <c r="AU165" s="90" t="n">
        <f aca="false">AS165+AN165</f>
        <v>0</v>
      </c>
      <c r="AW165" s="90" t="n">
        <f aca="false">AI165+AF165+AC165</f>
        <v>0</v>
      </c>
      <c r="AX165" s="104"/>
    </row>
    <row r="166" customFormat="false" ht="12.75" hidden="false" customHeight="false" outlineLevel="0" collapsed="false">
      <c r="A166" s="94" t="n">
        <f aca="false">EDATE(A165,1)</f>
        <v>41579</v>
      </c>
      <c r="B166" s="95" t="n">
        <f aca="false">VLOOKUP(MONTH(A166),Volumes,4)</f>
        <v>10000</v>
      </c>
      <c r="C166" s="96"/>
      <c r="D166" s="97" t="n">
        <f aca="false">B166+C166</f>
        <v>10000</v>
      </c>
      <c r="E166" s="84" t="n">
        <f aca="false">IF(X166=0,0,IF(AND(X166=1,$H$3=1),D166*S166,IF($H$3=2,D166,"N/A")))</f>
        <v>0</v>
      </c>
      <c r="F166" s="84" t="n">
        <f aca="false">E166*W166</f>
        <v>0</v>
      </c>
      <c r="G166" s="32" t="n">
        <f aca="false">VLOOKUP($A166,Table,MATCH(G$4,Curves,0))</f>
        <v>3.486</v>
      </c>
      <c r="H166" s="98" t="n">
        <f aca="false">G166</f>
        <v>3.486</v>
      </c>
      <c r="I166" s="99" t="n">
        <f aca="false">H166</f>
        <v>3.486</v>
      </c>
      <c r="J166" s="32" t="n">
        <f aca="false">VLOOKUP($A166,Table,MATCH(J$4,Curves,0))</f>
        <v>-0.0205</v>
      </c>
      <c r="K166" s="98" t="n">
        <f aca="false">J166</f>
        <v>-0.0205</v>
      </c>
      <c r="L166" s="99" t="n">
        <f aca="false">K166</f>
        <v>-0.0205</v>
      </c>
      <c r="M166" s="32" t="n">
        <f aca="false">VLOOKUP($A166,Table,MATCH(M$4,Curves,0))</f>
        <v>0.01</v>
      </c>
      <c r="N166" s="98" t="n">
        <f aca="false">VLOOKUP($A166,Table,MATCH(N$4,Curves,0))</f>
        <v>0.03</v>
      </c>
      <c r="O166" s="99" t="n">
        <f aca="false">N166</f>
        <v>0.03</v>
      </c>
      <c r="P166" s="100"/>
      <c r="Q166" s="99" t="n">
        <f aca="false">O166+L166+I166</f>
        <v>3.4955</v>
      </c>
      <c r="R166" s="100"/>
      <c r="S166" s="35" t="n">
        <f aca="false">A167-A166</f>
        <v>30</v>
      </c>
      <c r="T166" s="101" t="n">
        <f aca="false">CHOOSE(F$3,A167+24,A166)</f>
        <v>41633</v>
      </c>
      <c r="U166" s="35" t="n">
        <f aca="false">T166-C$3</f>
        <v>4859</v>
      </c>
      <c r="V166" s="32" t="n">
        <f aca="false">VLOOKUP($A166,Table,MATCH(V$4,Curves,0))</f>
        <v>0.070711339680148</v>
      </c>
      <c r="W166" s="102" t="n">
        <f aca="false">1/(1+CHOOSE(F$3,(V167+($K$3/10000))/2,(V166+($K$3/10000))/2))^(2*U166/365.25)</f>
        <v>0.396733697583648</v>
      </c>
      <c r="X166" s="35" t="n">
        <f aca="false">IF(AND(mthbeg&lt;=A166,mthend&gt;=A166),1,0)</f>
        <v>0</v>
      </c>
      <c r="Y166" s="35" t="n">
        <f aca="false">S166*X166</f>
        <v>0</v>
      </c>
      <c r="AA166" s="89" t="n">
        <f aca="false">F166*G166</f>
        <v>0</v>
      </c>
      <c r="AB166" s="89" t="n">
        <f aca="false">$F166*H166</f>
        <v>0</v>
      </c>
      <c r="AC166" s="89" t="n">
        <f aca="false">$F166*I166</f>
        <v>0</v>
      </c>
      <c r="AD166" s="89" t="n">
        <f aca="false">$F166*J166</f>
        <v>-0</v>
      </c>
      <c r="AE166" s="89" t="n">
        <f aca="false">$F166*K166</f>
        <v>-0</v>
      </c>
      <c r="AF166" s="89" t="n">
        <f aca="false">$F166*L166</f>
        <v>-0</v>
      </c>
      <c r="AG166" s="89" t="n">
        <f aca="false">$F166*M166</f>
        <v>0</v>
      </c>
      <c r="AH166" s="89" t="n">
        <f aca="false">$F166*N166</f>
        <v>0</v>
      </c>
      <c r="AI166" s="89" t="n">
        <f aca="false">F166*O166</f>
        <v>0</v>
      </c>
      <c r="AJ166" s="93"/>
      <c r="AK166" s="89" t="n">
        <f aca="false">CHOOSE($G$3,AB166-AC166,AC166-AB166)</f>
        <v>0</v>
      </c>
      <c r="AL166" s="89" t="n">
        <f aca="false">CHOOSE($G$3,AE166-AF166,AF166-AE166)</f>
        <v>0</v>
      </c>
      <c r="AM166" s="89" t="n">
        <f aca="false">CHOOSE($G$3,AH166-AI166,AI166-AH166)</f>
        <v>0</v>
      </c>
      <c r="AN166" s="103" t="n">
        <f aca="false">SUM(AK166:AM166)</f>
        <v>0</v>
      </c>
      <c r="AP166" s="89" t="n">
        <f aca="false">CHOOSE($G$3,AA166-AB166,AB166-AA166)</f>
        <v>0</v>
      </c>
      <c r="AQ166" s="89" t="n">
        <f aca="false">CHOOSE($G$3,AD166-AE166,AE166-AD166)</f>
        <v>0</v>
      </c>
      <c r="AR166" s="89" t="n">
        <f aca="false">CHOOSE($G$3,AG166-AH166,AH166-AG166)</f>
        <v>0</v>
      </c>
      <c r="AS166" s="103" t="n">
        <f aca="false">AP166+AQ166+AR166</f>
        <v>0</v>
      </c>
      <c r="AT166" s="103"/>
      <c r="AU166" s="90" t="n">
        <f aca="false">AS166+AN166</f>
        <v>0</v>
      </c>
      <c r="AW166" s="90" t="n">
        <f aca="false">AI166+AF166+AC166</f>
        <v>0</v>
      </c>
      <c r="AX166" s="104"/>
    </row>
    <row r="167" customFormat="false" ht="12.75" hidden="false" customHeight="false" outlineLevel="0" collapsed="false">
      <c r="A167" s="94" t="n">
        <f aca="false">EDATE(A166,1)</f>
        <v>41609</v>
      </c>
      <c r="B167" s="95" t="n">
        <f aca="false">VLOOKUP(MONTH(A167),Volumes,4)</f>
        <v>10000</v>
      </c>
      <c r="C167" s="96"/>
      <c r="D167" s="97" t="n">
        <f aca="false">B167+C167</f>
        <v>10000</v>
      </c>
      <c r="E167" s="84" t="n">
        <f aca="false">IF(X167=0,0,IF(AND(X167=1,$H$3=1),D167*S167,IF($H$3=2,D167,"N/A")))</f>
        <v>0</v>
      </c>
      <c r="F167" s="84" t="n">
        <f aca="false">E167*W167</f>
        <v>0</v>
      </c>
      <c r="G167" s="32" t="n">
        <f aca="false">VLOOKUP($A167,Table,MATCH(G$4,Curves,0))</f>
        <v>3.542</v>
      </c>
      <c r="H167" s="98" t="n">
        <f aca="false">G167</f>
        <v>3.542</v>
      </c>
      <c r="I167" s="99" t="n">
        <f aca="false">H167</f>
        <v>3.542</v>
      </c>
      <c r="J167" s="32" t="n">
        <f aca="false">VLOOKUP($A167,Table,MATCH(J$4,Curves,0))</f>
        <v>-0.0205</v>
      </c>
      <c r="K167" s="98" t="n">
        <f aca="false">J167</f>
        <v>-0.0205</v>
      </c>
      <c r="L167" s="99" t="n">
        <f aca="false">K167</f>
        <v>-0.0205</v>
      </c>
      <c r="M167" s="32" t="n">
        <f aca="false">VLOOKUP($A167,Table,MATCH(M$4,Curves,0))</f>
        <v>0.01</v>
      </c>
      <c r="N167" s="98" t="n">
        <f aca="false">VLOOKUP($A167,Table,MATCH(N$4,Curves,0))</f>
        <v>0.03</v>
      </c>
      <c r="O167" s="99" t="n">
        <f aca="false">N167</f>
        <v>0.03</v>
      </c>
      <c r="P167" s="100"/>
      <c r="Q167" s="99" t="n">
        <f aca="false">O167+L167+I167</f>
        <v>3.5515</v>
      </c>
      <c r="R167" s="100"/>
      <c r="S167" s="35" t="n">
        <f aca="false">A168-A167</f>
        <v>31</v>
      </c>
      <c r="T167" s="101" t="n">
        <f aca="false">CHOOSE(F$3,A168+24,A167)</f>
        <v>41664</v>
      </c>
      <c r="U167" s="35" t="n">
        <f aca="false">T167-C$3</f>
        <v>4890</v>
      </c>
      <c r="V167" s="32" t="n">
        <f aca="false">VLOOKUP($A167,Table,MATCH(V$4,Curves,0))</f>
        <v>0.070715168446937</v>
      </c>
      <c r="W167" s="102" t="n">
        <f aca="false">1/(1+CHOOSE(F$3,(V168+($K$3/10000))/2,(V167+($K$3/10000))/2))^(2*U167/365.25)</f>
        <v>0.394380406684771</v>
      </c>
      <c r="X167" s="35" t="n">
        <f aca="false">IF(AND(mthbeg&lt;=A167,mthend&gt;=A167),1,0)</f>
        <v>0</v>
      </c>
      <c r="Y167" s="35" t="n">
        <f aca="false">S167*X167</f>
        <v>0</v>
      </c>
      <c r="AA167" s="89" t="n">
        <f aca="false">F167*G167</f>
        <v>0</v>
      </c>
      <c r="AB167" s="89" t="n">
        <f aca="false">$F167*H167</f>
        <v>0</v>
      </c>
      <c r="AC167" s="89" t="n">
        <f aca="false">$F167*I167</f>
        <v>0</v>
      </c>
      <c r="AD167" s="89" t="n">
        <f aca="false">$F167*J167</f>
        <v>-0</v>
      </c>
      <c r="AE167" s="89" t="n">
        <f aca="false">$F167*K167</f>
        <v>-0</v>
      </c>
      <c r="AF167" s="89" t="n">
        <f aca="false">$F167*L167</f>
        <v>-0</v>
      </c>
      <c r="AG167" s="89" t="n">
        <f aca="false">$F167*M167</f>
        <v>0</v>
      </c>
      <c r="AH167" s="89" t="n">
        <f aca="false">$F167*N167</f>
        <v>0</v>
      </c>
      <c r="AI167" s="89" t="n">
        <f aca="false">F167*O167</f>
        <v>0</v>
      </c>
      <c r="AJ167" s="93"/>
      <c r="AK167" s="89" t="n">
        <f aca="false">CHOOSE($G$3,AB167-AC167,AC167-AB167)</f>
        <v>0</v>
      </c>
      <c r="AL167" s="89" t="n">
        <f aca="false">CHOOSE($G$3,AE167-AF167,AF167-AE167)</f>
        <v>0</v>
      </c>
      <c r="AM167" s="89" t="n">
        <f aca="false">CHOOSE($G$3,AH167-AI167,AI167-AH167)</f>
        <v>0</v>
      </c>
      <c r="AN167" s="103" t="n">
        <f aca="false">SUM(AK167:AM167)</f>
        <v>0</v>
      </c>
      <c r="AP167" s="89" t="n">
        <f aca="false">CHOOSE($G$3,AA167-AB167,AB167-AA167)</f>
        <v>0</v>
      </c>
      <c r="AQ167" s="89" t="n">
        <f aca="false">CHOOSE($G$3,AD167-AE167,AE167-AD167)</f>
        <v>0</v>
      </c>
      <c r="AR167" s="89" t="n">
        <f aca="false">CHOOSE($G$3,AG167-AH167,AH167-AG167)</f>
        <v>0</v>
      </c>
      <c r="AS167" s="103" t="n">
        <f aca="false">AP167+AQ167+AR167</f>
        <v>0</v>
      </c>
      <c r="AT167" s="103"/>
      <c r="AU167" s="90" t="n">
        <f aca="false">AS167+AN167</f>
        <v>0</v>
      </c>
      <c r="AW167" s="90" t="n">
        <f aca="false">AI167+AF167+AC167</f>
        <v>0</v>
      </c>
      <c r="AX167" s="104"/>
    </row>
    <row r="168" customFormat="false" ht="12.75" hidden="false" customHeight="false" outlineLevel="0" collapsed="false">
      <c r="A168" s="94" t="n">
        <f aca="false">EDATE(A167,1)</f>
        <v>41640</v>
      </c>
      <c r="B168" s="95" t="n">
        <f aca="false">VLOOKUP(MONTH(A168),Volumes,4)</f>
        <v>10000</v>
      </c>
      <c r="C168" s="96"/>
      <c r="D168" s="97" t="n">
        <f aca="false">B168+C168</f>
        <v>10000</v>
      </c>
      <c r="E168" s="84" t="n">
        <f aca="false">IF(X168=0,0,IF(AND(X168=1,$H$3=1),D168*S168,IF($H$3=2,D168,"N/A")))</f>
        <v>0</v>
      </c>
      <c r="F168" s="84" t="n">
        <f aca="false">E168*W168</f>
        <v>0</v>
      </c>
      <c r="G168" s="32" t="n">
        <f aca="false">VLOOKUP($A168,Table,MATCH(G$4,Curves,0))</f>
        <v>3.749</v>
      </c>
      <c r="H168" s="98" t="n">
        <f aca="false">G168</f>
        <v>3.749</v>
      </c>
      <c r="I168" s="99" t="n">
        <f aca="false">H168</f>
        <v>3.749</v>
      </c>
      <c r="J168" s="32" t="n">
        <f aca="false">VLOOKUP($A168,Table,MATCH(J$4,Curves,0))</f>
        <v>-0.0205</v>
      </c>
      <c r="K168" s="98" t="n">
        <f aca="false">J168</f>
        <v>-0.0205</v>
      </c>
      <c r="L168" s="99" t="n">
        <f aca="false">K168</f>
        <v>-0.0205</v>
      </c>
      <c r="M168" s="32" t="n">
        <f aca="false">VLOOKUP($A168,Table,MATCH(M$4,Curves,0))</f>
        <v>0.01</v>
      </c>
      <c r="N168" s="98" t="n">
        <f aca="false">VLOOKUP($A168,Table,MATCH(N$4,Curves,0))</f>
        <v>0.03</v>
      </c>
      <c r="O168" s="99" t="n">
        <f aca="false">N168</f>
        <v>0.03</v>
      </c>
      <c r="P168" s="100"/>
      <c r="Q168" s="99" t="n">
        <f aca="false">O168+L168+I168</f>
        <v>3.7585</v>
      </c>
      <c r="R168" s="100"/>
      <c r="S168" s="35" t="n">
        <f aca="false">A169-A168</f>
        <v>31</v>
      </c>
      <c r="T168" s="101" t="n">
        <f aca="false">CHOOSE(F$3,A169+24,A168)</f>
        <v>41695</v>
      </c>
      <c r="U168" s="35" t="n">
        <f aca="false">T168-C$3</f>
        <v>4921</v>
      </c>
      <c r="V168" s="32" t="n">
        <f aca="false">VLOOKUP($A168,Table,MATCH(V$4,Curves,0))</f>
        <v>0.07071912483929</v>
      </c>
      <c r="W168" s="102" t="n">
        <f aca="false">1/(1+CHOOSE(F$3,(V169+($K$3/10000))/2,(V168+($K$3/10000))/2))^(2*U168/365.25)</f>
        <v>0.392040820457655</v>
      </c>
      <c r="X168" s="35" t="n">
        <f aca="false">IF(AND(mthbeg&lt;=A168,mthend&gt;=A168),1,0)</f>
        <v>0</v>
      </c>
      <c r="Y168" s="35" t="n">
        <f aca="false">S168*X168</f>
        <v>0</v>
      </c>
      <c r="AA168" s="89" t="n">
        <f aca="false">F168*G168</f>
        <v>0</v>
      </c>
      <c r="AB168" s="89" t="n">
        <f aca="false">$F168*H168</f>
        <v>0</v>
      </c>
      <c r="AC168" s="89" t="n">
        <f aca="false">$F168*I168</f>
        <v>0</v>
      </c>
      <c r="AD168" s="89" t="n">
        <f aca="false">$F168*J168</f>
        <v>-0</v>
      </c>
      <c r="AE168" s="89" t="n">
        <f aca="false">$F168*K168</f>
        <v>-0</v>
      </c>
      <c r="AF168" s="89" t="n">
        <f aca="false">$F168*L168</f>
        <v>-0</v>
      </c>
      <c r="AG168" s="89" t="n">
        <f aca="false">$F168*M168</f>
        <v>0</v>
      </c>
      <c r="AH168" s="89" t="n">
        <f aca="false">$F168*N168</f>
        <v>0</v>
      </c>
      <c r="AI168" s="89" t="n">
        <f aca="false">F168*O168</f>
        <v>0</v>
      </c>
      <c r="AJ168" s="93"/>
      <c r="AK168" s="89" t="n">
        <f aca="false">CHOOSE($G$3,AB168-AC168,AC168-AB168)</f>
        <v>0</v>
      </c>
      <c r="AL168" s="89" t="n">
        <f aca="false">CHOOSE($G$3,AE168-AF168,AF168-AE168)</f>
        <v>0</v>
      </c>
      <c r="AM168" s="89" t="n">
        <f aca="false">CHOOSE($G$3,AH168-AI168,AI168-AH168)</f>
        <v>0</v>
      </c>
      <c r="AN168" s="103" t="n">
        <f aca="false">SUM(AK168:AM168)</f>
        <v>0</v>
      </c>
      <c r="AP168" s="89" t="n">
        <f aca="false">CHOOSE($G$3,AA168-AB168,AB168-AA168)</f>
        <v>0</v>
      </c>
      <c r="AQ168" s="89" t="n">
        <f aca="false">CHOOSE($G$3,AD168-AE168,AE168-AD168)</f>
        <v>0</v>
      </c>
      <c r="AR168" s="89" t="n">
        <f aca="false">CHOOSE($G$3,AG168-AH168,AH168-AG168)</f>
        <v>0</v>
      </c>
      <c r="AS168" s="103" t="n">
        <f aca="false">AP168+AQ168+AR168</f>
        <v>0</v>
      </c>
      <c r="AT168" s="103"/>
      <c r="AU168" s="90" t="n">
        <f aca="false">AS168+AN168</f>
        <v>0</v>
      </c>
      <c r="AW168" s="90" t="n">
        <f aca="false">AI168+AF168+AC168</f>
        <v>0</v>
      </c>
      <c r="AX168" s="104"/>
    </row>
    <row r="169" customFormat="false" ht="12.75" hidden="false" customHeight="false" outlineLevel="0" collapsed="false">
      <c r="A169" s="94" t="n">
        <f aca="false">EDATE(A168,1)</f>
        <v>41671</v>
      </c>
      <c r="B169" s="95" t="n">
        <f aca="false">VLOOKUP(MONTH(A169),Volumes,4)</f>
        <v>10000</v>
      </c>
      <c r="C169" s="96"/>
      <c r="D169" s="97" t="n">
        <f aca="false">B169+C169</f>
        <v>10000</v>
      </c>
      <c r="E169" s="84" t="n">
        <f aca="false">IF(X169=0,0,IF(AND(X169=1,$H$3=1),D169*S169,IF($H$3=2,D169,"N/A")))</f>
        <v>0</v>
      </c>
      <c r="F169" s="84" t="n">
        <f aca="false">E169*W169</f>
        <v>0</v>
      </c>
      <c r="G169" s="32" t="n">
        <f aca="false">VLOOKUP($A169,Table,MATCH(G$4,Curves,0))</f>
        <v>3.663</v>
      </c>
      <c r="H169" s="98" t="n">
        <f aca="false">G169</f>
        <v>3.663</v>
      </c>
      <c r="I169" s="99" t="n">
        <f aca="false">H169</f>
        <v>3.663</v>
      </c>
      <c r="J169" s="32" t="n">
        <f aca="false">VLOOKUP($A169,Table,MATCH(J$4,Curves,0))</f>
        <v>-0.0205</v>
      </c>
      <c r="K169" s="98" t="n">
        <f aca="false">J169</f>
        <v>-0.0205</v>
      </c>
      <c r="L169" s="99" t="n">
        <f aca="false">K169</f>
        <v>-0.0205</v>
      </c>
      <c r="M169" s="32" t="n">
        <f aca="false">VLOOKUP($A169,Table,MATCH(M$4,Curves,0))</f>
        <v>0.01</v>
      </c>
      <c r="N169" s="98" t="n">
        <f aca="false">VLOOKUP($A169,Table,MATCH(N$4,Curves,0))</f>
        <v>0.03</v>
      </c>
      <c r="O169" s="99" t="n">
        <f aca="false">N169</f>
        <v>0.03</v>
      </c>
      <c r="P169" s="100"/>
      <c r="Q169" s="99" t="n">
        <f aca="false">O169+L169+I169</f>
        <v>3.6725</v>
      </c>
      <c r="R169" s="100"/>
      <c r="S169" s="35" t="n">
        <f aca="false">A170-A169</f>
        <v>28</v>
      </c>
      <c r="T169" s="101" t="n">
        <f aca="false">CHOOSE(F$3,A170+24,A169)</f>
        <v>41723</v>
      </c>
      <c r="U169" s="35" t="n">
        <f aca="false">T169-C$3</f>
        <v>4949</v>
      </c>
      <c r="V169" s="32" t="n">
        <f aca="false">VLOOKUP($A169,Table,MATCH(V$4,Curves,0))</f>
        <v>0.070723081231648</v>
      </c>
      <c r="W169" s="102" t="n">
        <f aca="false">1/(1+CHOOSE(F$3,(V170+($K$3/10000))/2,(V169+($K$3/10000))/2))^(2*U169/365.25)</f>
        <v>0.389939360141945</v>
      </c>
      <c r="X169" s="35" t="n">
        <f aca="false">IF(AND(mthbeg&lt;=A169,mthend&gt;=A169),1,0)</f>
        <v>0</v>
      </c>
      <c r="Y169" s="35" t="n">
        <f aca="false">S169*X169</f>
        <v>0</v>
      </c>
      <c r="AA169" s="89" t="n">
        <f aca="false">F169*G169</f>
        <v>0</v>
      </c>
      <c r="AB169" s="89" t="n">
        <f aca="false">$F169*H169</f>
        <v>0</v>
      </c>
      <c r="AC169" s="89" t="n">
        <f aca="false">$F169*I169</f>
        <v>0</v>
      </c>
      <c r="AD169" s="89" t="n">
        <f aca="false">$F169*J169</f>
        <v>-0</v>
      </c>
      <c r="AE169" s="89" t="n">
        <f aca="false">$F169*K169</f>
        <v>-0</v>
      </c>
      <c r="AF169" s="89" t="n">
        <f aca="false">$F169*L169</f>
        <v>-0</v>
      </c>
      <c r="AG169" s="89" t="n">
        <f aca="false">$F169*M169</f>
        <v>0</v>
      </c>
      <c r="AH169" s="89" t="n">
        <f aca="false">$F169*N169</f>
        <v>0</v>
      </c>
      <c r="AI169" s="89" t="n">
        <f aca="false">F169*O169</f>
        <v>0</v>
      </c>
      <c r="AJ169" s="93"/>
      <c r="AK169" s="89" t="n">
        <f aca="false">CHOOSE($G$3,AB169-AC169,AC169-AB169)</f>
        <v>0</v>
      </c>
      <c r="AL169" s="89" t="n">
        <f aca="false">CHOOSE($G$3,AE169-AF169,AF169-AE169)</f>
        <v>0</v>
      </c>
      <c r="AM169" s="89" t="n">
        <f aca="false">CHOOSE($G$3,AH169-AI169,AI169-AH169)</f>
        <v>0</v>
      </c>
      <c r="AN169" s="103" t="n">
        <f aca="false">SUM(AK169:AM169)</f>
        <v>0</v>
      </c>
      <c r="AP169" s="89" t="n">
        <f aca="false">CHOOSE($G$3,AA169-AB169,AB169-AA169)</f>
        <v>0</v>
      </c>
      <c r="AQ169" s="89" t="n">
        <f aca="false">CHOOSE($G$3,AD169-AE169,AE169-AD169)</f>
        <v>0</v>
      </c>
      <c r="AR169" s="89" t="n">
        <f aca="false">CHOOSE($G$3,AG169-AH169,AH169-AG169)</f>
        <v>0</v>
      </c>
      <c r="AS169" s="103" t="n">
        <f aca="false">AP169+AQ169+AR169</f>
        <v>0</v>
      </c>
      <c r="AT169" s="103"/>
      <c r="AU169" s="90" t="n">
        <f aca="false">AS169+AN169</f>
        <v>0</v>
      </c>
      <c r="AW169" s="90" t="n">
        <f aca="false">AI169+AF169+AC169</f>
        <v>0</v>
      </c>
      <c r="AX169" s="104"/>
    </row>
    <row r="170" customFormat="false" ht="12" hidden="false" customHeight="true" outlineLevel="0" collapsed="false">
      <c r="A170" s="94" t="n">
        <f aca="false">EDATE(A169,1)</f>
        <v>41699</v>
      </c>
      <c r="B170" s="95" t="n">
        <f aca="false">VLOOKUP(MONTH(A170),Volumes,4)</f>
        <v>10000</v>
      </c>
      <c r="C170" s="96"/>
      <c r="D170" s="97" t="n">
        <f aca="false">B170+C170</f>
        <v>10000</v>
      </c>
      <c r="E170" s="84" t="n">
        <f aca="false">IF(X170=0,0,IF(AND(X170=1,$H$3=1),D170*S170,IF($H$3=2,D170,"N/A")))</f>
        <v>0</v>
      </c>
      <c r="F170" s="84" t="n">
        <f aca="false">E170*W170</f>
        <v>0</v>
      </c>
      <c r="G170" s="32" t="n">
        <f aca="false">VLOOKUP($A170,Table,MATCH(G$4,Curves,0))</f>
        <v>3.556</v>
      </c>
      <c r="H170" s="98" t="n">
        <f aca="false">G170</f>
        <v>3.556</v>
      </c>
      <c r="I170" s="99" t="n">
        <f aca="false">H170</f>
        <v>3.556</v>
      </c>
      <c r="J170" s="32" t="n">
        <f aca="false">VLOOKUP($A170,Table,MATCH(J$4,Curves,0))</f>
        <v>-0.001999999</v>
      </c>
      <c r="K170" s="98" t="n">
        <f aca="false">J170</f>
        <v>-0.001999999</v>
      </c>
      <c r="L170" s="99" t="n">
        <f aca="false">K170</f>
        <v>-0.001999999</v>
      </c>
      <c r="M170" s="32" t="n">
        <f aca="false">VLOOKUP($A170,Table,MATCH(M$4,Curves,0))</f>
        <v>0.01</v>
      </c>
      <c r="N170" s="98" t="n">
        <f aca="false">VLOOKUP($A170,Table,MATCH(N$4,Curves,0))</f>
        <v>0.03</v>
      </c>
      <c r="O170" s="99" t="n">
        <f aca="false">N170</f>
        <v>0.03</v>
      </c>
      <c r="P170" s="100"/>
      <c r="Q170" s="99" t="n">
        <f aca="false">O170+L170+I170</f>
        <v>3.584000001</v>
      </c>
      <c r="R170" s="100"/>
      <c r="S170" s="35" t="n">
        <f aca="false">A171-A170</f>
        <v>31</v>
      </c>
      <c r="T170" s="101" t="n">
        <f aca="false">CHOOSE(F$3,A171+24,A170)</f>
        <v>41754</v>
      </c>
      <c r="U170" s="35" t="n">
        <f aca="false">T170-C$3</f>
        <v>4980</v>
      </c>
      <c r="V170" s="32" t="n">
        <f aca="false">VLOOKUP($A170,Table,MATCH(V$4,Curves,0))</f>
        <v>0.070726654747332</v>
      </c>
      <c r="W170" s="102" t="n">
        <f aca="false">1/(1+CHOOSE(F$3,(V171+($K$3/10000))/2,(V170+($K$3/10000))/2))^(2*U170/365.25)</f>
        <v>0.387625641113014</v>
      </c>
      <c r="X170" s="35" t="n">
        <f aca="false">IF(AND(mthbeg&lt;=A170,mthend&gt;=A170),1,0)</f>
        <v>0</v>
      </c>
      <c r="Y170" s="35" t="n">
        <f aca="false">S170*X170</f>
        <v>0</v>
      </c>
      <c r="AA170" s="89" t="n">
        <f aca="false">F170*G170</f>
        <v>0</v>
      </c>
      <c r="AB170" s="89" t="n">
        <f aca="false">$F170*H170</f>
        <v>0</v>
      </c>
      <c r="AC170" s="89" t="n">
        <f aca="false">$F170*I170</f>
        <v>0</v>
      </c>
      <c r="AD170" s="89" t="n">
        <f aca="false">$F170*J170</f>
        <v>-0</v>
      </c>
      <c r="AE170" s="89" t="n">
        <f aca="false">$F170*K170</f>
        <v>-0</v>
      </c>
      <c r="AF170" s="89" t="n">
        <f aca="false">$F170*L170</f>
        <v>-0</v>
      </c>
      <c r="AG170" s="89" t="n">
        <f aca="false">$F170*M170</f>
        <v>0</v>
      </c>
      <c r="AH170" s="89" t="n">
        <f aca="false">$F170*N170</f>
        <v>0</v>
      </c>
      <c r="AI170" s="89" t="n">
        <f aca="false">F170*O170</f>
        <v>0</v>
      </c>
      <c r="AJ170" s="93"/>
      <c r="AK170" s="89" t="n">
        <f aca="false">CHOOSE($G$3,AB170-AC170,AC170-AB170)</f>
        <v>0</v>
      </c>
      <c r="AL170" s="89" t="n">
        <f aca="false">CHOOSE($G$3,AE170-AF170,AF170-AE170)</f>
        <v>0</v>
      </c>
      <c r="AM170" s="89" t="n">
        <f aca="false">CHOOSE($G$3,AH170-AI170,AI170-AH170)</f>
        <v>0</v>
      </c>
      <c r="AN170" s="103" t="n">
        <f aca="false">SUM(AK170:AM170)</f>
        <v>0</v>
      </c>
      <c r="AP170" s="89" t="n">
        <f aca="false">CHOOSE($G$3,AA170-AB170,AB170-AA170)</f>
        <v>0</v>
      </c>
      <c r="AQ170" s="89" t="n">
        <f aca="false">CHOOSE($G$3,AD170-AE170,AE170-AD170)</f>
        <v>0</v>
      </c>
      <c r="AR170" s="89" t="n">
        <f aca="false">CHOOSE($G$3,AG170-AH170,AH170-AG170)</f>
        <v>0</v>
      </c>
      <c r="AS170" s="103" t="n">
        <f aca="false">AP170+AQ170+AR170</f>
        <v>0</v>
      </c>
      <c r="AT170" s="103"/>
      <c r="AU170" s="90" t="n">
        <f aca="false">AS170+AN170</f>
        <v>0</v>
      </c>
      <c r="AW170" s="90" t="n">
        <f aca="false">AI170+AF170+AC170</f>
        <v>0</v>
      </c>
      <c r="AX170" s="104"/>
    </row>
    <row r="171" customFormat="false" ht="12" hidden="false" customHeight="true" outlineLevel="0" collapsed="false">
      <c r="A171" s="94" t="n">
        <f aca="false">EDATE(A170,1)</f>
        <v>41730</v>
      </c>
      <c r="B171" s="95" t="n">
        <f aca="false">VLOOKUP(MONTH(A171),Volumes,4)</f>
        <v>10000</v>
      </c>
      <c r="C171" s="96"/>
      <c r="D171" s="97" t="n">
        <f aca="false">B171+C171</f>
        <v>10000</v>
      </c>
      <c r="E171" s="84" t="n">
        <f aca="false">IF(X171=0,0,IF(AND(X171=1,$H$3=1),D171*S171,IF($H$3=2,D171,"N/A")))</f>
        <v>0</v>
      </c>
      <c r="F171" s="84" t="n">
        <f aca="false">E171*W171</f>
        <v>0</v>
      </c>
      <c r="G171" s="32" t="n">
        <f aca="false">VLOOKUP($A171,Table,MATCH(G$4,Curves,0))</f>
        <v>3.449</v>
      </c>
      <c r="H171" s="98" t="n">
        <f aca="false">G171</f>
        <v>3.449</v>
      </c>
      <c r="I171" s="99" t="n">
        <f aca="false">H171</f>
        <v>3.449</v>
      </c>
      <c r="J171" s="32" t="n">
        <f aca="false">VLOOKUP($A171,Table,MATCH(J$4,Curves,0))</f>
        <v>-0.001999999</v>
      </c>
      <c r="K171" s="98" t="n">
        <f aca="false">J171</f>
        <v>-0.001999999</v>
      </c>
      <c r="L171" s="99" t="n">
        <f aca="false">K171</f>
        <v>-0.001999999</v>
      </c>
      <c r="M171" s="32" t="n">
        <f aca="false">VLOOKUP($A171,Table,MATCH(M$4,Curves,0))</f>
        <v>0.0125</v>
      </c>
      <c r="N171" s="98" t="n">
        <f aca="false">VLOOKUP($A171,Table,MATCH(N$4,Curves,0))</f>
        <v>0.03</v>
      </c>
      <c r="O171" s="99" t="n">
        <f aca="false">N171</f>
        <v>0.03</v>
      </c>
      <c r="P171" s="100"/>
      <c r="Q171" s="99" t="n">
        <f aca="false">O171+L171+I171</f>
        <v>3.477000001</v>
      </c>
      <c r="R171" s="100"/>
      <c r="S171" s="35" t="n">
        <f aca="false">A172-A171</f>
        <v>30</v>
      </c>
      <c r="T171" s="101" t="n">
        <f aca="false">CHOOSE(F$3,A172+24,A171)</f>
        <v>41784</v>
      </c>
      <c r="U171" s="35" t="n">
        <f aca="false">T171-C$3</f>
        <v>5010</v>
      </c>
      <c r="V171" s="32" t="n">
        <f aca="false">VLOOKUP($A171,Table,MATCH(V$4,Curves,0))</f>
        <v>0.070730611139699</v>
      </c>
      <c r="W171" s="102" t="n">
        <f aca="false">1/(1+CHOOSE(F$3,(V172+($K$3/10000))/2,(V171+($K$3/10000))/2))^(2*U171/365.25)</f>
        <v>0.385399392424979</v>
      </c>
      <c r="X171" s="35" t="n">
        <f aca="false">IF(AND(mthbeg&lt;=A171,mthend&gt;=A171),1,0)</f>
        <v>0</v>
      </c>
      <c r="Y171" s="35" t="n">
        <f aca="false">S171*X171</f>
        <v>0</v>
      </c>
      <c r="AA171" s="89" t="n">
        <f aca="false">F171*G171</f>
        <v>0</v>
      </c>
      <c r="AB171" s="89" t="n">
        <f aca="false">$F171*H171</f>
        <v>0</v>
      </c>
      <c r="AC171" s="89" t="n">
        <f aca="false">$F171*I171</f>
        <v>0</v>
      </c>
      <c r="AD171" s="89" t="n">
        <f aca="false">$F171*J171</f>
        <v>-0</v>
      </c>
      <c r="AE171" s="89" t="n">
        <f aca="false">$F171*K171</f>
        <v>-0</v>
      </c>
      <c r="AF171" s="89" t="n">
        <f aca="false">$F171*L171</f>
        <v>-0</v>
      </c>
      <c r="AG171" s="89" t="n">
        <f aca="false">$F171*M171</f>
        <v>0</v>
      </c>
      <c r="AH171" s="89" t="n">
        <f aca="false">$F171*N171</f>
        <v>0</v>
      </c>
      <c r="AI171" s="89" t="n">
        <f aca="false">F171*O171</f>
        <v>0</v>
      </c>
      <c r="AJ171" s="93"/>
      <c r="AK171" s="89" t="n">
        <f aca="false">CHOOSE($G$3,AB171-AC171,AC171-AB171)</f>
        <v>0</v>
      </c>
      <c r="AL171" s="89" t="n">
        <f aca="false">CHOOSE($G$3,AE171-AF171,AF171-AE171)</f>
        <v>0</v>
      </c>
      <c r="AM171" s="89" t="n">
        <f aca="false">CHOOSE($G$3,AH171-AI171,AI171-AH171)</f>
        <v>0</v>
      </c>
      <c r="AN171" s="103" t="n">
        <f aca="false">SUM(AK171:AM171)</f>
        <v>0</v>
      </c>
      <c r="AP171" s="89" t="n">
        <f aca="false">CHOOSE($G$3,AA171-AB171,AB171-AA171)</f>
        <v>0</v>
      </c>
      <c r="AQ171" s="89" t="n">
        <f aca="false">CHOOSE($G$3,AD171-AE171,AE171-AD171)</f>
        <v>0</v>
      </c>
      <c r="AR171" s="89" t="n">
        <f aca="false">CHOOSE($G$3,AG171-AH171,AH171-AG171)</f>
        <v>0</v>
      </c>
      <c r="AS171" s="103" t="n">
        <f aca="false">AP171+AQ171+AR171</f>
        <v>0</v>
      </c>
      <c r="AT171" s="103"/>
      <c r="AU171" s="90" t="n">
        <f aca="false">AS171+AN171</f>
        <v>0</v>
      </c>
      <c r="AW171" s="90" t="n">
        <f aca="false">AI171+AF171+AC171</f>
        <v>0</v>
      </c>
      <c r="AX171" s="104"/>
    </row>
    <row r="172" customFormat="false" ht="12" hidden="false" customHeight="true" outlineLevel="0" collapsed="false">
      <c r="A172" s="94" t="n">
        <f aca="false">EDATE(A171,1)</f>
        <v>41760</v>
      </c>
      <c r="B172" s="95" t="n">
        <f aca="false">VLOOKUP(MONTH(A172),Volumes,4)</f>
        <v>20000</v>
      </c>
      <c r="C172" s="96"/>
      <c r="D172" s="97" t="n">
        <f aca="false">B172+C172</f>
        <v>20000</v>
      </c>
      <c r="E172" s="84" t="n">
        <f aca="false">IF(X172=0,0,IF(AND(X172=1,$H$3=1),D172*S172,IF($H$3=2,D172,"N/A")))</f>
        <v>0</v>
      </c>
      <c r="F172" s="84" t="n">
        <f aca="false">E172*W172</f>
        <v>0</v>
      </c>
      <c r="G172" s="32" t="n">
        <f aca="false">VLOOKUP($A172,Table,MATCH(G$4,Curves,0))</f>
        <v>3.445</v>
      </c>
      <c r="H172" s="98" t="n">
        <f aca="false">G172</f>
        <v>3.445</v>
      </c>
      <c r="I172" s="99" t="n">
        <f aca="false">H172</f>
        <v>3.445</v>
      </c>
      <c r="J172" s="32" t="n">
        <f aca="false">VLOOKUP($A172,Table,MATCH(J$4,Curves,0))</f>
        <v>-0.00225</v>
      </c>
      <c r="K172" s="98" t="n">
        <f aca="false">J172</f>
        <v>-0.00225</v>
      </c>
      <c r="L172" s="99" t="n">
        <f aca="false">K172</f>
        <v>-0.00225</v>
      </c>
      <c r="M172" s="32" t="n">
        <f aca="false">VLOOKUP($A172,Table,MATCH(M$4,Curves,0))</f>
        <v>0.0125</v>
      </c>
      <c r="N172" s="98" t="n">
        <f aca="false">VLOOKUP($A172,Table,MATCH(N$4,Curves,0))</f>
        <v>0.03</v>
      </c>
      <c r="O172" s="99" t="n">
        <f aca="false">N172</f>
        <v>0.03</v>
      </c>
      <c r="P172" s="100"/>
      <c r="Q172" s="99" t="n">
        <f aca="false">O172+L172+I172</f>
        <v>3.47275</v>
      </c>
      <c r="R172" s="100"/>
      <c r="S172" s="35" t="n">
        <f aca="false">A173-A172</f>
        <v>31</v>
      </c>
      <c r="T172" s="101" t="n">
        <f aca="false">CHOOSE(F$3,A173+24,A172)</f>
        <v>41815</v>
      </c>
      <c r="U172" s="35" t="n">
        <f aca="false">T172-C$3</f>
        <v>5041</v>
      </c>
      <c r="V172" s="32" t="n">
        <f aca="false">VLOOKUP($A172,Table,MATCH(V$4,Curves,0))</f>
        <v>0.070734439906513</v>
      </c>
      <c r="W172" s="102" t="n">
        <f aca="false">1/(1+CHOOSE(F$3,(V173+($K$3/10000))/2,(V172+($K$3/10000))/2))^(2*U172/365.25)</f>
        <v>0.383112122539503</v>
      </c>
      <c r="X172" s="35" t="n">
        <f aca="false">IF(AND(mthbeg&lt;=A172,mthend&gt;=A172),1,0)</f>
        <v>0</v>
      </c>
      <c r="Y172" s="35" t="n">
        <f aca="false">S172*X172</f>
        <v>0</v>
      </c>
      <c r="AA172" s="89" t="n">
        <f aca="false">F172*G172</f>
        <v>0</v>
      </c>
      <c r="AB172" s="89" t="n">
        <f aca="false">$F172*H172</f>
        <v>0</v>
      </c>
      <c r="AC172" s="89" t="n">
        <f aca="false">$F172*I172</f>
        <v>0</v>
      </c>
      <c r="AD172" s="89" t="n">
        <f aca="false">$F172*J172</f>
        <v>-0</v>
      </c>
      <c r="AE172" s="89" t="n">
        <f aca="false">$F172*K172</f>
        <v>-0</v>
      </c>
      <c r="AF172" s="89" t="n">
        <f aca="false">$F172*L172</f>
        <v>-0</v>
      </c>
      <c r="AG172" s="89" t="n">
        <f aca="false">$F172*M172</f>
        <v>0</v>
      </c>
      <c r="AH172" s="89" t="n">
        <f aca="false">$F172*N172</f>
        <v>0</v>
      </c>
      <c r="AI172" s="89" t="n">
        <f aca="false">F172*O172</f>
        <v>0</v>
      </c>
      <c r="AJ172" s="93"/>
      <c r="AK172" s="89" t="n">
        <f aca="false">CHOOSE($G$3,AB172-AC172,AC172-AB172)</f>
        <v>0</v>
      </c>
      <c r="AL172" s="89" t="n">
        <f aca="false">CHOOSE($G$3,AE172-AF172,AF172-AE172)</f>
        <v>0</v>
      </c>
      <c r="AM172" s="89" t="n">
        <f aca="false">CHOOSE($G$3,AH172-AI172,AI172-AH172)</f>
        <v>0</v>
      </c>
      <c r="AN172" s="103" t="n">
        <f aca="false">SUM(AK172:AM172)</f>
        <v>0</v>
      </c>
      <c r="AP172" s="89" t="n">
        <f aca="false">CHOOSE($G$3,AA172-AB172,AB172-AA172)</f>
        <v>0</v>
      </c>
      <c r="AQ172" s="89" t="n">
        <f aca="false">CHOOSE($G$3,AD172-AE172,AE172-AD172)</f>
        <v>0</v>
      </c>
      <c r="AR172" s="89" t="n">
        <f aca="false">CHOOSE($G$3,AG172-AH172,AH172-AG172)</f>
        <v>0</v>
      </c>
      <c r="AS172" s="103" t="n">
        <f aca="false">AP172+AQ172+AR172</f>
        <v>0</v>
      </c>
      <c r="AT172" s="103"/>
      <c r="AU172" s="90" t="n">
        <f aca="false">AS172+AN172</f>
        <v>0</v>
      </c>
      <c r="AW172" s="90" t="n">
        <f aca="false">AI172+AF172+AC172</f>
        <v>0</v>
      </c>
      <c r="AX172" s="104"/>
    </row>
    <row r="173" customFormat="false" ht="12" hidden="false" customHeight="true" outlineLevel="0" collapsed="false">
      <c r="A173" s="94" t="n">
        <f aca="false">EDATE(A172,1)</f>
        <v>41791</v>
      </c>
      <c r="B173" s="95" t="n">
        <f aca="false">VLOOKUP(MONTH(A173),Volumes,4)</f>
        <v>40000</v>
      </c>
      <c r="C173" s="96"/>
      <c r="D173" s="97" t="n">
        <f aca="false">B173+C173</f>
        <v>40000</v>
      </c>
      <c r="E173" s="84" t="n">
        <f aca="false">IF(X173=0,0,IF(AND(X173=1,$H$3=1),D173*S173,IF($H$3=2,D173,"N/A")))</f>
        <v>0</v>
      </c>
      <c r="F173" s="84" t="n">
        <f aca="false">E173*W173</f>
        <v>0</v>
      </c>
      <c r="G173" s="32" t="n">
        <f aca="false">VLOOKUP($A173,Table,MATCH(G$4,Curves,0))</f>
        <v>3.488</v>
      </c>
      <c r="H173" s="98" t="n">
        <f aca="false">G173</f>
        <v>3.488</v>
      </c>
      <c r="I173" s="99" t="n">
        <f aca="false">H173</f>
        <v>3.488</v>
      </c>
      <c r="J173" s="32" t="n">
        <f aca="false">VLOOKUP($A173,Table,MATCH(J$4,Curves,0))</f>
        <v>-0.00225</v>
      </c>
      <c r="K173" s="98" t="n">
        <f aca="false">J173</f>
        <v>-0.00225</v>
      </c>
      <c r="L173" s="99" t="n">
        <f aca="false">K173</f>
        <v>-0.00225</v>
      </c>
      <c r="M173" s="32" t="n">
        <f aca="false">VLOOKUP($A173,Table,MATCH(M$4,Curves,0))</f>
        <v>0.0125</v>
      </c>
      <c r="N173" s="98" t="n">
        <f aca="false">VLOOKUP($A173,Table,MATCH(N$4,Curves,0))</f>
        <v>0.03</v>
      </c>
      <c r="O173" s="99" t="n">
        <f aca="false">N173</f>
        <v>0.03</v>
      </c>
      <c r="P173" s="100"/>
      <c r="Q173" s="99" t="n">
        <f aca="false">O173+L173+I173</f>
        <v>3.51575</v>
      </c>
      <c r="R173" s="100"/>
      <c r="S173" s="35" t="n">
        <f aca="false">A174-A173</f>
        <v>30</v>
      </c>
      <c r="T173" s="101" t="n">
        <f aca="false">CHOOSE(F$3,A174+24,A173)</f>
        <v>41845</v>
      </c>
      <c r="U173" s="35" t="n">
        <f aca="false">T173-C$3</f>
        <v>5071</v>
      </c>
      <c r="V173" s="32" t="n">
        <f aca="false">VLOOKUP($A173,Table,MATCH(V$4,Curves,0))</f>
        <v>0.070738396298891</v>
      </c>
      <c r="W173" s="102" t="n">
        <f aca="false">1/(1+CHOOSE(F$3,(V174+($K$3/10000))/2,(V173+($K$3/10000))/2))^(2*U173/365.25)</f>
        <v>0.380911325898144</v>
      </c>
      <c r="X173" s="35" t="n">
        <f aca="false">IF(AND(mthbeg&lt;=A173,mthend&gt;=A173),1,0)</f>
        <v>0</v>
      </c>
      <c r="Y173" s="35" t="n">
        <f aca="false">S173*X173</f>
        <v>0</v>
      </c>
      <c r="AA173" s="89" t="n">
        <f aca="false">F173*G173</f>
        <v>0</v>
      </c>
      <c r="AB173" s="89" t="n">
        <f aca="false">$F173*H173</f>
        <v>0</v>
      </c>
      <c r="AC173" s="89" t="n">
        <f aca="false">$F173*I173</f>
        <v>0</v>
      </c>
      <c r="AD173" s="89" t="n">
        <f aca="false">$F173*J173</f>
        <v>-0</v>
      </c>
      <c r="AE173" s="89" t="n">
        <f aca="false">$F173*K173</f>
        <v>-0</v>
      </c>
      <c r="AF173" s="89" t="n">
        <f aca="false">$F173*L173</f>
        <v>-0</v>
      </c>
      <c r="AG173" s="89" t="n">
        <f aca="false">$F173*M173</f>
        <v>0</v>
      </c>
      <c r="AH173" s="89" t="n">
        <f aca="false">$F173*N173</f>
        <v>0</v>
      </c>
      <c r="AI173" s="89" t="n">
        <f aca="false">F173*O173</f>
        <v>0</v>
      </c>
      <c r="AJ173" s="93"/>
      <c r="AK173" s="89" t="n">
        <f aca="false">CHOOSE($G$3,AB173-AC173,AC173-AB173)</f>
        <v>0</v>
      </c>
      <c r="AL173" s="89" t="n">
        <f aca="false">CHOOSE($G$3,AE173-AF173,AF173-AE173)</f>
        <v>0</v>
      </c>
      <c r="AM173" s="89" t="n">
        <f aca="false">CHOOSE($G$3,AH173-AI173,AI173-AH173)</f>
        <v>0</v>
      </c>
      <c r="AN173" s="103" t="n">
        <f aca="false">SUM(AK173:AM173)</f>
        <v>0</v>
      </c>
      <c r="AP173" s="89" t="n">
        <f aca="false">CHOOSE($G$3,AA173-AB173,AB173-AA173)</f>
        <v>0</v>
      </c>
      <c r="AQ173" s="89" t="n">
        <f aca="false">CHOOSE($G$3,AD173-AE173,AE173-AD173)</f>
        <v>0</v>
      </c>
      <c r="AR173" s="89" t="n">
        <f aca="false">CHOOSE($G$3,AG173-AH173,AH173-AG173)</f>
        <v>0</v>
      </c>
      <c r="AS173" s="103" t="n">
        <f aca="false">AP173+AQ173+AR173</f>
        <v>0</v>
      </c>
      <c r="AT173" s="103"/>
      <c r="AU173" s="90" t="n">
        <f aca="false">AS173+AN173</f>
        <v>0</v>
      </c>
      <c r="AW173" s="90" t="n">
        <f aca="false">AI173+AF173+AC173</f>
        <v>0</v>
      </c>
      <c r="AX173" s="104"/>
    </row>
    <row r="174" customFormat="false" ht="12" hidden="false" customHeight="true" outlineLevel="0" collapsed="false">
      <c r="A174" s="94" t="n">
        <f aca="false">EDATE(A173,1)</f>
        <v>41821</v>
      </c>
      <c r="B174" s="95" t="n">
        <f aca="false">VLOOKUP(MONTH(A174),Volumes,4)</f>
        <v>40000</v>
      </c>
      <c r="C174" s="96"/>
      <c r="D174" s="97" t="n">
        <f aca="false">B174+C174</f>
        <v>40000</v>
      </c>
      <c r="E174" s="84" t="n">
        <f aca="false">IF(X174=0,0,IF(AND(X174=1,$H$3=1),D174*S174,IF($H$3=2,D174,"N/A")))</f>
        <v>0</v>
      </c>
      <c r="F174" s="84" t="n">
        <f aca="false">E174*W174</f>
        <v>0</v>
      </c>
      <c r="G174" s="32" t="n">
        <f aca="false">VLOOKUP($A174,Table,MATCH(G$4,Curves,0))</f>
        <v>3.5</v>
      </c>
      <c r="H174" s="98" t="n">
        <f aca="false">G174</f>
        <v>3.5</v>
      </c>
      <c r="I174" s="99" t="n">
        <f aca="false">H174</f>
        <v>3.5</v>
      </c>
      <c r="J174" s="32" t="n">
        <f aca="false">VLOOKUP($A174,Table,MATCH(J$4,Curves,0))</f>
        <v>-0.00225</v>
      </c>
      <c r="K174" s="98" t="n">
        <f aca="false">J174</f>
        <v>-0.00225</v>
      </c>
      <c r="L174" s="99" t="n">
        <f aca="false">K174</f>
        <v>-0.00225</v>
      </c>
      <c r="M174" s="32" t="n">
        <f aca="false">VLOOKUP($A174,Table,MATCH(M$4,Curves,0))</f>
        <v>0.0125</v>
      </c>
      <c r="N174" s="98" t="n">
        <f aca="false">VLOOKUP($A174,Table,MATCH(N$4,Curves,0))</f>
        <v>0.03</v>
      </c>
      <c r="O174" s="99" t="n">
        <f aca="false">N174</f>
        <v>0.03</v>
      </c>
      <c r="P174" s="100"/>
      <c r="Q174" s="99" t="n">
        <f aca="false">O174+L174+I174</f>
        <v>3.52775</v>
      </c>
      <c r="R174" s="100"/>
      <c r="S174" s="35" t="n">
        <f aca="false">A175-A174</f>
        <v>31</v>
      </c>
      <c r="T174" s="101" t="n">
        <f aca="false">CHOOSE(F$3,A175+24,A174)</f>
        <v>41876</v>
      </c>
      <c r="U174" s="35" t="n">
        <f aca="false">T174-C$3</f>
        <v>5102</v>
      </c>
      <c r="V174" s="32" t="n">
        <f aca="false">VLOOKUP($A174,Table,MATCH(V$4,Curves,0))</f>
        <v>0.070742225065714</v>
      </c>
      <c r="W174" s="102" t="n">
        <f aca="false">1/(1+CHOOSE(F$3,(V175+($K$3/10000))/2,(V174+($K$3/10000))/2))^(2*U174/365.25)</f>
        <v>0.378650208588998</v>
      </c>
      <c r="X174" s="35" t="n">
        <f aca="false">IF(AND(mthbeg&lt;=A174,mthend&gt;=A174),1,0)</f>
        <v>0</v>
      </c>
      <c r="Y174" s="35" t="n">
        <f aca="false">S174*X174</f>
        <v>0</v>
      </c>
      <c r="AA174" s="89" t="n">
        <f aca="false">F174*G174</f>
        <v>0</v>
      </c>
      <c r="AB174" s="89" t="n">
        <f aca="false">$F174*H174</f>
        <v>0</v>
      </c>
      <c r="AC174" s="89" t="n">
        <f aca="false">$F174*I174</f>
        <v>0</v>
      </c>
      <c r="AD174" s="89" t="n">
        <f aca="false">$F174*J174</f>
        <v>-0</v>
      </c>
      <c r="AE174" s="89" t="n">
        <f aca="false">$F174*K174</f>
        <v>-0</v>
      </c>
      <c r="AF174" s="89" t="n">
        <f aca="false">$F174*L174</f>
        <v>-0</v>
      </c>
      <c r="AG174" s="89" t="n">
        <f aca="false">$F174*M174</f>
        <v>0</v>
      </c>
      <c r="AH174" s="89" t="n">
        <f aca="false">$F174*N174</f>
        <v>0</v>
      </c>
      <c r="AI174" s="89" t="n">
        <f aca="false">F174*O174</f>
        <v>0</v>
      </c>
      <c r="AJ174" s="93"/>
      <c r="AK174" s="89" t="n">
        <f aca="false">CHOOSE($G$3,AB174-AC174,AC174-AB174)</f>
        <v>0</v>
      </c>
      <c r="AL174" s="89" t="n">
        <f aca="false">CHOOSE($G$3,AE174-AF174,AF174-AE174)</f>
        <v>0</v>
      </c>
      <c r="AM174" s="89" t="n">
        <f aca="false">CHOOSE($G$3,AH174-AI174,AI174-AH174)</f>
        <v>0</v>
      </c>
      <c r="AN174" s="103" t="n">
        <f aca="false">SUM(AK174:AM174)</f>
        <v>0</v>
      </c>
      <c r="AP174" s="89" t="n">
        <f aca="false">CHOOSE($G$3,AA174-AB174,AB174-AA174)</f>
        <v>0</v>
      </c>
      <c r="AQ174" s="89" t="n">
        <f aca="false">CHOOSE($G$3,AD174-AE174,AE174-AD174)</f>
        <v>0</v>
      </c>
      <c r="AR174" s="89" t="n">
        <f aca="false">CHOOSE($G$3,AG174-AH174,AH174-AG174)</f>
        <v>0</v>
      </c>
      <c r="AS174" s="103" t="n">
        <f aca="false">AP174+AQ174+AR174</f>
        <v>0</v>
      </c>
      <c r="AT174" s="103"/>
      <c r="AU174" s="90" t="n">
        <f aca="false">AS174+AN174</f>
        <v>0</v>
      </c>
      <c r="AW174" s="90" t="n">
        <f aca="false">AI174+AF174+AC174</f>
        <v>0</v>
      </c>
      <c r="AX174" s="104"/>
    </row>
    <row r="175" customFormat="false" ht="12" hidden="false" customHeight="true" outlineLevel="0" collapsed="false">
      <c r="A175" s="94" t="n">
        <f aca="false">EDATE(A174,1)</f>
        <v>41852</v>
      </c>
      <c r="B175" s="95" t="n">
        <f aca="false">VLOOKUP(MONTH(A175),Volumes,4)</f>
        <v>40000</v>
      </c>
      <c r="C175" s="96"/>
      <c r="D175" s="97" t="n">
        <f aca="false">B175+C175</f>
        <v>40000</v>
      </c>
      <c r="E175" s="84" t="n">
        <f aca="false">IF(X175=0,0,IF(AND(X175=1,$H$3=1),D175*S175,IF($H$3=2,D175,"N/A")))</f>
        <v>0</v>
      </c>
      <c r="F175" s="84" t="n">
        <f aca="false">E175*W175</f>
        <v>0</v>
      </c>
      <c r="G175" s="32" t="n">
        <f aca="false">VLOOKUP($A175,Table,MATCH(G$4,Curves,0))</f>
        <v>3.521</v>
      </c>
      <c r="H175" s="98" t="n">
        <f aca="false">G175</f>
        <v>3.521</v>
      </c>
      <c r="I175" s="99" t="n">
        <f aca="false">H175</f>
        <v>3.521</v>
      </c>
      <c r="J175" s="32" t="n">
        <f aca="false">VLOOKUP($A175,Table,MATCH(J$4,Curves,0))</f>
        <v>-0.00475</v>
      </c>
      <c r="K175" s="98" t="n">
        <f aca="false">J175</f>
        <v>-0.00475</v>
      </c>
      <c r="L175" s="99" t="n">
        <f aca="false">K175</f>
        <v>-0.00475</v>
      </c>
      <c r="M175" s="32" t="n">
        <f aca="false">VLOOKUP($A175,Table,MATCH(M$4,Curves,0))</f>
        <v>0.0125</v>
      </c>
      <c r="N175" s="98" t="n">
        <f aca="false">VLOOKUP($A175,Table,MATCH(N$4,Curves,0))</f>
        <v>0.03</v>
      </c>
      <c r="O175" s="99" t="n">
        <f aca="false">N175</f>
        <v>0.03</v>
      </c>
      <c r="P175" s="100"/>
      <c r="Q175" s="99" t="n">
        <f aca="false">O175+L175+I175</f>
        <v>3.54625</v>
      </c>
      <c r="R175" s="100"/>
      <c r="S175" s="35" t="n">
        <f aca="false">A176-A175</f>
        <v>31</v>
      </c>
      <c r="T175" s="101" t="n">
        <f aca="false">CHOOSE(F$3,A176+24,A175)</f>
        <v>41907</v>
      </c>
      <c r="U175" s="35" t="n">
        <f aca="false">T175-C$3</f>
        <v>5133</v>
      </c>
      <c r="V175" s="32" t="n">
        <f aca="false">VLOOKUP($A175,Table,MATCH(V$4,Curves,0))</f>
        <v>0.070746181458103</v>
      </c>
      <c r="W175" s="102" t="n">
        <f aca="false">1/(1+CHOOSE(F$3,(V176+($K$3/10000))/2,(V175+($K$3/10000))/2))^(2*U175/365.25)</f>
        <v>0.376402269325088</v>
      </c>
      <c r="X175" s="35" t="n">
        <f aca="false">IF(AND(mthbeg&lt;=A175,mthend&gt;=A175),1,0)</f>
        <v>0</v>
      </c>
      <c r="Y175" s="35" t="n">
        <f aca="false">S175*X175</f>
        <v>0</v>
      </c>
      <c r="AA175" s="89" t="n">
        <f aca="false">F175*G175</f>
        <v>0</v>
      </c>
      <c r="AB175" s="89" t="n">
        <f aca="false">$F175*H175</f>
        <v>0</v>
      </c>
      <c r="AC175" s="89" t="n">
        <f aca="false">$F175*I175</f>
        <v>0</v>
      </c>
      <c r="AD175" s="89" t="n">
        <f aca="false">$F175*J175</f>
        <v>-0</v>
      </c>
      <c r="AE175" s="89" t="n">
        <f aca="false">$F175*K175</f>
        <v>-0</v>
      </c>
      <c r="AF175" s="89" t="n">
        <f aca="false">$F175*L175</f>
        <v>-0</v>
      </c>
      <c r="AG175" s="89" t="n">
        <f aca="false">$F175*M175</f>
        <v>0</v>
      </c>
      <c r="AH175" s="89" t="n">
        <f aca="false">$F175*N175</f>
        <v>0</v>
      </c>
      <c r="AI175" s="89" t="n">
        <f aca="false">F175*O175</f>
        <v>0</v>
      </c>
      <c r="AJ175" s="93"/>
      <c r="AK175" s="89" t="n">
        <f aca="false">CHOOSE($G$3,AB175-AC175,AC175-AB175)</f>
        <v>0</v>
      </c>
      <c r="AL175" s="89" t="n">
        <f aca="false">CHOOSE($G$3,AE175-AF175,AF175-AE175)</f>
        <v>0</v>
      </c>
      <c r="AM175" s="89" t="n">
        <f aca="false">CHOOSE($G$3,AH175-AI175,AI175-AH175)</f>
        <v>0</v>
      </c>
      <c r="AN175" s="103" t="n">
        <f aca="false">SUM(AK175:AM175)</f>
        <v>0</v>
      </c>
      <c r="AP175" s="89" t="n">
        <f aca="false">CHOOSE($G$3,AA175-AB175,AB175-AA175)</f>
        <v>0</v>
      </c>
      <c r="AQ175" s="89" t="n">
        <f aca="false">CHOOSE($G$3,AD175-AE175,AE175-AD175)</f>
        <v>0</v>
      </c>
      <c r="AR175" s="89" t="n">
        <f aca="false">CHOOSE($G$3,AG175-AH175,AH175-AG175)</f>
        <v>0</v>
      </c>
      <c r="AS175" s="103" t="n">
        <f aca="false">AP175+AQ175+AR175</f>
        <v>0</v>
      </c>
      <c r="AT175" s="103"/>
      <c r="AU175" s="90" t="n">
        <f aca="false">AS175+AN175</f>
        <v>0</v>
      </c>
      <c r="AW175" s="90" t="n">
        <f aca="false">AI175+AF175+AC175</f>
        <v>0</v>
      </c>
      <c r="AX175" s="104"/>
    </row>
    <row r="176" customFormat="false" ht="12" hidden="false" customHeight="true" outlineLevel="0" collapsed="false">
      <c r="A176" s="94" t="n">
        <f aca="false">EDATE(A175,1)</f>
        <v>41883</v>
      </c>
      <c r="B176" s="95" t="n">
        <f aca="false">VLOOKUP(MONTH(A176),Volumes,4)</f>
        <v>20000</v>
      </c>
      <c r="C176" s="96"/>
      <c r="D176" s="97" t="n">
        <f aca="false">B176+C176</f>
        <v>20000</v>
      </c>
      <c r="E176" s="84" t="n">
        <f aca="false">IF(X176=0,0,IF(AND(X176=1,$H$3=1),D176*S176,IF($H$3=2,D176,"N/A")))</f>
        <v>0</v>
      </c>
      <c r="F176" s="84" t="n">
        <f aca="false">E176*W176</f>
        <v>0</v>
      </c>
      <c r="G176" s="32" t="n">
        <f aca="false">VLOOKUP($A176,Table,MATCH(G$4,Curves,0))</f>
        <v>3.537</v>
      </c>
      <c r="H176" s="98" t="n">
        <f aca="false">G176</f>
        <v>3.537</v>
      </c>
      <c r="I176" s="99" t="n">
        <f aca="false">H176</f>
        <v>3.537</v>
      </c>
      <c r="J176" s="32" t="n">
        <f aca="false">VLOOKUP($A176,Table,MATCH(J$4,Curves,0))</f>
        <v>-0.00475</v>
      </c>
      <c r="K176" s="98" t="n">
        <f aca="false">J176</f>
        <v>-0.00475</v>
      </c>
      <c r="L176" s="99" t="n">
        <f aca="false">K176</f>
        <v>-0.00475</v>
      </c>
      <c r="M176" s="32" t="n">
        <f aca="false">VLOOKUP($A176,Table,MATCH(M$4,Curves,0))</f>
        <v>0.0125</v>
      </c>
      <c r="N176" s="98" t="n">
        <f aca="false">VLOOKUP($A176,Table,MATCH(N$4,Curves,0))</f>
        <v>0.03</v>
      </c>
      <c r="O176" s="99" t="n">
        <f aca="false">N176</f>
        <v>0.03</v>
      </c>
      <c r="P176" s="100"/>
      <c r="Q176" s="99" t="n">
        <f aca="false">O176+L176+I176</f>
        <v>3.56225</v>
      </c>
      <c r="R176" s="100"/>
      <c r="S176" s="35" t="n">
        <f aca="false">A177-A176</f>
        <v>30</v>
      </c>
      <c r="T176" s="101" t="n">
        <f aca="false">CHOOSE(F$3,A177+24,A176)</f>
        <v>41937</v>
      </c>
      <c r="U176" s="35" t="n">
        <f aca="false">T176-C$3</f>
        <v>5163</v>
      </c>
      <c r="V176" s="32" t="n">
        <f aca="false">VLOOKUP($A176,Table,MATCH(V$4,Curves,0))</f>
        <v>0.070750137850497</v>
      </c>
      <c r="W176" s="102" t="n">
        <f aca="false">1/(1+CHOOSE(F$3,(V177+($K$3/10000))/2,(V176+($K$3/10000))/2))^(2*U176/365.25)</f>
        <v>0.374239320532383</v>
      </c>
      <c r="X176" s="35" t="n">
        <f aca="false">IF(AND(mthbeg&lt;=A176,mthend&gt;=A176),1,0)</f>
        <v>0</v>
      </c>
      <c r="Y176" s="35" t="n">
        <f aca="false">S176*X176</f>
        <v>0</v>
      </c>
      <c r="AA176" s="89" t="n">
        <f aca="false">F176*G176</f>
        <v>0</v>
      </c>
      <c r="AB176" s="89" t="n">
        <f aca="false">$F176*H176</f>
        <v>0</v>
      </c>
      <c r="AC176" s="89" t="n">
        <f aca="false">$F176*I176</f>
        <v>0</v>
      </c>
      <c r="AD176" s="89" t="n">
        <f aca="false">$F176*J176</f>
        <v>-0</v>
      </c>
      <c r="AE176" s="89" t="n">
        <f aca="false">$F176*K176</f>
        <v>-0</v>
      </c>
      <c r="AF176" s="89" t="n">
        <f aca="false">$F176*L176</f>
        <v>-0</v>
      </c>
      <c r="AG176" s="89" t="n">
        <f aca="false">$F176*M176</f>
        <v>0</v>
      </c>
      <c r="AH176" s="89" t="n">
        <f aca="false">$F176*N176</f>
        <v>0</v>
      </c>
      <c r="AI176" s="89" t="n">
        <f aca="false">F176*O176</f>
        <v>0</v>
      </c>
      <c r="AJ176" s="93"/>
      <c r="AK176" s="89" t="n">
        <f aca="false">CHOOSE($G$3,AB176-AC176,AC176-AB176)</f>
        <v>0</v>
      </c>
      <c r="AL176" s="89" t="n">
        <f aca="false">CHOOSE($G$3,AE176-AF176,AF176-AE176)</f>
        <v>0</v>
      </c>
      <c r="AM176" s="89" t="n">
        <f aca="false">CHOOSE($G$3,AH176-AI176,AI176-AH176)</f>
        <v>0</v>
      </c>
      <c r="AN176" s="103" t="n">
        <f aca="false">SUM(AK176:AM176)</f>
        <v>0</v>
      </c>
      <c r="AP176" s="89" t="n">
        <f aca="false">CHOOSE($G$3,AA176-AB176,AB176-AA176)</f>
        <v>0</v>
      </c>
      <c r="AQ176" s="89" t="n">
        <f aca="false">CHOOSE($G$3,AD176-AE176,AE176-AD176)</f>
        <v>0</v>
      </c>
      <c r="AR176" s="89" t="n">
        <f aca="false">CHOOSE($G$3,AG176-AH176,AH176-AG176)</f>
        <v>0</v>
      </c>
      <c r="AS176" s="103" t="n">
        <f aca="false">AP176+AQ176+AR176</f>
        <v>0</v>
      </c>
      <c r="AT176" s="103"/>
      <c r="AU176" s="90" t="n">
        <f aca="false">AS176+AN176</f>
        <v>0</v>
      </c>
      <c r="AW176" s="90" t="n">
        <f aca="false">AI176+AF176+AC176</f>
        <v>0</v>
      </c>
      <c r="AX176" s="104"/>
    </row>
    <row r="177" customFormat="false" ht="12" hidden="false" customHeight="true" outlineLevel="0" collapsed="false">
      <c r="A177" s="94" t="n">
        <f aca="false">EDATE(A176,1)</f>
        <v>41913</v>
      </c>
      <c r="B177" s="95" t="n">
        <f aca="false">VLOOKUP(MONTH(A177),Volumes,4)</f>
        <v>10000</v>
      </c>
      <c r="C177" s="96"/>
      <c r="D177" s="97" t="n">
        <f aca="false">B177+C177</f>
        <v>10000</v>
      </c>
      <c r="E177" s="84" t="n">
        <f aca="false">IF(X177=0,0,IF(AND(X177=1,$H$3=1),D177*S177,IF($H$3=2,D177,"N/A")))</f>
        <v>0</v>
      </c>
      <c r="F177" s="84" t="n">
        <f aca="false">E177*W177</f>
        <v>0</v>
      </c>
      <c r="G177" s="32" t="n">
        <f aca="false">VLOOKUP($A177,Table,MATCH(G$4,Curves,0))</f>
        <v>3.541</v>
      </c>
      <c r="H177" s="98" t="n">
        <f aca="false">G177</f>
        <v>3.541</v>
      </c>
      <c r="I177" s="99" t="n">
        <f aca="false">H177</f>
        <v>3.541</v>
      </c>
      <c r="J177" s="32" t="n">
        <f aca="false">VLOOKUP($A177,Table,MATCH(J$4,Curves,0))</f>
        <v>-0.0205</v>
      </c>
      <c r="K177" s="98" t="n">
        <f aca="false">J177</f>
        <v>-0.0205</v>
      </c>
      <c r="L177" s="99" t="n">
        <f aca="false">K177</f>
        <v>-0.0205</v>
      </c>
      <c r="M177" s="32" t="n">
        <f aca="false">VLOOKUP($A177,Table,MATCH(M$4,Curves,0))</f>
        <v>0.0125</v>
      </c>
      <c r="N177" s="98" t="n">
        <f aca="false">VLOOKUP($A177,Table,MATCH(N$4,Curves,0))</f>
        <v>0.03</v>
      </c>
      <c r="O177" s="99" t="n">
        <f aca="false">N177</f>
        <v>0.03</v>
      </c>
      <c r="P177" s="100"/>
      <c r="Q177" s="99" t="n">
        <f aca="false">O177+L177+I177</f>
        <v>3.5505</v>
      </c>
      <c r="R177" s="100"/>
      <c r="S177" s="35" t="n">
        <f aca="false">A178-A177</f>
        <v>31</v>
      </c>
      <c r="T177" s="101" t="n">
        <f aca="false">CHOOSE(F$3,A178+24,A177)</f>
        <v>41968</v>
      </c>
      <c r="U177" s="35" t="n">
        <f aca="false">T177-C$3</f>
        <v>5194</v>
      </c>
      <c r="V177" s="32" t="n">
        <f aca="false">VLOOKUP($A177,Table,MATCH(V$4,Curves,0))</f>
        <v>0.070753966617334</v>
      </c>
      <c r="W177" s="102" t="n">
        <f aca="false">1/(1+CHOOSE(F$3,(V178+($K$3/10000))/2,(V177+($K$3/10000))/2))^(2*U177/365.25)</f>
        <v>0.37201709271392</v>
      </c>
      <c r="X177" s="35" t="n">
        <f aca="false">IF(AND(mthbeg&lt;=A177,mthend&gt;=A177),1,0)</f>
        <v>0</v>
      </c>
      <c r="Y177" s="35" t="n">
        <f aca="false">S177*X177</f>
        <v>0</v>
      </c>
      <c r="AA177" s="89" t="n">
        <f aca="false">F177*G177</f>
        <v>0</v>
      </c>
      <c r="AB177" s="89" t="n">
        <f aca="false">$F177*H177</f>
        <v>0</v>
      </c>
      <c r="AC177" s="89" t="n">
        <f aca="false">$F177*I177</f>
        <v>0</v>
      </c>
      <c r="AD177" s="89" t="n">
        <f aca="false">$F177*J177</f>
        <v>-0</v>
      </c>
      <c r="AE177" s="89" t="n">
        <f aca="false">$F177*K177</f>
        <v>-0</v>
      </c>
      <c r="AF177" s="89" t="n">
        <f aca="false">$F177*L177</f>
        <v>-0</v>
      </c>
      <c r="AG177" s="89" t="n">
        <f aca="false">$F177*M177</f>
        <v>0</v>
      </c>
      <c r="AH177" s="89" t="n">
        <f aca="false">$F177*N177</f>
        <v>0</v>
      </c>
      <c r="AI177" s="89" t="n">
        <f aca="false">F177*O177</f>
        <v>0</v>
      </c>
      <c r="AJ177" s="93"/>
      <c r="AK177" s="89" t="n">
        <f aca="false">CHOOSE($G$3,AB177-AC177,AC177-AB177)</f>
        <v>0</v>
      </c>
      <c r="AL177" s="89" t="n">
        <f aca="false">CHOOSE($G$3,AE177-AF177,AF177-AE177)</f>
        <v>0</v>
      </c>
      <c r="AM177" s="89" t="n">
        <f aca="false">CHOOSE($G$3,AH177-AI177,AI177-AH177)</f>
        <v>0</v>
      </c>
      <c r="AN177" s="103" t="n">
        <f aca="false">SUM(AK177:AM177)</f>
        <v>0</v>
      </c>
      <c r="AP177" s="89" t="n">
        <f aca="false">CHOOSE($G$3,AA177-AB177,AB177-AA177)</f>
        <v>0</v>
      </c>
      <c r="AQ177" s="89" t="n">
        <f aca="false">CHOOSE($G$3,AD177-AE177,AE177-AD177)</f>
        <v>0</v>
      </c>
      <c r="AR177" s="89" t="n">
        <f aca="false">CHOOSE($G$3,AG177-AH177,AH177-AG177)</f>
        <v>0</v>
      </c>
      <c r="AS177" s="103" t="n">
        <f aca="false">AP177+AQ177+AR177</f>
        <v>0</v>
      </c>
      <c r="AT177" s="103"/>
      <c r="AU177" s="90" t="n">
        <f aca="false">AS177+AN177</f>
        <v>0</v>
      </c>
      <c r="AW177" s="90" t="n">
        <f aca="false">AI177+AF177+AC177</f>
        <v>0</v>
      </c>
      <c r="AX177" s="104"/>
    </row>
    <row r="178" customFormat="false" ht="12" hidden="false" customHeight="true" outlineLevel="0" collapsed="false">
      <c r="A178" s="94" t="n">
        <f aca="false">EDATE(A177,1)</f>
        <v>41944</v>
      </c>
      <c r="B178" s="95" t="n">
        <f aca="false">VLOOKUP(MONTH(A178),Volumes,4)</f>
        <v>10000</v>
      </c>
      <c r="C178" s="96"/>
      <c r="D178" s="97" t="n">
        <f aca="false">B178+C178</f>
        <v>10000</v>
      </c>
      <c r="E178" s="84" t="n">
        <f aca="false">IF(X178=0,0,IF(AND(X178=1,$H$3=1),D178*S178,IF($H$3=2,D178,"N/A")))</f>
        <v>0</v>
      </c>
      <c r="F178" s="84" t="n">
        <f aca="false">E178*W178</f>
        <v>0</v>
      </c>
      <c r="G178" s="32" t="n">
        <f aca="false">VLOOKUP($A178,Table,MATCH(G$4,Curves,0))</f>
        <v>3.578</v>
      </c>
      <c r="H178" s="98" t="n">
        <f aca="false">G178</f>
        <v>3.578</v>
      </c>
      <c r="I178" s="99" t="n">
        <f aca="false">H178</f>
        <v>3.578</v>
      </c>
      <c r="J178" s="32" t="n">
        <f aca="false">VLOOKUP($A178,Table,MATCH(J$4,Curves,0))</f>
        <v>-0.0195</v>
      </c>
      <c r="K178" s="98" t="n">
        <f aca="false">J178</f>
        <v>-0.0195</v>
      </c>
      <c r="L178" s="99" t="n">
        <f aca="false">K178</f>
        <v>-0.0195</v>
      </c>
      <c r="M178" s="32" t="n">
        <f aca="false">VLOOKUP($A178,Table,MATCH(M$4,Curves,0))</f>
        <v>0.01</v>
      </c>
      <c r="N178" s="98" t="n">
        <f aca="false">VLOOKUP($A178,Table,MATCH(N$4,Curves,0))</f>
        <v>0.03</v>
      </c>
      <c r="O178" s="99" t="n">
        <f aca="false">N178</f>
        <v>0.03</v>
      </c>
      <c r="P178" s="100"/>
      <c r="Q178" s="99" t="n">
        <f aca="false">O178+L178+I178</f>
        <v>3.5885</v>
      </c>
      <c r="R178" s="100"/>
      <c r="S178" s="35" t="n">
        <f aca="false">A179-A178</f>
        <v>30</v>
      </c>
      <c r="T178" s="101" t="n">
        <f aca="false">CHOOSE(F$3,A179+24,A178)</f>
        <v>41998</v>
      </c>
      <c r="U178" s="35" t="n">
        <f aca="false">T178-C$3</f>
        <v>5224</v>
      </c>
      <c r="V178" s="32" t="n">
        <f aca="false">VLOOKUP($A178,Table,MATCH(V$4,Curves,0))</f>
        <v>0.070757923009738</v>
      </c>
      <c r="W178" s="102" t="n">
        <f aca="false">1/(1+CHOOSE(F$3,(V179+($K$3/10000))/2,(V178+($K$3/10000))/2))^(2*U178/365.25)</f>
        <v>0.369878885999067</v>
      </c>
      <c r="X178" s="35" t="n">
        <f aca="false">IF(AND(mthbeg&lt;=A178,mthend&gt;=A178),1,0)</f>
        <v>0</v>
      </c>
      <c r="Y178" s="35" t="n">
        <f aca="false">S178*X178</f>
        <v>0</v>
      </c>
      <c r="AA178" s="89" t="n">
        <f aca="false">F178*G178</f>
        <v>0</v>
      </c>
      <c r="AB178" s="89" t="n">
        <f aca="false">$F178*H178</f>
        <v>0</v>
      </c>
      <c r="AC178" s="89" t="n">
        <f aca="false">$F178*I178</f>
        <v>0</v>
      </c>
      <c r="AD178" s="89" t="n">
        <f aca="false">$F178*J178</f>
        <v>-0</v>
      </c>
      <c r="AE178" s="89" t="n">
        <f aca="false">$F178*K178</f>
        <v>-0</v>
      </c>
      <c r="AF178" s="89" t="n">
        <f aca="false">$F178*L178</f>
        <v>-0</v>
      </c>
      <c r="AG178" s="89" t="n">
        <f aca="false">$F178*M178</f>
        <v>0</v>
      </c>
      <c r="AH178" s="89" t="n">
        <f aca="false">$F178*N178</f>
        <v>0</v>
      </c>
      <c r="AI178" s="89" t="n">
        <f aca="false">F178*O178</f>
        <v>0</v>
      </c>
      <c r="AJ178" s="93"/>
      <c r="AK178" s="89" t="n">
        <f aca="false">CHOOSE($G$3,AB178-AC178,AC178-AB178)</f>
        <v>0</v>
      </c>
      <c r="AL178" s="89" t="n">
        <f aca="false">CHOOSE($G$3,AE178-AF178,AF178-AE178)</f>
        <v>0</v>
      </c>
      <c r="AM178" s="89" t="n">
        <f aca="false">CHOOSE($G$3,AH178-AI178,AI178-AH178)</f>
        <v>0</v>
      </c>
      <c r="AN178" s="103" t="n">
        <f aca="false">SUM(AK178:AM178)</f>
        <v>0</v>
      </c>
      <c r="AP178" s="89" t="n">
        <f aca="false">CHOOSE($G$3,AA178-AB178,AB178-AA178)</f>
        <v>0</v>
      </c>
      <c r="AQ178" s="89" t="n">
        <f aca="false">CHOOSE($G$3,AD178-AE178,AE178-AD178)</f>
        <v>0</v>
      </c>
      <c r="AR178" s="89" t="n">
        <f aca="false">CHOOSE($G$3,AG178-AH178,AH178-AG178)</f>
        <v>0</v>
      </c>
      <c r="AS178" s="103" t="n">
        <f aca="false">AP178+AQ178+AR178</f>
        <v>0</v>
      </c>
      <c r="AT178" s="103"/>
      <c r="AU178" s="90" t="n">
        <f aca="false">AS178+AN178</f>
        <v>0</v>
      </c>
      <c r="AW178" s="90" t="n">
        <f aca="false">AI178+AF178+AC178</f>
        <v>0</v>
      </c>
      <c r="AX178" s="104"/>
    </row>
    <row r="179" customFormat="false" ht="12" hidden="false" customHeight="true" outlineLevel="0" collapsed="false">
      <c r="A179" s="94" t="n">
        <f aca="false">EDATE(A178,1)</f>
        <v>41974</v>
      </c>
      <c r="B179" s="95" t="n">
        <f aca="false">VLOOKUP(MONTH(A179),Volumes,4)</f>
        <v>10000</v>
      </c>
      <c r="C179" s="96"/>
      <c r="D179" s="97" t="n">
        <f aca="false">B179+C179</f>
        <v>10000</v>
      </c>
      <c r="E179" s="84" t="n">
        <f aca="false">IF(X179=0,0,IF(AND(X179=1,$H$3=1),D179*S179,IF($H$3=2,D179,"N/A")))</f>
        <v>0</v>
      </c>
      <c r="F179" s="84" t="n">
        <f aca="false">E179*W179</f>
        <v>0</v>
      </c>
      <c r="G179" s="32" t="n">
        <f aca="false">VLOOKUP($A179,Table,MATCH(G$4,Curves,0))</f>
        <v>3.631</v>
      </c>
      <c r="H179" s="98" t="n">
        <f aca="false">G179</f>
        <v>3.631</v>
      </c>
      <c r="I179" s="99" t="n">
        <f aca="false">H179</f>
        <v>3.631</v>
      </c>
      <c r="J179" s="32" t="n">
        <f aca="false">VLOOKUP($A179,Table,MATCH(J$4,Curves,0))</f>
        <v>-0.0195</v>
      </c>
      <c r="K179" s="98" t="n">
        <f aca="false">J179</f>
        <v>-0.0195</v>
      </c>
      <c r="L179" s="99" t="n">
        <f aca="false">K179</f>
        <v>-0.0195</v>
      </c>
      <c r="M179" s="32" t="n">
        <f aca="false">VLOOKUP($A179,Table,MATCH(M$4,Curves,0))</f>
        <v>0.01</v>
      </c>
      <c r="N179" s="98" t="n">
        <f aca="false">VLOOKUP($A179,Table,MATCH(N$4,Curves,0))</f>
        <v>0.03</v>
      </c>
      <c r="O179" s="99" t="n">
        <f aca="false">N179</f>
        <v>0.03</v>
      </c>
      <c r="P179" s="100"/>
      <c r="Q179" s="99" t="n">
        <f aca="false">O179+L179+I179</f>
        <v>3.6415</v>
      </c>
      <c r="R179" s="100"/>
      <c r="S179" s="35" t="n">
        <f aca="false">A180-A179</f>
        <v>31</v>
      </c>
      <c r="T179" s="101" t="n">
        <f aca="false">CHOOSE(F$3,A180+24,A179)</f>
        <v>42029</v>
      </c>
      <c r="U179" s="35" t="n">
        <f aca="false">T179-C$3</f>
        <v>5255</v>
      </c>
      <c r="V179" s="32" t="n">
        <f aca="false">VLOOKUP($A179,Table,MATCH(V$4,Curves,0))</f>
        <v>0.070761751776586</v>
      </c>
      <c r="W179" s="102" t="n">
        <f aca="false">1/(1+CHOOSE(F$3,(V180+($K$3/10000))/2,(V179+($K$3/10000))/2))^(2*U179/365.25)</f>
        <v>0.367682081164047</v>
      </c>
      <c r="X179" s="35" t="n">
        <f aca="false">IF(AND(mthbeg&lt;=A179,mthend&gt;=A179),1,0)</f>
        <v>0</v>
      </c>
      <c r="Y179" s="35" t="n">
        <f aca="false">S179*X179</f>
        <v>0</v>
      </c>
      <c r="AA179" s="89" t="n">
        <f aca="false">F179*G179</f>
        <v>0</v>
      </c>
      <c r="AB179" s="89" t="n">
        <f aca="false">$F179*H179</f>
        <v>0</v>
      </c>
      <c r="AC179" s="89" t="n">
        <f aca="false">$F179*I179</f>
        <v>0</v>
      </c>
      <c r="AD179" s="89" t="n">
        <f aca="false">$F179*J179</f>
        <v>-0</v>
      </c>
      <c r="AE179" s="89" t="n">
        <f aca="false">$F179*K179</f>
        <v>-0</v>
      </c>
      <c r="AF179" s="89" t="n">
        <f aca="false">$F179*L179</f>
        <v>-0</v>
      </c>
      <c r="AG179" s="89" t="n">
        <f aca="false">$F179*M179</f>
        <v>0</v>
      </c>
      <c r="AH179" s="89" t="n">
        <f aca="false">$F179*N179</f>
        <v>0</v>
      </c>
      <c r="AI179" s="89" t="n">
        <f aca="false">F179*O179</f>
        <v>0</v>
      </c>
      <c r="AJ179" s="93"/>
      <c r="AK179" s="89" t="n">
        <f aca="false">CHOOSE($G$3,AB179-AC179,AC179-AB179)</f>
        <v>0</v>
      </c>
      <c r="AL179" s="89" t="n">
        <f aca="false">CHOOSE($G$3,AE179-AF179,AF179-AE179)</f>
        <v>0</v>
      </c>
      <c r="AM179" s="89" t="n">
        <f aca="false">CHOOSE($G$3,AH179-AI179,AI179-AH179)</f>
        <v>0</v>
      </c>
      <c r="AN179" s="103" t="n">
        <f aca="false">SUM(AK179:AM179)</f>
        <v>0</v>
      </c>
      <c r="AP179" s="89" t="n">
        <f aca="false">CHOOSE($G$3,AA179-AB179,AB179-AA179)</f>
        <v>0</v>
      </c>
      <c r="AQ179" s="89" t="n">
        <f aca="false">CHOOSE($G$3,AD179-AE179,AE179-AD179)</f>
        <v>0</v>
      </c>
      <c r="AR179" s="89" t="n">
        <f aca="false">CHOOSE($G$3,AG179-AH179,AH179-AG179)</f>
        <v>0</v>
      </c>
      <c r="AS179" s="103" t="n">
        <f aca="false">AP179+AQ179+AR179</f>
        <v>0</v>
      </c>
      <c r="AT179" s="103"/>
      <c r="AU179" s="90" t="n">
        <f aca="false">AS179+AN179</f>
        <v>0</v>
      </c>
      <c r="AW179" s="90" t="n">
        <f aca="false">AI179+AF179+AC179</f>
        <v>0</v>
      </c>
      <c r="AX179" s="104"/>
    </row>
    <row r="180" customFormat="false" ht="12" hidden="false" customHeight="true" outlineLevel="0" collapsed="false">
      <c r="A180" s="94" t="n">
        <f aca="false">EDATE(A179,1)</f>
        <v>42005</v>
      </c>
      <c r="B180" s="95" t="n">
        <f aca="false">VLOOKUP(MONTH(A180),Volumes,4)</f>
        <v>10000</v>
      </c>
      <c r="C180" s="96"/>
      <c r="D180" s="97" t="n">
        <f aca="false">B180+C180</f>
        <v>10000</v>
      </c>
      <c r="E180" s="84" t="n">
        <f aca="false">IF(X180=0,0,IF(AND(X180=1,$H$3=1),D180*S180,IF($H$3=2,D180,"N/A")))</f>
        <v>0</v>
      </c>
      <c r="F180" s="84" t="n">
        <f aca="false">E180*W180</f>
        <v>0</v>
      </c>
      <c r="G180" s="32" t="n">
        <f aca="false">VLOOKUP($A180,Table,MATCH(G$4,Curves,0))</f>
        <v>3.841</v>
      </c>
      <c r="H180" s="98" t="n">
        <f aca="false">G180</f>
        <v>3.841</v>
      </c>
      <c r="I180" s="99" t="n">
        <f aca="false">H180</f>
        <v>3.841</v>
      </c>
      <c r="J180" s="32" t="n">
        <f aca="false">VLOOKUP($A180,Table,MATCH(J$4,Curves,0))</f>
        <v>-0.0195</v>
      </c>
      <c r="K180" s="98" t="n">
        <f aca="false">J180</f>
        <v>-0.0195</v>
      </c>
      <c r="L180" s="99" t="n">
        <f aca="false">K180</f>
        <v>-0.0195</v>
      </c>
      <c r="M180" s="32" t="n">
        <f aca="false">VLOOKUP($A180,Table,MATCH(M$4,Curves,0))</f>
        <v>0.01</v>
      </c>
      <c r="N180" s="98" t="n">
        <f aca="false">VLOOKUP($A180,Table,MATCH(N$4,Curves,0))</f>
        <v>0.03</v>
      </c>
      <c r="O180" s="99" t="n">
        <f aca="false">N180</f>
        <v>0.03</v>
      </c>
      <c r="P180" s="100"/>
      <c r="Q180" s="99" t="n">
        <f aca="false">O180+L180+I180</f>
        <v>3.8515</v>
      </c>
      <c r="R180" s="100"/>
      <c r="S180" s="35" t="n">
        <f aca="false">A181-A180</f>
        <v>31</v>
      </c>
      <c r="T180" s="101" t="n">
        <f aca="false">CHOOSE(F$3,A181+24,A180)</f>
        <v>42060</v>
      </c>
      <c r="U180" s="35" t="n">
        <f aca="false">T180-C$3</f>
        <v>5286</v>
      </c>
      <c r="V180" s="32" t="n">
        <f aca="false">VLOOKUP($A180,Table,MATCH(V$4,Curves,0))</f>
        <v>0.070765708169001</v>
      </c>
      <c r="W180" s="102" t="n">
        <f aca="false">1/(1+CHOOSE(F$3,(V181+($K$3/10000))/2,(V180+($K$3/10000))/2))^(2*U180/365.25)</f>
        <v>0.365498086675738</v>
      </c>
      <c r="X180" s="35" t="n">
        <f aca="false">IF(AND(mthbeg&lt;=A180,mthend&gt;=A180),1,0)</f>
        <v>0</v>
      </c>
      <c r="Y180" s="35" t="n">
        <f aca="false">S180*X180</f>
        <v>0</v>
      </c>
      <c r="AA180" s="89" t="n">
        <f aca="false">F180*G180</f>
        <v>0</v>
      </c>
      <c r="AB180" s="89" t="n">
        <f aca="false">$F180*H180</f>
        <v>0</v>
      </c>
      <c r="AC180" s="89" t="n">
        <f aca="false">$F180*I180</f>
        <v>0</v>
      </c>
      <c r="AD180" s="89" t="n">
        <f aca="false">$F180*J180</f>
        <v>-0</v>
      </c>
      <c r="AE180" s="89" t="n">
        <f aca="false">$F180*K180</f>
        <v>-0</v>
      </c>
      <c r="AF180" s="89" t="n">
        <f aca="false">$F180*L180</f>
        <v>-0</v>
      </c>
      <c r="AG180" s="89" t="n">
        <f aca="false">$F180*M180</f>
        <v>0</v>
      </c>
      <c r="AH180" s="89" t="n">
        <f aca="false">$F180*N180</f>
        <v>0</v>
      </c>
      <c r="AI180" s="89" t="n">
        <f aca="false">F180*O180</f>
        <v>0</v>
      </c>
      <c r="AJ180" s="93"/>
      <c r="AK180" s="89" t="n">
        <f aca="false">CHOOSE($G$3,AB180-AC180,AC180-AB180)</f>
        <v>0</v>
      </c>
      <c r="AL180" s="89" t="n">
        <f aca="false">CHOOSE($G$3,AE180-AF180,AF180-AE180)</f>
        <v>0</v>
      </c>
      <c r="AM180" s="89" t="n">
        <f aca="false">CHOOSE($G$3,AH180-AI180,AI180-AH180)</f>
        <v>0</v>
      </c>
      <c r="AN180" s="103" t="n">
        <f aca="false">SUM(AK180:AM180)</f>
        <v>0</v>
      </c>
      <c r="AP180" s="89" t="n">
        <f aca="false">CHOOSE($G$3,AA180-AB180,AB180-AA180)</f>
        <v>0</v>
      </c>
      <c r="AQ180" s="89" t="n">
        <f aca="false">CHOOSE($G$3,AD180-AE180,AE180-AD180)</f>
        <v>0</v>
      </c>
      <c r="AR180" s="89" t="n">
        <f aca="false">CHOOSE($G$3,AG180-AH180,AH180-AG180)</f>
        <v>0</v>
      </c>
      <c r="AS180" s="103" t="n">
        <f aca="false">AP180+AQ180+AR180</f>
        <v>0</v>
      </c>
      <c r="AT180" s="103"/>
      <c r="AU180" s="90" t="n">
        <f aca="false">AS180+AN180</f>
        <v>0</v>
      </c>
      <c r="AW180" s="90" t="n">
        <f aca="false">AI180+AF180+AC180</f>
        <v>0</v>
      </c>
      <c r="AX180" s="104"/>
    </row>
    <row r="181" customFormat="false" ht="12" hidden="false" customHeight="true" outlineLevel="0" collapsed="false">
      <c r="A181" s="94" t="n">
        <f aca="false">EDATE(A180,1)</f>
        <v>42036</v>
      </c>
      <c r="B181" s="95" t="n">
        <f aca="false">VLOOKUP(MONTH(A181),Volumes,4)</f>
        <v>10000</v>
      </c>
      <c r="C181" s="96"/>
      <c r="D181" s="97" t="n">
        <f aca="false">B181+C181</f>
        <v>10000</v>
      </c>
      <c r="E181" s="84" t="n">
        <f aca="false">IF(X181=0,0,IF(AND(X181=1,$H$3=1),D181*S181,IF($H$3=2,D181,"N/A")))</f>
        <v>0</v>
      </c>
      <c r="F181" s="84" t="n">
        <f aca="false">E181*W181</f>
        <v>0</v>
      </c>
      <c r="G181" s="32" t="n">
        <f aca="false">VLOOKUP($A181,Table,MATCH(G$4,Curves,0))</f>
        <v>3.759</v>
      </c>
      <c r="H181" s="98" t="n">
        <f aca="false">G181</f>
        <v>3.759</v>
      </c>
      <c r="I181" s="99" t="n">
        <f aca="false">H181</f>
        <v>3.759</v>
      </c>
      <c r="J181" s="32" t="n">
        <f aca="false">VLOOKUP($A181,Table,MATCH(J$4,Curves,0))</f>
        <v>-0.0195</v>
      </c>
      <c r="K181" s="98" t="n">
        <f aca="false">J181</f>
        <v>-0.0195</v>
      </c>
      <c r="L181" s="99" t="n">
        <f aca="false">K181</f>
        <v>-0.0195</v>
      </c>
      <c r="M181" s="32" t="n">
        <f aca="false">VLOOKUP($A181,Table,MATCH(M$4,Curves,0))</f>
        <v>0.01</v>
      </c>
      <c r="N181" s="98" t="n">
        <f aca="false">VLOOKUP($A181,Table,MATCH(N$4,Curves,0))</f>
        <v>0.03</v>
      </c>
      <c r="O181" s="99" t="n">
        <f aca="false">N181</f>
        <v>0.03</v>
      </c>
      <c r="P181" s="100"/>
      <c r="Q181" s="99" t="n">
        <f aca="false">O181+L181+I181</f>
        <v>3.7695</v>
      </c>
      <c r="R181" s="100"/>
      <c r="S181" s="35" t="n">
        <f aca="false">A182-A181</f>
        <v>28</v>
      </c>
      <c r="T181" s="101" t="n">
        <f aca="false">CHOOSE(F$3,A182+24,A181)</f>
        <v>42088</v>
      </c>
      <c r="U181" s="35" t="n">
        <f aca="false">T181-C$3</f>
        <v>5314</v>
      </c>
      <c r="V181" s="32" t="n">
        <f aca="false">VLOOKUP($A181,Table,MATCH(V$4,Curves,0))</f>
        <v>0.07076966456142</v>
      </c>
      <c r="W181" s="102" t="n">
        <f aca="false">1/(1+CHOOSE(F$3,(V182+($K$3/10000))/2,(V181+($K$3/10000))/2))^(2*U181/365.25)</f>
        <v>0.363536396307512</v>
      </c>
      <c r="X181" s="35" t="n">
        <f aca="false">IF(AND(mthbeg&lt;=A181,mthend&gt;=A181),1,0)</f>
        <v>0</v>
      </c>
      <c r="Y181" s="35" t="n">
        <f aca="false">S181*X181</f>
        <v>0</v>
      </c>
      <c r="AA181" s="89" t="n">
        <f aca="false">F181*G181</f>
        <v>0</v>
      </c>
      <c r="AB181" s="89" t="n">
        <f aca="false">$F181*H181</f>
        <v>0</v>
      </c>
      <c r="AC181" s="89" t="n">
        <f aca="false">$F181*I181</f>
        <v>0</v>
      </c>
      <c r="AD181" s="89" t="n">
        <f aca="false">$F181*J181</f>
        <v>-0</v>
      </c>
      <c r="AE181" s="89" t="n">
        <f aca="false">$F181*K181</f>
        <v>-0</v>
      </c>
      <c r="AF181" s="89" t="n">
        <f aca="false">$F181*L181</f>
        <v>-0</v>
      </c>
      <c r="AG181" s="89" t="n">
        <f aca="false">$F181*M181</f>
        <v>0</v>
      </c>
      <c r="AH181" s="89" t="n">
        <f aca="false">$F181*N181</f>
        <v>0</v>
      </c>
      <c r="AI181" s="89" t="n">
        <f aca="false">F181*O181</f>
        <v>0</v>
      </c>
      <c r="AJ181" s="93"/>
      <c r="AK181" s="89" t="n">
        <f aca="false">CHOOSE($G$3,AB181-AC181,AC181-AB181)</f>
        <v>0</v>
      </c>
      <c r="AL181" s="89" t="n">
        <f aca="false">CHOOSE($G$3,AE181-AF181,AF181-AE181)</f>
        <v>0</v>
      </c>
      <c r="AM181" s="89" t="n">
        <f aca="false">CHOOSE($G$3,AH181-AI181,AI181-AH181)</f>
        <v>0</v>
      </c>
      <c r="AN181" s="103" t="n">
        <f aca="false">SUM(AK181:AM181)</f>
        <v>0</v>
      </c>
      <c r="AP181" s="89" t="n">
        <f aca="false">CHOOSE($G$3,AA181-AB181,AB181-AA181)</f>
        <v>0</v>
      </c>
      <c r="AQ181" s="89" t="n">
        <f aca="false">CHOOSE($G$3,AD181-AE181,AE181-AD181)</f>
        <v>0</v>
      </c>
      <c r="AR181" s="89" t="n">
        <f aca="false">CHOOSE($G$3,AG181-AH181,AH181-AG181)</f>
        <v>0</v>
      </c>
      <c r="AS181" s="103" t="n">
        <f aca="false">AP181+AQ181+AR181</f>
        <v>0</v>
      </c>
      <c r="AT181" s="103"/>
      <c r="AU181" s="90" t="n">
        <f aca="false">AS181+AN181</f>
        <v>0</v>
      </c>
      <c r="AW181" s="90" t="n">
        <f aca="false">AI181+AF181+AC181</f>
        <v>0</v>
      </c>
      <c r="AX181" s="104"/>
    </row>
    <row r="182" customFormat="false" ht="12" hidden="false" customHeight="true" outlineLevel="0" collapsed="false">
      <c r="A182" s="94" t="n">
        <f aca="false">EDATE(A181,1)</f>
        <v>42064</v>
      </c>
      <c r="B182" s="95" t="n">
        <f aca="false">VLOOKUP(MONTH(A182),Volumes,4)</f>
        <v>10000</v>
      </c>
      <c r="C182" s="96"/>
      <c r="D182" s="97" t="n">
        <f aca="false">B182+C182</f>
        <v>10000</v>
      </c>
      <c r="E182" s="84" t="n">
        <f aca="false">IF(X182=0,0,IF(AND(X182=1,$H$3=1),D182*S182,IF($H$3=2,D182,"N/A")))</f>
        <v>0</v>
      </c>
      <c r="F182" s="84" t="n">
        <f aca="false">E182*W182</f>
        <v>0</v>
      </c>
      <c r="G182" s="32" t="n">
        <f aca="false">VLOOKUP($A182,Table,MATCH(G$4,Curves,0))</f>
        <v>3.655</v>
      </c>
      <c r="H182" s="98" t="n">
        <f aca="false">G182</f>
        <v>3.655</v>
      </c>
      <c r="I182" s="99" t="n">
        <f aca="false">H182</f>
        <v>3.655</v>
      </c>
      <c r="J182" s="32" t="n">
        <f aca="false">VLOOKUP($A182,Table,MATCH(J$4,Curves,0))</f>
        <v>0.000999999999999994</v>
      </c>
      <c r="K182" s="98" t="n">
        <f aca="false">J182</f>
        <v>0.000999999999999994</v>
      </c>
      <c r="L182" s="99" t="n">
        <f aca="false">K182</f>
        <v>0.000999999999999994</v>
      </c>
      <c r="M182" s="32" t="n">
        <f aca="false">VLOOKUP($A182,Table,MATCH(M$4,Curves,0))</f>
        <v>0.01</v>
      </c>
      <c r="N182" s="98" t="n">
        <f aca="false">VLOOKUP($A182,Table,MATCH(N$4,Curves,0))</f>
        <v>0.03</v>
      </c>
      <c r="O182" s="99" t="n">
        <f aca="false">N182</f>
        <v>0.03</v>
      </c>
      <c r="P182" s="100"/>
      <c r="Q182" s="99" t="n">
        <f aca="false">O182+L182+I182</f>
        <v>3.686</v>
      </c>
      <c r="R182" s="100"/>
      <c r="S182" s="35" t="n">
        <f aca="false">A183-A182</f>
        <v>31</v>
      </c>
      <c r="T182" s="101" t="n">
        <f aca="false">CHOOSE(F$3,A183+24,A182)</f>
        <v>42119</v>
      </c>
      <c r="U182" s="35" t="n">
        <f aca="false">T182-C$3</f>
        <v>5345</v>
      </c>
      <c r="V182" s="32" t="n">
        <f aca="false">VLOOKUP($A182,Table,MATCH(V$4,Curves,0))</f>
        <v>0.070773238077158</v>
      </c>
      <c r="W182" s="102" t="n">
        <f aca="false">1/(1+CHOOSE(F$3,(V183+($K$3/10000))/2,(V182+($K$3/10000))/2))^(2*U182/365.25)</f>
        <v>0.361376580724564</v>
      </c>
      <c r="X182" s="35" t="n">
        <f aca="false">IF(AND(mthbeg&lt;=A182,mthend&gt;=A182),1,0)</f>
        <v>0</v>
      </c>
      <c r="Y182" s="35" t="n">
        <f aca="false">S182*X182</f>
        <v>0</v>
      </c>
      <c r="AA182" s="89" t="n">
        <f aca="false">F182*G182</f>
        <v>0</v>
      </c>
      <c r="AB182" s="89" t="n">
        <f aca="false">$F182*H182</f>
        <v>0</v>
      </c>
      <c r="AC182" s="89" t="n">
        <f aca="false">$F182*I182</f>
        <v>0</v>
      </c>
      <c r="AD182" s="89" t="n">
        <f aca="false">$F182*J182</f>
        <v>0</v>
      </c>
      <c r="AE182" s="89" t="n">
        <f aca="false">$F182*K182</f>
        <v>0</v>
      </c>
      <c r="AF182" s="89" t="n">
        <f aca="false">$F182*L182</f>
        <v>0</v>
      </c>
      <c r="AG182" s="89" t="n">
        <f aca="false">$F182*M182</f>
        <v>0</v>
      </c>
      <c r="AH182" s="89" t="n">
        <f aca="false">$F182*N182</f>
        <v>0</v>
      </c>
      <c r="AI182" s="89" t="n">
        <f aca="false">F182*O182</f>
        <v>0</v>
      </c>
      <c r="AJ182" s="93"/>
      <c r="AK182" s="89" t="n">
        <f aca="false">CHOOSE($G$3,AB182-AC182,AC182-AB182)</f>
        <v>0</v>
      </c>
      <c r="AL182" s="89" t="n">
        <f aca="false">CHOOSE($G$3,AE182-AF182,AF182-AE182)</f>
        <v>0</v>
      </c>
      <c r="AM182" s="89" t="n">
        <f aca="false">CHOOSE($G$3,AH182-AI182,AI182-AH182)</f>
        <v>0</v>
      </c>
      <c r="AN182" s="103" t="n">
        <f aca="false">SUM(AK182:AM182)</f>
        <v>0</v>
      </c>
      <c r="AP182" s="89" t="n">
        <f aca="false">CHOOSE($G$3,AA182-AB182,AB182-AA182)</f>
        <v>0</v>
      </c>
      <c r="AQ182" s="89" t="n">
        <f aca="false">CHOOSE($G$3,AD182-AE182,AE182-AD182)</f>
        <v>0</v>
      </c>
      <c r="AR182" s="89" t="n">
        <f aca="false">CHOOSE($G$3,AG182-AH182,AH182-AG182)</f>
        <v>0</v>
      </c>
      <c r="AS182" s="103" t="n">
        <f aca="false">AP182+AQ182+AR182</f>
        <v>0</v>
      </c>
      <c r="AT182" s="103"/>
      <c r="AU182" s="90" t="n">
        <f aca="false">AS182+AN182</f>
        <v>0</v>
      </c>
      <c r="AW182" s="90" t="n">
        <f aca="false">AI182+AF182+AC182</f>
        <v>0</v>
      </c>
      <c r="AX182" s="104"/>
    </row>
    <row r="183" customFormat="false" ht="12" hidden="false" customHeight="true" outlineLevel="0" collapsed="false">
      <c r="A183" s="94" t="n">
        <f aca="false">EDATE(A182,1)</f>
        <v>42095</v>
      </c>
      <c r="B183" s="95" t="n">
        <f aca="false">VLOOKUP(MONTH(A183),Volumes,4)</f>
        <v>10000</v>
      </c>
      <c r="C183" s="96"/>
      <c r="D183" s="97" t="n">
        <f aca="false">B183+C183</f>
        <v>10000</v>
      </c>
      <c r="E183" s="84" t="n">
        <f aca="false">IF(X183=0,0,IF(AND(X183=1,$H$3=1),D183*S183,IF($H$3=2,D183,"N/A")))</f>
        <v>0</v>
      </c>
      <c r="F183" s="84" t="n">
        <f aca="false">E183*W183</f>
        <v>0</v>
      </c>
      <c r="G183" s="32" t="n">
        <f aca="false">VLOOKUP($A183,Table,MATCH(G$4,Curves,0))</f>
        <v>3.551</v>
      </c>
      <c r="H183" s="98" t="n">
        <f aca="false">G183</f>
        <v>3.551</v>
      </c>
      <c r="I183" s="99" t="n">
        <f aca="false">H183</f>
        <v>3.551</v>
      </c>
      <c r="J183" s="32" t="n">
        <f aca="false">VLOOKUP($A183,Table,MATCH(J$4,Curves,0))</f>
        <v>0.000999999999999994</v>
      </c>
      <c r="K183" s="98" t="n">
        <f aca="false">J183</f>
        <v>0.000999999999999994</v>
      </c>
      <c r="L183" s="99" t="n">
        <f aca="false">K183</f>
        <v>0.000999999999999994</v>
      </c>
      <c r="M183" s="32" t="n">
        <f aca="false">VLOOKUP($A183,Table,MATCH(M$4,Curves,0))</f>
        <v>0.0125</v>
      </c>
      <c r="N183" s="98" t="n">
        <f aca="false">VLOOKUP($A183,Table,MATCH(N$4,Curves,0))</f>
        <v>0.03</v>
      </c>
      <c r="O183" s="99" t="n">
        <f aca="false">N183</f>
        <v>0.03</v>
      </c>
      <c r="P183" s="100"/>
      <c r="Q183" s="99" t="n">
        <f aca="false">O183+L183+I183</f>
        <v>3.582</v>
      </c>
      <c r="R183" s="100"/>
      <c r="S183" s="35" t="n">
        <f aca="false">A184-A183</f>
        <v>30</v>
      </c>
      <c r="T183" s="101" t="n">
        <f aca="false">CHOOSE(F$3,A184+24,A183)</f>
        <v>42149</v>
      </c>
      <c r="U183" s="35" t="n">
        <f aca="false">T183-C$3</f>
        <v>5375</v>
      </c>
      <c r="V183" s="32" t="n">
        <f aca="false">VLOOKUP($A183,Table,MATCH(V$4,Curves,0))</f>
        <v>0.070777194469587</v>
      </c>
      <c r="W183" s="102" t="n">
        <f aca="false">1/(1+CHOOSE(F$3,(V184+($K$3/10000))/2,(V183+($K$3/10000))/2))^(2*U183/365.25)</f>
        <v>0.359298433056206</v>
      </c>
      <c r="X183" s="35" t="n">
        <f aca="false">IF(AND(mthbeg&lt;=A183,mthend&gt;=A183),1,0)</f>
        <v>0</v>
      </c>
      <c r="Y183" s="35" t="n">
        <f aca="false">S183*X183</f>
        <v>0</v>
      </c>
      <c r="AA183" s="89" t="n">
        <f aca="false">F183*G183</f>
        <v>0</v>
      </c>
      <c r="AB183" s="89" t="n">
        <f aca="false">$F183*H183</f>
        <v>0</v>
      </c>
      <c r="AC183" s="89" t="n">
        <f aca="false">$F183*I183</f>
        <v>0</v>
      </c>
      <c r="AD183" s="89" t="n">
        <f aca="false">$F183*J183</f>
        <v>0</v>
      </c>
      <c r="AE183" s="89" t="n">
        <f aca="false">$F183*K183</f>
        <v>0</v>
      </c>
      <c r="AF183" s="89" t="n">
        <f aca="false">$F183*L183</f>
        <v>0</v>
      </c>
      <c r="AG183" s="89" t="n">
        <f aca="false">$F183*M183</f>
        <v>0</v>
      </c>
      <c r="AH183" s="89" t="n">
        <f aca="false">$F183*N183</f>
        <v>0</v>
      </c>
      <c r="AI183" s="89" t="n">
        <f aca="false">F183*O183</f>
        <v>0</v>
      </c>
      <c r="AJ183" s="93"/>
      <c r="AK183" s="89" t="n">
        <f aca="false">CHOOSE($G$3,AB183-AC183,AC183-AB183)</f>
        <v>0</v>
      </c>
      <c r="AL183" s="89" t="n">
        <f aca="false">CHOOSE($G$3,AE183-AF183,AF183-AE183)</f>
        <v>0</v>
      </c>
      <c r="AM183" s="89" t="n">
        <f aca="false">CHOOSE($G$3,AH183-AI183,AI183-AH183)</f>
        <v>0</v>
      </c>
      <c r="AN183" s="103" t="n">
        <f aca="false">SUM(AK183:AM183)</f>
        <v>0</v>
      </c>
      <c r="AP183" s="89" t="n">
        <f aca="false">CHOOSE($G$3,AA183-AB183,AB183-AA183)</f>
        <v>0</v>
      </c>
      <c r="AQ183" s="89" t="n">
        <f aca="false">CHOOSE($G$3,AD183-AE183,AE183-AD183)</f>
        <v>0</v>
      </c>
      <c r="AR183" s="89" t="n">
        <f aca="false">CHOOSE($G$3,AG183-AH183,AH183-AG183)</f>
        <v>0</v>
      </c>
      <c r="AS183" s="103" t="n">
        <f aca="false">AP183+AQ183+AR183</f>
        <v>0</v>
      </c>
      <c r="AT183" s="103"/>
      <c r="AU183" s="90" t="n">
        <f aca="false">AS183+AN183</f>
        <v>0</v>
      </c>
      <c r="AW183" s="90" t="n">
        <f aca="false">AI183+AF183+AC183</f>
        <v>0</v>
      </c>
      <c r="AX183" s="104"/>
    </row>
    <row r="184" customFormat="false" ht="12" hidden="false" customHeight="true" outlineLevel="0" collapsed="false">
      <c r="A184" s="94" t="n">
        <f aca="false">EDATE(A183,1)</f>
        <v>42125</v>
      </c>
      <c r="B184" s="95" t="n">
        <f aca="false">VLOOKUP(MONTH(A184),Volumes,4)</f>
        <v>20000</v>
      </c>
      <c r="C184" s="96"/>
      <c r="D184" s="97" t="n">
        <f aca="false">B184+C184</f>
        <v>20000</v>
      </c>
      <c r="E184" s="84" t="n">
        <f aca="false">IF(X184=0,0,IF(AND(X184=1,$H$3=1),D184*S184,IF($H$3=2,D184,"N/A")))</f>
        <v>0</v>
      </c>
      <c r="F184" s="84" t="n">
        <f aca="false">E184*W184</f>
        <v>0</v>
      </c>
      <c r="G184" s="32" t="n">
        <f aca="false">VLOOKUP($A184,Table,MATCH(G$4,Curves,0))</f>
        <v>3.548</v>
      </c>
      <c r="H184" s="98" t="n">
        <f aca="false">G184</f>
        <v>3.548</v>
      </c>
      <c r="I184" s="99" t="n">
        <f aca="false">H184</f>
        <v>3.548</v>
      </c>
      <c r="J184" s="32" t="n">
        <f aca="false">VLOOKUP($A184,Table,MATCH(J$4,Curves,0))</f>
        <v>-0.001249999</v>
      </c>
      <c r="K184" s="98" t="n">
        <f aca="false">J184</f>
        <v>-0.001249999</v>
      </c>
      <c r="L184" s="99" t="n">
        <f aca="false">K184</f>
        <v>-0.001249999</v>
      </c>
      <c r="M184" s="32" t="n">
        <f aca="false">VLOOKUP($A184,Table,MATCH(M$4,Curves,0))</f>
        <v>0.0125</v>
      </c>
      <c r="N184" s="98" t="n">
        <f aca="false">VLOOKUP($A184,Table,MATCH(N$4,Curves,0))</f>
        <v>0.03</v>
      </c>
      <c r="O184" s="99" t="n">
        <f aca="false">N184</f>
        <v>0.03</v>
      </c>
      <c r="P184" s="100"/>
      <c r="Q184" s="99" t="n">
        <f aca="false">O184+L184+I184</f>
        <v>3.576750001</v>
      </c>
      <c r="R184" s="100"/>
      <c r="S184" s="35" t="n">
        <f aca="false">A185-A184</f>
        <v>31</v>
      </c>
      <c r="T184" s="101" t="n">
        <f aca="false">CHOOSE(F$3,A185+24,A184)</f>
        <v>42180</v>
      </c>
      <c r="U184" s="35" t="n">
        <f aca="false">T184-C$3</f>
        <v>5406</v>
      </c>
      <c r="V184" s="32" t="n">
        <f aca="false">VLOOKUP($A184,Table,MATCH(V$4,Curves,0))</f>
        <v>0.070781023236459</v>
      </c>
      <c r="W184" s="102" t="n">
        <f aca="false">1/(1+CHOOSE(F$3,(V185+($K$3/10000))/2,(V184+($K$3/10000))/2))^(2*U184/365.25)</f>
        <v>0.357163339961812</v>
      </c>
      <c r="X184" s="35" t="n">
        <f aca="false">IF(AND(mthbeg&lt;=A184,mthend&gt;=A184),1,0)</f>
        <v>0</v>
      </c>
      <c r="Y184" s="35" t="n">
        <f aca="false">S184*X184</f>
        <v>0</v>
      </c>
      <c r="AA184" s="89" t="n">
        <f aca="false">F184*G184</f>
        <v>0</v>
      </c>
      <c r="AB184" s="89" t="n">
        <f aca="false">$F184*H184</f>
        <v>0</v>
      </c>
      <c r="AC184" s="89" t="n">
        <f aca="false">$F184*I184</f>
        <v>0</v>
      </c>
      <c r="AD184" s="89" t="n">
        <f aca="false">$F184*J184</f>
        <v>-0</v>
      </c>
      <c r="AE184" s="89" t="n">
        <f aca="false">$F184*K184</f>
        <v>-0</v>
      </c>
      <c r="AF184" s="89" t="n">
        <f aca="false">$F184*L184</f>
        <v>-0</v>
      </c>
      <c r="AG184" s="89" t="n">
        <f aca="false">$F184*M184</f>
        <v>0</v>
      </c>
      <c r="AH184" s="89" t="n">
        <f aca="false">$F184*N184</f>
        <v>0</v>
      </c>
      <c r="AI184" s="89" t="n">
        <f aca="false">F184*O184</f>
        <v>0</v>
      </c>
      <c r="AJ184" s="93"/>
      <c r="AK184" s="89" t="n">
        <f aca="false">CHOOSE($G$3,AB184-AC184,AC184-AB184)</f>
        <v>0</v>
      </c>
      <c r="AL184" s="89" t="n">
        <f aca="false">CHOOSE($G$3,AE184-AF184,AF184-AE184)</f>
        <v>0</v>
      </c>
      <c r="AM184" s="89" t="n">
        <f aca="false">CHOOSE($G$3,AH184-AI184,AI184-AH184)</f>
        <v>0</v>
      </c>
      <c r="AN184" s="103" t="n">
        <f aca="false">SUM(AK184:AM184)</f>
        <v>0</v>
      </c>
      <c r="AP184" s="89" t="n">
        <f aca="false">CHOOSE($G$3,AA184-AB184,AB184-AA184)</f>
        <v>0</v>
      </c>
      <c r="AQ184" s="89" t="n">
        <f aca="false">CHOOSE($G$3,AD184-AE184,AE184-AD184)</f>
        <v>0</v>
      </c>
      <c r="AR184" s="89" t="n">
        <f aca="false">CHOOSE($G$3,AG184-AH184,AH184-AG184)</f>
        <v>0</v>
      </c>
      <c r="AS184" s="103" t="n">
        <f aca="false">AP184+AQ184+AR184</f>
        <v>0</v>
      </c>
      <c r="AT184" s="103"/>
      <c r="AU184" s="90" t="n">
        <f aca="false">AS184+AN184</f>
        <v>0</v>
      </c>
      <c r="AW184" s="90" t="n">
        <f aca="false">AI184+AF184+AC184</f>
        <v>0</v>
      </c>
      <c r="AX184" s="104"/>
    </row>
    <row r="185" customFormat="false" ht="12" hidden="false" customHeight="true" outlineLevel="0" collapsed="false">
      <c r="A185" s="94" t="n">
        <f aca="false">EDATE(A184,1)</f>
        <v>42156</v>
      </c>
      <c r="B185" s="95" t="n">
        <f aca="false">VLOOKUP(MONTH(A185),Volumes,4)</f>
        <v>40000</v>
      </c>
      <c r="C185" s="96"/>
      <c r="D185" s="97" t="n">
        <f aca="false">B185+C185</f>
        <v>40000</v>
      </c>
      <c r="E185" s="84" t="n">
        <f aca="false">IF(X185=0,0,IF(AND(X185=1,$H$3=1),D185*S185,IF($H$3=2,D185,"N/A")))</f>
        <v>0</v>
      </c>
      <c r="F185" s="84" t="n">
        <f aca="false">E185*W185</f>
        <v>0</v>
      </c>
      <c r="G185" s="32" t="n">
        <f aca="false">VLOOKUP($A185,Table,MATCH(G$4,Curves,0))</f>
        <v>3.592</v>
      </c>
      <c r="H185" s="98" t="n">
        <f aca="false">G185</f>
        <v>3.592</v>
      </c>
      <c r="I185" s="99" t="n">
        <f aca="false">H185</f>
        <v>3.592</v>
      </c>
      <c r="J185" s="32" t="n">
        <f aca="false">VLOOKUP($A185,Table,MATCH(J$4,Curves,0))</f>
        <v>-0.001249999</v>
      </c>
      <c r="K185" s="98" t="n">
        <f aca="false">J185</f>
        <v>-0.001249999</v>
      </c>
      <c r="L185" s="99" t="n">
        <f aca="false">K185</f>
        <v>-0.001249999</v>
      </c>
      <c r="M185" s="32" t="n">
        <f aca="false">VLOOKUP($A185,Table,MATCH(M$4,Curves,0))</f>
        <v>0.0125</v>
      </c>
      <c r="N185" s="98" t="n">
        <f aca="false">VLOOKUP($A185,Table,MATCH(N$4,Curves,0))</f>
        <v>0.03</v>
      </c>
      <c r="O185" s="99" t="n">
        <f aca="false">N185</f>
        <v>0.03</v>
      </c>
      <c r="P185" s="100"/>
      <c r="Q185" s="99" t="n">
        <f aca="false">O185+L185+I185</f>
        <v>3.620750001</v>
      </c>
      <c r="R185" s="100"/>
      <c r="S185" s="35" t="n">
        <f aca="false">A186-A185</f>
        <v>30</v>
      </c>
      <c r="T185" s="101" t="n">
        <f aca="false">CHOOSE(F$3,A186+24,A185)</f>
        <v>42210</v>
      </c>
      <c r="U185" s="35" t="n">
        <f aca="false">T185-C$3</f>
        <v>5436</v>
      </c>
      <c r="V185" s="32" t="n">
        <f aca="false">VLOOKUP($A185,Table,MATCH(V$4,Curves,0))</f>
        <v>0.070784979628898</v>
      </c>
      <c r="W185" s="102" t="n">
        <f aca="false">1/(1+CHOOSE(F$3,(V186+($K$3/10000))/2,(V185+($K$3/10000))/2))^(2*U185/365.25)</f>
        <v>0.35510898259194</v>
      </c>
      <c r="X185" s="35" t="n">
        <f aca="false">IF(AND(mthbeg&lt;=A185,mthend&gt;=A185),1,0)</f>
        <v>0</v>
      </c>
      <c r="Y185" s="35" t="n">
        <f aca="false">S185*X185</f>
        <v>0</v>
      </c>
      <c r="AA185" s="89" t="n">
        <f aca="false">F185*G185</f>
        <v>0</v>
      </c>
      <c r="AB185" s="89" t="n">
        <f aca="false">$F185*H185</f>
        <v>0</v>
      </c>
      <c r="AC185" s="89" t="n">
        <f aca="false">$F185*I185</f>
        <v>0</v>
      </c>
      <c r="AD185" s="89" t="n">
        <f aca="false">$F185*J185</f>
        <v>-0</v>
      </c>
      <c r="AE185" s="89" t="n">
        <f aca="false">$F185*K185</f>
        <v>-0</v>
      </c>
      <c r="AF185" s="89" t="n">
        <f aca="false">$F185*L185</f>
        <v>-0</v>
      </c>
      <c r="AG185" s="89" t="n">
        <f aca="false">$F185*M185</f>
        <v>0</v>
      </c>
      <c r="AH185" s="89" t="n">
        <f aca="false">$F185*N185</f>
        <v>0</v>
      </c>
      <c r="AI185" s="89" t="n">
        <f aca="false">F185*O185</f>
        <v>0</v>
      </c>
      <c r="AJ185" s="93"/>
      <c r="AK185" s="89" t="n">
        <f aca="false">CHOOSE($G$3,AB185-AC185,AC185-AB185)</f>
        <v>0</v>
      </c>
      <c r="AL185" s="89" t="n">
        <f aca="false">CHOOSE($G$3,AE185-AF185,AF185-AE185)</f>
        <v>0</v>
      </c>
      <c r="AM185" s="89" t="n">
        <f aca="false">CHOOSE($G$3,AH185-AI185,AI185-AH185)</f>
        <v>0</v>
      </c>
      <c r="AN185" s="103" t="n">
        <f aca="false">SUM(AK185:AM185)</f>
        <v>0</v>
      </c>
      <c r="AP185" s="89" t="n">
        <f aca="false">CHOOSE($G$3,AA185-AB185,AB185-AA185)</f>
        <v>0</v>
      </c>
      <c r="AQ185" s="89" t="n">
        <f aca="false">CHOOSE($G$3,AD185-AE185,AE185-AD185)</f>
        <v>0</v>
      </c>
      <c r="AR185" s="89" t="n">
        <f aca="false">CHOOSE($G$3,AG185-AH185,AH185-AG185)</f>
        <v>0</v>
      </c>
      <c r="AS185" s="103" t="n">
        <f aca="false">AP185+AQ185+AR185</f>
        <v>0</v>
      </c>
      <c r="AT185" s="103"/>
      <c r="AU185" s="90" t="n">
        <f aca="false">AS185+AN185</f>
        <v>0</v>
      </c>
      <c r="AW185" s="90" t="n">
        <f aca="false">AI185+AF185+AC185</f>
        <v>0</v>
      </c>
      <c r="AX185" s="104"/>
    </row>
    <row r="186" customFormat="false" ht="12" hidden="false" customHeight="true" outlineLevel="0" collapsed="false">
      <c r="A186" s="94" t="n">
        <f aca="false">EDATE(A185,1)</f>
        <v>42186</v>
      </c>
      <c r="B186" s="95" t="n">
        <f aca="false">VLOOKUP(MONTH(A186),Volumes,4)</f>
        <v>40000</v>
      </c>
      <c r="C186" s="96"/>
      <c r="D186" s="97" t="n">
        <f aca="false">B186+C186</f>
        <v>40000</v>
      </c>
      <c r="E186" s="84" t="n">
        <f aca="false">IF(X186=0,0,IF(AND(X186=1,$H$3=1),D186*S186,IF($H$3=2,D186,"N/A")))</f>
        <v>0</v>
      </c>
      <c r="F186" s="84" t="n">
        <f aca="false">E186*W186</f>
        <v>0</v>
      </c>
      <c r="G186" s="32" t="n">
        <f aca="false">VLOOKUP($A186,Table,MATCH(G$4,Curves,0))</f>
        <v>3.604</v>
      </c>
      <c r="H186" s="98" t="n">
        <f aca="false">G186</f>
        <v>3.604</v>
      </c>
      <c r="I186" s="99" t="n">
        <f aca="false">H186</f>
        <v>3.604</v>
      </c>
      <c r="J186" s="32" t="n">
        <f aca="false">VLOOKUP($A186,Table,MATCH(J$4,Curves,0))</f>
        <v>-0.001249999</v>
      </c>
      <c r="K186" s="98" t="n">
        <f aca="false">J186</f>
        <v>-0.001249999</v>
      </c>
      <c r="L186" s="99" t="n">
        <f aca="false">K186</f>
        <v>-0.001249999</v>
      </c>
      <c r="M186" s="32" t="n">
        <f aca="false">VLOOKUP($A186,Table,MATCH(M$4,Curves,0))</f>
        <v>0.0125</v>
      </c>
      <c r="N186" s="98" t="n">
        <f aca="false">VLOOKUP($A186,Table,MATCH(N$4,Curves,0))</f>
        <v>0.03</v>
      </c>
      <c r="O186" s="99" t="n">
        <f aca="false">N186</f>
        <v>0.03</v>
      </c>
      <c r="P186" s="100"/>
      <c r="Q186" s="99" t="n">
        <f aca="false">O186+L186+I186</f>
        <v>3.632750001</v>
      </c>
      <c r="R186" s="100"/>
      <c r="S186" s="35" t="n">
        <f aca="false">A187-A186</f>
        <v>31</v>
      </c>
      <c r="T186" s="101" t="n">
        <f aca="false">CHOOSE(F$3,A187+24,A186)</f>
        <v>42241</v>
      </c>
      <c r="U186" s="35" t="n">
        <f aca="false">T186-C$3</f>
        <v>5467</v>
      </c>
      <c r="V186" s="32" t="n">
        <f aca="false">VLOOKUP($A186,Table,MATCH(V$4,Curves,0))</f>
        <v>0.07078880839578</v>
      </c>
      <c r="W186" s="102" t="n">
        <f aca="false">1/(1+CHOOSE(F$3,(V187+($K$3/10000))/2,(V186+($K$3/10000))/2))^(2*U186/365.25)</f>
        <v>0.352998334397619</v>
      </c>
      <c r="X186" s="35" t="n">
        <f aca="false">IF(AND(mthbeg&lt;=A186,mthend&gt;=A186),1,0)</f>
        <v>0</v>
      </c>
      <c r="Y186" s="35" t="n">
        <f aca="false">S186*X186</f>
        <v>0</v>
      </c>
      <c r="AA186" s="89" t="n">
        <f aca="false">F186*G186</f>
        <v>0</v>
      </c>
      <c r="AB186" s="89" t="n">
        <f aca="false">$F186*H186</f>
        <v>0</v>
      </c>
      <c r="AC186" s="89" t="n">
        <f aca="false">$F186*I186</f>
        <v>0</v>
      </c>
      <c r="AD186" s="89" t="n">
        <f aca="false">$F186*J186</f>
        <v>-0</v>
      </c>
      <c r="AE186" s="89" t="n">
        <f aca="false">$F186*K186</f>
        <v>-0</v>
      </c>
      <c r="AF186" s="89" t="n">
        <f aca="false">$F186*L186</f>
        <v>-0</v>
      </c>
      <c r="AG186" s="89" t="n">
        <f aca="false">$F186*M186</f>
        <v>0</v>
      </c>
      <c r="AH186" s="89" t="n">
        <f aca="false">$F186*N186</f>
        <v>0</v>
      </c>
      <c r="AI186" s="89" t="n">
        <f aca="false">F186*O186</f>
        <v>0</v>
      </c>
      <c r="AJ186" s="93"/>
      <c r="AK186" s="89" t="n">
        <f aca="false">CHOOSE($G$3,AB186-AC186,AC186-AB186)</f>
        <v>0</v>
      </c>
      <c r="AL186" s="89" t="n">
        <f aca="false">CHOOSE($G$3,AE186-AF186,AF186-AE186)</f>
        <v>0</v>
      </c>
      <c r="AM186" s="89" t="n">
        <f aca="false">CHOOSE($G$3,AH186-AI186,AI186-AH186)</f>
        <v>0</v>
      </c>
      <c r="AN186" s="103" t="n">
        <f aca="false">SUM(AK186:AM186)</f>
        <v>0</v>
      </c>
      <c r="AP186" s="89" t="n">
        <f aca="false">CHOOSE($G$3,AA186-AB186,AB186-AA186)</f>
        <v>0</v>
      </c>
      <c r="AQ186" s="89" t="n">
        <f aca="false">CHOOSE($G$3,AD186-AE186,AE186-AD186)</f>
        <v>0</v>
      </c>
      <c r="AR186" s="89" t="n">
        <f aca="false">CHOOSE($G$3,AG186-AH186,AH186-AG186)</f>
        <v>0</v>
      </c>
      <c r="AS186" s="103" t="n">
        <f aca="false">AP186+AQ186+AR186</f>
        <v>0</v>
      </c>
      <c r="AT186" s="103"/>
      <c r="AU186" s="90" t="n">
        <f aca="false">AS186+AN186</f>
        <v>0</v>
      </c>
      <c r="AW186" s="90" t="n">
        <f aca="false">AI186+AF186+AC186</f>
        <v>0</v>
      </c>
      <c r="AX186" s="104"/>
    </row>
    <row r="187" customFormat="false" ht="12" hidden="false" customHeight="true" outlineLevel="0" collapsed="false">
      <c r="A187" s="94" t="n">
        <f aca="false">EDATE(A186,1)</f>
        <v>42217</v>
      </c>
      <c r="B187" s="95" t="n">
        <f aca="false">VLOOKUP(MONTH(A187),Volumes,4)</f>
        <v>40000</v>
      </c>
      <c r="C187" s="96"/>
      <c r="D187" s="97" t="n">
        <f aca="false">B187+C187</f>
        <v>40000</v>
      </c>
      <c r="E187" s="84" t="n">
        <f aca="false">IF(X187=0,0,IF(AND(X187=1,$H$3=1),D187*S187,IF($H$3=2,D187,"N/A")))</f>
        <v>0</v>
      </c>
      <c r="F187" s="84" t="n">
        <f aca="false">E187*W187</f>
        <v>0</v>
      </c>
      <c r="G187" s="32" t="n">
        <f aca="false">VLOOKUP($A187,Table,MATCH(G$4,Curves,0))</f>
        <v>3.625</v>
      </c>
      <c r="H187" s="98" t="n">
        <f aca="false">G187</f>
        <v>3.625</v>
      </c>
      <c r="I187" s="99" t="n">
        <f aca="false">H187</f>
        <v>3.625</v>
      </c>
      <c r="J187" s="32" t="n">
        <f aca="false">VLOOKUP($A187,Table,MATCH(J$4,Curves,0))</f>
        <v>-0.00375</v>
      </c>
      <c r="K187" s="98" t="n">
        <f aca="false">J187</f>
        <v>-0.00375</v>
      </c>
      <c r="L187" s="99" t="n">
        <f aca="false">K187</f>
        <v>-0.00375</v>
      </c>
      <c r="M187" s="32" t="n">
        <f aca="false">VLOOKUP($A187,Table,MATCH(M$4,Curves,0))</f>
        <v>0.0125</v>
      </c>
      <c r="N187" s="98" t="n">
        <f aca="false">VLOOKUP($A187,Table,MATCH(N$4,Curves,0))</f>
        <v>0.03</v>
      </c>
      <c r="O187" s="99" t="n">
        <f aca="false">N187</f>
        <v>0.03</v>
      </c>
      <c r="P187" s="100"/>
      <c r="Q187" s="99" t="n">
        <f aca="false">O187+L187+I187</f>
        <v>3.65125</v>
      </c>
      <c r="R187" s="100"/>
      <c r="S187" s="35" t="n">
        <f aca="false">A188-A187</f>
        <v>31</v>
      </c>
      <c r="T187" s="101" t="n">
        <f aca="false">CHOOSE(F$3,A188+24,A187)</f>
        <v>42272</v>
      </c>
      <c r="U187" s="35" t="n">
        <f aca="false">T187-C$3</f>
        <v>5498</v>
      </c>
      <c r="V187" s="32" t="n">
        <f aca="false">VLOOKUP($A187,Table,MATCH(V$4,Curves,0))</f>
        <v>0.07079276478823</v>
      </c>
      <c r="W187" s="102" t="n">
        <f aca="false">1/(1+CHOOSE(F$3,(V188+($K$3/10000))/2,(V187+($K$3/10000))/2))^(2*U187/365.25)</f>
        <v>0.35090000362078</v>
      </c>
      <c r="X187" s="35" t="n">
        <f aca="false">IF(AND(mthbeg&lt;=A187,mthend&gt;=A187),1,0)</f>
        <v>0</v>
      </c>
      <c r="Y187" s="35" t="n">
        <f aca="false">S187*X187</f>
        <v>0</v>
      </c>
      <c r="AA187" s="89" t="n">
        <f aca="false">F187*G187</f>
        <v>0</v>
      </c>
      <c r="AB187" s="89" t="n">
        <f aca="false">$F187*H187</f>
        <v>0</v>
      </c>
      <c r="AC187" s="89" t="n">
        <f aca="false">$F187*I187</f>
        <v>0</v>
      </c>
      <c r="AD187" s="89" t="n">
        <f aca="false">$F187*J187</f>
        <v>-0</v>
      </c>
      <c r="AE187" s="89" t="n">
        <f aca="false">$F187*K187</f>
        <v>-0</v>
      </c>
      <c r="AF187" s="89" t="n">
        <f aca="false">$F187*L187</f>
        <v>-0</v>
      </c>
      <c r="AG187" s="89" t="n">
        <f aca="false">$F187*M187</f>
        <v>0</v>
      </c>
      <c r="AH187" s="89" t="n">
        <f aca="false">$F187*N187</f>
        <v>0</v>
      </c>
      <c r="AI187" s="89" t="n">
        <f aca="false">F187*O187</f>
        <v>0</v>
      </c>
      <c r="AJ187" s="93"/>
      <c r="AK187" s="89" t="n">
        <f aca="false">CHOOSE($G$3,AB187-AC187,AC187-AB187)</f>
        <v>0</v>
      </c>
      <c r="AL187" s="89" t="n">
        <f aca="false">CHOOSE($G$3,AE187-AF187,AF187-AE187)</f>
        <v>0</v>
      </c>
      <c r="AM187" s="89" t="n">
        <f aca="false">CHOOSE($G$3,AH187-AI187,AI187-AH187)</f>
        <v>0</v>
      </c>
      <c r="AN187" s="103" t="n">
        <f aca="false">SUM(AK187:AM187)</f>
        <v>0</v>
      </c>
      <c r="AP187" s="89" t="n">
        <f aca="false">CHOOSE($G$3,AA187-AB187,AB187-AA187)</f>
        <v>0</v>
      </c>
      <c r="AQ187" s="89" t="n">
        <f aca="false">CHOOSE($G$3,AD187-AE187,AE187-AD187)</f>
        <v>0</v>
      </c>
      <c r="AR187" s="89" t="n">
        <f aca="false">CHOOSE($G$3,AG187-AH187,AH187-AG187)</f>
        <v>0</v>
      </c>
      <c r="AS187" s="103" t="n">
        <f aca="false">AP187+AQ187+AR187</f>
        <v>0</v>
      </c>
      <c r="AT187" s="103"/>
      <c r="AU187" s="90" t="n">
        <f aca="false">AS187+AN187</f>
        <v>0</v>
      </c>
      <c r="AW187" s="90" t="n">
        <f aca="false">AI187+AF187+AC187</f>
        <v>0</v>
      </c>
      <c r="AX187" s="104"/>
    </row>
    <row r="188" customFormat="false" ht="12" hidden="false" customHeight="true" outlineLevel="0" collapsed="false">
      <c r="A188" s="94" t="n">
        <f aca="false">EDATE(A187,1)</f>
        <v>42248</v>
      </c>
      <c r="B188" s="95" t="n">
        <f aca="false">VLOOKUP(MONTH(A188),Volumes,4)</f>
        <v>20000</v>
      </c>
      <c r="C188" s="96"/>
      <c r="D188" s="97" t="n">
        <f aca="false">B188+C188</f>
        <v>20000</v>
      </c>
      <c r="E188" s="84" t="n">
        <f aca="false">IF(X188=0,0,IF(AND(X188=1,$H$3=1),D188*S188,IF($H$3=2,D188,"N/A")))</f>
        <v>0</v>
      </c>
      <c r="F188" s="84" t="n">
        <f aca="false">E188*W188</f>
        <v>0</v>
      </c>
      <c r="G188" s="32" t="n">
        <f aca="false">VLOOKUP($A188,Table,MATCH(G$4,Curves,0))</f>
        <v>3.64</v>
      </c>
      <c r="H188" s="98" t="n">
        <f aca="false">G188</f>
        <v>3.64</v>
      </c>
      <c r="I188" s="99" t="n">
        <f aca="false">H188</f>
        <v>3.64</v>
      </c>
      <c r="J188" s="32" t="n">
        <f aca="false">VLOOKUP($A188,Table,MATCH(J$4,Curves,0))</f>
        <v>-0.00375</v>
      </c>
      <c r="K188" s="98" t="n">
        <f aca="false">J188</f>
        <v>-0.00375</v>
      </c>
      <c r="L188" s="99" t="n">
        <f aca="false">K188</f>
        <v>-0.00375</v>
      </c>
      <c r="M188" s="32" t="n">
        <f aca="false">VLOOKUP($A188,Table,MATCH(M$4,Curves,0))</f>
        <v>0.0125</v>
      </c>
      <c r="N188" s="98" t="n">
        <f aca="false">VLOOKUP($A188,Table,MATCH(N$4,Curves,0))</f>
        <v>0.03</v>
      </c>
      <c r="O188" s="99" t="n">
        <f aca="false">N188</f>
        <v>0.03</v>
      </c>
      <c r="P188" s="100"/>
      <c r="Q188" s="99" t="n">
        <f aca="false">O188+L188+I188</f>
        <v>3.66625</v>
      </c>
      <c r="R188" s="100"/>
      <c r="S188" s="35" t="n">
        <f aca="false">A189-A188</f>
        <v>30</v>
      </c>
      <c r="T188" s="101" t="n">
        <f aca="false">CHOOSE(F$3,A189+24,A188)</f>
        <v>42302</v>
      </c>
      <c r="U188" s="35" t="n">
        <f aca="false">T188-C$3</f>
        <v>5528</v>
      </c>
      <c r="V188" s="32" t="n">
        <f aca="false">VLOOKUP($A188,Table,MATCH(V$4,Curves,0))</f>
        <v>0.070796721180685</v>
      </c>
      <c r="W188" s="102" t="n">
        <f aca="false">1/(1+CHOOSE(F$3,(V189+($K$3/10000))/2,(V188+($K$3/10000))/2))^(2*U188/365.25)</f>
        <v>0.348881022344853</v>
      </c>
      <c r="X188" s="35" t="n">
        <f aca="false">IF(AND(mthbeg&lt;=A188,mthend&gt;=A188),1,0)</f>
        <v>0</v>
      </c>
      <c r="Y188" s="35" t="n">
        <f aca="false">S188*X188</f>
        <v>0</v>
      </c>
      <c r="AA188" s="89" t="n">
        <f aca="false">F188*G188</f>
        <v>0</v>
      </c>
      <c r="AB188" s="89" t="n">
        <f aca="false">$F188*H188</f>
        <v>0</v>
      </c>
      <c r="AC188" s="89" t="n">
        <f aca="false">$F188*I188</f>
        <v>0</v>
      </c>
      <c r="AD188" s="89" t="n">
        <f aca="false">$F188*J188</f>
        <v>-0</v>
      </c>
      <c r="AE188" s="89" t="n">
        <f aca="false">$F188*K188</f>
        <v>-0</v>
      </c>
      <c r="AF188" s="89" t="n">
        <f aca="false">$F188*L188</f>
        <v>-0</v>
      </c>
      <c r="AG188" s="89" t="n">
        <f aca="false">$F188*M188</f>
        <v>0</v>
      </c>
      <c r="AH188" s="89" t="n">
        <f aca="false">$F188*N188</f>
        <v>0</v>
      </c>
      <c r="AI188" s="89" t="n">
        <f aca="false">F188*O188</f>
        <v>0</v>
      </c>
      <c r="AJ188" s="93"/>
      <c r="AK188" s="89" t="n">
        <f aca="false">CHOOSE($G$3,AB188-AC188,AC188-AB188)</f>
        <v>0</v>
      </c>
      <c r="AL188" s="89" t="n">
        <f aca="false">CHOOSE($G$3,AE188-AF188,AF188-AE188)</f>
        <v>0</v>
      </c>
      <c r="AM188" s="89" t="n">
        <f aca="false">CHOOSE($G$3,AH188-AI188,AI188-AH188)</f>
        <v>0</v>
      </c>
      <c r="AN188" s="103" t="n">
        <f aca="false">SUM(AK188:AM188)</f>
        <v>0</v>
      </c>
      <c r="AP188" s="89" t="n">
        <f aca="false">CHOOSE($G$3,AA188-AB188,AB188-AA188)</f>
        <v>0</v>
      </c>
      <c r="AQ188" s="89" t="n">
        <f aca="false">CHOOSE($G$3,AD188-AE188,AE188-AD188)</f>
        <v>0</v>
      </c>
      <c r="AR188" s="89" t="n">
        <f aca="false">CHOOSE($G$3,AG188-AH188,AH188-AG188)</f>
        <v>0</v>
      </c>
      <c r="AS188" s="103" t="n">
        <f aca="false">AP188+AQ188+AR188</f>
        <v>0</v>
      </c>
      <c r="AT188" s="103"/>
      <c r="AU188" s="90" t="n">
        <f aca="false">AS188+AN188</f>
        <v>0</v>
      </c>
      <c r="AW188" s="90" t="n">
        <f aca="false">AI188+AF188+AC188</f>
        <v>0</v>
      </c>
      <c r="AX188" s="104"/>
    </row>
    <row r="189" customFormat="false" ht="12" hidden="false" customHeight="true" outlineLevel="0" collapsed="false">
      <c r="A189" s="94" t="n">
        <f aca="false">EDATE(A188,1)</f>
        <v>42278</v>
      </c>
      <c r="B189" s="95" t="n">
        <f aca="false">VLOOKUP(MONTH(A189),Volumes,4)</f>
        <v>10000</v>
      </c>
      <c r="C189" s="96"/>
      <c r="D189" s="97" t="n">
        <f aca="false">B189+C189</f>
        <v>10000</v>
      </c>
      <c r="E189" s="84" t="n">
        <f aca="false">IF(X189=0,0,IF(AND(X189=1,$H$3=1),D189*S189,IF($H$3=2,D189,"N/A")))</f>
        <v>0</v>
      </c>
      <c r="F189" s="84" t="n">
        <f aca="false">E189*W189</f>
        <v>0</v>
      </c>
      <c r="G189" s="32" t="n">
        <f aca="false">VLOOKUP($A189,Table,MATCH(G$4,Curves,0))</f>
        <v>3.643</v>
      </c>
      <c r="H189" s="98" t="n">
        <f aca="false">G189</f>
        <v>3.643</v>
      </c>
      <c r="I189" s="99" t="n">
        <f aca="false">H189</f>
        <v>3.643</v>
      </c>
      <c r="J189" s="32" t="n">
        <f aca="false">VLOOKUP($A189,Table,MATCH(J$4,Curves,0))</f>
        <v>-0.0195</v>
      </c>
      <c r="K189" s="98" t="n">
        <f aca="false">J189</f>
        <v>-0.0195</v>
      </c>
      <c r="L189" s="99" t="n">
        <f aca="false">K189</f>
        <v>-0.0195</v>
      </c>
      <c r="M189" s="32" t="n">
        <f aca="false">VLOOKUP($A189,Table,MATCH(M$4,Curves,0))</f>
        <v>0.0125</v>
      </c>
      <c r="N189" s="98" t="n">
        <f aca="false">VLOOKUP($A189,Table,MATCH(N$4,Curves,0))</f>
        <v>0.03</v>
      </c>
      <c r="O189" s="99" t="n">
        <f aca="false">N189</f>
        <v>0.03</v>
      </c>
      <c r="P189" s="100"/>
      <c r="Q189" s="99" t="n">
        <f aca="false">O189+L189+I189</f>
        <v>3.6535</v>
      </c>
      <c r="R189" s="100"/>
      <c r="S189" s="35" t="n">
        <f aca="false">A190-A189</f>
        <v>31</v>
      </c>
      <c r="T189" s="101" t="n">
        <f aca="false">CHOOSE(F$3,A190+24,A189)</f>
        <v>42333</v>
      </c>
      <c r="U189" s="35" t="n">
        <f aca="false">T189-C$3</f>
        <v>5559</v>
      </c>
      <c r="V189" s="32" t="n">
        <f aca="false">VLOOKUP($A189,Table,MATCH(V$4,Curves,0))</f>
        <v>0.070800549947581</v>
      </c>
      <c r="W189" s="102" t="n">
        <f aca="false">1/(1+CHOOSE(F$3,(V190+($K$3/10000))/2,(V189+($K$3/10000))/2))^(2*U189/365.25)</f>
        <v>0.346806723575404</v>
      </c>
      <c r="X189" s="35" t="n">
        <f aca="false">IF(AND(mthbeg&lt;=A189,mthend&gt;=A189),1,0)</f>
        <v>0</v>
      </c>
      <c r="Y189" s="35" t="n">
        <f aca="false">S189*X189</f>
        <v>0</v>
      </c>
      <c r="AA189" s="89" t="n">
        <f aca="false">F189*G189</f>
        <v>0</v>
      </c>
      <c r="AB189" s="89" t="n">
        <f aca="false">$F189*H189</f>
        <v>0</v>
      </c>
      <c r="AC189" s="89" t="n">
        <f aca="false">$F189*I189</f>
        <v>0</v>
      </c>
      <c r="AD189" s="89" t="n">
        <f aca="false">$F189*J189</f>
        <v>-0</v>
      </c>
      <c r="AE189" s="89" t="n">
        <f aca="false">$F189*K189</f>
        <v>-0</v>
      </c>
      <c r="AF189" s="89" t="n">
        <f aca="false">$F189*L189</f>
        <v>-0</v>
      </c>
      <c r="AG189" s="89" t="n">
        <f aca="false">$F189*M189</f>
        <v>0</v>
      </c>
      <c r="AH189" s="89" t="n">
        <f aca="false">$F189*N189</f>
        <v>0</v>
      </c>
      <c r="AI189" s="89" t="n">
        <f aca="false">F189*O189</f>
        <v>0</v>
      </c>
      <c r="AJ189" s="93"/>
      <c r="AK189" s="89" t="n">
        <f aca="false">CHOOSE($G$3,AB189-AC189,AC189-AB189)</f>
        <v>0</v>
      </c>
      <c r="AL189" s="89" t="n">
        <f aca="false">CHOOSE($G$3,AE189-AF189,AF189-AE189)</f>
        <v>0</v>
      </c>
      <c r="AM189" s="89" t="n">
        <f aca="false">CHOOSE($G$3,AH189-AI189,AI189-AH189)</f>
        <v>0</v>
      </c>
      <c r="AN189" s="103" t="n">
        <f aca="false">SUM(AK189:AM189)</f>
        <v>0</v>
      </c>
      <c r="AP189" s="89" t="n">
        <f aca="false">CHOOSE($G$3,AA189-AB189,AB189-AA189)</f>
        <v>0</v>
      </c>
      <c r="AQ189" s="89" t="n">
        <f aca="false">CHOOSE($G$3,AD189-AE189,AE189-AD189)</f>
        <v>0</v>
      </c>
      <c r="AR189" s="89" t="n">
        <f aca="false">CHOOSE($G$3,AG189-AH189,AH189-AG189)</f>
        <v>0</v>
      </c>
      <c r="AS189" s="103" t="n">
        <f aca="false">AP189+AQ189+AR189</f>
        <v>0</v>
      </c>
      <c r="AT189" s="103"/>
      <c r="AU189" s="90" t="n">
        <f aca="false">AS189+AN189</f>
        <v>0</v>
      </c>
      <c r="AW189" s="90" t="n">
        <f aca="false">AI189+AF189+AC189</f>
        <v>0</v>
      </c>
      <c r="AX189" s="104"/>
    </row>
    <row r="190" customFormat="false" ht="12" hidden="false" customHeight="true" outlineLevel="0" collapsed="false">
      <c r="A190" s="94" t="n">
        <f aca="false">EDATE(A189,1)</f>
        <v>42309</v>
      </c>
      <c r="B190" s="95" t="n">
        <f aca="false">VLOOKUP(MONTH(A190),Volumes,4)</f>
        <v>10000</v>
      </c>
      <c r="C190" s="96"/>
      <c r="D190" s="97" t="n">
        <f aca="false">B190+C190</f>
        <v>10000</v>
      </c>
      <c r="E190" s="84" t="n">
        <f aca="false">IF(X190=0,0,IF(AND(X190=1,$H$3=1),D190*S190,IF($H$3=2,D190,"N/A")))</f>
        <v>0</v>
      </c>
      <c r="F190" s="84" t="n">
        <f aca="false">E190*W190</f>
        <v>0</v>
      </c>
      <c r="G190" s="32" t="n">
        <f aca="false">VLOOKUP($A190,Table,MATCH(G$4,Curves,0))</f>
        <v>3.675</v>
      </c>
      <c r="H190" s="98" t="n">
        <f aca="false">G190</f>
        <v>3.675</v>
      </c>
      <c r="I190" s="99" t="n">
        <f aca="false">H190</f>
        <v>3.675</v>
      </c>
      <c r="J190" s="32" t="n">
        <f aca="false">VLOOKUP($A190,Table,MATCH(J$4,Curves,0))</f>
        <v>-0.0185</v>
      </c>
      <c r="K190" s="98" t="n">
        <f aca="false">J190</f>
        <v>-0.0185</v>
      </c>
      <c r="L190" s="99" t="n">
        <f aca="false">K190</f>
        <v>-0.0185</v>
      </c>
      <c r="M190" s="32" t="n">
        <f aca="false">VLOOKUP($A190,Table,MATCH(M$4,Curves,0))</f>
        <v>0.01</v>
      </c>
      <c r="N190" s="98" t="n">
        <f aca="false">VLOOKUP($A190,Table,MATCH(N$4,Curves,0))</f>
        <v>0.03</v>
      </c>
      <c r="O190" s="99" t="n">
        <f aca="false">N190</f>
        <v>0.03</v>
      </c>
      <c r="P190" s="100"/>
      <c r="Q190" s="99" t="n">
        <f aca="false">O190+L190+I190</f>
        <v>3.6865</v>
      </c>
      <c r="R190" s="100"/>
      <c r="S190" s="35" t="n">
        <f aca="false">A191-A190</f>
        <v>30</v>
      </c>
      <c r="T190" s="101" t="n">
        <f aca="false">CHOOSE(F$3,A191+24,A190)</f>
        <v>42363</v>
      </c>
      <c r="U190" s="35" t="n">
        <f aca="false">T190-C$3</f>
        <v>5589</v>
      </c>
      <c r="V190" s="32" t="n">
        <f aca="false">VLOOKUP($A190,Table,MATCH(V$4,Curves,0))</f>
        <v>0.070804506340046</v>
      </c>
      <c r="W190" s="102" t="n">
        <f aca="false">1/(1+CHOOSE(F$3,(V191+($K$3/10000))/2,(V190+($K$3/10000))/2))^(2*U190/365.25)</f>
        <v>0.344810868076477</v>
      </c>
      <c r="X190" s="35" t="n">
        <f aca="false">IF(AND(mthbeg&lt;=A190,mthend&gt;=A190),1,0)</f>
        <v>0</v>
      </c>
      <c r="Y190" s="35" t="n">
        <f aca="false">S190*X190</f>
        <v>0</v>
      </c>
      <c r="AA190" s="89" t="n">
        <f aca="false">F190*G190</f>
        <v>0</v>
      </c>
      <c r="AB190" s="89" t="n">
        <f aca="false">$F190*H190</f>
        <v>0</v>
      </c>
      <c r="AC190" s="89" t="n">
        <f aca="false">$F190*I190</f>
        <v>0</v>
      </c>
      <c r="AD190" s="89" t="n">
        <f aca="false">$F190*J190</f>
        <v>-0</v>
      </c>
      <c r="AE190" s="89" t="n">
        <f aca="false">$F190*K190</f>
        <v>-0</v>
      </c>
      <c r="AF190" s="89" t="n">
        <f aca="false">$F190*L190</f>
        <v>-0</v>
      </c>
      <c r="AG190" s="89" t="n">
        <f aca="false">$F190*M190</f>
        <v>0</v>
      </c>
      <c r="AH190" s="89" t="n">
        <f aca="false">$F190*N190</f>
        <v>0</v>
      </c>
      <c r="AI190" s="89" t="n">
        <f aca="false">F190*O190</f>
        <v>0</v>
      </c>
      <c r="AJ190" s="93"/>
      <c r="AK190" s="89" t="n">
        <f aca="false">CHOOSE($G$3,AB190-AC190,AC190-AB190)</f>
        <v>0</v>
      </c>
      <c r="AL190" s="89" t="n">
        <f aca="false">CHOOSE($G$3,AE190-AF190,AF190-AE190)</f>
        <v>0</v>
      </c>
      <c r="AM190" s="89" t="n">
        <f aca="false">CHOOSE($G$3,AH190-AI190,AI190-AH190)</f>
        <v>0</v>
      </c>
      <c r="AN190" s="103" t="n">
        <f aca="false">SUM(AK190:AM190)</f>
        <v>0</v>
      </c>
      <c r="AP190" s="89" t="n">
        <f aca="false">CHOOSE($G$3,AA190-AB190,AB190-AA190)</f>
        <v>0</v>
      </c>
      <c r="AQ190" s="89" t="n">
        <f aca="false">CHOOSE($G$3,AD190-AE190,AE190-AD190)</f>
        <v>0</v>
      </c>
      <c r="AR190" s="89" t="n">
        <f aca="false">CHOOSE($G$3,AG190-AH190,AH190-AG190)</f>
        <v>0</v>
      </c>
      <c r="AS190" s="103" t="n">
        <f aca="false">AP190+AQ190+AR190</f>
        <v>0</v>
      </c>
      <c r="AT190" s="103"/>
      <c r="AU190" s="90" t="n">
        <f aca="false">AS190+AN190</f>
        <v>0</v>
      </c>
      <c r="AW190" s="90" t="n">
        <f aca="false">AI190+AF190+AC190</f>
        <v>0</v>
      </c>
      <c r="AX190" s="104"/>
    </row>
    <row r="191" customFormat="false" ht="12" hidden="false" customHeight="true" outlineLevel="0" collapsed="false">
      <c r="A191" s="94" t="n">
        <f aca="false">EDATE(A190,1)</f>
        <v>42339</v>
      </c>
      <c r="B191" s="95" t="n">
        <f aca="false">VLOOKUP(MONTH(A191),Volumes,4)</f>
        <v>10000</v>
      </c>
      <c r="C191" s="96"/>
      <c r="D191" s="97" t="n">
        <f aca="false">B191+C191</f>
        <v>10000</v>
      </c>
      <c r="E191" s="84" t="n">
        <f aca="false">IF(X191=0,0,IF(AND(X191=1,$H$3=1),D191*S191,IF($H$3=2,D191,"N/A")))</f>
        <v>0</v>
      </c>
      <c r="F191" s="84" t="n">
        <f aca="false">E191*W191</f>
        <v>0</v>
      </c>
      <c r="G191" s="32" t="n">
        <f aca="false">VLOOKUP($A191,Table,MATCH(G$4,Curves,0))</f>
        <v>3.725</v>
      </c>
      <c r="H191" s="98" t="n">
        <f aca="false">G191</f>
        <v>3.725</v>
      </c>
      <c r="I191" s="99" t="n">
        <f aca="false">H191</f>
        <v>3.725</v>
      </c>
      <c r="J191" s="32" t="n">
        <f aca="false">VLOOKUP($A191,Table,MATCH(J$4,Curves,0))</f>
        <v>-0.0185</v>
      </c>
      <c r="K191" s="98" t="n">
        <f aca="false">J191</f>
        <v>-0.0185</v>
      </c>
      <c r="L191" s="99" t="n">
        <f aca="false">K191</f>
        <v>-0.0185</v>
      </c>
      <c r="M191" s="32" t="n">
        <f aca="false">VLOOKUP($A191,Table,MATCH(M$4,Curves,0))</f>
        <v>0.01</v>
      </c>
      <c r="N191" s="98" t="n">
        <f aca="false">VLOOKUP($A191,Table,MATCH(N$4,Curves,0))</f>
        <v>0.03</v>
      </c>
      <c r="O191" s="99" t="n">
        <f aca="false">N191</f>
        <v>0.03</v>
      </c>
      <c r="P191" s="100"/>
      <c r="Q191" s="99" t="n">
        <f aca="false">O191+L191+I191</f>
        <v>3.7365</v>
      </c>
      <c r="R191" s="100"/>
      <c r="S191" s="35" t="n">
        <f aca="false">A192-A191</f>
        <v>31</v>
      </c>
      <c r="T191" s="101" t="n">
        <f aca="false">CHOOSE(F$3,A192+24,A191)</f>
        <v>42394</v>
      </c>
      <c r="U191" s="35" t="n">
        <f aca="false">T191-C$3</f>
        <v>5620</v>
      </c>
      <c r="V191" s="32" t="n">
        <f aca="false">VLOOKUP($A191,Table,MATCH(V$4,Curves,0))</f>
        <v>0.070808335106953</v>
      </c>
      <c r="W191" s="102" t="n">
        <f aca="false">1/(1+CHOOSE(F$3,(V192+($K$3/10000))/2,(V191+($K$3/10000))/2))^(2*U191/365.25)</f>
        <v>0.342760331323208</v>
      </c>
      <c r="X191" s="35" t="n">
        <f aca="false">IF(AND(mthbeg&lt;=A191,mthend&gt;=A191),1,0)</f>
        <v>0</v>
      </c>
      <c r="Y191" s="35" t="n">
        <f aca="false">S191*X191</f>
        <v>0</v>
      </c>
      <c r="AA191" s="89" t="n">
        <f aca="false">F191*G191</f>
        <v>0</v>
      </c>
      <c r="AB191" s="89" t="n">
        <f aca="false">$F191*H191</f>
        <v>0</v>
      </c>
      <c r="AC191" s="89" t="n">
        <f aca="false">$F191*I191</f>
        <v>0</v>
      </c>
      <c r="AD191" s="89" t="n">
        <f aca="false">$F191*J191</f>
        <v>-0</v>
      </c>
      <c r="AE191" s="89" t="n">
        <f aca="false">$F191*K191</f>
        <v>-0</v>
      </c>
      <c r="AF191" s="89" t="n">
        <f aca="false">$F191*L191</f>
        <v>-0</v>
      </c>
      <c r="AG191" s="89" t="n">
        <f aca="false">$F191*M191</f>
        <v>0</v>
      </c>
      <c r="AH191" s="89" t="n">
        <f aca="false">$F191*N191</f>
        <v>0</v>
      </c>
      <c r="AI191" s="89" t="n">
        <f aca="false">F191*O191</f>
        <v>0</v>
      </c>
      <c r="AJ191" s="93"/>
      <c r="AK191" s="89" t="n">
        <f aca="false">CHOOSE($G$3,AB191-AC191,AC191-AB191)</f>
        <v>0</v>
      </c>
      <c r="AL191" s="89" t="n">
        <f aca="false">CHOOSE($G$3,AE191-AF191,AF191-AE191)</f>
        <v>0</v>
      </c>
      <c r="AM191" s="89" t="n">
        <f aca="false">CHOOSE($G$3,AH191-AI191,AI191-AH191)</f>
        <v>0</v>
      </c>
      <c r="AN191" s="103" t="n">
        <f aca="false">SUM(AK191:AM191)</f>
        <v>0</v>
      </c>
      <c r="AP191" s="89" t="n">
        <f aca="false">CHOOSE($G$3,AA191-AB191,AB191-AA191)</f>
        <v>0</v>
      </c>
      <c r="AQ191" s="89" t="n">
        <f aca="false">CHOOSE($G$3,AD191-AE191,AE191-AD191)</f>
        <v>0</v>
      </c>
      <c r="AR191" s="89" t="n">
        <f aca="false">CHOOSE($G$3,AG191-AH191,AH191-AG191)</f>
        <v>0</v>
      </c>
      <c r="AS191" s="103" t="n">
        <f aca="false">AP191+AQ191+AR191</f>
        <v>0</v>
      </c>
      <c r="AT191" s="103"/>
      <c r="AU191" s="90" t="n">
        <f aca="false">AS191+AN191</f>
        <v>0</v>
      </c>
      <c r="AW191" s="90" t="n">
        <f aca="false">AI191+AF191+AC191</f>
        <v>0</v>
      </c>
      <c r="AX191" s="104"/>
    </row>
    <row r="192" customFormat="false" ht="12" hidden="false" customHeight="true" outlineLevel="0" collapsed="false">
      <c r="A192" s="94" t="n">
        <f aca="false">EDATE(A191,1)</f>
        <v>42370</v>
      </c>
      <c r="B192" s="95" t="n">
        <f aca="false">VLOOKUP(MONTH(A192),Volumes,4)</f>
        <v>10000</v>
      </c>
      <c r="C192" s="96"/>
      <c r="D192" s="97" t="n">
        <f aca="false">B192+C192</f>
        <v>10000</v>
      </c>
      <c r="E192" s="84" t="n">
        <f aca="false">IF(X192=0,0,IF(AND(X192=1,$H$3=1),D192*S192,IF($H$3=2,D192,"N/A")))</f>
        <v>0</v>
      </c>
      <c r="F192" s="84" t="n">
        <f aca="false">E192*W192</f>
        <v>0</v>
      </c>
      <c r="G192" s="32" t="n">
        <f aca="false">VLOOKUP($A192,Table,MATCH(G$4,Curves,0))</f>
        <v>3.938</v>
      </c>
      <c r="H192" s="98" t="n">
        <f aca="false">G192</f>
        <v>3.938</v>
      </c>
      <c r="I192" s="99" t="n">
        <f aca="false">H192</f>
        <v>3.938</v>
      </c>
      <c r="J192" s="32" t="n">
        <f aca="false">VLOOKUP($A192,Table,MATCH(J$4,Curves,0))</f>
        <v>-0.0185</v>
      </c>
      <c r="K192" s="98" t="n">
        <f aca="false">J192</f>
        <v>-0.0185</v>
      </c>
      <c r="L192" s="99" t="n">
        <f aca="false">K192</f>
        <v>-0.0185</v>
      </c>
      <c r="M192" s="32" t="n">
        <f aca="false">VLOOKUP($A192,Table,MATCH(M$4,Curves,0))</f>
        <v>0.01</v>
      </c>
      <c r="N192" s="98" t="n">
        <f aca="false">VLOOKUP($A192,Table,MATCH(N$4,Curves,0))</f>
        <v>0.03</v>
      </c>
      <c r="O192" s="99" t="n">
        <f aca="false">N192</f>
        <v>0.03</v>
      </c>
      <c r="P192" s="100"/>
      <c r="Q192" s="99" t="n">
        <f aca="false">O192+L192+I192</f>
        <v>3.9495</v>
      </c>
      <c r="R192" s="100"/>
      <c r="S192" s="35" t="n">
        <f aca="false">A193-A192</f>
        <v>31</v>
      </c>
      <c r="T192" s="101" t="n">
        <f aca="false">CHOOSE(F$3,A193+24,A192)</f>
        <v>42425</v>
      </c>
      <c r="U192" s="35" t="n">
        <f aca="false">T192-C$3</f>
        <v>5651</v>
      </c>
      <c r="V192" s="32" t="n">
        <f aca="false">VLOOKUP($A192,Table,MATCH(V$4,Curves,0))</f>
        <v>0.070812291499428</v>
      </c>
      <c r="W192" s="102" t="n">
        <f aca="false">1/(1+CHOOSE(F$3,(V193+($K$3/10000))/2,(V192+($K$3/10000))/2))^(2*U192/365.25)</f>
        <v>0.340721767833318</v>
      </c>
      <c r="X192" s="35" t="n">
        <f aca="false">IF(AND(mthbeg&lt;=A192,mthend&gt;=A192),1,0)</f>
        <v>0</v>
      </c>
      <c r="Y192" s="35" t="n">
        <f aca="false">S192*X192</f>
        <v>0</v>
      </c>
      <c r="AA192" s="89" t="n">
        <f aca="false">F192*G192</f>
        <v>0</v>
      </c>
      <c r="AB192" s="89" t="n">
        <f aca="false">$F192*H192</f>
        <v>0</v>
      </c>
      <c r="AC192" s="89" t="n">
        <f aca="false">$F192*I192</f>
        <v>0</v>
      </c>
      <c r="AD192" s="89" t="n">
        <f aca="false">$F192*J192</f>
        <v>-0</v>
      </c>
      <c r="AE192" s="89" t="n">
        <f aca="false">$F192*K192</f>
        <v>-0</v>
      </c>
      <c r="AF192" s="89" t="n">
        <f aca="false">$F192*L192</f>
        <v>-0</v>
      </c>
      <c r="AG192" s="89" t="n">
        <f aca="false">$F192*M192</f>
        <v>0</v>
      </c>
      <c r="AH192" s="89" t="n">
        <f aca="false">$F192*N192</f>
        <v>0</v>
      </c>
      <c r="AI192" s="89" t="n">
        <f aca="false">F192*O192</f>
        <v>0</v>
      </c>
      <c r="AJ192" s="93"/>
      <c r="AK192" s="89" t="n">
        <f aca="false">CHOOSE($G$3,AB192-AC192,AC192-AB192)</f>
        <v>0</v>
      </c>
      <c r="AL192" s="89" t="n">
        <f aca="false">CHOOSE($G$3,AE192-AF192,AF192-AE192)</f>
        <v>0</v>
      </c>
      <c r="AM192" s="89" t="n">
        <f aca="false">CHOOSE($G$3,AH192-AI192,AI192-AH192)</f>
        <v>0</v>
      </c>
      <c r="AN192" s="103" t="n">
        <f aca="false">SUM(AK192:AM192)</f>
        <v>0</v>
      </c>
      <c r="AP192" s="89" t="n">
        <f aca="false">CHOOSE($G$3,AA192-AB192,AB192-AA192)</f>
        <v>0</v>
      </c>
      <c r="AQ192" s="89" t="n">
        <f aca="false">CHOOSE($G$3,AD192-AE192,AE192-AD192)</f>
        <v>0</v>
      </c>
      <c r="AR192" s="89" t="n">
        <f aca="false">CHOOSE($G$3,AG192-AH192,AH192-AG192)</f>
        <v>0</v>
      </c>
      <c r="AS192" s="103" t="n">
        <f aca="false">AP192+AQ192+AR192</f>
        <v>0</v>
      </c>
      <c r="AT192" s="103"/>
      <c r="AU192" s="90" t="n">
        <f aca="false">AS192+AN192</f>
        <v>0</v>
      </c>
      <c r="AW192" s="90" t="n">
        <f aca="false">AI192+AF192+AC192</f>
        <v>0</v>
      </c>
      <c r="AX192" s="104"/>
    </row>
    <row r="193" customFormat="false" ht="12" hidden="false" customHeight="true" outlineLevel="0" collapsed="false">
      <c r="A193" s="94" t="n">
        <f aca="false">EDATE(A192,1)</f>
        <v>42401</v>
      </c>
      <c r="B193" s="95" t="n">
        <f aca="false">VLOOKUP(MONTH(A193),Volumes,4)</f>
        <v>10000</v>
      </c>
      <c r="C193" s="96"/>
      <c r="D193" s="97" t="n">
        <f aca="false">B193+C193</f>
        <v>10000</v>
      </c>
      <c r="E193" s="84" t="n">
        <f aca="false">IF(X193=0,0,IF(AND(X193=1,$H$3=1),D193*S193,IF($H$3=2,D193,"N/A")))</f>
        <v>0</v>
      </c>
      <c r="F193" s="84" t="n">
        <f aca="false">E193*W193</f>
        <v>0</v>
      </c>
      <c r="G193" s="32" t="n">
        <f aca="false">VLOOKUP($A193,Table,MATCH(G$4,Curves,0))</f>
        <v>3.86</v>
      </c>
      <c r="H193" s="98" t="n">
        <f aca="false">G193</f>
        <v>3.86</v>
      </c>
      <c r="I193" s="99" t="n">
        <f aca="false">H193</f>
        <v>3.86</v>
      </c>
      <c r="J193" s="32" t="n">
        <f aca="false">VLOOKUP($A193,Table,MATCH(J$4,Curves,0))</f>
        <v>-0.0185</v>
      </c>
      <c r="K193" s="98" t="n">
        <f aca="false">J193</f>
        <v>-0.0185</v>
      </c>
      <c r="L193" s="99" t="n">
        <f aca="false">K193</f>
        <v>-0.0185</v>
      </c>
      <c r="M193" s="32" t="n">
        <f aca="false">VLOOKUP($A193,Table,MATCH(M$4,Curves,0))</f>
        <v>0.01</v>
      </c>
      <c r="N193" s="98" t="n">
        <f aca="false">VLOOKUP($A193,Table,MATCH(N$4,Curves,0))</f>
        <v>0.03</v>
      </c>
      <c r="O193" s="99" t="n">
        <f aca="false">N193</f>
        <v>0.03</v>
      </c>
      <c r="P193" s="100"/>
      <c r="Q193" s="99" t="n">
        <f aca="false">O193+L193+I193</f>
        <v>3.8715</v>
      </c>
      <c r="R193" s="100"/>
      <c r="S193" s="35" t="n">
        <f aca="false">A194-A193</f>
        <v>29</v>
      </c>
      <c r="T193" s="101" t="n">
        <f aca="false">CHOOSE(F$3,A194+24,A193)</f>
        <v>42454</v>
      </c>
      <c r="U193" s="35" t="n">
        <f aca="false">T193-C$3</f>
        <v>5680</v>
      </c>
      <c r="V193" s="32" t="n">
        <f aca="false">VLOOKUP($A193,Table,MATCH(V$4,Curves,0))</f>
        <v>0.070816247891909</v>
      </c>
      <c r="W193" s="102" t="n">
        <f aca="false">1/(1+CHOOSE(F$3,(V194+($K$3/10000))/2,(V193+($K$3/10000))/2))^(2*U193/365.25)</f>
        <v>0.338825503296407</v>
      </c>
      <c r="X193" s="35" t="n">
        <f aca="false">IF(AND(mthbeg&lt;=A193,mthend&gt;=A193),1,0)</f>
        <v>0</v>
      </c>
      <c r="Y193" s="35" t="n">
        <f aca="false">S193*X193</f>
        <v>0</v>
      </c>
      <c r="AA193" s="89" t="n">
        <f aca="false">F193*G193</f>
        <v>0</v>
      </c>
      <c r="AB193" s="89" t="n">
        <f aca="false">$F193*H193</f>
        <v>0</v>
      </c>
      <c r="AC193" s="89" t="n">
        <f aca="false">$F193*I193</f>
        <v>0</v>
      </c>
      <c r="AD193" s="89" t="n">
        <f aca="false">$F193*J193</f>
        <v>-0</v>
      </c>
      <c r="AE193" s="89" t="n">
        <f aca="false">$F193*K193</f>
        <v>-0</v>
      </c>
      <c r="AF193" s="89" t="n">
        <f aca="false">$F193*L193</f>
        <v>-0</v>
      </c>
      <c r="AG193" s="89" t="n">
        <f aca="false">$F193*M193</f>
        <v>0</v>
      </c>
      <c r="AH193" s="89" t="n">
        <f aca="false">$F193*N193</f>
        <v>0</v>
      </c>
      <c r="AI193" s="89" t="n">
        <f aca="false">F193*O193</f>
        <v>0</v>
      </c>
      <c r="AJ193" s="93"/>
      <c r="AK193" s="89" t="n">
        <f aca="false">CHOOSE($G$3,AB193-AC193,AC193-AB193)</f>
        <v>0</v>
      </c>
      <c r="AL193" s="89" t="n">
        <f aca="false">CHOOSE($G$3,AE193-AF193,AF193-AE193)</f>
        <v>0</v>
      </c>
      <c r="AM193" s="89" t="n">
        <f aca="false">CHOOSE($G$3,AH193-AI193,AI193-AH193)</f>
        <v>0</v>
      </c>
      <c r="AN193" s="103" t="n">
        <f aca="false">SUM(AK193:AM193)</f>
        <v>0</v>
      </c>
      <c r="AP193" s="89" t="n">
        <f aca="false">CHOOSE($G$3,AA193-AB193,AB193-AA193)</f>
        <v>0</v>
      </c>
      <c r="AQ193" s="89" t="n">
        <f aca="false">CHOOSE($G$3,AD193-AE193,AE193-AD193)</f>
        <v>0</v>
      </c>
      <c r="AR193" s="89" t="n">
        <f aca="false">CHOOSE($G$3,AG193-AH193,AH193-AG193)</f>
        <v>0</v>
      </c>
      <c r="AS193" s="103" t="n">
        <f aca="false">AP193+AQ193+AR193</f>
        <v>0</v>
      </c>
      <c r="AT193" s="103"/>
      <c r="AU193" s="90" t="n">
        <f aca="false">AS193+AN193</f>
        <v>0</v>
      </c>
      <c r="AW193" s="90" t="n">
        <f aca="false">AI193+AF193+AC193</f>
        <v>0</v>
      </c>
      <c r="AX193" s="104"/>
    </row>
    <row r="194" customFormat="false" ht="12" hidden="false" customHeight="true" outlineLevel="0" collapsed="false">
      <c r="A194" s="94" t="n">
        <f aca="false">EDATE(A193,1)</f>
        <v>42430</v>
      </c>
      <c r="B194" s="95" t="n">
        <f aca="false">VLOOKUP(MONTH(A194),Volumes,4)</f>
        <v>10000</v>
      </c>
      <c r="C194" s="96"/>
      <c r="D194" s="97" t="n">
        <f aca="false">B194+C194</f>
        <v>10000</v>
      </c>
      <c r="E194" s="84" t="n">
        <f aca="false">IF(X194=0,0,IF(AND(X194=1,$H$3=1),D194*S194,IF($H$3=2,D194,"N/A")))</f>
        <v>0</v>
      </c>
      <c r="F194" s="84" t="n">
        <f aca="false">E194*W194</f>
        <v>0</v>
      </c>
      <c r="G194" s="32" t="n">
        <f aca="false">VLOOKUP($A194,Table,MATCH(G$4,Curves,0))</f>
        <v>3.759</v>
      </c>
      <c r="H194" s="98" t="n">
        <f aca="false">G194</f>
        <v>3.759</v>
      </c>
      <c r="I194" s="99" t="n">
        <f aca="false">H194</f>
        <v>3.759</v>
      </c>
      <c r="J194" s="32" t="n">
        <f aca="false">VLOOKUP($A194,Table,MATCH(J$4,Curves,0))</f>
        <v>0</v>
      </c>
      <c r="K194" s="98" t="n">
        <f aca="false">J194</f>
        <v>0</v>
      </c>
      <c r="L194" s="99" t="n">
        <f aca="false">K194</f>
        <v>0</v>
      </c>
      <c r="M194" s="32" t="n">
        <f aca="false">VLOOKUP($A194,Table,MATCH(M$4,Curves,0))</f>
        <v>0.01</v>
      </c>
      <c r="N194" s="98" t="n">
        <f aca="false">VLOOKUP($A194,Table,MATCH(N$4,Curves,0))</f>
        <v>0.03</v>
      </c>
      <c r="O194" s="99" t="n">
        <f aca="false">N194</f>
        <v>0.03</v>
      </c>
      <c r="P194" s="100"/>
      <c r="Q194" s="99" t="n">
        <f aca="false">O194+L194+I194</f>
        <v>3.789</v>
      </c>
      <c r="R194" s="100"/>
      <c r="S194" s="35" t="n">
        <f aca="false">A195-A194</f>
        <v>31</v>
      </c>
      <c r="T194" s="101" t="n">
        <f aca="false">CHOOSE(F$3,A195+24,A194)</f>
        <v>42485</v>
      </c>
      <c r="U194" s="35" t="n">
        <f aca="false">T194-C$3</f>
        <v>5711</v>
      </c>
      <c r="V194" s="32" t="n">
        <f aca="false">VLOOKUP($A194,Table,MATCH(V$4,Curves,0))</f>
        <v>0.070819949033266</v>
      </c>
      <c r="W194" s="102" t="n">
        <f aca="false">1/(1+CHOOSE(F$3,(V195+($K$3/10000))/2,(V194+($K$3/10000))/2))^(2*U194/365.25)</f>
        <v>0.33680991940103</v>
      </c>
      <c r="X194" s="35" t="n">
        <f aca="false">IF(AND(mthbeg&lt;=A194,mthend&gt;=A194),1,0)</f>
        <v>0</v>
      </c>
      <c r="Y194" s="35" t="n">
        <f aca="false">S194*X194</f>
        <v>0</v>
      </c>
      <c r="AA194" s="89" t="n">
        <f aca="false">F194*G194</f>
        <v>0</v>
      </c>
      <c r="AB194" s="89" t="n">
        <f aca="false">$F194*H194</f>
        <v>0</v>
      </c>
      <c r="AC194" s="89" t="n">
        <f aca="false">$F194*I194</f>
        <v>0</v>
      </c>
      <c r="AD194" s="89" t="n">
        <f aca="false">$F194*J194</f>
        <v>0</v>
      </c>
      <c r="AE194" s="89" t="n">
        <f aca="false">$F194*K194</f>
        <v>0</v>
      </c>
      <c r="AF194" s="89" t="n">
        <f aca="false">$F194*L194</f>
        <v>0</v>
      </c>
      <c r="AG194" s="89" t="n">
        <f aca="false">$F194*M194</f>
        <v>0</v>
      </c>
      <c r="AH194" s="89" t="n">
        <f aca="false">$F194*N194</f>
        <v>0</v>
      </c>
      <c r="AI194" s="89" t="n">
        <f aca="false">F194*O194</f>
        <v>0</v>
      </c>
      <c r="AJ194" s="93"/>
      <c r="AK194" s="89" t="n">
        <f aca="false">CHOOSE($G$3,AB194-AC194,AC194-AB194)</f>
        <v>0</v>
      </c>
      <c r="AL194" s="89" t="n">
        <f aca="false">CHOOSE($G$3,AE194-AF194,AF194-AE194)</f>
        <v>0</v>
      </c>
      <c r="AM194" s="89" t="n">
        <f aca="false">CHOOSE($G$3,AH194-AI194,AI194-AH194)</f>
        <v>0</v>
      </c>
      <c r="AN194" s="103" t="n">
        <f aca="false">SUM(AK194:AM194)</f>
        <v>0</v>
      </c>
      <c r="AP194" s="89" t="n">
        <f aca="false">CHOOSE($G$3,AA194-AB194,AB194-AA194)</f>
        <v>0</v>
      </c>
      <c r="AQ194" s="89" t="n">
        <f aca="false">CHOOSE($G$3,AD194-AE194,AE194-AD194)</f>
        <v>0</v>
      </c>
      <c r="AR194" s="89" t="n">
        <f aca="false">CHOOSE($G$3,AG194-AH194,AH194-AG194)</f>
        <v>0</v>
      </c>
      <c r="AS194" s="103" t="n">
        <f aca="false">AP194+AQ194+AR194</f>
        <v>0</v>
      </c>
      <c r="AT194" s="103"/>
      <c r="AU194" s="90" t="n">
        <f aca="false">AS194+AN194</f>
        <v>0</v>
      </c>
      <c r="AW194" s="90" t="n">
        <f aca="false">AI194+AF194+AC194</f>
        <v>0</v>
      </c>
      <c r="AX194" s="104"/>
    </row>
    <row r="195" customFormat="false" ht="12" hidden="false" customHeight="true" outlineLevel="0" collapsed="false">
      <c r="A195" s="94" t="n">
        <f aca="false">EDATE(A194,1)</f>
        <v>42461</v>
      </c>
      <c r="B195" s="95" t="n">
        <f aca="false">VLOOKUP(MONTH(A195),Volumes,4)</f>
        <v>10000</v>
      </c>
      <c r="C195" s="96"/>
      <c r="D195" s="97" t="n">
        <f aca="false">B195+C195</f>
        <v>10000</v>
      </c>
      <c r="E195" s="84" t="n">
        <f aca="false">IF(X195=0,0,IF(AND(X195=1,$H$3=1),D195*S195,IF($H$3=2,D195,"N/A")))</f>
        <v>0</v>
      </c>
      <c r="F195" s="84" t="n">
        <f aca="false">E195*W195</f>
        <v>0</v>
      </c>
      <c r="G195" s="32" t="n">
        <f aca="false">VLOOKUP($A195,Table,MATCH(G$4,Curves,0))</f>
        <v>3.658</v>
      </c>
      <c r="H195" s="98" t="n">
        <f aca="false">G195</f>
        <v>3.658</v>
      </c>
      <c r="I195" s="99" t="n">
        <f aca="false">H195</f>
        <v>3.658</v>
      </c>
      <c r="J195" s="32" t="n">
        <f aca="false">VLOOKUP($A195,Table,MATCH(J$4,Curves,0))</f>
        <v>0</v>
      </c>
      <c r="K195" s="98" t="n">
        <f aca="false">J195</f>
        <v>0</v>
      </c>
      <c r="L195" s="99" t="n">
        <f aca="false">K195</f>
        <v>0</v>
      </c>
      <c r="M195" s="32" t="n">
        <f aca="false">VLOOKUP($A195,Table,MATCH(M$4,Curves,0))</f>
        <v>0.0125</v>
      </c>
      <c r="N195" s="98" t="n">
        <f aca="false">VLOOKUP($A195,Table,MATCH(N$4,Curves,0))</f>
        <v>0.03</v>
      </c>
      <c r="O195" s="99" t="n">
        <f aca="false">N195</f>
        <v>0.03</v>
      </c>
      <c r="P195" s="100"/>
      <c r="Q195" s="99" t="n">
        <f aca="false">O195+L195+I195</f>
        <v>3.688</v>
      </c>
      <c r="R195" s="100"/>
      <c r="S195" s="35" t="n">
        <f aca="false">A196-A195</f>
        <v>30</v>
      </c>
      <c r="T195" s="101" t="n">
        <f aca="false">CHOOSE(F$3,A196+24,A195)</f>
        <v>42515</v>
      </c>
      <c r="U195" s="35" t="n">
        <f aca="false">T195-C$3</f>
        <v>5741</v>
      </c>
      <c r="V195" s="32" t="n">
        <f aca="false">VLOOKUP($A195,Table,MATCH(V$4,Curves,0))</f>
        <v>0.070823905425756</v>
      </c>
      <c r="W195" s="102" t="n">
        <f aca="false">1/(1+CHOOSE(F$3,(V196+($K$3/10000))/2,(V195+($K$3/10000))/2))^(2*U195/365.25)</f>
        <v>0.334870564550477</v>
      </c>
      <c r="X195" s="35" t="n">
        <f aca="false">IF(AND(mthbeg&lt;=A195,mthend&gt;=A195),1,0)</f>
        <v>0</v>
      </c>
      <c r="Y195" s="35" t="n">
        <f aca="false">S195*X195</f>
        <v>0</v>
      </c>
      <c r="AA195" s="89" t="n">
        <f aca="false">F195*G195</f>
        <v>0</v>
      </c>
      <c r="AB195" s="89" t="n">
        <f aca="false">$F195*H195</f>
        <v>0</v>
      </c>
      <c r="AC195" s="89" t="n">
        <f aca="false">$F195*I195</f>
        <v>0</v>
      </c>
      <c r="AD195" s="89" t="n">
        <f aca="false">$F195*J195</f>
        <v>0</v>
      </c>
      <c r="AE195" s="89" t="n">
        <f aca="false">$F195*K195</f>
        <v>0</v>
      </c>
      <c r="AF195" s="89" t="n">
        <f aca="false">$F195*L195</f>
        <v>0</v>
      </c>
      <c r="AG195" s="89" t="n">
        <f aca="false">$F195*M195</f>
        <v>0</v>
      </c>
      <c r="AH195" s="89" t="n">
        <f aca="false">$F195*N195</f>
        <v>0</v>
      </c>
      <c r="AI195" s="89" t="n">
        <f aca="false">F195*O195</f>
        <v>0</v>
      </c>
      <c r="AJ195" s="93"/>
      <c r="AK195" s="89" t="n">
        <f aca="false">CHOOSE($G$3,AB195-AC195,AC195-AB195)</f>
        <v>0</v>
      </c>
      <c r="AL195" s="89" t="n">
        <f aca="false">CHOOSE($G$3,AE195-AF195,AF195-AE195)</f>
        <v>0</v>
      </c>
      <c r="AM195" s="89" t="n">
        <f aca="false">CHOOSE($G$3,AH195-AI195,AI195-AH195)</f>
        <v>0</v>
      </c>
      <c r="AN195" s="103" t="n">
        <f aca="false">SUM(AK195:AM195)</f>
        <v>0</v>
      </c>
      <c r="AP195" s="89" t="n">
        <f aca="false">CHOOSE($G$3,AA195-AB195,AB195-AA195)</f>
        <v>0</v>
      </c>
      <c r="AQ195" s="89" t="n">
        <f aca="false">CHOOSE($G$3,AD195-AE195,AE195-AD195)</f>
        <v>0</v>
      </c>
      <c r="AR195" s="89" t="n">
        <f aca="false">CHOOSE($G$3,AG195-AH195,AH195-AG195)</f>
        <v>0</v>
      </c>
      <c r="AS195" s="103" t="n">
        <f aca="false">AP195+AQ195+AR195</f>
        <v>0</v>
      </c>
      <c r="AT195" s="103"/>
      <c r="AU195" s="90" t="n">
        <f aca="false">AS195+AN195</f>
        <v>0</v>
      </c>
      <c r="AW195" s="90" t="n">
        <f aca="false">AI195+AF195+AC195</f>
        <v>0</v>
      </c>
      <c r="AX195" s="104"/>
    </row>
    <row r="196" customFormat="false" ht="12" hidden="false" customHeight="true" outlineLevel="0" collapsed="false">
      <c r="A196" s="94" t="n">
        <f aca="false">EDATE(A195,1)</f>
        <v>42491</v>
      </c>
      <c r="B196" s="95" t="n">
        <f aca="false">VLOOKUP(MONTH(A196),Volumes,4)</f>
        <v>20000</v>
      </c>
      <c r="C196" s="96"/>
      <c r="D196" s="97" t="n">
        <f aca="false">B196+C196</f>
        <v>20000</v>
      </c>
      <c r="E196" s="84" t="n">
        <f aca="false">IF(X196=0,0,IF(AND(X196=1,$H$3=1),D196*S196,IF($H$3=2,D196,"N/A")))</f>
        <v>0</v>
      </c>
      <c r="F196" s="84" t="n">
        <f aca="false">E196*W196</f>
        <v>0</v>
      </c>
      <c r="G196" s="32" t="n">
        <f aca="false">VLOOKUP($A196,Table,MATCH(G$4,Curves,0))</f>
        <v>3.656</v>
      </c>
      <c r="H196" s="98" t="n">
        <f aca="false">G196</f>
        <v>3.656</v>
      </c>
      <c r="I196" s="99" t="n">
        <f aca="false">H196</f>
        <v>3.656</v>
      </c>
      <c r="J196" s="32" t="n">
        <f aca="false">VLOOKUP($A196,Table,MATCH(J$4,Curves,0))</f>
        <v>0.000249999999999993</v>
      </c>
      <c r="K196" s="98" t="n">
        <f aca="false">J196</f>
        <v>0.000249999999999993</v>
      </c>
      <c r="L196" s="99" t="n">
        <f aca="false">K196</f>
        <v>0.000249999999999993</v>
      </c>
      <c r="M196" s="32" t="n">
        <f aca="false">VLOOKUP($A196,Table,MATCH(M$4,Curves,0))</f>
        <v>0.0125</v>
      </c>
      <c r="N196" s="98" t="n">
        <f aca="false">VLOOKUP($A196,Table,MATCH(N$4,Curves,0))</f>
        <v>0.03</v>
      </c>
      <c r="O196" s="99" t="n">
        <f aca="false">N196</f>
        <v>0.03</v>
      </c>
      <c r="P196" s="100"/>
      <c r="Q196" s="99" t="n">
        <f aca="false">O196+L196+I196</f>
        <v>3.68625</v>
      </c>
      <c r="R196" s="100"/>
      <c r="S196" s="35" t="n">
        <f aca="false">A197-A196</f>
        <v>31</v>
      </c>
      <c r="T196" s="101" t="n">
        <f aca="false">CHOOSE(F$3,A197+24,A196)</f>
        <v>42546</v>
      </c>
      <c r="U196" s="35" t="n">
        <f aca="false">T196-C$3</f>
        <v>5772</v>
      </c>
      <c r="V196" s="32" t="n">
        <f aca="false">VLOOKUP($A196,Table,MATCH(V$4,Curves,0))</f>
        <v>0.070827734192687</v>
      </c>
      <c r="W196" s="102" t="n">
        <f aca="false">1/(1+CHOOSE(F$3,(V197+($K$3/10000))/2,(V196+($K$3/10000))/2))^(2*U196/365.25)</f>
        <v>0.332878082766338</v>
      </c>
      <c r="X196" s="35" t="n">
        <f aca="false">IF(AND(mthbeg&lt;=A196,mthend&gt;=A196),1,0)</f>
        <v>0</v>
      </c>
      <c r="Y196" s="35" t="n">
        <f aca="false">S196*X196</f>
        <v>0</v>
      </c>
      <c r="AA196" s="89" t="n">
        <f aca="false">F196*G196</f>
        <v>0</v>
      </c>
      <c r="AB196" s="89" t="n">
        <f aca="false">$F196*H196</f>
        <v>0</v>
      </c>
      <c r="AC196" s="89" t="n">
        <f aca="false">$F196*I196</f>
        <v>0</v>
      </c>
      <c r="AD196" s="89" t="n">
        <f aca="false">$F196*J196</f>
        <v>0</v>
      </c>
      <c r="AE196" s="89" t="n">
        <f aca="false">$F196*K196</f>
        <v>0</v>
      </c>
      <c r="AF196" s="89" t="n">
        <f aca="false">$F196*L196</f>
        <v>0</v>
      </c>
      <c r="AG196" s="89" t="n">
        <f aca="false">$F196*M196</f>
        <v>0</v>
      </c>
      <c r="AH196" s="89" t="n">
        <f aca="false">$F196*N196</f>
        <v>0</v>
      </c>
      <c r="AI196" s="89" t="n">
        <f aca="false">F196*O196</f>
        <v>0</v>
      </c>
      <c r="AJ196" s="93"/>
      <c r="AK196" s="89" t="n">
        <f aca="false">CHOOSE($G$3,AB196-AC196,AC196-AB196)</f>
        <v>0</v>
      </c>
      <c r="AL196" s="89" t="n">
        <f aca="false">CHOOSE($G$3,AE196-AF196,AF196-AE196)</f>
        <v>0</v>
      </c>
      <c r="AM196" s="89" t="n">
        <f aca="false">CHOOSE($G$3,AH196-AI196,AI196-AH196)</f>
        <v>0</v>
      </c>
      <c r="AN196" s="103" t="n">
        <f aca="false">SUM(AK196:AM196)</f>
        <v>0</v>
      </c>
      <c r="AP196" s="89" t="n">
        <f aca="false">CHOOSE($G$3,AA196-AB196,AB196-AA196)</f>
        <v>0</v>
      </c>
      <c r="AQ196" s="89" t="n">
        <f aca="false">CHOOSE($G$3,AD196-AE196,AE196-AD196)</f>
        <v>0</v>
      </c>
      <c r="AR196" s="89" t="n">
        <f aca="false">CHOOSE($G$3,AG196-AH196,AH196-AG196)</f>
        <v>0</v>
      </c>
      <c r="AS196" s="103" t="n">
        <f aca="false">AP196+AQ196+AR196</f>
        <v>0</v>
      </c>
      <c r="AT196" s="103"/>
      <c r="AU196" s="90" t="n">
        <f aca="false">AS196+AN196</f>
        <v>0</v>
      </c>
      <c r="AW196" s="90" t="n">
        <f aca="false">AI196+AF196+AC196</f>
        <v>0</v>
      </c>
      <c r="AX196" s="104"/>
    </row>
    <row r="197" customFormat="false" ht="12" hidden="false" customHeight="true" outlineLevel="0" collapsed="false">
      <c r="A197" s="94" t="n">
        <f aca="false">EDATE(A196,1)</f>
        <v>42522</v>
      </c>
      <c r="B197" s="95" t="n">
        <f aca="false">VLOOKUP(MONTH(A197),Volumes,4)</f>
        <v>40000</v>
      </c>
      <c r="C197" s="96"/>
      <c r="D197" s="97" t="n">
        <f aca="false">B197+C197</f>
        <v>40000</v>
      </c>
      <c r="E197" s="84" t="n">
        <f aca="false">IF(X197=0,0,IF(AND(X197=1,$H$3=1),D197*S197,IF($H$3=2,D197,"N/A")))</f>
        <v>0</v>
      </c>
      <c r="F197" s="84" t="n">
        <f aca="false">E197*W197</f>
        <v>0</v>
      </c>
      <c r="G197" s="32" t="n">
        <f aca="false">VLOOKUP($A197,Table,MATCH(G$4,Curves,0))</f>
        <v>3.701</v>
      </c>
      <c r="H197" s="98" t="n">
        <f aca="false">G197</f>
        <v>3.701</v>
      </c>
      <c r="I197" s="99" t="n">
        <f aca="false">H197</f>
        <v>3.701</v>
      </c>
      <c r="J197" s="32" t="n">
        <f aca="false">VLOOKUP($A197,Table,MATCH(J$4,Curves,0))</f>
        <v>0.000249999999999993</v>
      </c>
      <c r="K197" s="98" t="n">
        <f aca="false">J197</f>
        <v>0.000249999999999993</v>
      </c>
      <c r="L197" s="99" t="n">
        <f aca="false">K197</f>
        <v>0.000249999999999993</v>
      </c>
      <c r="M197" s="32" t="n">
        <f aca="false">VLOOKUP($A197,Table,MATCH(M$4,Curves,0))</f>
        <v>0.0125</v>
      </c>
      <c r="N197" s="98" t="n">
        <f aca="false">VLOOKUP($A197,Table,MATCH(N$4,Curves,0))</f>
        <v>0.03</v>
      </c>
      <c r="O197" s="99" t="n">
        <f aca="false">N197</f>
        <v>0.03</v>
      </c>
      <c r="P197" s="100"/>
      <c r="Q197" s="99" t="n">
        <f aca="false">O197+L197+I197</f>
        <v>3.73125</v>
      </c>
      <c r="R197" s="100"/>
      <c r="S197" s="35" t="n">
        <f aca="false">A198-A197</f>
        <v>30</v>
      </c>
      <c r="T197" s="101" t="n">
        <f aca="false">CHOOSE(F$3,A198+24,A197)</f>
        <v>42576</v>
      </c>
      <c r="U197" s="35" t="n">
        <f aca="false">T197-C$3</f>
        <v>5802</v>
      </c>
      <c r="V197" s="32" t="n">
        <f aca="false">VLOOKUP($A197,Table,MATCH(V$4,Curves,0))</f>
        <v>0.070831690585188</v>
      </c>
      <c r="W197" s="102" t="n">
        <f aca="false">1/(1+CHOOSE(F$3,(V198+($K$3/10000))/2,(V197+($K$3/10000))/2))^(2*U197/365.25)</f>
        <v>0.330960958761074</v>
      </c>
      <c r="X197" s="35" t="n">
        <f aca="false">IF(AND(mthbeg&lt;=A197,mthend&gt;=A197),1,0)</f>
        <v>0</v>
      </c>
      <c r="Y197" s="35" t="n">
        <f aca="false">S197*X197</f>
        <v>0</v>
      </c>
      <c r="AA197" s="89" t="n">
        <f aca="false">F197*G197</f>
        <v>0</v>
      </c>
      <c r="AB197" s="89" t="n">
        <f aca="false">$F197*H197</f>
        <v>0</v>
      </c>
      <c r="AC197" s="89" t="n">
        <f aca="false">$F197*I197</f>
        <v>0</v>
      </c>
      <c r="AD197" s="89" t="n">
        <f aca="false">$F197*J197</f>
        <v>0</v>
      </c>
      <c r="AE197" s="89" t="n">
        <f aca="false">$F197*K197</f>
        <v>0</v>
      </c>
      <c r="AF197" s="89" t="n">
        <f aca="false">$F197*L197</f>
        <v>0</v>
      </c>
      <c r="AG197" s="89" t="n">
        <f aca="false">$F197*M197</f>
        <v>0</v>
      </c>
      <c r="AH197" s="89" t="n">
        <f aca="false">$F197*N197</f>
        <v>0</v>
      </c>
      <c r="AI197" s="89" t="n">
        <f aca="false">F197*O197</f>
        <v>0</v>
      </c>
      <c r="AJ197" s="93"/>
      <c r="AK197" s="89" t="n">
        <f aca="false">CHOOSE($G$3,AB197-AC197,AC197-AB197)</f>
        <v>0</v>
      </c>
      <c r="AL197" s="89" t="n">
        <f aca="false">CHOOSE($G$3,AE197-AF197,AF197-AE197)</f>
        <v>0</v>
      </c>
      <c r="AM197" s="89" t="n">
        <f aca="false">CHOOSE($G$3,AH197-AI197,AI197-AH197)</f>
        <v>0</v>
      </c>
      <c r="AN197" s="103" t="n">
        <f aca="false">SUM(AK197:AM197)</f>
        <v>0</v>
      </c>
      <c r="AP197" s="89" t="n">
        <f aca="false">CHOOSE($G$3,AA197-AB197,AB197-AA197)</f>
        <v>0</v>
      </c>
      <c r="AQ197" s="89" t="n">
        <f aca="false">CHOOSE($G$3,AD197-AE197,AE197-AD197)</f>
        <v>0</v>
      </c>
      <c r="AR197" s="89" t="n">
        <f aca="false">CHOOSE($G$3,AG197-AH197,AH197-AG197)</f>
        <v>0</v>
      </c>
      <c r="AS197" s="103" t="n">
        <f aca="false">AP197+AQ197+AR197</f>
        <v>0</v>
      </c>
      <c r="AT197" s="103"/>
      <c r="AU197" s="90" t="n">
        <f aca="false">AS197+AN197</f>
        <v>0</v>
      </c>
      <c r="AW197" s="90" t="n">
        <f aca="false">AI197+AF197+AC197</f>
        <v>0</v>
      </c>
      <c r="AX197" s="104"/>
    </row>
    <row r="198" customFormat="false" ht="12" hidden="false" customHeight="true" outlineLevel="0" collapsed="false">
      <c r="A198" s="94" t="n">
        <f aca="false">EDATE(A197,1)</f>
        <v>42552</v>
      </c>
      <c r="B198" s="95" t="n">
        <f aca="false">VLOOKUP(MONTH(A198),Volumes,4)</f>
        <v>40000</v>
      </c>
      <c r="C198" s="96"/>
      <c r="D198" s="97" t="n">
        <f aca="false">B198+C198</f>
        <v>40000</v>
      </c>
      <c r="E198" s="84" t="n">
        <f aca="false">IF(X198=0,0,IF(AND(X198=1,$H$3=1),D198*S198,IF($H$3=2,D198,"N/A")))</f>
        <v>0</v>
      </c>
      <c r="F198" s="84" t="n">
        <f aca="false">E198*W198</f>
        <v>0</v>
      </c>
      <c r="G198" s="32" t="n">
        <f aca="false">VLOOKUP($A198,Table,MATCH(G$4,Curves,0))</f>
        <v>3.713</v>
      </c>
      <c r="H198" s="98" t="n">
        <f aca="false">G198</f>
        <v>3.713</v>
      </c>
      <c r="I198" s="99" t="n">
        <f aca="false">H198</f>
        <v>3.713</v>
      </c>
      <c r="J198" s="32" t="n">
        <f aca="false">VLOOKUP($A198,Table,MATCH(J$4,Curves,0))</f>
        <v>0.000249999999999993</v>
      </c>
      <c r="K198" s="98" t="n">
        <f aca="false">J198</f>
        <v>0.000249999999999993</v>
      </c>
      <c r="L198" s="99" t="n">
        <f aca="false">K198</f>
        <v>0.000249999999999993</v>
      </c>
      <c r="M198" s="32" t="n">
        <f aca="false">VLOOKUP($A198,Table,MATCH(M$4,Curves,0))</f>
        <v>0.0125</v>
      </c>
      <c r="N198" s="98" t="n">
        <f aca="false">VLOOKUP($A198,Table,MATCH(N$4,Curves,0))</f>
        <v>0.03</v>
      </c>
      <c r="O198" s="99" t="n">
        <f aca="false">N198</f>
        <v>0.03</v>
      </c>
      <c r="P198" s="100"/>
      <c r="Q198" s="99" t="n">
        <f aca="false">O198+L198+I198</f>
        <v>3.74325</v>
      </c>
      <c r="R198" s="100"/>
      <c r="S198" s="35" t="n">
        <f aca="false">A199-A198</f>
        <v>31</v>
      </c>
      <c r="T198" s="101" t="n">
        <f aca="false">CHOOSE(F$3,A199+24,A198)</f>
        <v>42607</v>
      </c>
      <c r="U198" s="35" t="n">
        <f aca="false">T198-C$3</f>
        <v>5833</v>
      </c>
      <c r="V198" s="32" t="n">
        <f aca="false">VLOOKUP($A198,Table,MATCH(V$4,Curves,0))</f>
        <v>0.070835519352128</v>
      </c>
      <c r="W198" s="102" t="n">
        <f aca="false">1/(1+CHOOSE(F$3,(V199+($K$3/10000))/2,(V198+($K$3/10000))/2))^(2*U198/365.25)</f>
        <v>0.328991319335832</v>
      </c>
      <c r="X198" s="35" t="n">
        <f aca="false">IF(AND(mthbeg&lt;=A198,mthend&gt;=A198),1,0)</f>
        <v>0</v>
      </c>
      <c r="Y198" s="35" t="n">
        <f aca="false">S198*X198</f>
        <v>0</v>
      </c>
      <c r="AA198" s="89" t="n">
        <f aca="false">F198*G198</f>
        <v>0</v>
      </c>
      <c r="AB198" s="89" t="n">
        <f aca="false">$F198*H198</f>
        <v>0</v>
      </c>
      <c r="AC198" s="89" t="n">
        <f aca="false">$F198*I198</f>
        <v>0</v>
      </c>
      <c r="AD198" s="89" t="n">
        <f aca="false">$F198*J198</f>
        <v>0</v>
      </c>
      <c r="AE198" s="89" t="n">
        <f aca="false">$F198*K198</f>
        <v>0</v>
      </c>
      <c r="AF198" s="89" t="n">
        <f aca="false">$F198*L198</f>
        <v>0</v>
      </c>
      <c r="AG198" s="89" t="n">
        <f aca="false">$F198*M198</f>
        <v>0</v>
      </c>
      <c r="AH198" s="89" t="n">
        <f aca="false">$F198*N198</f>
        <v>0</v>
      </c>
      <c r="AI198" s="89" t="n">
        <f aca="false">F198*O198</f>
        <v>0</v>
      </c>
      <c r="AJ198" s="93"/>
      <c r="AK198" s="89" t="n">
        <f aca="false">CHOOSE($G$3,AB198-AC198,AC198-AB198)</f>
        <v>0</v>
      </c>
      <c r="AL198" s="89" t="n">
        <f aca="false">CHOOSE($G$3,AE198-AF198,AF198-AE198)</f>
        <v>0</v>
      </c>
      <c r="AM198" s="89" t="n">
        <f aca="false">CHOOSE($G$3,AH198-AI198,AI198-AH198)</f>
        <v>0</v>
      </c>
      <c r="AN198" s="103" t="n">
        <f aca="false">SUM(AK198:AM198)</f>
        <v>0</v>
      </c>
      <c r="AP198" s="89" t="n">
        <f aca="false">CHOOSE($G$3,AA198-AB198,AB198-AA198)</f>
        <v>0</v>
      </c>
      <c r="AQ198" s="89" t="n">
        <f aca="false">CHOOSE($G$3,AD198-AE198,AE198-AD198)</f>
        <v>0</v>
      </c>
      <c r="AR198" s="89" t="n">
        <f aca="false">CHOOSE($G$3,AG198-AH198,AH198-AG198)</f>
        <v>0</v>
      </c>
      <c r="AS198" s="103" t="n">
        <f aca="false">AP198+AQ198+AR198</f>
        <v>0</v>
      </c>
      <c r="AT198" s="103"/>
      <c r="AU198" s="90" t="n">
        <f aca="false">AS198+AN198</f>
        <v>0</v>
      </c>
      <c r="AW198" s="90" t="n">
        <f aca="false">AI198+AF198+AC198</f>
        <v>0</v>
      </c>
      <c r="AX198" s="104"/>
    </row>
    <row r="199" customFormat="false" ht="12" hidden="false" customHeight="true" outlineLevel="0" collapsed="false">
      <c r="A199" s="94" t="n">
        <f aca="false">EDATE(A198,1)</f>
        <v>42583</v>
      </c>
      <c r="B199" s="95" t="n">
        <f aca="false">VLOOKUP(MONTH(A199),Volumes,4)</f>
        <v>40000</v>
      </c>
      <c r="C199" s="96"/>
      <c r="D199" s="97" t="n">
        <f aca="false">B199+C199</f>
        <v>40000</v>
      </c>
      <c r="E199" s="84" t="n">
        <f aca="false">IF(X199=0,0,IF(AND(X199=1,$H$3=1),D199*S199,IF($H$3=2,D199,"N/A")))</f>
        <v>0</v>
      </c>
      <c r="F199" s="84" t="n">
        <f aca="false">E199*W199</f>
        <v>0</v>
      </c>
      <c r="G199" s="32" t="n">
        <f aca="false">VLOOKUP($A199,Table,MATCH(G$4,Curves,0))</f>
        <v>3.734</v>
      </c>
      <c r="H199" s="98" t="n">
        <f aca="false">G199</f>
        <v>3.734</v>
      </c>
      <c r="I199" s="99" t="n">
        <f aca="false">H199</f>
        <v>3.734</v>
      </c>
      <c r="J199" s="32" t="n">
        <f aca="false">VLOOKUP($A199,Table,MATCH(J$4,Curves,0))</f>
        <v>-0.00275</v>
      </c>
      <c r="K199" s="98" t="n">
        <f aca="false">J199</f>
        <v>-0.00275</v>
      </c>
      <c r="L199" s="99" t="n">
        <f aca="false">K199</f>
        <v>-0.00275</v>
      </c>
      <c r="M199" s="32" t="n">
        <f aca="false">VLOOKUP($A199,Table,MATCH(M$4,Curves,0))</f>
        <v>0.0125</v>
      </c>
      <c r="N199" s="98" t="n">
        <f aca="false">VLOOKUP($A199,Table,MATCH(N$4,Curves,0))</f>
        <v>0.03</v>
      </c>
      <c r="O199" s="99" t="n">
        <f aca="false">N199</f>
        <v>0.03</v>
      </c>
      <c r="P199" s="100"/>
      <c r="Q199" s="99" t="n">
        <f aca="false">O199+L199+I199</f>
        <v>3.76125</v>
      </c>
      <c r="R199" s="100"/>
      <c r="S199" s="35" t="n">
        <f aca="false">A200-A199</f>
        <v>31</v>
      </c>
      <c r="T199" s="101" t="n">
        <f aca="false">CHOOSE(F$3,A200+24,A199)</f>
        <v>42638</v>
      </c>
      <c r="U199" s="35" t="n">
        <f aca="false">T199-C$3</f>
        <v>5864</v>
      </c>
      <c r="V199" s="32" t="n">
        <f aca="false">VLOOKUP($A199,Table,MATCH(V$4,Curves,0))</f>
        <v>0.070839475744639</v>
      </c>
      <c r="W199" s="102" t="n">
        <f aca="false">1/(1+CHOOSE(F$3,(V200+($K$3/10000))/2,(V199+($K$3/10000))/2))^(2*U199/365.25)</f>
        <v>0.327033189695611</v>
      </c>
      <c r="X199" s="35" t="n">
        <f aca="false">IF(AND(mthbeg&lt;=A199,mthend&gt;=A199),1,0)</f>
        <v>0</v>
      </c>
      <c r="Y199" s="35" t="n">
        <f aca="false">S199*X199</f>
        <v>0</v>
      </c>
      <c r="AA199" s="89" t="n">
        <f aca="false">F199*G199</f>
        <v>0</v>
      </c>
      <c r="AB199" s="89" t="n">
        <f aca="false">$F199*H199</f>
        <v>0</v>
      </c>
      <c r="AC199" s="89" t="n">
        <f aca="false">$F199*I199</f>
        <v>0</v>
      </c>
      <c r="AD199" s="89" t="n">
        <f aca="false">$F199*J199</f>
        <v>-0</v>
      </c>
      <c r="AE199" s="89" t="n">
        <f aca="false">$F199*K199</f>
        <v>-0</v>
      </c>
      <c r="AF199" s="89" t="n">
        <f aca="false">$F199*L199</f>
        <v>-0</v>
      </c>
      <c r="AG199" s="89" t="n">
        <f aca="false">$F199*M199</f>
        <v>0</v>
      </c>
      <c r="AH199" s="89" t="n">
        <f aca="false">$F199*N199</f>
        <v>0</v>
      </c>
      <c r="AI199" s="89" t="n">
        <f aca="false">F199*O199</f>
        <v>0</v>
      </c>
      <c r="AJ199" s="93"/>
      <c r="AK199" s="89" t="n">
        <f aca="false">CHOOSE($G$3,AB199-AC199,AC199-AB199)</f>
        <v>0</v>
      </c>
      <c r="AL199" s="89" t="n">
        <f aca="false">CHOOSE($G$3,AE199-AF199,AF199-AE199)</f>
        <v>0</v>
      </c>
      <c r="AM199" s="89" t="n">
        <f aca="false">CHOOSE($G$3,AH199-AI199,AI199-AH199)</f>
        <v>0</v>
      </c>
      <c r="AN199" s="103" t="n">
        <f aca="false">SUM(AK199:AM199)</f>
        <v>0</v>
      </c>
      <c r="AP199" s="89" t="n">
        <f aca="false">CHOOSE($G$3,AA199-AB199,AB199-AA199)</f>
        <v>0</v>
      </c>
      <c r="AQ199" s="89" t="n">
        <f aca="false">CHOOSE($G$3,AD199-AE199,AE199-AD199)</f>
        <v>0</v>
      </c>
      <c r="AR199" s="89" t="n">
        <f aca="false">CHOOSE($G$3,AG199-AH199,AH199-AG199)</f>
        <v>0</v>
      </c>
      <c r="AS199" s="103" t="n">
        <f aca="false">AP199+AQ199+AR199</f>
        <v>0</v>
      </c>
      <c r="AT199" s="103"/>
      <c r="AU199" s="90" t="n">
        <f aca="false">AS199+AN199</f>
        <v>0</v>
      </c>
      <c r="AW199" s="90" t="n">
        <f aca="false">AI199+AF199+AC199</f>
        <v>0</v>
      </c>
      <c r="AX199" s="104"/>
    </row>
    <row r="200" customFormat="false" ht="12" hidden="false" customHeight="true" outlineLevel="0" collapsed="false">
      <c r="A200" s="94" t="n">
        <f aca="false">EDATE(A199,1)</f>
        <v>42614</v>
      </c>
      <c r="B200" s="95" t="n">
        <f aca="false">VLOOKUP(MONTH(A200),Volumes,4)</f>
        <v>20000</v>
      </c>
      <c r="C200" s="96"/>
      <c r="D200" s="97" t="n">
        <f aca="false">B200+C200</f>
        <v>20000</v>
      </c>
      <c r="E200" s="84" t="n">
        <f aca="false">IF(X200=0,0,IF(AND(X200=1,$H$3=1),D200*S200,IF($H$3=2,D200,"N/A")))</f>
        <v>0</v>
      </c>
      <c r="F200" s="84" t="n">
        <f aca="false">E200*W200</f>
        <v>0</v>
      </c>
      <c r="G200" s="32" t="n">
        <f aca="false">VLOOKUP($A200,Table,MATCH(G$4,Curves,0))</f>
        <v>3.748</v>
      </c>
      <c r="H200" s="98" t="n">
        <f aca="false">G200</f>
        <v>3.748</v>
      </c>
      <c r="I200" s="99" t="n">
        <f aca="false">H200</f>
        <v>3.748</v>
      </c>
      <c r="J200" s="32" t="n">
        <f aca="false">VLOOKUP($A200,Table,MATCH(J$4,Curves,0))</f>
        <v>-0.00275</v>
      </c>
      <c r="K200" s="98" t="n">
        <f aca="false">J200</f>
        <v>-0.00275</v>
      </c>
      <c r="L200" s="99" t="n">
        <f aca="false">K200</f>
        <v>-0.00275</v>
      </c>
      <c r="M200" s="32" t="n">
        <f aca="false">VLOOKUP($A200,Table,MATCH(M$4,Curves,0))</f>
        <v>0.0125</v>
      </c>
      <c r="N200" s="98" t="n">
        <f aca="false">VLOOKUP($A200,Table,MATCH(N$4,Curves,0))</f>
        <v>0.03</v>
      </c>
      <c r="O200" s="99" t="n">
        <f aca="false">N200</f>
        <v>0.03</v>
      </c>
      <c r="P200" s="100"/>
      <c r="Q200" s="99" t="n">
        <f aca="false">O200+L200+I200</f>
        <v>3.77525</v>
      </c>
      <c r="R200" s="100"/>
      <c r="S200" s="35" t="n">
        <f aca="false">A201-A200</f>
        <v>30</v>
      </c>
      <c r="T200" s="101" t="n">
        <f aca="false">CHOOSE(F$3,A201+24,A200)</f>
        <v>42668</v>
      </c>
      <c r="U200" s="35" t="n">
        <f aca="false">T200-C$3</f>
        <v>5894</v>
      </c>
      <c r="V200" s="32" t="n">
        <f aca="false">VLOOKUP($A200,Table,MATCH(V$4,Curves,0))</f>
        <v>0.070843432137155</v>
      </c>
      <c r="W200" s="102" t="n">
        <f aca="false">1/(1+CHOOSE(F$3,(V201+($K$3/10000))/2,(V200+($K$3/10000))/2))^(2*U200/365.25)</f>
        <v>0.325149122233953</v>
      </c>
      <c r="X200" s="35" t="n">
        <f aca="false">IF(AND(mthbeg&lt;=A200,mthend&gt;=A200),1,0)</f>
        <v>0</v>
      </c>
      <c r="Y200" s="35" t="n">
        <f aca="false">S200*X200</f>
        <v>0</v>
      </c>
      <c r="AA200" s="89" t="n">
        <f aca="false">F200*G200</f>
        <v>0</v>
      </c>
      <c r="AB200" s="89" t="n">
        <f aca="false">$F200*H200</f>
        <v>0</v>
      </c>
      <c r="AC200" s="89" t="n">
        <f aca="false">$F200*I200</f>
        <v>0</v>
      </c>
      <c r="AD200" s="89" t="n">
        <f aca="false">$F200*J200</f>
        <v>-0</v>
      </c>
      <c r="AE200" s="89" t="n">
        <f aca="false">$F200*K200</f>
        <v>-0</v>
      </c>
      <c r="AF200" s="89" t="n">
        <f aca="false">$F200*L200</f>
        <v>-0</v>
      </c>
      <c r="AG200" s="89" t="n">
        <f aca="false">$F200*M200</f>
        <v>0</v>
      </c>
      <c r="AH200" s="89" t="n">
        <f aca="false">$F200*N200</f>
        <v>0</v>
      </c>
      <c r="AI200" s="89" t="n">
        <f aca="false">F200*O200</f>
        <v>0</v>
      </c>
      <c r="AJ200" s="93"/>
      <c r="AK200" s="89" t="n">
        <f aca="false">CHOOSE($G$3,AB200-AC200,AC200-AB200)</f>
        <v>0</v>
      </c>
      <c r="AL200" s="89" t="n">
        <f aca="false">CHOOSE($G$3,AE200-AF200,AF200-AE200)</f>
        <v>0</v>
      </c>
      <c r="AM200" s="89" t="n">
        <f aca="false">CHOOSE($G$3,AH200-AI200,AI200-AH200)</f>
        <v>0</v>
      </c>
      <c r="AN200" s="103" t="n">
        <f aca="false">SUM(AK200:AM200)</f>
        <v>0</v>
      </c>
      <c r="AP200" s="89" t="n">
        <f aca="false">CHOOSE($G$3,AA200-AB200,AB200-AA200)</f>
        <v>0</v>
      </c>
      <c r="AQ200" s="89" t="n">
        <f aca="false">CHOOSE($G$3,AD200-AE200,AE200-AD200)</f>
        <v>0</v>
      </c>
      <c r="AR200" s="89" t="n">
        <f aca="false">CHOOSE($G$3,AG200-AH200,AH200-AG200)</f>
        <v>0</v>
      </c>
      <c r="AS200" s="103" t="n">
        <f aca="false">AP200+AQ200+AR200</f>
        <v>0</v>
      </c>
      <c r="AT200" s="103"/>
      <c r="AU200" s="90" t="n">
        <f aca="false">AS200+AN200</f>
        <v>0</v>
      </c>
      <c r="AW200" s="90" t="n">
        <f aca="false">AI200+AF200+AC200</f>
        <v>0</v>
      </c>
      <c r="AX200" s="104"/>
    </row>
    <row r="201" customFormat="false" ht="12" hidden="false" customHeight="true" outlineLevel="0" collapsed="false">
      <c r="A201" s="94" t="n">
        <f aca="false">EDATE(A200,1)</f>
        <v>42644</v>
      </c>
      <c r="B201" s="95" t="n">
        <f aca="false">VLOOKUP(MONTH(A201),Volumes,4)</f>
        <v>10000</v>
      </c>
      <c r="C201" s="96"/>
      <c r="D201" s="97" t="n">
        <f aca="false">B201+C201</f>
        <v>10000</v>
      </c>
      <c r="E201" s="84" t="n">
        <f aca="false">IF(X201=0,0,IF(AND(X201=1,$H$3=1),D201*S201,IF($H$3=2,D201,"N/A")))</f>
        <v>0</v>
      </c>
      <c r="F201" s="84" t="n">
        <f aca="false">E201*W201</f>
        <v>0</v>
      </c>
      <c r="G201" s="32" t="n">
        <f aca="false">VLOOKUP($A201,Table,MATCH(G$4,Curves,0))</f>
        <v>3.75</v>
      </c>
      <c r="H201" s="98" t="n">
        <f aca="false">G201</f>
        <v>3.75</v>
      </c>
      <c r="I201" s="99" t="n">
        <f aca="false">H201</f>
        <v>3.75</v>
      </c>
      <c r="J201" s="32" t="n">
        <f aca="false">VLOOKUP($A201,Table,MATCH(J$4,Curves,0))</f>
        <v>-0.0185</v>
      </c>
      <c r="K201" s="98" t="n">
        <f aca="false">J201</f>
        <v>-0.0185</v>
      </c>
      <c r="L201" s="99" t="n">
        <f aca="false">K201</f>
        <v>-0.0185</v>
      </c>
      <c r="M201" s="32" t="n">
        <f aca="false">VLOOKUP($A201,Table,MATCH(M$4,Curves,0))</f>
        <v>0.0125</v>
      </c>
      <c r="N201" s="98" t="n">
        <f aca="false">VLOOKUP($A201,Table,MATCH(N$4,Curves,0))</f>
        <v>0.03</v>
      </c>
      <c r="O201" s="99" t="n">
        <f aca="false">N201</f>
        <v>0.03</v>
      </c>
      <c r="P201" s="100"/>
      <c r="Q201" s="99" t="n">
        <f aca="false">O201+L201+I201</f>
        <v>3.7615</v>
      </c>
      <c r="R201" s="100"/>
      <c r="S201" s="35" t="n">
        <f aca="false">A202-A201</f>
        <v>31</v>
      </c>
      <c r="T201" s="101" t="n">
        <f aca="false">CHOOSE(F$3,A202+24,A201)</f>
        <v>42699</v>
      </c>
      <c r="U201" s="35" t="n">
        <f aca="false">T201-C$3</f>
        <v>5925</v>
      </c>
      <c r="V201" s="32" t="n">
        <f aca="false">VLOOKUP($A201,Table,MATCH(V$4,Curves,0))</f>
        <v>0.070847260904111</v>
      </c>
      <c r="W201" s="102" t="n">
        <f aca="false">1/(1+CHOOSE(F$3,(V202+($K$3/10000))/2,(V201+($K$3/10000))/2))^(2*U201/365.25)</f>
        <v>0.32321344859763</v>
      </c>
      <c r="X201" s="35" t="n">
        <f aca="false">IF(AND(mthbeg&lt;=A201,mthend&gt;=A201),1,0)</f>
        <v>0</v>
      </c>
      <c r="Y201" s="35" t="n">
        <f aca="false">S201*X201</f>
        <v>0</v>
      </c>
      <c r="AA201" s="89" t="n">
        <f aca="false">F201*G201</f>
        <v>0</v>
      </c>
      <c r="AB201" s="89" t="n">
        <f aca="false">$F201*H201</f>
        <v>0</v>
      </c>
      <c r="AC201" s="89" t="n">
        <f aca="false">$F201*I201</f>
        <v>0</v>
      </c>
      <c r="AD201" s="89" t="n">
        <f aca="false">$F201*J201</f>
        <v>-0</v>
      </c>
      <c r="AE201" s="89" t="n">
        <f aca="false">$F201*K201</f>
        <v>-0</v>
      </c>
      <c r="AF201" s="89" t="n">
        <f aca="false">$F201*L201</f>
        <v>-0</v>
      </c>
      <c r="AG201" s="89" t="n">
        <f aca="false">$F201*M201</f>
        <v>0</v>
      </c>
      <c r="AH201" s="89" t="n">
        <f aca="false">$F201*N201</f>
        <v>0</v>
      </c>
      <c r="AI201" s="89" t="n">
        <f aca="false">F201*O201</f>
        <v>0</v>
      </c>
      <c r="AJ201" s="93"/>
      <c r="AK201" s="89" t="n">
        <f aca="false">CHOOSE($G$3,AB201-AC201,AC201-AB201)</f>
        <v>0</v>
      </c>
      <c r="AL201" s="89" t="n">
        <f aca="false">CHOOSE($G$3,AE201-AF201,AF201-AE201)</f>
        <v>0</v>
      </c>
      <c r="AM201" s="89" t="n">
        <f aca="false">CHOOSE($G$3,AH201-AI201,AI201-AH201)</f>
        <v>0</v>
      </c>
      <c r="AN201" s="103" t="n">
        <f aca="false">SUM(AK201:AM201)</f>
        <v>0</v>
      </c>
      <c r="AP201" s="89" t="n">
        <f aca="false">CHOOSE($G$3,AA201-AB201,AB201-AA201)</f>
        <v>0</v>
      </c>
      <c r="AQ201" s="89" t="n">
        <f aca="false">CHOOSE($G$3,AD201-AE201,AE201-AD201)</f>
        <v>0</v>
      </c>
      <c r="AR201" s="89" t="n">
        <f aca="false">CHOOSE($G$3,AG201-AH201,AH201-AG201)</f>
        <v>0</v>
      </c>
      <c r="AS201" s="103" t="n">
        <f aca="false">AP201+AQ201+AR201</f>
        <v>0</v>
      </c>
      <c r="AT201" s="103"/>
      <c r="AU201" s="90" t="n">
        <f aca="false">AS201+AN201</f>
        <v>0</v>
      </c>
      <c r="AW201" s="90" t="n">
        <f aca="false">AI201+AF201+AC201</f>
        <v>0</v>
      </c>
      <c r="AX201" s="104"/>
    </row>
    <row r="202" customFormat="false" ht="12" hidden="false" customHeight="true" outlineLevel="0" collapsed="false">
      <c r="A202" s="94" t="n">
        <f aca="false">EDATE(A201,1)</f>
        <v>42675</v>
      </c>
      <c r="B202" s="95" t="n">
        <f aca="false">VLOOKUP(MONTH(A202),Volumes,4)</f>
        <v>10000</v>
      </c>
      <c r="C202" s="96"/>
      <c r="D202" s="97" t="n">
        <f aca="false">B202+C202</f>
        <v>10000</v>
      </c>
      <c r="E202" s="84" t="n">
        <f aca="false">IF(X202=0,0,IF(AND(X202=1,$H$3=1),D202*S202,IF($H$3=2,D202,"N/A")))</f>
        <v>0</v>
      </c>
      <c r="F202" s="84" t="n">
        <f aca="false">E202*W202</f>
        <v>0</v>
      </c>
      <c r="G202" s="32" t="n">
        <f aca="false">VLOOKUP($A202,Table,MATCH(G$4,Curves,0))</f>
        <v>3.777</v>
      </c>
      <c r="H202" s="98" t="n">
        <f aca="false">G202</f>
        <v>3.777</v>
      </c>
      <c r="I202" s="99" t="n">
        <f aca="false">H202</f>
        <v>3.777</v>
      </c>
      <c r="J202" s="32" t="n">
        <f aca="false">VLOOKUP($A202,Table,MATCH(J$4,Curves,0))</f>
        <v>-0.0175</v>
      </c>
      <c r="K202" s="98" t="n">
        <f aca="false">J202</f>
        <v>-0.0175</v>
      </c>
      <c r="L202" s="99" t="n">
        <f aca="false">K202</f>
        <v>-0.0175</v>
      </c>
      <c r="M202" s="32" t="n">
        <f aca="false">VLOOKUP($A202,Table,MATCH(M$4,Curves,0))</f>
        <v>0.01</v>
      </c>
      <c r="N202" s="98" t="n">
        <f aca="false">VLOOKUP($A202,Table,MATCH(N$4,Curves,0))</f>
        <v>0.03</v>
      </c>
      <c r="O202" s="99" t="n">
        <f aca="false">N202</f>
        <v>0.03</v>
      </c>
      <c r="P202" s="100"/>
      <c r="Q202" s="99" t="n">
        <f aca="false">O202+L202+I202</f>
        <v>3.7895</v>
      </c>
      <c r="R202" s="100"/>
      <c r="S202" s="35" t="n">
        <f aca="false">A203-A202</f>
        <v>30</v>
      </c>
      <c r="T202" s="101" t="n">
        <f aca="false">CHOOSE(F$3,A203+24,A202)</f>
        <v>42729</v>
      </c>
      <c r="U202" s="35" t="n">
        <f aca="false">T202-C$3</f>
        <v>5955</v>
      </c>
      <c r="V202" s="32" t="n">
        <f aca="false">VLOOKUP($A202,Table,MATCH(V$4,Curves,0))</f>
        <v>0.070851217296637</v>
      </c>
      <c r="W202" s="102" t="n">
        <f aca="false">1/(1+CHOOSE(F$3,(V203+($K$3/10000))/2,(V202+($K$3/10000))/2))^(2*U202/365.25)</f>
        <v>0.321350990170269</v>
      </c>
      <c r="X202" s="35" t="n">
        <f aca="false">IF(AND(mthbeg&lt;=A202,mthend&gt;=A202),1,0)</f>
        <v>0</v>
      </c>
      <c r="Y202" s="35" t="n">
        <f aca="false">S202*X202</f>
        <v>0</v>
      </c>
      <c r="AA202" s="89" t="n">
        <f aca="false">F202*G202</f>
        <v>0</v>
      </c>
      <c r="AB202" s="89" t="n">
        <f aca="false">$F202*H202</f>
        <v>0</v>
      </c>
      <c r="AC202" s="89" t="n">
        <f aca="false">$F202*I202</f>
        <v>0</v>
      </c>
      <c r="AD202" s="89" t="n">
        <f aca="false">$F202*J202</f>
        <v>-0</v>
      </c>
      <c r="AE202" s="89" t="n">
        <f aca="false">$F202*K202</f>
        <v>-0</v>
      </c>
      <c r="AF202" s="89" t="n">
        <f aca="false">$F202*L202</f>
        <v>-0</v>
      </c>
      <c r="AG202" s="89" t="n">
        <f aca="false">$F202*M202</f>
        <v>0</v>
      </c>
      <c r="AH202" s="89" t="n">
        <f aca="false">$F202*N202</f>
        <v>0</v>
      </c>
      <c r="AI202" s="89" t="n">
        <f aca="false">F202*O202</f>
        <v>0</v>
      </c>
      <c r="AJ202" s="93"/>
      <c r="AK202" s="89" t="n">
        <f aca="false">CHOOSE($G$3,AB202-AC202,AC202-AB202)</f>
        <v>0</v>
      </c>
      <c r="AL202" s="89" t="n">
        <f aca="false">CHOOSE($G$3,AE202-AF202,AF202-AE202)</f>
        <v>0</v>
      </c>
      <c r="AM202" s="89" t="n">
        <f aca="false">CHOOSE($G$3,AH202-AI202,AI202-AH202)</f>
        <v>0</v>
      </c>
      <c r="AN202" s="103" t="n">
        <f aca="false">SUM(AK202:AM202)</f>
        <v>0</v>
      </c>
      <c r="AP202" s="89" t="n">
        <f aca="false">CHOOSE($G$3,AA202-AB202,AB202-AA202)</f>
        <v>0</v>
      </c>
      <c r="AQ202" s="89" t="n">
        <f aca="false">CHOOSE($G$3,AD202-AE202,AE202-AD202)</f>
        <v>0</v>
      </c>
      <c r="AR202" s="89" t="n">
        <f aca="false">CHOOSE($G$3,AG202-AH202,AH202-AG202)</f>
        <v>0</v>
      </c>
      <c r="AS202" s="103" t="n">
        <f aca="false">AP202+AQ202+AR202</f>
        <v>0</v>
      </c>
      <c r="AT202" s="103"/>
      <c r="AU202" s="90" t="n">
        <f aca="false">AS202+AN202</f>
        <v>0</v>
      </c>
      <c r="AW202" s="90" t="n">
        <f aca="false">AI202+AF202+AC202</f>
        <v>0</v>
      </c>
      <c r="AX202" s="104"/>
    </row>
    <row r="203" customFormat="false" ht="12" hidden="false" customHeight="true" outlineLevel="0" collapsed="false">
      <c r="A203" s="94" t="n">
        <f aca="false">EDATE(A202,1)</f>
        <v>42705</v>
      </c>
      <c r="B203" s="95" t="n">
        <f aca="false">VLOOKUP(MONTH(A203),Volumes,4)</f>
        <v>10000</v>
      </c>
      <c r="C203" s="96"/>
      <c r="D203" s="97" t="n">
        <f aca="false">B203+C203</f>
        <v>10000</v>
      </c>
      <c r="E203" s="84" t="n">
        <f aca="false">IF(X203=0,0,IF(AND(X203=1,$H$3=1),D203*S203,IF($H$3=2,D203,"N/A")))</f>
        <v>0</v>
      </c>
      <c r="F203" s="84" t="n">
        <f aca="false">E203*W203</f>
        <v>0</v>
      </c>
      <c r="G203" s="32" t="n">
        <f aca="false">VLOOKUP($A203,Table,MATCH(G$4,Curves,0))</f>
        <v>3.824</v>
      </c>
      <c r="H203" s="98" t="n">
        <f aca="false">G203</f>
        <v>3.824</v>
      </c>
      <c r="I203" s="99" t="n">
        <f aca="false">H203</f>
        <v>3.824</v>
      </c>
      <c r="J203" s="32" t="n">
        <f aca="false">VLOOKUP($A203,Table,MATCH(J$4,Curves,0))</f>
        <v>-0.0175</v>
      </c>
      <c r="K203" s="98" t="n">
        <f aca="false">J203</f>
        <v>-0.0175</v>
      </c>
      <c r="L203" s="99" t="n">
        <f aca="false">K203</f>
        <v>-0.0175</v>
      </c>
      <c r="M203" s="32" t="n">
        <f aca="false">VLOOKUP($A203,Table,MATCH(M$4,Curves,0))</f>
        <v>0.01</v>
      </c>
      <c r="N203" s="98" t="n">
        <f aca="false">VLOOKUP($A203,Table,MATCH(N$4,Curves,0))</f>
        <v>0.03</v>
      </c>
      <c r="O203" s="99" t="n">
        <f aca="false">N203</f>
        <v>0.03</v>
      </c>
      <c r="P203" s="100"/>
      <c r="Q203" s="99" t="n">
        <f aca="false">O203+L203+I203</f>
        <v>3.8365</v>
      </c>
      <c r="R203" s="100"/>
      <c r="S203" s="35" t="n">
        <f aca="false">A204-A203</f>
        <v>31</v>
      </c>
      <c r="T203" s="101" t="n">
        <f aca="false">CHOOSE(F$3,A204+24,A203)</f>
        <v>42760</v>
      </c>
      <c r="U203" s="35" t="n">
        <f aca="false">T203-C$3</f>
        <v>5986</v>
      </c>
      <c r="V203" s="32" t="n">
        <f aca="false">VLOOKUP($A203,Table,MATCH(V$4,Curves,0))</f>
        <v>0.070855046063603</v>
      </c>
      <c r="W203" s="102" t="n">
        <f aca="false">1/(1+CHOOSE(F$3,(V204+($K$3/10000))/2,(V203+($K$3/10000))/2))^(2*U203/365.25)</f>
        <v>0.319437519904755</v>
      </c>
      <c r="X203" s="35" t="n">
        <f aca="false">IF(AND(mthbeg&lt;=A203,mthend&gt;=A203),1,0)</f>
        <v>0</v>
      </c>
      <c r="Y203" s="35" t="n">
        <f aca="false">S203*X203</f>
        <v>0</v>
      </c>
      <c r="AA203" s="89" t="n">
        <f aca="false">F203*G203</f>
        <v>0</v>
      </c>
      <c r="AB203" s="89" t="n">
        <f aca="false">$F203*H203</f>
        <v>0</v>
      </c>
      <c r="AC203" s="89" t="n">
        <f aca="false">$F203*I203</f>
        <v>0</v>
      </c>
      <c r="AD203" s="89" t="n">
        <f aca="false">$F203*J203</f>
        <v>-0</v>
      </c>
      <c r="AE203" s="89" t="n">
        <f aca="false">$F203*K203</f>
        <v>-0</v>
      </c>
      <c r="AF203" s="89" t="n">
        <f aca="false">$F203*L203</f>
        <v>-0</v>
      </c>
      <c r="AG203" s="89" t="n">
        <f aca="false">$F203*M203</f>
        <v>0</v>
      </c>
      <c r="AH203" s="89" t="n">
        <f aca="false">$F203*N203</f>
        <v>0</v>
      </c>
      <c r="AI203" s="89" t="n">
        <f aca="false">F203*O203</f>
        <v>0</v>
      </c>
      <c r="AJ203" s="93"/>
      <c r="AK203" s="89" t="n">
        <f aca="false">CHOOSE($G$3,AB203-AC203,AC203-AB203)</f>
        <v>0</v>
      </c>
      <c r="AL203" s="89" t="n">
        <f aca="false">CHOOSE($G$3,AE203-AF203,AF203-AE203)</f>
        <v>0</v>
      </c>
      <c r="AM203" s="89" t="n">
        <f aca="false">CHOOSE($G$3,AH203-AI203,AI203-AH203)</f>
        <v>0</v>
      </c>
      <c r="AN203" s="103" t="n">
        <f aca="false">SUM(AK203:AM203)</f>
        <v>0</v>
      </c>
      <c r="AP203" s="89" t="n">
        <f aca="false">CHOOSE($G$3,AA203-AB203,AB203-AA203)</f>
        <v>0</v>
      </c>
      <c r="AQ203" s="89" t="n">
        <f aca="false">CHOOSE($G$3,AD203-AE203,AE203-AD203)</f>
        <v>0</v>
      </c>
      <c r="AR203" s="89" t="n">
        <f aca="false">CHOOSE($G$3,AG203-AH203,AH203-AG203)</f>
        <v>0</v>
      </c>
      <c r="AS203" s="103" t="n">
        <f aca="false">AP203+AQ203+AR203</f>
        <v>0</v>
      </c>
      <c r="AT203" s="103"/>
      <c r="AU203" s="90" t="n">
        <f aca="false">AS203+AN203</f>
        <v>0</v>
      </c>
      <c r="AW203" s="90" t="n">
        <f aca="false">AI203+AF203+AC203</f>
        <v>0</v>
      </c>
      <c r="AX203" s="104"/>
    </row>
    <row r="204" customFormat="false" ht="12" hidden="false" customHeight="true" outlineLevel="0" collapsed="false">
      <c r="A204" s="94" t="n">
        <f aca="false">EDATE(A203,1)</f>
        <v>42736</v>
      </c>
      <c r="B204" s="95" t="n">
        <f aca="false">VLOOKUP(MONTH(A204),Volumes,4)</f>
        <v>10000</v>
      </c>
      <c r="C204" s="96"/>
      <c r="D204" s="97" t="n">
        <f aca="false">B204+C204</f>
        <v>10000</v>
      </c>
      <c r="E204" s="84" t="n">
        <f aca="false">IF(X204=0,0,IF(AND(X204=1,$H$3=1),D204*S204,IF($H$3=2,D204,"N/A")))</f>
        <v>0</v>
      </c>
      <c r="F204" s="84" t="n">
        <f aca="false">E204*W204</f>
        <v>0</v>
      </c>
      <c r="G204" s="32" t="n">
        <f aca="false">VLOOKUP($A204,Table,MATCH(G$4,Curves,0))</f>
        <v>4.0375</v>
      </c>
      <c r="H204" s="98" t="n">
        <f aca="false">G204</f>
        <v>4.0375</v>
      </c>
      <c r="I204" s="99" t="n">
        <f aca="false">H204</f>
        <v>4.0375</v>
      </c>
      <c r="J204" s="32" t="n">
        <f aca="false">VLOOKUP($A204,Table,MATCH(J$4,Curves,0))</f>
        <v>-0.0175</v>
      </c>
      <c r="K204" s="98" t="n">
        <f aca="false">J204</f>
        <v>-0.0175</v>
      </c>
      <c r="L204" s="99" t="n">
        <f aca="false">K204</f>
        <v>-0.0175</v>
      </c>
      <c r="M204" s="32" t="n">
        <f aca="false">VLOOKUP($A204,Table,MATCH(M$4,Curves,0))</f>
        <v>0.01</v>
      </c>
      <c r="N204" s="98" t="n">
        <f aca="false">VLOOKUP($A204,Table,MATCH(N$4,Curves,0))</f>
        <v>0.03</v>
      </c>
      <c r="O204" s="99" t="n">
        <f aca="false">N204</f>
        <v>0.03</v>
      </c>
      <c r="P204" s="100"/>
      <c r="Q204" s="99" t="n">
        <f aca="false">O204+L204+I204</f>
        <v>4.05</v>
      </c>
      <c r="R204" s="100"/>
      <c r="S204" s="35" t="n">
        <f aca="false">A205-A204</f>
        <v>31</v>
      </c>
      <c r="T204" s="101" t="n">
        <f aca="false">CHOOSE(F$3,A205+24,A204)</f>
        <v>42791</v>
      </c>
      <c r="U204" s="35" t="n">
        <f aca="false">T204-C$3</f>
        <v>6017</v>
      </c>
      <c r="V204" s="32" t="n">
        <f aca="false">VLOOKUP($A204,Table,MATCH(V$4,Curves,0))</f>
        <v>0.070859002456139</v>
      </c>
      <c r="W204" s="102" t="n">
        <f aca="false">1/(1+CHOOSE(F$3,(V205+($K$3/10000))/2,(V204+($K$3/10000))/2))^(2*U204/365.25)</f>
        <v>0.317555225601858</v>
      </c>
      <c r="X204" s="35" t="n">
        <f aca="false">IF(AND(mthbeg&lt;=A204,mthend&gt;=A204),1,0)</f>
        <v>0</v>
      </c>
      <c r="Y204" s="35" t="n">
        <f aca="false">S204*X204</f>
        <v>0</v>
      </c>
      <c r="AA204" s="89" t="n">
        <f aca="false">F204*G204</f>
        <v>0</v>
      </c>
      <c r="AB204" s="89" t="n">
        <f aca="false">$F204*H204</f>
        <v>0</v>
      </c>
      <c r="AC204" s="89" t="n">
        <f aca="false">$F204*I204</f>
        <v>0</v>
      </c>
      <c r="AD204" s="89" t="n">
        <f aca="false">$F204*J204</f>
        <v>-0</v>
      </c>
      <c r="AE204" s="89" t="n">
        <f aca="false">$F204*K204</f>
        <v>-0</v>
      </c>
      <c r="AF204" s="89" t="n">
        <f aca="false">$F204*L204</f>
        <v>-0</v>
      </c>
      <c r="AG204" s="89" t="n">
        <f aca="false">$F204*M204</f>
        <v>0</v>
      </c>
      <c r="AH204" s="89" t="n">
        <f aca="false">$F204*N204</f>
        <v>0</v>
      </c>
      <c r="AI204" s="89" t="n">
        <f aca="false">F204*O204</f>
        <v>0</v>
      </c>
      <c r="AJ204" s="93"/>
      <c r="AK204" s="89" t="n">
        <f aca="false">CHOOSE($G$3,AB204-AC204,AC204-AB204)</f>
        <v>0</v>
      </c>
      <c r="AL204" s="89" t="n">
        <f aca="false">CHOOSE($G$3,AE204-AF204,AF204-AE204)</f>
        <v>0</v>
      </c>
      <c r="AM204" s="89" t="n">
        <f aca="false">CHOOSE($G$3,AH204-AI204,AI204-AH204)</f>
        <v>0</v>
      </c>
      <c r="AN204" s="103" t="n">
        <f aca="false">SUM(AK204:AM204)</f>
        <v>0</v>
      </c>
      <c r="AP204" s="89" t="n">
        <f aca="false">CHOOSE($G$3,AA204-AB204,AB204-AA204)</f>
        <v>0</v>
      </c>
      <c r="AQ204" s="89" t="n">
        <f aca="false">CHOOSE($G$3,AD204-AE204,AE204-AD204)</f>
        <v>0</v>
      </c>
      <c r="AR204" s="89" t="n">
        <f aca="false">CHOOSE($G$3,AG204-AH204,AH204-AG204)</f>
        <v>0</v>
      </c>
      <c r="AS204" s="103" t="n">
        <f aca="false">AP204+AQ204+AR204</f>
        <v>0</v>
      </c>
      <c r="AT204" s="103"/>
      <c r="AU204" s="90" t="n">
        <f aca="false">AS204+AN204</f>
        <v>0</v>
      </c>
      <c r="AW204" s="90" t="n">
        <f aca="false">AI204+AF204+AC204</f>
        <v>0</v>
      </c>
      <c r="AX204" s="104"/>
    </row>
    <row r="205" customFormat="false" ht="12" hidden="false" customHeight="true" outlineLevel="0" collapsed="false">
      <c r="A205" s="94" t="n">
        <f aca="false">EDATE(A204,1)</f>
        <v>42767</v>
      </c>
      <c r="B205" s="95" t="n">
        <f aca="false">VLOOKUP(MONTH(A205),Volumes,4)</f>
        <v>10000</v>
      </c>
      <c r="C205" s="96"/>
      <c r="D205" s="97" t="n">
        <f aca="false">B205+C205</f>
        <v>10000</v>
      </c>
      <c r="E205" s="84" t="n">
        <f aca="false">IF(X205=0,0,IF(AND(X205=1,$H$3=1),D205*S205,IF($H$3=2,D205,"N/A")))</f>
        <v>0</v>
      </c>
      <c r="F205" s="84" t="n">
        <f aca="false">E205*W205</f>
        <v>0</v>
      </c>
      <c r="G205" s="32" t="n">
        <f aca="false">VLOOKUP($A205,Table,MATCH(G$4,Curves,0))</f>
        <v>4.0375</v>
      </c>
      <c r="H205" s="98" t="n">
        <f aca="false">G205</f>
        <v>4.0375</v>
      </c>
      <c r="I205" s="99" t="n">
        <f aca="false">H205</f>
        <v>4.0375</v>
      </c>
      <c r="J205" s="32" t="n">
        <f aca="false">VLOOKUP($A205,Table,MATCH(J$4,Curves,0))</f>
        <v>-0.0175</v>
      </c>
      <c r="K205" s="98" t="n">
        <f aca="false">J205</f>
        <v>-0.0175</v>
      </c>
      <c r="L205" s="99" t="n">
        <f aca="false">K205</f>
        <v>-0.0175</v>
      </c>
      <c r="M205" s="32" t="n">
        <f aca="false">VLOOKUP($A205,Table,MATCH(M$4,Curves,0))</f>
        <v>0.01</v>
      </c>
      <c r="N205" s="98" t="n">
        <f aca="false">VLOOKUP($A205,Table,MATCH(N$4,Curves,0))</f>
        <v>0.03</v>
      </c>
      <c r="O205" s="99" t="n">
        <f aca="false">N205</f>
        <v>0.03</v>
      </c>
      <c r="P205" s="100"/>
      <c r="Q205" s="99" t="n">
        <f aca="false">O205+L205+I205</f>
        <v>4.05</v>
      </c>
      <c r="R205" s="100"/>
      <c r="S205" s="35" t="n">
        <f aca="false">A206-A205</f>
        <v>28</v>
      </c>
      <c r="T205" s="101" t="n">
        <f aca="false">CHOOSE(F$3,A206+24,A205)</f>
        <v>42819</v>
      </c>
      <c r="U205" s="35" t="n">
        <f aca="false">T205-C$3</f>
        <v>6045</v>
      </c>
      <c r="V205" s="32" t="n">
        <f aca="false">VLOOKUP($A205,Table,MATCH(V$4,Curves,0))</f>
        <v>0.070859002456139</v>
      </c>
      <c r="W205" s="102" t="n">
        <f aca="false">1/(1+CHOOSE(F$3,(V206+($K$3/10000))/2,(V205+($K$3/10000))/2))^(2*U205/365.25)</f>
        <v>0.31586462398273</v>
      </c>
      <c r="X205" s="35" t="n">
        <f aca="false">IF(AND(mthbeg&lt;=A205,mthend&gt;=A205),1,0)</f>
        <v>0</v>
      </c>
      <c r="Y205" s="35" t="n">
        <f aca="false">S205*X205</f>
        <v>0</v>
      </c>
      <c r="AA205" s="89" t="n">
        <f aca="false">F205*G205</f>
        <v>0</v>
      </c>
      <c r="AB205" s="89" t="n">
        <f aca="false">$F205*H205</f>
        <v>0</v>
      </c>
      <c r="AC205" s="89" t="n">
        <f aca="false">$F205*I205</f>
        <v>0</v>
      </c>
      <c r="AD205" s="89" t="n">
        <f aca="false">$F205*J205</f>
        <v>-0</v>
      </c>
      <c r="AE205" s="89" t="n">
        <f aca="false">$F205*K205</f>
        <v>-0</v>
      </c>
      <c r="AF205" s="89" t="n">
        <f aca="false">$F205*L205</f>
        <v>-0</v>
      </c>
      <c r="AG205" s="89" t="n">
        <f aca="false">$F205*M205</f>
        <v>0</v>
      </c>
      <c r="AH205" s="89" t="n">
        <f aca="false">$F205*N205</f>
        <v>0</v>
      </c>
      <c r="AI205" s="89" t="n">
        <f aca="false">F205*O205</f>
        <v>0</v>
      </c>
      <c r="AJ205" s="93"/>
      <c r="AK205" s="89" t="n">
        <f aca="false">CHOOSE($G$3,AB205-AC205,AC205-AB205)</f>
        <v>0</v>
      </c>
      <c r="AL205" s="89" t="n">
        <f aca="false">CHOOSE($G$3,AE205-AF205,AF205-AE205)</f>
        <v>0</v>
      </c>
      <c r="AM205" s="89" t="n">
        <f aca="false">CHOOSE($G$3,AH205-AI205,AI205-AH205)</f>
        <v>0</v>
      </c>
      <c r="AN205" s="103" t="n">
        <f aca="false">SUM(AK205:AM205)</f>
        <v>0</v>
      </c>
      <c r="AP205" s="89" t="n">
        <f aca="false">CHOOSE($G$3,AA205-AB205,AB205-AA205)</f>
        <v>0</v>
      </c>
      <c r="AQ205" s="89" t="n">
        <f aca="false">CHOOSE($G$3,AD205-AE205,AE205-AD205)</f>
        <v>0</v>
      </c>
      <c r="AR205" s="89" t="n">
        <f aca="false">CHOOSE($G$3,AG205-AH205,AH205-AG205)</f>
        <v>0</v>
      </c>
      <c r="AS205" s="103" t="n">
        <f aca="false">AP205+AQ205+AR205</f>
        <v>0</v>
      </c>
      <c r="AT205" s="103"/>
      <c r="AU205" s="90" t="n">
        <f aca="false">AS205+AN205</f>
        <v>0</v>
      </c>
      <c r="AW205" s="90" t="n">
        <f aca="false">AI205+AF205+AC205</f>
        <v>0</v>
      </c>
      <c r="AX205" s="104"/>
    </row>
    <row r="206" customFormat="false" ht="12" hidden="false" customHeight="true" outlineLevel="0" collapsed="false">
      <c r="A206" s="94" t="n">
        <f aca="false">EDATE(A205,1)</f>
        <v>42795</v>
      </c>
      <c r="B206" s="95" t="n">
        <f aca="false">VLOOKUP(MONTH(A206),Volumes,4)</f>
        <v>10000</v>
      </c>
      <c r="C206" s="96"/>
      <c r="D206" s="97" t="n">
        <f aca="false">B206+C206</f>
        <v>10000</v>
      </c>
      <c r="E206" s="84" t="n">
        <f aca="false">IF(X206=0,0,IF(AND(X206=1,$H$3=1),D206*S206,IF($H$3=2,D206,"N/A")))</f>
        <v>0</v>
      </c>
      <c r="F206" s="84" t="n">
        <f aca="false">E206*W206</f>
        <v>0</v>
      </c>
      <c r="G206" s="32" t="n">
        <f aca="false">VLOOKUP($A206,Table,MATCH(G$4,Curves,0))</f>
        <v>4.0375</v>
      </c>
      <c r="H206" s="98" t="n">
        <f aca="false">G206</f>
        <v>4.0375</v>
      </c>
      <c r="I206" s="99" t="n">
        <f aca="false">H206</f>
        <v>4.0375</v>
      </c>
      <c r="J206" s="32" t="n">
        <f aca="false">VLOOKUP($A206,Table,MATCH(J$4,Curves,0))</f>
        <v>-0.0175</v>
      </c>
      <c r="K206" s="98" t="n">
        <f aca="false">J206</f>
        <v>-0.0175</v>
      </c>
      <c r="L206" s="99" t="n">
        <f aca="false">K206</f>
        <v>-0.0175</v>
      </c>
      <c r="M206" s="32" t="n">
        <f aca="false">VLOOKUP($A206,Table,MATCH(M$4,Curves,0))</f>
        <v>0.01</v>
      </c>
      <c r="N206" s="98" t="n">
        <f aca="false">VLOOKUP($A206,Table,MATCH(N$4,Curves,0))</f>
        <v>0.03</v>
      </c>
      <c r="O206" s="99" t="n">
        <f aca="false">N206</f>
        <v>0.03</v>
      </c>
      <c r="P206" s="100"/>
      <c r="Q206" s="99" t="n">
        <f aca="false">O206+L206+I206</f>
        <v>4.05</v>
      </c>
      <c r="R206" s="100"/>
      <c r="S206" s="35" t="n">
        <f aca="false">A207-A206</f>
        <v>31</v>
      </c>
      <c r="T206" s="101" t="n">
        <f aca="false">CHOOSE(F$3,A207+24,A206)</f>
        <v>42850</v>
      </c>
      <c r="U206" s="35" t="n">
        <f aca="false">T206-C$3</f>
        <v>6076</v>
      </c>
      <c r="V206" s="32" t="n">
        <f aca="false">VLOOKUP($A206,Table,MATCH(V$4,Curves,0))</f>
        <v>0.070859002456139</v>
      </c>
      <c r="W206" s="102" t="n">
        <f aca="false">1/(1+CHOOSE(F$3,(V207+($K$3/10000))/2,(V206+($K$3/10000))/2))^(2*U206/365.25)</f>
        <v>0.314003383066552</v>
      </c>
      <c r="X206" s="35" t="n">
        <f aca="false">IF(AND(mthbeg&lt;=A206,mthend&gt;=A206),1,0)</f>
        <v>0</v>
      </c>
      <c r="Y206" s="35" t="n">
        <f aca="false">S206*X206</f>
        <v>0</v>
      </c>
      <c r="AA206" s="89" t="n">
        <f aca="false">F206*G206</f>
        <v>0</v>
      </c>
      <c r="AB206" s="89" t="n">
        <f aca="false">$F206*H206</f>
        <v>0</v>
      </c>
      <c r="AC206" s="89" t="n">
        <f aca="false">$F206*I206</f>
        <v>0</v>
      </c>
      <c r="AD206" s="89" t="n">
        <f aca="false">$F206*J206</f>
        <v>-0</v>
      </c>
      <c r="AE206" s="89" t="n">
        <f aca="false">$F206*K206</f>
        <v>-0</v>
      </c>
      <c r="AF206" s="89" t="n">
        <f aca="false">$F206*L206</f>
        <v>-0</v>
      </c>
      <c r="AG206" s="89" t="n">
        <f aca="false">$F206*M206</f>
        <v>0</v>
      </c>
      <c r="AH206" s="89" t="n">
        <f aca="false">$F206*N206</f>
        <v>0</v>
      </c>
      <c r="AI206" s="89" t="n">
        <f aca="false">F206*O206</f>
        <v>0</v>
      </c>
      <c r="AJ206" s="93"/>
      <c r="AK206" s="89" t="n">
        <f aca="false">CHOOSE($G$3,AB206-AC206,AC206-AB206)</f>
        <v>0</v>
      </c>
      <c r="AL206" s="89" t="n">
        <f aca="false">CHOOSE($G$3,AE206-AF206,AF206-AE206)</f>
        <v>0</v>
      </c>
      <c r="AM206" s="89" t="n">
        <f aca="false">CHOOSE($G$3,AH206-AI206,AI206-AH206)</f>
        <v>0</v>
      </c>
      <c r="AN206" s="103" t="n">
        <f aca="false">SUM(AK206:AM206)</f>
        <v>0</v>
      </c>
      <c r="AP206" s="89" t="n">
        <f aca="false">CHOOSE($G$3,AA206-AB206,AB206-AA206)</f>
        <v>0</v>
      </c>
      <c r="AQ206" s="89" t="n">
        <f aca="false">CHOOSE($G$3,AD206-AE206,AE206-AD206)</f>
        <v>0</v>
      </c>
      <c r="AR206" s="89" t="n">
        <f aca="false">CHOOSE($G$3,AG206-AH206,AH206-AG206)</f>
        <v>0</v>
      </c>
      <c r="AS206" s="103" t="n">
        <f aca="false">AP206+AQ206+AR206</f>
        <v>0</v>
      </c>
      <c r="AT206" s="103"/>
      <c r="AU206" s="90" t="n">
        <f aca="false">AS206+AN206</f>
        <v>0</v>
      </c>
      <c r="AW206" s="90" t="n">
        <f aca="false">AI206+AF206+AC206</f>
        <v>0</v>
      </c>
      <c r="AX206" s="104"/>
    </row>
    <row r="207" customFormat="false" ht="12" hidden="false" customHeight="true" outlineLevel="0" collapsed="false">
      <c r="A207" s="94" t="n">
        <f aca="false">EDATE(A206,1)</f>
        <v>42826</v>
      </c>
      <c r="B207" s="95" t="n">
        <f aca="false">VLOOKUP(MONTH(A207),Volumes,4)</f>
        <v>10000</v>
      </c>
      <c r="C207" s="96"/>
      <c r="D207" s="97" t="n">
        <f aca="false">B207+C207</f>
        <v>10000</v>
      </c>
      <c r="E207" s="84" t="n">
        <f aca="false">IF(X207=0,0,IF(AND(X207=1,$H$3=1),D207*S207,IF($H$3=2,D207,"N/A")))</f>
        <v>0</v>
      </c>
      <c r="F207" s="84" t="n">
        <f aca="false">E207*W207</f>
        <v>0</v>
      </c>
      <c r="G207" s="32" t="n">
        <f aca="false">VLOOKUP($A207,Table,MATCH(G$4,Curves,0))</f>
        <v>4.0375</v>
      </c>
      <c r="H207" s="98" t="n">
        <f aca="false">G207</f>
        <v>4.0375</v>
      </c>
      <c r="I207" s="99" t="n">
        <f aca="false">H207</f>
        <v>4.0375</v>
      </c>
      <c r="J207" s="32" t="n">
        <f aca="false">VLOOKUP($A207,Table,MATCH(J$4,Curves,0))</f>
        <v>-0.0175</v>
      </c>
      <c r="K207" s="98" t="n">
        <f aca="false">J207</f>
        <v>-0.0175</v>
      </c>
      <c r="L207" s="99" t="n">
        <f aca="false">K207</f>
        <v>-0.0175</v>
      </c>
      <c r="M207" s="32" t="n">
        <f aca="false">VLOOKUP($A207,Table,MATCH(M$4,Curves,0))</f>
        <v>0.01</v>
      </c>
      <c r="N207" s="98" t="n">
        <f aca="false">VLOOKUP($A207,Table,MATCH(N$4,Curves,0))</f>
        <v>0.03</v>
      </c>
      <c r="O207" s="99" t="n">
        <f aca="false">N207</f>
        <v>0.03</v>
      </c>
      <c r="P207" s="100"/>
      <c r="Q207" s="99" t="n">
        <f aca="false">O207+L207+I207</f>
        <v>4.05</v>
      </c>
      <c r="R207" s="100"/>
      <c r="S207" s="35" t="n">
        <f aca="false">A208-A207</f>
        <v>30</v>
      </c>
      <c r="T207" s="101" t="n">
        <f aca="false">CHOOSE(F$3,A208+24,A207)</f>
        <v>42880</v>
      </c>
      <c r="U207" s="35" t="n">
        <f aca="false">T207-C$3</f>
        <v>6106</v>
      </c>
      <c r="V207" s="32" t="n">
        <f aca="false">VLOOKUP($A207,Table,MATCH(V$4,Curves,0))</f>
        <v>0.070859002456139</v>
      </c>
      <c r="W207" s="102" t="n">
        <f aca="false">1/(1+CHOOSE(F$3,(V208+($K$3/10000))/2,(V207+($K$3/10000))/2))^(2*U207/365.25)</f>
        <v>0.312212625280444</v>
      </c>
      <c r="X207" s="35" t="n">
        <f aca="false">IF(AND(mthbeg&lt;=A207,mthend&gt;=A207),1,0)</f>
        <v>0</v>
      </c>
      <c r="Y207" s="35" t="n">
        <f aca="false">S207*X207</f>
        <v>0</v>
      </c>
      <c r="AA207" s="89" t="n">
        <f aca="false">F207*G207</f>
        <v>0</v>
      </c>
      <c r="AB207" s="89" t="n">
        <f aca="false">$F207*H207</f>
        <v>0</v>
      </c>
      <c r="AC207" s="89" t="n">
        <f aca="false">$F207*I207</f>
        <v>0</v>
      </c>
      <c r="AD207" s="89" t="n">
        <f aca="false">$F207*J207</f>
        <v>-0</v>
      </c>
      <c r="AE207" s="89" t="n">
        <f aca="false">$F207*K207</f>
        <v>-0</v>
      </c>
      <c r="AF207" s="89" t="n">
        <f aca="false">$F207*L207</f>
        <v>-0</v>
      </c>
      <c r="AG207" s="89" t="n">
        <f aca="false">$F207*M207</f>
        <v>0</v>
      </c>
      <c r="AH207" s="89" t="n">
        <f aca="false">$F207*N207</f>
        <v>0</v>
      </c>
      <c r="AI207" s="89" t="n">
        <f aca="false">F207*O207</f>
        <v>0</v>
      </c>
      <c r="AJ207" s="93"/>
      <c r="AK207" s="89" t="n">
        <f aca="false">CHOOSE($G$3,AB207-AC207,AC207-AB207)</f>
        <v>0</v>
      </c>
      <c r="AL207" s="89" t="n">
        <f aca="false">CHOOSE($G$3,AE207-AF207,AF207-AE207)</f>
        <v>0</v>
      </c>
      <c r="AM207" s="89" t="n">
        <f aca="false">CHOOSE($G$3,AH207-AI207,AI207-AH207)</f>
        <v>0</v>
      </c>
      <c r="AN207" s="103" t="n">
        <f aca="false">SUM(AK207:AM207)</f>
        <v>0</v>
      </c>
      <c r="AP207" s="89" t="n">
        <f aca="false">CHOOSE($G$3,AA207-AB207,AB207-AA207)</f>
        <v>0</v>
      </c>
      <c r="AQ207" s="89" t="n">
        <f aca="false">CHOOSE($G$3,AD207-AE207,AE207-AD207)</f>
        <v>0</v>
      </c>
      <c r="AR207" s="89" t="n">
        <f aca="false">CHOOSE($G$3,AG207-AH207,AH207-AG207)</f>
        <v>0</v>
      </c>
      <c r="AS207" s="103" t="n">
        <f aca="false">AP207+AQ207+AR207</f>
        <v>0</v>
      </c>
      <c r="AT207" s="103"/>
      <c r="AU207" s="90" t="n">
        <f aca="false">AS207+AN207</f>
        <v>0</v>
      </c>
      <c r="AW207" s="90" t="n">
        <f aca="false">AI207+AF207+AC207</f>
        <v>0</v>
      </c>
      <c r="AX207" s="104"/>
    </row>
    <row r="208" customFormat="false" ht="12" hidden="false" customHeight="true" outlineLevel="0" collapsed="false">
      <c r="A208" s="94" t="n">
        <f aca="false">EDATE(A207,1)</f>
        <v>42856</v>
      </c>
      <c r="B208" s="95" t="n">
        <f aca="false">VLOOKUP(MONTH(A208),Volumes,4)</f>
        <v>20000</v>
      </c>
      <c r="C208" s="96"/>
      <c r="D208" s="97" t="n">
        <f aca="false">B208+C208</f>
        <v>20000</v>
      </c>
      <c r="E208" s="84" t="n">
        <f aca="false">IF(X208=0,0,IF(AND(X208=1,$H$3=1),D208*S208,IF($H$3=2,D208,"N/A")))</f>
        <v>0</v>
      </c>
      <c r="F208" s="84" t="n">
        <f aca="false">E208*W208</f>
        <v>0</v>
      </c>
      <c r="G208" s="32" t="n">
        <f aca="false">VLOOKUP($A208,Table,MATCH(G$4,Curves,0))</f>
        <v>4.0375</v>
      </c>
      <c r="H208" s="98" t="n">
        <f aca="false">G208</f>
        <v>4.0375</v>
      </c>
      <c r="I208" s="99" t="n">
        <f aca="false">H208</f>
        <v>4.0375</v>
      </c>
      <c r="J208" s="32" t="n">
        <f aca="false">VLOOKUP($A208,Table,MATCH(J$4,Curves,0))</f>
        <v>-0.0175</v>
      </c>
      <c r="K208" s="98" t="n">
        <f aca="false">J208</f>
        <v>-0.0175</v>
      </c>
      <c r="L208" s="99" t="n">
        <f aca="false">K208</f>
        <v>-0.0175</v>
      </c>
      <c r="M208" s="32" t="n">
        <f aca="false">VLOOKUP($A208,Table,MATCH(M$4,Curves,0))</f>
        <v>0.01</v>
      </c>
      <c r="N208" s="98" t="n">
        <f aca="false">VLOOKUP($A208,Table,MATCH(N$4,Curves,0))</f>
        <v>0.03</v>
      </c>
      <c r="O208" s="99" t="n">
        <f aca="false">N208</f>
        <v>0.03</v>
      </c>
      <c r="P208" s="100"/>
      <c r="Q208" s="99" t="n">
        <f aca="false">O208+L208+I208</f>
        <v>4.05</v>
      </c>
      <c r="R208" s="100"/>
      <c r="S208" s="35" t="n">
        <f aca="false">A209-A208</f>
        <v>31</v>
      </c>
      <c r="T208" s="101" t="n">
        <f aca="false">CHOOSE(F$3,A209+24,A208)</f>
        <v>42911</v>
      </c>
      <c r="U208" s="35" t="n">
        <f aca="false">T208-C$3</f>
        <v>6137</v>
      </c>
      <c r="V208" s="32" t="n">
        <f aca="false">VLOOKUP($A208,Table,MATCH(V$4,Curves,0))</f>
        <v>0.070859002456139</v>
      </c>
      <c r="W208" s="102" t="n">
        <f aca="false">1/(1+CHOOSE(F$3,(V209+($K$3/10000))/2,(V208+($K$3/10000))/2))^(2*U208/365.25)</f>
        <v>0.310372903866275</v>
      </c>
      <c r="X208" s="35" t="n">
        <f aca="false">IF(AND(mthbeg&lt;=A208,mthend&gt;=A208),1,0)</f>
        <v>0</v>
      </c>
      <c r="Y208" s="35" t="n">
        <f aca="false">S208*X208</f>
        <v>0</v>
      </c>
      <c r="AA208" s="89" t="n">
        <f aca="false">F208*G208</f>
        <v>0</v>
      </c>
      <c r="AB208" s="89" t="n">
        <f aca="false">$F208*H208</f>
        <v>0</v>
      </c>
      <c r="AC208" s="89" t="n">
        <f aca="false">$F208*I208</f>
        <v>0</v>
      </c>
      <c r="AD208" s="89" t="n">
        <f aca="false">$F208*J208</f>
        <v>-0</v>
      </c>
      <c r="AE208" s="89" t="n">
        <f aca="false">$F208*K208</f>
        <v>-0</v>
      </c>
      <c r="AF208" s="89" t="n">
        <f aca="false">$F208*L208</f>
        <v>-0</v>
      </c>
      <c r="AG208" s="89" t="n">
        <f aca="false">$F208*M208</f>
        <v>0</v>
      </c>
      <c r="AH208" s="89" t="n">
        <f aca="false">$F208*N208</f>
        <v>0</v>
      </c>
      <c r="AI208" s="89" t="n">
        <f aca="false">F208*O208</f>
        <v>0</v>
      </c>
      <c r="AJ208" s="93"/>
      <c r="AK208" s="89" t="n">
        <f aca="false">CHOOSE($G$3,AB208-AC208,AC208-AB208)</f>
        <v>0</v>
      </c>
      <c r="AL208" s="89" t="n">
        <f aca="false">CHOOSE($G$3,AE208-AF208,AF208-AE208)</f>
        <v>0</v>
      </c>
      <c r="AM208" s="89" t="n">
        <f aca="false">CHOOSE($G$3,AH208-AI208,AI208-AH208)</f>
        <v>0</v>
      </c>
      <c r="AN208" s="103" t="n">
        <f aca="false">SUM(AK208:AM208)</f>
        <v>0</v>
      </c>
      <c r="AP208" s="89" t="n">
        <f aca="false">CHOOSE($G$3,AA208-AB208,AB208-AA208)</f>
        <v>0</v>
      </c>
      <c r="AQ208" s="89" t="n">
        <f aca="false">CHOOSE($G$3,AD208-AE208,AE208-AD208)</f>
        <v>0</v>
      </c>
      <c r="AR208" s="89" t="n">
        <f aca="false">CHOOSE($G$3,AG208-AH208,AH208-AG208)</f>
        <v>0</v>
      </c>
      <c r="AS208" s="103" t="n">
        <f aca="false">AP208+AQ208+AR208</f>
        <v>0</v>
      </c>
      <c r="AT208" s="103"/>
      <c r="AU208" s="90" t="n">
        <f aca="false">AS208+AN208</f>
        <v>0</v>
      </c>
      <c r="AW208" s="90" t="n">
        <f aca="false">AI208+AF208+AC208</f>
        <v>0</v>
      </c>
      <c r="AX208" s="104"/>
    </row>
    <row r="209" customFormat="false" ht="12" hidden="false" customHeight="true" outlineLevel="0" collapsed="false">
      <c r="A209" s="94" t="n">
        <f aca="false">EDATE(A208,1)</f>
        <v>42887</v>
      </c>
      <c r="B209" s="95" t="n">
        <f aca="false">VLOOKUP(MONTH(A209),Volumes,4)</f>
        <v>40000</v>
      </c>
      <c r="C209" s="96"/>
      <c r="D209" s="97" t="n">
        <f aca="false">B209+C209</f>
        <v>40000</v>
      </c>
      <c r="E209" s="84" t="n">
        <f aca="false">IF(X209=0,0,IF(AND(X209=1,$H$3=1),D209*S209,IF($H$3=2,D209,"N/A")))</f>
        <v>0</v>
      </c>
      <c r="F209" s="84" t="n">
        <f aca="false">E209*W209</f>
        <v>0</v>
      </c>
      <c r="G209" s="32" t="n">
        <f aca="false">VLOOKUP($A209,Table,MATCH(G$4,Curves,0))</f>
        <v>4.0375</v>
      </c>
      <c r="H209" s="98" t="n">
        <f aca="false">G209</f>
        <v>4.0375</v>
      </c>
      <c r="I209" s="99" t="n">
        <f aca="false">H209</f>
        <v>4.0375</v>
      </c>
      <c r="J209" s="32" t="n">
        <f aca="false">VLOOKUP($A209,Table,MATCH(J$4,Curves,0))</f>
        <v>-0.0175</v>
      </c>
      <c r="K209" s="98" t="n">
        <f aca="false">J209</f>
        <v>-0.0175</v>
      </c>
      <c r="L209" s="99" t="n">
        <f aca="false">K209</f>
        <v>-0.0175</v>
      </c>
      <c r="M209" s="32" t="n">
        <f aca="false">VLOOKUP($A209,Table,MATCH(M$4,Curves,0))</f>
        <v>0.01</v>
      </c>
      <c r="N209" s="98" t="n">
        <f aca="false">VLOOKUP($A209,Table,MATCH(N$4,Curves,0))</f>
        <v>0.03</v>
      </c>
      <c r="O209" s="99" t="n">
        <f aca="false">N209</f>
        <v>0.03</v>
      </c>
      <c r="P209" s="100"/>
      <c r="Q209" s="99" t="n">
        <f aca="false">O209+L209+I209</f>
        <v>4.05</v>
      </c>
      <c r="R209" s="100"/>
      <c r="S209" s="35" t="n">
        <f aca="false">A210-A209</f>
        <v>30</v>
      </c>
      <c r="T209" s="101" t="n">
        <f aca="false">CHOOSE(F$3,A210+24,A209)</f>
        <v>42941</v>
      </c>
      <c r="U209" s="35" t="n">
        <f aca="false">T209-C$3</f>
        <v>6167</v>
      </c>
      <c r="V209" s="32" t="n">
        <f aca="false">VLOOKUP($A209,Table,MATCH(V$4,Curves,0))</f>
        <v>0.070859002456139</v>
      </c>
      <c r="W209" s="102" t="n">
        <f aca="false">1/(1+CHOOSE(F$3,(V210+($K$3/10000))/2,(V209+($K$3/10000))/2))^(2*U209/365.25)</f>
        <v>0.308602850662493</v>
      </c>
      <c r="X209" s="35" t="n">
        <f aca="false">IF(AND(mthbeg&lt;=A209,mthend&gt;=A209),1,0)</f>
        <v>0</v>
      </c>
      <c r="Y209" s="35" t="n">
        <f aca="false">S209*X209</f>
        <v>0</v>
      </c>
      <c r="AA209" s="89" t="n">
        <f aca="false">F209*G209</f>
        <v>0</v>
      </c>
      <c r="AB209" s="89" t="n">
        <f aca="false">$F209*H209</f>
        <v>0</v>
      </c>
      <c r="AC209" s="89" t="n">
        <f aca="false">$F209*I209</f>
        <v>0</v>
      </c>
      <c r="AD209" s="89" t="n">
        <f aca="false">$F209*J209</f>
        <v>-0</v>
      </c>
      <c r="AE209" s="89" t="n">
        <f aca="false">$F209*K209</f>
        <v>-0</v>
      </c>
      <c r="AF209" s="89" t="n">
        <f aca="false">$F209*L209</f>
        <v>-0</v>
      </c>
      <c r="AG209" s="89" t="n">
        <f aca="false">$F209*M209</f>
        <v>0</v>
      </c>
      <c r="AH209" s="89" t="n">
        <f aca="false">$F209*N209</f>
        <v>0</v>
      </c>
      <c r="AI209" s="89" t="n">
        <f aca="false">F209*O209</f>
        <v>0</v>
      </c>
      <c r="AJ209" s="93"/>
      <c r="AK209" s="89" t="n">
        <f aca="false">CHOOSE($G$3,AB209-AC209,AC209-AB209)</f>
        <v>0</v>
      </c>
      <c r="AL209" s="89" t="n">
        <f aca="false">CHOOSE($G$3,AE209-AF209,AF209-AE209)</f>
        <v>0</v>
      </c>
      <c r="AM209" s="89" t="n">
        <f aca="false">CHOOSE($G$3,AH209-AI209,AI209-AH209)</f>
        <v>0</v>
      </c>
      <c r="AN209" s="103" t="n">
        <f aca="false">SUM(AK209:AM209)</f>
        <v>0</v>
      </c>
      <c r="AP209" s="89" t="n">
        <f aca="false">CHOOSE($G$3,AA209-AB209,AB209-AA209)</f>
        <v>0</v>
      </c>
      <c r="AQ209" s="89" t="n">
        <f aca="false">CHOOSE($G$3,AD209-AE209,AE209-AD209)</f>
        <v>0</v>
      </c>
      <c r="AR209" s="89" t="n">
        <f aca="false">CHOOSE($G$3,AG209-AH209,AH209-AG209)</f>
        <v>0</v>
      </c>
      <c r="AS209" s="103" t="n">
        <f aca="false">AP209+AQ209+AR209</f>
        <v>0</v>
      </c>
      <c r="AT209" s="103"/>
      <c r="AU209" s="90" t="n">
        <f aca="false">AS209+AN209</f>
        <v>0</v>
      </c>
      <c r="AW209" s="90" t="n">
        <f aca="false">AI209+AF209+AC209</f>
        <v>0</v>
      </c>
      <c r="AX209" s="104"/>
    </row>
    <row r="210" customFormat="false" ht="12" hidden="false" customHeight="true" outlineLevel="0" collapsed="false">
      <c r="A210" s="94" t="n">
        <f aca="false">EDATE(A209,1)</f>
        <v>42917</v>
      </c>
      <c r="B210" s="95" t="n">
        <f aca="false">VLOOKUP(MONTH(A210),Volumes,4)</f>
        <v>40000</v>
      </c>
      <c r="C210" s="96"/>
      <c r="D210" s="97" t="n">
        <f aca="false">B210+C210</f>
        <v>40000</v>
      </c>
      <c r="E210" s="84" t="n">
        <f aca="false">IF(X210=0,0,IF(AND(X210=1,$H$3=1),D210*S210,IF($H$3=2,D210,"N/A")))</f>
        <v>0</v>
      </c>
      <c r="F210" s="84" t="n">
        <f aca="false">E210*W210</f>
        <v>0</v>
      </c>
      <c r="G210" s="32" t="n">
        <f aca="false">VLOOKUP($A210,Table,MATCH(G$4,Curves,0))</f>
        <v>4.0375</v>
      </c>
      <c r="H210" s="98" t="n">
        <f aca="false">G210</f>
        <v>4.0375</v>
      </c>
      <c r="I210" s="99" t="n">
        <f aca="false">H210</f>
        <v>4.0375</v>
      </c>
      <c r="J210" s="32" t="n">
        <f aca="false">VLOOKUP($A210,Table,MATCH(J$4,Curves,0))</f>
        <v>-0.0175</v>
      </c>
      <c r="K210" s="98" t="n">
        <f aca="false">J210</f>
        <v>-0.0175</v>
      </c>
      <c r="L210" s="99" t="n">
        <f aca="false">K210</f>
        <v>-0.0175</v>
      </c>
      <c r="M210" s="32" t="n">
        <f aca="false">VLOOKUP($A210,Table,MATCH(M$4,Curves,0))</f>
        <v>0.01</v>
      </c>
      <c r="N210" s="98" t="n">
        <f aca="false">VLOOKUP($A210,Table,MATCH(N$4,Curves,0))</f>
        <v>0.03</v>
      </c>
      <c r="O210" s="99" t="n">
        <f aca="false">N210</f>
        <v>0.03</v>
      </c>
      <c r="P210" s="100"/>
      <c r="Q210" s="99" t="n">
        <f aca="false">O210+L210+I210</f>
        <v>4.05</v>
      </c>
      <c r="R210" s="100"/>
      <c r="S210" s="35" t="n">
        <f aca="false">A211-A210</f>
        <v>31</v>
      </c>
      <c r="T210" s="101" t="n">
        <f aca="false">CHOOSE(F$3,A211+24,A210)</f>
        <v>42972</v>
      </c>
      <c r="U210" s="35" t="n">
        <f aca="false">T210-C$3</f>
        <v>6198</v>
      </c>
      <c r="V210" s="32" t="n">
        <f aca="false">VLOOKUP($A210,Table,MATCH(V$4,Curves,0))</f>
        <v>0.070859002456139</v>
      </c>
      <c r="W210" s="102" t="n">
        <f aca="false">1/(1+CHOOSE(F$3,(V211+($K$3/10000))/2,(V210+($K$3/10000))/2))^(2*U210/365.25)</f>
        <v>0.306784399943764</v>
      </c>
      <c r="X210" s="35" t="n">
        <f aca="false">IF(AND(mthbeg&lt;=A210,mthend&gt;=A210),1,0)</f>
        <v>0</v>
      </c>
      <c r="Y210" s="35" t="n">
        <f aca="false">S210*X210</f>
        <v>0</v>
      </c>
      <c r="AA210" s="89" t="n">
        <f aca="false">F210*G210</f>
        <v>0</v>
      </c>
      <c r="AB210" s="89" t="n">
        <f aca="false">$F210*H210</f>
        <v>0</v>
      </c>
      <c r="AC210" s="89" t="n">
        <f aca="false">$F210*I210</f>
        <v>0</v>
      </c>
      <c r="AD210" s="89" t="n">
        <f aca="false">$F210*J210</f>
        <v>-0</v>
      </c>
      <c r="AE210" s="89" t="n">
        <f aca="false">$F210*K210</f>
        <v>-0</v>
      </c>
      <c r="AF210" s="89" t="n">
        <f aca="false">$F210*L210</f>
        <v>-0</v>
      </c>
      <c r="AG210" s="89" t="n">
        <f aca="false">$F210*M210</f>
        <v>0</v>
      </c>
      <c r="AH210" s="89" t="n">
        <f aca="false">$F210*N210</f>
        <v>0</v>
      </c>
      <c r="AI210" s="89" t="n">
        <f aca="false">F210*O210</f>
        <v>0</v>
      </c>
      <c r="AJ210" s="93"/>
      <c r="AK210" s="89" t="n">
        <f aca="false">CHOOSE($G$3,AB210-AC210,AC210-AB210)</f>
        <v>0</v>
      </c>
      <c r="AL210" s="89" t="n">
        <f aca="false">CHOOSE($G$3,AE210-AF210,AF210-AE210)</f>
        <v>0</v>
      </c>
      <c r="AM210" s="89" t="n">
        <f aca="false">CHOOSE($G$3,AH210-AI210,AI210-AH210)</f>
        <v>0</v>
      </c>
      <c r="AN210" s="103" t="n">
        <f aca="false">SUM(AK210:AM210)</f>
        <v>0</v>
      </c>
      <c r="AP210" s="89" t="n">
        <f aca="false">CHOOSE($G$3,AA210-AB210,AB210-AA210)</f>
        <v>0</v>
      </c>
      <c r="AQ210" s="89" t="n">
        <f aca="false">CHOOSE($G$3,AD210-AE210,AE210-AD210)</f>
        <v>0</v>
      </c>
      <c r="AR210" s="89" t="n">
        <f aca="false">CHOOSE($G$3,AG210-AH210,AH210-AG210)</f>
        <v>0</v>
      </c>
      <c r="AS210" s="103" t="n">
        <f aca="false">AP210+AQ210+AR210</f>
        <v>0</v>
      </c>
      <c r="AT210" s="103"/>
      <c r="AU210" s="90" t="n">
        <f aca="false">AS210+AN210</f>
        <v>0</v>
      </c>
      <c r="AW210" s="90" t="n">
        <f aca="false">AI210+AF210+AC210</f>
        <v>0</v>
      </c>
      <c r="AX210" s="104"/>
    </row>
    <row r="211" customFormat="false" ht="12" hidden="false" customHeight="true" outlineLevel="0" collapsed="false">
      <c r="A211" s="94" t="n">
        <f aca="false">EDATE(A210,1)</f>
        <v>42948</v>
      </c>
      <c r="B211" s="95" t="n">
        <f aca="false">VLOOKUP(MONTH(A211),Volumes,4)</f>
        <v>40000</v>
      </c>
      <c r="C211" s="96"/>
      <c r="D211" s="97" t="n">
        <f aca="false">B211+C211</f>
        <v>40000</v>
      </c>
      <c r="E211" s="84" t="n">
        <f aca="false">IF(X211=0,0,IF(AND(X211=1,$H$3=1),D211*S211,IF($H$3=2,D211,"N/A")))</f>
        <v>0</v>
      </c>
      <c r="F211" s="84" t="n">
        <f aca="false">E211*W211</f>
        <v>0</v>
      </c>
      <c r="G211" s="32" t="n">
        <f aca="false">VLOOKUP($A211,Table,MATCH(G$4,Curves,0))</f>
        <v>4.0375</v>
      </c>
      <c r="H211" s="98" t="n">
        <f aca="false">G211</f>
        <v>4.0375</v>
      </c>
      <c r="I211" s="99" t="n">
        <f aca="false">H211</f>
        <v>4.0375</v>
      </c>
      <c r="J211" s="32" t="n">
        <f aca="false">VLOOKUP($A211,Table,MATCH(J$4,Curves,0))</f>
        <v>-0.0175</v>
      </c>
      <c r="K211" s="98" t="n">
        <f aca="false">J211</f>
        <v>-0.0175</v>
      </c>
      <c r="L211" s="99" t="n">
        <f aca="false">K211</f>
        <v>-0.0175</v>
      </c>
      <c r="M211" s="32" t="n">
        <f aca="false">VLOOKUP($A211,Table,MATCH(M$4,Curves,0))</f>
        <v>0.01</v>
      </c>
      <c r="N211" s="98" t="n">
        <f aca="false">VLOOKUP($A211,Table,MATCH(N$4,Curves,0))</f>
        <v>0.03</v>
      </c>
      <c r="O211" s="99" t="n">
        <f aca="false">N211</f>
        <v>0.03</v>
      </c>
      <c r="P211" s="100"/>
      <c r="Q211" s="99" t="n">
        <f aca="false">O211+L211+I211</f>
        <v>4.05</v>
      </c>
      <c r="R211" s="100"/>
      <c r="S211" s="35" t="n">
        <f aca="false">A212-A211</f>
        <v>31</v>
      </c>
      <c r="T211" s="101" t="n">
        <f aca="false">CHOOSE(F$3,A212+24,A211)</f>
        <v>43003</v>
      </c>
      <c r="U211" s="35" t="n">
        <f aca="false">T211-C$3</f>
        <v>6229</v>
      </c>
      <c r="V211" s="32" t="n">
        <f aca="false">VLOOKUP($A211,Table,MATCH(V$4,Curves,0))</f>
        <v>0.070859002456139</v>
      </c>
      <c r="W211" s="102" t="n">
        <f aca="false">1/(1+CHOOSE(F$3,(V212+($K$3/10000))/2,(V211+($K$3/10000))/2))^(2*U211/365.25)</f>
        <v>0.304976664495518</v>
      </c>
      <c r="X211" s="35" t="n">
        <f aca="false">IF(AND(mthbeg&lt;=A211,mthend&gt;=A211),1,0)</f>
        <v>0</v>
      </c>
      <c r="Y211" s="35" t="n">
        <f aca="false">S211*X211</f>
        <v>0</v>
      </c>
      <c r="AA211" s="89" t="n">
        <f aca="false">F211*G211</f>
        <v>0</v>
      </c>
      <c r="AB211" s="89" t="n">
        <f aca="false">$F211*H211</f>
        <v>0</v>
      </c>
      <c r="AC211" s="89" t="n">
        <f aca="false">$F211*I211</f>
        <v>0</v>
      </c>
      <c r="AD211" s="89" t="n">
        <f aca="false">$F211*J211</f>
        <v>-0</v>
      </c>
      <c r="AE211" s="89" t="n">
        <f aca="false">$F211*K211</f>
        <v>-0</v>
      </c>
      <c r="AF211" s="89" t="n">
        <f aca="false">$F211*L211</f>
        <v>-0</v>
      </c>
      <c r="AG211" s="89" t="n">
        <f aca="false">$F211*M211</f>
        <v>0</v>
      </c>
      <c r="AH211" s="89" t="n">
        <f aca="false">$F211*N211</f>
        <v>0</v>
      </c>
      <c r="AI211" s="89" t="n">
        <f aca="false">F211*O211</f>
        <v>0</v>
      </c>
      <c r="AJ211" s="93"/>
      <c r="AK211" s="89" t="n">
        <f aca="false">CHOOSE($G$3,AB211-AC211,AC211-AB211)</f>
        <v>0</v>
      </c>
      <c r="AL211" s="89" t="n">
        <f aca="false">CHOOSE($G$3,AE211-AF211,AF211-AE211)</f>
        <v>0</v>
      </c>
      <c r="AM211" s="89" t="n">
        <f aca="false">CHOOSE($G$3,AH211-AI211,AI211-AH211)</f>
        <v>0</v>
      </c>
      <c r="AN211" s="103" t="n">
        <f aca="false">SUM(AK211:AM211)</f>
        <v>0</v>
      </c>
      <c r="AP211" s="89" t="n">
        <f aca="false">CHOOSE($G$3,AA211-AB211,AB211-AA211)</f>
        <v>0</v>
      </c>
      <c r="AQ211" s="89" t="n">
        <f aca="false">CHOOSE($G$3,AD211-AE211,AE211-AD211)</f>
        <v>0</v>
      </c>
      <c r="AR211" s="89" t="n">
        <f aca="false">CHOOSE($G$3,AG211-AH211,AH211-AG211)</f>
        <v>0</v>
      </c>
      <c r="AS211" s="103" t="n">
        <f aca="false">AP211+AQ211+AR211</f>
        <v>0</v>
      </c>
      <c r="AT211" s="103"/>
      <c r="AU211" s="90" t="n">
        <f aca="false">AS211+AN211</f>
        <v>0</v>
      </c>
      <c r="AW211" s="90" t="n">
        <f aca="false">AI211+AF211+AC211</f>
        <v>0</v>
      </c>
      <c r="AX211" s="104"/>
    </row>
    <row r="212" customFormat="false" ht="12" hidden="false" customHeight="true" outlineLevel="0" collapsed="false">
      <c r="A212" s="94" t="n">
        <f aca="false">EDATE(A211,1)</f>
        <v>42979</v>
      </c>
      <c r="B212" s="95" t="n">
        <f aca="false">VLOOKUP(MONTH(A212),Volumes,4)</f>
        <v>20000</v>
      </c>
      <c r="C212" s="96"/>
      <c r="D212" s="97" t="n">
        <f aca="false">B212+C212</f>
        <v>20000</v>
      </c>
      <c r="E212" s="84" t="n">
        <f aca="false">IF(X212=0,0,IF(AND(X212=1,$H$3=1),D212*S212,IF($H$3=2,D212,"N/A")))</f>
        <v>0</v>
      </c>
      <c r="F212" s="84" t="n">
        <f aca="false">E212*W212</f>
        <v>0</v>
      </c>
      <c r="G212" s="32" t="n">
        <f aca="false">VLOOKUP($A212,Table,MATCH(G$4,Curves,0))</f>
        <v>4.0375</v>
      </c>
      <c r="H212" s="98" t="n">
        <f aca="false">G212</f>
        <v>4.0375</v>
      </c>
      <c r="I212" s="99" t="n">
        <f aca="false">H212</f>
        <v>4.0375</v>
      </c>
      <c r="J212" s="32" t="n">
        <f aca="false">VLOOKUP($A212,Table,MATCH(J$4,Curves,0))</f>
        <v>-0.0175</v>
      </c>
      <c r="K212" s="98" t="n">
        <f aca="false">J212</f>
        <v>-0.0175</v>
      </c>
      <c r="L212" s="99" t="n">
        <f aca="false">K212</f>
        <v>-0.0175</v>
      </c>
      <c r="M212" s="32" t="n">
        <f aca="false">VLOOKUP($A212,Table,MATCH(M$4,Curves,0))</f>
        <v>0.01</v>
      </c>
      <c r="N212" s="98" t="n">
        <f aca="false">VLOOKUP($A212,Table,MATCH(N$4,Curves,0))</f>
        <v>0.03</v>
      </c>
      <c r="O212" s="99" t="n">
        <f aca="false">N212</f>
        <v>0.03</v>
      </c>
      <c r="P212" s="100"/>
      <c r="Q212" s="99" t="n">
        <f aca="false">O212+L212+I212</f>
        <v>4.05</v>
      </c>
      <c r="R212" s="100"/>
      <c r="S212" s="35" t="n">
        <f aca="false">A213-A212</f>
        <v>30</v>
      </c>
      <c r="T212" s="101" t="n">
        <f aca="false">CHOOSE(F$3,A213+24,A212)</f>
        <v>43033</v>
      </c>
      <c r="U212" s="35" t="n">
        <f aca="false">T212-C$3</f>
        <v>6259</v>
      </c>
      <c r="V212" s="32" t="n">
        <f aca="false">VLOOKUP($A212,Table,MATCH(V$4,Curves,0))</f>
        <v>0.070859002456139</v>
      </c>
      <c r="W212" s="102" t="n">
        <f aca="false">1/(1+CHOOSE(F$3,(V213+($K$3/10000))/2,(V212+($K$3/10000))/2))^(2*U212/365.25)</f>
        <v>0.303237385984589</v>
      </c>
      <c r="X212" s="35" t="n">
        <f aca="false">IF(AND(mthbeg&lt;=A212,mthend&gt;=A212),1,0)</f>
        <v>0</v>
      </c>
      <c r="Y212" s="35" t="n">
        <f aca="false">S212*X212</f>
        <v>0</v>
      </c>
      <c r="AA212" s="89" t="n">
        <f aca="false">F212*G212</f>
        <v>0</v>
      </c>
      <c r="AB212" s="89" t="n">
        <f aca="false">$F212*H212</f>
        <v>0</v>
      </c>
      <c r="AC212" s="89" t="n">
        <f aca="false">$F212*I212</f>
        <v>0</v>
      </c>
      <c r="AD212" s="89" t="n">
        <f aca="false">$F212*J212</f>
        <v>-0</v>
      </c>
      <c r="AE212" s="89" t="n">
        <f aca="false">$F212*K212</f>
        <v>-0</v>
      </c>
      <c r="AF212" s="89" t="n">
        <f aca="false">$F212*L212</f>
        <v>-0</v>
      </c>
      <c r="AG212" s="89" t="n">
        <f aca="false">$F212*M212</f>
        <v>0</v>
      </c>
      <c r="AH212" s="89" t="n">
        <f aca="false">$F212*N212</f>
        <v>0</v>
      </c>
      <c r="AI212" s="89" t="n">
        <f aca="false">F212*O212</f>
        <v>0</v>
      </c>
      <c r="AJ212" s="93"/>
      <c r="AK212" s="89" t="n">
        <f aca="false">CHOOSE($G$3,AB212-AC212,AC212-AB212)</f>
        <v>0</v>
      </c>
      <c r="AL212" s="89" t="n">
        <f aca="false">CHOOSE($G$3,AE212-AF212,AF212-AE212)</f>
        <v>0</v>
      </c>
      <c r="AM212" s="89" t="n">
        <f aca="false">CHOOSE($G$3,AH212-AI212,AI212-AH212)</f>
        <v>0</v>
      </c>
      <c r="AN212" s="103" t="n">
        <f aca="false">SUM(AK212:AM212)</f>
        <v>0</v>
      </c>
      <c r="AP212" s="89" t="n">
        <f aca="false">CHOOSE($G$3,AA212-AB212,AB212-AA212)</f>
        <v>0</v>
      </c>
      <c r="AQ212" s="89" t="n">
        <f aca="false">CHOOSE($G$3,AD212-AE212,AE212-AD212)</f>
        <v>0</v>
      </c>
      <c r="AR212" s="89" t="n">
        <f aca="false">CHOOSE($G$3,AG212-AH212,AH212-AG212)</f>
        <v>0</v>
      </c>
      <c r="AS212" s="103" t="n">
        <f aca="false">AP212+AQ212+AR212</f>
        <v>0</v>
      </c>
      <c r="AT212" s="103"/>
      <c r="AU212" s="90" t="n">
        <f aca="false">AS212+AN212</f>
        <v>0</v>
      </c>
      <c r="AW212" s="90" t="n">
        <f aca="false">AI212+AF212+AC212</f>
        <v>0</v>
      </c>
      <c r="AX212" s="104"/>
    </row>
    <row r="213" customFormat="false" ht="12" hidden="false" customHeight="true" outlineLevel="0" collapsed="false">
      <c r="A213" s="94" t="n">
        <f aca="false">EDATE(A212,1)</f>
        <v>43009</v>
      </c>
      <c r="B213" s="95" t="n">
        <f aca="false">VLOOKUP(MONTH(A213),Volumes,4)</f>
        <v>10000</v>
      </c>
      <c r="C213" s="96"/>
      <c r="D213" s="97" t="n">
        <f aca="false">B213+C213</f>
        <v>10000</v>
      </c>
      <c r="E213" s="84" t="n">
        <f aca="false">IF(X213=0,0,IF(AND(X213=1,$H$3=1),D213*S213,IF($H$3=2,D213,"N/A")))</f>
        <v>0</v>
      </c>
      <c r="F213" s="84" t="n">
        <f aca="false">E213*W213</f>
        <v>0</v>
      </c>
      <c r="G213" s="32" t="n">
        <f aca="false">VLOOKUP($A213,Table,MATCH(G$4,Curves,0))</f>
        <v>4.0375</v>
      </c>
      <c r="H213" s="98" t="n">
        <f aca="false">G213</f>
        <v>4.0375</v>
      </c>
      <c r="I213" s="99" t="n">
        <f aca="false">H213</f>
        <v>4.0375</v>
      </c>
      <c r="J213" s="32" t="n">
        <f aca="false">VLOOKUP($A213,Table,MATCH(J$4,Curves,0))</f>
        <v>-0.0175</v>
      </c>
      <c r="K213" s="98" t="n">
        <f aca="false">J213</f>
        <v>-0.0175</v>
      </c>
      <c r="L213" s="99" t="n">
        <f aca="false">K213</f>
        <v>-0.0175</v>
      </c>
      <c r="M213" s="32" t="n">
        <f aca="false">VLOOKUP($A213,Table,MATCH(M$4,Curves,0))</f>
        <v>0.01</v>
      </c>
      <c r="N213" s="98" t="n">
        <f aca="false">VLOOKUP($A213,Table,MATCH(N$4,Curves,0))</f>
        <v>0.03</v>
      </c>
      <c r="O213" s="99" t="n">
        <f aca="false">N213</f>
        <v>0.03</v>
      </c>
      <c r="P213" s="100"/>
      <c r="Q213" s="99" t="n">
        <f aca="false">O213+L213+I213</f>
        <v>4.05</v>
      </c>
      <c r="R213" s="100"/>
      <c r="S213" s="35" t="n">
        <f aca="false">A214-A213</f>
        <v>31</v>
      </c>
      <c r="T213" s="101" t="n">
        <f aca="false">CHOOSE(F$3,A214+24,A213)</f>
        <v>43064</v>
      </c>
      <c r="U213" s="35" t="n">
        <f aca="false">T213-C$3</f>
        <v>6290</v>
      </c>
      <c r="V213" s="32" t="n">
        <f aca="false">VLOOKUP($A213,Table,MATCH(V$4,Curves,0))</f>
        <v>0.070859002456139</v>
      </c>
      <c r="W213" s="102" t="n">
        <f aca="false">1/(1+CHOOSE(F$3,(V214+($K$3/10000))/2,(V213+($K$3/10000))/2))^(2*U213/365.25)</f>
        <v>0.301450551412889</v>
      </c>
      <c r="X213" s="35" t="n">
        <f aca="false">IF(AND(mthbeg&lt;=A213,mthend&gt;=A213),1,0)</f>
        <v>0</v>
      </c>
      <c r="Y213" s="35" t="n">
        <f aca="false">S213*X213</f>
        <v>0</v>
      </c>
      <c r="AA213" s="89" t="n">
        <f aca="false">F213*G213</f>
        <v>0</v>
      </c>
      <c r="AB213" s="89" t="n">
        <f aca="false">$F213*H213</f>
        <v>0</v>
      </c>
      <c r="AC213" s="89" t="n">
        <f aca="false">$F213*I213</f>
        <v>0</v>
      </c>
      <c r="AD213" s="89" t="n">
        <f aca="false">$F213*J213</f>
        <v>-0</v>
      </c>
      <c r="AE213" s="89" t="n">
        <f aca="false">$F213*K213</f>
        <v>-0</v>
      </c>
      <c r="AF213" s="89" t="n">
        <f aca="false">$F213*L213</f>
        <v>-0</v>
      </c>
      <c r="AG213" s="89" t="n">
        <f aca="false">$F213*M213</f>
        <v>0</v>
      </c>
      <c r="AH213" s="89" t="n">
        <f aca="false">$F213*N213</f>
        <v>0</v>
      </c>
      <c r="AI213" s="89" t="n">
        <f aca="false">F213*O213</f>
        <v>0</v>
      </c>
      <c r="AJ213" s="93"/>
      <c r="AK213" s="89" t="n">
        <f aca="false">CHOOSE($G$3,AB213-AC213,AC213-AB213)</f>
        <v>0</v>
      </c>
      <c r="AL213" s="89" t="n">
        <f aca="false">CHOOSE($G$3,AE213-AF213,AF213-AE213)</f>
        <v>0</v>
      </c>
      <c r="AM213" s="89" t="n">
        <f aca="false">CHOOSE($G$3,AH213-AI213,AI213-AH213)</f>
        <v>0</v>
      </c>
      <c r="AN213" s="103" t="n">
        <f aca="false">SUM(AK213:AM213)</f>
        <v>0</v>
      </c>
      <c r="AP213" s="89" t="n">
        <f aca="false">CHOOSE($G$3,AA213-AB213,AB213-AA213)</f>
        <v>0</v>
      </c>
      <c r="AQ213" s="89" t="n">
        <f aca="false">CHOOSE($G$3,AD213-AE213,AE213-AD213)</f>
        <v>0</v>
      </c>
      <c r="AR213" s="89" t="n">
        <f aca="false">CHOOSE($G$3,AG213-AH213,AH213-AG213)</f>
        <v>0</v>
      </c>
      <c r="AS213" s="103" t="n">
        <f aca="false">AP213+AQ213+AR213</f>
        <v>0</v>
      </c>
      <c r="AT213" s="103"/>
      <c r="AU213" s="90" t="n">
        <f aca="false">AS213+AN213</f>
        <v>0</v>
      </c>
      <c r="AW213" s="90" t="n">
        <f aca="false">AI213+AF213+AC213</f>
        <v>0</v>
      </c>
      <c r="AX213" s="104"/>
    </row>
    <row r="214" customFormat="false" ht="12" hidden="false" customHeight="true" outlineLevel="0" collapsed="false">
      <c r="A214" s="94" t="n">
        <f aca="false">EDATE(A213,1)</f>
        <v>43040</v>
      </c>
      <c r="B214" s="95" t="n">
        <f aca="false">VLOOKUP(MONTH(A214),Volumes,4)</f>
        <v>10000</v>
      </c>
      <c r="C214" s="96"/>
      <c r="D214" s="97" t="n">
        <f aca="false">B214+C214</f>
        <v>10000</v>
      </c>
      <c r="E214" s="84" t="n">
        <f aca="false">IF(X214=0,0,IF(AND(X214=1,$H$3=1),D214*S214,IF($H$3=2,D214,"N/A")))</f>
        <v>0</v>
      </c>
      <c r="F214" s="84" t="n">
        <f aca="false">E214*W214</f>
        <v>0</v>
      </c>
      <c r="G214" s="32" t="n">
        <f aca="false">VLOOKUP($A214,Table,MATCH(G$4,Curves,0))</f>
        <v>4.0375</v>
      </c>
      <c r="H214" s="98" t="n">
        <f aca="false">G214</f>
        <v>4.0375</v>
      </c>
      <c r="I214" s="99" t="n">
        <f aca="false">H214</f>
        <v>4.0375</v>
      </c>
      <c r="J214" s="32" t="n">
        <f aca="false">VLOOKUP($A214,Table,MATCH(J$4,Curves,0))</f>
        <v>-0.0175</v>
      </c>
      <c r="K214" s="98" t="n">
        <f aca="false">J214</f>
        <v>-0.0175</v>
      </c>
      <c r="L214" s="99" t="n">
        <f aca="false">K214</f>
        <v>-0.0175</v>
      </c>
      <c r="M214" s="32" t="n">
        <f aca="false">VLOOKUP($A214,Table,MATCH(M$4,Curves,0))</f>
        <v>0.01</v>
      </c>
      <c r="N214" s="98" t="n">
        <f aca="false">VLOOKUP($A214,Table,MATCH(N$4,Curves,0))</f>
        <v>0.03</v>
      </c>
      <c r="O214" s="99" t="n">
        <f aca="false">N214</f>
        <v>0.03</v>
      </c>
      <c r="P214" s="100"/>
      <c r="Q214" s="99" t="n">
        <f aca="false">O214+L214+I214</f>
        <v>4.05</v>
      </c>
      <c r="R214" s="100"/>
      <c r="S214" s="35" t="n">
        <f aca="false">A215-A214</f>
        <v>30</v>
      </c>
      <c r="T214" s="101" t="n">
        <f aca="false">CHOOSE(F$3,A215+24,A214)</f>
        <v>43094</v>
      </c>
      <c r="U214" s="35" t="n">
        <f aca="false">T214-C$3</f>
        <v>6320</v>
      </c>
      <c r="V214" s="32" t="n">
        <f aca="false">VLOOKUP($A214,Table,MATCH(V$4,Curves,0))</f>
        <v>0.070859002456139</v>
      </c>
      <c r="W214" s="102" t="n">
        <f aca="false">1/(1+CHOOSE(F$3,(V215+($K$3/10000))/2,(V214+($K$3/10000))/2))^(2*U214/365.25)</f>
        <v>0.299731382285483</v>
      </c>
      <c r="X214" s="35" t="n">
        <f aca="false">IF(AND(mthbeg&lt;=A214,mthend&gt;=A214),1,0)</f>
        <v>0</v>
      </c>
      <c r="Y214" s="35" t="n">
        <f aca="false">S214*X214</f>
        <v>0</v>
      </c>
      <c r="AA214" s="89" t="n">
        <f aca="false">F214*G214</f>
        <v>0</v>
      </c>
      <c r="AB214" s="89" t="n">
        <f aca="false">$F214*H214</f>
        <v>0</v>
      </c>
      <c r="AC214" s="89" t="n">
        <f aca="false">$F214*I214</f>
        <v>0</v>
      </c>
      <c r="AD214" s="89" t="n">
        <f aca="false">$F214*J214</f>
        <v>-0</v>
      </c>
      <c r="AE214" s="89" t="n">
        <f aca="false">$F214*K214</f>
        <v>-0</v>
      </c>
      <c r="AF214" s="89" t="n">
        <f aca="false">$F214*L214</f>
        <v>-0</v>
      </c>
      <c r="AG214" s="89" t="n">
        <f aca="false">$F214*M214</f>
        <v>0</v>
      </c>
      <c r="AH214" s="89" t="n">
        <f aca="false">$F214*N214</f>
        <v>0</v>
      </c>
      <c r="AI214" s="89" t="n">
        <f aca="false">F214*O214</f>
        <v>0</v>
      </c>
      <c r="AJ214" s="93"/>
      <c r="AK214" s="89" t="n">
        <f aca="false">CHOOSE($G$3,AB214-AC214,AC214-AB214)</f>
        <v>0</v>
      </c>
      <c r="AL214" s="89" t="n">
        <f aca="false">CHOOSE($G$3,AE214-AF214,AF214-AE214)</f>
        <v>0</v>
      </c>
      <c r="AM214" s="89" t="n">
        <f aca="false">CHOOSE($G$3,AH214-AI214,AI214-AH214)</f>
        <v>0</v>
      </c>
      <c r="AN214" s="103" t="n">
        <f aca="false">SUM(AK214:AM214)</f>
        <v>0</v>
      </c>
      <c r="AP214" s="89" t="n">
        <f aca="false">CHOOSE($G$3,AA214-AB214,AB214-AA214)</f>
        <v>0</v>
      </c>
      <c r="AQ214" s="89" t="n">
        <f aca="false">CHOOSE($G$3,AD214-AE214,AE214-AD214)</f>
        <v>0</v>
      </c>
      <c r="AR214" s="89" t="n">
        <f aca="false">CHOOSE($G$3,AG214-AH214,AH214-AG214)</f>
        <v>0</v>
      </c>
      <c r="AS214" s="103" t="n">
        <f aca="false">AP214+AQ214+AR214</f>
        <v>0</v>
      </c>
      <c r="AT214" s="103"/>
      <c r="AU214" s="90" t="n">
        <f aca="false">AS214+AN214</f>
        <v>0</v>
      </c>
      <c r="AW214" s="90" t="n">
        <f aca="false">AI214+AF214+AC214</f>
        <v>0</v>
      </c>
      <c r="AX214" s="104"/>
    </row>
    <row r="215" customFormat="false" ht="12" hidden="false" customHeight="true" outlineLevel="0" collapsed="false">
      <c r="A215" s="94" t="n">
        <f aca="false">EDATE(A214,1)</f>
        <v>43070</v>
      </c>
      <c r="B215" s="95" t="n">
        <f aca="false">VLOOKUP(MONTH(A215),Volumes,4)</f>
        <v>10000</v>
      </c>
      <c r="C215" s="96"/>
      <c r="D215" s="97" t="n">
        <f aca="false">B215+C215</f>
        <v>10000</v>
      </c>
      <c r="E215" s="84" t="n">
        <f aca="false">IF(X215=0,0,IF(AND(X215=1,$H$3=1),D215*S215,IF($H$3=2,D215,"N/A")))</f>
        <v>0</v>
      </c>
      <c r="F215" s="84" t="n">
        <f aca="false">E215*W215</f>
        <v>0</v>
      </c>
      <c r="G215" s="32" t="n">
        <f aca="false">VLOOKUP($A215,Table,MATCH(G$4,Curves,0))</f>
        <v>4.0375</v>
      </c>
      <c r="H215" s="98" t="n">
        <f aca="false">G215</f>
        <v>4.0375</v>
      </c>
      <c r="I215" s="99" t="n">
        <f aca="false">H215</f>
        <v>4.0375</v>
      </c>
      <c r="J215" s="32" t="n">
        <f aca="false">VLOOKUP($A215,Table,MATCH(J$4,Curves,0))</f>
        <v>-0.0175</v>
      </c>
      <c r="K215" s="98" t="n">
        <f aca="false">J215</f>
        <v>-0.0175</v>
      </c>
      <c r="L215" s="99" t="n">
        <f aca="false">K215</f>
        <v>-0.0175</v>
      </c>
      <c r="M215" s="32" t="n">
        <f aca="false">VLOOKUP($A215,Table,MATCH(M$4,Curves,0))</f>
        <v>0.01</v>
      </c>
      <c r="N215" s="98" t="n">
        <f aca="false">VLOOKUP($A215,Table,MATCH(N$4,Curves,0))</f>
        <v>0.03</v>
      </c>
      <c r="O215" s="99" t="n">
        <f aca="false">N215</f>
        <v>0.03</v>
      </c>
      <c r="P215" s="100"/>
      <c r="Q215" s="99" t="n">
        <f aca="false">O215+L215+I215</f>
        <v>4.05</v>
      </c>
      <c r="R215" s="100"/>
      <c r="S215" s="35" t="n">
        <f aca="false">A216-A215</f>
        <v>31</v>
      </c>
      <c r="T215" s="101" t="n">
        <f aca="false">CHOOSE(F$3,A216+24,A215)</f>
        <v>43125</v>
      </c>
      <c r="U215" s="35" t="n">
        <f aca="false">T215-C$3</f>
        <v>6351</v>
      </c>
      <c r="V215" s="32" t="n">
        <f aca="false">VLOOKUP($A215,Table,MATCH(V$4,Curves,0))</f>
        <v>0.070859002456139</v>
      </c>
      <c r="W215" s="102" t="n">
        <f aca="false">1/(1+CHOOSE(F$3,(V216+($K$3/10000))/2,(V215+($K$3/10000))/2))^(2*U215/365.25)</f>
        <v>0.297965206936251</v>
      </c>
      <c r="X215" s="35" t="n">
        <f aca="false">IF(AND(mthbeg&lt;=A215,mthend&gt;=A215),1,0)</f>
        <v>0</v>
      </c>
      <c r="Y215" s="35" t="n">
        <f aca="false">S215*X215</f>
        <v>0</v>
      </c>
      <c r="AA215" s="89" t="n">
        <f aca="false">F215*G215</f>
        <v>0</v>
      </c>
      <c r="AB215" s="89" t="n">
        <f aca="false">$F215*H215</f>
        <v>0</v>
      </c>
      <c r="AC215" s="89" t="n">
        <f aca="false">$F215*I215</f>
        <v>0</v>
      </c>
      <c r="AD215" s="89" t="n">
        <f aca="false">$F215*J215</f>
        <v>-0</v>
      </c>
      <c r="AE215" s="89" t="n">
        <f aca="false">$F215*K215</f>
        <v>-0</v>
      </c>
      <c r="AF215" s="89" t="n">
        <f aca="false">$F215*L215</f>
        <v>-0</v>
      </c>
      <c r="AG215" s="89" t="n">
        <f aca="false">$F215*M215</f>
        <v>0</v>
      </c>
      <c r="AH215" s="89" t="n">
        <f aca="false">$F215*N215</f>
        <v>0</v>
      </c>
      <c r="AI215" s="89" t="n">
        <f aca="false">F215*O215</f>
        <v>0</v>
      </c>
      <c r="AJ215" s="93"/>
      <c r="AK215" s="89" t="n">
        <f aca="false">CHOOSE($G$3,AB215-AC215,AC215-AB215)</f>
        <v>0</v>
      </c>
      <c r="AL215" s="89" t="n">
        <f aca="false">CHOOSE($G$3,AE215-AF215,AF215-AE215)</f>
        <v>0</v>
      </c>
      <c r="AM215" s="89" t="n">
        <f aca="false">CHOOSE($G$3,AH215-AI215,AI215-AH215)</f>
        <v>0</v>
      </c>
      <c r="AN215" s="103" t="n">
        <f aca="false">SUM(AK215:AM215)</f>
        <v>0</v>
      </c>
      <c r="AP215" s="89" t="n">
        <f aca="false">CHOOSE($G$3,AA215-AB215,AB215-AA215)</f>
        <v>0</v>
      </c>
      <c r="AQ215" s="89" t="n">
        <f aca="false">CHOOSE($G$3,AD215-AE215,AE215-AD215)</f>
        <v>0</v>
      </c>
      <c r="AR215" s="89" t="n">
        <f aca="false">CHOOSE($G$3,AG215-AH215,AH215-AG215)</f>
        <v>0</v>
      </c>
      <c r="AS215" s="103" t="n">
        <f aca="false">AP215+AQ215+AR215</f>
        <v>0</v>
      </c>
      <c r="AT215" s="103"/>
      <c r="AU215" s="90" t="n">
        <f aca="false">AS215+AN215</f>
        <v>0</v>
      </c>
      <c r="AW215" s="90" t="n">
        <f aca="false">AI215+AF215+AC215</f>
        <v>0</v>
      </c>
      <c r="AX215" s="104"/>
    </row>
    <row r="216" customFormat="false" ht="12" hidden="false" customHeight="true" outlineLevel="0" collapsed="false">
      <c r="A216" s="94" t="n">
        <f aca="false">EDATE(A215,1)</f>
        <v>43101</v>
      </c>
      <c r="B216" s="95" t="n">
        <f aca="false">VLOOKUP(MONTH(A216),Volumes,4)</f>
        <v>10000</v>
      </c>
      <c r="C216" s="96"/>
      <c r="D216" s="97" t="n">
        <f aca="false">B216+C216</f>
        <v>10000</v>
      </c>
      <c r="E216" s="84" t="n">
        <f aca="false">IF(X216=0,0,IF(AND(X216=1,$H$3=1),D216*S216,IF($H$3=2,D216,"N/A")))</f>
        <v>0</v>
      </c>
      <c r="F216" s="84" t="n">
        <f aca="false">E216*W216</f>
        <v>0</v>
      </c>
      <c r="G216" s="32" t="n">
        <f aca="false">VLOOKUP($A216,Table,MATCH(G$4,Curves,0))</f>
        <v>4.0375</v>
      </c>
      <c r="H216" s="98" t="n">
        <f aca="false">G216</f>
        <v>4.0375</v>
      </c>
      <c r="I216" s="99" t="n">
        <f aca="false">H216</f>
        <v>4.0375</v>
      </c>
      <c r="J216" s="32" t="n">
        <f aca="false">VLOOKUP($A216,Table,MATCH(J$4,Curves,0))</f>
        <v>-0.0175</v>
      </c>
      <c r="K216" s="98" t="n">
        <f aca="false">J216</f>
        <v>-0.0175</v>
      </c>
      <c r="L216" s="99" t="n">
        <f aca="false">K216</f>
        <v>-0.0175</v>
      </c>
      <c r="M216" s="32" t="n">
        <f aca="false">VLOOKUP($A216,Table,MATCH(M$4,Curves,0))</f>
        <v>0.01</v>
      </c>
      <c r="N216" s="98" t="n">
        <f aca="false">VLOOKUP($A216,Table,MATCH(N$4,Curves,0))</f>
        <v>0.03</v>
      </c>
      <c r="O216" s="99" t="n">
        <f aca="false">N216</f>
        <v>0.03</v>
      </c>
      <c r="P216" s="100"/>
      <c r="Q216" s="99" t="n">
        <f aca="false">O216+L216+I216</f>
        <v>4.05</v>
      </c>
      <c r="R216" s="100"/>
      <c r="S216" s="35" t="n">
        <f aca="false">A217-A216</f>
        <v>31</v>
      </c>
      <c r="T216" s="101" t="n">
        <f aca="false">CHOOSE(F$3,A217+24,A216)</f>
        <v>43156</v>
      </c>
      <c r="U216" s="35" t="n">
        <f aca="false">T216-C$3</f>
        <v>6382</v>
      </c>
      <c r="V216" s="32" t="n">
        <f aca="false">VLOOKUP($A216,Table,MATCH(V$4,Curves,0))</f>
        <v>0.070859002456139</v>
      </c>
      <c r="W216" s="102" t="n">
        <f aca="false">1/(1+CHOOSE(F$3,(V217+($K$3/10000))/2,(V216+($K$3/10000))/2))^(2*U216/365.25)</f>
        <v>0.296209438823461</v>
      </c>
      <c r="X216" s="35" t="n">
        <f aca="false">IF(AND(mthbeg&lt;=A216,mthend&gt;=A216),1,0)</f>
        <v>0</v>
      </c>
      <c r="Y216" s="35" t="n">
        <f aca="false">S216*X216</f>
        <v>0</v>
      </c>
      <c r="AA216" s="89" t="n">
        <f aca="false">F216*G216</f>
        <v>0</v>
      </c>
      <c r="AB216" s="89" t="n">
        <f aca="false">$F216*H216</f>
        <v>0</v>
      </c>
      <c r="AC216" s="89" t="n">
        <f aca="false">$F216*I216</f>
        <v>0</v>
      </c>
      <c r="AD216" s="89" t="n">
        <f aca="false">$F216*J216</f>
        <v>-0</v>
      </c>
      <c r="AE216" s="89" t="n">
        <f aca="false">$F216*K216</f>
        <v>-0</v>
      </c>
      <c r="AF216" s="89" t="n">
        <f aca="false">$F216*L216</f>
        <v>-0</v>
      </c>
      <c r="AG216" s="89" t="n">
        <f aca="false">$F216*M216</f>
        <v>0</v>
      </c>
      <c r="AH216" s="89" t="n">
        <f aca="false">$F216*N216</f>
        <v>0</v>
      </c>
      <c r="AI216" s="89" t="n">
        <f aca="false">F216*O216</f>
        <v>0</v>
      </c>
      <c r="AJ216" s="93"/>
      <c r="AK216" s="89" t="n">
        <f aca="false">CHOOSE($G$3,AB216-AC216,AC216-AB216)</f>
        <v>0</v>
      </c>
      <c r="AL216" s="89" t="n">
        <f aca="false">CHOOSE($G$3,AE216-AF216,AF216-AE216)</f>
        <v>0</v>
      </c>
      <c r="AM216" s="89" t="n">
        <f aca="false">CHOOSE($G$3,AH216-AI216,AI216-AH216)</f>
        <v>0</v>
      </c>
      <c r="AN216" s="103" t="n">
        <f aca="false">SUM(AK216:AM216)</f>
        <v>0</v>
      </c>
      <c r="AP216" s="89" t="n">
        <f aca="false">CHOOSE($G$3,AA216-AB216,AB216-AA216)</f>
        <v>0</v>
      </c>
      <c r="AQ216" s="89" t="n">
        <f aca="false">CHOOSE($G$3,AD216-AE216,AE216-AD216)</f>
        <v>0</v>
      </c>
      <c r="AR216" s="89" t="n">
        <f aca="false">CHOOSE($G$3,AG216-AH216,AH216-AG216)</f>
        <v>0</v>
      </c>
      <c r="AS216" s="103" t="n">
        <f aca="false">AP216+AQ216+AR216</f>
        <v>0</v>
      </c>
      <c r="AT216" s="103"/>
      <c r="AU216" s="90" t="n">
        <f aca="false">AS216+AN216</f>
        <v>0</v>
      </c>
      <c r="AW216" s="90" t="n">
        <f aca="false">AI216+AF216+AC216</f>
        <v>0</v>
      </c>
      <c r="AX216" s="104"/>
    </row>
    <row r="217" customFormat="false" ht="12" hidden="false" customHeight="true" outlineLevel="0" collapsed="false">
      <c r="A217" s="94" t="n">
        <f aca="false">EDATE(A216,1)</f>
        <v>43132</v>
      </c>
      <c r="B217" s="95" t="n">
        <f aca="false">VLOOKUP(MONTH(A217),Volumes,4)</f>
        <v>10000</v>
      </c>
      <c r="C217" s="96"/>
      <c r="D217" s="97" t="n">
        <f aca="false">B217+C217</f>
        <v>10000</v>
      </c>
      <c r="E217" s="84" t="n">
        <f aca="false">IF(X217=0,0,IF(AND(X217=1,$H$3=1),D217*S217,IF($H$3=2,D217,"N/A")))</f>
        <v>0</v>
      </c>
      <c r="F217" s="84" t="n">
        <f aca="false">E217*W217</f>
        <v>0</v>
      </c>
      <c r="G217" s="32" t="n">
        <f aca="false">VLOOKUP($A217,Table,MATCH(G$4,Curves,0))</f>
        <v>4.0375</v>
      </c>
      <c r="H217" s="98" t="n">
        <f aca="false">G217</f>
        <v>4.0375</v>
      </c>
      <c r="I217" s="99" t="n">
        <f aca="false">H217</f>
        <v>4.0375</v>
      </c>
      <c r="J217" s="32" t="n">
        <f aca="false">VLOOKUP($A217,Table,MATCH(J$4,Curves,0))</f>
        <v>-0.0175</v>
      </c>
      <c r="K217" s="98" t="n">
        <f aca="false">J217</f>
        <v>-0.0175</v>
      </c>
      <c r="L217" s="99" t="n">
        <f aca="false">K217</f>
        <v>-0.0175</v>
      </c>
      <c r="M217" s="32" t="n">
        <f aca="false">VLOOKUP($A217,Table,MATCH(M$4,Curves,0))</f>
        <v>0.01</v>
      </c>
      <c r="N217" s="98" t="n">
        <f aca="false">VLOOKUP($A217,Table,MATCH(N$4,Curves,0))</f>
        <v>0.03</v>
      </c>
      <c r="O217" s="99" t="n">
        <f aca="false">N217</f>
        <v>0.03</v>
      </c>
      <c r="P217" s="100"/>
      <c r="Q217" s="99" t="n">
        <f aca="false">O217+L217+I217</f>
        <v>4.05</v>
      </c>
      <c r="R217" s="100"/>
      <c r="S217" s="35" t="n">
        <f aca="false">A218-A217</f>
        <v>28</v>
      </c>
      <c r="T217" s="101" t="n">
        <f aca="false">CHOOSE(F$3,A218+24,A217)</f>
        <v>43184</v>
      </c>
      <c r="U217" s="35" t="n">
        <f aca="false">T217-C$3</f>
        <v>6410</v>
      </c>
      <c r="V217" s="32" t="n">
        <f aca="false">VLOOKUP($A217,Table,MATCH(V$4,Curves,0))</f>
        <v>0.070859002456139</v>
      </c>
      <c r="W217" s="102" t="n">
        <f aca="false">1/(1+CHOOSE(F$3,(V218+($K$3/10000))/2,(V217+($K$3/10000))/2))^(2*U217/365.25)</f>
        <v>0.294632477978535</v>
      </c>
      <c r="X217" s="35" t="n">
        <f aca="false">IF(AND(mthbeg&lt;=A217,mthend&gt;=A217),1,0)</f>
        <v>0</v>
      </c>
      <c r="Y217" s="35" t="n">
        <f aca="false">S217*X217</f>
        <v>0</v>
      </c>
      <c r="AA217" s="89" t="n">
        <f aca="false">F217*G217</f>
        <v>0</v>
      </c>
      <c r="AB217" s="89" t="n">
        <f aca="false">$F217*H217</f>
        <v>0</v>
      </c>
      <c r="AC217" s="89" t="n">
        <f aca="false">$F217*I217</f>
        <v>0</v>
      </c>
      <c r="AD217" s="89" t="n">
        <f aca="false">$F217*J217</f>
        <v>-0</v>
      </c>
      <c r="AE217" s="89" t="n">
        <f aca="false">$F217*K217</f>
        <v>-0</v>
      </c>
      <c r="AF217" s="89" t="n">
        <f aca="false">$F217*L217</f>
        <v>-0</v>
      </c>
      <c r="AG217" s="89" t="n">
        <f aca="false">$F217*M217</f>
        <v>0</v>
      </c>
      <c r="AH217" s="89" t="n">
        <f aca="false">$F217*N217</f>
        <v>0</v>
      </c>
      <c r="AI217" s="89" t="n">
        <f aca="false">F217*O217</f>
        <v>0</v>
      </c>
      <c r="AJ217" s="93"/>
      <c r="AK217" s="89" t="n">
        <f aca="false">CHOOSE($G$3,AB217-AC217,AC217-AB217)</f>
        <v>0</v>
      </c>
      <c r="AL217" s="89" t="n">
        <f aca="false">CHOOSE($G$3,AE217-AF217,AF217-AE217)</f>
        <v>0</v>
      </c>
      <c r="AM217" s="89" t="n">
        <f aca="false">CHOOSE($G$3,AH217-AI217,AI217-AH217)</f>
        <v>0</v>
      </c>
      <c r="AN217" s="103" t="n">
        <f aca="false">SUM(AK217:AM217)</f>
        <v>0</v>
      </c>
      <c r="AP217" s="89" t="n">
        <f aca="false">CHOOSE($G$3,AA217-AB217,AB217-AA217)</f>
        <v>0</v>
      </c>
      <c r="AQ217" s="89" t="n">
        <f aca="false">CHOOSE($G$3,AD217-AE217,AE217-AD217)</f>
        <v>0</v>
      </c>
      <c r="AR217" s="89" t="n">
        <f aca="false">CHOOSE($G$3,AG217-AH217,AH217-AG217)</f>
        <v>0</v>
      </c>
      <c r="AS217" s="103" t="n">
        <f aca="false">AP217+AQ217+AR217</f>
        <v>0</v>
      </c>
      <c r="AT217" s="103"/>
      <c r="AU217" s="90" t="n">
        <f aca="false">AS217+AN217</f>
        <v>0</v>
      </c>
      <c r="AW217" s="90" t="n">
        <f aca="false">AI217+AF217+AC217</f>
        <v>0</v>
      </c>
      <c r="AX217" s="104"/>
    </row>
    <row r="218" customFormat="false" ht="12" hidden="false" customHeight="true" outlineLevel="0" collapsed="false">
      <c r="A218" s="94" t="n">
        <f aca="false">EDATE(A217,1)</f>
        <v>43160</v>
      </c>
      <c r="B218" s="95" t="n">
        <f aca="false">VLOOKUP(MONTH(A218),Volumes,4)</f>
        <v>10000</v>
      </c>
      <c r="C218" s="96"/>
      <c r="D218" s="97" t="n">
        <f aca="false">B218+C218</f>
        <v>10000</v>
      </c>
      <c r="E218" s="84" t="n">
        <f aca="false">IF(X218=0,0,IF(AND(X218=1,$H$3=1),D218*S218,IF($H$3=2,D218,"N/A")))</f>
        <v>0</v>
      </c>
      <c r="F218" s="84" t="n">
        <f aca="false">E218*W218</f>
        <v>0</v>
      </c>
      <c r="G218" s="32" t="n">
        <f aca="false">VLOOKUP($A218,Table,MATCH(G$4,Curves,0))</f>
        <v>4.0375</v>
      </c>
      <c r="H218" s="98" t="n">
        <f aca="false">G218</f>
        <v>4.0375</v>
      </c>
      <c r="I218" s="99" t="n">
        <f aca="false">H218</f>
        <v>4.0375</v>
      </c>
      <c r="J218" s="32" t="n">
        <f aca="false">VLOOKUP($A218,Table,MATCH(J$4,Curves,0))</f>
        <v>-0.0175</v>
      </c>
      <c r="K218" s="98" t="n">
        <f aca="false">J218</f>
        <v>-0.0175</v>
      </c>
      <c r="L218" s="99" t="n">
        <f aca="false">K218</f>
        <v>-0.0175</v>
      </c>
      <c r="M218" s="32" t="n">
        <f aca="false">VLOOKUP($A218,Table,MATCH(M$4,Curves,0))</f>
        <v>0.01</v>
      </c>
      <c r="N218" s="98" t="n">
        <f aca="false">VLOOKUP($A218,Table,MATCH(N$4,Curves,0))</f>
        <v>0.03</v>
      </c>
      <c r="O218" s="99" t="n">
        <f aca="false">N218</f>
        <v>0.03</v>
      </c>
      <c r="P218" s="100"/>
      <c r="Q218" s="99" t="n">
        <f aca="false">O218+L218+I218</f>
        <v>4.05</v>
      </c>
      <c r="R218" s="100"/>
      <c r="S218" s="35" t="n">
        <f aca="false">A219-A218</f>
        <v>31</v>
      </c>
      <c r="T218" s="101" t="n">
        <f aca="false">CHOOSE(F$3,A219+24,A218)</f>
        <v>43215</v>
      </c>
      <c r="U218" s="35" t="n">
        <f aca="false">T218-C$3</f>
        <v>6441</v>
      </c>
      <c r="V218" s="32" t="n">
        <f aca="false">VLOOKUP($A218,Table,MATCH(V$4,Curves,0))</f>
        <v>0.070859002456139</v>
      </c>
      <c r="W218" s="102" t="n">
        <f aca="false">1/(1+CHOOSE(F$3,(V219+($K$3/10000))/2,(V218+($K$3/10000))/2))^(2*U218/365.25)</f>
        <v>0.292896348062072</v>
      </c>
      <c r="X218" s="35" t="n">
        <f aca="false">IF(AND(mthbeg&lt;=A218,mthend&gt;=A218),1,0)</f>
        <v>0</v>
      </c>
      <c r="Y218" s="35" t="n">
        <f aca="false">S218*X218</f>
        <v>0</v>
      </c>
      <c r="AA218" s="89" t="n">
        <f aca="false">F218*G218</f>
        <v>0</v>
      </c>
      <c r="AB218" s="89" t="n">
        <f aca="false">$F218*H218</f>
        <v>0</v>
      </c>
      <c r="AC218" s="89" t="n">
        <f aca="false">$F218*I218</f>
        <v>0</v>
      </c>
      <c r="AD218" s="89" t="n">
        <f aca="false">$F218*J218</f>
        <v>-0</v>
      </c>
      <c r="AE218" s="89" t="n">
        <f aca="false">$F218*K218</f>
        <v>-0</v>
      </c>
      <c r="AF218" s="89" t="n">
        <f aca="false">$F218*L218</f>
        <v>-0</v>
      </c>
      <c r="AG218" s="89" t="n">
        <f aca="false">$F218*M218</f>
        <v>0</v>
      </c>
      <c r="AH218" s="89" t="n">
        <f aca="false">$F218*N218</f>
        <v>0</v>
      </c>
      <c r="AI218" s="89" t="n">
        <f aca="false">F218*O218</f>
        <v>0</v>
      </c>
      <c r="AJ218" s="93"/>
      <c r="AK218" s="89" t="n">
        <f aca="false">CHOOSE($G$3,AB218-AC218,AC218-AB218)</f>
        <v>0</v>
      </c>
      <c r="AL218" s="89" t="n">
        <f aca="false">CHOOSE($G$3,AE218-AF218,AF218-AE218)</f>
        <v>0</v>
      </c>
      <c r="AM218" s="89" t="n">
        <f aca="false">CHOOSE($G$3,AH218-AI218,AI218-AH218)</f>
        <v>0</v>
      </c>
      <c r="AN218" s="103" t="n">
        <f aca="false">SUM(AK218:AM218)</f>
        <v>0</v>
      </c>
      <c r="AP218" s="89" t="n">
        <f aca="false">CHOOSE($G$3,AA218-AB218,AB218-AA218)</f>
        <v>0</v>
      </c>
      <c r="AQ218" s="89" t="n">
        <f aca="false">CHOOSE($G$3,AD218-AE218,AE218-AD218)</f>
        <v>0</v>
      </c>
      <c r="AR218" s="89" t="n">
        <f aca="false">CHOOSE($G$3,AG218-AH218,AH218-AG218)</f>
        <v>0</v>
      </c>
      <c r="AS218" s="103" t="n">
        <f aca="false">AP218+AQ218+AR218</f>
        <v>0</v>
      </c>
      <c r="AT218" s="103"/>
      <c r="AU218" s="90" t="n">
        <f aca="false">AS218+AN218</f>
        <v>0</v>
      </c>
      <c r="AW218" s="90" t="n">
        <f aca="false">AI218+AF218+AC218</f>
        <v>0</v>
      </c>
      <c r="AX218" s="104"/>
    </row>
    <row r="219" customFormat="false" ht="12" hidden="false" customHeight="true" outlineLevel="0" collapsed="false">
      <c r="A219" s="94" t="n">
        <f aca="false">EDATE(A218,1)</f>
        <v>43191</v>
      </c>
      <c r="B219" s="95" t="n">
        <f aca="false">VLOOKUP(MONTH(A219),Volumes,4)</f>
        <v>10000</v>
      </c>
      <c r="C219" s="96"/>
      <c r="D219" s="97" t="n">
        <f aca="false">B219+C219</f>
        <v>10000</v>
      </c>
      <c r="E219" s="84" t="n">
        <f aca="false">IF(X219=0,0,IF(AND(X219=1,$H$3=1),D219*S219,IF($H$3=2,D219,"N/A")))</f>
        <v>0</v>
      </c>
      <c r="F219" s="84" t="n">
        <f aca="false">E219*W219</f>
        <v>0</v>
      </c>
      <c r="G219" s="32" t="n">
        <f aca="false">VLOOKUP($A219,Table,MATCH(G$4,Curves,0))</f>
        <v>4.0375</v>
      </c>
      <c r="H219" s="98" t="n">
        <f aca="false">G219</f>
        <v>4.0375</v>
      </c>
      <c r="I219" s="99" t="n">
        <f aca="false">H219</f>
        <v>4.0375</v>
      </c>
      <c r="J219" s="32" t="n">
        <f aca="false">VLOOKUP($A219,Table,MATCH(J$4,Curves,0))</f>
        <v>-0.0175</v>
      </c>
      <c r="K219" s="98" t="n">
        <f aca="false">J219</f>
        <v>-0.0175</v>
      </c>
      <c r="L219" s="99" t="n">
        <f aca="false">K219</f>
        <v>-0.0175</v>
      </c>
      <c r="M219" s="32" t="n">
        <f aca="false">VLOOKUP($A219,Table,MATCH(M$4,Curves,0))</f>
        <v>0.01</v>
      </c>
      <c r="N219" s="98" t="n">
        <f aca="false">VLOOKUP($A219,Table,MATCH(N$4,Curves,0))</f>
        <v>0.03</v>
      </c>
      <c r="O219" s="99" t="n">
        <f aca="false">N219</f>
        <v>0.03</v>
      </c>
      <c r="P219" s="100"/>
      <c r="Q219" s="99" t="n">
        <f aca="false">O219+L219+I219</f>
        <v>4.05</v>
      </c>
      <c r="R219" s="100"/>
      <c r="S219" s="35" t="n">
        <f aca="false">A220-A219</f>
        <v>30</v>
      </c>
      <c r="T219" s="101" t="n">
        <f aca="false">CHOOSE(F$3,A220+24,A219)</f>
        <v>43245</v>
      </c>
      <c r="U219" s="35" t="n">
        <f aca="false">T219-C$3</f>
        <v>6471</v>
      </c>
      <c r="V219" s="32" t="n">
        <f aca="false">VLOOKUP($A219,Table,MATCH(V$4,Curves,0))</f>
        <v>0.070859002456139</v>
      </c>
      <c r="W219" s="102" t="n">
        <f aca="false">1/(1+CHOOSE(F$3,(V220+($K$3/10000))/2,(V219+($K$3/10000))/2))^(2*U219/365.25)</f>
        <v>0.291225963460822</v>
      </c>
      <c r="X219" s="35" t="n">
        <f aca="false">IF(AND(mthbeg&lt;=A219,mthend&gt;=A219),1,0)</f>
        <v>0</v>
      </c>
      <c r="Y219" s="35" t="n">
        <f aca="false">S219*X219</f>
        <v>0</v>
      </c>
      <c r="AA219" s="89" t="n">
        <f aca="false">F219*G219</f>
        <v>0</v>
      </c>
      <c r="AB219" s="89" t="n">
        <f aca="false">$F219*H219</f>
        <v>0</v>
      </c>
      <c r="AC219" s="89" t="n">
        <f aca="false">$F219*I219</f>
        <v>0</v>
      </c>
      <c r="AD219" s="89" t="n">
        <f aca="false">$F219*J219</f>
        <v>-0</v>
      </c>
      <c r="AE219" s="89" t="n">
        <f aca="false">$F219*K219</f>
        <v>-0</v>
      </c>
      <c r="AF219" s="89" t="n">
        <f aca="false">$F219*L219</f>
        <v>-0</v>
      </c>
      <c r="AG219" s="89" t="n">
        <f aca="false">$F219*M219</f>
        <v>0</v>
      </c>
      <c r="AH219" s="89" t="n">
        <f aca="false">$F219*N219</f>
        <v>0</v>
      </c>
      <c r="AI219" s="89" t="n">
        <f aca="false">F219*O219</f>
        <v>0</v>
      </c>
      <c r="AJ219" s="93"/>
      <c r="AK219" s="89" t="n">
        <f aca="false">CHOOSE($G$3,AB219-AC219,AC219-AB219)</f>
        <v>0</v>
      </c>
      <c r="AL219" s="89" t="n">
        <f aca="false">CHOOSE($G$3,AE219-AF219,AF219-AE219)</f>
        <v>0</v>
      </c>
      <c r="AM219" s="89" t="n">
        <f aca="false">CHOOSE($G$3,AH219-AI219,AI219-AH219)</f>
        <v>0</v>
      </c>
      <c r="AN219" s="103" t="n">
        <f aca="false">SUM(AK219:AM219)</f>
        <v>0</v>
      </c>
      <c r="AP219" s="89" t="n">
        <f aca="false">CHOOSE($G$3,AA219-AB219,AB219-AA219)</f>
        <v>0</v>
      </c>
      <c r="AQ219" s="89" t="n">
        <f aca="false">CHOOSE($G$3,AD219-AE219,AE219-AD219)</f>
        <v>0</v>
      </c>
      <c r="AR219" s="89" t="n">
        <f aca="false">CHOOSE($G$3,AG219-AH219,AH219-AG219)</f>
        <v>0</v>
      </c>
      <c r="AS219" s="103" t="n">
        <f aca="false">AP219+AQ219+AR219</f>
        <v>0</v>
      </c>
      <c r="AT219" s="103"/>
      <c r="AU219" s="90" t="n">
        <f aca="false">AS219+AN219</f>
        <v>0</v>
      </c>
      <c r="AW219" s="90" t="n">
        <f aca="false">AI219+AF219+AC219</f>
        <v>0</v>
      </c>
      <c r="AX219" s="104"/>
    </row>
    <row r="220" customFormat="false" ht="12" hidden="false" customHeight="true" outlineLevel="0" collapsed="false">
      <c r="A220" s="94" t="n">
        <f aca="false">EDATE(A219,1)</f>
        <v>43221</v>
      </c>
      <c r="B220" s="95" t="n">
        <f aca="false">VLOOKUP(MONTH(A220),Volumes,4)</f>
        <v>20000</v>
      </c>
      <c r="C220" s="96"/>
      <c r="D220" s="97" t="n">
        <f aca="false">B220+C220</f>
        <v>20000</v>
      </c>
      <c r="E220" s="84" t="n">
        <f aca="false">IF(X220=0,0,IF(AND(X220=1,$H$3=1),D220*S220,IF($H$3=2,D220,"N/A")))</f>
        <v>0</v>
      </c>
      <c r="F220" s="84" t="n">
        <f aca="false">E220*W220</f>
        <v>0</v>
      </c>
      <c r="G220" s="32" t="n">
        <f aca="false">VLOOKUP($A220,Table,MATCH(G$4,Curves,0))</f>
        <v>4.0375</v>
      </c>
      <c r="H220" s="98" t="n">
        <f aca="false">G220</f>
        <v>4.0375</v>
      </c>
      <c r="I220" s="99" t="n">
        <f aca="false">H220</f>
        <v>4.0375</v>
      </c>
      <c r="J220" s="32" t="n">
        <f aca="false">VLOOKUP($A220,Table,MATCH(J$4,Curves,0))</f>
        <v>-0.0175</v>
      </c>
      <c r="K220" s="98" t="n">
        <f aca="false">J220</f>
        <v>-0.0175</v>
      </c>
      <c r="L220" s="99" t="n">
        <f aca="false">K220</f>
        <v>-0.0175</v>
      </c>
      <c r="M220" s="32" t="n">
        <f aca="false">VLOOKUP($A220,Table,MATCH(M$4,Curves,0))</f>
        <v>0.01</v>
      </c>
      <c r="N220" s="98" t="n">
        <f aca="false">VLOOKUP($A220,Table,MATCH(N$4,Curves,0))</f>
        <v>0.03</v>
      </c>
      <c r="O220" s="99" t="n">
        <f aca="false">N220</f>
        <v>0.03</v>
      </c>
      <c r="P220" s="100"/>
      <c r="Q220" s="99" t="n">
        <f aca="false">O220+L220+I220</f>
        <v>4.05</v>
      </c>
      <c r="R220" s="100"/>
      <c r="S220" s="35" t="n">
        <f aca="false">A221-A220</f>
        <v>31</v>
      </c>
      <c r="T220" s="101" t="n">
        <f aca="false">CHOOSE(F$3,A221+24,A220)</f>
        <v>43276</v>
      </c>
      <c r="U220" s="35" t="n">
        <f aca="false">T220-C$3</f>
        <v>6502</v>
      </c>
      <c r="V220" s="32" t="n">
        <f aca="false">VLOOKUP($A220,Table,MATCH(V$4,Curves,0))</f>
        <v>0.070859002456139</v>
      </c>
      <c r="W220" s="102" t="n">
        <f aca="false">1/(1+CHOOSE(F$3,(V221+($K$3/10000))/2,(V220+($K$3/10000))/2))^(2*U220/365.25)</f>
        <v>0.289509906524112</v>
      </c>
      <c r="X220" s="35" t="n">
        <f aca="false">IF(AND(mthbeg&lt;=A220,mthend&gt;=A220),1,0)</f>
        <v>0</v>
      </c>
      <c r="Y220" s="35" t="n">
        <f aca="false">S220*X220</f>
        <v>0</v>
      </c>
      <c r="AA220" s="89" t="n">
        <f aca="false">F220*G220</f>
        <v>0</v>
      </c>
      <c r="AB220" s="89" t="n">
        <f aca="false">$F220*H220</f>
        <v>0</v>
      </c>
      <c r="AC220" s="89" t="n">
        <f aca="false">$F220*I220</f>
        <v>0</v>
      </c>
      <c r="AD220" s="89" t="n">
        <f aca="false">$F220*J220</f>
        <v>-0</v>
      </c>
      <c r="AE220" s="89" t="n">
        <f aca="false">$F220*K220</f>
        <v>-0</v>
      </c>
      <c r="AF220" s="89" t="n">
        <f aca="false">$F220*L220</f>
        <v>-0</v>
      </c>
      <c r="AG220" s="89" t="n">
        <f aca="false">$F220*M220</f>
        <v>0</v>
      </c>
      <c r="AH220" s="89" t="n">
        <f aca="false">$F220*N220</f>
        <v>0</v>
      </c>
      <c r="AI220" s="89" t="n">
        <f aca="false">F220*O220</f>
        <v>0</v>
      </c>
      <c r="AJ220" s="93"/>
      <c r="AK220" s="89" t="n">
        <f aca="false">CHOOSE($G$3,AB220-AC220,AC220-AB220)</f>
        <v>0</v>
      </c>
      <c r="AL220" s="89" t="n">
        <f aca="false">CHOOSE($G$3,AE220-AF220,AF220-AE220)</f>
        <v>0</v>
      </c>
      <c r="AM220" s="89" t="n">
        <f aca="false">CHOOSE($G$3,AH220-AI220,AI220-AH220)</f>
        <v>0</v>
      </c>
      <c r="AN220" s="103" t="n">
        <f aca="false">SUM(AK220:AM220)</f>
        <v>0</v>
      </c>
      <c r="AP220" s="89" t="n">
        <f aca="false">CHOOSE($G$3,AA220-AB220,AB220-AA220)</f>
        <v>0</v>
      </c>
      <c r="AQ220" s="89" t="n">
        <f aca="false">CHOOSE($G$3,AD220-AE220,AE220-AD220)</f>
        <v>0</v>
      </c>
      <c r="AR220" s="89" t="n">
        <f aca="false">CHOOSE($G$3,AG220-AH220,AH220-AG220)</f>
        <v>0</v>
      </c>
      <c r="AS220" s="103" t="n">
        <f aca="false">AP220+AQ220+AR220</f>
        <v>0</v>
      </c>
      <c r="AT220" s="103"/>
      <c r="AU220" s="90" t="n">
        <f aca="false">AS220+AN220</f>
        <v>0</v>
      </c>
      <c r="AW220" s="90" t="n">
        <f aca="false">AI220+AF220+AC220</f>
        <v>0</v>
      </c>
      <c r="AX220" s="104"/>
    </row>
    <row r="221" customFormat="false" ht="12" hidden="false" customHeight="true" outlineLevel="0" collapsed="false">
      <c r="A221" s="94" t="n">
        <f aca="false">EDATE(A220,1)</f>
        <v>43252</v>
      </c>
      <c r="B221" s="95" t="n">
        <f aca="false">VLOOKUP(MONTH(A221),Volumes,4)</f>
        <v>40000</v>
      </c>
      <c r="C221" s="96"/>
      <c r="D221" s="97" t="n">
        <f aca="false">B221+C221</f>
        <v>40000</v>
      </c>
      <c r="E221" s="84" t="n">
        <f aca="false">IF(X221=0,0,IF(AND(X221=1,$H$3=1),D221*S221,IF($H$3=2,D221,"N/A")))</f>
        <v>0</v>
      </c>
      <c r="F221" s="84" t="n">
        <f aca="false">E221*W221</f>
        <v>0</v>
      </c>
      <c r="G221" s="32" t="n">
        <f aca="false">VLOOKUP($A221,Table,MATCH(G$4,Curves,0))</f>
        <v>4.0375</v>
      </c>
      <c r="H221" s="98" t="n">
        <f aca="false">G221</f>
        <v>4.0375</v>
      </c>
      <c r="I221" s="99" t="n">
        <f aca="false">H221</f>
        <v>4.0375</v>
      </c>
      <c r="J221" s="32" t="n">
        <f aca="false">VLOOKUP($A221,Table,MATCH(J$4,Curves,0))</f>
        <v>-0.0175</v>
      </c>
      <c r="K221" s="98" t="n">
        <f aca="false">J221</f>
        <v>-0.0175</v>
      </c>
      <c r="L221" s="99" t="n">
        <f aca="false">K221</f>
        <v>-0.0175</v>
      </c>
      <c r="M221" s="32" t="n">
        <f aca="false">VLOOKUP($A221,Table,MATCH(M$4,Curves,0))</f>
        <v>0.01</v>
      </c>
      <c r="N221" s="98" t="n">
        <f aca="false">VLOOKUP($A221,Table,MATCH(N$4,Curves,0))</f>
        <v>0.03</v>
      </c>
      <c r="O221" s="99" t="n">
        <f aca="false">N221</f>
        <v>0.03</v>
      </c>
      <c r="P221" s="100"/>
      <c r="Q221" s="99" t="n">
        <f aca="false">O221+L221+I221</f>
        <v>4.05</v>
      </c>
      <c r="R221" s="100"/>
      <c r="S221" s="35" t="n">
        <f aca="false">A222-A221</f>
        <v>30</v>
      </c>
      <c r="T221" s="101" t="n">
        <f aca="false">CHOOSE(F$3,A222+24,A221)</f>
        <v>43306</v>
      </c>
      <c r="U221" s="35" t="n">
        <f aca="false">T221-C$3</f>
        <v>6532</v>
      </c>
      <c r="V221" s="32" t="n">
        <f aca="false">VLOOKUP($A221,Table,MATCH(V$4,Curves,0))</f>
        <v>0.070859002456139</v>
      </c>
      <c r="W221" s="102" t="n">
        <f aca="false">1/(1+CHOOSE(F$3,(V222+($K$3/10000))/2,(V221+($K$3/10000))/2))^(2*U221/365.25)</f>
        <v>0.287858834761126</v>
      </c>
      <c r="X221" s="35" t="n">
        <f aca="false">IF(AND(mthbeg&lt;=A221,mthend&gt;=A221),1,0)</f>
        <v>0</v>
      </c>
      <c r="Y221" s="35" t="n">
        <f aca="false">S221*X221</f>
        <v>0</v>
      </c>
      <c r="AA221" s="89" t="n">
        <f aca="false">F221*G221</f>
        <v>0</v>
      </c>
      <c r="AB221" s="89" t="n">
        <f aca="false">$F221*H221</f>
        <v>0</v>
      </c>
      <c r="AC221" s="89" t="n">
        <f aca="false">$F221*I221</f>
        <v>0</v>
      </c>
      <c r="AD221" s="89" t="n">
        <f aca="false">$F221*J221</f>
        <v>-0</v>
      </c>
      <c r="AE221" s="89" t="n">
        <f aca="false">$F221*K221</f>
        <v>-0</v>
      </c>
      <c r="AF221" s="89" t="n">
        <f aca="false">$F221*L221</f>
        <v>-0</v>
      </c>
      <c r="AG221" s="89" t="n">
        <f aca="false">$F221*M221</f>
        <v>0</v>
      </c>
      <c r="AH221" s="89" t="n">
        <f aca="false">$F221*N221</f>
        <v>0</v>
      </c>
      <c r="AI221" s="89" t="n">
        <f aca="false">F221*O221</f>
        <v>0</v>
      </c>
      <c r="AJ221" s="93"/>
      <c r="AK221" s="89" t="n">
        <f aca="false">CHOOSE($G$3,AB221-AC221,AC221-AB221)</f>
        <v>0</v>
      </c>
      <c r="AL221" s="89" t="n">
        <f aca="false">CHOOSE($G$3,AE221-AF221,AF221-AE221)</f>
        <v>0</v>
      </c>
      <c r="AM221" s="89" t="n">
        <f aca="false">CHOOSE($G$3,AH221-AI221,AI221-AH221)</f>
        <v>0</v>
      </c>
      <c r="AN221" s="103" t="n">
        <f aca="false">SUM(AK221:AM221)</f>
        <v>0</v>
      </c>
      <c r="AP221" s="89" t="n">
        <f aca="false">CHOOSE($G$3,AA221-AB221,AB221-AA221)</f>
        <v>0</v>
      </c>
      <c r="AQ221" s="89" t="n">
        <f aca="false">CHOOSE($G$3,AD221-AE221,AE221-AD221)</f>
        <v>0</v>
      </c>
      <c r="AR221" s="89" t="n">
        <f aca="false">CHOOSE($G$3,AG221-AH221,AH221-AG221)</f>
        <v>0</v>
      </c>
      <c r="AS221" s="103" t="n">
        <f aca="false">AP221+AQ221+AR221</f>
        <v>0</v>
      </c>
      <c r="AT221" s="103"/>
      <c r="AU221" s="90" t="n">
        <f aca="false">AS221+AN221</f>
        <v>0</v>
      </c>
      <c r="AW221" s="90" t="n">
        <f aca="false">AI221+AF221+AC221</f>
        <v>0</v>
      </c>
      <c r="AX221" s="104"/>
    </row>
    <row r="222" customFormat="false" ht="12" hidden="false" customHeight="true" outlineLevel="0" collapsed="false">
      <c r="A222" s="94" t="n">
        <f aca="false">EDATE(A221,1)</f>
        <v>43282</v>
      </c>
      <c r="B222" s="95" t="n">
        <f aca="false">VLOOKUP(MONTH(A222),Volumes,4)</f>
        <v>40000</v>
      </c>
      <c r="C222" s="96"/>
      <c r="D222" s="97" t="n">
        <f aca="false">B222+C222</f>
        <v>40000</v>
      </c>
      <c r="E222" s="84" t="n">
        <f aca="false">IF(X222=0,0,IF(AND(X222=1,$H$3=1),D222*S222,IF($H$3=2,D222,"N/A")))</f>
        <v>0</v>
      </c>
      <c r="F222" s="84" t="n">
        <f aca="false">E222*W222</f>
        <v>0</v>
      </c>
      <c r="G222" s="32" t="n">
        <f aca="false">VLOOKUP($A222,Table,MATCH(G$4,Curves,0))</f>
        <v>4.0375</v>
      </c>
      <c r="H222" s="98" t="n">
        <f aca="false">G222</f>
        <v>4.0375</v>
      </c>
      <c r="I222" s="99" t="n">
        <f aca="false">H222</f>
        <v>4.0375</v>
      </c>
      <c r="J222" s="32" t="n">
        <f aca="false">VLOOKUP($A222,Table,MATCH(J$4,Curves,0))</f>
        <v>-0.0175</v>
      </c>
      <c r="K222" s="98" t="n">
        <f aca="false">J222</f>
        <v>-0.0175</v>
      </c>
      <c r="L222" s="99" t="n">
        <f aca="false">K222</f>
        <v>-0.0175</v>
      </c>
      <c r="M222" s="32" t="n">
        <f aca="false">VLOOKUP($A222,Table,MATCH(M$4,Curves,0))</f>
        <v>0.01</v>
      </c>
      <c r="N222" s="98" t="n">
        <f aca="false">VLOOKUP($A222,Table,MATCH(N$4,Curves,0))</f>
        <v>0.03</v>
      </c>
      <c r="O222" s="99" t="n">
        <f aca="false">N222</f>
        <v>0.03</v>
      </c>
      <c r="P222" s="100"/>
      <c r="Q222" s="99" t="n">
        <f aca="false">O222+L222+I222</f>
        <v>4.05</v>
      </c>
      <c r="R222" s="100"/>
      <c r="S222" s="35" t="n">
        <f aca="false">A223-A222</f>
        <v>31</v>
      </c>
      <c r="T222" s="101" t="n">
        <f aca="false">CHOOSE(F$3,A223+24,A222)</f>
        <v>43337</v>
      </c>
      <c r="U222" s="35" t="n">
        <f aca="false">T222-C$3</f>
        <v>6563</v>
      </c>
      <c r="V222" s="32" t="n">
        <f aca="false">VLOOKUP($A222,Table,MATCH(V$4,Curves,0))</f>
        <v>0.070859002456139</v>
      </c>
      <c r="W222" s="102" t="n">
        <f aca="false">1/(1+CHOOSE(F$3,(V223+($K$3/10000))/2,(V222+($K$3/10000))/2))^(2*U222/365.25)</f>
        <v>0.286162618722162</v>
      </c>
      <c r="X222" s="35" t="n">
        <f aca="false">IF(AND(mthbeg&lt;=A222,mthend&gt;=A222),1,0)</f>
        <v>0</v>
      </c>
      <c r="Y222" s="35" t="n">
        <f aca="false">S222*X222</f>
        <v>0</v>
      </c>
      <c r="AA222" s="89" t="n">
        <f aca="false">F222*G222</f>
        <v>0</v>
      </c>
      <c r="AB222" s="89" t="n">
        <f aca="false">$F222*H222</f>
        <v>0</v>
      </c>
      <c r="AC222" s="89" t="n">
        <f aca="false">$F222*I222</f>
        <v>0</v>
      </c>
      <c r="AD222" s="89" t="n">
        <f aca="false">$F222*J222</f>
        <v>-0</v>
      </c>
      <c r="AE222" s="89" t="n">
        <f aca="false">$F222*K222</f>
        <v>-0</v>
      </c>
      <c r="AF222" s="89" t="n">
        <f aca="false">$F222*L222</f>
        <v>-0</v>
      </c>
      <c r="AG222" s="89" t="n">
        <f aca="false">$F222*M222</f>
        <v>0</v>
      </c>
      <c r="AH222" s="89" t="n">
        <f aca="false">$F222*N222</f>
        <v>0</v>
      </c>
      <c r="AI222" s="89" t="n">
        <f aca="false">F222*O222</f>
        <v>0</v>
      </c>
      <c r="AJ222" s="93"/>
      <c r="AK222" s="89" t="n">
        <f aca="false">CHOOSE($G$3,AB222-AC222,AC222-AB222)</f>
        <v>0</v>
      </c>
      <c r="AL222" s="89" t="n">
        <f aca="false">CHOOSE($G$3,AE222-AF222,AF222-AE222)</f>
        <v>0</v>
      </c>
      <c r="AM222" s="89" t="n">
        <f aca="false">CHOOSE($G$3,AH222-AI222,AI222-AH222)</f>
        <v>0</v>
      </c>
      <c r="AN222" s="103" t="n">
        <f aca="false">SUM(AK222:AM222)</f>
        <v>0</v>
      </c>
      <c r="AP222" s="89" t="n">
        <f aca="false">CHOOSE($G$3,AA222-AB222,AB222-AA222)</f>
        <v>0</v>
      </c>
      <c r="AQ222" s="89" t="n">
        <f aca="false">CHOOSE($G$3,AD222-AE222,AE222-AD222)</f>
        <v>0</v>
      </c>
      <c r="AR222" s="89" t="n">
        <f aca="false">CHOOSE($G$3,AG222-AH222,AH222-AG222)</f>
        <v>0</v>
      </c>
      <c r="AS222" s="103" t="n">
        <f aca="false">AP222+AQ222+AR222</f>
        <v>0</v>
      </c>
      <c r="AT222" s="103"/>
      <c r="AU222" s="90" t="n">
        <f aca="false">AS222+AN222</f>
        <v>0</v>
      </c>
      <c r="AW222" s="90" t="n">
        <f aca="false">AI222+AF222+AC222</f>
        <v>0</v>
      </c>
      <c r="AX222" s="104"/>
    </row>
    <row r="223" customFormat="false" ht="12" hidden="false" customHeight="true" outlineLevel="0" collapsed="false">
      <c r="A223" s="94" t="n">
        <f aca="false">EDATE(A222,1)</f>
        <v>43313</v>
      </c>
      <c r="B223" s="95" t="n">
        <f aca="false">VLOOKUP(MONTH(A223),Volumes,4)</f>
        <v>40000</v>
      </c>
      <c r="C223" s="96"/>
      <c r="D223" s="97" t="n">
        <f aca="false">B223+C223</f>
        <v>40000</v>
      </c>
      <c r="E223" s="84" t="n">
        <f aca="false">IF(X223=0,0,IF(AND(X223=1,$H$3=1),D223*S223,IF($H$3=2,D223,"N/A")))</f>
        <v>0</v>
      </c>
      <c r="F223" s="84" t="n">
        <f aca="false">E223*W223</f>
        <v>0</v>
      </c>
      <c r="G223" s="32" t="n">
        <f aca="false">VLOOKUP($A223,Table,MATCH(G$4,Curves,0))</f>
        <v>4.0375</v>
      </c>
      <c r="H223" s="98" t="n">
        <f aca="false">G223</f>
        <v>4.0375</v>
      </c>
      <c r="I223" s="99" t="n">
        <f aca="false">H223</f>
        <v>4.0375</v>
      </c>
      <c r="J223" s="32" t="n">
        <f aca="false">VLOOKUP($A223,Table,MATCH(J$4,Curves,0))</f>
        <v>-0.0175</v>
      </c>
      <c r="K223" s="98" t="n">
        <f aca="false">J223</f>
        <v>-0.0175</v>
      </c>
      <c r="L223" s="99" t="n">
        <f aca="false">K223</f>
        <v>-0.0175</v>
      </c>
      <c r="M223" s="32" t="n">
        <f aca="false">VLOOKUP($A223,Table,MATCH(M$4,Curves,0))</f>
        <v>0.01</v>
      </c>
      <c r="N223" s="98" t="n">
        <f aca="false">VLOOKUP($A223,Table,MATCH(N$4,Curves,0))</f>
        <v>0.03</v>
      </c>
      <c r="O223" s="99" t="n">
        <f aca="false">N223</f>
        <v>0.03</v>
      </c>
      <c r="P223" s="100"/>
      <c r="Q223" s="99" t="n">
        <f aca="false">O223+L223+I223</f>
        <v>4.05</v>
      </c>
      <c r="R223" s="100"/>
      <c r="S223" s="35" t="n">
        <f aca="false">A224-A223</f>
        <v>31</v>
      </c>
      <c r="T223" s="101" t="n">
        <f aca="false">CHOOSE(F$3,A224+24,A223)</f>
        <v>43368</v>
      </c>
      <c r="U223" s="35" t="n">
        <f aca="false">T223-C$3</f>
        <v>6594</v>
      </c>
      <c r="V223" s="32" t="n">
        <f aca="false">VLOOKUP($A223,Table,MATCH(V$4,Curves,0))</f>
        <v>0.070859002456139</v>
      </c>
      <c r="W223" s="102" t="n">
        <f aca="false">1/(1+CHOOSE(F$3,(V224+($K$3/10000))/2,(V223+($K$3/10000))/2))^(2*U223/365.25)</f>
        <v>0.284476397682494</v>
      </c>
      <c r="X223" s="35" t="n">
        <f aca="false">IF(AND(mthbeg&lt;=A223,mthend&gt;=A223),1,0)</f>
        <v>0</v>
      </c>
      <c r="Y223" s="35" t="n">
        <f aca="false">S223*X223</f>
        <v>0</v>
      </c>
      <c r="AA223" s="89" t="n">
        <f aca="false">F223*G223</f>
        <v>0</v>
      </c>
      <c r="AB223" s="89" t="n">
        <f aca="false">$F223*H223</f>
        <v>0</v>
      </c>
      <c r="AC223" s="89" t="n">
        <f aca="false">$F223*I223</f>
        <v>0</v>
      </c>
      <c r="AD223" s="89" t="n">
        <f aca="false">$F223*J223</f>
        <v>-0</v>
      </c>
      <c r="AE223" s="89" t="n">
        <f aca="false">$F223*K223</f>
        <v>-0</v>
      </c>
      <c r="AF223" s="89" t="n">
        <f aca="false">$F223*L223</f>
        <v>-0</v>
      </c>
      <c r="AG223" s="89" t="n">
        <f aca="false">$F223*M223</f>
        <v>0</v>
      </c>
      <c r="AH223" s="89" t="n">
        <f aca="false">$F223*N223</f>
        <v>0</v>
      </c>
      <c r="AI223" s="89" t="n">
        <f aca="false">F223*O223</f>
        <v>0</v>
      </c>
      <c r="AJ223" s="93"/>
      <c r="AK223" s="89" t="n">
        <f aca="false">CHOOSE($G$3,AB223-AC223,AC223-AB223)</f>
        <v>0</v>
      </c>
      <c r="AL223" s="89" t="n">
        <f aca="false">CHOOSE($G$3,AE223-AF223,AF223-AE223)</f>
        <v>0</v>
      </c>
      <c r="AM223" s="89" t="n">
        <f aca="false">CHOOSE($G$3,AH223-AI223,AI223-AH223)</f>
        <v>0</v>
      </c>
      <c r="AN223" s="103" t="n">
        <f aca="false">SUM(AK223:AM223)</f>
        <v>0</v>
      </c>
      <c r="AP223" s="89" t="n">
        <f aca="false">CHOOSE($G$3,AA223-AB223,AB223-AA223)</f>
        <v>0</v>
      </c>
      <c r="AQ223" s="89" t="n">
        <f aca="false">CHOOSE($G$3,AD223-AE223,AE223-AD223)</f>
        <v>0</v>
      </c>
      <c r="AR223" s="89" t="n">
        <f aca="false">CHOOSE($G$3,AG223-AH223,AH223-AG223)</f>
        <v>0</v>
      </c>
      <c r="AS223" s="103" t="n">
        <f aca="false">AP223+AQ223+AR223</f>
        <v>0</v>
      </c>
      <c r="AT223" s="103"/>
      <c r="AU223" s="90" t="n">
        <f aca="false">AS223+AN223</f>
        <v>0</v>
      </c>
      <c r="AW223" s="90" t="n">
        <f aca="false">AI223+AF223+AC223</f>
        <v>0</v>
      </c>
      <c r="AX223" s="104"/>
    </row>
    <row r="224" customFormat="false" ht="12" hidden="false" customHeight="true" outlineLevel="0" collapsed="false">
      <c r="A224" s="94" t="n">
        <f aca="false">EDATE(A223,1)</f>
        <v>43344</v>
      </c>
      <c r="B224" s="95" t="n">
        <f aca="false">VLOOKUP(MONTH(A224),Volumes,4)</f>
        <v>20000</v>
      </c>
      <c r="C224" s="96"/>
      <c r="D224" s="97" t="n">
        <f aca="false">B224+C224</f>
        <v>20000</v>
      </c>
      <c r="E224" s="84" t="n">
        <f aca="false">IF(X224=0,0,IF(AND(X224=1,$H$3=1),D224*S224,IF($H$3=2,D224,"N/A")))</f>
        <v>0</v>
      </c>
      <c r="F224" s="84" t="n">
        <f aca="false">E224*W224</f>
        <v>0</v>
      </c>
      <c r="G224" s="32" t="n">
        <f aca="false">VLOOKUP($A224,Table,MATCH(G$4,Curves,0))</f>
        <v>4.0375</v>
      </c>
      <c r="H224" s="98" t="n">
        <f aca="false">G224</f>
        <v>4.0375</v>
      </c>
      <c r="I224" s="99" t="n">
        <f aca="false">H224</f>
        <v>4.0375</v>
      </c>
      <c r="J224" s="32" t="n">
        <f aca="false">VLOOKUP($A224,Table,MATCH(J$4,Curves,0))</f>
        <v>-0.0175</v>
      </c>
      <c r="K224" s="98" t="n">
        <f aca="false">J224</f>
        <v>-0.0175</v>
      </c>
      <c r="L224" s="99" t="n">
        <f aca="false">K224</f>
        <v>-0.0175</v>
      </c>
      <c r="M224" s="32" t="n">
        <f aca="false">VLOOKUP($A224,Table,MATCH(M$4,Curves,0))</f>
        <v>0.01</v>
      </c>
      <c r="N224" s="98" t="n">
        <f aca="false">VLOOKUP($A224,Table,MATCH(N$4,Curves,0))</f>
        <v>0.03</v>
      </c>
      <c r="O224" s="99" t="n">
        <f aca="false">N224</f>
        <v>0.03</v>
      </c>
      <c r="P224" s="100"/>
      <c r="Q224" s="99" t="n">
        <f aca="false">O224+L224+I224</f>
        <v>4.05</v>
      </c>
      <c r="R224" s="100"/>
      <c r="S224" s="35" t="n">
        <f aca="false">A225-A224</f>
        <v>30</v>
      </c>
      <c r="T224" s="101" t="n">
        <f aca="false">CHOOSE(F$3,A225+24,A224)</f>
        <v>43398</v>
      </c>
      <c r="U224" s="35" t="n">
        <f aca="false">T224-C$3</f>
        <v>6624</v>
      </c>
      <c r="V224" s="32" t="n">
        <f aca="false">VLOOKUP($A224,Table,MATCH(V$4,Curves,0))</f>
        <v>0.070859002456139</v>
      </c>
      <c r="W224" s="102" t="n">
        <f aca="false">1/(1+CHOOSE(F$3,(V225+($K$3/10000))/2,(V224+($K$3/10000))/2))^(2*U224/365.25)</f>
        <v>0.282854031964205</v>
      </c>
      <c r="X224" s="35" t="n">
        <f aca="false">IF(AND(mthbeg&lt;=A224,mthend&gt;=A224),1,0)</f>
        <v>0</v>
      </c>
      <c r="Y224" s="35" t="n">
        <f aca="false">S224*X224</f>
        <v>0</v>
      </c>
      <c r="AA224" s="89" t="n">
        <f aca="false">F224*G224</f>
        <v>0</v>
      </c>
      <c r="AB224" s="89" t="n">
        <f aca="false">$F224*H224</f>
        <v>0</v>
      </c>
      <c r="AC224" s="89" t="n">
        <f aca="false">$F224*I224</f>
        <v>0</v>
      </c>
      <c r="AD224" s="89" t="n">
        <f aca="false">$F224*J224</f>
        <v>-0</v>
      </c>
      <c r="AE224" s="89" t="n">
        <f aca="false">$F224*K224</f>
        <v>-0</v>
      </c>
      <c r="AF224" s="89" t="n">
        <f aca="false">$F224*L224</f>
        <v>-0</v>
      </c>
      <c r="AG224" s="89" t="n">
        <f aca="false">$F224*M224</f>
        <v>0</v>
      </c>
      <c r="AH224" s="89" t="n">
        <f aca="false">$F224*N224</f>
        <v>0</v>
      </c>
      <c r="AI224" s="89" t="n">
        <f aca="false">F224*O224</f>
        <v>0</v>
      </c>
      <c r="AJ224" s="93"/>
      <c r="AK224" s="89" t="n">
        <f aca="false">CHOOSE($G$3,AB224-AC224,AC224-AB224)</f>
        <v>0</v>
      </c>
      <c r="AL224" s="89" t="n">
        <f aca="false">CHOOSE($G$3,AE224-AF224,AF224-AE224)</f>
        <v>0</v>
      </c>
      <c r="AM224" s="89" t="n">
        <f aca="false">CHOOSE($G$3,AH224-AI224,AI224-AH224)</f>
        <v>0</v>
      </c>
      <c r="AN224" s="103" t="n">
        <f aca="false">SUM(AK224:AM224)</f>
        <v>0</v>
      </c>
      <c r="AP224" s="89" t="n">
        <f aca="false">CHOOSE($G$3,AA224-AB224,AB224-AA224)</f>
        <v>0</v>
      </c>
      <c r="AQ224" s="89" t="n">
        <f aca="false">CHOOSE($G$3,AD224-AE224,AE224-AD224)</f>
        <v>0</v>
      </c>
      <c r="AR224" s="89" t="n">
        <f aca="false">CHOOSE($G$3,AG224-AH224,AH224-AG224)</f>
        <v>0</v>
      </c>
      <c r="AS224" s="103" t="n">
        <f aca="false">AP224+AQ224+AR224</f>
        <v>0</v>
      </c>
      <c r="AT224" s="103"/>
      <c r="AU224" s="90" t="n">
        <f aca="false">AS224+AN224</f>
        <v>0</v>
      </c>
      <c r="AW224" s="90" t="n">
        <f aca="false">AI224+AF224+AC224</f>
        <v>0</v>
      </c>
      <c r="AX224" s="104"/>
    </row>
    <row r="225" customFormat="false" ht="12" hidden="false" customHeight="true" outlineLevel="0" collapsed="false">
      <c r="A225" s="94" t="n">
        <f aca="false">EDATE(A224,1)</f>
        <v>43374</v>
      </c>
      <c r="B225" s="95" t="n">
        <f aca="false">VLOOKUP(MONTH(A225),Volumes,4)</f>
        <v>10000</v>
      </c>
      <c r="C225" s="96"/>
      <c r="D225" s="97" t="n">
        <f aca="false">B225+C225</f>
        <v>10000</v>
      </c>
      <c r="E225" s="84" t="n">
        <f aca="false">IF(X225=0,0,IF(AND(X225=1,$H$3=1),D225*S225,IF($H$3=2,D225,"N/A")))</f>
        <v>0</v>
      </c>
      <c r="F225" s="84" t="n">
        <f aca="false">E225*W225</f>
        <v>0</v>
      </c>
      <c r="G225" s="32" t="n">
        <f aca="false">VLOOKUP($A225,Table,MATCH(G$4,Curves,0))</f>
        <v>4.0375</v>
      </c>
      <c r="H225" s="98" t="n">
        <f aca="false">G225</f>
        <v>4.0375</v>
      </c>
      <c r="I225" s="99" t="n">
        <f aca="false">H225</f>
        <v>4.0375</v>
      </c>
      <c r="J225" s="32" t="n">
        <f aca="false">VLOOKUP($A225,Table,MATCH(J$4,Curves,0))</f>
        <v>-0.0175</v>
      </c>
      <c r="K225" s="98" t="n">
        <f aca="false">J225</f>
        <v>-0.0175</v>
      </c>
      <c r="L225" s="99" t="n">
        <f aca="false">K225</f>
        <v>-0.0175</v>
      </c>
      <c r="M225" s="32" t="n">
        <f aca="false">VLOOKUP($A225,Table,MATCH(M$4,Curves,0))</f>
        <v>0.01</v>
      </c>
      <c r="N225" s="98" t="n">
        <f aca="false">VLOOKUP($A225,Table,MATCH(N$4,Curves,0))</f>
        <v>0.03</v>
      </c>
      <c r="O225" s="99" t="n">
        <f aca="false">N225</f>
        <v>0.03</v>
      </c>
      <c r="P225" s="100"/>
      <c r="Q225" s="99" t="n">
        <f aca="false">O225+L225+I225</f>
        <v>4.05</v>
      </c>
      <c r="R225" s="100"/>
      <c r="S225" s="35" t="n">
        <f aca="false">A226-A225</f>
        <v>31</v>
      </c>
      <c r="T225" s="101" t="n">
        <f aca="false">CHOOSE(F$3,A226+24,A225)</f>
        <v>43429</v>
      </c>
      <c r="U225" s="35" t="n">
        <f aca="false">T225-C$3</f>
        <v>6655</v>
      </c>
      <c r="V225" s="32" t="n">
        <f aca="false">VLOOKUP($A225,Table,MATCH(V$4,Curves,0))</f>
        <v>0.070859002456139</v>
      </c>
      <c r="W225" s="102" t="n">
        <f aca="false">1/(1+CHOOSE(F$3,(V226+($K$3/10000))/2,(V225+($K$3/10000))/2))^(2*U225/365.25)</f>
        <v>0.281187306862294</v>
      </c>
      <c r="X225" s="35" t="n">
        <f aca="false">IF(AND(mthbeg&lt;=A225,mthend&gt;=A225),1,0)</f>
        <v>0</v>
      </c>
      <c r="Y225" s="35" t="n">
        <f aca="false">S225*X225</f>
        <v>0</v>
      </c>
      <c r="AA225" s="89" t="n">
        <f aca="false">F225*G225</f>
        <v>0</v>
      </c>
      <c r="AB225" s="89" t="n">
        <f aca="false">$F225*H225</f>
        <v>0</v>
      </c>
      <c r="AC225" s="89" t="n">
        <f aca="false">$F225*I225</f>
        <v>0</v>
      </c>
      <c r="AD225" s="89" t="n">
        <f aca="false">$F225*J225</f>
        <v>-0</v>
      </c>
      <c r="AE225" s="89" t="n">
        <f aca="false">$F225*K225</f>
        <v>-0</v>
      </c>
      <c r="AF225" s="89" t="n">
        <f aca="false">$F225*L225</f>
        <v>-0</v>
      </c>
      <c r="AG225" s="89" t="n">
        <f aca="false">$F225*M225</f>
        <v>0</v>
      </c>
      <c r="AH225" s="89" t="n">
        <f aca="false">$F225*N225</f>
        <v>0</v>
      </c>
      <c r="AI225" s="89" t="n">
        <f aca="false">F225*O225</f>
        <v>0</v>
      </c>
      <c r="AJ225" s="93"/>
      <c r="AK225" s="89" t="n">
        <f aca="false">CHOOSE($G$3,AB225-AC225,AC225-AB225)</f>
        <v>0</v>
      </c>
      <c r="AL225" s="89" t="n">
        <f aca="false">CHOOSE($G$3,AE225-AF225,AF225-AE225)</f>
        <v>0</v>
      </c>
      <c r="AM225" s="89" t="n">
        <f aca="false">CHOOSE($G$3,AH225-AI225,AI225-AH225)</f>
        <v>0</v>
      </c>
      <c r="AN225" s="103" t="n">
        <f aca="false">SUM(AK225:AM225)</f>
        <v>0</v>
      </c>
      <c r="AP225" s="89" t="n">
        <f aca="false">CHOOSE($G$3,AA225-AB225,AB225-AA225)</f>
        <v>0</v>
      </c>
      <c r="AQ225" s="89" t="n">
        <f aca="false">CHOOSE($G$3,AD225-AE225,AE225-AD225)</f>
        <v>0</v>
      </c>
      <c r="AR225" s="89" t="n">
        <f aca="false">CHOOSE($G$3,AG225-AH225,AH225-AG225)</f>
        <v>0</v>
      </c>
      <c r="AS225" s="103" t="n">
        <f aca="false">AP225+AQ225+AR225</f>
        <v>0</v>
      </c>
      <c r="AT225" s="103"/>
      <c r="AU225" s="90" t="n">
        <f aca="false">AS225+AN225</f>
        <v>0</v>
      </c>
      <c r="AW225" s="90" t="n">
        <f aca="false">AI225+AF225+AC225</f>
        <v>0</v>
      </c>
      <c r="AX225" s="104"/>
    </row>
    <row r="226" customFormat="false" ht="12" hidden="false" customHeight="true" outlineLevel="0" collapsed="false">
      <c r="A226" s="94" t="n">
        <f aca="false">EDATE(A225,1)</f>
        <v>43405</v>
      </c>
      <c r="B226" s="95" t="n">
        <f aca="false">VLOOKUP(MONTH(A226),Volumes,4)</f>
        <v>10000</v>
      </c>
      <c r="C226" s="96"/>
      <c r="D226" s="97" t="n">
        <f aca="false">B226+C226</f>
        <v>10000</v>
      </c>
      <c r="E226" s="84" t="n">
        <f aca="false">IF(X226=0,0,IF(AND(X226=1,$H$3=1),D226*S226,IF($H$3=2,D226,"N/A")))</f>
        <v>0</v>
      </c>
      <c r="F226" s="84" t="n">
        <f aca="false">E226*W226</f>
        <v>0</v>
      </c>
      <c r="G226" s="32" t="n">
        <f aca="false">VLOOKUP($A226,Table,MATCH(G$4,Curves,0))</f>
        <v>4.0375</v>
      </c>
      <c r="H226" s="98" t="n">
        <f aca="false">G226</f>
        <v>4.0375</v>
      </c>
      <c r="I226" s="99" t="n">
        <f aca="false">H226</f>
        <v>4.0375</v>
      </c>
      <c r="J226" s="32" t="n">
        <f aca="false">VLOOKUP($A226,Table,MATCH(J$4,Curves,0))</f>
        <v>-0.0175</v>
      </c>
      <c r="K226" s="98" t="n">
        <f aca="false">J226</f>
        <v>-0.0175</v>
      </c>
      <c r="L226" s="99" t="n">
        <f aca="false">K226</f>
        <v>-0.0175</v>
      </c>
      <c r="M226" s="32" t="n">
        <f aca="false">VLOOKUP($A226,Table,MATCH(M$4,Curves,0))</f>
        <v>0.01</v>
      </c>
      <c r="N226" s="98" t="n">
        <f aca="false">VLOOKUP($A226,Table,MATCH(N$4,Curves,0))</f>
        <v>0.03</v>
      </c>
      <c r="O226" s="99" t="n">
        <f aca="false">N226</f>
        <v>0.03</v>
      </c>
      <c r="P226" s="100"/>
      <c r="Q226" s="99" t="n">
        <f aca="false">O226+L226+I226</f>
        <v>4.05</v>
      </c>
      <c r="R226" s="100"/>
      <c r="S226" s="35" t="n">
        <f aca="false">A227-A226</f>
        <v>30</v>
      </c>
      <c r="T226" s="101" t="n">
        <f aca="false">CHOOSE(F$3,A227+24,A226)</f>
        <v>43459</v>
      </c>
      <c r="U226" s="35" t="n">
        <f aca="false">T226-C$3</f>
        <v>6685</v>
      </c>
      <c r="V226" s="32" t="n">
        <f aca="false">VLOOKUP($A226,Table,MATCH(V$4,Curves,0))</f>
        <v>0.070859002456139</v>
      </c>
      <c r="W226" s="102" t="n">
        <f aca="false">1/(1+CHOOSE(F$3,(V227+($K$3/10000))/2,(V226+($K$3/10000))/2))^(2*U226/365.25)</f>
        <v>0.279583698792213</v>
      </c>
      <c r="X226" s="35" t="n">
        <f aca="false">IF(AND(mthbeg&lt;=A226,mthend&gt;=A226),1,0)</f>
        <v>0</v>
      </c>
      <c r="Y226" s="35" t="n">
        <f aca="false">S226*X226</f>
        <v>0</v>
      </c>
      <c r="AA226" s="89" t="n">
        <f aca="false">F226*G226</f>
        <v>0</v>
      </c>
      <c r="AB226" s="89" t="n">
        <f aca="false">$F226*H226</f>
        <v>0</v>
      </c>
      <c r="AC226" s="89" t="n">
        <f aca="false">$F226*I226</f>
        <v>0</v>
      </c>
      <c r="AD226" s="89" t="n">
        <f aca="false">$F226*J226</f>
        <v>-0</v>
      </c>
      <c r="AE226" s="89" t="n">
        <f aca="false">$F226*K226</f>
        <v>-0</v>
      </c>
      <c r="AF226" s="89" t="n">
        <f aca="false">$F226*L226</f>
        <v>-0</v>
      </c>
      <c r="AG226" s="89" t="n">
        <f aca="false">$F226*M226</f>
        <v>0</v>
      </c>
      <c r="AH226" s="89" t="n">
        <f aca="false">$F226*N226</f>
        <v>0</v>
      </c>
      <c r="AI226" s="89" t="n">
        <f aca="false">F226*O226</f>
        <v>0</v>
      </c>
      <c r="AJ226" s="93"/>
      <c r="AK226" s="89" t="n">
        <f aca="false">CHOOSE($G$3,AB226-AC226,AC226-AB226)</f>
        <v>0</v>
      </c>
      <c r="AL226" s="89" t="n">
        <f aca="false">CHOOSE($G$3,AE226-AF226,AF226-AE226)</f>
        <v>0</v>
      </c>
      <c r="AM226" s="89" t="n">
        <f aca="false">CHOOSE($G$3,AH226-AI226,AI226-AH226)</f>
        <v>0</v>
      </c>
      <c r="AN226" s="103" t="n">
        <f aca="false">SUM(AK226:AM226)</f>
        <v>0</v>
      </c>
      <c r="AP226" s="89" t="n">
        <f aca="false">CHOOSE($G$3,AA226-AB226,AB226-AA226)</f>
        <v>0</v>
      </c>
      <c r="AQ226" s="89" t="n">
        <f aca="false">CHOOSE($G$3,AD226-AE226,AE226-AD226)</f>
        <v>0</v>
      </c>
      <c r="AR226" s="89" t="n">
        <f aca="false">CHOOSE($G$3,AG226-AH226,AH226-AG226)</f>
        <v>0</v>
      </c>
      <c r="AS226" s="103" t="n">
        <f aca="false">AP226+AQ226+AR226</f>
        <v>0</v>
      </c>
      <c r="AT226" s="103"/>
      <c r="AU226" s="90" t="n">
        <f aca="false">AS226+AN226</f>
        <v>0</v>
      </c>
      <c r="AW226" s="90" t="n">
        <f aca="false">AI226+AF226+AC226</f>
        <v>0</v>
      </c>
      <c r="AX226" s="104"/>
    </row>
    <row r="227" customFormat="false" ht="12" hidden="false" customHeight="true" outlineLevel="0" collapsed="false">
      <c r="A227" s="94" t="n">
        <f aca="false">EDATE(A226,1)</f>
        <v>43435</v>
      </c>
      <c r="B227" s="95" t="n">
        <f aca="false">VLOOKUP(MONTH(A227),Volumes,4)</f>
        <v>10000</v>
      </c>
      <c r="C227" s="96"/>
      <c r="D227" s="97" t="n">
        <f aca="false">B227+C227</f>
        <v>10000</v>
      </c>
      <c r="E227" s="84" t="n">
        <f aca="false">IF(X227=0,0,IF(AND(X227=1,$H$3=1),D227*S227,IF($H$3=2,D227,"N/A")))</f>
        <v>0</v>
      </c>
      <c r="F227" s="84" t="n">
        <f aca="false">E227*W227</f>
        <v>0</v>
      </c>
      <c r="G227" s="32" t="n">
        <f aca="false">VLOOKUP($A227,Table,MATCH(G$4,Curves,0))</f>
        <v>4.0375</v>
      </c>
      <c r="H227" s="98" t="n">
        <f aca="false">G227</f>
        <v>4.0375</v>
      </c>
      <c r="I227" s="99" t="n">
        <f aca="false">H227</f>
        <v>4.0375</v>
      </c>
      <c r="J227" s="32" t="n">
        <f aca="false">VLOOKUP($A227,Table,MATCH(J$4,Curves,0))</f>
        <v>-0.0175</v>
      </c>
      <c r="K227" s="98" t="n">
        <f aca="false">J227</f>
        <v>-0.0175</v>
      </c>
      <c r="L227" s="99" t="n">
        <f aca="false">K227</f>
        <v>-0.0175</v>
      </c>
      <c r="M227" s="32" t="n">
        <f aca="false">VLOOKUP($A227,Table,MATCH(M$4,Curves,0))</f>
        <v>0.01</v>
      </c>
      <c r="N227" s="98" t="n">
        <f aca="false">VLOOKUP($A227,Table,MATCH(N$4,Curves,0))</f>
        <v>0.03</v>
      </c>
      <c r="O227" s="99" t="n">
        <f aca="false">N227</f>
        <v>0.03</v>
      </c>
      <c r="P227" s="100"/>
      <c r="Q227" s="99" t="n">
        <f aca="false">O227+L227+I227</f>
        <v>4.05</v>
      </c>
      <c r="R227" s="100"/>
      <c r="S227" s="35" t="n">
        <f aca="false">A228-A227</f>
        <v>31</v>
      </c>
      <c r="T227" s="101" t="n">
        <f aca="false">CHOOSE(F$3,A228+24,A227)</f>
        <v>43490</v>
      </c>
      <c r="U227" s="35" t="n">
        <f aca="false">T227-C$3</f>
        <v>6716</v>
      </c>
      <c r="V227" s="32" t="n">
        <f aca="false">VLOOKUP($A227,Table,MATCH(V$4,Curves,0))</f>
        <v>0.070859002456139</v>
      </c>
      <c r="W227" s="102" t="n">
        <f aca="false">1/(1+CHOOSE(F$3,(V228+($K$3/10000))/2,(V227+($K$3/10000))/2))^(2*U227/365.25)</f>
        <v>0.277936244217759</v>
      </c>
      <c r="X227" s="35" t="n">
        <f aca="false">IF(AND(mthbeg&lt;=A227,mthend&gt;=A227),1,0)</f>
        <v>0</v>
      </c>
      <c r="Y227" s="35" t="n">
        <f aca="false">S227*X227</f>
        <v>0</v>
      </c>
      <c r="AA227" s="89" t="n">
        <f aca="false">F227*G227</f>
        <v>0</v>
      </c>
      <c r="AB227" s="89" t="n">
        <f aca="false">$F227*H227</f>
        <v>0</v>
      </c>
      <c r="AC227" s="89" t="n">
        <f aca="false">$F227*I227</f>
        <v>0</v>
      </c>
      <c r="AD227" s="89" t="n">
        <f aca="false">$F227*J227</f>
        <v>-0</v>
      </c>
      <c r="AE227" s="89" t="n">
        <f aca="false">$F227*K227</f>
        <v>-0</v>
      </c>
      <c r="AF227" s="89" t="n">
        <f aca="false">$F227*L227</f>
        <v>-0</v>
      </c>
      <c r="AG227" s="89" t="n">
        <f aca="false">$F227*M227</f>
        <v>0</v>
      </c>
      <c r="AH227" s="89" t="n">
        <f aca="false">$F227*N227</f>
        <v>0</v>
      </c>
      <c r="AI227" s="89" t="n">
        <f aca="false">F227*O227</f>
        <v>0</v>
      </c>
      <c r="AJ227" s="93"/>
      <c r="AK227" s="89" t="n">
        <f aca="false">CHOOSE($G$3,AB227-AC227,AC227-AB227)</f>
        <v>0</v>
      </c>
      <c r="AL227" s="89" t="n">
        <f aca="false">CHOOSE($G$3,AE227-AF227,AF227-AE227)</f>
        <v>0</v>
      </c>
      <c r="AM227" s="89" t="n">
        <f aca="false">CHOOSE($G$3,AH227-AI227,AI227-AH227)</f>
        <v>0</v>
      </c>
      <c r="AN227" s="103" t="n">
        <f aca="false">SUM(AK227:AM227)</f>
        <v>0</v>
      </c>
      <c r="AP227" s="89" t="n">
        <f aca="false">CHOOSE($G$3,AA227-AB227,AB227-AA227)</f>
        <v>0</v>
      </c>
      <c r="AQ227" s="89" t="n">
        <f aca="false">CHOOSE($G$3,AD227-AE227,AE227-AD227)</f>
        <v>0</v>
      </c>
      <c r="AR227" s="89" t="n">
        <f aca="false">CHOOSE($G$3,AG227-AH227,AH227-AG227)</f>
        <v>0</v>
      </c>
      <c r="AS227" s="103" t="n">
        <f aca="false">AP227+AQ227+AR227</f>
        <v>0</v>
      </c>
      <c r="AT227" s="103"/>
      <c r="AU227" s="90" t="n">
        <f aca="false">AS227+AN227</f>
        <v>0</v>
      </c>
      <c r="AW227" s="90" t="n">
        <f aca="false">AI227+AF227+AC227</f>
        <v>0</v>
      </c>
      <c r="AX227" s="104"/>
    </row>
    <row r="228" customFormat="false" ht="12" hidden="false" customHeight="true" outlineLevel="0" collapsed="false">
      <c r="A228" s="94" t="n">
        <f aca="false">EDATE(A227,1)</f>
        <v>43466</v>
      </c>
      <c r="B228" s="95" t="n">
        <f aca="false">VLOOKUP(MONTH(A228),Volumes,4)</f>
        <v>10000</v>
      </c>
      <c r="C228" s="96"/>
      <c r="D228" s="97" t="n">
        <f aca="false">B228+C228</f>
        <v>10000</v>
      </c>
      <c r="E228" s="84" t="n">
        <f aca="false">IF(X228=0,0,IF(AND(X228=1,$H$3=1),D228*S228,IF($H$3=2,D228,"N/A")))</f>
        <v>0</v>
      </c>
      <c r="F228" s="84" t="n">
        <f aca="false">E228*W228</f>
        <v>0</v>
      </c>
      <c r="G228" s="32" t="n">
        <f aca="false">VLOOKUP($A228,Table,MATCH(G$4,Curves,0))</f>
        <v>4.0375</v>
      </c>
      <c r="H228" s="98" t="n">
        <f aca="false">G228</f>
        <v>4.0375</v>
      </c>
      <c r="I228" s="99" t="n">
        <f aca="false">H228</f>
        <v>4.0375</v>
      </c>
      <c r="J228" s="32" t="n">
        <f aca="false">VLOOKUP($A228,Table,MATCH(J$4,Curves,0))</f>
        <v>-0.0175</v>
      </c>
      <c r="K228" s="98" t="n">
        <f aca="false">J228</f>
        <v>-0.0175</v>
      </c>
      <c r="L228" s="99" t="n">
        <f aca="false">K228</f>
        <v>-0.0175</v>
      </c>
      <c r="M228" s="32" t="n">
        <f aca="false">VLOOKUP($A228,Table,MATCH(M$4,Curves,0))</f>
        <v>0.01</v>
      </c>
      <c r="N228" s="98" t="n">
        <f aca="false">VLOOKUP($A228,Table,MATCH(N$4,Curves,0))</f>
        <v>0.03</v>
      </c>
      <c r="O228" s="99" t="n">
        <f aca="false">N228</f>
        <v>0.03</v>
      </c>
      <c r="P228" s="100"/>
      <c r="Q228" s="99" t="n">
        <f aca="false">O228+L228+I228</f>
        <v>4.05</v>
      </c>
      <c r="R228" s="100"/>
      <c r="S228" s="35" t="n">
        <f aca="false">A229-A228</f>
        <v>31</v>
      </c>
      <c r="T228" s="101" t="n">
        <f aca="false">CHOOSE(F$3,A229+24,A228)</f>
        <v>43521</v>
      </c>
      <c r="U228" s="35" t="n">
        <f aca="false">T228-C$3</f>
        <v>6747</v>
      </c>
      <c r="V228" s="32" t="n">
        <f aca="false">VLOOKUP($A228,Table,MATCH(V$4,Curves,0))</f>
        <v>0.070859002456139</v>
      </c>
      <c r="W228" s="102" t="n">
        <f aca="false">1/(1+CHOOSE(F$3,(V229+($K$3/10000))/2,(V228+($K$3/10000))/2))^(2*U228/365.25)</f>
        <v>0.27629849731434</v>
      </c>
      <c r="X228" s="35" t="n">
        <f aca="false">IF(AND(mthbeg&lt;=A228,mthend&gt;=A228),1,0)</f>
        <v>0</v>
      </c>
      <c r="Y228" s="35" t="n">
        <f aca="false">S228*X228</f>
        <v>0</v>
      </c>
      <c r="AA228" s="89" t="n">
        <f aca="false">F228*G228</f>
        <v>0</v>
      </c>
      <c r="AB228" s="89" t="n">
        <f aca="false">$F228*H228</f>
        <v>0</v>
      </c>
      <c r="AC228" s="89" t="n">
        <f aca="false">$F228*I228</f>
        <v>0</v>
      </c>
      <c r="AD228" s="89" t="n">
        <f aca="false">$F228*J228</f>
        <v>-0</v>
      </c>
      <c r="AE228" s="89" t="n">
        <f aca="false">$F228*K228</f>
        <v>-0</v>
      </c>
      <c r="AF228" s="89" t="n">
        <f aca="false">$F228*L228</f>
        <v>-0</v>
      </c>
      <c r="AG228" s="89" t="n">
        <f aca="false">$F228*M228</f>
        <v>0</v>
      </c>
      <c r="AH228" s="89" t="n">
        <f aca="false">$F228*N228</f>
        <v>0</v>
      </c>
      <c r="AI228" s="89" t="n">
        <f aca="false">F228*O228</f>
        <v>0</v>
      </c>
      <c r="AJ228" s="93"/>
      <c r="AK228" s="89" t="n">
        <f aca="false">CHOOSE($G$3,AB228-AC228,AC228-AB228)</f>
        <v>0</v>
      </c>
      <c r="AL228" s="89" t="n">
        <f aca="false">CHOOSE($G$3,AE228-AF228,AF228-AE228)</f>
        <v>0</v>
      </c>
      <c r="AM228" s="89" t="n">
        <f aca="false">CHOOSE($G$3,AH228-AI228,AI228-AH228)</f>
        <v>0</v>
      </c>
      <c r="AN228" s="103" t="n">
        <f aca="false">SUM(AK228:AM228)</f>
        <v>0</v>
      </c>
      <c r="AP228" s="89" t="n">
        <f aca="false">CHOOSE($G$3,AA228-AB228,AB228-AA228)</f>
        <v>0</v>
      </c>
      <c r="AQ228" s="89" t="n">
        <f aca="false">CHOOSE($G$3,AD228-AE228,AE228-AD228)</f>
        <v>0</v>
      </c>
      <c r="AR228" s="89" t="n">
        <f aca="false">CHOOSE($G$3,AG228-AH228,AH228-AG228)</f>
        <v>0</v>
      </c>
      <c r="AS228" s="103" t="n">
        <f aca="false">AP228+AQ228+AR228</f>
        <v>0</v>
      </c>
      <c r="AT228" s="103"/>
      <c r="AU228" s="90" t="n">
        <f aca="false">AS228+AN228</f>
        <v>0</v>
      </c>
      <c r="AW228" s="90" t="n">
        <f aca="false">AI228+AF228+AC228</f>
        <v>0</v>
      </c>
      <c r="AX228" s="104"/>
    </row>
    <row r="229" customFormat="false" ht="12" hidden="false" customHeight="true" outlineLevel="0" collapsed="false">
      <c r="A229" s="94" t="n">
        <f aca="false">EDATE(A228,1)</f>
        <v>43497</v>
      </c>
      <c r="B229" s="95" t="n">
        <f aca="false">VLOOKUP(MONTH(A229),Volumes,4)</f>
        <v>10000</v>
      </c>
      <c r="C229" s="96"/>
      <c r="D229" s="97" t="n">
        <f aca="false">B229+C229</f>
        <v>10000</v>
      </c>
      <c r="E229" s="84" t="n">
        <f aca="false">IF(X229=0,0,IF(AND(X229=1,$H$3=1),D229*S229,IF($H$3=2,D229,"N/A")))</f>
        <v>0</v>
      </c>
      <c r="F229" s="84" t="n">
        <f aca="false">E229*W229</f>
        <v>0</v>
      </c>
      <c r="G229" s="32" t="n">
        <f aca="false">VLOOKUP($A229,Table,MATCH(G$4,Curves,0))</f>
        <v>4.0375</v>
      </c>
      <c r="H229" s="98" t="n">
        <f aca="false">G229</f>
        <v>4.0375</v>
      </c>
      <c r="I229" s="99" t="n">
        <f aca="false">H229</f>
        <v>4.0375</v>
      </c>
      <c r="J229" s="32" t="n">
        <f aca="false">VLOOKUP($A229,Table,MATCH(J$4,Curves,0))</f>
        <v>-0.0175</v>
      </c>
      <c r="K229" s="98" t="n">
        <f aca="false">J229</f>
        <v>-0.0175</v>
      </c>
      <c r="L229" s="99" t="n">
        <f aca="false">K229</f>
        <v>-0.0175</v>
      </c>
      <c r="M229" s="32" t="n">
        <f aca="false">VLOOKUP($A229,Table,MATCH(M$4,Curves,0))</f>
        <v>0.01</v>
      </c>
      <c r="N229" s="98" t="n">
        <f aca="false">VLOOKUP($A229,Table,MATCH(N$4,Curves,0))</f>
        <v>0.03</v>
      </c>
      <c r="O229" s="99" t="n">
        <f aca="false">N229</f>
        <v>0.03</v>
      </c>
      <c r="P229" s="100"/>
      <c r="Q229" s="99" t="n">
        <f aca="false">O229+L229+I229</f>
        <v>4.05</v>
      </c>
      <c r="R229" s="100"/>
      <c r="S229" s="35" t="n">
        <f aca="false">A230-A229</f>
        <v>28</v>
      </c>
      <c r="T229" s="101" t="n">
        <f aca="false">CHOOSE(F$3,A230+24,A229)</f>
        <v>43549</v>
      </c>
      <c r="U229" s="35" t="n">
        <f aca="false">T229-C$3</f>
        <v>6775</v>
      </c>
      <c r="V229" s="32" t="n">
        <f aca="false">VLOOKUP($A229,Table,MATCH(V$4,Curves,0))</f>
        <v>0.070859002456139</v>
      </c>
      <c r="W229" s="102" t="n">
        <f aca="false">1/(1+CHOOSE(F$3,(V230+($K$3/10000))/2,(V229+($K$3/10000))/2))^(2*U229/365.25)</f>
        <v>0.27482753840936</v>
      </c>
      <c r="X229" s="35" t="n">
        <f aca="false">IF(AND(mthbeg&lt;=A229,mthend&gt;=A229),1,0)</f>
        <v>0</v>
      </c>
      <c r="Y229" s="35" t="n">
        <f aca="false">S229*X229</f>
        <v>0</v>
      </c>
      <c r="AA229" s="89" t="n">
        <f aca="false">F229*G229</f>
        <v>0</v>
      </c>
      <c r="AB229" s="89" t="n">
        <f aca="false">$F229*H229</f>
        <v>0</v>
      </c>
      <c r="AC229" s="89" t="n">
        <f aca="false">$F229*I229</f>
        <v>0</v>
      </c>
      <c r="AD229" s="89" t="n">
        <f aca="false">$F229*J229</f>
        <v>-0</v>
      </c>
      <c r="AE229" s="89" t="n">
        <f aca="false">$F229*K229</f>
        <v>-0</v>
      </c>
      <c r="AF229" s="89" t="n">
        <f aca="false">$F229*L229</f>
        <v>-0</v>
      </c>
      <c r="AG229" s="89" t="n">
        <f aca="false">$F229*M229</f>
        <v>0</v>
      </c>
      <c r="AH229" s="89" t="n">
        <f aca="false">$F229*N229</f>
        <v>0</v>
      </c>
      <c r="AI229" s="89" t="n">
        <f aca="false">F229*O229</f>
        <v>0</v>
      </c>
      <c r="AJ229" s="93"/>
      <c r="AK229" s="89" t="n">
        <f aca="false">CHOOSE($G$3,AB229-AC229,AC229-AB229)</f>
        <v>0</v>
      </c>
      <c r="AL229" s="89" t="n">
        <f aca="false">CHOOSE($G$3,AE229-AF229,AF229-AE229)</f>
        <v>0</v>
      </c>
      <c r="AM229" s="89" t="n">
        <f aca="false">CHOOSE($G$3,AH229-AI229,AI229-AH229)</f>
        <v>0</v>
      </c>
      <c r="AN229" s="103" t="n">
        <f aca="false">SUM(AK229:AM229)</f>
        <v>0</v>
      </c>
      <c r="AP229" s="89" t="n">
        <f aca="false">CHOOSE($G$3,AA229-AB229,AB229-AA229)</f>
        <v>0</v>
      </c>
      <c r="AQ229" s="89" t="n">
        <f aca="false">CHOOSE($G$3,AD229-AE229,AE229-AD229)</f>
        <v>0</v>
      </c>
      <c r="AR229" s="89" t="n">
        <f aca="false">CHOOSE($G$3,AG229-AH229,AH229-AG229)</f>
        <v>0</v>
      </c>
      <c r="AS229" s="103" t="n">
        <f aca="false">AP229+AQ229+AR229</f>
        <v>0</v>
      </c>
      <c r="AT229" s="103"/>
      <c r="AU229" s="90" t="n">
        <f aca="false">AS229+AN229</f>
        <v>0</v>
      </c>
      <c r="AW229" s="90" t="n">
        <f aca="false">AI229+AF229+AC229</f>
        <v>0</v>
      </c>
      <c r="AX229" s="104"/>
    </row>
    <row r="230" customFormat="false" ht="12" hidden="false" customHeight="true" outlineLevel="0" collapsed="false">
      <c r="A230" s="94" t="n">
        <f aca="false">EDATE(A229,1)</f>
        <v>43525</v>
      </c>
      <c r="B230" s="95" t="n">
        <f aca="false">VLOOKUP(MONTH(A230),Volumes,4)</f>
        <v>10000</v>
      </c>
      <c r="C230" s="96"/>
      <c r="D230" s="97" t="n">
        <f aca="false">B230+C230</f>
        <v>10000</v>
      </c>
      <c r="E230" s="84" t="n">
        <f aca="false">IF(X230=0,0,IF(AND(X230=1,$H$3=1),D230*S230,IF($H$3=2,D230,"N/A")))</f>
        <v>0</v>
      </c>
      <c r="F230" s="84" t="n">
        <f aca="false">E230*W230</f>
        <v>0</v>
      </c>
      <c r="G230" s="32" t="n">
        <f aca="false">VLOOKUP($A230,Table,MATCH(G$4,Curves,0))</f>
        <v>4.0375</v>
      </c>
      <c r="H230" s="98" t="n">
        <f aca="false">G230</f>
        <v>4.0375</v>
      </c>
      <c r="I230" s="99" t="n">
        <f aca="false">H230</f>
        <v>4.0375</v>
      </c>
      <c r="J230" s="32" t="n">
        <f aca="false">VLOOKUP($A230,Table,MATCH(J$4,Curves,0))</f>
        <v>-0.0175</v>
      </c>
      <c r="K230" s="98" t="n">
        <f aca="false">J230</f>
        <v>-0.0175</v>
      </c>
      <c r="L230" s="99" t="n">
        <f aca="false">K230</f>
        <v>-0.0175</v>
      </c>
      <c r="M230" s="32" t="n">
        <f aca="false">VLOOKUP($A230,Table,MATCH(M$4,Curves,0))</f>
        <v>0.01</v>
      </c>
      <c r="N230" s="98" t="n">
        <f aca="false">VLOOKUP($A230,Table,MATCH(N$4,Curves,0))</f>
        <v>0.03</v>
      </c>
      <c r="O230" s="99" t="n">
        <f aca="false">N230</f>
        <v>0.03</v>
      </c>
      <c r="P230" s="100"/>
      <c r="Q230" s="99" t="n">
        <f aca="false">O230+L230+I230</f>
        <v>4.05</v>
      </c>
      <c r="R230" s="100"/>
      <c r="S230" s="35" t="n">
        <f aca="false">A231-A230</f>
        <v>31</v>
      </c>
      <c r="T230" s="101" t="n">
        <f aca="false">CHOOSE(F$3,A231+24,A230)</f>
        <v>43580</v>
      </c>
      <c r="U230" s="35" t="n">
        <f aca="false">T230-C$3</f>
        <v>6806</v>
      </c>
      <c r="V230" s="32" t="n">
        <f aca="false">VLOOKUP($A230,Table,MATCH(V$4,Curves,0))</f>
        <v>0.070859002456139</v>
      </c>
      <c r="W230" s="102" t="n">
        <f aca="false">1/(1+CHOOSE(F$3,(V231+($K$3/10000))/2,(V230+($K$3/10000))/2))^(2*U230/365.25)</f>
        <v>0.273208109639748</v>
      </c>
      <c r="X230" s="35" t="n">
        <f aca="false">IF(AND(mthbeg&lt;=A230,mthend&gt;=A230),1,0)</f>
        <v>0</v>
      </c>
      <c r="Y230" s="35" t="n">
        <f aca="false">S230*X230</f>
        <v>0</v>
      </c>
      <c r="AA230" s="89" t="n">
        <f aca="false">F230*G230</f>
        <v>0</v>
      </c>
      <c r="AB230" s="89" t="n">
        <f aca="false">$F230*H230</f>
        <v>0</v>
      </c>
      <c r="AC230" s="89" t="n">
        <f aca="false">$F230*I230</f>
        <v>0</v>
      </c>
      <c r="AD230" s="89" t="n">
        <f aca="false">$F230*J230</f>
        <v>-0</v>
      </c>
      <c r="AE230" s="89" t="n">
        <f aca="false">$F230*K230</f>
        <v>-0</v>
      </c>
      <c r="AF230" s="89" t="n">
        <f aca="false">$F230*L230</f>
        <v>-0</v>
      </c>
      <c r="AG230" s="89" t="n">
        <f aca="false">$F230*M230</f>
        <v>0</v>
      </c>
      <c r="AH230" s="89" t="n">
        <f aca="false">$F230*N230</f>
        <v>0</v>
      </c>
      <c r="AI230" s="89" t="n">
        <f aca="false">F230*O230</f>
        <v>0</v>
      </c>
      <c r="AJ230" s="93"/>
      <c r="AK230" s="89" t="n">
        <f aca="false">CHOOSE($G$3,AB230-AC230,AC230-AB230)</f>
        <v>0</v>
      </c>
      <c r="AL230" s="89" t="n">
        <f aca="false">CHOOSE($G$3,AE230-AF230,AF230-AE230)</f>
        <v>0</v>
      </c>
      <c r="AM230" s="89" t="n">
        <f aca="false">CHOOSE($G$3,AH230-AI230,AI230-AH230)</f>
        <v>0</v>
      </c>
      <c r="AN230" s="103" t="n">
        <f aca="false">SUM(AK230:AM230)</f>
        <v>0</v>
      </c>
      <c r="AP230" s="89" t="n">
        <f aca="false">CHOOSE($G$3,AA230-AB230,AB230-AA230)</f>
        <v>0</v>
      </c>
      <c r="AQ230" s="89" t="n">
        <f aca="false">CHOOSE($G$3,AD230-AE230,AE230-AD230)</f>
        <v>0</v>
      </c>
      <c r="AR230" s="89" t="n">
        <f aca="false">CHOOSE($G$3,AG230-AH230,AH230-AG230)</f>
        <v>0</v>
      </c>
      <c r="AS230" s="103" t="n">
        <f aca="false">AP230+AQ230+AR230</f>
        <v>0</v>
      </c>
      <c r="AT230" s="103"/>
      <c r="AU230" s="90" t="n">
        <f aca="false">AS230+AN230</f>
        <v>0</v>
      </c>
      <c r="AW230" s="90" t="n">
        <f aca="false">AI230+AF230+AC230</f>
        <v>0</v>
      </c>
      <c r="AX230" s="104"/>
    </row>
    <row r="231" customFormat="false" ht="12" hidden="false" customHeight="true" outlineLevel="0" collapsed="false">
      <c r="A231" s="94" t="n">
        <f aca="false">EDATE(A230,1)</f>
        <v>43556</v>
      </c>
      <c r="B231" s="95" t="n">
        <f aca="false">VLOOKUP(MONTH(A231),Volumes,4)</f>
        <v>10000</v>
      </c>
      <c r="C231" s="96"/>
      <c r="D231" s="97" t="n">
        <f aca="false">B231+C231</f>
        <v>10000</v>
      </c>
      <c r="E231" s="84" t="n">
        <f aca="false">IF(X231=0,0,IF(AND(X231=1,$H$3=1),D231*S231,IF($H$3=2,D231,"N/A")))</f>
        <v>0</v>
      </c>
      <c r="F231" s="84" t="n">
        <f aca="false">E231*W231</f>
        <v>0</v>
      </c>
      <c r="G231" s="32" t="n">
        <f aca="false">VLOOKUP($A231,Table,MATCH(G$4,Curves,0))</f>
        <v>4.0375</v>
      </c>
      <c r="H231" s="98" t="n">
        <f aca="false">G231</f>
        <v>4.0375</v>
      </c>
      <c r="I231" s="99" t="n">
        <f aca="false">H231</f>
        <v>4.0375</v>
      </c>
      <c r="J231" s="32" t="n">
        <f aca="false">VLOOKUP($A231,Table,MATCH(J$4,Curves,0))</f>
        <v>-0.0175</v>
      </c>
      <c r="K231" s="98" t="n">
        <f aca="false">J231</f>
        <v>-0.0175</v>
      </c>
      <c r="L231" s="99" t="n">
        <f aca="false">K231</f>
        <v>-0.0175</v>
      </c>
      <c r="M231" s="32" t="n">
        <f aca="false">VLOOKUP($A231,Table,MATCH(M$4,Curves,0))</f>
        <v>0.01</v>
      </c>
      <c r="N231" s="98" t="n">
        <f aca="false">VLOOKUP($A231,Table,MATCH(N$4,Curves,0))</f>
        <v>0.03</v>
      </c>
      <c r="O231" s="99" t="n">
        <f aca="false">N231</f>
        <v>0.03</v>
      </c>
      <c r="P231" s="100"/>
      <c r="Q231" s="99" t="n">
        <f aca="false">O231+L231+I231</f>
        <v>4.05</v>
      </c>
      <c r="R231" s="100"/>
      <c r="S231" s="35" t="n">
        <f aca="false">A232-A231</f>
        <v>30</v>
      </c>
      <c r="T231" s="101" t="n">
        <f aca="false">CHOOSE(F$3,A232+24,A231)</f>
        <v>43610</v>
      </c>
      <c r="U231" s="35" t="n">
        <f aca="false">T231-C$3</f>
        <v>6836</v>
      </c>
      <c r="V231" s="32" t="n">
        <f aca="false">VLOOKUP($A231,Table,MATCH(V$4,Curves,0))</f>
        <v>0.070859002456139</v>
      </c>
      <c r="W231" s="102" t="n">
        <f aca="false">1/(1+CHOOSE(F$3,(V232+($K$3/10000))/2,(V231+($K$3/10000))/2))^(2*U231/365.25)</f>
        <v>0.271650006842297</v>
      </c>
      <c r="X231" s="35" t="n">
        <f aca="false">IF(AND(mthbeg&lt;=A231,mthend&gt;=A231),1,0)</f>
        <v>0</v>
      </c>
      <c r="Y231" s="35" t="n">
        <f aca="false">S231*X231</f>
        <v>0</v>
      </c>
      <c r="AA231" s="89" t="n">
        <f aca="false">F231*G231</f>
        <v>0</v>
      </c>
      <c r="AB231" s="89" t="n">
        <f aca="false">$F231*H231</f>
        <v>0</v>
      </c>
      <c r="AC231" s="89" t="n">
        <f aca="false">$F231*I231</f>
        <v>0</v>
      </c>
      <c r="AD231" s="89" t="n">
        <f aca="false">$F231*J231</f>
        <v>-0</v>
      </c>
      <c r="AE231" s="89" t="n">
        <f aca="false">$F231*K231</f>
        <v>-0</v>
      </c>
      <c r="AF231" s="89" t="n">
        <f aca="false">$F231*L231</f>
        <v>-0</v>
      </c>
      <c r="AG231" s="89" t="n">
        <f aca="false">$F231*M231</f>
        <v>0</v>
      </c>
      <c r="AH231" s="89" t="n">
        <f aca="false">$F231*N231</f>
        <v>0</v>
      </c>
      <c r="AI231" s="89" t="n">
        <f aca="false">F231*O231</f>
        <v>0</v>
      </c>
      <c r="AJ231" s="93"/>
      <c r="AK231" s="89" t="n">
        <f aca="false">CHOOSE($G$3,AB231-AC231,AC231-AB231)</f>
        <v>0</v>
      </c>
      <c r="AL231" s="89" t="n">
        <f aca="false">CHOOSE($G$3,AE231-AF231,AF231-AE231)</f>
        <v>0</v>
      </c>
      <c r="AM231" s="89" t="n">
        <f aca="false">CHOOSE($G$3,AH231-AI231,AI231-AH231)</f>
        <v>0</v>
      </c>
      <c r="AN231" s="103" t="n">
        <f aca="false">SUM(AK231:AM231)</f>
        <v>0</v>
      </c>
      <c r="AP231" s="89" t="n">
        <f aca="false">CHOOSE($G$3,AA231-AB231,AB231-AA231)</f>
        <v>0</v>
      </c>
      <c r="AQ231" s="89" t="n">
        <f aca="false">CHOOSE($G$3,AD231-AE231,AE231-AD231)</f>
        <v>0</v>
      </c>
      <c r="AR231" s="89" t="n">
        <f aca="false">CHOOSE($G$3,AG231-AH231,AH231-AG231)</f>
        <v>0</v>
      </c>
      <c r="AS231" s="103" t="n">
        <f aca="false">AP231+AQ231+AR231</f>
        <v>0</v>
      </c>
      <c r="AT231" s="103"/>
      <c r="AU231" s="90" t="n">
        <f aca="false">AS231+AN231</f>
        <v>0</v>
      </c>
      <c r="AW231" s="90" t="n">
        <f aca="false">AI231+AF231+AC231</f>
        <v>0</v>
      </c>
      <c r="AX231" s="104"/>
    </row>
    <row r="232" customFormat="false" ht="12" hidden="false" customHeight="true" outlineLevel="0" collapsed="false">
      <c r="A232" s="94" t="n">
        <f aca="false">EDATE(A231,1)</f>
        <v>43586</v>
      </c>
      <c r="B232" s="95" t="n">
        <f aca="false">VLOOKUP(MONTH(A232),Volumes,4)</f>
        <v>20000</v>
      </c>
      <c r="C232" s="96"/>
      <c r="D232" s="97" t="n">
        <f aca="false">B232+C232</f>
        <v>20000</v>
      </c>
      <c r="E232" s="84" t="n">
        <f aca="false">IF(X232=0,0,IF(AND(X232=1,$H$3=1),D232*S232,IF($H$3=2,D232,"N/A")))</f>
        <v>0</v>
      </c>
      <c r="F232" s="84" t="n">
        <f aca="false">E232*W232</f>
        <v>0</v>
      </c>
      <c r="G232" s="32" t="n">
        <f aca="false">VLOOKUP($A232,Table,MATCH(G$4,Curves,0))</f>
        <v>4.0375</v>
      </c>
      <c r="H232" s="98" t="n">
        <f aca="false">G232</f>
        <v>4.0375</v>
      </c>
      <c r="I232" s="99" t="n">
        <f aca="false">H232</f>
        <v>4.0375</v>
      </c>
      <c r="J232" s="32" t="n">
        <f aca="false">VLOOKUP($A232,Table,MATCH(J$4,Curves,0))</f>
        <v>-0.0175</v>
      </c>
      <c r="K232" s="98" t="n">
        <f aca="false">J232</f>
        <v>-0.0175</v>
      </c>
      <c r="L232" s="99" t="n">
        <f aca="false">K232</f>
        <v>-0.0175</v>
      </c>
      <c r="M232" s="32" t="n">
        <f aca="false">VLOOKUP($A232,Table,MATCH(M$4,Curves,0))</f>
        <v>0.01</v>
      </c>
      <c r="N232" s="98" t="n">
        <f aca="false">VLOOKUP($A232,Table,MATCH(N$4,Curves,0))</f>
        <v>0.03</v>
      </c>
      <c r="O232" s="99" t="n">
        <f aca="false">N232</f>
        <v>0.03</v>
      </c>
      <c r="P232" s="100"/>
      <c r="Q232" s="99" t="n">
        <f aca="false">O232+L232+I232</f>
        <v>4.05</v>
      </c>
      <c r="R232" s="100"/>
      <c r="S232" s="35" t="n">
        <f aca="false">A233-A232</f>
        <v>31</v>
      </c>
      <c r="T232" s="101" t="n">
        <f aca="false">CHOOSE(F$3,A233+24,A232)</f>
        <v>43641</v>
      </c>
      <c r="U232" s="35" t="n">
        <f aca="false">T232-C$3</f>
        <v>6867</v>
      </c>
      <c r="V232" s="32" t="n">
        <f aca="false">VLOOKUP($A232,Table,MATCH(V$4,Curves,0))</f>
        <v>0.070859002456139</v>
      </c>
      <c r="W232" s="102" t="n">
        <f aca="false">1/(1+CHOOSE(F$3,(V233+($K$3/10000))/2,(V232+($K$3/10000))/2))^(2*U232/365.25)</f>
        <v>0.270049301764153</v>
      </c>
      <c r="X232" s="35" t="n">
        <f aca="false">IF(AND(mthbeg&lt;=A232,mthend&gt;=A232),1,0)</f>
        <v>0</v>
      </c>
      <c r="Y232" s="35" t="n">
        <f aca="false">S232*X232</f>
        <v>0</v>
      </c>
      <c r="AA232" s="89" t="n">
        <f aca="false">F232*G232</f>
        <v>0</v>
      </c>
      <c r="AB232" s="89" t="n">
        <f aca="false">$F232*H232</f>
        <v>0</v>
      </c>
      <c r="AC232" s="89" t="n">
        <f aca="false">$F232*I232</f>
        <v>0</v>
      </c>
      <c r="AD232" s="89" t="n">
        <f aca="false">$F232*J232</f>
        <v>-0</v>
      </c>
      <c r="AE232" s="89" t="n">
        <f aca="false">$F232*K232</f>
        <v>-0</v>
      </c>
      <c r="AF232" s="89" t="n">
        <f aca="false">$F232*L232</f>
        <v>-0</v>
      </c>
      <c r="AG232" s="89" t="n">
        <f aca="false">$F232*M232</f>
        <v>0</v>
      </c>
      <c r="AH232" s="89" t="n">
        <f aca="false">$F232*N232</f>
        <v>0</v>
      </c>
      <c r="AI232" s="89" t="n">
        <f aca="false">F232*O232</f>
        <v>0</v>
      </c>
      <c r="AJ232" s="93"/>
      <c r="AK232" s="89" t="n">
        <f aca="false">CHOOSE($G$3,AB232-AC232,AC232-AB232)</f>
        <v>0</v>
      </c>
      <c r="AL232" s="89" t="n">
        <f aca="false">CHOOSE($G$3,AE232-AF232,AF232-AE232)</f>
        <v>0</v>
      </c>
      <c r="AM232" s="89" t="n">
        <f aca="false">CHOOSE($G$3,AH232-AI232,AI232-AH232)</f>
        <v>0</v>
      </c>
      <c r="AN232" s="103" t="n">
        <f aca="false">SUM(AK232:AM232)</f>
        <v>0</v>
      </c>
      <c r="AP232" s="89" t="n">
        <f aca="false">CHOOSE($G$3,AA232-AB232,AB232-AA232)</f>
        <v>0</v>
      </c>
      <c r="AQ232" s="89" t="n">
        <f aca="false">CHOOSE($G$3,AD232-AE232,AE232-AD232)</f>
        <v>0</v>
      </c>
      <c r="AR232" s="89" t="n">
        <f aca="false">CHOOSE($G$3,AG232-AH232,AH232-AG232)</f>
        <v>0</v>
      </c>
      <c r="AS232" s="103" t="n">
        <f aca="false">AP232+AQ232+AR232</f>
        <v>0</v>
      </c>
      <c r="AT232" s="103"/>
      <c r="AU232" s="90" t="n">
        <f aca="false">AS232+AN232</f>
        <v>0</v>
      </c>
      <c r="AW232" s="90" t="n">
        <f aca="false">AI232+AF232+AC232</f>
        <v>0</v>
      </c>
      <c r="AX232" s="104"/>
    </row>
    <row r="233" customFormat="false" ht="12" hidden="false" customHeight="true" outlineLevel="0" collapsed="false">
      <c r="A233" s="94" t="n">
        <f aca="false">EDATE(A232,1)</f>
        <v>43617</v>
      </c>
      <c r="B233" s="95" t="n">
        <f aca="false">VLOOKUP(MONTH(A233),Volumes,4)</f>
        <v>40000</v>
      </c>
      <c r="C233" s="96"/>
      <c r="D233" s="97" t="n">
        <f aca="false">B233+C233</f>
        <v>40000</v>
      </c>
      <c r="E233" s="84" t="n">
        <f aca="false">IF(X233=0,0,IF(AND(X233=1,$H$3=1),D233*S233,IF($H$3=2,D233,"N/A")))</f>
        <v>0</v>
      </c>
      <c r="F233" s="84" t="n">
        <f aca="false">E233*W233</f>
        <v>0</v>
      </c>
      <c r="G233" s="32" t="n">
        <f aca="false">VLOOKUP($A233,Table,MATCH(G$4,Curves,0))</f>
        <v>4.0375</v>
      </c>
      <c r="H233" s="98" t="n">
        <f aca="false">G233</f>
        <v>4.0375</v>
      </c>
      <c r="I233" s="99" t="n">
        <f aca="false">H233</f>
        <v>4.0375</v>
      </c>
      <c r="J233" s="32" t="n">
        <f aca="false">VLOOKUP($A233,Table,MATCH(J$4,Curves,0))</f>
        <v>-0.0175</v>
      </c>
      <c r="K233" s="98" t="n">
        <f aca="false">J233</f>
        <v>-0.0175</v>
      </c>
      <c r="L233" s="99" t="n">
        <f aca="false">K233</f>
        <v>-0.0175</v>
      </c>
      <c r="M233" s="32" t="n">
        <f aca="false">VLOOKUP($A233,Table,MATCH(M$4,Curves,0))</f>
        <v>0.01</v>
      </c>
      <c r="N233" s="98" t="n">
        <f aca="false">VLOOKUP($A233,Table,MATCH(N$4,Curves,0))</f>
        <v>0.03</v>
      </c>
      <c r="O233" s="99" t="n">
        <f aca="false">N233</f>
        <v>0.03</v>
      </c>
      <c r="P233" s="100"/>
      <c r="Q233" s="99" t="n">
        <f aca="false">O233+L233+I233</f>
        <v>4.05</v>
      </c>
      <c r="R233" s="100"/>
      <c r="S233" s="35" t="n">
        <f aca="false">A234-A233</f>
        <v>30</v>
      </c>
      <c r="T233" s="101" t="n">
        <f aca="false">CHOOSE(F$3,A234+24,A233)</f>
        <v>43671</v>
      </c>
      <c r="U233" s="35" t="n">
        <f aca="false">T233-C$3</f>
        <v>6897</v>
      </c>
      <c r="V233" s="32" t="n">
        <f aca="false">VLOOKUP($A233,Table,MATCH(V$4,Curves,0))</f>
        <v>0.070859002456139</v>
      </c>
      <c r="W233" s="102" t="n">
        <f aca="false">1/(1+CHOOSE(F$3,(V234+($K$3/10000))/2,(V233+($K$3/10000))/2))^(2*U233/365.25)</f>
        <v>0.268509213612732</v>
      </c>
      <c r="X233" s="35" t="n">
        <f aca="false">IF(AND(mthbeg&lt;=A233,mthend&gt;=A233),1,0)</f>
        <v>0</v>
      </c>
      <c r="Y233" s="35" t="n">
        <f aca="false">S233*X233</f>
        <v>0</v>
      </c>
      <c r="AA233" s="89" t="n">
        <f aca="false">F233*G233</f>
        <v>0</v>
      </c>
      <c r="AB233" s="89" t="n">
        <f aca="false">$F233*H233</f>
        <v>0</v>
      </c>
      <c r="AC233" s="89" t="n">
        <f aca="false">$F233*I233</f>
        <v>0</v>
      </c>
      <c r="AD233" s="89" t="n">
        <f aca="false">$F233*J233</f>
        <v>-0</v>
      </c>
      <c r="AE233" s="89" t="n">
        <f aca="false">$F233*K233</f>
        <v>-0</v>
      </c>
      <c r="AF233" s="89" t="n">
        <f aca="false">$F233*L233</f>
        <v>-0</v>
      </c>
      <c r="AG233" s="89" t="n">
        <f aca="false">$F233*M233</f>
        <v>0</v>
      </c>
      <c r="AH233" s="89" t="n">
        <f aca="false">$F233*N233</f>
        <v>0</v>
      </c>
      <c r="AI233" s="89" t="n">
        <f aca="false">F233*O233</f>
        <v>0</v>
      </c>
      <c r="AJ233" s="93"/>
      <c r="AK233" s="89" t="n">
        <f aca="false">CHOOSE($G$3,AB233-AC233,AC233-AB233)</f>
        <v>0</v>
      </c>
      <c r="AL233" s="89" t="n">
        <f aca="false">CHOOSE($G$3,AE233-AF233,AF233-AE233)</f>
        <v>0</v>
      </c>
      <c r="AM233" s="89" t="n">
        <f aca="false">CHOOSE($G$3,AH233-AI233,AI233-AH233)</f>
        <v>0</v>
      </c>
      <c r="AN233" s="103" t="n">
        <f aca="false">SUM(AK233:AM233)</f>
        <v>0</v>
      </c>
      <c r="AP233" s="89" t="n">
        <f aca="false">CHOOSE($G$3,AA233-AB233,AB233-AA233)</f>
        <v>0</v>
      </c>
      <c r="AQ233" s="89" t="n">
        <f aca="false">CHOOSE($G$3,AD233-AE233,AE233-AD233)</f>
        <v>0</v>
      </c>
      <c r="AR233" s="89" t="n">
        <f aca="false">CHOOSE($G$3,AG233-AH233,AH233-AG233)</f>
        <v>0</v>
      </c>
      <c r="AS233" s="103" t="n">
        <f aca="false">AP233+AQ233+AR233</f>
        <v>0</v>
      </c>
      <c r="AT233" s="103"/>
      <c r="AU233" s="90" t="n">
        <f aca="false">AS233+AN233</f>
        <v>0</v>
      </c>
      <c r="AW233" s="90" t="n">
        <f aca="false">AI233+AF233+AC233</f>
        <v>0</v>
      </c>
      <c r="AX233" s="104"/>
    </row>
    <row r="234" customFormat="false" ht="12" hidden="false" customHeight="true" outlineLevel="0" collapsed="false">
      <c r="A234" s="94" t="n">
        <f aca="false">EDATE(A233,1)</f>
        <v>43647</v>
      </c>
      <c r="B234" s="95" t="n">
        <f aca="false">VLOOKUP(MONTH(A234),Volumes,4)</f>
        <v>40000</v>
      </c>
      <c r="C234" s="96"/>
      <c r="D234" s="97" t="n">
        <f aca="false">B234+C234</f>
        <v>40000</v>
      </c>
      <c r="E234" s="84" t="n">
        <f aca="false">IF(X234=0,0,IF(AND(X234=1,$H$3=1),D234*S234,IF($H$3=2,D234,"N/A")))</f>
        <v>0</v>
      </c>
      <c r="F234" s="84" t="n">
        <f aca="false">E234*W234</f>
        <v>0</v>
      </c>
      <c r="G234" s="32" t="n">
        <f aca="false">VLOOKUP($A234,Table,MATCH(G$4,Curves,0))</f>
        <v>4.0375</v>
      </c>
      <c r="H234" s="98" t="n">
        <f aca="false">G234</f>
        <v>4.0375</v>
      </c>
      <c r="I234" s="99" t="n">
        <f aca="false">H234</f>
        <v>4.0375</v>
      </c>
      <c r="J234" s="32" t="n">
        <f aca="false">VLOOKUP($A234,Table,MATCH(J$4,Curves,0))</f>
        <v>-0.0175</v>
      </c>
      <c r="K234" s="98" t="n">
        <f aca="false">J234</f>
        <v>-0.0175</v>
      </c>
      <c r="L234" s="99" t="n">
        <f aca="false">K234</f>
        <v>-0.0175</v>
      </c>
      <c r="M234" s="32" t="n">
        <f aca="false">VLOOKUP($A234,Table,MATCH(M$4,Curves,0))</f>
        <v>0.01</v>
      </c>
      <c r="N234" s="98" t="n">
        <f aca="false">VLOOKUP($A234,Table,MATCH(N$4,Curves,0))</f>
        <v>0.03</v>
      </c>
      <c r="O234" s="99" t="n">
        <f aca="false">N234</f>
        <v>0.03</v>
      </c>
      <c r="P234" s="100"/>
      <c r="Q234" s="99" t="n">
        <f aca="false">O234+L234+I234</f>
        <v>4.05</v>
      </c>
      <c r="R234" s="100"/>
      <c r="S234" s="35" t="n">
        <f aca="false">A235-A234</f>
        <v>31</v>
      </c>
      <c r="T234" s="101" t="n">
        <f aca="false">CHOOSE(F$3,A235+24,A234)</f>
        <v>43702</v>
      </c>
      <c r="U234" s="35" t="n">
        <f aca="false">T234-C$3</f>
        <v>6928</v>
      </c>
      <c r="V234" s="32" t="n">
        <f aca="false">VLOOKUP($A234,Table,MATCH(V$4,Curves,0))</f>
        <v>0.070859002456139</v>
      </c>
      <c r="W234" s="102" t="n">
        <f aca="false">1/(1+CHOOSE(F$3,(V235+($K$3/10000))/2,(V234+($K$3/10000))/2))^(2*U234/365.25)</f>
        <v>0.2669270157444</v>
      </c>
      <c r="X234" s="35" t="n">
        <f aca="false">IF(AND(mthbeg&lt;=A234,mthend&gt;=A234),1,0)</f>
        <v>0</v>
      </c>
      <c r="Y234" s="35" t="n">
        <f aca="false">S234*X234</f>
        <v>0</v>
      </c>
      <c r="AA234" s="89" t="n">
        <f aca="false">F234*G234</f>
        <v>0</v>
      </c>
      <c r="AB234" s="89" t="n">
        <f aca="false">$F234*H234</f>
        <v>0</v>
      </c>
      <c r="AC234" s="89" t="n">
        <f aca="false">$F234*I234</f>
        <v>0</v>
      </c>
      <c r="AD234" s="89" t="n">
        <f aca="false">$F234*J234</f>
        <v>-0</v>
      </c>
      <c r="AE234" s="89" t="n">
        <f aca="false">$F234*K234</f>
        <v>-0</v>
      </c>
      <c r="AF234" s="89" t="n">
        <f aca="false">$F234*L234</f>
        <v>-0</v>
      </c>
      <c r="AG234" s="89" t="n">
        <f aca="false">$F234*M234</f>
        <v>0</v>
      </c>
      <c r="AH234" s="89" t="n">
        <f aca="false">$F234*N234</f>
        <v>0</v>
      </c>
      <c r="AI234" s="89" t="n">
        <f aca="false">F234*O234</f>
        <v>0</v>
      </c>
      <c r="AJ234" s="93"/>
      <c r="AK234" s="89" t="n">
        <f aca="false">CHOOSE($G$3,AB234-AC234,AC234-AB234)</f>
        <v>0</v>
      </c>
      <c r="AL234" s="89" t="n">
        <f aca="false">CHOOSE($G$3,AE234-AF234,AF234-AE234)</f>
        <v>0</v>
      </c>
      <c r="AM234" s="89" t="n">
        <f aca="false">CHOOSE($G$3,AH234-AI234,AI234-AH234)</f>
        <v>0</v>
      </c>
      <c r="AN234" s="103" t="n">
        <f aca="false">SUM(AK234:AM234)</f>
        <v>0</v>
      </c>
      <c r="AP234" s="89" t="n">
        <f aca="false">CHOOSE($G$3,AA234-AB234,AB234-AA234)</f>
        <v>0</v>
      </c>
      <c r="AQ234" s="89" t="n">
        <f aca="false">CHOOSE($G$3,AD234-AE234,AE234-AD234)</f>
        <v>0</v>
      </c>
      <c r="AR234" s="89" t="n">
        <f aca="false">CHOOSE($G$3,AG234-AH234,AH234-AG234)</f>
        <v>0</v>
      </c>
      <c r="AS234" s="103" t="n">
        <f aca="false">AP234+AQ234+AR234</f>
        <v>0</v>
      </c>
      <c r="AT234" s="103"/>
      <c r="AU234" s="90" t="n">
        <f aca="false">AS234+AN234</f>
        <v>0</v>
      </c>
      <c r="AW234" s="90" t="n">
        <f aca="false">AI234+AF234+AC234</f>
        <v>0</v>
      </c>
      <c r="AX234" s="104"/>
    </row>
    <row r="235" customFormat="false" ht="12" hidden="false" customHeight="true" outlineLevel="0" collapsed="false">
      <c r="A235" s="94" t="n">
        <f aca="false">EDATE(A234,1)</f>
        <v>43678</v>
      </c>
      <c r="B235" s="95" t="n">
        <f aca="false">VLOOKUP(MONTH(A235),Volumes,4)</f>
        <v>40000</v>
      </c>
      <c r="C235" s="96"/>
      <c r="D235" s="97" t="n">
        <f aca="false">B235+C235</f>
        <v>40000</v>
      </c>
      <c r="E235" s="84" t="n">
        <f aca="false">IF(X235=0,0,IF(AND(X235=1,$H$3=1),D235*S235,IF($H$3=2,D235,"N/A")))</f>
        <v>0</v>
      </c>
      <c r="F235" s="84" t="n">
        <f aca="false">E235*W235</f>
        <v>0</v>
      </c>
      <c r="G235" s="32" t="n">
        <f aca="false">VLOOKUP($A235,Table,MATCH(G$4,Curves,0))</f>
        <v>4.0375</v>
      </c>
      <c r="H235" s="98" t="n">
        <f aca="false">G235</f>
        <v>4.0375</v>
      </c>
      <c r="I235" s="99" t="n">
        <f aca="false">H235</f>
        <v>4.0375</v>
      </c>
      <c r="J235" s="32" t="n">
        <f aca="false">VLOOKUP($A235,Table,MATCH(J$4,Curves,0))</f>
        <v>-0.0175</v>
      </c>
      <c r="K235" s="98" t="n">
        <f aca="false">J235</f>
        <v>-0.0175</v>
      </c>
      <c r="L235" s="99" t="n">
        <f aca="false">K235</f>
        <v>-0.0175</v>
      </c>
      <c r="M235" s="32" t="n">
        <f aca="false">VLOOKUP($A235,Table,MATCH(M$4,Curves,0))</f>
        <v>0.01</v>
      </c>
      <c r="N235" s="98" t="n">
        <f aca="false">VLOOKUP($A235,Table,MATCH(N$4,Curves,0))</f>
        <v>0.03</v>
      </c>
      <c r="O235" s="99" t="n">
        <f aca="false">N235</f>
        <v>0.03</v>
      </c>
      <c r="P235" s="100"/>
      <c r="Q235" s="99" t="n">
        <f aca="false">O235+L235+I235</f>
        <v>4.05</v>
      </c>
      <c r="R235" s="100"/>
      <c r="S235" s="35" t="n">
        <f aca="false">A236-A235</f>
        <v>31</v>
      </c>
      <c r="T235" s="101" t="n">
        <f aca="false">CHOOSE(F$3,A236+24,A235)</f>
        <v>43733</v>
      </c>
      <c r="U235" s="35" t="n">
        <f aca="false">T235-C$3</f>
        <v>6959</v>
      </c>
      <c r="V235" s="32" t="n">
        <f aca="false">VLOOKUP($A235,Table,MATCH(V$4,Curves,0))</f>
        <v>0.070859002456139</v>
      </c>
      <c r="W235" s="102" t="n">
        <f aca="false">1/(1+CHOOSE(F$3,(V236+($K$3/10000))/2,(V235+($K$3/10000))/2))^(2*U235/365.25)</f>
        <v>0.265354141020182</v>
      </c>
      <c r="X235" s="35" t="n">
        <f aca="false">IF(AND(mthbeg&lt;=A235,mthend&gt;=A235),1,0)</f>
        <v>0</v>
      </c>
      <c r="Y235" s="35" t="n">
        <f aca="false">S235*X235</f>
        <v>0</v>
      </c>
      <c r="AA235" s="89" t="n">
        <f aca="false">F235*G235</f>
        <v>0</v>
      </c>
      <c r="AB235" s="89" t="n">
        <f aca="false">$F235*H235</f>
        <v>0</v>
      </c>
      <c r="AC235" s="89" t="n">
        <f aca="false">$F235*I235</f>
        <v>0</v>
      </c>
      <c r="AD235" s="89" t="n">
        <f aca="false">$F235*J235</f>
        <v>-0</v>
      </c>
      <c r="AE235" s="89" t="n">
        <f aca="false">$F235*K235</f>
        <v>-0</v>
      </c>
      <c r="AF235" s="89" t="n">
        <f aca="false">$F235*L235</f>
        <v>-0</v>
      </c>
      <c r="AG235" s="89" t="n">
        <f aca="false">$F235*M235</f>
        <v>0</v>
      </c>
      <c r="AH235" s="89" t="n">
        <f aca="false">$F235*N235</f>
        <v>0</v>
      </c>
      <c r="AI235" s="89" t="n">
        <f aca="false">F235*O235</f>
        <v>0</v>
      </c>
      <c r="AJ235" s="93"/>
      <c r="AK235" s="89" t="n">
        <f aca="false">CHOOSE($G$3,AB235-AC235,AC235-AB235)</f>
        <v>0</v>
      </c>
      <c r="AL235" s="89" t="n">
        <f aca="false">CHOOSE($G$3,AE235-AF235,AF235-AE235)</f>
        <v>0</v>
      </c>
      <c r="AM235" s="89" t="n">
        <f aca="false">CHOOSE($G$3,AH235-AI235,AI235-AH235)</f>
        <v>0</v>
      </c>
      <c r="AN235" s="103" t="n">
        <f aca="false">SUM(AK235:AM235)</f>
        <v>0</v>
      </c>
      <c r="AP235" s="89" t="n">
        <f aca="false">CHOOSE($G$3,AA235-AB235,AB235-AA235)</f>
        <v>0</v>
      </c>
      <c r="AQ235" s="89" t="n">
        <f aca="false">CHOOSE($G$3,AD235-AE235,AE235-AD235)</f>
        <v>0</v>
      </c>
      <c r="AR235" s="89" t="n">
        <f aca="false">CHOOSE($G$3,AG235-AH235,AH235-AG235)</f>
        <v>0</v>
      </c>
      <c r="AS235" s="103" t="n">
        <f aca="false">AP235+AQ235+AR235</f>
        <v>0</v>
      </c>
      <c r="AT235" s="103"/>
      <c r="AU235" s="90" t="n">
        <f aca="false">AS235+AN235</f>
        <v>0</v>
      </c>
      <c r="AW235" s="90" t="n">
        <f aca="false">AI235+AF235+AC235</f>
        <v>0</v>
      </c>
      <c r="AX235" s="104"/>
    </row>
    <row r="236" customFormat="false" ht="12" hidden="false" customHeight="true" outlineLevel="0" collapsed="false">
      <c r="A236" s="94" t="n">
        <f aca="false">EDATE(A235,1)</f>
        <v>43709</v>
      </c>
      <c r="B236" s="95" t="n">
        <f aca="false">VLOOKUP(MONTH(A236),Volumes,4)</f>
        <v>20000</v>
      </c>
      <c r="C236" s="96"/>
      <c r="D236" s="97" t="n">
        <f aca="false">B236+C236</f>
        <v>20000</v>
      </c>
      <c r="E236" s="84" t="n">
        <f aca="false">IF(X236=0,0,IF(AND(X236=1,$H$3=1),D236*S236,IF($H$3=2,D236,"N/A")))</f>
        <v>0</v>
      </c>
      <c r="F236" s="84" t="n">
        <f aca="false">E236*W236</f>
        <v>0</v>
      </c>
      <c r="G236" s="32" t="n">
        <f aca="false">VLOOKUP($A236,Table,MATCH(G$4,Curves,0))</f>
        <v>4.0375</v>
      </c>
      <c r="H236" s="98" t="n">
        <f aca="false">G236</f>
        <v>4.0375</v>
      </c>
      <c r="I236" s="99" t="n">
        <f aca="false">H236</f>
        <v>4.0375</v>
      </c>
      <c r="J236" s="32" t="n">
        <f aca="false">VLOOKUP($A236,Table,MATCH(J$4,Curves,0))</f>
        <v>-0.0175</v>
      </c>
      <c r="K236" s="98" t="n">
        <f aca="false">J236</f>
        <v>-0.0175</v>
      </c>
      <c r="L236" s="99" t="n">
        <f aca="false">K236</f>
        <v>-0.0175</v>
      </c>
      <c r="M236" s="32" t="n">
        <f aca="false">VLOOKUP($A236,Table,MATCH(M$4,Curves,0))</f>
        <v>0.01</v>
      </c>
      <c r="N236" s="98" t="n">
        <f aca="false">VLOOKUP($A236,Table,MATCH(N$4,Curves,0))</f>
        <v>0.03</v>
      </c>
      <c r="O236" s="99" t="n">
        <f aca="false">N236</f>
        <v>0.03</v>
      </c>
      <c r="P236" s="100"/>
      <c r="Q236" s="99" t="n">
        <f aca="false">O236+L236+I236</f>
        <v>4.05</v>
      </c>
      <c r="R236" s="100"/>
      <c r="S236" s="35" t="n">
        <f aca="false">A237-A236</f>
        <v>30</v>
      </c>
      <c r="T236" s="101" t="n">
        <f aca="false">CHOOSE(F$3,A237+24,A236)</f>
        <v>43763</v>
      </c>
      <c r="U236" s="35" t="n">
        <f aca="false">T236-C$3</f>
        <v>6989</v>
      </c>
      <c r="V236" s="32" t="n">
        <f aca="false">VLOOKUP($A236,Table,MATCH(V$4,Curves,0))</f>
        <v>0.070859002456139</v>
      </c>
      <c r="W236" s="102" t="n">
        <f aca="false">1/(1+CHOOSE(F$3,(V237+($K$3/10000))/2,(V236+($K$3/10000))/2))^(2*U236/365.25)</f>
        <v>0.263840829318037</v>
      </c>
      <c r="X236" s="35" t="n">
        <f aca="false">IF(AND(mthbeg&lt;=A236,mthend&gt;=A236),1,0)</f>
        <v>0</v>
      </c>
      <c r="Y236" s="35" t="n">
        <f aca="false">S236*X236</f>
        <v>0</v>
      </c>
      <c r="AA236" s="89" t="n">
        <f aca="false">F236*G236</f>
        <v>0</v>
      </c>
      <c r="AB236" s="89" t="n">
        <f aca="false">$F236*H236</f>
        <v>0</v>
      </c>
      <c r="AC236" s="89" t="n">
        <f aca="false">$F236*I236</f>
        <v>0</v>
      </c>
      <c r="AD236" s="89" t="n">
        <f aca="false">$F236*J236</f>
        <v>-0</v>
      </c>
      <c r="AE236" s="89" t="n">
        <f aca="false">$F236*K236</f>
        <v>-0</v>
      </c>
      <c r="AF236" s="89" t="n">
        <f aca="false">$F236*L236</f>
        <v>-0</v>
      </c>
      <c r="AG236" s="89" t="n">
        <f aca="false">$F236*M236</f>
        <v>0</v>
      </c>
      <c r="AH236" s="89" t="n">
        <f aca="false">$F236*N236</f>
        <v>0</v>
      </c>
      <c r="AI236" s="89" t="n">
        <f aca="false">F236*O236</f>
        <v>0</v>
      </c>
      <c r="AJ236" s="93"/>
      <c r="AK236" s="89" t="n">
        <f aca="false">CHOOSE($G$3,AB236-AC236,AC236-AB236)</f>
        <v>0</v>
      </c>
      <c r="AL236" s="89" t="n">
        <f aca="false">CHOOSE($G$3,AE236-AF236,AF236-AE236)</f>
        <v>0</v>
      </c>
      <c r="AM236" s="89" t="n">
        <f aca="false">CHOOSE($G$3,AH236-AI236,AI236-AH236)</f>
        <v>0</v>
      </c>
      <c r="AN236" s="103" t="n">
        <f aca="false">SUM(AK236:AM236)</f>
        <v>0</v>
      </c>
      <c r="AP236" s="89" t="n">
        <f aca="false">CHOOSE($G$3,AA236-AB236,AB236-AA236)</f>
        <v>0</v>
      </c>
      <c r="AQ236" s="89" t="n">
        <f aca="false">CHOOSE($G$3,AD236-AE236,AE236-AD236)</f>
        <v>0</v>
      </c>
      <c r="AR236" s="89" t="n">
        <f aca="false">CHOOSE($G$3,AG236-AH236,AH236-AG236)</f>
        <v>0</v>
      </c>
      <c r="AS236" s="103" t="n">
        <f aca="false">AP236+AQ236+AR236</f>
        <v>0</v>
      </c>
      <c r="AT236" s="103"/>
      <c r="AU236" s="90" t="n">
        <f aca="false">AS236+AN236</f>
        <v>0</v>
      </c>
      <c r="AW236" s="90" t="n">
        <f aca="false">AI236+AF236+AC236</f>
        <v>0</v>
      </c>
      <c r="AX236" s="104"/>
    </row>
    <row r="237" customFormat="false" ht="12" hidden="false" customHeight="true" outlineLevel="0" collapsed="false">
      <c r="A237" s="94" t="n">
        <f aca="false">EDATE(A236,1)</f>
        <v>43739</v>
      </c>
      <c r="B237" s="95" t="n">
        <f aca="false">VLOOKUP(MONTH(A237),Volumes,4)</f>
        <v>10000</v>
      </c>
      <c r="C237" s="96"/>
      <c r="D237" s="97" t="n">
        <f aca="false">B237+C237</f>
        <v>10000</v>
      </c>
      <c r="E237" s="84" t="n">
        <f aca="false">IF(X237=0,0,IF(AND(X237=1,$H$3=1),D237*S237,IF($H$3=2,D237,"N/A")))</f>
        <v>0</v>
      </c>
      <c r="F237" s="84" t="n">
        <f aca="false">E237*W237</f>
        <v>0</v>
      </c>
      <c r="G237" s="32" t="n">
        <f aca="false">VLOOKUP($A237,Table,MATCH(G$4,Curves,0))</f>
        <v>4.0375</v>
      </c>
      <c r="H237" s="98" t="n">
        <f aca="false">G237</f>
        <v>4.0375</v>
      </c>
      <c r="I237" s="99" t="n">
        <f aca="false">H237</f>
        <v>4.0375</v>
      </c>
      <c r="J237" s="32" t="n">
        <f aca="false">VLOOKUP($A237,Table,MATCH(J$4,Curves,0))</f>
        <v>-0.0175</v>
      </c>
      <c r="K237" s="98" t="n">
        <f aca="false">J237</f>
        <v>-0.0175</v>
      </c>
      <c r="L237" s="99" t="n">
        <f aca="false">K237</f>
        <v>-0.0175</v>
      </c>
      <c r="M237" s="32" t="n">
        <f aca="false">VLOOKUP($A237,Table,MATCH(M$4,Curves,0))</f>
        <v>0.01</v>
      </c>
      <c r="N237" s="98" t="n">
        <f aca="false">VLOOKUP($A237,Table,MATCH(N$4,Curves,0))</f>
        <v>0.03</v>
      </c>
      <c r="O237" s="99" t="n">
        <f aca="false">N237</f>
        <v>0.03</v>
      </c>
      <c r="P237" s="100"/>
      <c r="Q237" s="99" t="n">
        <f aca="false">O237+L237+I237</f>
        <v>4.05</v>
      </c>
      <c r="R237" s="100"/>
      <c r="S237" s="35" t="n">
        <f aca="false">A238-A237</f>
        <v>31</v>
      </c>
      <c r="T237" s="101" t="n">
        <f aca="false">CHOOSE(F$3,A238+24,A237)</f>
        <v>43794</v>
      </c>
      <c r="U237" s="35" t="n">
        <f aca="false">T237-C$3</f>
        <v>7020</v>
      </c>
      <c r="V237" s="32" t="n">
        <f aca="false">VLOOKUP($A237,Table,MATCH(V$4,Curves,0))</f>
        <v>0.070859002456139</v>
      </c>
      <c r="W237" s="102" t="n">
        <f aca="false">1/(1+CHOOSE(F$3,(V238+($K$3/10000))/2,(V237+($K$3/10000))/2))^(2*U237/365.25)</f>
        <v>0.262286140031553</v>
      </c>
      <c r="X237" s="35" t="n">
        <f aca="false">IF(AND(mthbeg&lt;=A237,mthend&gt;=A237),1,0)</f>
        <v>0</v>
      </c>
      <c r="Y237" s="35" t="n">
        <f aca="false">S237*X237</f>
        <v>0</v>
      </c>
      <c r="AA237" s="89" t="n">
        <f aca="false">F237*G237</f>
        <v>0</v>
      </c>
      <c r="AB237" s="89" t="n">
        <f aca="false">$F237*H237</f>
        <v>0</v>
      </c>
      <c r="AC237" s="89" t="n">
        <f aca="false">$F237*I237</f>
        <v>0</v>
      </c>
      <c r="AD237" s="89" t="n">
        <f aca="false">$F237*J237</f>
        <v>-0</v>
      </c>
      <c r="AE237" s="89" t="n">
        <f aca="false">$F237*K237</f>
        <v>-0</v>
      </c>
      <c r="AF237" s="89" t="n">
        <f aca="false">$F237*L237</f>
        <v>-0</v>
      </c>
      <c r="AG237" s="89" t="n">
        <f aca="false">$F237*M237</f>
        <v>0</v>
      </c>
      <c r="AH237" s="89" t="n">
        <f aca="false">$F237*N237</f>
        <v>0</v>
      </c>
      <c r="AI237" s="89" t="n">
        <f aca="false">F237*O237</f>
        <v>0</v>
      </c>
      <c r="AJ237" s="93"/>
      <c r="AK237" s="89" t="n">
        <f aca="false">CHOOSE($G$3,AB237-AC237,AC237-AB237)</f>
        <v>0</v>
      </c>
      <c r="AL237" s="89" t="n">
        <f aca="false">CHOOSE($G$3,AE237-AF237,AF237-AE237)</f>
        <v>0</v>
      </c>
      <c r="AM237" s="89" t="n">
        <f aca="false">CHOOSE($G$3,AH237-AI237,AI237-AH237)</f>
        <v>0</v>
      </c>
      <c r="AN237" s="103" t="n">
        <f aca="false">SUM(AK237:AM237)</f>
        <v>0</v>
      </c>
      <c r="AP237" s="89" t="n">
        <f aca="false">CHOOSE($G$3,AA237-AB237,AB237-AA237)</f>
        <v>0</v>
      </c>
      <c r="AQ237" s="89" t="n">
        <f aca="false">CHOOSE($G$3,AD237-AE237,AE237-AD237)</f>
        <v>0</v>
      </c>
      <c r="AR237" s="89" t="n">
        <f aca="false">CHOOSE($G$3,AG237-AH237,AH237-AG237)</f>
        <v>0</v>
      </c>
      <c r="AS237" s="103" t="n">
        <f aca="false">AP237+AQ237+AR237</f>
        <v>0</v>
      </c>
      <c r="AT237" s="103"/>
      <c r="AU237" s="90" t="n">
        <f aca="false">AS237+AN237</f>
        <v>0</v>
      </c>
      <c r="AW237" s="90" t="n">
        <f aca="false">AI237+AF237+AC237</f>
        <v>0</v>
      </c>
      <c r="AX237" s="104"/>
    </row>
    <row r="238" customFormat="false" ht="12" hidden="false" customHeight="true" outlineLevel="0" collapsed="false">
      <c r="A238" s="94" t="n">
        <f aca="false">EDATE(A237,1)</f>
        <v>43770</v>
      </c>
      <c r="B238" s="95" t="n">
        <f aca="false">VLOOKUP(MONTH(A238),Volumes,4)</f>
        <v>10000</v>
      </c>
      <c r="C238" s="96"/>
      <c r="D238" s="97" t="n">
        <f aca="false">B238+C238</f>
        <v>10000</v>
      </c>
      <c r="E238" s="84" t="n">
        <f aca="false">IF(X238=0,0,IF(AND(X238=1,$H$3=1),D238*S238,IF($H$3=2,D238,"N/A")))</f>
        <v>0</v>
      </c>
      <c r="F238" s="84" t="n">
        <f aca="false">E238*W238</f>
        <v>0</v>
      </c>
      <c r="G238" s="32" t="n">
        <f aca="false">VLOOKUP($A238,Table,MATCH(G$4,Curves,0))</f>
        <v>4.0375</v>
      </c>
      <c r="H238" s="98" t="n">
        <f aca="false">G238</f>
        <v>4.0375</v>
      </c>
      <c r="I238" s="99" t="n">
        <f aca="false">H238</f>
        <v>4.0375</v>
      </c>
      <c r="J238" s="32" t="n">
        <f aca="false">VLOOKUP($A238,Table,MATCH(J$4,Curves,0))</f>
        <v>-0.0175</v>
      </c>
      <c r="K238" s="98" t="n">
        <f aca="false">J238</f>
        <v>-0.0175</v>
      </c>
      <c r="L238" s="99" t="n">
        <f aca="false">K238</f>
        <v>-0.0175</v>
      </c>
      <c r="M238" s="32" t="n">
        <f aca="false">VLOOKUP($A238,Table,MATCH(M$4,Curves,0))</f>
        <v>0.01</v>
      </c>
      <c r="N238" s="98" t="n">
        <f aca="false">VLOOKUP($A238,Table,MATCH(N$4,Curves,0))</f>
        <v>0.03</v>
      </c>
      <c r="O238" s="99" t="n">
        <f aca="false">N238</f>
        <v>0.03</v>
      </c>
      <c r="P238" s="100"/>
      <c r="Q238" s="99" t="n">
        <f aca="false">O238+L238+I238</f>
        <v>4.05</v>
      </c>
      <c r="R238" s="100"/>
      <c r="S238" s="35" t="n">
        <f aca="false">A239-A238</f>
        <v>30</v>
      </c>
      <c r="T238" s="101" t="n">
        <f aca="false">CHOOSE(F$3,A239+24,A238)</f>
        <v>43824</v>
      </c>
      <c r="U238" s="35" t="n">
        <f aca="false">T238-C$3</f>
        <v>7050</v>
      </c>
      <c r="V238" s="32" t="n">
        <f aca="false">VLOOKUP($A238,Table,MATCH(V$4,Curves,0))</f>
        <v>0.070859002456139</v>
      </c>
      <c r="W238" s="102" t="n">
        <f aca="false">1/(1+CHOOSE(F$3,(V239+($K$3/10000))/2,(V238+($K$3/10000))/2))^(2*U238/365.25)</f>
        <v>0.260790325104775</v>
      </c>
      <c r="X238" s="35" t="n">
        <f aca="false">IF(AND(mthbeg&lt;=A238,mthend&gt;=A238),1,0)</f>
        <v>0</v>
      </c>
      <c r="Y238" s="35" t="n">
        <f aca="false">S238*X238</f>
        <v>0</v>
      </c>
      <c r="AA238" s="89" t="n">
        <f aca="false">F238*G238</f>
        <v>0</v>
      </c>
      <c r="AB238" s="89" t="n">
        <f aca="false">$F238*H238</f>
        <v>0</v>
      </c>
      <c r="AC238" s="89" t="n">
        <f aca="false">$F238*I238</f>
        <v>0</v>
      </c>
      <c r="AD238" s="89" t="n">
        <f aca="false">$F238*J238</f>
        <v>-0</v>
      </c>
      <c r="AE238" s="89" t="n">
        <f aca="false">$F238*K238</f>
        <v>-0</v>
      </c>
      <c r="AF238" s="89" t="n">
        <f aca="false">$F238*L238</f>
        <v>-0</v>
      </c>
      <c r="AG238" s="89" t="n">
        <f aca="false">$F238*M238</f>
        <v>0</v>
      </c>
      <c r="AH238" s="89" t="n">
        <f aca="false">$F238*N238</f>
        <v>0</v>
      </c>
      <c r="AI238" s="89" t="n">
        <f aca="false">F238*O238</f>
        <v>0</v>
      </c>
      <c r="AJ238" s="93"/>
      <c r="AK238" s="89" t="n">
        <f aca="false">CHOOSE($G$3,AB238-AC238,AC238-AB238)</f>
        <v>0</v>
      </c>
      <c r="AL238" s="89" t="n">
        <f aca="false">CHOOSE($G$3,AE238-AF238,AF238-AE238)</f>
        <v>0</v>
      </c>
      <c r="AM238" s="89" t="n">
        <f aca="false">CHOOSE($G$3,AH238-AI238,AI238-AH238)</f>
        <v>0</v>
      </c>
      <c r="AN238" s="103" t="n">
        <f aca="false">SUM(AK238:AM238)</f>
        <v>0</v>
      </c>
      <c r="AP238" s="89" t="n">
        <f aca="false">CHOOSE($G$3,AA238-AB238,AB238-AA238)</f>
        <v>0</v>
      </c>
      <c r="AQ238" s="89" t="n">
        <f aca="false">CHOOSE($G$3,AD238-AE238,AE238-AD238)</f>
        <v>0</v>
      </c>
      <c r="AR238" s="89" t="n">
        <f aca="false">CHOOSE($G$3,AG238-AH238,AH238-AG238)</f>
        <v>0</v>
      </c>
      <c r="AS238" s="103" t="n">
        <f aca="false">AP238+AQ238+AR238</f>
        <v>0</v>
      </c>
      <c r="AT238" s="103"/>
      <c r="AU238" s="90" t="n">
        <f aca="false">AS238+AN238</f>
        <v>0</v>
      </c>
      <c r="AW238" s="90" t="n">
        <f aca="false">AI238+AF238+AC238</f>
        <v>0</v>
      </c>
      <c r="AX238" s="104"/>
    </row>
    <row r="239" customFormat="false" ht="12" hidden="false" customHeight="true" outlineLevel="0" collapsed="false">
      <c r="A239" s="94" t="n">
        <f aca="false">EDATE(A238,1)</f>
        <v>43800</v>
      </c>
      <c r="B239" s="95" t="n">
        <f aca="false">VLOOKUP(MONTH(A239),Volumes,4)</f>
        <v>10000</v>
      </c>
      <c r="C239" s="96"/>
      <c r="D239" s="97" t="n">
        <f aca="false">B239+C239</f>
        <v>10000</v>
      </c>
      <c r="E239" s="84" t="n">
        <f aca="false">IF(X239=0,0,IF(AND(X239=1,$H$3=1),D239*S239,IF($H$3=2,D239,"N/A")))</f>
        <v>0</v>
      </c>
      <c r="F239" s="84" t="n">
        <f aca="false">E239*W239</f>
        <v>0</v>
      </c>
      <c r="G239" s="32" t="n">
        <f aca="false">VLOOKUP($A239,Table,MATCH(G$4,Curves,0))</f>
        <v>4.0375</v>
      </c>
      <c r="H239" s="98" t="n">
        <f aca="false">G239</f>
        <v>4.0375</v>
      </c>
      <c r="I239" s="99" t="n">
        <f aca="false">H239</f>
        <v>4.0375</v>
      </c>
      <c r="J239" s="32" t="n">
        <f aca="false">VLOOKUP($A239,Table,MATCH(J$4,Curves,0))</f>
        <v>-0.0175</v>
      </c>
      <c r="K239" s="98" t="n">
        <f aca="false">J239</f>
        <v>-0.0175</v>
      </c>
      <c r="L239" s="99" t="n">
        <f aca="false">K239</f>
        <v>-0.0175</v>
      </c>
      <c r="M239" s="32" t="n">
        <f aca="false">VLOOKUP($A239,Table,MATCH(M$4,Curves,0))</f>
        <v>0.01</v>
      </c>
      <c r="N239" s="98" t="n">
        <f aca="false">VLOOKUP($A239,Table,MATCH(N$4,Curves,0))</f>
        <v>0.03</v>
      </c>
      <c r="O239" s="99" t="n">
        <f aca="false">N239</f>
        <v>0.03</v>
      </c>
      <c r="P239" s="100"/>
      <c r="Q239" s="99" t="n">
        <f aca="false">O239+L239+I239</f>
        <v>4.05</v>
      </c>
      <c r="R239" s="100"/>
      <c r="S239" s="35" t="n">
        <f aca="false">A240-A239</f>
        <v>31</v>
      </c>
      <c r="T239" s="101" t="n">
        <f aca="false">CHOOSE(F$3,A240+24,A239)</f>
        <v>43855</v>
      </c>
      <c r="U239" s="35" t="n">
        <f aca="false">T239-C$3</f>
        <v>7081</v>
      </c>
      <c r="V239" s="32" t="n">
        <f aca="false">VLOOKUP($A239,Table,MATCH(V$4,Curves,0))</f>
        <v>0.070859002456139</v>
      </c>
      <c r="W239" s="102" t="n">
        <f aca="false">1/(1+CHOOSE(F$3,(V240+($K$3/10000))/2,(V239+($K$3/10000))/2))^(2*U239/365.25)</f>
        <v>0.259253610997611</v>
      </c>
      <c r="X239" s="35" t="n">
        <f aca="false">IF(AND(mthbeg&lt;=A239,mthend&gt;=A239),1,0)</f>
        <v>0</v>
      </c>
      <c r="Y239" s="35" t="n">
        <f aca="false">S239*X239</f>
        <v>0</v>
      </c>
      <c r="AA239" s="89" t="n">
        <f aca="false">F239*G239</f>
        <v>0</v>
      </c>
      <c r="AB239" s="89" t="n">
        <f aca="false">$F239*H239</f>
        <v>0</v>
      </c>
      <c r="AC239" s="89" t="n">
        <f aca="false">$F239*I239</f>
        <v>0</v>
      </c>
      <c r="AD239" s="89" t="n">
        <f aca="false">$F239*J239</f>
        <v>-0</v>
      </c>
      <c r="AE239" s="89" t="n">
        <f aca="false">$F239*K239</f>
        <v>-0</v>
      </c>
      <c r="AF239" s="89" t="n">
        <f aca="false">$F239*L239</f>
        <v>-0</v>
      </c>
      <c r="AG239" s="89" t="n">
        <f aca="false">$F239*M239</f>
        <v>0</v>
      </c>
      <c r="AH239" s="89" t="n">
        <f aca="false">$F239*N239</f>
        <v>0</v>
      </c>
      <c r="AI239" s="89" t="n">
        <f aca="false">F239*O239</f>
        <v>0</v>
      </c>
      <c r="AJ239" s="93"/>
      <c r="AK239" s="89" t="n">
        <f aca="false">CHOOSE($G$3,AB239-AC239,AC239-AB239)</f>
        <v>0</v>
      </c>
      <c r="AL239" s="89" t="n">
        <f aca="false">CHOOSE($G$3,AE239-AF239,AF239-AE239)</f>
        <v>0</v>
      </c>
      <c r="AM239" s="89" t="n">
        <f aca="false">CHOOSE($G$3,AH239-AI239,AI239-AH239)</f>
        <v>0</v>
      </c>
      <c r="AN239" s="103" t="n">
        <f aca="false">SUM(AK239:AM239)</f>
        <v>0</v>
      </c>
      <c r="AP239" s="89" t="n">
        <f aca="false">CHOOSE($G$3,AA239-AB239,AB239-AA239)</f>
        <v>0</v>
      </c>
      <c r="AQ239" s="89" t="n">
        <f aca="false">CHOOSE($G$3,AD239-AE239,AE239-AD239)</f>
        <v>0</v>
      </c>
      <c r="AR239" s="89" t="n">
        <f aca="false">CHOOSE($G$3,AG239-AH239,AH239-AG239)</f>
        <v>0</v>
      </c>
      <c r="AS239" s="103" t="n">
        <f aca="false">AP239+AQ239+AR239</f>
        <v>0</v>
      </c>
      <c r="AT239" s="103"/>
      <c r="AU239" s="90" t="n">
        <f aca="false">AS239+AN239</f>
        <v>0</v>
      </c>
      <c r="AW239" s="90" t="n">
        <f aca="false">AI239+AF239+AC239</f>
        <v>0</v>
      </c>
      <c r="AX239" s="104"/>
    </row>
    <row r="240" customFormat="false" ht="12" hidden="false" customHeight="true" outlineLevel="0" collapsed="false">
      <c r="A240" s="94" t="n">
        <f aca="false">EDATE(A239,1)</f>
        <v>43831</v>
      </c>
      <c r="B240" s="95" t="n">
        <f aca="false">VLOOKUP(MONTH(A240),Volumes,4)</f>
        <v>10000</v>
      </c>
      <c r="C240" s="96"/>
      <c r="D240" s="97" t="n">
        <f aca="false">B240+C240</f>
        <v>10000</v>
      </c>
      <c r="E240" s="84" t="n">
        <f aca="false">IF(X240=0,0,IF(AND(X240=1,$H$3=1),D240*S240,IF($H$3=2,D240,"N/A")))</f>
        <v>0</v>
      </c>
      <c r="F240" s="84" t="n">
        <f aca="false">E240*W240</f>
        <v>0</v>
      </c>
      <c r="G240" s="32" t="n">
        <f aca="false">VLOOKUP($A240,Table,MATCH(G$4,Curves,0))</f>
        <v>4.0375</v>
      </c>
      <c r="H240" s="98" t="n">
        <f aca="false">G240</f>
        <v>4.0375</v>
      </c>
      <c r="I240" s="99" t="n">
        <f aca="false">H240</f>
        <v>4.0375</v>
      </c>
      <c r="J240" s="32" t="n">
        <f aca="false">VLOOKUP($A240,Table,MATCH(J$4,Curves,0))</f>
        <v>-0.0175</v>
      </c>
      <c r="K240" s="98" t="n">
        <f aca="false">J240</f>
        <v>-0.0175</v>
      </c>
      <c r="L240" s="99" t="n">
        <f aca="false">K240</f>
        <v>-0.0175</v>
      </c>
      <c r="M240" s="32" t="n">
        <f aca="false">VLOOKUP($A240,Table,MATCH(M$4,Curves,0))</f>
        <v>0.01</v>
      </c>
      <c r="N240" s="98" t="n">
        <f aca="false">VLOOKUP($A240,Table,MATCH(N$4,Curves,0))</f>
        <v>0.03</v>
      </c>
      <c r="O240" s="99" t="n">
        <f aca="false">N240</f>
        <v>0.03</v>
      </c>
      <c r="P240" s="100"/>
      <c r="Q240" s="99" t="n">
        <f aca="false">O240+L240+I240</f>
        <v>4.05</v>
      </c>
      <c r="R240" s="100"/>
      <c r="S240" s="35" t="n">
        <f aca="false">A241-A240</f>
        <v>31</v>
      </c>
      <c r="T240" s="101" t="n">
        <f aca="false">CHOOSE(F$3,A241+24,A240)</f>
        <v>43886</v>
      </c>
      <c r="U240" s="35" t="n">
        <f aca="false">T240-C$3</f>
        <v>7112</v>
      </c>
      <c r="V240" s="32" t="n">
        <f aca="false">VLOOKUP($A240,Table,MATCH(V$4,Curves,0))</f>
        <v>0.070859002456139</v>
      </c>
      <c r="W240" s="102" t="n">
        <f aca="false">1/(1+CHOOSE(F$3,(V241+($K$3/10000))/2,(V240+($K$3/10000))/2))^(2*U240/365.25)</f>
        <v>0.257725952020257</v>
      </c>
      <c r="X240" s="35" t="n">
        <f aca="false">IF(AND(mthbeg&lt;=A240,mthend&gt;=A240),1,0)</f>
        <v>0</v>
      </c>
      <c r="Y240" s="35" t="n">
        <f aca="false">S240*X240</f>
        <v>0</v>
      </c>
      <c r="AA240" s="89" t="n">
        <f aca="false">F240*G240</f>
        <v>0</v>
      </c>
      <c r="AB240" s="89" t="n">
        <f aca="false">$F240*H240</f>
        <v>0</v>
      </c>
      <c r="AC240" s="89" t="n">
        <f aca="false">$F240*I240</f>
        <v>0</v>
      </c>
      <c r="AD240" s="89" t="n">
        <f aca="false">$F240*J240</f>
        <v>-0</v>
      </c>
      <c r="AE240" s="89" t="n">
        <f aca="false">$F240*K240</f>
        <v>-0</v>
      </c>
      <c r="AF240" s="89" t="n">
        <f aca="false">$F240*L240</f>
        <v>-0</v>
      </c>
      <c r="AG240" s="89" t="n">
        <f aca="false">$F240*M240</f>
        <v>0</v>
      </c>
      <c r="AH240" s="89" t="n">
        <f aca="false">$F240*N240</f>
        <v>0</v>
      </c>
      <c r="AI240" s="89" t="n">
        <f aca="false">F240*O240</f>
        <v>0</v>
      </c>
      <c r="AJ240" s="93"/>
      <c r="AK240" s="89" t="n">
        <f aca="false">CHOOSE($G$3,AB240-AC240,AC240-AB240)</f>
        <v>0</v>
      </c>
      <c r="AL240" s="89" t="n">
        <f aca="false">CHOOSE($G$3,AE240-AF240,AF240-AE240)</f>
        <v>0</v>
      </c>
      <c r="AM240" s="89" t="n">
        <f aca="false">CHOOSE($G$3,AH240-AI240,AI240-AH240)</f>
        <v>0</v>
      </c>
      <c r="AN240" s="103" t="n">
        <f aca="false">SUM(AK240:AM240)</f>
        <v>0</v>
      </c>
      <c r="AP240" s="89" t="n">
        <f aca="false">CHOOSE($G$3,AA240-AB240,AB240-AA240)</f>
        <v>0</v>
      </c>
      <c r="AQ240" s="89" t="n">
        <f aca="false">CHOOSE($G$3,AD240-AE240,AE240-AD240)</f>
        <v>0</v>
      </c>
      <c r="AR240" s="89" t="n">
        <f aca="false">CHOOSE($G$3,AG240-AH240,AH240-AG240)</f>
        <v>0</v>
      </c>
      <c r="AS240" s="103" t="n">
        <f aca="false">AP240+AQ240+AR240</f>
        <v>0</v>
      </c>
      <c r="AT240" s="103"/>
      <c r="AU240" s="90" t="n">
        <f aca="false">AS240+AN240</f>
        <v>0</v>
      </c>
      <c r="AW240" s="90" t="n">
        <f aca="false">AI240+AF240+AC240</f>
        <v>0</v>
      </c>
      <c r="AX240" s="104"/>
    </row>
    <row r="241" customFormat="false" ht="12" hidden="false" customHeight="true" outlineLevel="0" collapsed="false">
      <c r="A241" s="94" t="n">
        <f aca="false">EDATE(A240,1)</f>
        <v>43862</v>
      </c>
      <c r="B241" s="95" t="n">
        <f aca="false">VLOOKUP(MONTH(A241),Volumes,4)</f>
        <v>10000</v>
      </c>
      <c r="C241" s="96"/>
      <c r="D241" s="97" t="n">
        <f aca="false">B241+C241</f>
        <v>10000</v>
      </c>
      <c r="E241" s="84" t="n">
        <f aca="false">IF(X241=0,0,IF(AND(X241=1,$H$3=1),D241*S241,IF($H$3=2,D241,"N/A")))</f>
        <v>0</v>
      </c>
      <c r="F241" s="84" t="n">
        <f aca="false">E241*W241</f>
        <v>0</v>
      </c>
      <c r="G241" s="32" t="n">
        <f aca="false">VLOOKUP($A241,Table,MATCH(G$4,Curves,0))</f>
        <v>4.0375</v>
      </c>
      <c r="H241" s="98" t="n">
        <f aca="false">G241</f>
        <v>4.0375</v>
      </c>
      <c r="I241" s="99" t="n">
        <f aca="false">H241</f>
        <v>4.0375</v>
      </c>
      <c r="J241" s="32" t="n">
        <f aca="false">VLOOKUP($A241,Table,MATCH(J$4,Curves,0))</f>
        <v>-0.0175</v>
      </c>
      <c r="K241" s="98" t="n">
        <f aca="false">J241</f>
        <v>-0.0175</v>
      </c>
      <c r="L241" s="99" t="n">
        <f aca="false">K241</f>
        <v>-0.0175</v>
      </c>
      <c r="M241" s="32" t="n">
        <f aca="false">VLOOKUP($A241,Table,MATCH(M$4,Curves,0))</f>
        <v>0.01</v>
      </c>
      <c r="N241" s="98" t="n">
        <f aca="false">VLOOKUP($A241,Table,MATCH(N$4,Curves,0))</f>
        <v>0.03</v>
      </c>
      <c r="O241" s="99" t="n">
        <f aca="false">N241</f>
        <v>0.03</v>
      </c>
      <c r="P241" s="100"/>
      <c r="Q241" s="99" t="n">
        <f aca="false">O241+L241+I241</f>
        <v>4.05</v>
      </c>
      <c r="R241" s="100"/>
      <c r="S241" s="35" t="n">
        <f aca="false">A242-A241</f>
        <v>29</v>
      </c>
      <c r="T241" s="101" t="n">
        <f aca="false">CHOOSE(F$3,A242+24,A241)</f>
        <v>43915</v>
      </c>
      <c r="U241" s="35" t="n">
        <f aca="false">T241-C$3</f>
        <v>7141</v>
      </c>
      <c r="V241" s="32" t="n">
        <f aca="false">VLOOKUP($A241,Table,MATCH(V$4,Curves,0))</f>
        <v>0.070859002456139</v>
      </c>
      <c r="W241" s="102" t="n">
        <f aca="false">1/(1+CHOOSE(F$3,(V242+($K$3/10000))/2,(V241+($K$3/10000))/2))^(2*U241/365.25)</f>
        <v>0.256305002088065</v>
      </c>
      <c r="X241" s="35" t="n">
        <f aca="false">IF(AND(mthbeg&lt;=A241,mthend&gt;=A241),1,0)</f>
        <v>0</v>
      </c>
      <c r="Y241" s="35" t="n">
        <f aca="false">S241*X241</f>
        <v>0</v>
      </c>
      <c r="AA241" s="89" t="n">
        <f aca="false">F241*G241</f>
        <v>0</v>
      </c>
      <c r="AB241" s="89" t="n">
        <f aca="false">$F241*H241</f>
        <v>0</v>
      </c>
      <c r="AC241" s="89" t="n">
        <f aca="false">$F241*I241</f>
        <v>0</v>
      </c>
      <c r="AD241" s="89" t="n">
        <f aca="false">$F241*J241</f>
        <v>-0</v>
      </c>
      <c r="AE241" s="89" t="n">
        <f aca="false">$F241*K241</f>
        <v>-0</v>
      </c>
      <c r="AF241" s="89" t="n">
        <f aca="false">$F241*L241</f>
        <v>-0</v>
      </c>
      <c r="AG241" s="89" t="n">
        <f aca="false">$F241*M241</f>
        <v>0</v>
      </c>
      <c r="AH241" s="89" t="n">
        <f aca="false">$F241*N241</f>
        <v>0</v>
      </c>
      <c r="AI241" s="89" t="n">
        <f aca="false">F241*O241</f>
        <v>0</v>
      </c>
      <c r="AJ241" s="93"/>
      <c r="AK241" s="89" t="n">
        <f aca="false">CHOOSE($G$3,AB241-AC241,AC241-AB241)</f>
        <v>0</v>
      </c>
      <c r="AL241" s="89" t="n">
        <f aca="false">CHOOSE($G$3,AE241-AF241,AF241-AE241)</f>
        <v>0</v>
      </c>
      <c r="AM241" s="89" t="n">
        <f aca="false">CHOOSE($G$3,AH241-AI241,AI241-AH241)</f>
        <v>0</v>
      </c>
      <c r="AN241" s="103" t="n">
        <f aca="false">SUM(AK241:AM241)</f>
        <v>0</v>
      </c>
      <c r="AP241" s="89" t="n">
        <f aca="false">CHOOSE($G$3,AA241-AB241,AB241-AA241)</f>
        <v>0</v>
      </c>
      <c r="AQ241" s="89" t="n">
        <f aca="false">CHOOSE($G$3,AD241-AE241,AE241-AD241)</f>
        <v>0</v>
      </c>
      <c r="AR241" s="89" t="n">
        <f aca="false">CHOOSE($G$3,AG241-AH241,AH241-AG241)</f>
        <v>0</v>
      </c>
      <c r="AS241" s="103" t="n">
        <f aca="false">AP241+AQ241+AR241</f>
        <v>0</v>
      </c>
      <c r="AT241" s="103"/>
      <c r="AU241" s="90" t="n">
        <f aca="false">AS241+AN241</f>
        <v>0</v>
      </c>
      <c r="AW241" s="90" t="n">
        <f aca="false">AI241+AF241+AC241</f>
        <v>0</v>
      </c>
      <c r="AX241" s="104"/>
    </row>
    <row r="242" customFormat="false" ht="12" hidden="false" customHeight="true" outlineLevel="0" collapsed="false">
      <c r="A242" s="94" t="n">
        <f aca="false">EDATE(A241,1)</f>
        <v>43891</v>
      </c>
      <c r="B242" s="95" t="n">
        <f aca="false">VLOOKUP(MONTH(A242),Volumes,4)</f>
        <v>10000</v>
      </c>
      <c r="C242" s="96"/>
      <c r="D242" s="97" t="n">
        <f aca="false">B242+C242</f>
        <v>10000</v>
      </c>
      <c r="E242" s="84" t="n">
        <f aca="false">IF(X242=0,0,IF(AND(X242=1,$H$3=1),D242*S242,IF($H$3=2,D242,"N/A")))</f>
        <v>0</v>
      </c>
      <c r="F242" s="84" t="n">
        <f aca="false">E242*W242</f>
        <v>0</v>
      </c>
      <c r="G242" s="32" t="n">
        <f aca="false">VLOOKUP($A242,Table,MATCH(G$4,Curves,0))</f>
        <v>4.0375</v>
      </c>
      <c r="H242" s="98" t="n">
        <f aca="false">G242</f>
        <v>4.0375</v>
      </c>
      <c r="I242" s="99" t="n">
        <f aca="false">H242</f>
        <v>4.0375</v>
      </c>
      <c r="J242" s="32" t="n">
        <f aca="false">VLOOKUP($A242,Table,MATCH(J$4,Curves,0))</f>
        <v>-0.0175</v>
      </c>
      <c r="K242" s="98" t="n">
        <f aca="false">J242</f>
        <v>-0.0175</v>
      </c>
      <c r="L242" s="99" t="n">
        <f aca="false">K242</f>
        <v>-0.0175</v>
      </c>
      <c r="M242" s="32" t="n">
        <f aca="false">VLOOKUP($A242,Table,MATCH(M$4,Curves,0))</f>
        <v>0.01</v>
      </c>
      <c r="N242" s="98" t="n">
        <f aca="false">VLOOKUP($A242,Table,MATCH(N$4,Curves,0))</f>
        <v>0.03</v>
      </c>
      <c r="O242" s="99" t="n">
        <f aca="false">N242</f>
        <v>0.03</v>
      </c>
      <c r="P242" s="100"/>
      <c r="Q242" s="99" t="n">
        <f aca="false">O242+L242+I242</f>
        <v>4.05</v>
      </c>
      <c r="R242" s="100"/>
      <c r="S242" s="35" t="n">
        <f aca="false">A243-A242</f>
        <v>31</v>
      </c>
      <c r="T242" s="101" t="n">
        <f aca="false">CHOOSE(F$3,A243+24,A242)</f>
        <v>43946</v>
      </c>
      <c r="U242" s="35" t="n">
        <f aca="false">T242-C$3</f>
        <v>7172</v>
      </c>
      <c r="V242" s="32" t="n">
        <f aca="false">VLOOKUP($A242,Table,MATCH(V$4,Curves,0))</f>
        <v>0.070859002456139</v>
      </c>
      <c r="W242" s="102" t="n">
        <f aca="false">1/(1+CHOOSE(F$3,(V243+($K$3/10000))/2,(V242+($K$3/10000))/2))^(2*U242/365.25)</f>
        <v>0.254794717869172</v>
      </c>
      <c r="X242" s="35" t="n">
        <f aca="false">IF(AND(mthbeg&lt;=A242,mthend&gt;=A242),1,0)</f>
        <v>0</v>
      </c>
      <c r="Y242" s="35" t="n">
        <f aca="false">S242*X242</f>
        <v>0</v>
      </c>
      <c r="AA242" s="89" t="n">
        <f aca="false">F242*G242</f>
        <v>0</v>
      </c>
      <c r="AB242" s="89" t="n">
        <f aca="false">$F242*H242</f>
        <v>0</v>
      </c>
      <c r="AC242" s="89" t="n">
        <f aca="false">$F242*I242</f>
        <v>0</v>
      </c>
      <c r="AD242" s="89" t="n">
        <f aca="false">$F242*J242</f>
        <v>-0</v>
      </c>
      <c r="AE242" s="89" t="n">
        <f aca="false">$F242*K242</f>
        <v>-0</v>
      </c>
      <c r="AF242" s="89" t="n">
        <f aca="false">$F242*L242</f>
        <v>-0</v>
      </c>
      <c r="AG242" s="89" t="n">
        <f aca="false">$F242*M242</f>
        <v>0</v>
      </c>
      <c r="AH242" s="89" t="n">
        <f aca="false">$F242*N242</f>
        <v>0</v>
      </c>
      <c r="AI242" s="89" t="n">
        <f aca="false">F242*O242</f>
        <v>0</v>
      </c>
      <c r="AJ242" s="93"/>
      <c r="AK242" s="89" t="n">
        <f aca="false">CHOOSE($G$3,AB242-AC242,AC242-AB242)</f>
        <v>0</v>
      </c>
      <c r="AL242" s="89" t="n">
        <f aca="false">CHOOSE($G$3,AE242-AF242,AF242-AE242)</f>
        <v>0</v>
      </c>
      <c r="AM242" s="89" t="n">
        <f aca="false">CHOOSE($G$3,AH242-AI242,AI242-AH242)</f>
        <v>0</v>
      </c>
      <c r="AN242" s="103" t="n">
        <f aca="false">SUM(AK242:AM242)</f>
        <v>0</v>
      </c>
      <c r="AP242" s="89" t="n">
        <f aca="false">CHOOSE($G$3,AA242-AB242,AB242-AA242)</f>
        <v>0</v>
      </c>
      <c r="AQ242" s="89" t="n">
        <f aca="false">CHOOSE($G$3,AD242-AE242,AE242-AD242)</f>
        <v>0</v>
      </c>
      <c r="AR242" s="89" t="n">
        <f aca="false">CHOOSE($G$3,AG242-AH242,AH242-AG242)</f>
        <v>0</v>
      </c>
      <c r="AS242" s="103" t="n">
        <f aca="false">AP242+AQ242+AR242</f>
        <v>0</v>
      </c>
      <c r="AT242" s="103"/>
      <c r="AU242" s="90" t="n">
        <f aca="false">AS242+AN242</f>
        <v>0</v>
      </c>
      <c r="AW242" s="90" t="n">
        <f aca="false">AI242+AF242+AC242</f>
        <v>0</v>
      </c>
      <c r="AX242" s="104"/>
    </row>
    <row r="243" customFormat="false" ht="12" hidden="false" customHeight="true" outlineLevel="0" collapsed="false">
      <c r="A243" s="94" t="n">
        <f aca="false">EDATE(A242,1)</f>
        <v>43922</v>
      </c>
      <c r="B243" s="95" t="n">
        <f aca="false">VLOOKUP(MONTH(A243),Volumes,4)</f>
        <v>10000</v>
      </c>
      <c r="C243" s="96"/>
      <c r="D243" s="97" t="n">
        <f aca="false">B243+C243</f>
        <v>10000</v>
      </c>
      <c r="E243" s="84" t="n">
        <f aca="false">IF(X243=0,0,IF(AND(X243=1,$H$3=1),D243*S243,IF($H$3=2,D243,"N/A")))</f>
        <v>0</v>
      </c>
      <c r="F243" s="84" t="n">
        <f aca="false">E243*W243</f>
        <v>0</v>
      </c>
      <c r="G243" s="32" t="n">
        <f aca="false">VLOOKUP($A243,Table,MATCH(G$4,Curves,0))</f>
        <v>4.0375</v>
      </c>
      <c r="H243" s="98" t="n">
        <f aca="false">G243</f>
        <v>4.0375</v>
      </c>
      <c r="I243" s="99" t="n">
        <f aca="false">H243</f>
        <v>4.0375</v>
      </c>
      <c r="J243" s="32" t="n">
        <f aca="false">VLOOKUP($A243,Table,MATCH(J$4,Curves,0))</f>
        <v>-0.0175</v>
      </c>
      <c r="K243" s="98" t="n">
        <f aca="false">J243</f>
        <v>-0.0175</v>
      </c>
      <c r="L243" s="99" t="n">
        <f aca="false">K243</f>
        <v>-0.0175</v>
      </c>
      <c r="M243" s="32" t="n">
        <f aca="false">VLOOKUP($A243,Table,MATCH(M$4,Curves,0))</f>
        <v>0.01</v>
      </c>
      <c r="N243" s="98" t="n">
        <f aca="false">VLOOKUP($A243,Table,MATCH(N$4,Curves,0))</f>
        <v>0.03</v>
      </c>
      <c r="O243" s="99" t="n">
        <f aca="false">N243</f>
        <v>0.03</v>
      </c>
      <c r="P243" s="100"/>
      <c r="Q243" s="99" t="n">
        <f aca="false">O243+L243+I243</f>
        <v>4.05</v>
      </c>
      <c r="R243" s="100"/>
      <c r="S243" s="35" t="n">
        <f aca="false">A244-A243</f>
        <v>30</v>
      </c>
      <c r="T243" s="101" t="n">
        <f aca="false">CHOOSE(F$3,A244+24,A243)</f>
        <v>43976</v>
      </c>
      <c r="U243" s="35" t="n">
        <f aca="false">T243-C$3</f>
        <v>7202</v>
      </c>
      <c r="V243" s="32" t="n">
        <f aca="false">VLOOKUP($A243,Table,MATCH(V$4,Curves,0))</f>
        <v>0.070859002456139</v>
      </c>
      <c r="W243" s="102" t="n">
        <f aca="false">1/(1+CHOOSE(F$3,(V244+($K$3/10000))/2,(V243+($K$3/10000))/2))^(2*U243/365.25)</f>
        <v>0.253341626439305</v>
      </c>
      <c r="X243" s="35" t="n">
        <f aca="false">IF(AND(mthbeg&lt;=A243,mthend&gt;=A243),1,0)</f>
        <v>0</v>
      </c>
      <c r="Y243" s="35" t="n">
        <f aca="false">S243*X243</f>
        <v>0</v>
      </c>
      <c r="AA243" s="89" t="n">
        <f aca="false">F243*G243</f>
        <v>0</v>
      </c>
      <c r="AB243" s="89" t="n">
        <f aca="false">$F243*H243</f>
        <v>0</v>
      </c>
      <c r="AC243" s="89" t="n">
        <f aca="false">$F243*I243</f>
        <v>0</v>
      </c>
      <c r="AD243" s="89" t="n">
        <f aca="false">$F243*J243</f>
        <v>-0</v>
      </c>
      <c r="AE243" s="89" t="n">
        <f aca="false">$F243*K243</f>
        <v>-0</v>
      </c>
      <c r="AF243" s="89" t="n">
        <f aca="false">$F243*L243</f>
        <v>-0</v>
      </c>
      <c r="AG243" s="89" t="n">
        <f aca="false">$F243*M243</f>
        <v>0</v>
      </c>
      <c r="AH243" s="89" t="n">
        <f aca="false">$F243*N243</f>
        <v>0</v>
      </c>
      <c r="AI243" s="89" t="n">
        <f aca="false">F243*O243</f>
        <v>0</v>
      </c>
      <c r="AJ243" s="93"/>
      <c r="AK243" s="89" t="n">
        <f aca="false">CHOOSE($G$3,AB243-AC243,AC243-AB243)</f>
        <v>0</v>
      </c>
      <c r="AL243" s="89" t="n">
        <f aca="false">CHOOSE($G$3,AE243-AF243,AF243-AE243)</f>
        <v>0</v>
      </c>
      <c r="AM243" s="89" t="n">
        <f aca="false">CHOOSE($G$3,AH243-AI243,AI243-AH243)</f>
        <v>0</v>
      </c>
      <c r="AN243" s="103" t="n">
        <f aca="false">SUM(AK243:AM243)</f>
        <v>0</v>
      </c>
      <c r="AP243" s="89" t="n">
        <f aca="false">CHOOSE($G$3,AA243-AB243,AB243-AA243)</f>
        <v>0</v>
      </c>
      <c r="AQ243" s="89" t="n">
        <f aca="false">CHOOSE($G$3,AD243-AE243,AE243-AD243)</f>
        <v>0</v>
      </c>
      <c r="AR243" s="89" t="n">
        <f aca="false">CHOOSE($G$3,AG243-AH243,AH243-AG243)</f>
        <v>0</v>
      </c>
      <c r="AS243" s="103" t="n">
        <f aca="false">AP243+AQ243+AR243</f>
        <v>0</v>
      </c>
      <c r="AT243" s="103"/>
      <c r="AU243" s="90" t="n">
        <f aca="false">AS243+AN243</f>
        <v>0</v>
      </c>
      <c r="AW243" s="90" t="n">
        <f aca="false">AI243+AF243+AC243</f>
        <v>0</v>
      </c>
      <c r="AX243" s="104"/>
    </row>
    <row r="244" customFormat="false" ht="12" hidden="false" customHeight="true" outlineLevel="0" collapsed="false">
      <c r="A244" s="94" t="n">
        <f aca="false">EDATE(A243,1)</f>
        <v>43952</v>
      </c>
      <c r="B244" s="95" t="n">
        <f aca="false">VLOOKUP(MONTH(A244),Volumes,4)</f>
        <v>20000</v>
      </c>
      <c r="C244" s="96"/>
      <c r="D244" s="97" t="n">
        <f aca="false">B244+C244</f>
        <v>20000</v>
      </c>
      <c r="E244" s="84" t="n">
        <f aca="false">IF(X244=0,0,IF(AND(X244=1,$H$3=1),D244*S244,IF($H$3=2,D244,"N/A")))</f>
        <v>0</v>
      </c>
      <c r="F244" s="84" t="n">
        <f aca="false">E244*W244</f>
        <v>0</v>
      </c>
      <c r="G244" s="32" t="n">
        <f aca="false">VLOOKUP($A244,Table,MATCH(G$4,Curves,0))</f>
        <v>4.0375</v>
      </c>
      <c r="H244" s="98" t="n">
        <f aca="false">G244</f>
        <v>4.0375</v>
      </c>
      <c r="I244" s="99" t="n">
        <f aca="false">H244</f>
        <v>4.0375</v>
      </c>
      <c r="J244" s="32" t="n">
        <f aca="false">VLOOKUP($A244,Table,MATCH(J$4,Curves,0))</f>
        <v>-0.0175</v>
      </c>
      <c r="K244" s="98" t="n">
        <f aca="false">J244</f>
        <v>-0.0175</v>
      </c>
      <c r="L244" s="99" t="n">
        <f aca="false">K244</f>
        <v>-0.0175</v>
      </c>
      <c r="M244" s="32" t="n">
        <f aca="false">VLOOKUP($A244,Table,MATCH(M$4,Curves,0))</f>
        <v>0.01</v>
      </c>
      <c r="N244" s="98" t="n">
        <f aca="false">VLOOKUP($A244,Table,MATCH(N$4,Curves,0))</f>
        <v>0.03</v>
      </c>
      <c r="O244" s="99" t="n">
        <f aca="false">N244</f>
        <v>0.03</v>
      </c>
      <c r="P244" s="100"/>
      <c r="Q244" s="99" t="n">
        <f aca="false">O244+L244+I244</f>
        <v>4.05</v>
      </c>
      <c r="R244" s="100"/>
      <c r="S244" s="35" t="n">
        <f aca="false">A245-A244</f>
        <v>31</v>
      </c>
      <c r="T244" s="101" t="n">
        <f aca="false">CHOOSE(F$3,A245+24,A244)</f>
        <v>44007</v>
      </c>
      <c r="U244" s="35" t="n">
        <f aca="false">T244-C$3</f>
        <v>7233</v>
      </c>
      <c r="V244" s="32" t="n">
        <f aca="false">VLOOKUP($A244,Table,MATCH(V$4,Curves,0))</f>
        <v>0.070859002456139</v>
      </c>
      <c r="W244" s="102" t="n">
        <f aca="false">1/(1+CHOOSE(F$3,(V245+($K$3/10000))/2,(V244+($K$3/10000))/2))^(2*U244/365.25)</f>
        <v>0.251848803992288</v>
      </c>
      <c r="X244" s="35" t="n">
        <f aca="false">IF(AND(mthbeg&lt;=A244,mthend&gt;=A244),1,0)</f>
        <v>0</v>
      </c>
      <c r="Y244" s="35" t="n">
        <f aca="false">S244*X244</f>
        <v>0</v>
      </c>
      <c r="AA244" s="89" t="n">
        <f aca="false">F244*G244</f>
        <v>0</v>
      </c>
      <c r="AB244" s="89" t="n">
        <f aca="false">$F244*H244</f>
        <v>0</v>
      </c>
      <c r="AC244" s="89" t="n">
        <f aca="false">$F244*I244</f>
        <v>0</v>
      </c>
      <c r="AD244" s="89" t="n">
        <f aca="false">$F244*J244</f>
        <v>-0</v>
      </c>
      <c r="AE244" s="89" t="n">
        <f aca="false">$F244*K244</f>
        <v>-0</v>
      </c>
      <c r="AF244" s="89" t="n">
        <f aca="false">$F244*L244</f>
        <v>-0</v>
      </c>
      <c r="AG244" s="89" t="n">
        <f aca="false">$F244*M244</f>
        <v>0</v>
      </c>
      <c r="AH244" s="89" t="n">
        <f aca="false">$F244*N244</f>
        <v>0</v>
      </c>
      <c r="AI244" s="89" t="n">
        <f aca="false">F244*O244</f>
        <v>0</v>
      </c>
      <c r="AJ244" s="93"/>
      <c r="AK244" s="89" t="n">
        <f aca="false">CHOOSE($G$3,AB244-AC244,AC244-AB244)</f>
        <v>0</v>
      </c>
      <c r="AL244" s="89" t="n">
        <f aca="false">CHOOSE($G$3,AE244-AF244,AF244-AE244)</f>
        <v>0</v>
      </c>
      <c r="AM244" s="89" t="n">
        <f aca="false">CHOOSE($G$3,AH244-AI244,AI244-AH244)</f>
        <v>0</v>
      </c>
      <c r="AN244" s="103" t="n">
        <f aca="false">SUM(AK244:AM244)</f>
        <v>0</v>
      </c>
      <c r="AP244" s="89" t="n">
        <f aca="false">CHOOSE($G$3,AA244-AB244,AB244-AA244)</f>
        <v>0</v>
      </c>
      <c r="AQ244" s="89" t="n">
        <f aca="false">CHOOSE($G$3,AD244-AE244,AE244-AD244)</f>
        <v>0</v>
      </c>
      <c r="AR244" s="89" t="n">
        <f aca="false">CHOOSE($G$3,AG244-AH244,AH244-AG244)</f>
        <v>0</v>
      </c>
      <c r="AS244" s="103" t="n">
        <f aca="false">AP244+AQ244+AR244</f>
        <v>0</v>
      </c>
      <c r="AT244" s="103"/>
      <c r="AU244" s="90" t="n">
        <f aca="false">AS244+AN244</f>
        <v>0</v>
      </c>
      <c r="AW244" s="90" t="n">
        <f aca="false">AI244+AF244+AC244</f>
        <v>0</v>
      </c>
      <c r="AX244" s="104"/>
    </row>
    <row r="245" customFormat="false" ht="12" hidden="false" customHeight="true" outlineLevel="0" collapsed="false">
      <c r="A245" s="94" t="n">
        <f aca="false">EDATE(A244,1)</f>
        <v>43983</v>
      </c>
      <c r="B245" s="95" t="n">
        <f aca="false">VLOOKUP(MONTH(A245),Volumes,4)</f>
        <v>40000</v>
      </c>
      <c r="C245" s="96"/>
      <c r="D245" s="97" t="n">
        <f aca="false">B245+C245</f>
        <v>40000</v>
      </c>
      <c r="E245" s="84" t="n">
        <f aca="false">IF(X245=0,0,IF(AND(X245=1,$H$3=1),D245*S245,IF($H$3=2,D245,"N/A")))</f>
        <v>0</v>
      </c>
      <c r="F245" s="84" t="n">
        <f aca="false">E245*W245</f>
        <v>0</v>
      </c>
      <c r="G245" s="32" t="n">
        <f aca="false">VLOOKUP($A245,Table,MATCH(G$4,Curves,0))</f>
        <v>4.0375</v>
      </c>
      <c r="H245" s="98" t="n">
        <f aca="false">G245</f>
        <v>4.0375</v>
      </c>
      <c r="I245" s="99" t="n">
        <f aca="false">H245</f>
        <v>4.0375</v>
      </c>
      <c r="J245" s="32" t="n">
        <f aca="false">VLOOKUP($A245,Table,MATCH(J$4,Curves,0))</f>
        <v>-0.0175</v>
      </c>
      <c r="K245" s="98" t="n">
        <f aca="false">J245</f>
        <v>-0.0175</v>
      </c>
      <c r="L245" s="99" t="n">
        <f aca="false">K245</f>
        <v>-0.0175</v>
      </c>
      <c r="M245" s="32" t="n">
        <f aca="false">VLOOKUP($A245,Table,MATCH(M$4,Curves,0))</f>
        <v>0.01</v>
      </c>
      <c r="N245" s="98" t="n">
        <f aca="false">VLOOKUP($A245,Table,MATCH(N$4,Curves,0))</f>
        <v>0.03</v>
      </c>
      <c r="O245" s="99" t="n">
        <f aca="false">N245</f>
        <v>0.03</v>
      </c>
      <c r="P245" s="100"/>
      <c r="Q245" s="99" t="n">
        <f aca="false">O245+L245+I245</f>
        <v>4.05</v>
      </c>
      <c r="R245" s="100"/>
      <c r="S245" s="35" t="n">
        <f aca="false">A246-A245</f>
        <v>30</v>
      </c>
      <c r="T245" s="101" t="n">
        <f aca="false">CHOOSE(F$3,A246+24,A245)</f>
        <v>44037</v>
      </c>
      <c r="U245" s="35" t="n">
        <f aca="false">T245-C$3</f>
        <v>7263</v>
      </c>
      <c r="V245" s="32" t="n">
        <f aca="false">VLOOKUP($A245,Table,MATCH(V$4,Curves,0))</f>
        <v>0.070859002456139</v>
      </c>
      <c r="W245" s="102" t="n">
        <f aca="false">1/(1+CHOOSE(F$3,(V246+($K$3/10000))/2,(V245+($K$3/10000))/2))^(2*U245/365.25)</f>
        <v>0.250412513076354</v>
      </c>
      <c r="X245" s="35" t="n">
        <f aca="false">IF(AND(mthbeg&lt;=A245,mthend&gt;=A245),1,0)</f>
        <v>0</v>
      </c>
      <c r="Y245" s="35" t="n">
        <f aca="false">S245*X245</f>
        <v>0</v>
      </c>
      <c r="AA245" s="89" t="n">
        <f aca="false">F245*G245</f>
        <v>0</v>
      </c>
      <c r="AB245" s="89" t="n">
        <f aca="false">$F245*H245</f>
        <v>0</v>
      </c>
      <c r="AC245" s="89" t="n">
        <f aca="false">$F245*I245</f>
        <v>0</v>
      </c>
      <c r="AD245" s="89" t="n">
        <f aca="false">$F245*J245</f>
        <v>-0</v>
      </c>
      <c r="AE245" s="89" t="n">
        <f aca="false">$F245*K245</f>
        <v>-0</v>
      </c>
      <c r="AF245" s="89" t="n">
        <f aca="false">$F245*L245</f>
        <v>-0</v>
      </c>
      <c r="AG245" s="89" t="n">
        <f aca="false">$F245*M245</f>
        <v>0</v>
      </c>
      <c r="AH245" s="89" t="n">
        <f aca="false">$F245*N245</f>
        <v>0</v>
      </c>
      <c r="AI245" s="89" t="n">
        <f aca="false">F245*O245</f>
        <v>0</v>
      </c>
      <c r="AJ245" s="93"/>
      <c r="AK245" s="89" t="n">
        <f aca="false">CHOOSE($G$3,AB245-AC245,AC245-AB245)</f>
        <v>0</v>
      </c>
      <c r="AL245" s="89" t="n">
        <f aca="false">CHOOSE($G$3,AE245-AF245,AF245-AE245)</f>
        <v>0</v>
      </c>
      <c r="AM245" s="89" t="n">
        <f aca="false">CHOOSE($G$3,AH245-AI245,AI245-AH245)</f>
        <v>0</v>
      </c>
      <c r="AN245" s="103" t="n">
        <f aca="false">SUM(AK245:AM245)</f>
        <v>0</v>
      </c>
      <c r="AP245" s="89" t="n">
        <f aca="false">CHOOSE($G$3,AA245-AB245,AB245-AA245)</f>
        <v>0</v>
      </c>
      <c r="AQ245" s="89" t="n">
        <f aca="false">CHOOSE($G$3,AD245-AE245,AE245-AD245)</f>
        <v>0</v>
      </c>
      <c r="AR245" s="89" t="n">
        <f aca="false">CHOOSE($G$3,AG245-AH245,AH245-AG245)</f>
        <v>0</v>
      </c>
      <c r="AS245" s="103" t="n">
        <f aca="false">AP245+AQ245+AR245</f>
        <v>0</v>
      </c>
      <c r="AT245" s="103"/>
      <c r="AU245" s="90" t="n">
        <f aca="false">AS245+AN245</f>
        <v>0</v>
      </c>
      <c r="AW245" s="90" t="n">
        <f aca="false">AI245+AF245+AC245</f>
        <v>0</v>
      </c>
      <c r="AX245" s="104"/>
    </row>
    <row r="246" customFormat="false" ht="12" hidden="false" customHeight="true" outlineLevel="0" collapsed="false">
      <c r="A246" s="94" t="n">
        <f aca="false">EDATE(A245,1)</f>
        <v>44013</v>
      </c>
      <c r="B246" s="95" t="n">
        <f aca="false">VLOOKUP(MONTH(A246),Volumes,4)</f>
        <v>40000</v>
      </c>
      <c r="C246" s="96"/>
      <c r="D246" s="97" t="n">
        <f aca="false">B246+C246</f>
        <v>40000</v>
      </c>
      <c r="E246" s="84" t="n">
        <f aca="false">IF(X246=0,0,IF(AND(X246=1,$H$3=1),D246*S246,IF($H$3=2,D246,"N/A")))</f>
        <v>0</v>
      </c>
      <c r="F246" s="84" t="n">
        <f aca="false">E246*W246</f>
        <v>0</v>
      </c>
      <c r="G246" s="32" t="n">
        <f aca="false">VLOOKUP($A246,Table,MATCH(G$4,Curves,0))</f>
        <v>4.0375</v>
      </c>
      <c r="H246" s="98" t="n">
        <f aca="false">G246</f>
        <v>4.0375</v>
      </c>
      <c r="I246" s="99" t="n">
        <f aca="false">H246</f>
        <v>4.0375</v>
      </c>
      <c r="J246" s="32" t="n">
        <f aca="false">VLOOKUP($A246,Table,MATCH(J$4,Curves,0))</f>
        <v>-0.0175</v>
      </c>
      <c r="K246" s="98" t="n">
        <f aca="false">J246</f>
        <v>-0.0175</v>
      </c>
      <c r="L246" s="99" t="n">
        <f aca="false">K246</f>
        <v>-0.0175</v>
      </c>
      <c r="M246" s="32" t="n">
        <f aca="false">VLOOKUP($A246,Table,MATCH(M$4,Curves,0))</f>
        <v>0.01</v>
      </c>
      <c r="N246" s="98" t="n">
        <f aca="false">VLOOKUP($A246,Table,MATCH(N$4,Curves,0))</f>
        <v>0.03</v>
      </c>
      <c r="O246" s="99" t="n">
        <f aca="false">N246</f>
        <v>0.03</v>
      </c>
      <c r="P246" s="100"/>
      <c r="Q246" s="99" t="n">
        <f aca="false">O246+L246+I246</f>
        <v>4.05</v>
      </c>
      <c r="R246" s="100"/>
      <c r="S246" s="35" t="n">
        <f aca="false">A247-A246</f>
        <v>31</v>
      </c>
      <c r="T246" s="101" t="n">
        <f aca="false">CHOOSE(F$3,A247+24,A246)</f>
        <v>44068</v>
      </c>
      <c r="U246" s="35" t="n">
        <f aca="false">T246-C$3</f>
        <v>7294</v>
      </c>
      <c r="V246" s="32" t="n">
        <f aca="false">VLOOKUP($A246,Table,MATCH(V$4,Curves,0))</f>
        <v>0.070859002456139</v>
      </c>
      <c r="W246" s="102" t="n">
        <f aca="false">1/(1+CHOOSE(F$3,(V247+($K$3/10000))/2,(V246+($K$3/10000))/2))^(2*U246/365.25)</f>
        <v>0.248936950509758</v>
      </c>
      <c r="X246" s="35" t="n">
        <f aca="false">IF(AND(mthbeg&lt;=A246,mthend&gt;=A246),1,0)</f>
        <v>0</v>
      </c>
      <c r="Y246" s="35" t="n">
        <f aca="false">S246*X246</f>
        <v>0</v>
      </c>
      <c r="AA246" s="89" t="n">
        <f aca="false">F246*G246</f>
        <v>0</v>
      </c>
      <c r="AB246" s="89" t="n">
        <f aca="false">$F246*H246</f>
        <v>0</v>
      </c>
      <c r="AC246" s="89" t="n">
        <f aca="false">$F246*I246</f>
        <v>0</v>
      </c>
      <c r="AD246" s="89" t="n">
        <f aca="false">$F246*J246</f>
        <v>-0</v>
      </c>
      <c r="AE246" s="89" t="n">
        <f aca="false">$F246*K246</f>
        <v>-0</v>
      </c>
      <c r="AF246" s="89" t="n">
        <f aca="false">$F246*L246</f>
        <v>-0</v>
      </c>
      <c r="AG246" s="89" t="n">
        <f aca="false">$F246*M246</f>
        <v>0</v>
      </c>
      <c r="AH246" s="89" t="n">
        <f aca="false">$F246*N246</f>
        <v>0</v>
      </c>
      <c r="AI246" s="89" t="n">
        <f aca="false">F246*O246</f>
        <v>0</v>
      </c>
      <c r="AJ246" s="93"/>
      <c r="AK246" s="89" t="n">
        <f aca="false">CHOOSE($G$3,AB246-AC246,AC246-AB246)</f>
        <v>0</v>
      </c>
      <c r="AL246" s="89" t="n">
        <f aca="false">CHOOSE($G$3,AE246-AF246,AF246-AE246)</f>
        <v>0</v>
      </c>
      <c r="AM246" s="89" t="n">
        <f aca="false">CHOOSE($G$3,AH246-AI246,AI246-AH246)</f>
        <v>0</v>
      </c>
      <c r="AN246" s="103" t="n">
        <f aca="false">SUM(AK246:AM246)</f>
        <v>0</v>
      </c>
      <c r="AP246" s="89" t="n">
        <f aca="false">CHOOSE($G$3,AA246-AB246,AB246-AA246)</f>
        <v>0</v>
      </c>
      <c r="AQ246" s="89" t="n">
        <f aca="false">CHOOSE($G$3,AD246-AE246,AE246-AD246)</f>
        <v>0</v>
      </c>
      <c r="AR246" s="89" t="n">
        <f aca="false">CHOOSE($G$3,AG246-AH246,AH246-AG246)</f>
        <v>0</v>
      </c>
      <c r="AS246" s="103" t="n">
        <f aca="false">AP246+AQ246+AR246</f>
        <v>0</v>
      </c>
      <c r="AT246" s="103"/>
      <c r="AU246" s="90" t="n">
        <f aca="false">AS246+AN246</f>
        <v>0</v>
      </c>
      <c r="AW246" s="90" t="n">
        <f aca="false">AI246+AF246+AC246</f>
        <v>0</v>
      </c>
      <c r="AX246" s="104"/>
    </row>
    <row r="247" customFormat="false" ht="12" hidden="false" customHeight="true" outlineLevel="0" collapsed="false">
      <c r="A247" s="94" t="n">
        <f aca="false">EDATE(A246,1)</f>
        <v>44044</v>
      </c>
      <c r="B247" s="95" t="n">
        <f aca="false">VLOOKUP(MONTH(A247),Volumes,4)</f>
        <v>40000</v>
      </c>
      <c r="C247" s="96"/>
      <c r="D247" s="97" t="n">
        <f aca="false">B247+C247</f>
        <v>40000</v>
      </c>
      <c r="E247" s="84" t="n">
        <f aca="false">IF(X247=0,0,IF(AND(X247=1,$H$3=1),D247*S247,IF($H$3=2,D247,"N/A")))</f>
        <v>0</v>
      </c>
      <c r="F247" s="84" t="n">
        <f aca="false">E247*W247</f>
        <v>0</v>
      </c>
      <c r="G247" s="32" t="n">
        <f aca="false">VLOOKUP($A247,Table,MATCH(G$4,Curves,0))</f>
        <v>4.0375</v>
      </c>
      <c r="H247" s="98" t="n">
        <f aca="false">G247</f>
        <v>4.0375</v>
      </c>
      <c r="I247" s="99" t="n">
        <f aca="false">H247</f>
        <v>4.0375</v>
      </c>
      <c r="J247" s="32" t="n">
        <f aca="false">VLOOKUP($A247,Table,MATCH(J$4,Curves,0))</f>
        <v>-0.0175</v>
      </c>
      <c r="K247" s="98" t="n">
        <f aca="false">J247</f>
        <v>-0.0175</v>
      </c>
      <c r="L247" s="99" t="n">
        <f aca="false">K247</f>
        <v>-0.0175</v>
      </c>
      <c r="M247" s="32" t="n">
        <f aca="false">VLOOKUP($A247,Table,MATCH(M$4,Curves,0))</f>
        <v>0.01</v>
      </c>
      <c r="N247" s="98" t="n">
        <f aca="false">VLOOKUP($A247,Table,MATCH(N$4,Curves,0))</f>
        <v>0.03</v>
      </c>
      <c r="O247" s="99" t="n">
        <f aca="false">N247</f>
        <v>0.03</v>
      </c>
      <c r="P247" s="100"/>
      <c r="Q247" s="99" t="n">
        <f aca="false">O247+L247+I247</f>
        <v>4.05</v>
      </c>
      <c r="R247" s="100"/>
      <c r="S247" s="35" t="n">
        <f aca="false">A248-A247</f>
        <v>31</v>
      </c>
      <c r="T247" s="101" t="n">
        <f aca="false">CHOOSE(F$3,A248+24,A247)</f>
        <v>44099</v>
      </c>
      <c r="U247" s="35" t="n">
        <f aca="false">T247-C$3</f>
        <v>7325</v>
      </c>
      <c r="V247" s="32" t="n">
        <f aca="false">VLOOKUP($A247,Table,MATCH(V$4,Curves,0))</f>
        <v>0.070859002456139</v>
      </c>
      <c r="W247" s="102" t="n">
        <f aca="false">1/(1+CHOOSE(F$3,(V248+($K$3/10000))/2,(V247+($K$3/10000))/2))^(2*U247/365.25)</f>
        <v>0.247470082735851</v>
      </c>
      <c r="X247" s="35" t="n">
        <f aca="false">IF(AND(mthbeg&lt;=A247,mthend&gt;=A247),1,0)</f>
        <v>0</v>
      </c>
      <c r="Y247" s="35" t="n">
        <f aca="false">S247*X247</f>
        <v>0</v>
      </c>
      <c r="AA247" s="89" t="n">
        <f aca="false">F247*G247</f>
        <v>0</v>
      </c>
      <c r="AB247" s="89" t="n">
        <f aca="false">$F247*H247</f>
        <v>0</v>
      </c>
      <c r="AC247" s="89" t="n">
        <f aca="false">$F247*I247</f>
        <v>0</v>
      </c>
      <c r="AD247" s="89" t="n">
        <f aca="false">$F247*J247</f>
        <v>-0</v>
      </c>
      <c r="AE247" s="89" t="n">
        <f aca="false">$F247*K247</f>
        <v>-0</v>
      </c>
      <c r="AF247" s="89" t="n">
        <f aca="false">$F247*L247</f>
        <v>-0</v>
      </c>
      <c r="AG247" s="89" t="n">
        <f aca="false">$F247*M247</f>
        <v>0</v>
      </c>
      <c r="AH247" s="89" t="n">
        <f aca="false">$F247*N247</f>
        <v>0</v>
      </c>
      <c r="AI247" s="89" t="n">
        <f aca="false">F247*O247</f>
        <v>0</v>
      </c>
      <c r="AJ247" s="93"/>
      <c r="AK247" s="89" t="n">
        <f aca="false">CHOOSE($G$3,AB247-AC247,AC247-AB247)</f>
        <v>0</v>
      </c>
      <c r="AL247" s="89" t="n">
        <f aca="false">CHOOSE($G$3,AE247-AF247,AF247-AE247)</f>
        <v>0</v>
      </c>
      <c r="AM247" s="89" t="n">
        <f aca="false">CHOOSE($G$3,AH247-AI247,AI247-AH247)</f>
        <v>0</v>
      </c>
      <c r="AN247" s="103" t="n">
        <f aca="false">SUM(AK247:AM247)</f>
        <v>0</v>
      </c>
      <c r="AP247" s="89" t="n">
        <f aca="false">CHOOSE($G$3,AA247-AB247,AB247-AA247)</f>
        <v>0</v>
      </c>
      <c r="AQ247" s="89" t="n">
        <f aca="false">CHOOSE($G$3,AD247-AE247,AE247-AD247)</f>
        <v>0</v>
      </c>
      <c r="AR247" s="89" t="n">
        <f aca="false">CHOOSE($G$3,AG247-AH247,AH247-AG247)</f>
        <v>0</v>
      </c>
      <c r="AS247" s="103" t="n">
        <f aca="false">AP247+AQ247+AR247</f>
        <v>0</v>
      </c>
      <c r="AT247" s="103"/>
      <c r="AU247" s="90" t="n">
        <f aca="false">AS247+AN247</f>
        <v>0</v>
      </c>
      <c r="AW247" s="90" t="n">
        <f aca="false">AI247+AF247+AC247</f>
        <v>0</v>
      </c>
      <c r="AX247" s="104"/>
    </row>
    <row r="248" customFormat="false" ht="12" hidden="false" customHeight="true" outlineLevel="0" collapsed="false">
      <c r="A248" s="94" t="n">
        <f aca="false">EDATE(A247,1)</f>
        <v>44075</v>
      </c>
      <c r="B248" s="95" t="n">
        <f aca="false">VLOOKUP(MONTH(A248),Volumes,4)</f>
        <v>20000</v>
      </c>
      <c r="C248" s="96"/>
      <c r="D248" s="97" t="n">
        <f aca="false">B248+C248</f>
        <v>20000</v>
      </c>
      <c r="E248" s="84" t="n">
        <f aca="false">IF(X248=0,0,IF(AND(X248=1,$H$3=1),D248*S248,IF($H$3=2,D248,"N/A")))</f>
        <v>0</v>
      </c>
      <c r="F248" s="84" t="n">
        <f aca="false">E248*W248</f>
        <v>0</v>
      </c>
      <c r="G248" s="32" t="n">
        <f aca="false">VLOOKUP($A248,Table,MATCH(G$4,Curves,0))</f>
        <v>4.0375</v>
      </c>
      <c r="H248" s="98" t="n">
        <f aca="false">G248</f>
        <v>4.0375</v>
      </c>
      <c r="I248" s="99" t="n">
        <f aca="false">H248</f>
        <v>4.0375</v>
      </c>
      <c r="J248" s="32" t="n">
        <f aca="false">VLOOKUP($A248,Table,MATCH(J$4,Curves,0))</f>
        <v>-0.0175</v>
      </c>
      <c r="K248" s="98" t="n">
        <f aca="false">J248</f>
        <v>-0.0175</v>
      </c>
      <c r="L248" s="99" t="n">
        <f aca="false">K248</f>
        <v>-0.0175</v>
      </c>
      <c r="M248" s="32" t="n">
        <f aca="false">VLOOKUP($A248,Table,MATCH(M$4,Curves,0))</f>
        <v>0.01</v>
      </c>
      <c r="N248" s="98" t="n">
        <f aca="false">VLOOKUP($A248,Table,MATCH(N$4,Curves,0))</f>
        <v>0.03</v>
      </c>
      <c r="O248" s="99" t="n">
        <f aca="false">N248</f>
        <v>0.03</v>
      </c>
      <c r="P248" s="100"/>
      <c r="Q248" s="99" t="n">
        <f aca="false">O248+L248+I248</f>
        <v>4.05</v>
      </c>
      <c r="R248" s="100"/>
      <c r="S248" s="35" t="n">
        <f aca="false">A249-A248</f>
        <v>30</v>
      </c>
      <c r="T248" s="101" t="n">
        <f aca="false">CHOOSE(F$3,A249+24,A248)</f>
        <v>44129</v>
      </c>
      <c r="U248" s="35" t="n">
        <f aca="false">T248-C$3</f>
        <v>7355</v>
      </c>
      <c r="V248" s="32" t="n">
        <f aca="false">VLOOKUP($A248,Table,MATCH(V$4,Curves,0))</f>
        <v>0.070859002456139</v>
      </c>
      <c r="W248" s="102" t="n">
        <f aca="false">1/(1+CHOOSE(F$3,(V249+($K$3/10000))/2,(V248+($K$3/10000))/2))^(2*U248/365.25)</f>
        <v>0.24605876361833</v>
      </c>
      <c r="X248" s="35" t="n">
        <f aca="false">IF(AND(mthbeg&lt;=A248,mthend&gt;=A248),1,0)</f>
        <v>0</v>
      </c>
      <c r="Y248" s="35" t="n">
        <f aca="false">S248*X248</f>
        <v>0</v>
      </c>
      <c r="AA248" s="89" t="n">
        <f aca="false">F248*G248</f>
        <v>0</v>
      </c>
      <c r="AB248" s="89" t="n">
        <f aca="false">$F248*H248</f>
        <v>0</v>
      </c>
      <c r="AC248" s="89" t="n">
        <f aca="false">$F248*I248</f>
        <v>0</v>
      </c>
      <c r="AD248" s="89" t="n">
        <f aca="false">$F248*J248</f>
        <v>-0</v>
      </c>
      <c r="AE248" s="89" t="n">
        <f aca="false">$F248*K248</f>
        <v>-0</v>
      </c>
      <c r="AF248" s="89" t="n">
        <f aca="false">$F248*L248</f>
        <v>-0</v>
      </c>
      <c r="AG248" s="89" t="n">
        <f aca="false">$F248*M248</f>
        <v>0</v>
      </c>
      <c r="AH248" s="89" t="n">
        <f aca="false">$F248*N248</f>
        <v>0</v>
      </c>
      <c r="AI248" s="89" t="n">
        <f aca="false">F248*O248</f>
        <v>0</v>
      </c>
      <c r="AJ248" s="93"/>
      <c r="AK248" s="89" t="n">
        <f aca="false">CHOOSE($G$3,AB248-AC248,AC248-AB248)</f>
        <v>0</v>
      </c>
      <c r="AL248" s="89" t="n">
        <f aca="false">CHOOSE($G$3,AE248-AF248,AF248-AE248)</f>
        <v>0</v>
      </c>
      <c r="AM248" s="89" t="n">
        <f aca="false">CHOOSE($G$3,AH248-AI248,AI248-AH248)</f>
        <v>0</v>
      </c>
      <c r="AN248" s="103" t="n">
        <f aca="false">SUM(AK248:AM248)</f>
        <v>0</v>
      </c>
      <c r="AP248" s="89" t="n">
        <f aca="false">CHOOSE($G$3,AA248-AB248,AB248-AA248)</f>
        <v>0</v>
      </c>
      <c r="AQ248" s="89" t="n">
        <f aca="false">CHOOSE($G$3,AD248-AE248,AE248-AD248)</f>
        <v>0</v>
      </c>
      <c r="AR248" s="89" t="n">
        <f aca="false">CHOOSE($G$3,AG248-AH248,AH248-AG248)</f>
        <v>0</v>
      </c>
      <c r="AS248" s="103" t="n">
        <f aca="false">AP248+AQ248+AR248</f>
        <v>0</v>
      </c>
      <c r="AT248" s="103"/>
      <c r="AU248" s="90" t="n">
        <f aca="false">AS248+AN248</f>
        <v>0</v>
      </c>
      <c r="AW248" s="90" t="n">
        <f aca="false">AI248+AF248+AC248</f>
        <v>0</v>
      </c>
      <c r="AX248" s="104"/>
    </row>
    <row r="249" customFormat="false" ht="12" hidden="false" customHeight="true" outlineLevel="0" collapsed="false">
      <c r="A249" s="94" t="n">
        <f aca="false">EDATE(A248,1)</f>
        <v>44105</v>
      </c>
      <c r="B249" s="95" t="n">
        <f aca="false">VLOOKUP(MONTH(A249),Volumes,4)</f>
        <v>10000</v>
      </c>
      <c r="C249" s="96"/>
      <c r="D249" s="97" t="n">
        <f aca="false">B249+C249</f>
        <v>10000</v>
      </c>
      <c r="E249" s="84" t="n">
        <f aca="false">IF(X249=0,0,IF(AND(X249=1,$H$3=1),D249*S249,IF($H$3=2,D249,"N/A")))</f>
        <v>0</v>
      </c>
      <c r="F249" s="84" t="n">
        <f aca="false">E249*W249</f>
        <v>0</v>
      </c>
      <c r="G249" s="32" t="n">
        <f aca="false">VLOOKUP($A249,Table,MATCH(G$4,Curves,0))</f>
        <v>4.0375</v>
      </c>
      <c r="H249" s="98" t="n">
        <f aca="false">G249</f>
        <v>4.0375</v>
      </c>
      <c r="I249" s="99" t="n">
        <f aca="false">H249</f>
        <v>4.0375</v>
      </c>
      <c r="J249" s="32" t="n">
        <f aca="false">VLOOKUP($A249,Table,MATCH(J$4,Curves,0))</f>
        <v>-0.0175</v>
      </c>
      <c r="K249" s="98" t="n">
        <f aca="false">J249</f>
        <v>-0.0175</v>
      </c>
      <c r="L249" s="99" t="n">
        <f aca="false">K249</f>
        <v>-0.0175</v>
      </c>
      <c r="M249" s="32" t="n">
        <f aca="false">VLOOKUP($A249,Table,MATCH(M$4,Curves,0))</f>
        <v>0.01</v>
      </c>
      <c r="N249" s="98" t="n">
        <f aca="false">VLOOKUP($A249,Table,MATCH(N$4,Curves,0))</f>
        <v>0.03</v>
      </c>
      <c r="O249" s="99" t="n">
        <f aca="false">N249</f>
        <v>0.03</v>
      </c>
      <c r="P249" s="100"/>
      <c r="Q249" s="99" t="n">
        <f aca="false">O249+L249+I249</f>
        <v>4.05</v>
      </c>
      <c r="R249" s="100"/>
      <c r="S249" s="35" t="n">
        <f aca="false">A250-A249</f>
        <v>31</v>
      </c>
      <c r="T249" s="101" t="n">
        <f aca="false">CHOOSE(F$3,A250+24,A249)</f>
        <v>44160</v>
      </c>
      <c r="U249" s="35" t="n">
        <f aca="false">T249-C$3</f>
        <v>7386</v>
      </c>
      <c r="V249" s="32" t="n">
        <f aca="false">VLOOKUP($A249,Table,MATCH(V$4,Curves,0))</f>
        <v>0.070859002456139</v>
      </c>
      <c r="W249" s="102" t="n">
        <f aca="false">1/(1+CHOOSE(F$3,(V250+($K$3/10000))/2,(V249+($K$3/10000))/2))^(2*U249/365.25)</f>
        <v>0.244608855639222</v>
      </c>
      <c r="X249" s="35" t="n">
        <f aca="false">IF(AND(mthbeg&lt;=A249,mthend&gt;=A249),1,0)</f>
        <v>0</v>
      </c>
      <c r="Y249" s="35" t="n">
        <f aca="false">S249*X249</f>
        <v>0</v>
      </c>
      <c r="AA249" s="89" t="n">
        <f aca="false">F249*G249</f>
        <v>0</v>
      </c>
      <c r="AB249" s="89" t="n">
        <f aca="false">$F249*H249</f>
        <v>0</v>
      </c>
      <c r="AC249" s="89" t="n">
        <f aca="false">$F249*I249</f>
        <v>0</v>
      </c>
      <c r="AD249" s="89" t="n">
        <f aca="false">$F249*J249</f>
        <v>-0</v>
      </c>
      <c r="AE249" s="89" t="n">
        <f aca="false">$F249*K249</f>
        <v>-0</v>
      </c>
      <c r="AF249" s="89" t="n">
        <f aca="false">$F249*L249</f>
        <v>-0</v>
      </c>
      <c r="AG249" s="89" t="n">
        <f aca="false">$F249*M249</f>
        <v>0</v>
      </c>
      <c r="AH249" s="89" t="n">
        <f aca="false">$F249*N249</f>
        <v>0</v>
      </c>
      <c r="AI249" s="89" t="n">
        <f aca="false">F249*O249</f>
        <v>0</v>
      </c>
      <c r="AJ249" s="93"/>
      <c r="AK249" s="89" t="n">
        <f aca="false">CHOOSE($G$3,AB249-AC249,AC249-AB249)</f>
        <v>0</v>
      </c>
      <c r="AL249" s="89" t="n">
        <f aca="false">CHOOSE($G$3,AE249-AF249,AF249-AE249)</f>
        <v>0</v>
      </c>
      <c r="AM249" s="89" t="n">
        <f aca="false">CHOOSE($G$3,AH249-AI249,AI249-AH249)</f>
        <v>0</v>
      </c>
      <c r="AN249" s="103" t="n">
        <f aca="false">SUM(AK249:AM249)</f>
        <v>0</v>
      </c>
      <c r="AP249" s="89" t="n">
        <f aca="false">CHOOSE($G$3,AA249-AB249,AB249-AA249)</f>
        <v>0</v>
      </c>
      <c r="AQ249" s="89" t="n">
        <f aca="false">CHOOSE($G$3,AD249-AE249,AE249-AD249)</f>
        <v>0</v>
      </c>
      <c r="AR249" s="89" t="n">
        <f aca="false">CHOOSE($G$3,AG249-AH249,AH249-AG249)</f>
        <v>0</v>
      </c>
      <c r="AS249" s="103" t="n">
        <f aca="false">AP249+AQ249+AR249</f>
        <v>0</v>
      </c>
      <c r="AT249" s="103"/>
      <c r="AU249" s="90" t="n">
        <f aca="false">AS249+AN249</f>
        <v>0</v>
      </c>
      <c r="AW249" s="90" t="n">
        <f aca="false">AI249+AF249+AC249</f>
        <v>0</v>
      </c>
      <c r="AX249" s="104"/>
    </row>
    <row r="250" customFormat="false" ht="12" hidden="false" customHeight="true" outlineLevel="0" collapsed="false">
      <c r="A250" s="94" t="n">
        <f aca="false">EDATE(A249,1)</f>
        <v>44136</v>
      </c>
      <c r="B250" s="95" t="n">
        <f aca="false">VLOOKUP(MONTH(A250),Volumes,4)</f>
        <v>10000</v>
      </c>
      <c r="C250" s="96"/>
      <c r="D250" s="97" t="n">
        <f aca="false">B250+C250</f>
        <v>10000</v>
      </c>
      <c r="E250" s="84" t="n">
        <f aca="false">IF(X250=0,0,IF(AND(X250=1,$H$3=1),D250*S250,IF($H$3=2,D250,"N/A")))</f>
        <v>0</v>
      </c>
      <c r="F250" s="84" t="n">
        <f aca="false">E250*W250</f>
        <v>0</v>
      </c>
      <c r="G250" s="32" t="n">
        <f aca="false">VLOOKUP($A250,Table,MATCH(G$4,Curves,0))</f>
        <v>4.0375</v>
      </c>
      <c r="H250" s="98" t="n">
        <f aca="false">G250</f>
        <v>4.0375</v>
      </c>
      <c r="I250" s="99" t="n">
        <f aca="false">H250</f>
        <v>4.0375</v>
      </c>
      <c r="J250" s="32" t="n">
        <f aca="false">VLOOKUP($A250,Table,MATCH(J$4,Curves,0))</f>
        <v>-0.0175</v>
      </c>
      <c r="K250" s="98" t="n">
        <f aca="false">J250</f>
        <v>-0.0175</v>
      </c>
      <c r="L250" s="99" t="n">
        <f aca="false">K250</f>
        <v>-0.0175</v>
      </c>
      <c r="M250" s="32" t="n">
        <f aca="false">VLOOKUP($A250,Table,MATCH(M$4,Curves,0))</f>
        <v>0.01</v>
      </c>
      <c r="N250" s="98" t="n">
        <f aca="false">VLOOKUP($A250,Table,MATCH(N$4,Curves,0))</f>
        <v>0.03</v>
      </c>
      <c r="O250" s="99" t="n">
        <f aca="false">N250</f>
        <v>0.03</v>
      </c>
      <c r="P250" s="100"/>
      <c r="Q250" s="99" t="n">
        <f aca="false">O250+L250+I250</f>
        <v>4.05</v>
      </c>
      <c r="R250" s="100"/>
      <c r="S250" s="35" t="n">
        <f aca="false">A251-A250</f>
        <v>30</v>
      </c>
      <c r="T250" s="101" t="n">
        <f aca="false">CHOOSE(F$3,A251+24,A250)</f>
        <v>44190</v>
      </c>
      <c r="U250" s="35" t="n">
        <f aca="false">T250-C$3</f>
        <v>7416</v>
      </c>
      <c r="V250" s="32" t="n">
        <f aca="false">VLOOKUP($A250,Table,MATCH(V$4,Curves,0))</f>
        <v>0.070859002456139</v>
      </c>
      <c r="W250" s="102" t="n">
        <f aca="false">1/(1+CHOOSE(F$3,(V251+($K$3/10000))/2,(V250+($K$3/10000))/2))^(2*U250/365.25)</f>
        <v>0.243213854067872</v>
      </c>
      <c r="X250" s="35" t="n">
        <f aca="false">IF(AND(mthbeg&lt;=A250,mthend&gt;=A250),1,0)</f>
        <v>0</v>
      </c>
      <c r="Y250" s="35" t="n">
        <f aca="false">S250*X250</f>
        <v>0</v>
      </c>
      <c r="AA250" s="89" t="n">
        <f aca="false">F250*G250</f>
        <v>0</v>
      </c>
      <c r="AB250" s="89" t="n">
        <f aca="false">$F250*H250</f>
        <v>0</v>
      </c>
      <c r="AC250" s="89" t="n">
        <f aca="false">$F250*I250</f>
        <v>0</v>
      </c>
      <c r="AD250" s="89" t="n">
        <f aca="false">$F250*J250</f>
        <v>-0</v>
      </c>
      <c r="AE250" s="89" t="n">
        <f aca="false">$F250*K250</f>
        <v>-0</v>
      </c>
      <c r="AF250" s="89" t="n">
        <f aca="false">$F250*L250</f>
        <v>-0</v>
      </c>
      <c r="AG250" s="89" t="n">
        <f aca="false">$F250*M250</f>
        <v>0</v>
      </c>
      <c r="AH250" s="89" t="n">
        <f aca="false">$F250*N250</f>
        <v>0</v>
      </c>
      <c r="AI250" s="89" t="n">
        <f aca="false">F250*O250</f>
        <v>0</v>
      </c>
      <c r="AJ250" s="93"/>
      <c r="AK250" s="89" t="n">
        <f aca="false">CHOOSE($G$3,AB250-AC250,AC250-AB250)</f>
        <v>0</v>
      </c>
      <c r="AL250" s="89" t="n">
        <f aca="false">CHOOSE($G$3,AE250-AF250,AF250-AE250)</f>
        <v>0</v>
      </c>
      <c r="AM250" s="89" t="n">
        <f aca="false">CHOOSE($G$3,AH250-AI250,AI250-AH250)</f>
        <v>0</v>
      </c>
      <c r="AN250" s="103" t="n">
        <f aca="false">SUM(AK250:AM250)</f>
        <v>0</v>
      </c>
      <c r="AP250" s="89" t="n">
        <f aca="false">CHOOSE($G$3,AA250-AB250,AB250-AA250)</f>
        <v>0</v>
      </c>
      <c r="AQ250" s="89" t="n">
        <f aca="false">CHOOSE($G$3,AD250-AE250,AE250-AD250)</f>
        <v>0</v>
      </c>
      <c r="AR250" s="89" t="n">
        <f aca="false">CHOOSE($G$3,AG250-AH250,AH250-AG250)</f>
        <v>0</v>
      </c>
      <c r="AS250" s="103" t="n">
        <f aca="false">AP250+AQ250+AR250</f>
        <v>0</v>
      </c>
      <c r="AT250" s="103"/>
      <c r="AU250" s="90" t="n">
        <f aca="false">AS250+AN250</f>
        <v>0</v>
      </c>
      <c r="AW250" s="90" t="n">
        <f aca="false">AI250+AF250+AC250</f>
        <v>0</v>
      </c>
      <c r="AX250" s="104"/>
    </row>
    <row r="251" customFormat="false" ht="12" hidden="false" customHeight="true" outlineLevel="0" collapsed="false">
      <c r="A251" s="94" t="n">
        <f aca="false">EDATE(A250,1)</f>
        <v>44166</v>
      </c>
      <c r="B251" s="95" t="n">
        <f aca="false">VLOOKUP(MONTH(A251),Volumes,4)</f>
        <v>10000</v>
      </c>
      <c r="C251" s="96"/>
      <c r="D251" s="97" t="n">
        <f aca="false">B251+C251</f>
        <v>10000</v>
      </c>
      <c r="E251" s="84" t="n">
        <f aca="false">IF(X251=0,0,IF(AND(X251=1,$H$3=1),D251*S251,IF($H$3=2,D251,"N/A")))</f>
        <v>0</v>
      </c>
      <c r="F251" s="84" t="n">
        <f aca="false">E251*W251</f>
        <v>0</v>
      </c>
      <c r="G251" s="32" t="n">
        <f aca="false">VLOOKUP($A251,Table,MATCH(G$4,Curves,0))</f>
        <v>4.0375</v>
      </c>
      <c r="H251" s="98" t="n">
        <f aca="false">G251</f>
        <v>4.0375</v>
      </c>
      <c r="I251" s="99" t="n">
        <f aca="false">H251</f>
        <v>4.0375</v>
      </c>
      <c r="J251" s="32" t="n">
        <f aca="false">VLOOKUP($A251,Table,MATCH(J$4,Curves,0))</f>
        <v>-0.0175</v>
      </c>
      <c r="K251" s="98" t="n">
        <f aca="false">J251</f>
        <v>-0.0175</v>
      </c>
      <c r="L251" s="99" t="n">
        <f aca="false">K251</f>
        <v>-0.0175</v>
      </c>
      <c r="M251" s="32" t="n">
        <f aca="false">VLOOKUP($A251,Table,MATCH(M$4,Curves,0))</f>
        <v>0.01</v>
      </c>
      <c r="N251" s="98" t="n">
        <f aca="false">VLOOKUP($A251,Table,MATCH(N$4,Curves,0))</f>
        <v>0.03</v>
      </c>
      <c r="O251" s="99" t="n">
        <f aca="false">N251</f>
        <v>0.03</v>
      </c>
      <c r="P251" s="100"/>
      <c r="Q251" s="99" t="n">
        <f aca="false">O251+L251+I251</f>
        <v>4.05</v>
      </c>
      <c r="R251" s="100"/>
      <c r="S251" s="35" t="n">
        <f aca="false">A252-A251</f>
        <v>31</v>
      </c>
      <c r="T251" s="101" t="n">
        <f aca="false">CHOOSE(F$3,A252+24,A251)</f>
        <v>44221</v>
      </c>
      <c r="U251" s="35" t="n">
        <f aca="false">T251-C$3</f>
        <v>7447</v>
      </c>
      <c r="V251" s="32" t="n">
        <f aca="false">VLOOKUP($A251,Table,MATCH(V$4,Curves,0))</f>
        <v>0.070859002456139</v>
      </c>
      <c r="W251" s="102" t="n">
        <f aca="false">1/(1+CHOOSE(F$3,(V252+($K$3/10000))/2,(V251+($K$3/10000))/2))^(2*U251/365.25)</f>
        <v>0.241780709795922</v>
      </c>
      <c r="X251" s="35" t="n">
        <f aca="false">IF(AND(mthbeg&lt;=A251,mthend&gt;=A251),1,0)</f>
        <v>0</v>
      </c>
      <c r="Y251" s="35" t="n">
        <f aca="false">S251*X251</f>
        <v>0</v>
      </c>
      <c r="AA251" s="89" t="n">
        <f aca="false">F251*G251</f>
        <v>0</v>
      </c>
      <c r="AB251" s="89" t="n">
        <f aca="false">$F251*H251</f>
        <v>0</v>
      </c>
      <c r="AC251" s="89" t="n">
        <f aca="false">$F251*I251</f>
        <v>0</v>
      </c>
      <c r="AD251" s="89" t="n">
        <f aca="false">$F251*J251</f>
        <v>-0</v>
      </c>
      <c r="AE251" s="89" t="n">
        <f aca="false">$F251*K251</f>
        <v>-0</v>
      </c>
      <c r="AF251" s="89" t="n">
        <f aca="false">$F251*L251</f>
        <v>-0</v>
      </c>
      <c r="AG251" s="89" t="n">
        <f aca="false">$F251*M251</f>
        <v>0</v>
      </c>
      <c r="AH251" s="89" t="n">
        <f aca="false">$F251*N251</f>
        <v>0</v>
      </c>
      <c r="AI251" s="89" t="n">
        <f aca="false">F251*O251</f>
        <v>0</v>
      </c>
      <c r="AJ251" s="93"/>
      <c r="AK251" s="89" t="n">
        <f aca="false">CHOOSE($G$3,AB251-AC251,AC251-AB251)</f>
        <v>0</v>
      </c>
      <c r="AL251" s="89" t="n">
        <f aca="false">CHOOSE($G$3,AE251-AF251,AF251-AE251)</f>
        <v>0</v>
      </c>
      <c r="AM251" s="89" t="n">
        <f aca="false">CHOOSE($G$3,AH251-AI251,AI251-AH251)</f>
        <v>0</v>
      </c>
      <c r="AN251" s="103" t="n">
        <f aca="false">SUM(AK251:AM251)</f>
        <v>0</v>
      </c>
      <c r="AP251" s="89" t="n">
        <f aca="false">CHOOSE($G$3,AA251-AB251,AB251-AA251)</f>
        <v>0</v>
      </c>
      <c r="AQ251" s="89" t="n">
        <f aca="false">CHOOSE($G$3,AD251-AE251,AE251-AD251)</f>
        <v>0</v>
      </c>
      <c r="AR251" s="89" t="n">
        <f aca="false">CHOOSE($G$3,AG251-AH251,AH251-AG251)</f>
        <v>0</v>
      </c>
      <c r="AS251" s="103" t="n">
        <f aca="false">AP251+AQ251+AR251</f>
        <v>0</v>
      </c>
      <c r="AT251" s="103"/>
      <c r="AU251" s="90" t="n">
        <f aca="false">AS251+AN251</f>
        <v>0</v>
      </c>
      <c r="AW251" s="90" t="n">
        <f aca="false">AI251+AF251+AC251</f>
        <v>0</v>
      </c>
      <c r="AX251" s="104"/>
    </row>
    <row r="252" customFormat="false" ht="12" hidden="false" customHeight="true" outlineLevel="0" collapsed="false">
      <c r="A252" s="94" t="n">
        <f aca="false">EDATE(A251,1)</f>
        <v>44197</v>
      </c>
      <c r="B252" s="95" t="n">
        <f aca="false">VLOOKUP(MONTH(A252),Volumes,4)</f>
        <v>10000</v>
      </c>
      <c r="C252" s="96"/>
      <c r="D252" s="97" t="n">
        <f aca="false">B252+C252</f>
        <v>10000</v>
      </c>
      <c r="E252" s="84" t="n">
        <f aca="false">IF(X252=0,0,IF(AND(X252=1,$H$3=1),D252*S252,IF($H$3=2,D252,"N/A")))</f>
        <v>0</v>
      </c>
      <c r="F252" s="84" t="n">
        <f aca="false">E252*W252</f>
        <v>0</v>
      </c>
      <c r="G252" s="32" t="n">
        <f aca="false">VLOOKUP($A252,Table,MATCH(G$4,Curves,0))</f>
        <v>4.0375</v>
      </c>
      <c r="H252" s="98" t="n">
        <f aca="false">G252</f>
        <v>4.0375</v>
      </c>
      <c r="I252" s="99" t="n">
        <f aca="false">H252</f>
        <v>4.0375</v>
      </c>
      <c r="J252" s="32" t="n">
        <f aca="false">VLOOKUP($A252,Table,MATCH(J$4,Curves,0))</f>
        <v>-0.0175</v>
      </c>
      <c r="K252" s="98" t="n">
        <f aca="false">J252</f>
        <v>-0.0175</v>
      </c>
      <c r="L252" s="99" t="n">
        <f aca="false">K252</f>
        <v>-0.0175</v>
      </c>
      <c r="M252" s="32" t="n">
        <f aca="false">VLOOKUP($A252,Table,MATCH(M$4,Curves,0))</f>
        <v>0.01</v>
      </c>
      <c r="N252" s="98" t="n">
        <f aca="false">VLOOKUP($A252,Table,MATCH(N$4,Curves,0))</f>
        <v>0.03</v>
      </c>
      <c r="O252" s="99" t="n">
        <f aca="false">N252</f>
        <v>0.03</v>
      </c>
      <c r="P252" s="100"/>
      <c r="Q252" s="99" t="n">
        <f aca="false">O252+L252+I252</f>
        <v>4.05</v>
      </c>
      <c r="R252" s="100"/>
      <c r="S252" s="35" t="n">
        <f aca="false">A253-A252</f>
        <v>31</v>
      </c>
      <c r="T252" s="101" t="n">
        <f aca="false">CHOOSE(F$3,A253+24,A252)</f>
        <v>44252</v>
      </c>
      <c r="U252" s="35" t="n">
        <f aca="false">T252-C$3</f>
        <v>7478</v>
      </c>
      <c r="V252" s="32" t="n">
        <f aca="false">VLOOKUP($A252,Table,MATCH(V$4,Curves,0))</f>
        <v>0.070859002456139</v>
      </c>
      <c r="W252" s="102" t="n">
        <f aca="false">1/(1+CHOOSE(F$3,(V253+($K$3/10000))/2,(V252+($K$3/10000))/2))^(2*U252/365.25)</f>
        <v>0.240356010365702</v>
      </c>
      <c r="X252" s="35" t="n">
        <f aca="false">IF(AND(mthbeg&lt;=A252,mthend&gt;=A252),1,0)</f>
        <v>0</v>
      </c>
      <c r="Y252" s="35" t="n">
        <f aca="false">S252*X252</f>
        <v>0</v>
      </c>
      <c r="AA252" s="89" t="n">
        <f aca="false">F252*G252</f>
        <v>0</v>
      </c>
      <c r="AB252" s="89" t="n">
        <f aca="false">$F252*H252</f>
        <v>0</v>
      </c>
      <c r="AC252" s="89" t="n">
        <f aca="false">$F252*I252</f>
        <v>0</v>
      </c>
      <c r="AD252" s="89" t="n">
        <f aca="false">$F252*J252</f>
        <v>-0</v>
      </c>
      <c r="AE252" s="89" t="n">
        <f aca="false">$F252*K252</f>
        <v>-0</v>
      </c>
      <c r="AF252" s="89" t="n">
        <f aca="false">$F252*L252</f>
        <v>-0</v>
      </c>
      <c r="AG252" s="89" t="n">
        <f aca="false">$F252*M252</f>
        <v>0</v>
      </c>
      <c r="AH252" s="89" t="n">
        <f aca="false">$F252*N252</f>
        <v>0</v>
      </c>
      <c r="AI252" s="89" t="n">
        <f aca="false">F252*O252</f>
        <v>0</v>
      </c>
      <c r="AJ252" s="93"/>
      <c r="AK252" s="89" t="n">
        <f aca="false">CHOOSE($G$3,AB252-AC252,AC252-AB252)</f>
        <v>0</v>
      </c>
      <c r="AL252" s="89" t="n">
        <f aca="false">CHOOSE($G$3,AE252-AF252,AF252-AE252)</f>
        <v>0</v>
      </c>
      <c r="AM252" s="89" t="n">
        <f aca="false">CHOOSE($G$3,AH252-AI252,AI252-AH252)</f>
        <v>0</v>
      </c>
      <c r="AN252" s="103" t="n">
        <f aca="false">SUM(AK252:AM252)</f>
        <v>0</v>
      </c>
      <c r="AP252" s="89" t="n">
        <f aca="false">CHOOSE($G$3,AA252-AB252,AB252-AA252)</f>
        <v>0</v>
      </c>
      <c r="AQ252" s="89" t="n">
        <f aca="false">CHOOSE($G$3,AD252-AE252,AE252-AD252)</f>
        <v>0</v>
      </c>
      <c r="AR252" s="89" t="n">
        <f aca="false">CHOOSE($G$3,AG252-AH252,AH252-AG252)</f>
        <v>0</v>
      </c>
      <c r="AS252" s="103" t="n">
        <f aca="false">AP252+AQ252+AR252</f>
        <v>0</v>
      </c>
      <c r="AT252" s="103"/>
      <c r="AU252" s="90" t="n">
        <f aca="false">AS252+AN252</f>
        <v>0</v>
      </c>
      <c r="AW252" s="90" t="n">
        <f aca="false">AI252+AF252+AC252</f>
        <v>0</v>
      </c>
      <c r="AX252" s="104"/>
    </row>
    <row r="253" customFormat="false" ht="12" hidden="false" customHeight="true" outlineLevel="0" collapsed="false">
      <c r="A253" s="94" t="n">
        <f aca="false">EDATE(A252,1)</f>
        <v>44228</v>
      </c>
      <c r="B253" s="95" t="n">
        <f aca="false">VLOOKUP(MONTH(A253),Volumes,4)</f>
        <v>10000</v>
      </c>
      <c r="C253" s="96"/>
      <c r="D253" s="97" t="n">
        <f aca="false">B253+C253</f>
        <v>10000</v>
      </c>
      <c r="E253" s="84" t="n">
        <f aca="false">IF(X253=0,0,IF(AND(X253=1,$H$3=1),D253*S253,IF($H$3=2,D253,"N/A")))</f>
        <v>0</v>
      </c>
      <c r="F253" s="84" t="n">
        <f aca="false">E253*W253</f>
        <v>0</v>
      </c>
      <c r="G253" s="32" t="n">
        <f aca="false">VLOOKUP($A253,Table,MATCH(G$4,Curves,0))</f>
        <v>4.0375</v>
      </c>
      <c r="H253" s="98" t="n">
        <f aca="false">G253</f>
        <v>4.0375</v>
      </c>
      <c r="I253" s="99" t="n">
        <f aca="false">H253</f>
        <v>4.0375</v>
      </c>
      <c r="J253" s="32" t="n">
        <f aca="false">VLOOKUP($A253,Table,MATCH(J$4,Curves,0))</f>
        <v>-0.0175</v>
      </c>
      <c r="K253" s="98" t="n">
        <f aca="false">J253</f>
        <v>-0.0175</v>
      </c>
      <c r="L253" s="99" t="n">
        <f aca="false">K253</f>
        <v>-0.0175</v>
      </c>
      <c r="M253" s="32" t="n">
        <f aca="false">VLOOKUP($A253,Table,MATCH(M$4,Curves,0))</f>
        <v>0.01</v>
      </c>
      <c r="N253" s="98" t="n">
        <f aca="false">VLOOKUP($A253,Table,MATCH(N$4,Curves,0))</f>
        <v>0.03</v>
      </c>
      <c r="O253" s="99" t="n">
        <f aca="false">N253</f>
        <v>0.03</v>
      </c>
      <c r="P253" s="100"/>
      <c r="Q253" s="99" t="n">
        <f aca="false">O253+L253+I253</f>
        <v>4.05</v>
      </c>
      <c r="R253" s="100"/>
      <c r="S253" s="35" t="n">
        <f aca="false">A254-A253</f>
        <v>28</v>
      </c>
      <c r="T253" s="101" t="n">
        <f aca="false">CHOOSE(F$3,A254+24,A253)</f>
        <v>44280</v>
      </c>
      <c r="U253" s="35" t="n">
        <f aca="false">T253-C$3</f>
        <v>7506</v>
      </c>
      <c r="V253" s="32" t="n">
        <f aca="false">VLOOKUP($A253,Table,MATCH(V$4,Curves,0))</f>
        <v>0.070859002456139</v>
      </c>
      <c r="W253" s="102" t="n">
        <f aca="false">1/(1+CHOOSE(F$3,(V254+($K$3/10000))/2,(V253+($K$3/10000))/2))^(2*U253/365.25)</f>
        <v>0.239076402198268</v>
      </c>
      <c r="X253" s="35" t="n">
        <f aca="false">IF(AND(mthbeg&lt;=A253,mthend&gt;=A253),1,0)</f>
        <v>0</v>
      </c>
      <c r="Y253" s="35" t="n">
        <f aca="false">S253*X253</f>
        <v>0</v>
      </c>
      <c r="AA253" s="89" t="n">
        <f aca="false">F253*G253</f>
        <v>0</v>
      </c>
      <c r="AB253" s="89" t="n">
        <f aca="false">$F253*H253</f>
        <v>0</v>
      </c>
      <c r="AC253" s="89" t="n">
        <f aca="false">$F253*I253</f>
        <v>0</v>
      </c>
      <c r="AD253" s="89" t="n">
        <f aca="false">$F253*J253</f>
        <v>-0</v>
      </c>
      <c r="AE253" s="89" t="n">
        <f aca="false">$F253*K253</f>
        <v>-0</v>
      </c>
      <c r="AF253" s="89" t="n">
        <f aca="false">$F253*L253</f>
        <v>-0</v>
      </c>
      <c r="AG253" s="89" t="n">
        <f aca="false">$F253*M253</f>
        <v>0</v>
      </c>
      <c r="AH253" s="89" t="n">
        <f aca="false">$F253*N253</f>
        <v>0</v>
      </c>
      <c r="AI253" s="89" t="n">
        <f aca="false">F253*O253</f>
        <v>0</v>
      </c>
      <c r="AJ253" s="93"/>
      <c r="AK253" s="89" t="n">
        <f aca="false">CHOOSE($G$3,AB253-AC253,AC253-AB253)</f>
        <v>0</v>
      </c>
      <c r="AL253" s="89" t="n">
        <f aca="false">CHOOSE($G$3,AE253-AF253,AF253-AE253)</f>
        <v>0</v>
      </c>
      <c r="AM253" s="89" t="n">
        <f aca="false">CHOOSE($G$3,AH253-AI253,AI253-AH253)</f>
        <v>0</v>
      </c>
      <c r="AN253" s="103" t="n">
        <f aca="false">SUM(AK253:AM253)</f>
        <v>0</v>
      </c>
      <c r="AP253" s="89" t="n">
        <f aca="false">CHOOSE($G$3,AA253-AB253,AB253-AA253)</f>
        <v>0</v>
      </c>
      <c r="AQ253" s="89" t="n">
        <f aca="false">CHOOSE($G$3,AD253-AE253,AE253-AD253)</f>
        <v>0</v>
      </c>
      <c r="AR253" s="89" t="n">
        <f aca="false">CHOOSE($G$3,AG253-AH253,AH253-AG253)</f>
        <v>0</v>
      </c>
      <c r="AS253" s="103" t="n">
        <f aca="false">AP253+AQ253+AR253</f>
        <v>0</v>
      </c>
      <c r="AT253" s="103"/>
      <c r="AU253" s="90" t="n">
        <f aca="false">AS253+AN253</f>
        <v>0</v>
      </c>
      <c r="AW253" s="90" t="n">
        <f aca="false">AI253+AF253+AC253</f>
        <v>0</v>
      </c>
      <c r="AX253" s="104"/>
    </row>
    <row r="254" customFormat="false" ht="12" hidden="false" customHeight="true" outlineLevel="0" collapsed="false">
      <c r="A254" s="94" t="n">
        <f aca="false">EDATE(A253,1)</f>
        <v>44256</v>
      </c>
      <c r="B254" s="95" t="n">
        <f aca="false">VLOOKUP(MONTH(A254),Volumes,4)</f>
        <v>10000</v>
      </c>
      <c r="C254" s="96"/>
      <c r="D254" s="97" t="n">
        <f aca="false">B254+C254</f>
        <v>10000</v>
      </c>
      <c r="E254" s="84" t="n">
        <f aca="false">IF(X254=0,0,IF(AND(X254=1,$H$3=1),D254*S254,IF($H$3=2,D254,"N/A")))</f>
        <v>0</v>
      </c>
      <c r="F254" s="84" t="n">
        <f aca="false">E254*W254</f>
        <v>0</v>
      </c>
      <c r="G254" s="32" t="n">
        <f aca="false">VLOOKUP($A254,Table,MATCH(G$4,Curves,0))</f>
        <v>4.0375</v>
      </c>
      <c r="H254" s="98" t="n">
        <f aca="false">G254</f>
        <v>4.0375</v>
      </c>
      <c r="I254" s="99" t="n">
        <f aca="false">H254</f>
        <v>4.0375</v>
      </c>
      <c r="J254" s="32" t="n">
        <f aca="false">VLOOKUP($A254,Table,MATCH(J$4,Curves,0))</f>
        <v>-0.0175</v>
      </c>
      <c r="K254" s="98" t="n">
        <f aca="false">J254</f>
        <v>-0.0175</v>
      </c>
      <c r="L254" s="99" t="n">
        <f aca="false">K254</f>
        <v>-0.0175</v>
      </c>
      <c r="M254" s="32" t="n">
        <f aca="false">VLOOKUP($A254,Table,MATCH(M$4,Curves,0))</f>
        <v>0.01</v>
      </c>
      <c r="N254" s="98" t="n">
        <f aca="false">VLOOKUP($A254,Table,MATCH(N$4,Curves,0))</f>
        <v>0.03</v>
      </c>
      <c r="O254" s="99" t="n">
        <f aca="false">N254</f>
        <v>0.03</v>
      </c>
      <c r="P254" s="100"/>
      <c r="Q254" s="99" t="n">
        <f aca="false">O254+L254+I254</f>
        <v>4.05</v>
      </c>
      <c r="R254" s="100"/>
      <c r="S254" s="35" t="n">
        <f aca="false">A255-A254</f>
        <v>31</v>
      </c>
      <c r="T254" s="101" t="n">
        <f aca="false">CHOOSE(F$3,A255+24,A254)</f>
        <v>44311</v>
      </c>
      <c r="U254" s="35" t="n">
        <f aca="false">T254-C$3</f>
        <v>7537</v>
      </c>
      <c r="V254" s="32" t="n">
        <f aca="false">VLOOKUP($A254,Table,MATCH(V$4,Curves,0))</f>
        <v>0.070859002456139</v>
      </c>
      <c r="W254" s="102" t="n">
        <f aca="false">1/(1+CHOOSE(F$3,(V255+($K$3/10000))/2,(V254+($K$3/10000))/2))^(2*U254/365.25)</f>
        <v>0.237667637974363</v>
      </c>
      <c r="X254" s="35" t="n">
        <f aca="false">IF(AND(mthbeg&lt;=A254,mthend&gt;=A254),1,0)</f>
        <v>0</v>
      </c>
      <c r="Y254" s="35" t="n">
        <f aca="false">S254*X254</f>
        <v>0</v>
      </c>
      <c r="AA254" s="89" t="n">
        <f aca="false">F254*G254</f>
        <v>0</v>
      </c>
      <c r="AB254" s="89" t="n">
        <f aca="false">$F254*H254</f>
        <v>0</v>
      </c>
      <c r="AC254" s="89" t="n">
        <f aca="false">$F254*I254</f>
        <v>0</v>
      </c>
      <c r="AD254" s="89" t="n">
        <f aca="false">$F254*J254</f>
        <v>-0</v>
      </c>
      <c r="AE254" s="89" t="n">
        <f aca="false">$F254*K254</f>
        <v>-0</v>
      </c>
      <c r="AF254" s="89" t="n">
        <f aca="false">$F254*L254</f>
        <v>-0</v>
      </c>
      <c r="AG254" s="89" t="n">
        <f aca="false">$F254*M254</f>
        <v>0</v>
      </c>
      <c r="AH254" s="89" t="n">
        <f aca="false">$F254*N254</f>
        <v>0</v>
      </c>
      <c r="AI254" s="89" t="n">
        <f aca="false">F254*O254</f>
        <v>0</v>
      </c>
      <c r="AJ254" s="93"/>
      <c r="AK254" s="89" t="n">
        <f aca="false">CHOOSE($G$3,AB254-AC254,AC254-AB254)</f>
        <v>0</v>
      </c>
      <c r="AL254" s="89" t="n">
        <f aca="false">CHOOSE($G$3,AE254-AF254,AF254-AE254)</f>
        <v>0</v>
      </c>
      <c r="AM254" s="89" t="n">
        <f aca="false">CHOOSE($G$3,AH254-AI254,AI254-AH254)</f>
        <v>0</v>
      </c>
      <c r="AN254" s="103" t="n">
        <f aca="false">SUM(AK254:AM254)</f>
        <v>0</v>
      </c>
      <c r="AP254" s="89" t="n">
        <f aca="false">CHOOSE($G$3,AA254-AB254,AB254-AA254)</f>
        <v>0</v>
      </c>
      <c r="AQ254" s="89" t="n">
        <f aca="false">CHOOSE($G$3,AD254-AE254,AE254-AD254)</f>
        <v>0</v>
      </c>
      <c r="AR254" s="89" t="n">
        <f aca="false">CHOOSE($G$3,AG254-AH254,AH254-AG254)</f>
        <v>0</v>
      </c>
      <c r="AS254" s="103" t="n">
        <f aca="false">AP254+AQ254+AR254</f>
        <v>0</v>
      </c>
      <c r="AT254" s="103"/>
      <c r="AU254" s="90" t="n">
        <f aca="false">AS254+AN254</f>
        <v>0</v>
      </c>
      <c r="AW254" s="90" t="n">
        <f aca="false">AI254+AF254+AC254</f>
        <v>0</v>
      </c>
      <c r="AX254" s="104"/>
    </row>
    <row r="255" customFormat="false" ht="12" hidden="false" customHeight="true" outlineLevel="0" collapsed="false">
      <c r="A255" s="94" t="n">
        <f aca="false">EDATE(A254,1)</f>
        <v>44287</v>
      </c>
      <c r="B255" s="95" t="n">
        <f aca="false">VLOOKUP(MONTH(A255),Volumes,4)</f>
        <v>10000</v>
      </c>
      <c r="C255" s="96"/>
      <c r="D255" s="97" t="n">
        <f aca="false">B255+C255</f>
        <v>10000</v>
      </c>
      <c r="E255" s="84" t="n">
        <f aca="false">IF(X255=0,0,IF(AND(X255=1,$H$3=1),D255*S255,IF($H$3=2,D255,"N/A")))</f>
        <v>0</v>
      </c>
      <c r="F255" s="84" t="n">
        <f aca="false">E255*W255</f>
        <v>0</v>
      </c>
      <c r="G255" s="32" t="n">
        <f aca="false">VLOOKUP($A255,Table,MATCH(G$4,Curves,0))</f>
        <v>4.0375</v>
      </c>
      <c r="H255" s="98" t="n">
        <f aca="false">G255</f>
        <v>4.0375</v>
      </c>
      <c r="I255" s="99" t="n">
        <f aca="false">H255</f>
        <v>4.0375</v>
      </c>
      <c r="J255" s="32" t="n">
        <f aca="false">VLOOKUP($A255,Table,MATCH(J$4,Curves,0))</f>
        <v>-0.0175</v>
      </c>
      <c r="K255" s="98" t="n">
        <f aca="false">J255</f>
        <v>-0.0175</v>
      </c>
      <c r="L255" s="99" t="n">
        <f aca="false">K255</f>
        <v>-0.0175</v>
      </c>
      <c r="M255" s="32" t="n">
        <f aca="false">VLOOKUP($A255,Table,MATCH(M$4,Curves,0))</f>
        <v>0.01</v>
      </c>
      <c r="N255" s="98" t="n">
        <f aca="false">VLOOKUP($A255,Table,MATCH(N$4,Curves,0))</f>
        <v>0.03</v>
      </c>
      <c r="O255" s="99" t="n">
        <f aca="false">N255</f>
        <v>0.03</v>
      </c>
      <c r="P255" s="100"/>
      <c r="Q255" s="99" t="n">
        <f aca="false">O255+L255+I255</f>
        <v>4.05</v>
      </c>
      <c r="R255" s="100"/>
      <c r="S255" s="35" t="n">
        <f aca="false">A256-A255</f>
        <v>30</v>
      </c>
      <c r="T255" s="101" t="n">
        <f aca="false">CHOOSE(F$3,A256+24,A255)</f>
        <v>44341</v>
      </c>
      <c r="U255" s="35" t="n">
        <f aca="false">T255-C$3</f>
        <v>7567</v>
      </c>
      <c r="V255" s="32" t="n">
        <f aca="false">VLOOKUP($A255,Table,MATCH(V$4,Curves,0))</f>
        <v>0.070859002456139</v>
      </c>
      <c r="W255" s="102" t="n">
        <f aca="false">1/(1+CHOOSE(F$3,(V256+($K$3/10000))/2,(V255+($K$3/10000))/2))^(2*U255/365.25)</f>
        <v>0.236312222089821</v>
      </c>
      <c r="X255" s="35" t="n">
        <f aca="false">IF(AND(mthbeg&lt;=A255,mthend&gt;=A255),1,0)</f>
        <v>0</v>
      </c>
      <c r="Y255" s="35" t="n">
        <f aca="false">S255*X255</f>
        <v>0</v>
      </c>
      <c r="AA255" s="89" t="n">
        <f aca="false">F255*G255</f>
        <v>0</v>
      </c>
      <c r="AB255" s="89" t="n">
        <f aca="false">$F255*H255</f>
        <v>0</v>
      </c>
      <c r="AC255" s="89" t="n">
        <f aca="false">$F255*I255</f>
        <v>0</v>
      </c>
      <c r="AD255" s="89" t="n">
        <f aca="false">$F255*J255</f>
        <v>-0</v>
      </c>
      <c r="AE255" s="89" t="n">
        <f aca="false">$F255*K255</f>
        <v>-0</v>
      </c>
      <c r="AF255" s="89" t="n">
        <f aca="false">$F255*L255</f>
        <v>-0</v>
      </c>
      <c r="AG255" s="89" t="n">
        <f aca="false">$F255*M255</f>
        <v>0</v>
      </c>
      <c r="AH255" s="89" t="n">
        <f aca="false">$F255*N255</f>
        <v>0</v>
      </c>
      <c r="AI255" s="89" t="n">
        <f aca="false">F255*O255</f>
        <v>0</v>
      </c>
      <c r="AJ255" s="93"/>
      <c r="AK255" s="89" t="n">
        <f aca="false">CHOOSE($G$3,AB255-AC255,AC255-AB255)</f>
        <v>0</v>
      </c>
      <c r="AL255" s="89" t="n">
        <f aca="false">CHOOSE($G$3,AE255-AF255,AF255-AE255)</f>
        <v>0</v>
      </c>
      <c r="AM255" s="89" t="n">
        <f aca="false">CHOOSE($G$3,AH255-AI255,AI255-AH255)</f>
        <v>0</v>
      </c>
      <c r="AN255" s="103" t="n">
        <f aca="false">SUM(AK255:AM255)</f>
        <v>0</v>
      </c>
      <c r="AP255" s="89" t="n">
        <f aca="false">CHOOSE($G$3,AA255-AB255,AB255-AA255)</f>
        <v>0</v>
      </c>
      <c r="AQ255" s="89" t="n">
        <f aca="false">CHOOSE($G$3,AD255-AE255,AE255-AD255)</f>
        <v>0</v>
      </c>
      <c r="AR255" s="89" t="n">
        <f aca="false">CHOOSE($G$3,AG255-AH255,AH255-AG255)</f>
        <v>0</v>
      </c>
      <c r="AS255" s="103" t="n">
        <f aca="false">AP255+AQ255+AR255</f>
        <v>0</v>
      </c>
      <c r="AT255" s="103"/>
      <c r="AU255" s="90" t="n">
        <f aca="false">AS255+AN255</f>
        <v>0</v>
      </c>
      <c r="AW255" s="90" t="n">
        <f aca="false">AI255+AF255+AC255</f>
        <v>0</v>
      </c>
      <c r="AX255" s="104"/>
    </row>
    <row r="256" customFormat="false" ht="12" hidden="false" customHeight="true" outlineLevel="0" collapsed="false">
      <c r="A256" s="94" t="n">
        <f aca="false">EDATE(A255,1)</f>
        <v>44317</v>
      </c>
      <c r="B256" s="95" t="n">
        <f aca="false">VLOOKUP(MONTH(A256),Volumes,4)</f>
        <v>20000</v>
      </c>
      <c r="C256" s="96"/>
      <c r="D256" s="97" t="n">
        <f aca="false">B256+C256</f>
        <v>20000</v>
      </c>
      <c r="E256" s="84" t="n">
        <f aca="false">IF(X256=0,0,IF(AND(X256=1,$H$3=1),D256*S256,IF($H$3=2,D256,"N/A")))</f>
        <v>0</v>
      </c>
      <c r="F256" s="84" t="n">
        <f aca="false">E256*W256</f>
        <v>0</v>
      </c>
      <c r="G256" s="32" t="n">
        <f aca="false">VLOOKUP($A256,Table,MATCH(G$4,Curves,0))</f>
        <v>4.0375</v>
      </c>
      <c r="H256" s="98" t="n">
        <f aca="false">G256</f>
        <v>4.0375</v>
      </c>
      <c r="I256" s="99" t="n">
        <f aca="false">H256</f>
        <v>4.0375</v>
      </c>
      <c r="J256" s="32" t="n">
        <f aca="false">VLOOKUP($A256,Table,MATCH(J$4,Curves,0))</f>
        <v>-0.0175</v>
      </c>
      <c r="K256" s="98" t="n">
        <f aca="false">J256</f>
        <v>-0.0175</v>
      </c>
      <c r="L256" s="99" t="n">
        <f aca="false">K256</f>
        <v>-0.0175</v>
      </c>
      <c r="M256" s="32" t="n">
        <f aca="false">VLOOKUP($A256,Table,MATCH(M$4,Curves,0))</f>
        <v>0.01</v>
      </c>
      <c r="N256" s="98" t="n">
        <f aca="false">VLOOKUP($A256,Table,MATCH(N$4,Curves,0))</f>
        <v>0.03</v>
      </c>
      <c r="O256" s="99" t="n">
        <f aca="false">N256</f>
        <v>0.03</v>
      </c>
      <c r="P256" s="100"/>
      <c r="Q256" s="99" t="n">
        <f aca="false">O256+L256+I256</f>
        <v>4.05</v>
      </c>
      <c r="R256" s="100"/>
      <c r="S256" s="35" t="n">
        <f aca="false">A257-A256</f>
        <v>31</v>
      </c>
      <c r="T256" s="101" t="n">
        <f aca="false">CHOOSE(F$3,A257+24,A256)</f>
        <v>44372</v>
      </c>
      <c r="U256" s="35" t="n">
        <f aca="false">T256-C$3</f>
        <v>7598</v>
      </c>
      <c r="V256" s="32" t="n">
        <f aca="false">VLOOKUP($A256,Table,MATCH(V$4,Curves,0))</f>
        <v>0.070859002456139</v>
      </c>
      <c r="W256" s="102" t="n">
        <f aca="false">1/(1+CHOOSE(F$3,(V257+($K$3/10000))/2,(V256+($K$3/10000))/2))^(2*U256/365.25)</f>
        <v>0.234919745872634</v>
      </c>
      <c r="X256" s="35" t="n">
        <f aca="false">IF(AND(mthbeg&lt;=A256,mthend&gt;=A256),1,0)</f>
        <v>0</v>
      </c>
      <c r="Y256" s="35" t="n">
        <f aca="false">S256*X256</f>
        <v>0</v>
      </c>
      <c r="AA256" s="89" t="n">
        <f aca="false">F256*G256</f>
        <v>0</v>
      </c>
      <c r="AB256" s="89" t="n">
        <f aca="false">$F256*H256</f>
        <v>0</v>
      </c>
      <c r="AC256" s="89" t="n">
        <f aca="false">$F256*I256</f>
        <v>0</v>
      </c>
      <c r="AD256" s="89" t="n">
        <f aca="false">$F256*J256</f>
        <v>-0</v>
      </c>
      <c r="AE256" s="89" t="n">
        <f aca="false">$F256*K256</f>
        <v>-0</v>
      </c>
      <c r="AF256" s="89" t="n">
        <f aca="false">$F256*L256</f>
        <v>-0</v>
      </c>
      <c r="AG256" s="89" t="n">
        <f aca="false">$F256*M256</f>
        <v>0</v>
      </c>
      <c r="AH256" s="89" t="n">
        <f aca="false">$F256*N256</f>
        <v>0</v>
      </c>
      <c r="AI256" s="89" t="n">
        <f aca="false">F256*O256</f>
        <v>0</v>
      </c>
      <c r="AJ256" s="93"/>
      <c r="AK256" s="89" t="n">
        <f aca="false">CHOOSE($G$3,AB256-AC256,AC256-AB256)</f>
        <v>0</v>
      </c>
      <c r="AL256" s="89" t="n">
        <f aca="false">CHOOSE($G$3,AE256-AF256,AF256-AE256)</f>
        <v>0</v>
      </c>
      <c r="AM256" s="89" t="n">
        <f aca="false">CHOOSE($G$3,AH256-AI256,AI256-AH256)</f>
        <v>0</v>
      </c>
      <c r="AN256" s="103" t="n">
        <f aca="false">SUM(AK256:AM256)</f>
        <v>0</v>
      </c>
      <c r="AP256" s="89" t="n">
        <f aca="false">CHOOSE($G$3,AA256-AB256,AB256-AA256)</f>
        <v>0</v>
      </c>
      <c r="AQ256" s="89" t="n">
        <f aca="false">CHOOSE($G$3,AD256-AE256,AE256-AD256)</f>
        <v>0</v>
      </c>
      <c r="AR256" s="89" t="n">
        <f aca="false">CHOOSE($G$3,AG256-AH256,AH256-AG256)</f>
        <v>0</v>
      </c>
      <c r="AS256" s="103" t="n">
        <f aca="false">AP256+AQ256+AR256</f>
        <v>0</v>
      </c>
      <c r="AT256" s="103"/>
      <c r="AU256" s="90" t="n">
        <f aca="false">AS256+AN256</f>
        <v>0</v>
      </c>
      <c r="AW256" s="90" t="n">
        <f aca="false">AI256+AF256+AC256</f>
        <v>0</v>
      </c>
      <c r="AX256" s="104"/>
    </row>
    <row r="257" customFormat="false" ht="12" hidden="false" customHeight="true" outlineLevel="0" collapsed="false">
      <c r="A257" s="94" t="n">
        <f aca="false">EDATE(A256,1)</f>
        <v>44348</v>
      </c>
      <c r="B257" s="95" t="n">
        <f aca="false">VLOOKUP(MONTH(A257),Volumes,4)</f>
        <v>40000</v>
      </c>
      <c r="C257" s="96"/>
      <c r="D257" s="97" t="n">
        <f aca="false">B257+C257</f>
        <v>40000</v>
      </c>
      <c r="E257" s="84" t="n">
        <f aca="false">IF(X257=0,0,IF(AND(X257=1,$H$3=1),D257*S257,IF($H$3=2,D257,"N/A")))</f>
        <v>0</v>
      </c>
      <c r="F257" s="84" t="n">
        <f aca="false">E257*W257</f>
        <v>0</v>
      </c>
      <c r="G257" s="32" t="n">
        <f aca="false">VLOOKUP($A257,Table,MATCH(G$4,Curves,0))</f>
        <v>4.0375</v>
      </c>
      <c r="H257" s="98" t="n">
        <f aca="false">G257</f>
        <v>4.0375</v>
      </c>
      <c r="I257" s="99" t="n">
        <f aca="false">H257</f>
        <v>4.0375</v>
      </c>
      <c r="J257" s="32" t="n">
        <f aca="false">VLOOKUP($A257,Table,MATCH(J$4,Curves,0))</f>
        <v>-0.0175</v>
      </c>
      <c r="K257" s="98" t="n">
        <f aca="false">J257</f>
        <v>-0.0175</v>
      </c>
      <c r="L257" s="99" t="n">
        <f aca="false">K257</f>
        <v>-0.0175</v>
      </c>
      <c r="M257" s="32" t="n">
        <f aca="false">VLOOKUP($A257,Table,MATCH(M$4,Curves,0))</f>
        <v>0.01</v>
      </c>
      <c r="N257" s="98" t="n">
        <f aca="false">VLOOKUP($A257,Table,MATCH(N$4,Curves,0))</f>
        <v>0.03</v>
      </c>
      <c r="O257" s="99" t="n">
        <f aca="false">N257</f>
        <v>0.03</v>
      </c>
      <c r="P257" s="100"/>
      <c r="Q257" s="99" t="n">
        <f aca="false">O257+L257+I257</f>
        <v>4.05</v>
      </c>
      <c r="R257" s="100"/>
      <c r="S257" s="35" t="n">
        <f aca="false">A258-A257</f>
        <v>30</v>
      </c>
      <c r="T257" s="101" t="n">
        <f aca="false">CHOOSE(F$3,A258+24,A257)</f>
        <v>44402</v>
      </c>
      <c r="U257" s="35" t="n">
        <f aca="false">T257-C$3</f>
        <v>7628</v>
      </c>
      <c r="V257" s="32" t="n">
        <f aca="false">VLOOKUP($A257,Table,MATCH(V$4,Curves,0))</f>
        <v>0.070859002456139</v>
      </c>
      <c r="W257" s="102" t="n">
        <f aca="false">1/(1+CHOOSE(F$3,(V258+($K$3/10000))/2,(V257+($K$3/10000))/2))^(2*U257/365.25)</f>
        <v>0.233580001186053</v>
      </c>
      <c r="X257" s="35" t="n">
        <f aca="false">IF(AND(mthbeg&lt;=A257,mthend&gt;=A257),1,0)</f>
        <v>0</v>
      </c>
      <c r="Y257" s="35" t="n">
        <f aca="false">S257*X257</f>
        <v>0</v>
      </c>
      <c r="AA257" s="89" t="n">
        <f aca="false">F257*G257</f>
        <v>0</v>
      </c>
      <c r="AB257" s="89" t="n">
        <f aca="false">$F257*H257</f>
        <v>0</v>
      </c>
      <c r="AC257" s="89" t="n">
        <f aca="false">$F257*I257</f>
        <v>0</v>
      </c>
      <c r="AD257" s="89" t="n">
        <f aca="false">$F257*J257</f>
        <v>-0</v>
      </c>
      <c r="AE257" s="89" t="n">
        <f aca="false">$F257*K257</f>
        <v>-0</v>
      </c>
      <c r="AF257" s="89" t="n">
        <f aca="false">$F257*L257</f>
        <v>-0</v>
      </c>
      <c r="AG257" s="89" t="n">
        <f aca="false">$F257*M257</f>
        <v>0</v>
      </c>
      <c r="AH257" s="89" t="n">
        <f aca="false">$F257*N257</f>
        <v>0</v>
      </c>
      <c r="AI257" s="89" t="n">
        <f aca="false">F257*O257</f>
        <v>0</v>
      </c>
      <c r="AJ257" s="93"/>
      <c r="AK257" s="89" t="n">
        <f aca="false">CHOOSE($G$3,AB257-AC257,AC257-AB257)</f>
        <v>0</v>
      </c>
      <c r="AL257" s="89" t="n">
        <f aca="false">CHOOSE($G$3,AE257-AF257,AF257-AE257)</f>
        <v>0</v>
      </c>
      <c r="AM257" s="89" t="n">
        <f aca="false">CHOOSE($G$3,AH257-AI257,AI257-AH257)</f>
        <v>0</v>
      </c>
      <c r="AN257" s="103" t="n">
        <f aca="false">SUM(AK257:AM257)</f>
        <v>0</v>
      </c>
      <c r="AP257" s="89" t="n">
        <f aca="false">CHOOSE($G$3,AA257-AB257,AB257-AA257)</f>
        <v>0</v>
      </c>
      <c r="AQ257" s="89" t="n">
        <f aca="false">CHOOSE($G$3,AD257-AE257,AE257-AD257)</f>
        <v>0</v>
      </c>
      <c r="AR257" s="89" t="n">
        <f aca="false">CHOOSE($G$3,AG257-AH257,AH257-AG257)</f>
        <v>0</v>
      </c>
      <c r="AS257" s="103" t="n">
        <f aca="false">AP257+AQ257+AR257</f>
        <v>0</v>
      </c>
      <c r="AT257" s="103"/>
      <c r="AU257" s="90" t="n">
        <f aca="false">AS257+AN257</f>
        <v>0</v>
      </c>
      <c r="AW257" s="90" t="n">
        <f aca="false">AI257+AF257+AC257</f>
        <v>0</v>
      </c>
      <c r="AX257" s="104"/>
    </row>
    <row r="258" customFormat="false" ht="12" hidden="false" customHeight="true" outlineLevel="0" collapsed="false">
      <c r="A258" s="94" t="n">
        <f aca="false">EDATE(A257,1)</f>
        <v>44378</v>
      </c>
      <c r="B258" s="95" t="n">
        <f aca="false">VLOOKUP(MONTH(A258),Volumes,4)</f>
        <v>40000</v>
      </c>
      <c r="C258" s="96"/>
      <c r="D258" s="97" t="n">
        <f aca="false">B258+C258</f>
        <v>40000</v>
      </c>
      <c r="E258" s="84" t="n">
        <f aca="false">IF(X258=0,0,IF(AND(X258=1,$H$3=1),D258*S258,IF($H$3=2,D258,"N/A")))</f>
        <v>0</v>
      </c>
      <c r="F258" s="84" t="n">
        <f aca="false">E258*W258</f>
        <v>0</v>
      </c>
      <c r="G258" s="32" t="n">
        <f aca="false">VLOOKUP($A258,Table,MATCH(G$4,Curves,0))</f>
        <v>4.0375</v>
      </c>
      <c r="H258" s="98" t="n">
        <f aca="false">G258</f>
        <v>4.0375</v>
      </c>
      <c r="I258" s="99" t="n">
        <f aca="false">H258</f>
        <v>4.0375</v>
      </c>
      <c r="J258" s="32" t="n">
        <f aca="false">VLOOKUP($A258,Table,MATCH(J$4,Curves,0))</f>
        <v>-0.0175</v>
      </c>
      <c r="K258" s="98" t="n">
        <f aca="false">J258</f>
        <v>-0.0175</v>
      </c>
      <c r="L258" s="99" t="n">
        <f aca="false">K258</f>
        <v>-0.0175</v>
      </c>
      <c r="M258" s="32" t="n">
        <f aca="false">VLOOKUP($A258,Table,MATCH(M$4,Curves,0))</f>
        <v>0.01</v>
      </c>
      <c r="N258" s="98" t="n">
        <f aca="false">VLOOKUP($A258,Table,MATCH(N$4,Curves,0))</f>
        <v>0.03</v>
      </c>
      <c r="O258" s="99" t="n">
        <f aca="false">N258</f>
        <v>0.03</v>
      </c>
      <c r="P258" s="100"/>
      <c r="Q258" s="99" t="n">
        <f aca="false">O258+L258+I258</f>
        <v>4.05</v>
      </c>
      <c r="R258" s="100"/>
      <c r="S258" s="35" t="n">
        <f aca="false">A259-A258</f>
        <v>31</v>
      </c>
      <c r="T258" s="101" t="n">
        <f aca="false">CHOOSE(F$3,A259+24,A258)</f>
        <v>44433</v>
      </c>
      <c r="U258" s="35" t="n">
        <f aca="false">T258-C$3</f>
        <v>7659</v>
      </c>
      <c r="V258" s="32" t="n">
        <f aca="false">VLOOKUP($A258,Table,MATCH(V$4,Curves,0))</f>
        <v>0.070859002456139</v>
      </c>
      <c r="W258" s="102" t="n">
        <f aca="false">1/(1+CHOOSE(F$3,(V259+($K$3/10000))/2,(V258+($K$3/10000))/2))^(2*U258/365.25)</f>
        <v>0.232203624655099</v>
      </c>
      <c r="X258" s="35" t="n">
        <f aca="false">IF(AND(mthbeg&lt;=A258,mthend&gt;=A258),1,0)</f>
        <v>0</v>
      </c>
      <c r="Y258" s="35" t="n">
        <f aca="false">S258*X258</f>
        <v>0</v>
      </c>
      <c r="AA258" s="89" t="n">
        <f aca="false">F258*G258</f>
        <v>0</v>
      </c>
      <c r="AB258" s="89" t="n">
        <f aca="false">$F258*H258</f>
        <v>0</v>
      </c>
      <c r="AC258" s="89" t="n">
        <f aca="false">$F258*I258</f>
        <v>0</v>
      </c>
      <c r="AD258" s="89" t="n">
        <f aca="false">$F258*J258</f>
        <v>-0</v>
      </c>
      <c r="AE258" s="89" t="n">
        <f aca="false">$F258*K258</f>
        <v>-0</v>
      </c>
      <c r="AF258" s="89" t="n">
        <f aca="false">$F258*L258</f>
        <v>-0</v>
      </c>
      <c r="AG258" s="89" t="n">
        <f aca="false">$F258*M258</f>
        <v>0</v>
      </c>
      <c r="AH258" s="89" t="n">
        <f aca="false">$F258*N258</f>
        <v>0</v>
      </c>
      <c r="AI258" s="89" t="n">
        <f aca="false">F258*O258</f>
        <v>0</v>
      </c>
      <c r="AJ258" s="93"/>
      <c r="AK258" s="89" t="n">
        <f aca="false">CHOOSE($G$3,AB258-AC258,AC258-AB258)</f>
        <v>0</v>
      </c>
      <c r="AL258" s="89" t="n">
        <f aca="false">CHOOSE($G$3,AE258-AF258,AF258-AE258)</f>
        <v>0</v>
      </c>
      <c r="AM258" s="89" t="n">
        <f aca="false">CHOOSE($G$3,AH258-AI258,AI258-AH258)</f>
        <v>0</v>
      </c>
      <c r="AN258" s="103" t="n">
        <f aca="false">SUM(AK258:AM258)</f>
        <v>0</v>
      </c>
      <c r="AP258" s="89" t="n">
        <f aca="false">CHOOSE($G$3,AA258-AB258,AB258-AA258)</f>
        <v>0</v>
      </c>
      <c r="AQ258" s="89" t="n">
        <f aca="false">CHOOSE($G$3,AD258-AE258,AE258-AD258)</f>
        <v>0</v>
      </c>
      <c r="AR258" s="89" t="n">
        <f aca="false">CHOOSE($G$3,AG258-AH258,AH258-AG258)</f>
        <v>0</v>
      </c>
      <c r="AS258" s="103" t="n">
        <f aca="false">AP258+AQ258+AR258</f>
        <v>0</v>
      </c>
      <c r="AT258" s="103"/>
      <c r="AU258" s="90" t="n">
        <f aca="false">AS258+AN258</f>
        <v>0</v>
      </c>
      <c r="AW258" s="90" t="n">
        <f aca="false">AI258+AF258+AC258</f>
        <v>0</v>
      </c>
      <c r="AX258" s="104"/>
    </row>
    <row r="259" customFormat="false" ht="12" hidden="false" customHeight="true" outlineLevel="0" collapsed="false">
      <c r="A259" s="94" t="n">
        <f aca="false">EDATE(A258,1)</f>
        <v>44409</v>
      </c>
      <c r="B259" s="95" t="n">
        <f aca="false">VLOOKUP(MONTH(A259),Volumes,4)</f>
        <v>40000</v>
      </c>
      <c r="C259" s="96"/>
      <c r="D259" s="97" t="n">
        <f aca="false">B259+C259</f>
        <v>40000</v>
      </c>
      <c r="E259" s="84" t="n">
        <f aca="false">IF(X259=0,0,IF(AND(X259=1,$H$3=1),D259*S259,IF($H$3=2,D259,"N/A")))</f>
        <v>0</v>
      </c>
      <c r="F259" s="84" t="n">
        <f aca="false">E259*W259</f>
        <v>0</v>
      </c>
      <c r="G259" s="32" t="n">
        <f aca="false">VLOOKUP($A259,Table,MATCH(G$4,Curves,0))</f>
        <v>4.0375</v>
      </c>
      <c r="H259" s="98" t="n">
        <f aca="false">G259</f>
        <v>4.0375</v>
      </c>
      <c r="I259" s="99" t="n">
        <f aca="false">H259</f>
        <v>4.0375</v>
      </c>
      <c r="J259" s="32" t="n">
        <f aca="false">VLOOKUP($A259,Table,MATCH(J$4,Curves,0))</f>
        <v>-0.0175</v>
      </c>
      <c r="K259" s="98" t="n">
        <f aca="false">J259</f>
        <v>-0.0175</v>
      </c>
      <c r="L259" s="99" t="n">
        <f aca="false">K259</f>
        <v>-0.0175</v>
      </c>
      <c r="M259" s="32" t="n">
        <f aca="false">VLOOKUP($A259,Table,MATCH(M$4,Curves,0))</f>
        <v>0.01</v>
      </c>
      <c r="N259" s="98" t="n">
        <f aca="false">VLOOKUP($A259,Table,MATCH(N$4,Curves,0))</f>
        <v>0.03</v>
      </c>
      <c r="O259" s="99" t="n">
        <f aca="false">N259</f>
        <v>0.03</v>
      </c>
      <c r="P259" s="100"/>
      <c r="Q259" s="99" t="n">
        <f aca="false">O259+L259+I259</f>
        <v>4.05</v>
      </c>
      <c r="R259" s="100"/>
      <c r="S259" s="35" t="n">
        <f aca="false">A260-A259</f>
        <v>31</v>
      </c>
      <c r="T259" s="101" t="n">
        <f aca="false">CHOOSE(F$3,A260+24,A259)</f>
        <v>44464</v>
      </c>
      <c r="U259" s="35" t="n">
        <f aca="false">T259-C$3</f>
        <v>7690</v>
      </c>
      <c r="V259" s="32" t="n">
        <f aca="false">VLOOKUP($A259,Table,MATCH(V$4,Curves,0))</f>
        <v>0.070859002456139</v>
      </c>
      <c r="W259" s="102" t="n">
        <f aca="false">1/(1+CHOOSE(F$3,(V260+($K$3/10000))/2,(V259+($K$3/10000))/2))^(2*U259/365.25)</f>
        <v>0.230835358460412</v>
      </c>
      <c r="X259" s="35" t="n">
        <f aca="false">IF(AND(mthbeg&lt;=A259,mthend&gt;=A259),1,0)</f>
        <v>0</v>
      </c>
      <c r="Y259" s="35" t="n">
        <f aca="false">S259*X259</f>
        <v>0</v>
      </c>
      <c r="AA259" s="89" t="n">
        <f aca="false">F259*G259</f>
        <v>0</v>
      </c>
      <c r="AB259" s="89" t="n">
        <f aca="false">$F259*H259</f>
        <v>0</v>
      </c>
      <c r="AC259" s="89" t="n">
        <f aca="false">$F259*I259</f>
        <v>0</v>
      </c>
      <c r="AD259" s="89" t="n">
        <f aca="false">$F259*J259</f>
        <v>-0</v>
      </c>
      <c r="AE259" s="89" t="n">
        <f aca="false">$F259*K259</f>
        <v>-0</v>
      </c>
      <c r="AF259" s="89" t="n">
        <f aca="false">$F259*L259</f>
        <v>-0</v>
      </c>
      <c r="AG259" s="89" t="n">
        <f aca="false">$F259*M259</f>
        <v>0</v>
      </c>
      <c r="AH259" s="89" t="n">
        <f aca="false">$F259*N259</f>
        <v>0</v>
      </c>
      <c r="AI259" s="89" t="n">
        <f aca="false">F259*O259</f>
        <v>0</v>
      </c>
      <c r="AJ259" s="93"/>
      <c r="AK259" s="89" t="n">
        <f aca="false">CHOOSE($G$3,AB259-AC259,AC259-AB259)</f>
        <v>0</v>
      </c>
      <c r="AL259" s="89" t="n">
        <f aca="false">CHOOSE($G$3,AE259-AF259,AF259-AE259)</f>
        <v>0</v>
      </c>
      <c r="AM259" s="89" t="n">
        <f aca="false">CHOOSE($G$3,AH259-AI259,AI259-AH259)</f>
        <v>0</v>
      </c>
      <c r="AN259" s="103" t="n">
        <f aca="false">SUM(AK259:AM259)</f>
        <v>0</v>
      </c>
      <c r="AP259" s="89" t="n">
        <f aca="false">CHOOSE($G$3,AA259-AB259,AB259-AA259)</f>
        <v>0</v>
      </c>
      <c r="AQ259" s="89" t="n">
        <f aca="false">CHOOSE($G$3,AD259-AE259,AE259-AD259)</f>
        <v>0</v>
      </c>
      <c r="AR259" s="89" t="n">
        <f aca="false">CHOOSE($G$3,AG259-AH259,AH259-AG259)</f>
        <v>0</v>
      </c>
      <c r="AS259" s="103" t="n">
        <f aca="false">AP259+AQ259+AR259</f>
        <v>0</v>
      </c>
      <c r="AT259" s="103"/>
      <c r="AU259" s="90" t="n">
        <f aca="false">AS259+AN259</f>
        <v>0</v>
      </c>
      <c r="AW259" s="90" t="n">
        <f aca="false">AI259+AF259+AC259</f>
        <v>0</v>
      </c>
      <c r="AX259" s="104"/>
    </row>
    <row r="260" customFormat="false" ht="12" hidden="false" customHeight="true" outlineLevel="0" collapsed="false">
      <c r="A260" s="94" t="n">
        <f aca="false">EDATE(A259,1)</f>
        <v>44440</v>
      </c>
      <c r="B260" s="95" t="n">
        <f aca="false">VLOOKUP(MONTH(A260),Volumes,4)</f>
        <v>20000</v>
      </c>
      <c r="C260" s="96"/>
      <c r="D260" s="97" t="n">
        <f aca="false">B260+C260</f>
        <v>20000</v>
      </c>
      <c r="E260" s="84" t="n">
        <f aca="false">IF(X260=0,0,IF(AND(X260=1,$H$3=1),D260*S260,IF($H$3=2,D260,"N/A")))</f>
        <v>0</v>
      </c>
      <c r="F260" s="84" t="n">
        <f aca="false">E260*W260</f>
        <v>0</v>
      </c>
      <c r="G260" s="32" t="n">
        <f aca="false">VLOOKUP($A260,Table,MATCH(G$4,Curves,0))</f>
        <v>4.0375</v>
      </c>
      <c r="H260" s="98" t="n">
        <f aca="false">G260</f>
        <v>4.0375</v>
      </c>
      <c r="I260" s="99" t="n">
        <f aca="false">H260</f>
        <v>4.0375</v>
      </c>
      <c r="J260" s="32" t="n">
        <f aca="false">VLOOKUP($A260,Table,MATCH(J$4,Curves,0))</f>
        <v>-0.0175</v>
      </c>
      <c r="K260" s="98" t="n">
        <f aca="false">J260</f>
        <v>-0.0175</v>
      </c>
      <c r="L260" s="99" t="n">
        <f aca="false">K260</f>
        <v>-0.0175</v>
      </c>
      <c r="M260" s="32" t="n">
        <f aca="false">VLOOKUP($A260,Table,MATCH(M$4,Curves,0))</f>
        <v>0.01</v>
      </c>
      <c r="N260" s="98" t="n">
        <f aca="false">VLOOKUP($A260,Table,MATCH(N$4,Curves,0))</f>
        <v>0.03</v>
      </c>
      <c r="O260" s="99" t="n">
        <f aca="false">N260</f>
        <v>0.03</v>
      </c>
      <c r="P260" s="100"/>
      <c r="Q260" s="99" t="n">
        <f aca="false">O260+L260+I260</f>
        <v>4.05</v>
      </c>
      <c r="R260" s="100"/>
      <c r="S260" s="35" t="n">
        <f aca="false">A261-A260</f>
        <v>30</v>
      </c>
      <c r="T260" s="101" t="n">
        <f aca="false">CHOOSE(F$3,A261+24,A260)</f>
        <v>44494</v>
      </c>
      <c r="U260" s="35" t="n">
        <f aca="false">T260-C$3</f>
        <v>7720</v>
      </c>
      <c r="V260" s="32" t="n">
        <f aca="false">VLOOKUP($A260,Table,MATCH(V$4,Curves,0))</f>
        <v>0.070859002456139</v>
      </c>
      <c r="W260" s="102" t="n">
        <f aca="false">1/(1+CHOOSE(F$3,(V261+($K$3/10000))/2,(V260+($K$3/10000))/2))^(2*U260/365.25)</f>
        <v>0.229518906989619</v>
      </c>
      <c r="X260" s="35" t="n">
        <f aca="false">IF(AND(mthbeg&lt;=A260,mthend&gt;=A260),1,0)</f>
        <v>0</v>
      </c>
      <c r="Y260" s="35" t="n">
        <f aca="false">S260*X260</f>
        <v>0</v>
      </c>
      <c r="AA260" s="89" t="n">
        <f aca="false">F260*G260</f>
        <v>0</v>
      </c>
      <c r="AB260" s="89" t="n">
        <f aca="false">$F260*H260</f>
        <v>0</v>
      </c>
      <c r="AC260" s="89" t="n">
        <f aca="false">$F260*I260</f>
        <v>0</v>
      </c>
      <c r="AD260" s="89" t="n">
        <f aca="false">$F260*J260</f>
        <v>-0</v>
      </c>
      <c r="AE260" s="89" t="n">
        <f aca="false">$F260*K260</f>
        <v>-0</v>
      </c>
      <c r="AF260" s="89" t="n">
        <f aca="false">$F260*L260</f>
        <v>-0</v>
      </c>
      <c r="AG260" s="89" t="n">
        <f aca="false">$F260*M260</f>
        <v>0</v>
      </c>
      <c r="AH260" s="89" t="n">
        <f aca="false">$F260*N260</f>
        <v>0</v>
      </c>
      <c r="AI260" s="89" t="n">
        <f aca="false">F260*O260</f>
        <v>0</v>
      </c>
      <c r="AJ260" s="93"/>
      <c r="AK260" s="89" t="n">
        <f aca="false">CHOOSE($G$3,AB260-AC260,AC260-AB260)</f>
        <v>0</v>
      </c>
      <c r="AL260" s="89" t="n">
        <f aca="false">CHOOSE($G$3,AE260-AF260,AF260-AE260)</f>
        <v>0</v>
      </c>
      <c r="AM260" s="89" t="n">
        <f aca="false">CHOOSE($G$3,AH260-AI260,AI260-AH260)</f>
        <v>0</v>
      </c>
      <c r="AN260" s="103" t="n">
        <f aca="false">SUM(AK260:AM260)</f>
        <v>0</v>
      </c>
      <c r="AP260" s="89" t="n">
        <f aca="false">CHOOSE($G$3,AA260-AB260,AB260-AA260)</f>
        <v>0</v>
      </c>
      <c r="AQ260" s="89" t="n">
        <f aca="false">CHOOSE($G$3,AD260-AE260,AE260-AD260)</f>
        <v>0</v>
      </c>
      <c r="AR260" s="89" t="n">
        <f aca="false">CHOOSE($G$3,AG260-AH260,AH260-AG260)</f>
        <v>0</v>
      </c>
      <c r="AS260" s="103" t="n">
        <f aca="false">AP260+AQ260+AR260</f>
        <v>0</v>
      </c>
      <c r="AT260" s="103"/>
      <c r="AU260" s="90" t="n">
        <f aca="false">AS260+AN260</f>
        <v>0</v>
      </c>
      <c r="AW260" s="90" t="n">
        <f aca="false">AI260+AF260+AC260</f>
        <v>0</v>
      </c>
      <c r="AX260" s="104"/>
    </row>
    <row r="261" customFormat="false" ht="12" hidden="false" customHeight="true" outlineLevel="0" collapsed="false">
      <c r="A261" s="94" t="n">
        <f aca="false">EDATE(A260,1)</f>
        <v>44470</v>
      </c>
      <c r="B261" s="95" t="n">
        <f aca="false">VLOOKUP(MONTH(A261),Volumes,4)</f>
        <v>10000</v>
      </c>
      <c r="C261" s="96"/>
      <c r="D261" s="97" t="n">
        <f aca="false">B261+C261</f>
        <v>10000</v>
      </c>
      <c r="E261" s="84" t="n">
        <f aca="false">IF(X261=0,0,IF(AND(X261=1,$H$3=1),D261*S261,IF($H$3=2,D261,"N/A")))</f>
        <v>0</v>
      </c>
      <c r="F261" s="84" t="n">
        <f aca="false">E261*W261</f>
        <v>0</v>
      </c>
      <c r="G261" s="32" t="n">
        <f aca="false">VLOOKUP($A261,Table,MATCH(G$4,Curves,0))</f>
        <v>4.0375</v>
      </c>
      <c r="H261" s="98" t="n">
        <f aca="false">G261</f>
        <v>4.0375</v>
      </c>
      <c r="I261" s="99" t="n">
        <f aca="false">H261</f>
        <v>4.0375</v>
      </c>
      <c r="J261" s="32" t="n">
        <f aca="false">VLOOKUP($A261,Table,MATCH(J$4,Curves,0))</f>
        <v>-0.0175</v>
      </c>
      <c r="K261" s="98" t="n">
        <f aca="false">J261</f>
        <v>-0.0175</v>
      </c>
      <c r="L261" s="99" t="n">
        <f aca="false">K261</f>
        <v>-0.0175</v>
      </c>
      <c r="M261" s="32" t="n">
        <f aca="false">VLOOKUP($A261,Table,MATCH(M$4,Curves,0))</f>
        <v>0.01</v>
      </c>
      <c r="N261" s="98" t="n">
        <f aca="false">VLOOKUP($A261,Table,MATCH(N$4,Curves,0))</f>
        <v>0.03</v>
      </c>
      <c r="O261" s="99" t="n">
        <f aca="false">N261</f>
        <v>0.03</v>
      </c>
      <c r="P261" s="100"/>
      <c r="Q261" s="99" t="n">
        <f aca="false">O261+L261+I261</f>
        <v>4.05</v>
      </c>
      <c r="R261" s="100"/>
      <c r="S261" s="35" t="n">
        <f aca="false">A262-A261</f>
        <v>31</v>
      </c>
      <c r="T261" s="101" t="n">
        <f aca="false">CHOOSE(F$3,A262+24,A261)</f>
        <v>44525</v>
      </c>
      <c r="U261" s="35" t="n">
        <f aca="false">T261-C$3</f>
        <v>7751</v>
      </c>
      <c r="V261" s="32" t="n">
        <f aca="false">VLOOKUP($A261,Table,MATCH(V$4,Curves,0))</f>
        <v>0.070859002456139</v>
      </c>
      <c r="W261" s="102" t="n">
        <f aca="false">1/(1+CHOOSE(F$3,(V262+($K$3/10000))/2,(V261+($K$3/10000))/2))^(2*U261/365.25)</f>
        <v>0.228166460567037</v>
      </c>
      <c r="X261" s="35" t="n">
        <f aca="false">IF(AND(mthbeg&lt;=A261,mthend&gt;=A261),1,0)</f>
        <v>0</v>
      </c>
      <c r="Y261" s="35" t="n">
        <f aca="false">S261*X261</f>
        <v>0</v>
      </c>
      <c r="AA261" s="89" t="n">
        <f aca="false">F261*G261</f>
        <v>0</v>
      </c>
      <c r="AB261" s="89" t="n">
        <f aca="false">$F261*H261</f>
        <v>0</v>
      </c>
      <c r="AC261" s="89" t="n">
        <f aca="false">$F261*I261</f>
        <v>0</v>
      </c>
      <c r="AD261" s="89" t="n">
        <f aca="false">$F261*J261</f>
        <v>-0</v>
      </c>
      <c r="AE261" s="89" t="n">
        <f aca="false">$F261*K261</f>
        <v>-0</v>
      </c>
      <c r="AF261" s="89" t="n">
        <f aca="false">$F261*L261</f>
        <v>-0</v>
      </c>
      <c r="AG261" s="89" t="n">
        <f aca="false">$F261*M261</f>
        <v>0</v>
      </c>
      <c r="AH261" s="89" t="n">
        <f aca="false">$F261*N261</f>
        <v>0</v>
      </c>
      <c r="AI261" s="89" t="n">
        <f aca="false">F261*O261</f>
        <v>0</v>
      </c>
      <c r="AJ261" s="93"/>
      <c r="AK261" s="89" t="n">
        <f aca="false">CHOOSE($G$3,AB261-AC261,AC261-AB261)</f>
        <v>0</v>
      </c>
      <c r="AL261" s="89" t="n">
        <f aca="false">CHOOSE($G$3,AE261-AF261,AF261-AE261)</f>
        <v>0</v>
      </c>
      <c r="AM261" s="89" t="n">
        <f aca="false">CHOOSE($G$3,AH261-AI261,AI261-AH261)</f>
        <v>0</v>
      </c>
      <c r="AN261" s="103" t="n">
        <f aca="false">SUM(AK261:AM261)</f>
        <v>0</v>
      </c>
      <c r="AP261" s="89" t="n">
        <f aca="false">CHOOSE($G$3,AA261-AB261,AB261-AA261)</f>
        <v>0</v>
      </c>
      <c r="AQ261" s="89" t="n">
        <f aca="false">CHOOSE($G$3,AD261-AE261,AE261-AD261)</f>
        <v>0</v>
      </c>
      <c r="AR261" s="89" t="n">
        <f aca="false">CHOOSE($G$3,AG261-AH261,AH261-AG261)</f>
        <v>0</v>
      </c>
      <c r="AS261" s="103" t="n">
        <f aca="false">AP261+AQ261+AR261</f>
        <v>0</v>
      </c>
      <c r="AT261" s="103"/>
      <c r="AU261" s="90" t="n">
        <f aca="false">AS261+AN261</f>
        <v>0</v>
      </c>
      <c r="AW261" s="90" t="n">
        <f aca="false">AI261+AF261+AC261</f>
        <v>0</v>
      </c>
      <c r="AX261" s="104"/>
    </row>
    <row r="262" customFormat="false" ht="12" hidden="false" customHeight="true" outlineLevel="0" collapsed="false">
      <c r="A262" s="94" t="n">
        <f aca="false">EDATE(A261,1)</f>
        <v>44501</v>
      </c>
      <c r="B262" s="95" t="n">
        <f aca="false">VLOOKUP(MONTH(A262),Volumes,4)</f>
        <v>10000</v>
      </c>
      <c r="C262" s="96"/>
      <c r="D262" s="97" t="n">
        <f aca="false">B262+C262</f>
        <v>10000</v>
      </c>
      <c r="E262" s="84" t="n">
        <f aca="false">IF(X262=0,0,IF(AND(X262=1,$H$3=1),D262*S262,IF($H$3=2,D262,"N/A")))</f>
        <v>0</v>
      </c>
      <c r="F262" s="84" t="n">
        <f aca="false">E262*W262</f>
        <v>0</v>
      </c>
      <c r="G262" s="32" t="n">
        <f aca="false">VLOOKUP($A262,Table,MATCH(G$4,Curves,0))</f>
        <v>4.0375</v>
      </c>
      <c r="H262" s="98" t="n">
        <f aca="false">G262</f>
        <v>4.0375</v>
      </c>
      <c r="I262" s="99" t="n">
        <f aca="false">H262</f>
        <v>4.0375</v>
      </c>
      <c r="J262" s="32" t="n">
        <f aca="false">VLOOKUP($A262,Table,MATCH(J$4,Curves,0))</f>
        <v>-0.0175</v>
      </c>
      <c r="K262" s="98" t="n">
        <f aca="false">J262</f>
        <v>-0.0175</v>
      </c>
      <c r="L262" s="99" t="n">
        <f aca="false">K262</f>
        <v>-0.0175</v>
      </c>
      <c r="M262" s="32" t="n">
        <f aca="false">VLOOKUP($A262,Table,MATCH(M$4,Curves,0))</f>
        <v>0.01</v>
      </c>
      <c r="N262" s="98" t="n">
        <f aca="false">VLOOKUP($A262,Table,MATCH(N$4,Curves,0))</f>
        <v>0.03</v>
      </c>
      <c r="O262" s="99" t="n">
        <f aca="false">N262</f>
        <v>0.03</v>
      </c>
      <c r="P262" s="100"/>
      <c r="Q262" s="99" t="n">
        <f aca="false">O262+L262+I262</f>
        <v>4.05</v>
      </c>
      <c r="R262" s="100"/>
      <c r="S262" s="35" t="n">
        <f aca="false">A263-A262</f>
        <v>30</v>
      </c>
      <c r="T262" s="101" t="n">
        <f aca="false">CHOOSE(F$3,A263+24,A262)</f>
        <v>44555</v>
      </c>
      <c r="U262" s="35" t="n">
        <f aca="false">T262-C$3</f>
        <v>7781</v>
      </c>
      <c r="V262" s="32" t="n">
        <f aca="false">VLOOKUP($A262,Table,MATCH(V$4,Curves,0))</f>
        <v>0.070859002456139</v>
      </c>
      <c r="W262" s="102" t="n">
        <f aca="false">1/(1+CHOOSE(F$3,(V263+($K$3/10000))/2,(V262+($K$3/10000))/2))^(2*U262/365.25)</f>
        <v>0.226865229791117</v>
      </c>
      <c r="X262" s="35" t="n">
        <f aca="false">IF(AND(mthbeg&lt;=A262,mthend&gt;=A262),1,0)</f>
        <v>0</v>
      </c>
      <c r="Y262" s="35" t="n">
        <f aca="false">S262*X262</f>
        <v>0</v>
      </c>
      <c r="AA262" s="89" t="n">
        <f aca="false">F262*G262</f>
        <v>0</v>
      </c>
      <c r="AB262" s="89" t="n">
        <f aca="false">$F262*H262</f>
        <v>0</v>
      </c>
      <c r="AC262" s="89" t="n">
        <f aca="false">$F262*I262</f>
        <v>0</v>
      </c>
      <c r="AD262" s="89" t="n">
        <f aca="false">$F262*J262</f>
        <v>-0</v>
      </c>
      <c r="AE262" s="89" t="n">
        <f aca="false">$F262*K262</f>
        <v>-0</v>
      </c>
      <c r="AF262" s="89" t="n">
        <f aca="false">$F262*L262</f>
        <v>-0</v>
      </c>
      <c r="AG262" s="89" t="n">
        <f aca="false">$F262*M262</f>
        <v>0</v>
      </c>
      <c r="AH262" s="89" t="n">
        <f aca="false">$F262*N262</f>
        <v>0</v>
      </c>
      <c r="AI262" s="89" t="n">
        <f aca="false">F262*O262</f>
        <v>0</v>
      </c>
      <c r="AJ262" s="93"/>
      <c r="AK262" s="89" t="n">
        <f aca="false">CHOOSE($G$3,AB262-AC262,AC262-AB262)</f>
        <v>0</v>
      </c>
      <c r="AL262" s="89" t="n">
        <f aca="false">CHOOSE($G$3,AE262-AF262,AF262-AE262)</f>
        <v>0</v>
      </c>
      <c r="AM262" s="89" t="n">
        <f aca="false">CHOOSE($G$3,AH262-AI262,AI262-AH262)</f>
        <v>0</v>
      </c>
      <c r="AN262" s="103" t="n">
        <f aca="false">SUM(AK262:AM262)</f>
        <v>0</v>
      </c>
      <c r="AP262" s="89" t="n">
        <f aca="false">CHOOSE($G$3,AA262-AB262,AB262-AA262)</f>
        <v>0</v>
      </c>
      <c r="AQ262" s="89" t="n">
        <f aca="false">CHOOSE($G$3,AD262-AE262,AE262-AD262)</f>
        <v>0</v>
      </c>
      <c r="AR262" s="89" t="n">
        <f aca="false">CHOOSE($G$3,AG262-AH262,AH262-AG262)</f>
        <v>0</v>
      </c>
      <c r="AS262" s="103" t="n">
        <f aca="false">AP262+AQ262+AR262</f>
        <v>0</v>
      </c>
      <c r="AT262" s="103"/>
      <c r="AU262" s="90" t="n">
        <f aca="false">AS262+AN262</f>
        <v>0</v>
      </c>
      <c r="AW262" s="90" t="n">
        <f aca="false">AI262+AF262+AC262</f>
        <v>0</v>
      </c>
      <c r="AX262" s="104"/>
    </row>
    <row r="263" customFormat="false" ht="12" hidden="false" customHeight="true" outlineLevel="0" collapsed="false">
      <c r="A263" s="94" t="n">
        <f aca="false">EDATE(A262,1)</f>
        <v>44531</v>
      </c>
      <c r="B263" s="95" t="n">
        <f aca="false">VLOOKUP(MONTH(A263),Volumes,4)</f>
        <v>10000</v>
      </c>
      <c r="C263" s="96"/>
      <c r="D263" s="97" t="n">
        <f aca="false">B263+C263</f>
        <v>10000</v>
      </c>
      <c r="E263" s="84" t="n">
        <f aca="false">IF(X263=0,0,IF(AND(X263=1,$H$3=1),D263*S263,IF($H$3=2,D263,"N/A")))</f>
        <v>0</v>
      </c>
      <c r="F263" s="84" t="n">
        <f aca="false">E263*W263</f>
        <v>0</v>
      </c>
      <c r="G263" s="32" t="n">
        <f aca="false">VLOOKUP($A263,Table,MATCH(G$4,Curves,0))</f>
        <v>4.0375</v>
      </c>
      <c r="H263" s="98" t="n">
        <f aca="false">G263</f>
        <v>4.0375</v>
      </c>
      <c r="I263" s="99" t="n">
        <f aca="false">H263</f>
        <v>4.0375</v>
      </c>
      <c r="J263" s="32" t="n">
        <f aca="false">VLOOKUP($A263,Table,MATCH(J$4,Curves,0))</f>
        <v>-0.0175</v>
      </c>
      <c r="K263" s="98" t="n">
        <f aca="false">J263</f>
        <v>-0.0175</v>
      </c>
      <c r="L263" s="99" t="n">
        <f aca="false">K263</f>
        <v>-0.0175</v>
      </c>
      <c r="M263" s="32" t="n">
        <f aca="false">VLOOKUP($A263,Table,MATCH(M$4,Curves,0))</f>
        <v>0.01</v>
      </c>
      <c r="N263" s="98" t="n">
        <f aca="false">VLOOKUP($A263,Table,MATCH(N$4,Curves,0))</f>
        <v>0.03</v>
      </c>
      <c r="O263" s="99" t="n">
        <f aca="false">N263</f>
        <v>0.03</v>
      </c>
      <c r="P263" s="100"/>
      <c r="Q263" s="99" t="n">
        <f aca="false">O263+L263+I263</f>
        <v>4.05</v>
      </c>
      <c r="R263" s="100"/>
      <c r="S263" s="35" t="n">
        <f aca="false">A264-A263</f>
        <v>31</v>
      </c>
      <c r="T263" s="101" t="n">
        <f aca="false">CHOOSE(F$3,A264+24,A263)</f>
        <v>44586</v>
      </c>
      <c r="U263" s="35" t="n">
        <f aca="false">T263-C$3</f>
        <v>7812</v>
      </c>
      <c r="V263" s="32" t="n">
        <f aca="false">VLOOKUP($A263,Table,MATCH(V$4,Curves,0))</f>
        <v>0.070859002456139</v>
      </c>
      <c r="W263" s="102" t="n">
        <f aca="false">1/(1+CHOOSE(F$3,(V264+($K$3/10000))/2,(V263+($K$3/10000))/2))^(2*U263/365.25)</f>
        <v>0.225528420233841</v>
      </c>
      <c r="X263" s="35" t="n">
        <f aca="false">IF(AND(mthbeg&lt;=A263,mthend&gt;=A263),1,0)</f>
        <v>0</v>
      </c>
      <c r="Y263" s="35" t="n">
        <f aca="false">S263*X263</f>
        <v>0</v>
      </c>
      <c r="AA263" s="89" t="n">
        <f aca="false">F263*G263</f>
        <v>0</v>
      </c>
      <c r="AB263" s="89" t="n">
        <f aca="false">$F263*H263</f>
        <v>0</v>
      </c>
      <c r="AC263" s="89" t="n">
        <f aca="false">$F263*I263</f>
        <v>0</v>
      </c>
      <c r="AD263" s="89" t="n">
        <f aca="false">$F263*J263</f>
        <v>-0</v>
      </c>
      <c r="AE263" s="89" t="n">
        <f aca="false">$F263*K263</f>
        <v>-0</v>
      </c>
      <c r="AF263" s="89" t="n">
        <f aca="false">$F263*L263</f>
        <v>-0</v>
      </c>
      <c r="AG263" s="89" t="n">
        <f aca="false">$F263*M263</f>
        <v>0</v>
      </c>
      <c r="AH263" s="89" t="n">
        <f aca="false">$F263*N263</f>
        <v>0</v>
      </c>
      <c r="AI263" s="89" t="n">
        <f aca="false">F263*O263</f>
        <v>0</v>
      </c>
      <c r="AJ263" s="93"/>
      <c r="AK263" s="89" t="n">
        <f aca="false">CHOOSE($G$3,AB263-AC263,AC263-AB263)</f>
        <v>0</v>
      </c>
      <c r="AL263" s="89" t="n">
        <f aca="false">CHOOSE($G$3,AE263-AF263,AF263-AE263)</f>
        <v>0</v>
      </c>
      <c r="AM263" s="89" t="n">
        <f aca="false">CHOOSE($G$3,AH263-AI263,AI263-AH263)</f>
        <v>0</v>
      </c>
      <c r="AN263" s="103" t="n">
        <f aca="false">SUM(AK263:AM263)</f>
        <v>0</v>
      </c>
      <c r="AP263" s="89" t="n">
        <f aca="false">CHOOSE($G$3,AA263-AB263,AB263-AA263)</f>
        <v>0</v>
      </c>
      <c r="AQ263" s="89" t="n">
        <f aca="false">CHOOSE($G$3,AD263-AE263,AE263-AD263)</f>
        <v>0</v>
      </c>
      <c r="AR263" s="89" t="n">
        <f aca="false">CHOOSE($G$3,AG263-AH263,AH263-AG263)</f>
        <v>0</v>
      </c>
      <c r="AS263" s="103" t="n">
        <f aca="false">AP263+AQ263+AR263</f>
        <v>0</v>
      </c>
      <c r="AT263" s="103"/>
      <c r="AU263" s="90" t="n">
        <f aca="false">AS263+AN263</f>
        <v>0</v>
      </c>
      <c r="AW263" s="90" t="n">
        <f aca="false">AI263+AF263+AC263</f>
        <v>0</v>
      </c>
      <c r="AX263" s="104"/>
    </row>
    <row r="264" customFormat="false" ht="12" hidden="false" customHeight="true" outlineLevel="0" collapsed="false">
      <c r="A264" s="94" t="n">
        <f aca="false">EDATE(A263,1)</f>
        <v>44562</v>
      </c>
      <c r="B264" s="95" t="n">
        <f aca="false">VLOOKUP(MONTH(A264),Volumes,4)</f>
        <v>10000</v>
      </c>
      <c r="C264" s="96"/>
      <c r="D264" s="97" t="n">
        <f aca="false">B264+C264</f>
        <v>10000</v>
      </c>
      <c r="E264" s="84" t="n">
        <f aca="false">IF(X264=0,0,IF(AND(X264=1,$H$3=1),D264*S264,IF($H$3=2,D264,"N/A")))</f>
        <v>0</v>
      </c>
      <c r="F264" s="84" t="n">
        <f aca="false">E264*W264</f>
        <v>0</v>
      </c>
      <c r="G264" s="32" t="n">
        <f aca="false">VLOOKUP($A264,Table,MATCH(G$4,Curves,0))</f>
        <v>4.0375</v>
      </c>
      <c r="H264" s="98" t="n">
        <f aca="false">G264</f>
        <v>4.0375</v>
      </c>
      <c r="I264" s="99" t="n">
        <f aca="false">H264</f>
        <v>4.0375</v>
      </c>
      <c r="J264" s="32" t="n">
        <f aca="false">VLOOKUP($A264,Table,MATCH(J$4,Curves,0))</f>
        <v>-0.0175</v>
      </c>
      <c r="K264" s="98" t="n">
        <f aca="false">J264</f>
        <v>-0.0175</v>
      </c>
      <c r="L264" s="99" t="n">
        <f aca="false">K264</f>
        <v>-0.0175</v>
      </c>
      <c r="M264" s="32" t="n">
        <f aca="false">VLOOKUP($A264,Table,MATCH(M$4,Curves,0))</f>
        <v>0.01</v>
      </c>
      <c r="N264" s="98" t="n">
        <f aca="false">VLOOKUP($A264,Table,MATCH(N$4,Curves,0))</f>
        <v>0.03</v>
      </c>
      <c r="O264" s="99" t="n">
        <f aca="false">N264</f>
        <v>0.03</v>
      </c>
      <c r="P264" s="100"/>
      <c r="Q264" s="99" t="n">
        <f aca="false">O264+L264+I264</f>
        <v>4.05</v>
      </c>
      <c r="R264" s="100"/>
      <c r="S264" s="35" t="n">
        <f aca="false">A265-A264</f>
        <v>31</v>
      </c>
      <c r="T264" s="101" t="n">
        <f aca="false">CHOOSE(F$3,A265+24,A264)</f>
        <v>44617</v>
      </c>
      <c r="U264" s="35" t="n">
        <f aca="false">T264-C$3</f>
        <v>7843</v>
      </c>
      <c r="V264" s="32" t="n">
        <f aca="false">VLOOKUP($A264,Table,MATCH(V$4,Curves,0))</f>
        <v>0.070859002456139</v>
      </c>
      <c r="W264" s="102" t="n">
        <f aca="false">1/(1+CHOOSE(F$3,(V265+($K$3/10000))/2,(V264+($K$3/10000))/2))^(2*U264/365.25)</f>
        <v>0.224199487863361</v>
      </c>
      <c r="X264" s="35" t="n">
        <f aca="false">IF(AND(mthbeg&lt;=A264,mthend&gt;=A264),1,0)</f>
        <v>0</v>
      </c>
      <c r="Y264" s="35" t="n">
        <f aca="false">S264*X264</f>
        <v>0</v>
      </c>
      <c r="AA264" s="89" t="n">
        <f aca="false">F264*G264</f>
        <v>0</v>
      </c>
      <c r="AB264" s="89" t="n">
        <f aca="false">$F264*H264</f>
        <v>0</v>
      </c>
      <c r="AC264" s="89" t="n">
        <f aca="false">$F264*I264</f>
        <v>0</v>
      </c>
      <c r="AD264" s="89" t="n">
        <f aca="false">$F264*J264</f>
        <v>-0</v>
      </c>
      <c r="AE264" s="89" t="n">
        <f aca="false">$F264*K264</f>
        <v>-0</v>
      </c>
      <c r="AF264" s="89" t="n">
        <f aca="false">$F264*L264</f>
        <v>-0</v>
      </c>
      <c r="AG264" s="89" t="n">
        <f aca="false">$F264*M264</f>
        <v>0</v>
      </c>
      <c r="AH264" s="89" t="n">
        <f aca="false">$F264*N264</f>
        <v>0</v>
      </c>
      <c r="AI264" s="89" t="n">
        <f aca="false">F264*O264</f>
        <v>0</v>
      </c>
      <c r="AJ264" s="93"/>
      <c r="AK264" s="89" t="n">
        <f aca="false">CHOOSE($G$3,AB264-AC264,AC264-AB264)</f>
        <v>0</v>
      </c>
      <c r="AL264" s="89" t="n">
        <f aca="false">CHOOSE($G$3,AE264-AF264,AF264-AE264)</f>
        <v>0</v>
      </c>
      <c r="AM264" s="89" t="n">
        <f aca="false">CHOOSE($G$3,AH264-AI264,AI264-AH264)</f>
        <v>0</v>
      </c>
      <c r="AN264" s="103" t="n">
        <f aca="false">SUM(AK264:AM264)</f>
        <v>0</v>
      </c>
      <c r="AP264" s="89" t="n">
        <f aca="false">CHOOSE($G$3,AA264-AB264,AB264-AA264)</f>
        <v>0</v>
      </c>
      <c r="AQ264" s="89" t="n">
        <f aca="false">CHOOSE($G$3,AD264-AE264,AE264-AD264)</f>
        <v>0</v>
      </c>
      <c r="AR264" s="89" t="n">
        <f aca="false">CHOOSE($G$3,AG264-AH264,AH264-AG264)</f>
        <v>0</v>
      </c>
      <c r="AS264" s="103" t="n">
        <f aca="false">AP264+AQ264+AR264</f>
        <v>0</v>
      </c>
      <c r="AT264" s="103"/>
      <c r="AU264" s="90" t="n">
        <f aca="false">AS264+AN264</f>
        <v>0</v>
      </c>
      <c r="AW264" s="90" t="n">
        <f aca="false">AI264+AF264+AC264</f>
        <v>0</v>
      </c>
      <c r="AX264" s="104"/>
    </row>
    <row r="265" customFormat="false" ht="12" hidden="false" customHeight="true" outlineLevel="0" collapsed="false">
      <c r="A265" s="94" t="n">
        <f aca="false">EDATE(A264,1)</f>
        <v>44593</v>
      </c>
      <c r="B265" s="95" t="n">
        <f aca="false">VLOOKUP(MONTH(A265),Volumes,4)</f>
        <v>10000</v>
      </c>
      <c r="C265" s="96"/>
      <c r="D265" s="97" t="n">
        <f aca="false">B265+C265</f>
        <v>10000</v>
      </c>
      <c r="E265" s="84" t="n">
        <f aca="false">IF(X265=0,0,IF(AND(X265=1,$H$3=1),D265*S265,IF($H$3=2,D265,"N/A")))</f>
        <v>0</v>
      </c>
      <c r="F265" s="84" t="n">
        <f aca="false">E265*W265</f>
        <v>0</v>
      </c>
      <c r="G265" s="32" t="n">
        <f aca="false">VLOOKUP($A265,Table,MATCH(G$4,Curves,0))</f>
        <v>4.0375</v>
      </c>
      <c r="H265" s="98" t="n">
        <f aca="false">G265</f>
        <v>4.0375</v>
      </c>
      <c r="I265" s="99" t="n">
        <f aca="false">H265</f>
        <v>4.0375</v>
      </c>
      <c r="J265" s="32" t="n">
        <f aca="false">VLOOKUP($A265,Table,MATCH(J$4,Curves,0))</f>
        <v>-0.0175</v>
      </c>
      <c r="K265" s="98" t="n">
        <f aca="false">J265</f>
        <v>-0.0175</v>
      </c>
      <c r="L265" s="99" t="n">
        <f aca="false">K265</f>
        <v>-0.0175</v>
      </c>
      <c r="M265" s="32" t="n">
        <f aca="false">VLOOKUP($A265,Table,MATCH(M$4,Curves,0))</f>
        <v>0.01</v>
      </c>
      <c r="N265" s="98" t="n">
        <f aca="false">VLOOKUP($A265,Table,MATCH(N$4,Curves,0))</f>
        <v>0.03</v>
      </c>
      <c r="O265" s="99" t="n">
        <f aca="false">N265</f>
        <v>0.03</v>
      </c>
      <c r="P265" s="100"/>
      <c r="Q265" s="99" t="n">
        <f aca="false">O265+L265+I265</f>
        <v>4.05</v>
      </c>
      <c r="R265" s="100"/>
      <c r="S265" s="35" t="n">
        <f aca="false">A266-A265</f>
        <v>28</v>
      </c>
      <c r="T265" s="101" t="n">
        <f aca="false">CHOOSE(F$3,A266+24,A265)</f>
        <v>44645</v>
      </c>
      <c r="U265" s="35" t="n">
        <f aca="false">T265-C$3</f>
        <v>7871</v>
      </c>
      <c r="V265" s="32" t="n">
        <f aca="false">VLOOKUP($A265,Table,MATCH(V$4,Curves,0))</f>
        <v>0.070859002456139</v>
      </c>
      <c r="W265" s="102" t="n">
        <f aca="false">1/(1+CHOOSE(F$3,(V266+($K$3/10000))/2,(V265+($K$3/10000))/2))^(2*U265/365.25)</f>
        <v>0.223005893846852</v>
      </c>
      <c r="X265" s="35" t="n">
        <f aca="false">IF(AND(mthbeg&lt;=A265,mthend&gt;=A265),1,0)</f>
        <v>0</v>
      </c>
      <c r="Y265" s="35" t="n">
        <f aca="false">S265*X265</f>
        <v>0</v>
      </c>
      <c r="AA265" s="89" t="n">
        <f aca="false">F265*G265</f>
        <v>0</v>
      </c>
      <c r="AB265" s="89" t="n">
        <f aca="false">$F265*H265</f>
        <v>0</v>
      </c>
      <c r="AC265" s="89" t="n">
        <f aca="false">$F265*I265</f>
        <v>0</v>
      </c>
      <c r="AD265" s="89" t="n">
        <f aca="false">$F265*J265</f>
        <v>-0</v>
      </c>
      <c r="AE265" s="89" t="n">
        <f aca="false">$F265*K265</f>
        <v>-0</v>
      </c>
      <c r="AF265" s="89" t="n">
        <f aca="false">$F265*L265</f>
        <v>-0</v>
      </c>
      <c r="AG265" s="89" t="n">
        <f aca="false">$F265*M265</f>
        <v>0</v>
      </c>
      <c r="AH265" s="89" t="n">
        <f aca="false">$F265*N265</f>
        <v>0</v>
      </c>
      <c r="AI265" s="89" t="n">
        <f aca="false">F265*O265</f>
        <v>0</v>
      </c>
      <c r="AJ265" s="93"/>
      <c r="AK265" s="89" t="n">
        <f aca="false">CHOOSE($G$3,AB265-AC265,AC265-AB265)</f>
        <v>0</v>
      </c>
      <c r="AL265" s="89" t="n">
        <f aca="false">CHOOSE($G$3,AE265-AF265,AF265-AE265)</f>
        <v>0</v>
      </c>
      <c r="AM265" s="89" t="n">
        <f aca="false">CHOOSE($G$3,AH265-AI265,AI265-AH265)</f>
        <v>0</v>
      </c>
      <c r="AN265" s="103" t="n">
        <f aca="false">SUM(AK265:AM265)</f>
        <v>0</v>
      </c>
      <c r="AP265" s="89" t="n">
        <f aca="false">CHOOSE($G$3,AA265-AB265,AB265-AA265)</f>
        <v>0</v>
      </c>
      <c r="AQ265" s="89" t="n">
        <f aca="false">CHOOSE($G$3,AD265-AE265,AE265-AD265)</f>
        <v>0</v>
      </c>
      <c r="AR265" s="89" t="n">
        <f aca="false">CHOOSE($G$3,AG265-AH265,AH265-AG265)</f>
        <v>0</v>
      </c>
      <c r="AS265" s="103" t="n">
        <f aca="false">AP265+AQ265+AR265</f>
        <v>0</v>
      </c>
      <c r="AT265" s="103"/>
      <c r="AU265" s="90" t="n">
        <f aca="false">AS265+AN265</f>
        <v>0</v>
      </c>
      <c r="AW265" s="90" t="n">
        <f aca="false">AI265+AF265+AC265</f>
        <v>0</v>
      </c>
      <c r="AX265" s="104"/>
    </row>
    <row r="266" customFormat="false" ht="12" hidden="false" customHeight="true" outlineLevel="0" collapsed="false">
      <c r="A266" s="94" t="n">
        <f aca="false">EDATE(A265,1)</f>
        <v>44621</v>
      </c>
      <c r="B266" s="95" t="n">
        <f aca="false">VLOOKUP(MONTH(A266),Volumes,4)</f>
        <v>10000</v>
      </c>
      <c r="C266" s="96"/>
      <c r="D266" s="97" t="n">
        <f aca="false">B266+C266</f>
        <v>10000</v>
      </c>
      <c r="E266" s="84" t="n">
        <f aca="false">IF(X266=0,0,IF(AND(X266=1,$H$3=1),D266*S266,IF($H$3=2,D266,"N/A")))</f>
        <v>0</v>
      </c>
      <c r="F266" s="84" t="n">
        <f aca="false">E266*W266</f>
        <v>0</v>
      </c>
      <c r="G266" s="32" t="n">
        <f aca="false">VLOOKUP($A266,Table,MATCH(G$4,Curves,0))</f>
        <v>4.0375</v>
      </c>
      <c r="H266" s="98" t="n">
        <f aca="false">G266</f>
        <v>4.0375</v>
      </c>
      <c r="I266" s="99" t="n">
        <f aca="false">H266</f>
        <v>4.0375</v>
      </c>
      <c r="J266" s="32" t="n">
        <f aca="false">VLOOKUP($A266,Table,MATCH(J$4,Curves,0))</f>
        <v>-0.0175</v>
      </c>
      <c r="K266" s="98" t="n">
        <f aca="false">J266</f>
        <v>-0.0175</v>
      </c>
      <c r="L266" s="99" t="n">
        <f aca="false">K266</f>
        <v>-0.0175</v>
      </c>
      <c r="M266" s="32" t="n">
        <f aca="false">VLOOKUP($A266,Table,MATCH(M$4,Curves,0))</f>
        <v>0.01</v>
      </c>
      <c r="N266" s="98" t="n">
        <f aca="false">VLOOKUP($A266,Table,MATCH(N$4,Curves,0))</f>
        <v>0.03</v>
      </c>
      <c r="O266" s="99" t="n">
        <f aca="false">N266</f>
        <v>0.03</v>
      </c>
      <c r="P266" s="100"/>
      <c r="Q266" s="99" t="n">
        <f aca="false">O266+L266+I266</f>
        <v>4.05</v>
      </c>
      <c r="R266" s="100"/>
      <c r="S266" s="35" t="n">
        <f aca="false">A267-A266</f>
        <v>31</v>
      </c>
      <c r="T266" s="101" t="n">
        <f aca="false">CHOOSE(F$3,A267+24,A266)</f>
        <v>44676</v>
      </c>
      <c r="U266" s="35" t="n">
        <f aca="false">T266-C$3</f>
        <v>7902</v>
      </c>
      <c r="V266" s="32" t="n">
        <f aca="false">VLOOKUP($A266,Table,MATCH(V$4,Curves,0))</f>
        <v>0.070859002456139</v>
      </c>
      <c r="W266" s="102" t="n">
        <f aca="false">1/(1+CHOOSE(F$3,(V267+($K$3/10000))/2,(V266+($K$3/10000))/2))^(2*U266/365.25)</f>
        <v>0.221691825531942</v>
      </c>
      <c r="X266" s="35" t="n">
        <f aca="false">IF(AND(mthbeg&lt;=A266,mthend&gt;=A266),1,0)</f>
        <v>0</v>
      </c>
      <c r="Y266" s="35" t="n">
        <f aca="false">S266*X266</f>
        <v>0</v>
      </c>
      <c r="AA266" s="89" t="n">
        <f aca="false">F266*G266</f>
        <v>0</v>
      </c>
      <c r="AB266" s="89" t="n">
        <f aca="false">$F266*H266</f>
        <v>0</v>
      </c>
      <c r="AC266" s="89" t="n">
        <f aca="false">$F266*I266</f>
        <v>0</v>
      </c>
      <c r="AD266" s="89" t="n">
        <f aca="false">$F266*J266</f>
        <v>-0</v>
      </c>
      <c r="AE266" s="89" t="n">
        <f aca="false">$F266*K266</f>
        <v>-0</v>
      </c>
      <c r="AF266" s="89" t="n">
        <f aca="false">$F266*L266</f>
        <v>-0</v>
      </c>
      <c r="AG266" s="89" t="n">
        <f aca="false">$F266*M266</f>
        <v>0</v>
      </c>
      <c r="AH266" s="89" t="n">
        <f aca="false">$F266*N266</f>
        <v>0</v>
      </c>
      <c r="AI266" s="89" t="n">
        <f aca="false">F266*O266</f>
        <v>0</v>
      </c>
      <c r="AJ266" s="93"/>
      <c r="AK266" s="89" t="n">
        <f aca="false">CHOOSE($G$3,AB266-AC266,AC266-AB266)</f>
        <v>0</v>
      </c>
      <c r="AL266" s="89" t="n">
        <f aca="false">CHOOSE($G$3,AE266-AF266,AF266-AE266)</f>
        <v>0</v>
      </c>
      <c r="AM266" s="89" t="n">
        <f aca="false">CHOOSE($G$3,AH266-AI266,AI266-AH266)</f>
        <v>0</v>
      </c>
      <c r="AN266" s="103" t="n">
        <f aca="false">SUM(AK266:AM266)</f>
        <v>0</v>
      </c>
      <c r="AP266" s="89" t="n">
        <f aca="false">CHOOSE($G$3,AA266-AB266,AB266-AA266)</f>
        <v>0</v>
      </c>
      <c r="AQ266" s="89" t="n">
        <f aca="false">CHOOSE($G$3,AD266-AE266,AE266-AD266)</f>
        <v>0</v>
      </c>
      <c r="AR266" s="89" t="n">
        <f aca="false">CHOOSE($G$3,AG266-AH266,AH266-AG266)</f>
        <v>0</v>
      </c>
      <c r="AS266" s="103" t="n">
        <f aca="false">AP266+AQ266+AR266</f>
        <v>0</v>
      </c>
      <c r="AT266" s="103"/>
      <c r="AU266" s="90" t="n">
        <f aca="false">AS266+AN266</f>
        <v>0</v>
      </c>
      <c r="AW266" s="90" t="n">
        <f aca="false">AI266+AF266+AC266</f>
        <v>0</v>
      </c>
      <c r="AX266" s="104"/>
    </row>
    <row r="267" customFormat="false" ht="12" hidden="false" customHeight="true" outlineLevel="0" collapsed="false">
      <c r="A267" s="94" t="n">
        <f aca="false">EDATE(A266,1)</f>
        <v>44652</v>
      </c>
      <c r="B267" s="95" t="n">
        <f aca="false">VLOOKUP(MONTH(A267),Volumes,4)</f>
        <v>10000</v>
      </c>
      <c r="C267" s="96"/>
      <c r="D267" s="97" t="n">
        <f aca="false">B267+C267</f>
        <v>10000</v>
      </c>
      <c r="E267" s="84" t="n">
        <f aca="false">IF(X267=0,0,IF(AND(X267=1,$H$3=1),D267*S267,IF($H$3=2,D267,"N/A")))</f>
        <v>0</v>
      </c>
      <c r="F267" s="84" t="n">
        <f aca="false">E267*W267</f>
        <v>0</v>
      </c>
      <c r="G267" s="32" t="n">
        <f aca="false">VLOOKUP($A267,Table,MATCH(G$4,Curves,0))</f>
        <v>4.0375</v>
      </c>
      <c r="H267" s="98" t="n">
        <f aca="false">G267</f>
        <v>4.0375</v>
      </c>
      <c r="I267" s="99" t="n">
        <f aca="false">H267</f>
        <v>4.0375</v>
      </c>
      <c r="J267" s="32" t="n">
        <f aca="false">VLOOKUP($A267,Table,MATCH(J$4,Curves,0))</f>
        <v>-0.0175</v>
      </c>
      <c r="K267" s="98" t="n">
        <f aca="false">J267</f>
        <v>-0.0175</v>
      </c>
      <c r="L267" s="99" t="n">
        <f aca="false">K267</f>
        <v>-0.0175</v>
      </c>
      <c r="M267" s="32" t="n">
        <f aca="false">VLOOKUP($A267,Table,MATCH(M$4,Curves,0))</f>
        <v>0.01</v>
      </c>
      <c r="N267" s="98" t="n">
        <f aca="false">VLOOKUP($A267,Table,MATCH(N$4,Curves,0))</f>
        <v>0.03</v>
      </c>
      <c r="O267" s="99" t="n">
        <f aca="false">N267</f>
        <v>0.03</v>
      </c>
      <c r="P267" s="100"/>
      <c r="Q267" s="99" t="n">
        <f aca="false">O267+L267+I267</f>
        <v>4.05</v>
      </c>
      <c r="R267" s="100"/>
      <c r="S267" s="35" t="n">
        <f aca="false">A268-A267</f>
        <v>30</v>
      </c>
      <c r="T267" s="101" t="n">
        <f aca="false">CHOOSE(F$3,A268+24,A267)</f>
        <v>44706</v>
      </c>
      <c r="U267" s="35" t="n">
        <f aca="false">T267-C$3</f>
        <v>7932</v>
      </c>
      <c r="V267" s="32" t="n">
        <f aca="false">VLOOKUP($A267,Table,MATCH(V$4,Curves,0))</f>
        <v>0.070859002456139</v>
      </c>
      <c r="W267" s="102" t="n">
        <f aca="false">1/(1+CHOOSE(F$3,(V268+($K$3/10000))/2,(V267+($K$3/10000))/2))^(2*U267/365.25)</f>
        <v>0.220427519527304</v>
      </c>
      <c r="X267" s="35" t="n">
        <f aca="false">IF(AND(mthbeg&lt;=A267,mthend&gt;=A267),1,0)</f>
        <v>0</v>
      </c>
      <c r="Y267" s="35" t="n">
        <f aca="false">S267*X267</f>
        <v>0</v>
      </c>
      <c r="AA267" s="89" t="n">
        <f aca="false">F267*G267</f>
        <v>0</v>
      </c>
      <c r="AB267" s="89" t="n">
        <f aca="false">$F267*H267</f>
        <v>0</v>
      </c>
      <c r="AC267" s="89" t="n">
        <f aca="false">$F267*I267</f>
        <v>0</v>
      </c>
      <c r="AD267" s="89" t="n">
        <f aca="false">$F267*J267</f>
        <v>-0</v>
      </c>
      <c r="AE267" s="89" t="n">
        <f aca="false">$F267*K267</f>
        <v>-0</v>
      </c>
      <c r="AF267" s="89" t="n">
        <f aca="false">$F267*L267</f>
        <v>-0</v>
      </c>
      <c r="AG267" s="89" t="n">
        <f aca="false">$F267*M267</f>
        <v>0</v>
      </c>
      <c r="AH267" s="89" t="n">
        <f aca="false">$F267*N267</f>
        <v>0</v>
      </c>
      <c r="AI267" s="89" t="n">
        <f aca="false">F267*O267</f>
        <v>0</v>
      </c>
      <c r="AJ267" s="93"/>
      <c r="AK267" s="89" t="n">
        <f aca="false">CHOOSE($G$3,AB267-AC267,AC267-AB267)</f>
        <v>0</v>
      </c>
      <c r="AL267" s="89" t="n">
        <f aca="false">CHOOSE($G$3,AE267-AF267,AF267-AE267)</f>
        <v>0</v>
      </c>
      <c r="AM267" s="89" t="n">
        <f aca="false">CHOOSE($G$3,AH267-AI267,AI267-AH267)</f>
        <v>0</v>
      </c>
      <c r="AN267" s="103" t="n">
        <f aca="false">SUM(AK267:AM267)</f>
        <v>0</v>
      </c>
      <c r="AP267" s="89" t="n">
        <f aca="false">CHOOSE($G$3,AA267-AB267,AB267-AA267)</f>
        <v>0</v>
      </c>
      <c r="AQ267" s="89" t="n">
        <f aca="false">CHOOSE($G$3,AD267-AE267,AE267-AD267)</f>
        <v>0</v>
      </c>
      <c r="AR267" s="89" t="n">
        <f aca="false">CHOOSE($G$3,AG267-AH267,AH267-AG267)</f>
        <v>0</v>
      </c>
      <c r="AS267" s="103" t="n">
        <f aca="false">AP267+AQ267+AR267</f>
        <v>0</v>
      </c>
      <c r="AT267" s="103"/>
      <c r="AU267" s="90" t="n">
        <f aca="false">AS267+AN267</f>
        <v>0</v>
      </c>
      <c r="AW267" s="90" t="n">
        <f aca="false">AI267+AF267+AC267</f>
        <v>0</v>
      </c>
      <c r="AX267" s="104"/>
    </row>
    <row r="268" customFormat="false" ht="12" hidden="false" customHeight="true" outlineLevel="0" collapsed="false">
      <c r="A268" s="94" t="n">
        <f aca="false">EDATE(A267,1)</f>
        <v>44682</v>
      </c>
      <c r="B268" s="95" t="n">
        <f aca="false">VLOOKUP(MONTH(A268),Volumes,4)</f>
        <v>20000</v>
      </c>
      <c r="C268" s="96"/>
      <c r="D268" s="97" t="n">
        <f aca="false">B268+C268</f>
        <v>20000</v>
      </c>
      <c r="E268" s="84" t="n">
        <f aca="false">IF(X268=0,0,IF(AND(X268=1,$H$3=1),D268*S268,IF($H$3=2,D268,"N/A")))</f>
        <v>0</v>
      </c>
      <c r="F268" s="84" t="n">
        <f aca="false">E268*W268</f>
        <v>0</v>
      </c>
      <c r="G268" s="32" t="n">
        <f aca="false">VLOOKUP($A268,Table,MATCH(G$4,Curves,0))</f>
        <v>4.0375</v>
      </c>
      <c r="H268" s="98" t="n">
        <f aca="false">G268</f>
        <v>4.0375</v>
      </c>
      <c r="I268" s="99" t="n">
        <f aca="false">H268</f>
        <v>4.0375</v>
      </c>
      <c r="J268" s="32" t="n">
        <f aca="false">VLOOKUP($A268,Table,MATCH(J$4,Curves,0))</f>
        <v>-0.0175</v>
      </c>
      <c r="K268" s="98" t="n">
        <f aca="false">J268</f>
        <v>-0.0175</v>
      </c>
      <c r="L268" s="99" t="n">
        <f aca="false">K268</f>
        <v>-0.0175</v>
      </c>
      <c r="M268" s="32" t="n">
        <f aca="false">VLOOKUP($A268,Table,MATCH(M$4,Curves,0))</f>
        <v>0.01</v>
      </c>
      <c r="N268" s="98" t="n">
        <f aca="false">VLOOKUP($A268,Table,MATCH(N$4,Curves,0))</f>
        <v>0.03</v>
      </c>
      <c r="O268" s="99" t="n">
        <f aca="false">N268</f>
        <v>0.03</v>
      </c>
      <c r="P268" s="100"/>
      <c r="Q268" s="99" t="n">
        <f aca="false">O268+L268+I268</f>
        <v>4.05</v>
      </c>
      <c r="R268" s="100"/>
      <c r="S268" s="35" t="n">
        <f aca="false">A269-A268</f>
        <v>31</v>
      </c>
      <c r="T268" s="101" t="n">
        <f aca="false">CHOOSE(F$3,A269+24,A268)</f>
        <v>44737</v>
      </c>
      <c r="U268" s="35" t="n">
        <f aca="false">T268-C$3</f>
        <v>7963</v>
      </c>
      <c r="V268" s="32" t="n">
        <f aca="false">VLOOKUP($A268,Table,MATCH(V$4,Curves,0))</f>
        <v>0.070859002456139</v>
      </c>
      <c r="W268" s="102" t="n">
        <f aca="false">1/(1+CHOOSE(F$3,(V269+($K$3/10000))/2,(V268+($K$3/10000))/2))^(2*U268/365.25)</f>
        <v>0.21912864435343</v>
      </c>
      <c r="X268" s="35" t="n">
        <f aca="false">IF(AND(mthbeg&lt;=A268,mthend&gt;=A268),1,0)</f>
        <v>0</v>
      </c>
      <c r="Y268" s="35" t="n">
        <f aca="false">S268*X268</f>
        <v>0</v>
      </c>
      <c r="AA268" s="89" t="n">
        <f aca="false">F268*G268</f>
        <v>0</v>
      </c>
      <c r="AB268" s="89" t="n">
        <f aca="false">$F268*H268</f>
        <v>0</v>
      </c>
      <c r="AC268" s="89" t="n">
        <f aca="false">$F268*I268</f>
        <v>0</v>
      </c>
      <c r="AD268" s="89" t="n">
        <f aca="false">$F268*J268</f>
        <v>-0</v>
      </c>
      <c r="AE268" s="89" t="n">
        <f aca="false">$F268*K268</f>
        <v>-0</v>
      </c>
      <c r="AF268" s="89" t="n">
        <f aca="false">$F268*L268</f>
        <v>-0</v>
      </c>
      <c r="AG268" s="89" t="n">
        <f aca="false">$F268*M268</f>
        <v>0</v>
      </c>
      <c r="AH268" s="89" t="n">
        <f aca="false">$F268*N268</f>
        <v>0</v>
      </c>
      <c r="AI268" s="89" t="n">
        <f aca="false">F268*O268</f>
        <v>0</v>
      </c>
      <c r="AJ268" s="93"/>
      <c r="AK268" s="89" t="n">
        <f aca="false">CHOOSE($G$3,AB268-AC268,AC268-AB268)</f>
        <v>0</v>
      </c>
      <c r="AL268" s="89" t="n">
        <f aca="false">CHOOSE($G$3,AE268-AF268,AF268-AE268)</f>
        <v>0</v>
      </c>
      <c r="AM268" s="89" t="n">
        <f aca="false">CHOOSE($G$3,AH268-AI268,AI268-AH268)</f>
        <v>0</v>
      </c>
      <c r="AN268" s="103" t="n">
        <f aca="false">SUM(AK268:AM268)</f>
        <v>0</v>
      </c>
      <c r="AP268" s="89" t="n">
        <f aca="false">CHOOSE($G$3,AA268-AB268,AB268-AA268)</f>
        <v>0</v>
      </c>
      <c r="AQ268" s="89" t="n">
        <f aca="false">CHOOSE($G$3,AD268-AE268,AE268-AD268)</f>
        <v>0</v>
      </c>
      <c r="AR268" s="89" t="n">
        <f aca="false">CHOOSE($G$3,AG268-AH268,AH268-AG268)</f>
        <v>0</v>
      </c>
      <c r="AS268" s="103" t="n">
        <f aca="false">AP268+AQ268+AR268</f>
        <v>0</v>
      </c>
      <c r="AT268" s="103"/>
      <c r="AU268" s="90" t="n">
        <f aca="false">AS268+AN268</f>
        <v>0</v>
      </c>
      <c r="AW268" s="90" t="n">
        <f aca="false">AI268+AF268+AC268</f>
        <v>0</v>
      </c>
      <c r="AX268" s="104"/>
    </row>
    <row r="269" customFormat="false" ht="12" hidden="false" customHeight="true" outlineLevel="0" collapsed="false">
      <c r="A269" s="94" t="n">
        <f aca="false">EDATE(A268,1)</f>
        <v>44713</v>
      </c>
      <c r="B269" s="95" t="n">
        <f aca="false">VLOOKUP(MONTH(A269),Volumes,4)</f>
        <v>40000</v>
      </c>
      <c r="C269" s="96"/>
      <c r="D269" s="97" t="n">
        <f aca="false">B269+C269</f>
        <v>40000</v>
      </c>
      <c r="E269" s="84" t="n">
        <f aca="false">IF(X269=0,0,IF(AND(X269=1,$H$3=1),D269*S269,IF($H$3=2,D269,"N/A")))</f>
        <v>0</v>
      </c>
      <c r="F269" s="84" t="n">
        <f aca="false">E269*W269</f>
        <v>0</v>
      </c>
      <c r="G269" s="32" t="n">
        <f aca="false">VLOOKUP($A269,Table,MATCH(G$4,Curves,0))</f>
        <v>4.0375</v>
      </c>
      <c r="H269" s="98" t="n">
        <f aca="false">G269</f>
        <v>4.0375</v>
      </c>
      <c r="I269" s="99" t="n">
        <f aca="false">H269</f>
        <v>4.0375</v>
      </c>
      <c r="J269" s="32" t="n">
        <f aca="false">VLOOKUP($A269,Table,MATCH(J$4,Curves,0))</f>
        <v>-0.0175</v>
      </c>
      <c r="K269" s="98" t="n">
        <f aca="false">J269</f>
        <v>-0.0175</v>
      </c>
      <c r="L269" s="99" t="n">
        <f aca="false">K269</f>
        <v>-0.0175</v>
      </c>
      <c r="M269" s="32" t="n">
        <f aca="false">VLOOKUP($A269,Table,MATCH(M$4,Curves,0))</f>
        <v>0.01</v>
      </c>
      <c r="N269" s="98" t="n">
        <f aca="false">VLOOKUP($A269,Table,MATCH(N$4,Curves,0))</f>
        <v>0.03</v>
      </c>
      <c r="O269" s="99" t="n">
        <f aca="false">N269</f>
        <v>0.03</v>
      </c>
      <c r="P269" s="100"/>
      <c r="Q269" s="99" t="n">
        <f aca="false">O269+L269+I269</f>
        <v>4.05</v>
      </c>
      <c r="R269" s="100"/>
      <c r="S269" s="35" t="n">
        <f aca="false">A270-A269</f>
        <v>30</v>
      </c>
      <c r="T269" s="101" t="n">
        <f aca="false">CHOOSE(F$3,A270+24,A269)</f>
        <v>44767</v>
      </c>
      <c r="U269" s="35" t="n">
        <f aca="false">T269-C$3</f>
        <v>7993</v>
      </c>
      <c r="V269" s="32" t="n">
        <f aca="false">VLOOKUP($A269,Table,MATCH(V$4,Curves,0))</f>
        <v>0.070859002456139</v>
      </c>
      <c r="W269" s="102" t="n">
        <f aca="false">1/(1+CHOOSE(F$3,(V270+($K$3/10000))/2,(V269+($K$3/10000))/2))^(2*U269/365.25)</f>
        <v>0.217878956142422</v>
      </c>
      <c r="X269" s="35" t="n">
        <f aca="false">IF(AND(mthbeg&lt;=A269,mthend&gt;=A269),1,0)</f>
        <v>0</v>
      </c>
      <c r="Y269" s="35" t="n">
        <f aca="false">S269*X269</f>
        <v>0</v>
      </c>
      <c r="AA269" s="89" t="n">
        <f aca="false">F269*G269</f>
        <v>0</v>
      </c>
      <c r="AB269" s="89" t="n">
        <f aca="false">$F269*H269</f>
        <v>0</v>
      </c>
      <c r="AC269" s="89" t="n">
        <f aca="false">$F269*I269</f>
        <v>0</v>
      </c>
      <c r="AD269" s="89" t="n">
        <f aca="false">$F269*J269</f>
        <v>-0</v>
      </c>
      <c r="AE269" s="89" t="n">
        <f aca="false">$F269*K269</f>
        <v>-0</v>
      </c>
      <c r="AF269" s="89" t="n">
        <f aca="false">$F269*L269</f>
        <v>-0</v>
      </c>
      <c r="AG269" s="89" t="n">
        <f aca="false">$F269*M269</f>
        <v>0</v>
      </c>
      <c r="AH269" s="89" t="n">
        <f aca="false">$F269*N269</f>
        <v>0</v>
      </c>
      <c r="AI269" s="89" t="n">
        <f aca="false">F269*O269</f>
        <v>0</v>
      </c>
      <c r="AJ269" s="93"/>
      <c r="AK269" s="89" t="n">
        <f aca="false">CHOOSE($G$3,AB269-AC269,AC269-AB269)</f>
        <v>0</v>
      </c>
      <c r="AL269" s="89" t="n">
        <f aca="false">CHOOSE($G$3,AE269-AF269,AF269-AE269)</f>
        <v>0</v>
      </c>
      <c r="AM269" s="89" t="n">
        <f aca="false">CHOOSE($G$3,AH269-AI269,AI269-AH269)</f>
        <v>0</v>
      </c>
      <c r="AN269" s="103" t="n">
        <f aca="false">SUM(AK269:AM269)</f>
        <v>0</v>
      </c>
      <c r="AP269" s="89" t="n">
        <f aca="false">CHOOSE($G$3,AA269-AB269,AB269-AA269)</f>
        <v>0</v>
      </c>
      <c r="AQ269" s="89" t="n">
        <f aca="false">CHOOSE($G$3,AD269-AE269,AE269-AD269)</f>
        <v>0</v>
      </c>
      <c r="AR269" s="89" t="n">
        <f aca="false">CHOOSE($G$3,AG269-AH269,AH269-AG269)</f>
        <v>0</v>
      </c>
      <c r="AS269" s="103" t="n">
        <f aca="false">AP269+AQ269+AR269</f>
        <v>0</v>
      </c>
      <c r="AT269" s="103"/>
      <c r="AU269" s="90" t="n">
        <f aca="false">AS269+AN269</f>
        <v>0</v>
      </c>
      <c r="AW269" s="90" t="n">
        <f aca="false">AI269+AF269+AC269</f>
        <v>0</v>
      </c>
      <c r="AX269" s="104"/>
    </row>
    <row r="270" customFormat="false" ht="12" hidden="false" customHeight="true" outlineLevel="0" collapsed="false">
      <c r="A270" s="94" t="n">
        <f aca="false">EDATE(A269,1)</f>
        <v>44743</v>
      </c>
      <c r="B270" s="95" t="n">
        <f aca="false">VLOOKUP(MONTH(A270),Volumes,4)</f>
        <v>40000</v>
      </c>
      <c r="C270" s="96"/>
      <c r="D270" s="97" t="n">
        <f aca="false">B270+C270</f>
        <v>40000</v>
      </c>
      <c r="E270" s="84" t="n">
        <f aca="false">IF(X270=0,0,IF(AND(X270=1,$H$3=1),D270*S270,IF($H$3=2,D270,"N/A")))</f>
        <v>0</v>
      </c>
      <c r="F270" s="84" t="n">
        <f aca="false">E270*W270</f>
        <v>0</v>
      </c>
      <c r="G270" s="32" t="n">
        <f aca="false">VLOOKUP($A270,Table,MATCH(G$4,Curves,0))</f>
        <v>4.0375</v>
      </c>
      <c r="H270" s="98" t="n">
        <f aca="false">G270</f>
        <v>4.0375</v>
      </c>
      <c r="I270" s="99" t="n">
        <f aca="false">H270</f>
        <v>4.0375</v>
      </c>
      <c r="J270" s="32" t="n">
        <f aca="false">VLOOKUP($A270,Table,MATCH(J$4,Curves,0))</f>
        <v>-0.0175</v>
      </c>
      <c r="K270" s="98" t="n">
        <f aca="false">J270</f>
        <v>-0.0175</v>
      </c>
      <c r="L270" s="99" t="n">
        <f aca="false">K270</f>
        <v>-0.0175</v>
      </c>
      <c r="M270" s="32" t="n">
        <f aca="false">VLOOKUP($A270,Table,MATCH(M$4,Curves,0))</f>
        <v>0.01</v>
      </c>
      <c r="N270" s="98" t="n">
        <f aca="false">VLOOKUP($A270,Table,MATCH(N$4,Curves,0))</f>
        <v>0.03</v>
      </c>
      <c r="O270" s="99" t="n">
        <f aca="false">N270</f>
        <v>0.03</v>
      </c>
      <c r="P270" s="100"/>
      <c r="Q270" s="99" t="n">
        <f aca="false">O270+L270+I270</f>
        <v>4.05</v>
      </c>
      <c r="R270" s="100"/>
      <c r="S270" s="35" t="n">
        <f aca="false">A271-A270</f>
        <v>31</v>
      </c>
      <c r="T270" s="101" t="n">
        <f aca="false">CHOOSE(F$3,A271+24,A270)</f>
        <v>44798</v>
      </c>
      <c r="U270" s="35" t="n">
        <f aca="false">T270-C$3</f>
        <v>8024</v>
      </c>
      <c r="V270" s="32" t="n">
        <f aca="false">VLOOKUP($A270,Table,MATCH(V$4,Curves,0))</f>
        <v>0.070859002456139</v>
      </c>
      <c r="W270" s="102" t="n">
        <f aca="false">1/(1+CHOOSE(F$3,(V271+($K$3/10000))/2,(V270+($K$3/10000))/2))^(2*U270/365.25)</f>
        <v>0.216595098447839</v>
      </c>
      <c r="X270" s="35" t="n">
        <f aca="false">IF(AND(mthbeg&lt;=A270,mthend&gt;=A270),1,0)</f>
        <v>0</v>
      </c>
      <c r="Y270" s="35" t="n">
        <f aca="false">S270*X270</f>
        <v>0</v>
      </c>
      <c r="AA270" s="89" t="n">
        <f aca="false">F270*G270</f>
        <v>0</v>
      </c>
      <c r="AB270" s="89" t="n">
        <f aca="false">$F270*H270</f>
        <v>0</v>
      </c>
      <c r="AC270" s="89" t="n">
        <f aca="false">$F270*I270</f>
        <v>0</v>
      </c>
      <c r="AD270" s="89" t="n">
        <f aca="false">$F270*J270</f>
        <v>-0</v>
      </c>
      <c r="AE270" s="89" t="n">
        <f aca="false">$F270*K270</f>
        <v>-0</v>
      </c>
      <c r="AF270" s="89" t="n">
        <f aca="false">$F270*L270</f>
        <v>-0</v>
      </c>
      <c r="AG270" s="89" t="n">
        <f aca="false">$F270*M270</f>
        <v>0</v>
      </c>
      <c r="AH270" s="89" t="n">
        <f aca="false">$F270*N270</f>
        <v>0</v>
      </c>
      <c r="AI270" s="89" t="n">
        <f aca="false">F270*O270</f>
        <v>0</v>
      </c>
      <c r="AJ270" s="93"/>
      <c r="AK270" s="89" t="n">
        <f aca="false">CHOOSE($G$3,AB270-AC270,AC270-AB270)</f>
        <v>0</v>
      </c>
      <c r="AL270" s="89" t="n">
        <f aca="false">CHOOSE($G$3,AE270-AF270,AF270-AE270)</f>
        <v>0</v>
      </c>
      <c r="AM270" s="89" t="n">
        <f aca="false">CHOOSE($G$3,AH270-AI270,AI270-AH270)</f>
        <v>0</v>
      </c>
      <c r="AN270" s="103" t="n">
        <f aca="false">SUM(AK270:AM270)</f>
        <v>0</v>
      </c>
      <c r="AP270" s="89" t="n">
        <f aca="false">CHOOSE($G$3,AA270-AB270,AB270-AA270)</f>
        <v>0</v>
      </c>
      <c r="AQ270" s="89" t="n">
        <f aca="false">CHOOSE($G$3,AD270-AE270,AE270-AD270)</f>
        <v>0</v>
      </c>
      <c r="AR270" s="89" t="n">
        <f aca="false">CHOOSE($G$3,AG270-AH270,AH270-AG270)</f>
        <v>0</v>
      </c>
      <c r="AS270" s="103" t="n">
        <f aca="false">AP270+AQ270+AR270</f>
        <v>0</v>
      </c>
      <c r="AT270" s="103"/>
      <c r="AU270" s="90" t="n">
        <f aca="false">AS270+AN270</f>
        <v>0</v>
      </c>
      <c r="AW270" s="90" t="n">
        <f aca="false">AI270+AF270+AC270</f>
        <v>0</v>
      </c>
      <c r="AX270" s="104"/>
    </row>
    <row r="271" customFormat="false" ht="12" hidden="false" customHeight="true" outlineLevel="0" collapsed="false">
      <c r="A271" s="94" t="n">
        <f aca="false">EDATE(A270,1)</f>
        <v>44774</v>
      </c>
      <c r="B271" s="95" t="n">
        <f aca="false">VLOOKUP(MONTH(A271),Volumes,4)</f>
        <v>40000</v>
      </c>
      <c r="C271" s="96"/>
      <c r="D271" s="97" t="n">
        <f aca="false">B271+C271</f>
        <v>40000</v>
      </c>
      <c r="E271" s="84" t="n">
        <f aca="false">IF(X271=0,0,IF(AND(X271=1,$H$3=1),D271*S271,IF($H$3=2,D271,"N/A")))</f>
        <v>0</v>
      </c>
      <c r="F271" s="84" t="n">
        <f aca="false">E271*W271</f>
        <v>0</v>
      </c>
      <c r="G271" s="32" t="n">
        <f aca="false">VLOOKUP($A271,Table,MATCH(G$4,Curves,0))</f>
        <v>4.0375</v>
      </c>
      <c r="H271" s="98" t="n">
        <f aca="false">G271</f>
        <v>4.0375</v>
      </c>
      <c r="I271" s="99" t="n">
        <f aca="false">H271</f>
        <v>4.0375</v>
      </c>
      <c r="J271" s="32" t="n">
        <f aca="false">VLOOKUP($A271,Table,MATCH(J$4,Curves,0))</f>
        <v>-0.0175</v>
      </c>
      <c r="K271" s="98" t="n">
        <f aca="false">J271</f>
        <v>-0.0175</v>
      </c>
      <c r="L271" s="99" t="n">
        <f aca="false">K271</f>
        <v>-0.0175</v>
      </c>
      <c r="M271" s="32" t="n">
        <f aca="false">VLOOKUP($A271,Table,MATCH(M$4,Curves,0))</f>
        <v>0.01</v>
      </c>
      <c r="N271" s="98" t="n">
        <f aca="false">VLOOKUP($A271,Table,MATCH(N$4,Curves,0))</f>
        <v>0.03</v>
      </c>
      <c r="O271" s="99" t="n">
        <f aca="false">N271</f>
        <v>0.03</v>
      </c>
      <c r="P271" s="100"/>
      <c r="Q271" s="99" t="n">
        <f aca="false">O271+L271+I271</f>
        <v>4.05</v>
      </c>
      <c r="R271" s="100"/>
      <c r="S271" s="35" t="n">
        <f aca="false">A272-A271</f>
        <v>31</v>
      </c>
      <c r="T271" s="101" t="n">
        <f aca="false">CHOOSE(F$3,A272+24,A271)</f>
        <v>44829</v>
      </c>
      <c r="U271" s="35" t="n">
        <f aca="false">T271-C$3</f>
        <v>8055</v>
      </c>
      <c r="V271" s="32" t="n">
        <f aca="false">VLOOKUP($A271,Table,MATCH(V$4,Curves,0))</f>
        <v>0.070859002456139</v>
      </c>
      <c r="W271" s="102" t="n">
        <f aca="false">1/(1+CHOOSE(F$3,(V272+($K$3/10000))/2,(V271+($K$3/10000))/2))^(2*U271/365.25)</f>
        <v>0.215318805919757</v>
      </c>
      <c r="X271" s="35" t="n">
        <f aca="false">IF(AND(mthbeg&lt;=A271,mthend&gt;=A271),1,0)</f>
        <v>0</v>
      </c>
      <c r="Y271" s="35" t="n">
        <f aca="false">S271*X271</f>
        <v>0</v>
      </c>
      <c r="AA271" s="89" t="n">
        <f aca="false">F271*G271</f>
        <v>0</v>
      </c>
      <c r="AB271" s="89" t="n">
        <f aca="false">$F271*H271</f>
        <v>0</v>
      </c>
      <c r="AC271" s="89" t="n">
        <f aca="false">$F271*I271</f>
        <v>0</v>
      </c>
      <c r="AD271" s="89" t="n">
        <f aca="false">$F271*J271</f>
        <v>-0</v>
      </c>
      <c r="AE271" s="89" t="n">
        <f aca="false">$F271*K271</f>
        <v>-0</v>
      </c>
      <c r="AF271" s="89" t="n">
        <f aca="false">$F271*L271</f>
        <v>-0</v>
      </c>
      <c r="AG271" s="89" t="n">
        <f aca="false">$F271*M271</f>
        <v>0</v>
      </c>
      <c r="AH271" s="89" t="n">
        <f aca="false">$F271*N271</f>
        <v>0</v>
      </c>
      <c r="AI271" s="89" t="n">
        <f aca="false">F271*O271</f>
        <v>0</v>
      </c>
      <c r="AJ271" s="93"/>
      <c r="AK271" s="89" t="n">
        <f aca="false">CHOOSE($G$3,AB271-AC271,AC271-AB271)</f>
        <v>0</v>
      </c>
      <c r="AL271" s="89" t="n">
        <f aca="false">CHOOSE($G$3,AE271-AF271,AF271-AE271)</f>
        <v>0</v>
      </c>
      <c r="AM271" s="89" t="n">
        <f aca="false">CHOOSE($G$3,AH271-AI271,AI271-AH271)</f>
        <v>0</v>
      </c>
      <c r="AN271" s="103" t="n">
        <f aca="false">SUM(AK271:AM271)</f>
        <v>0</v>
      </c>
      <c r="AP271" s="89" t="n">
        <f aca="false">CHOOSE($G$3,AA271-AB271,AB271-AA271)</f>
        <v>0</v>
      </c>
      <c r="AQ271" s="89" t="n">
        <f aca="false">CHOOSE($G$3,AD271-AE271,AE271-AD271)</f>
        <v>0</v>
      </c>
      <c r="AR271" s="89" t="n">
        <f aca="false">CHOOSE($G$3,AG271-AH271,AH271-AG271)</f>
        <v>0</v>
      </c>
      <c r="AS271" s="103" t="n">
        <f aca="false">AP271+AQ271+AR271</f>
        <v>0</v>
      </c>
      <c r="AT271" s="103"/>
      <c r="AU271" s="90" t="n">
        <f aca="false">AS271+AN271</f>
        <v>0</v>
      </c>
      <c r="AW271" s="90" t="n">
        <f aca="false">AI271+AF271+AC271</f>
        <v>0</v>
      </c>
      <c r="AX271" s="104"/>
    </row>
    <row r="272" customFormat="false" ht="12" hidden="false" customHeight="true" outlineLevel="0" collapsed="false">
      <c r="A272" s="94" t="n">
        <f aca="false">EDATE(A271,1)</f>
        <v>44805</v>
      </c>
      <c r="B272" s="95" t="n">
        <f aca="false">VLOOKUP(MONTH(A272),Volumes,4)</f>
        <v>20000</v>
      </c>
      <c r="C272" s="96"/>
      <c r="D272" s="97" t="n">
        <f aca="false">B272+C272</f>
        <v>20000</v>
      </c>
      <c r="E272" s="84" t="n">
        <f aca="false">IF(X272=0,0,IF(AND(X272=1,$H$3=1),D272*S272,IF($H$3=2,D272,"N/A")))</f>
        <v>0</v>
      </c>
      <c r="F272" s="84" t="n">
        <f aca="false">E272*W272</f>
        <v>0</v>
      </c>
      <c r="G272" s="32" t="n">
        <f aca="false">VLOOKUP($A272,Table,MATCH(G$4,Curves,0))</f>
        <v>4.0375</v>
      </c>
      <c r="H272" s="98" t="n">
        <f aca="false">G272</f>
        <v>4.0375</v>
      </c>
      <c r="I272" s="99" t="n">
        <f aca="false">H272</f>
        <v>4.0375</v>
      </c>
      <c r="J272" s="32" t="n">
        <f aca="false">VLOOKUP($A272,Table,MATCH(J$4,Curves,0))</f>
        <v>-0.0175</v>
      </c>
      <c r="K272" s="98" t="n">
        <f aca="false">J272</f>
        <v>-0.0175</v>
      </c>
      <c r="L272" s="99" t="n">
        <f aca="false">K272</f>
        <v>-0.0175</v>
      </c>
      <c r="M272" s="32" t="n">
        <f aca="false">VLOOKUP($A272,Table,MATCH(M$4,Curves,0))</f>
        <v>0.01</v>
      </c>
      <c r="N272" s="98" t="n">
        <f aca="false">VLOOKUP($A272,Table,MATCH(N$4,Curves,0))</f>
        <v>0.03</v>
      </c>
      <c r="O272" s="99" t="n">
        <f aca="false">N272</f>
        <v>0.03</v>
      </c>
      <c r="P272" s="100"/>
      <c r="Q272" s="99" t="n">
        <f aca="false">O272+L272+I272</f>
        <v>4.05</v>
      </c>
      <c r="R272" s="100"/>
      <c r="S272" s="35" t="n">
        <f aca="false">A273-A272</f>
        <v>30</v>
      </c>
      <c r="T272" s="101" t="n">
        <f aca="false">CHOOSE(F$3,A273+24,A272)</f>
        <v>44859</v>
      </c>
      <c r="U272" s="35" t="n">
        <f aca="false">T272-C$3</f>
        <v>8085</v>
      </c>
      <c r="V272" s="32" t="n">
        <f aca="false">VLOOKUP($A272,Table,MATCH(V$4,Curves,0))</f>
        <v>0.070859002456139</v>
      </c>
      <c r="W272" s="102" t="n">
        <f aca="false">1/(1+CHOOSE(F$3,(V273+($K$3/10000))/2,(V272+($K$3/10000))/2))^(2*U272/365.25)</f>
        <v>0.214090845174778</v>
      </c>
      <c r="X272" s="35" t="n">
        <f aca="false">IF(AND(mthbeg&lt;=A272,mthend&gt;=A272),1,0)</f>
        <v>0</v>
      </c>
      <c r="Y272" s="35" t="n">
        <f aca="false">S272*X272</f>
        <v>0</v>
      </c>
      <c r="AA272" s="89" t="n">
        <f aca="false">F272*G272</f>
        <v>0</v>
      </c>
      <c r="AB272" s="89" t="n">
        <f aca="false">$F272*H272</f>
        <v>0</v>
      </c>
      <c r="AC272" s="89" t="n">
        <f aca="false">$F272*I272</f>
        <v>0</v>
      </c>
      <c r="AD272" s="89" t="n">
        <f aca="false">$F272*J272</f>
        <v>-0</v>
      </c>
      <c r="AE272" s="89" t="n">
        <f aca="false">$F272*K272</f>
        <v>-0</v>
      </c>
      <c r="AF272" s="89" t="n">
        <f aca="false">$F272*L272</f>
        <v>-0</v>
      </c>
      <c r="AG272" s="89" t="n">
        <f aca="false">$F272*M272</f>
        <v>0</v>
      </c>
      <c r="AH272" s="89" t="n">
        <f aca="false">$F272*N272</f>
        <v>0</v>
      </c>
      <c r="AI272" s="89" t="n">
        <f aca="false">F272*O272</f>
        <v>0</v>
      </c>
      <c r="AJ272" s="93"/>
      <c r="AK272" s="89" t="n">
        <f aca="false">CHOOSE($G$3,AB272-AC272,AC272-AB272)</f>
        <v>0</v>
      </c>
      <c r="AL272" s="89" t="n">
        <f aca="false">CHOOSE($G$3,AE272-AF272,AF272-AE272)</f>
        <v>0</v>
      </c>
      <c r="AM272" s="89" t="n">
        <f aca="false">CHOOSE($G$3,AH272-AI272,AI272-AH272)</f>
        <v>0</v>
      </c>
      <c r="AN272" s="103" t="n">
        <f aca="false">SUM(AK272:AM272)</f>
        <v>0</v>
      </c>
      <c r="AP272" s="89" t="n">
        <f aca="false">CHOOSE($G$3,AA272-AB272,AB272-AA272)</f>
        <v>0</v>
      </c>
      <c r="AQ272" s="89" t="n">
        <f aca="false">CHOOSE($G$3,AD272-AE272,AE272-AD272)</f>
        <v>0</v>
      </c>
      <c r="AR272" s="89" t="n">
        <f aca="false">CHOOSE($G$3,AG272-AH272,AH272-AG272)</f>
        <v>0</v>
      </c>
      <c r="AS272" s="103" t="n">
        <f aca="false">AP272+AQ272+AR272</f>
        <v>0</v>
      </c>
      <c r="AT272" s="103"/>
      <c r="AU272" s="90" t="n">
        <f aca="false">AS272+AN272</f>
        <v>0</v>
      </c>
      <c r="AW272" s="90" t="n">
        <f aca="false">AI272+AF272+AC272</f>
        <v>0</v>
      </c>
      <c r="AX272" s="104"/>
    </row>
    <row r="273" customFormat="false" ht="12" hidden="false" customHeight="true" outlineLevel="0" collapsed="false">
      <c r="A273" s="94" t="n">
        <f aca="false">EDATE(A272,1)</f>
        <v>44835</v>
      </c>
      <c r="B273" s="95" t="n">
        <f aca="false">VLOOKUP(MONTH(A273),Volumes,4)</f>
        <v>10000</v>
      </c>
      <c r="C273" s="96"/>
      <c r="D273" s="97" t="n">
        <f aca="false">B273+C273</f>
        <v>10000</v>
      </c>
      <c r="E273" s="84" t="n">
        <f aca="false">IF(X273=0,0,IF(AND(X273=1,$H$3=1),D273*S273,IF($H$3=2,D273,"N/A")))</f>
        <v>0</v>
      </c>
      <c r="F273" s="84" t="n">
        <f aca="false">E273*W273</f>
        <v>0</v>
      </c>
      <c r="G273" s="32" t="n">
        <f aca="false">VLOOKUP($A273,Table,MATCH(G$4,Curves,0))</f>
        <v>4.0375</v>
      </c>
      <c r="H273" s="98" t="n">
        <f aca="false">G273</f>
        <v>4.0375</v>
      </c>
      <c r="I273" s="99" t="n">
        <f aca="false">H273</f>
        <v>4.0375</v>
      </c>
      <c r="J273" s="32" t="n">
        <f aca="false">VLOOKUP($A273,Table,MATCH(J$4,Curves,0))</f>
        <v>-0.0175</v>
      </c>
      <c r="K273" s="98" t="n">
        <f aca="false">J273</f>
        <v>-0.0175</v>
      </c>
      <c r="L273" s="99" t="n">
        <f aca="false">K273</f>
        <v>-0.0175</v>
      </c>
      <c r="M273" s="32" t="n">
        <f aca="false">VLOOKUP($A273,Table,MATCH(M$4,Curves,0))</f>
        <v>0.01</v>
      </c>
      <c r="N273" s="98" t="n">
        <f aca="false">VLOOKUP($A273,Table,MATCH(N$4,Curves,0))</f>
        <v>0.03</v>
      </c>
      <c r="O273" s="99" t="n">
        <f aca="false">N273</f>
        <v>0.03</v>
      </c>
      <c r="P273" s="100"/>
      <c r="Q273" s="99" t="n">
        <f aca="false">O273+L273+I273</f>
        <v>4.05</v>
      </c>
      <c r="R273" s="100"/>
      <c r="S273" s="35" t="n">
        <f aca="false">A274-A273</f>
        <v>31</v>
      </c>
      <c r="T273" s="101" t="n">
        <f aca="false">CHOOSE(F$3,A274+24,A273)</f>
        <v>44890</v>
      </c>
      <c r="U273" s="35" t="n">
        <f aca="false">T273-C$3</f>
        <v>8116</v>
      </c>
      <c r="V273" s="32" t="n">
        <f aca="false">VLOOKUP($A273,Table,MATCH(V$4,Curves,0))</f>
        <v>0.070859002456139</v>
      </c>
      <c r="W273" s="102" t="n">
        <f aca="false">1/(1+CHOOSE(F$3,(V274+($K$3/10000))/2,(V273+($K$3/10000))/2))^(2*U273/365.25)</f>
        <v>0.212829309027443</v>
      </c>
      <c r="X273" s="35" t="n">
        <f aca="false">IF(AND(mthbeg&lt;=A273,mthend&gt;=A273),1,0)</f>
        <v>0</v>
      </c>
      <c r="Y273" s="35" t="n">
        <f aca="false">S273*X273</f>
        <v>0</v>
      </c>
      <c r="AA273" s="89" t="n">
        <f aca="false">F273*G273</f>
        <v>0</v>
      </c>
      <c r="AB273" s="89" t="n">
        <f aca="false">$F273*H273</f>
        <v>0</v>
      </c>
      <c r="AC273" s="89" t="n">
        <f aca="false">$F273*I273</f>
        <v>0</v>
      </c>
      <c r="AD273" s="89" t="n">
        <f aca="false">$F273*J273</f>
        <v>-0</v>
      </c>
      <c r="AE273" s="89" t="n">
        <f aca="false">$F273*K273</f>
        <v>-0</v>
      </c>
      <c r="AF273" s="89" t="n">
        <f aca="false">$F273*L273</f>
        <v>-0</v>
      </c>
      <c r="AG273" s="89" t="n">
        <f aca="false">$F273*M273</f>
        <v>0</v>
      </c>
      <c r="AH273" s="89" t="n">
        <f aca="false">$F273*N273</f>
        <v>0</v>
      </c>
      <c r="AI273" s="89" t="n">
        <f aca="false">F273*O273</f>
        <v>0</v>
      </c>
      <c r="AJ273" s="93"/>
      <c r="AK273" s="89" t="n">
        <f aca="false">CHOOSE($G$3,AB273-AC273,AC273-AB273)</f>
        <v>0</v>
      </c>
      <c r="AL273" s="89" t="n">
        <f aca="false">CHOOSE($G$3,AE273-AF273,AF273-AE273)</f>
        <v>0</v>
      </c>
      <c r="AM273" s="89" t="n">
        <f aca="false">CHOOSE($G$3,AH273-AI273,AI273-AH273)</f>
        <v>0</v>
      </c>
      <c r="AN273" s="103" t="n">
        <f aca="false">SUM(AK273:AM273)</f>
        <v>0</v>
      </c>
      <c r="AP273" s="89" t="n">
        <f aca="false">CHOOSE($G$3,AA273-AB273,AB273-AA273)</f>
        <v>0</v>
      </c>
      <c r="AQ273" s="89" t="n">
        <f aca="false">CHOOSE($G$3,AD273-AE273,AE273-AD273)</f>
        <v>0</v>
      </c>
      <c r="AR273" s="89" t="n">
        <f aca="false">CHOOSE($G$3,AG273-AH273,AH273-AG273)</f>
        <v>0</v>
      </c>
      <c r="AS273" s="103" t="n">
        <f aca="false">AP273+AQ273+AR273</f>
        <v>0</v>
      </c>
      <c r="AT273" s="103"/>
      <c r="AU273" s="90" t="n">
        <f aca="false">AS273+AN273</f>
        <v>0</v>
      </c>
      <c r="AW273" s="90" t="n">
        <f aca="false">AI273+AF273+AC273</f>
        <v>0</v>
      </c>
      <c r="AX273" s="104"/>
    </row>
    <row r="274" customFormat="false" ht="12" hidden="false" customHeight="true" outlineLevel="0" collapsed="false">
      <c r="A274" s="94" t="n">
        <f aca="false">EDATE(A273,1)</f>
        <v>44866</v>
      </c>
      <c r="B274" s="95" t="n">
        <f aca="false">VLOOKUP(MONTH(A274),Volumes,4)</f>
        <v>10000</v>
      </c>
      <c r="C274" s="96"/>
      <c r="D274" s="97" t="n">
        <f aca="false">B274+C274</f>
        <v>10000</v>
      </c>
      <c r="E274" s="84" t="n">
        <f aca="false">IF(X274=0,0,IF(AND(X274=1,$H$3=1),D274*S274,IF($H$3=2,D274,"N/A")))</f>
        <v>0</v>
      </c>
      <c r="F274" s="84" t="n">
        <f aca="false">E274*W274</f>
        <v>0</v>
      </c>
      <c r="G274" s="32" t="n">
        <f aca="false">VLOOKUP($A274,Table,MATCH(G$4,Curves,0))</f>
        <v>4.0375</v>
      </c>
      <c r="H274" s="98" t="n">
        <f aca="false">G274</f>
        <v>4.0375</v>
      </c>
      <c r="I274" s="99" t="n">
        <f aca="false">H274</f>
        <v>4.0375</v>
      </c>
      <c r="J274" s="32" t="n">
        <f aca="false">VLOOKUP($A274,Table,MATCH(J$4,Curves,0))</f>
        <v>-0.0175</v>
      </c>
      <c r="K274" s="98" t="n">
        <f aca="false">J274</f>
        <v>-0.0175</v>
      </c>
      <c r="L274" s="99" t="n">
        <f aca="false">K274</f>
        <v>-0.0175</v>
      </c>
      <c r="M274" s="32" t="n">
        <f aca="false">VLOOKUP($A274,Table,MATCH(M$4,Curves,0))</f>
        <v>0.01</v>
      </c>
      <c r="N274" s="98" t="n">
        <f aca="false">VLOOKUP($A274,Table,MATCH(N$4,Curves,0))</f>
        <v>0.03</v>
      </c>
      <c r="O274" s="99" t="n">
        <f aca="false">N274</f>
        <v>0.03</v>
      </c>
      <c r="P274" s="100"/>
      <c r="Q274" s="99" t="n">
        <f aca="false">O274+L274+I274</f>
        <v>4.05</v>
      </c>
      <c r="R274" s="100"/>
      <c r="S274" s="35" t="n">
        <f aca="false">A275-A274</f>
        <v>30</v>
      </c>
      <c r="T274" s="101" t="n">
        <f aca="false">CHOOSE(F$3,A275+24,A274)</f>
        <v>44920</v>
      </c>
      <c r="U274" s="35" t="n">
        <f aca="false">T274-C$3</f>
        <v>8146</v>
      </c>
      <c r="V274" s="32" t="n">
        <f aca="false">VLOOKUP($A274,Table,MATCH(V$4,Curves,0))</f>
        <v>0.070859002456139</v>
      </c>
      <c r="W274" s="102" t="n">
        <f aca="false">1/(1+CHOOSE(F$3,(V275+($K$3/10000))/2,(V274+($K$3/10000))/2))^(2*U274/365.25)</f>
        <v>0.211615545855433</v>
      </c>
      <c r="X274" s="35" t="n">
        <f aca="false">IF(AND(mthbeg&lt;=A274,mthend&gt;=A274),1,0)</f>
        <v>0</v>
      </c>
      <c r="Y274" s="35" t="n">
        <f aca="false">S274*X274</f>
        <v>0</v>
      </c>
      <c r="AA274" s="89" t="n">
        <f aca="false">F274*G274</f>
        <v>0</v>
      </c>
      <c r="AB274" s="89" t="n">
        <f aca="false">$F274*H274</f>
        <v>0</v>
      </c>
      <c r="AC274" s="89" t="n">
        <f aca="false">$F274*I274</f>
        <v>0</v>
      </c>
      <c r="AD274" s="89" t="n">
        <f aca="false">$F274*J274</f>
        <v>-0</v>
      </c>
      <c r="AE274" s="89" t="n">
        <f aca="false">$F274*K274</f>
        <v>-0</v>
      </c>
      <c r="AF274" s="89" t="n">
        <f aca="false">$F274*L274</f>
        <v>-0</v>
      </c>
      <c r="AG274" s="89" t="n">
        <f aca="false">$F274*M274</f>
        <v>0</v>
      </c>
      <c r="AH274" s="89" t="n">
        <f aca="false">$F274*N274</f>
        <v>0</v>
      </c>
      <c r="AI274" s="89" t="n">
        <f aca="false">F274*O274</f>
        <v>0</v>
      </c>
      <c r="AJ274" s="93"/>
      <c r="AK274" s="89" t="n">
        <f aca="false">CHOOSE($G$3,AB274-AC274,AC274-AB274)</f>
        <v>0</v>
      </c>
      <c r="AL274" s="89" t="n">
        <f aca="false">CHOOSE($G$3,AE274-AF274,AF274-AE274)</f>
        <v>0</v>
      </c>
      <c r="AM274" s="89" t="n">
        <f aca="false">CHOOSE($G$3,AH274-AI274,AI274-AH274)</f>
        <v>0</v>
      </c>
      <c r="AN274" s="103" t="n">
        <f aca="false">SUM(AK274:AM274)</f>
        <v>0</v>
      </c>
      <c r="AP274" s="89" t="n">
        <f aca="false">CHOOSE($G$3,AA274-AB274,AB274-AA274)</f>
        <v>0</v>
      </c>
      <c r="AQ274" s="89" t="n">
        <f aca="false">CHOOSE($G$3,AD274-AE274,AE274-AD274)</f>
        <v>0</v>
      </c>
      <c r="AR274" s="89" t="n">
        <f aca="false">CHOOSE($G$3,AG274-AH274,AH274-AG274)</f>
        <v>0</v>
      </c>
      <c r="AS274" s="103" t="n">
        <f aca="false">AP274+AQ274+AR274</f>
        <v>0</v>
      </c>
      <c r="AT274" s="103"/>
      <c r="AU274" s="90" t="n">
        <f aca="false">AS274+AN274</f>
        <v>0</v>
      </c>
      <c r="AW274" s="90" t="n">
        <f aca="false">AI274+AF274+AC274</f>
        <v>0</v>
      </c>
      <c r="AX274" s="104"/>
    </row>
    <row r="275" customFormat="false" ht="12" hidden="false" customHeight="true" outlineLevel="0" collapsed="false">
      <c r="A275" s="94" t="n">
        <f aca="false">EDATE(A274,1)</f>
        <v>44896</v>
      </c>
      <c r="B275" s="95" t="n">
        <f aca="false">VLOOKUP(MONTH(A275),Volumes,4)</f>
        <v>10000</v>
      </c>
      <c r="C275" s="96"/>
      <c r="D275" s="97" t="n">
        <f aca="false">B275+C275</f>
        <v>10000</v>
      </c>
      <c r="E275" s="84" t="n">
        <f aca="false">IF(X275=0,0,IF(AND(X275=1,$H$3=1),D275*S275,IF($H$3=2,D275,"N/A")))</f>
        <v>0</v>
      </c>
      <c r="F275" s="84" t="n">
        <f aca="false">E275*W275</f>
        <v>0</v>
      </c>
      <c r="G275" s="32" t="n">
        <f aca="false">VLOOKUP($A275,Table,MATCH(G$4,Curves,0))</f>
        <v>4.0375</v>
      </c>
      <c r="H275" s="98" t="n">
        <f aca="false">G275</f>
        <v>4.0375</v>
      </c>
      <c r="I275" s="99" t="n">
        <f aca="false">H275</f>
        <v>4.0375</v>
      </c>
      <c r="J275" s="32" t="n">
        <f aca="false">VLOOKUP($A275,Table,MATCH(J$4,Curves,0))</f>
        <v>-0.0175</v>
      </c>
      <c r="K275" s="98" t="n">
        <f aca="false">J275</f>
        <v>-0.0175</v>
      </c>
      <c r="L275" s="99" t="n">
        <f aca="false">K275</f>
        <v>-0.0175</v>
      </c>
      <c r="M275" s="32" t="n">
        <f aca="false">VLOOKUP($A275,Table,MATCH(M$4,Curves,0))</f>
        <v>0.01</v>
      </c>
      <c r="N275" s="98" t="n">
        <f aca="false">VLOOKUP($A275,Table,MATCH(N$4,Curves,0))</f>
        <v>0.03</v>
      </c>
      <c r="O275" s="99" t="n">
        <f aca="false">N275</f>
        <v>0.03</v>
      </c>
      <c r="P275" s="100"/>
      <c r="Q275" s="99" t="n">
        <f aca="false">O275+L275+I275</f>
        <v>4.05</v>
      </c>
      <c r="R275" s="100"/>
      <c r="S275" s="35" t="n">
        <f aca="false">A276-A275</f>
        <v>31</v>
      </c>
      <c r="T275" s="101" t="n">
        <f aca="false">CHOOSE(F$3,A276+24,A275)</f>
        <v>44951</v>
      </c>
      <c r="U275" s="35" t="n">
        <f aca="false">T275-C$3</f>
        <v>8177</v>
      </c>
      <c r="V275" s="32" t="n">
        <f aca="false">VLOOKUP($A275,Table,MATCH(V$4,Curves,0))</f>
        <v>0.070859002456139</v>
      </c>
      <c r="W275" s="102" t="n">
        <f aca="false">1/(1+CHOOSE(F$3,(V276+($K$3/10000))/2,(V275+($K$3/10000))/2))^(2*U275/365.25)</f>
        <v>0.210368595476884</v>
      </c>
      <c r="X275" s="35" t="n">
        <f aca="false">IF(AND(mthbeg&lt;=A275,mthend&gt;=A275),1,0)</f>
        <v>0</v>
      </c>
      <c r="Y275" s="35" t="n">
        <f aca="false">S275*X275</f>
        <v>0</v>
      </c>
      <c r="AA275" s="89" t="n">
        <f aca="false">F275*G275</f>
        <v>0</v>
      </c>
      <c r="AB275" s="89" t="n">
        <f aca="false">$F275*H275</f>
        <v>0</v>
      </c>
      <c r="AC275" s="89" t="n">
        <f aca="false">$F275*I275</f>
        <v>0</v>
      </c>
      <c r="AD275" s="89" t="n">
        <f aca="false">$F275*J275</f>
        <v>-0</v>
      </c>
      <c r="AE275" s="89" t="n">
        <f aca="false">$F275*K275</f>
        <v>-0</v>
      </c>
      <c r="AF275" s="89" t="n">
        <f aca="false">$F275*L275</f>
        <v>-0</v>
      </c>
      <c r="AG275" s="89" t="n">
        <f aca="false">$F275*M275</f>
        <v>0</v>
      </c>
      <c r="AH275" s="89" t="n">
        <f aca="false">$F275*N275</f>
        <v>0</v>
      </c>
      <c r="AI275" s="89" t="n">
        <f aca="false">F275*O275</f>
        <v>0</v>
      </c>
      <c r="AJ275" s="93"/>
      <c r="AK275" s="89" t="n">
        <f aca="false">CHOOSE($G$3,AB275-AC275,AC275-AB275)</f>
        <v>0</v>
      </c>
      <c r="AL275" s="89" t="n">
        <f aca="false">CHOOSE($G$3,AE275-AF275,AF275-AE275)</f>
        <v>0</v>
      </c>
      <c r="AM275" s="89" t="n">
        <f aca="false">CHOOSE($G$3,AH275-AI275,AI275-AH275)</f>
        <v>0</v>
      </c>
      <c r="AN275" s="103" t="n">
        <f aca="false">SUM(AK275:AM275)</f>
        <v>0</v>
      </c>
      <c r="AP275" s="89" t="n">
        <f aca="false">CHOOSE($G$3,AA275-AB275,AB275-AA275)</f>
        <v>0</v>
      </c>
      <c r="AQ275" s="89" t="n">
        <f aca="false">CHOOSE($G$3,AD275-AE275,AE275-AD275)</f>
        <v>0</v>
      </c>
      <c r="AR275" s="89" t="n">
        <f aca="false">CHOOSE($G$3,AG275-AH275,AH275-AG275)</f>
        <v>0</v>
      </c>
      <c r="AS275" s="103" t="n">
        <f aca="false">AP275+AQ275+AR275</f>
        <v>0</v>
      </c>
      <c r="AT275" s="103"/>
      <c r="AU275" s="90" t="n">
        <f aca="false">AS275+AN275</f>
        <v>0</v>
      </c>
      <c r="AW275" s="90" t="n">
        <f aca="false">AI275+AF275+AC275</f>
        <v>0</v>
      </c>
      <c r="AX275" s="104"/>
    </row>
    <row r="276" customFormat="false" ht="12" hidden="false" customHeight="true" outlineLevel="0" collapsed="false">
      <c r="A276" s="94" t="n">
        <f aca="false">EDATE(A275,1)</f>
        <v>44927</v>
      </c>
      <c r="B276" s="95" t="n">
        <f aca="false">VLOOKUP(MONTH(A276),Volumes,4)</f>
        <v>10000</v>
      </c>
      <c r="C276" s="96"/>
      <c r="D276" s="97" t="n">
        <f aca="false">B276+C276</f>
        <v>10000</v>
      </c>
      <c r="E276" s="84" t="n">
        <f aca="false">IF(X276=0,0,IF(AND(X276=1,$H$3=1),D276*S276,IF($H$3=2,D276,"N/A")))</f>
        <v>0</v>
      </c>
      <c r="F276" s="84" t="n">
        <f aca="false">E276*W276</f>
        <v>0</v>
      </c>
      <c r="G276" s="32" t="n">
        <f aca="false">VLOOKUP($A276,Table,MATCH(G$4,Curves,0))</f>
        <v>4.0375</v>
      </c>
      <c r="H276" s="98" t="n">
        <f aca="false">G276</f>
        <v>4.0375</v>
      </c>
      <c r="I276" s="99" t="n">
        <f aca="false">H276</f>
        <v>4.0375</v>
      </c>
      <c r="J276" s="32" t="n">
        <f aca="false">VLOOKUP($A276,Table,MATCH(J$4,Curves,0))</f>
        <v>-0.0175</v>
      </c>
      <c r="K276" s="98" t="n">
        <f aca="false">J276</f>
        <v>-0.0175</v>
      </c>
      <c r="L276" s="99" t="n">
        <f aca="false">K276</f>
        <v>-0.0175</v>
      </c>
      <c r="M276" s="32" t="n">
        <f aca="false">VLOOKUP($A276,Table,MATCH(M$4,Curves,0))</f>
        <v>0.01</v>
      </c>
      <c r="N276" s="98" t="n">
        <f aca="false">VLOOKUP($A276,Table,MATCH(N$4,Curves,0))</f>
        <v>0.03</v>
      </c>
      <c r="O276" s="99" t="n">
        <f aca="false">N276</f>
        <v>0.03</v>
      </c>
      <c r="P276" s="100"/>
      <c r="Q276" s="99" t="n">
        <f aca="false">O276+L276+I276</f>
        <v>4.05</v>
      </c>
      <c r="R276" s="100"/>
      <c r="S276" s="35" t="n">
        <f aca="false">A277-A276</f>
        <v>31</v>
      </c>
      <c r="T276" s="101" t="n">
        <f aca="false">CHOOSE(F$3,A277+24,A276)</f>
        <v>44982</v>
      </c>
      <c r="U276" s="35" t="n">
        <f aca="false">T276-C$3</f>
        <v>8208</v>
      </c>
      <c r="V276" s="32" t="n">
        <f aca="false">VLOOKUP($A276,Table,MATCH(V$4,Curves,0))</f>
        <v>0.070859002456139</v>
      </c>
      <c r="W276" s="102" t="n">
        <f aca="false">1/(1+CHOOSE(F$3,(V277+($K$3/10000))/2,(V276+($K$3/10000))/2))^(2*U276/365.25)</f>
        <v>0.209128992787467</v>
      </c>
      <c r="X276" s="35" t="n">
        <f aca="false">IF(AND(mthbeg&lt;=A276,mthend&gt;=A276),1,0)</f>
        <v>0</v>
      </c>
      <c r="Y276" s="35" t="n">
        <f aca="false">S276*X276</f>
        <v>0</v>
      </c>
      <c r="AA276" s="89" t="n">
        <f aca="false">F276*G276</f>
        <v>0</v>
      </c>
      <c r="AB276" s="89" t="n">
        <f aca="false">$F276*H276</f>
        <v>0</v>
      </c>
      <c r="AC276" s="89" t="n">
        <f aca="false">$F276*I276</f>
        <v>0</v>
      </c>
      <c r="AD276" s="89" t="n">
        <f aca="false">$F276*J276</f>
        <v>-0</v>
      </c>
      <c r="AE276" s="89" t="n">
        <f aca="false">$F276*K276</f>
        <v>-0</v>
      </c>
      <c r="AF276" s="89" t="n">
        <f aca="false">$F276*L276</f>
        <v>-0</v>
      </c>
      <c r="AG276" s="89" t="n">
        <f aca="false">$F276*M276</f>
        <v>0</v>
      </c>
      <c r="AH276" s="89" t="n">
        <f aca="false">$F276*N276</f>
        <v>0</v>
      </c>
      <c r="AI276" s="89" t="n">
        <f aca="false">F276*O276</f>
        <v>0</v>
      </c>
      <c r="AJ276" s="93"/>
      <c r="AK276" s="89" t="n">
        <f aca="false">CHOOSE($G$3,AB276-AC276,AC276-AB276)</f>
        <v>0</v>
      </c>
      <c r="AL276" s="89" t="n">
        <f aca="false">CHOOSE($G$3,AE276-AF276,AF276-AE276)</f>
        <v>0</v>
      </c>
      <c r="AM276" s="89" t="n">
        <f aca="false">CHOOSE($G$3,AH276-AI276,AI276-AH276)</f>
        <v>0</v>
      </c>
      <c r="AN276" s="103" t="n">
        <f aca="false">SUM(AK276:AM276)</f>
        <v>0</v>
      </c>
      <c r="AP276" s="89" t="n">
        <f aca="false">CHOOSE($G$3,AA276-AB276,AB276-AA276)</f>
        <v>0</v>
      </c>
      <c r="AQ276" s="89" t="n">
        <f aca="false">CHOOSE($G$3,AD276-AE276,AE276-AD276)</f>
        <v>0</v>
      </c>
      <c r="AR276" s="89" t="n">
        <f aca="false">CHOOSE($G$3,AG276-AH276,AH276-AG276)</f>
        <v>0</v>
      </c>
      <c r="AS276" s="103" t="n">
        <f aca="false">AP276+AQ276+AR276</f>
        <v>0</v>
      </c>
      <c r="AT276" s="103"/>
      <c r="AU276" s="90" t="n">
        <f aca="false">AS276+AN276</f>
        <v>0</v>
      </c>
      <c r="AW276" s="90" t="n">
        <f aca="false">AI276+AF276+AC276</f>
        <v>0</v>
      </c>
      <c r="AX276" s="104"/>
    </row>
    <row r="277" customFormat="false" ht="12" hidden="false" customHeight="true" outlineLevel="0" collapsed="false">
      <c r="A277" s="94" t="n">
        <f aca="false">EDATE(A276,1)</f>
        <v>44958</v>
      </c>
      <c r="B277" s="95" t="n">
        <f aca="false">VLOOKUP(MONTH(A277),Volumes,4)</f>
        <v>10000</v>
      </c>
      <c r="C277" s="96"/>
      <c r="D277" s="97" t="n">
        <f aca="false">B277+C277</f>
        <v>10000</v>
      </c>
      <c r="E277" s="84" t="n">
        <f aca="false">IF(X277=0,0,IF(AND(X277=1,$H$3=1),D277*S277,IF($H$3=2,D277,"N/A")))</f>
        <v>0</v>
      </c>
      <c r="F277" s="84" t="n">
        <f aca="false">E277*W277</f>
        <v>0</v>
      </c>
      <c r="G277" s="32" t="n">
        <f aca="false">VLOOKUP($A277,Table,MATCH(G$4,Curves,0))</f>
        <v>4.0375</v>
      </c>
      <c r="H277" s="98" t="n">
        <f aca="false">G277</f>
        <v>4.0375</v>
      </c>
      <c r="I277" s="99" t="n">
        <f aca="false">H277</f>
        <v>4.0375</v>
      </c>
      <c r="J277" s="32" t="n">
        <f aca="false">VLOOKUP($A277,Table,MATCH(J$4,Curves,0))</f>
        <v>-0.0175</v>
      </c>
      <c r="K277" s="98" t="n">
        <f aca="false">J277</f>
        <v>-0.0175</v>
      </c>
      <c r="L277" s="99" t="n">
        <f aca="false">K277</f>
        <v>-0.0175</v>
      </c>
      <c r="M277" s="32" t="n">
        <f aca="false">VLOOKUP($A277,Table,MATCH(M$4,Curves,0))</f>
        <v>0.01</v>
      </c>
      <c r="N277" s="98" t="n">
        <f aca="false">VLOOKUP($A277,Table,MATCH(N$4,Curves,0))</f>
        <v>0.03</v>
      </c>
      <c r="O277" s="99" t="n">
        <f aca="false">N277</f>
        <v>0.03</v>
      </c>
      <c r="P277" s="100"/>
      <c r="Q277" s="99" t="n">
        <f aca="false">O277+L277+I277</f>
        <v>4.05</v>
      </c>
      <c r="R277" s="100"/>
      <c r="S277" s="35" t="n">
        <f aca="false">A278-A277</f>
        <v>28</v>
      </c>
      <c r="T277" s="101" t="n">
        <f aca="false">CHOOSE(F$3,A278+24,A277)</f>
        <v>45010</v>
      </c>
      <c r="U277" s="35" t="n">
        <f aca="false">T277-C$3</f>
        <v>8236</v>
      </c>
      <c r="V277" s="32" t="n">
        <f aca="false">VLOOKUP($A277,Table,MATCH(V$4,Curves,0))</f>
        <v>0.070859002456139</v>
      </c>
      <c r="W277" s="102" t="n">
        <f aca="false">1/(1+CHOOSE(F$3,(V278+($K$3/10000))/2,(V277+($K$3/10000))/2))^(2*U277/365.25)</f>
        <v>0.208015631125277</v>
      </c>
      <c r="X277" s="35" t="n">
        <f aca="false">IF(AND(mthbeg&lt;=A277,mthend&gt;=A277),1,0)</f>
        <v>0</v>
      </c>
      <c r="Y277" s="35" t="n">
        <f aca="false">S277*X277</f>
        <v>0</v>
      </c>
      <c r="AA277" s="89" t="n">
        <f aca="false">F277*G277</f>
        <v>0</v>
      </c>
      <c r="AB277" s="89" t="n">
        <f aca="false">$F277*H277</f>
        <v>0</v>
      </c>
      <c r="AC277" s="89" t="n">
        <f aca="false">$F277*I277</f>
        <v>0</v>
      </c>
      <c r="AD277" s="89" t="n">
        <f aca="false">$F277*J277</f>
        <v>-0</v>
      </c>
      <c r="AE277" s="89" t="n">
        <f aca="false">$F277*K277</f>
        <v>-0</v>
      </c>
      <c r="AF277" s="89" t="n">
        <f aca="false">$F277*L277</f>
        <v>-0</v>
      </c>
      <c r="AG277" s="89" t="n">
        <f aca="false">$F277*M277</f>
        <v>0</v>
      </c>
      <c r="AH277" s="89" t="n">
        <f aca="false">$F277*N277</f>
        <v>0</v>
      </c>
      <c r="AI277" s="89" t="n">
        <f aca="false">F277*O277</f>
        <v>0</v>
      </c>
      <c r="AJ277" s="93"/>
      <c r="AK277" s="89" t="n">
        <f aca="false">CHOOSE($G$3,AB277-AC277,AC277-AB277)</f>
        <v>0</v>
      </c>
      <c r="AL277" s="89" t="n">
        <f aca="false">CHOOSE($G$3,AE277-AF277,AF277-AE277)</f>
        <v>0</v>
      </c>
      <c r="AM277" s="89" t="n">
        <f aca="false">CHOOSE($G$3,AH277-AI277,AI277-AH277)</f>
        <v>0</v>
      </c>
      <c r="AN277" s="103" t="n">
        <f aca="false">SUM(AK277:AM277)</f>
        <v>0</v>
      </c>
      <c r="AP277" s="89" t="n">
        <f aca="false">CHOOSE($G$3,AA277-AB277,AB277-AA277)</f>
        <v>0</v>
      </c>
      <c r="AQ277" s="89" t="n">
        <f aca="false">CHOOSE($G$3,AD277-AE277,AE277-AD277)</f>
        <v>0</v>
      </c>
      <c r="AR277" s="89" t="n">
        <f aca="false">CHOOSE($G$3,AG277-AH277,AH277-AG277)</f>
        <v>0</v>
      </c>
      <c r="AS277" s="103" t="n">
        <f aca="false">AP277+AQ277+AR277</f>
        <v>0</v>
      </c>
      <c r="AT277" s="103"/>
      <c r="AU277" s="90" t="n">
        <f aca="false">AS277+AN277</f>
        <v>0</v>
      </c>
      <c r="AW277" s="90" t="n">
        <f aca="false">AI277+AF277+AC277</f>
        <v>0</v>
      </c>
      <c r="AX277" s="104"/>
    </row>
    <row r="278" customFormat="false" ht="12" hidden="false" customHeight="true" outlineLevel="0" collapsed="false">
      <c r="A278" s="94" t="n">
        <f aca="false">EDATE(A277,1)</f>
        <v>44986</v>
      </c>
      <c r="B278" s="95" t="n">
        <f aca="false">VLOOKUP(MONTH(A278),Volumes,4)</f>
        <v>10000</v>
      </c>
      <c r="C278" s="96"/>
      <c r="D278" s="97" t="n">
        <f aca="false">B278+C278</f>
        <v>10000</v>
      </c>
      <c r="E278" s="84" t="n">
        <f aca="false">IF(X278=0,0,IF(AND(X278=1,$H$3=1),D278*S278,IF($H$3=2,D278,"N/A")))</f>
        <v>0</v>
      </c>
      <c r="F278" s="84" t="n">
        <f aca="false">E278*W278</f>
        <v>0</v>
      </c>
      <c r="G278" s="32" t="n">
        <f aca="false">VLOOKUP($A278,Table,MATCH(G$4,Curves,0))</f>
        <v>4.0375</v>
      </c>
      <c r="H278" s="98" t="n">
        <f aca="false">G278</f>
        <v>4.0375</v>
      </c>
      <c r="I278" s="99" t="n">
        <f aca="false">H278</f>
        <v>4.0375</v>
      </c>
      <c r="J278" s="32" t="n">
        <f aca="false">VLOOKUP($A278,Table,MATCH(J$4,Curves,0))</f>
        <v>-0.0175</v>
      </c>
      <c r="K278" s="98" t="n">
        <f aca="false">J278</f>
        <v>-0.0175</v>
      </c>
      <c r="L278" s="99" t="n">
        <f aca="false">K278</f>
        <v>-0.0175</v>
      </c>
      <c r="M278" s="32" t="n">
        <f aca="false">VLOOKUP($A278,Table,MATCH(M$4,Curves,0))</f>
        <v>0.01</v>
      </c>
      <c r="N278" s="98" t="n">
        <f aca="false">VLOOKUP($A278,Table,MATCH(N$4,Curves,0))</f>
        <v>0.03</v>
      </c>
      <c r="O278" s="99" t="n">
        <f aca="false">N278</f>
        <v>0.03</v>
      </c>
      <c r="P278" s="100"/>
      <c r="Q278" s="99" t="n">
        <f aca="false">O278+L278+I278</f>
        <v>4.05</v>
      </c>
      <c r="R278" s="100"/>
      <c r="S278" s="35" t="n">
        <f aca="false">A279-A278</f>
        <v>31</v>
      </c>
      <c r="T278" s="101" t="n">
        <f aca="false">CHOOSE(F$3,A279+24,A278)</f>
        <v>45041</v>
      </c>
      <c r="U278" s="35" t="n">
        <f aca="false">T278-C$3</f>
        <v>8267</v>
      </c>
      <c r="V278" s="32" t="n">
        <f aca="false">VLOOKUP($A278,Table,MATCH(V$4,Curves,0))</f>
        <v>0.070859002456139</v>
      </c>
      <c r="W278" s="102" t="n">
        <f aca="false">1/(1+CHOOSE(F$3,(V279+($K$3/10000))/2,(V278+($K$3/10000))/2))^(2*U278/365.25)</f>
        <v>0.206789893342511</v>
      </c>
      <c r="X278" s="35" t="n">
        <f aca="false">IF(AND(mthbeg&lt;=A278,mthend&gt;=A278),1,0)</f>
        <v>0</v>
      </c>
      <c r="Y278" s="35" t="n">
        <f aca="false">S278*X278</f>
        <v>0</v>
      </c>
      <c r="AA278" s="89" t="n">
        <f aca="false">F278*G278</f>
        <v>0</v>
      </c>
      <c r="AB278" s="89" t="n">
        <f aca="false">$F278*H278</f>
        <v>0</v>
      </c>
      <c r="AC278" s="89" t="n">
        <f aca="false">$F278*I278</f>
        <v>0</v>
      </c>
      <c r="AD278" s="89" t="n">
        <f aca="false">$F278*J278</f>
        <v>-0</v>
      </c>
      <c r="AE278" s="89" t="n">
        <f aca="false">$F278*K278</f>
        <v>-0</v>
      </c>
      <c r="AF278" s="89" t="n">
        <f aca="false">$F278*L278</f>
        <v>-0</v>
      </c>
      <c r="AG278" s="89" t="n">
        <f aca="false">$F278*M278</f>
        <v>0</v>
      </c>
      <c r="AH278" s="89" t="n">
        <f aca="false">$F278*N278</f>
        <v>0</v>
      </c>
      <c r="AI278" s="89" t="n">
        <f aca="false">F278*O278</f>
        <v>0</v>
      </c>
      <c r="AJ278" s="93"/>
      <c r="AK278" s="89" t="n">
        <f aca="false">CHOOSE($G$3,AB278-AC278,AC278-AB278)</f>
        <v>0</v>
      </c>
      <c r="AL278" s="89" t="n">
        <f aca="false">CHOOSE($G$3,AE278-AF278,AF278-AE278)</f>
        <v>0</v>
      </c>
      <c r="AM278" s="89" t="n">
        <f aca="false">CHOOSE($G$3,AH278-AI278,AI278-AH278)</f>
        <v>0</v>
      </c>
      <c r="AN278" s="103" t="n">
        <f aca="false">SUM(AK278:AM278)</f>
        <v>0</v>
      </c>
      <c r="AP278" s="89" t="n">
        <f aca="false">CHOOSE($G$3,AA278-AB278,AB278-AA278)</f>
        <v>0</v>
      </c>
      <c r="AQ278" s="89" t="n">
        <f aca="false">CHOOSE($G$3,AD278-AE278,AE278-AD278)</f>
        <v>0</v>
      </c>
      <c r="AR278" s="89" t="n">
        <f aca="false">CHOOSE($G$3,AG278-AH278,AH278-AG278)</f>
        <v>0</v>
      </c>
      <c r="AS278" s="103" t="n">
        <f aca="false">AP278+AQ278+AR278</f>
        <v>0</v>
      </c>
      <c r="AT278" s="103"/>
      <c r="AU278" s="90" t="n">
        <f aca="false">AS278+AN278</f>
        <v>0</v>
      </c>
      <c r="AW278" s="90" t="n">
        <f aca="false">AI278+AF278+AC278</f>
        <v>0</v>
      </c>
      <c r="AX278" s="104"/>
    </row>
    <row r="279" customFormat="false" ht="12" hidden="false" customHeight="true" outlineLevel="0" collapsed="false">
      <c r="A279" s="94" t="n">
        <f aca="false">EDATE(A278,1)</f>
        <v>45017</v>
      </c>
      <c r="B279" s="95" t="n">
        <f aca="false">VLOOKUP(MONTH(A279),Volumes,4)</f>
        <v>10000</v>
      </c>
      <c r="C279" s="96"/>
      <c r="D279" s="97" t="n">
        <f aca="false">B279+C279</f>
        <v>10000</v>
      </c>
      <c r="E279" s="84" t="n">
        <f aca="false">IF(X279=0,0,IF(AND(X279=1,$H$3=1),D279*S279,IF($H$3=2,D279,"N/A")))</f>
        <v>0</v>
      </c>
      <c r="F279" s="84" t="n">
        <f aca="false">E279*W279</f>
        <v>0</v>
      </c>
      <c r="G279" s="32" t="n">
        <f aca="false">VLOOKUP($A279,Table,MATCH(G$4,Curves,0))</f>
        <v>4.0375</v>
      </c>
      <c r="H279" s="98" t="n">
        <f aca="false">G279</f>
        <v>4.0375</v>
      </c>
      <c r="I279" s="99" t="n">
        <f aca="false">H279</f>
        <v>4.0375</v>
      </c>
      <c r="J279" s="32" t="n">
        <f aca="false">VLOOKUP($A279,Table,MATCH(J$4,Curves,0))</f>
        <v>-0.0175</v>
      </c>
      <c r="K279" s="98" t="n">
        <f aca="false">J279</f>
        <v>-0.0175</v>
      </c>
      <c r="L279" s="99" t="n">
        <f aca="false">K279</f>
        <v>-0.0175</v>
      </c>
      <c r="M279" s="32" t="n">
        <f aca="false">VLOOKUP($A279,Table,MATCH(M$4,Curves,0))</f>
        <v>0.01</v>
      </c>
      <c r="N279" s="98" t="n">
        <f aca="false">VLOOKUP($A279,Table,MATCH(N$4,Curves,0))</f>
        <v>0.03</v>
      </c>
      <c r="O279" s="99" t="n">
        <f aca="false">N279</f>
        <v>0.03</v>
      </c>
      <c r="P279" s="100"/>
      <c r="Q279" s="99" t="n">
        <f aca="false">O279+L279+I279</f>
        <v>4.05</v>
      </c>
      <c r="R279" s="100"/>
      <c r="S279" s="35" t="n">
        <f aca="false">A280-A279</f>
        <v>30</v>
      </c>
      <c r="T279" s="101" t="n">
        <f aca="false">CHOOSE(F$3,A280+24,A279)</f>
        <v>45071</v>
      </c>
      <c r="U279" s="35" t="n">
        <f aca="false">T279-C$3</f>
        <v>8297</v>
      </c>
      <c r="V279" s="32" t="n">
        <f aca="false">VLOOKUP($A279,Table,MATCH(V$4,Curves,0))</f>
        <v>0.070859002456139</v>
      </c>
      <c r="W279" s="102" t="n">
        <f aca="false">1/(1+CHOOSE(F$3,(V280+($K$3/10000))/2,(V279+($K$3/10000))/2))^(2*U279/365.25)</f>
        <v>0.205610572890689</v>
      </c>
      <c r="X279" s="35" t="n">
        <f aca="false">IF(AND(mthbeg&lt;=A279,mthend&gt;=A279),1,0)</f>
        <v>0</v>
      </c>
      <c r="Y279" s="35" t="n">
        <f aca="false">S279*X279</f>
        <v>0</v>
      </c>
      <c r="AA279" s="89" t="n">
        <f aca="false">F279*G279</f>
        <v>0</v>
      </c>
      <c r="AB279" s="89" t="n">
        <f aca="false">$F279*H279</f>
        <v>0</v>
      </c>
      <c r="AC279" s="89" t="n">
        <f aca="false">$F279*I279</f>
        <v>0</v>
      </c>
      <c r="AD279" s="89" t="n">
        <f aca="false">$F279*J279</f>
        <v>-0</v>
      </c>
      <c r="AE279" s="89" t="n">
        <f aca="false">$F279*K279</f>
        <v>-0</v>
      </c>
      <c r="AF279" s="89" t="n">
        <f aca="false">$F279*L279</f>
        <v>-0</v>
      </c>
      <c r="AG279" s="89" t="n">
        <f aca="false">$F279*M279</f>
        <v>0</v>
      </c>
      <c r="AH279" s="89" t="n">
        <f aca="false">$F279*N279</f>
        <v>0</v>
      </c>
      <c r="AI279" s="89" t="n">
        <f aca="false">F279*O279</f>
        <v>0</v>
      </c>
      <c r="AJ279" s="93"/>
      <c r="AK279" s="89" t="n">
        <f aca="false">CHOOSE($G$3,AB279-AC279,AC279-AB279)</f>
        <v>0</v>
      </c>
      <c r="AL279" s="89" t="n">
        <f aca="false">CHOOSE($G$3,AE279-AF279,AF279-AE279)</f>
        <v>0</v>
      </c>
      <c r="AM279" s="89" t="n">
        <f aca="false">CHOOSE($G$3,AH279-AI279,AI279-AH279)</f>
        <v>0</v>
      </c>
      <c r="AN279" s="103" t="n">
        <f aca="false">SUM(AK279:AM279)</f>
        <v>0</v>
      </c>
      <c r="AP279" s="89" t="n">
        <f aca="false">CHOOSE($G$3,AA279-AB279,AB279-AA279)</f>
        <v>0</v>
      </c>
      <c r="AQ279" s="89" t="n">
        <f aca="false">CHOOSE($G$3,AD279-AE279,AE279-AD279)</f>
        <v>0</v>
      </c>
      <c r="AR279" s="89" t="n">
        <f aca="false">CHOOSE($G$3,AG279-AH279,AH279-AG279)</f>
        <v>0</v>
      </c>
      <c r="AS279" s="103" t="n">
        <f aca="false">AP279+AQ279+AR279</f>
        <v>0</v>
      </c>
      <c r="AT279" s="103"/>
      <c r="AU279" s="90" t="n">
        <f aca="false">AS279+AN279</f>
        <v>0</v>
      </c>
      <c r="AW279" s="90" t="n">
        <f aca="false">AI279+AF279+AC279</f>
        <v>0</v>
      </c>
      <c r="AX279" s="104"/>
    </row>
    <row r="280" customFormat="false" ht="12" hidden="false" customHeight="true" outlineLevel="0" collapsed="false">
      <c r="A280" s="94" t="n">
        <f aca="false">EDATE(A279,1)</f>
        <v>45047</v>
      </c>
      <c r="B280" s="95" t="n">
        <f aca="false">VLOOKUP(MONTH(A280),Volumes,4)</f>
        <v>20000</v>
      </c>
      <c r="C280" s="96"/>
      <c r="D280" s="97" t="n">
        <f aca="false">B280+C280</f>
        <v>20000</v>
      </c>
      <c r="E280" s="84" t="n">
        <f aca="false">IF(X280=0,0,IF(AND(X280=1,$H$3=1),D280*S280,IF($H$3=2,D280,"N/A")))</f>
        <v>0</v>
      </c>
      <c r="F280" s="84" t="n">
        <f aca="false">E280*W280</f>
        <v>0</v>
      </c>
      <c r="G280" s="32" t="n">
        <f aca="false">VLOOKUP($A280,Table,MATCH(G$4,Curves,0))</f>
        <v>4.0375</v>
      </c>
      <c r="H280" s="98" t="n">
        <f aca="false">G280</f>
        <v>4.0375</v>
      </c>
      <c r="I280" s="99" t="n">
        <f aca="false">H280</f>
        <v>4.0375</v>
      </c>
      <c r="J280" s="32" t="n">
        <f aca="false">VLOOKUP($A280,Table,MATCH(J$4,Curves,0))</f>
        <v>-0.0175</v>
      </c>
      <c r="K280" s="98" t="n">
        <f aca="false">J280</f>
        <v>-0.0175</v>
      </c>
      <c r="L280" s="99" t="n">
        <f aca="false">K280</f>
        <v>-0.0175</v>
      </c>
      <c r="M280" s="32" t="n">
        <f aca="false">VLOOKUP($A280,Table,MATCH(M$4,Curves,0))</f>
        <v>0.01</v>
      </c>
      <c r="N280" s="98" t="n">
        <f aca="false">VLOOKUP($A280,Table,MATCH(N$4,Curves,0))</f>
        <v>0.03</v>
      </c>
      <c r="O280" s="99" t="n">
        <f aca="false">N280</f>
        <v>0.03</v>
      </c>
      <c r="P280" s="100"/>
      <c r="Q280" s="99" t="n">
        <f aca="false">O280+L280+I280</f>
        <v>4.05</v>
      </c>
      <c r="R280" s="100"/>
      <c r="S280" s="35" t="n">
        <f aca="false">A281-A280</f>
        <v>31</v>
      </c>
      <c r="T280" s="101" t="n">
        <f aca="false">CHOOSE(F$3,A281+24,A280)</f>
        <v>45102</v>
      </c>
      <c r="U280" s="35" t="n">
        <f aca="false">T280-C$3</f>
        <v>8328</v>
      </c>
      <c r="V280" s="32" t="n">
        <f aca="false">VLOOKUP($A280,Table,MATCH(V$4,Curves,0))</f>
        <v>0.070859002456139</v>
      </c>
      <c r="W280" s="102" t="n">
        <f aca="false">1/(1+CHOOSE(F$3,(V281+($K$3/10000))/2,(V280+($K$3/10000))/2))^(2*U280/365.25)</f>
        <v>0.204399006979199</v>
      </c>
      <c r="X280" s="35" t="n">
        <f aca="false">IF(AND(mthbeg&lt;=A280,mthend&gt;=A280),1,0)</f>
        <v>0</v>
      </c>
      <c r="Y280" s="35" t="n">
        <f aca="false">S280*X280</f>
        <v>0</v>
      </c>
      <c r="AA280" s="89" t="n">
        <f aca="false">F280*G280</f>
        <v>0</v>
      </c>
      <c r="AB280" s="89" t="n">
        <f aca="false">$F280*H280</f>
        <v>0</v>
      </c>
      <c r="AC280" s="89" t="n">
        <f aca="false">$F280*I280</f>
        <v>0</v>
      </c>
      <c r="AD280" s="89" t="n">
        <f aca="false">$F280*J280</f>
        <v>-0</v>
      </c>
      <c r="AE280" s="89" t="n">
        <f aca="false">$F280*K280</f>
        <v>-0</v>
      </c>
      <c r="AF280" s="89" t="n">
        <f aca="false">$F280*L280</f>
        <v>-0</v>
      </c>
      <c r="AG280" s="89" t="n">
        <f aca="false">$F280*M280</f>
        <v>0</v>
      </c>
      <c r="AH280" s="89" t="n">
        <f aca="false">$F280*N280</f>
        <v>0</v>
      </c>
      <c r="AI280" s="89" t="n">
        <f aca="false">F280*O280</f>
        <v>0</v>
      </c>
      <c r="AJ280" s="93"/>
      <c r="AK280" s="89" t="n">
        <f aca="false">CHOOSE($G$3,AB280-AC280,AC280-AB280)</f>
        <v>0</v>
      </c>
      <c r="AL280" s="89" t="n">
        <f aca="false">CHOOSE($G$3,AE280-AF280,AF280-AE280)</f>
        <v>0</v>
      </c>
      <c r="AM280" s="89" t="n">
        <f aca="false">CHOOSE($G$3,AH280-AI280,AI280-AH280)</f>
        <v>0</v>
      </c>
      <c r="AN280" s="103" t="n">
        <f aca="false">SUM(AK280:AM280)</f>
        <v>0</v>
      </c>
      <c r="AP280" s="89" t="n">
        <f aca="false">CHOOSE($G$3,AA280-AB280,AB280-AA280)</f>
        <v>0</v>
      </c>
      <c r="AQ280" s="89" t="n">
        <f aca="false">CHOOSE($G$3,AD280-AE280,AE280-AD280)</f>
        <v>0</v>
      </c>
      <c r="AR280" s="89" t="n">
        <f aca="false">CHOOSE($G$3,AG280-AH280,AH280-AG280)</f>
        <v>0</v>
      </c>
      <c r="AS280" s="103" t="n">
        <f aca="false">AP280+AQ280+AR280</f>
        <v>0</v>
      </c>
      <c r="AT280" s="103"/>
      <c r="AU280" s="90" t="n">
        <f aca="false">AS280+AN280</f>
        <v>0</v>
      </c>
      <c r="AW280" s="90" t="n">
        <f aca="false">AI280+AF280+AC280</f>
        <v>0</v>
      </c>
      <c r="AX280" s="104"/>
    </row>
    <row r="281" customFormat="false" ht="12" hidden="false" customHeight="true" outlineLevel="0" collapsed="false">
      <c r="A281" s="94" t="n">
        <f aca="false">EDATE(A280,1)</f>
        <v>45078</v>
      </c>
      <c r="B281" s="95" t="n">
        <f aca="false">VLOOKUP(MONTH(A281),Volumes,4)</f>
        <v>40000</v>
      </c>
      <c r="C281" s="96"/>
      <c r="D281" s="97" t="n">
        <f aca="false">B281+C281</f>
        <v>40000</v>
      </c>
      <c r="E281" s="84" t="n">
        <f aca="false">IF(X281=0,0,IF(AND(X281=1,$H$3=1),D281*S281,IF($H$3=2,D281,"N/A")))</f>
        <v>0</v>
      </c>
      <c r="F281" s="84" t="n">
        <f aca="false">E281*W281</f>
        <v>0</v>
      </c>
      <c r="G281" s="32" t="n">
        <f aca="false">VLOOKUP($A281,Table,MATCH(G$4,Curves,0))</f>
        <v>4.0375</v>
      </c>
      <c r="H281" s="98" t="n">
        <f aca="false">G281</f>
        <v>4.0375</v>
      </c>
      <c r="I281" s="99" t="n">
        <f aca="false">H281</f>
        <v>4.0375</v>
      </c>
      <c r="J281" s="32" t="n">
        <f aca="false">VLOOKUP($A281,Table,MATCH(J$4,Curves,0))</f>
        <v>-0.0175</v>
      </c>
      <c r="K281" s="98" t="n">
        <f aca="false">J281</f>
        <v>-0.0175</v>
      </c>
      <c r="L281" s="99" t="n">
        <f aca="false">K281</f>
        <v>-0.0175</v>
      </c>
      <c r="M281" s="32" t="n">
        <f aca="false">VLOOKUP($A281,Table,MATCH(M$4,Curves,0))</f>
        <v>0.01</v>
      </c>
      <c r="N281" s="98" t="n">
        <f aca="false">VLOOKUP($A281,Table,MATCH(N$4,Curves,0))</f>
        <v>0.03</v>
      </c>
      <c r="O281" s="99" t="n">
        <f aca="false">N281</f>
        <v>0.03</v>
      </c>
      <c r="P281" s="100"/>
      <c r="Q281" s="99" t="n">
        <f aca="false">O281+L281+I281</f>
        <v>4.05</v>
      </c>
      <c r="R281" s="100"/>
      <c r="S281" s="35" t="n">
        <f aca="false">A282-A281</f>
        <v>30</v>
      </c>
      <c r="T281" s="101" t="n">
        <f aca="false">CHOOSE(F$3,A282+24,A281)</f>
        <v>45132</v>
      </c>
      <c r="U281" s="35" t="n">
        <f aca="false">T281-C$3</f>
        <v>8358</v>
      </c>
      <c r="V281" s="32" t="n">
        <f aca="false">VLOOKUP($A281,Table,MATCH(V$4,Curves,0))</f>
        <v>0.070859002456139</v>
      </c>
      <c r="W281" s="102" t="n">
        <f aca="false">1/(1+CHOOSE(F$3,(V282+($K$3/10000))/2,(V281+($K$3/10000))/2))^(2*U281/365.25)</f>
        <v>0.203233321725601</v>
      </c>
      <c r="X281" s="35" t="n">
        <f aca="false">IF(AND(mthbeg&lt;=A281,mthend&gt;=A281),1,0)</f>
        <v>0</v>
      </c>
      <c r="Y281" s="35" t="n">
        <f aca="false">S281*X281</f>
        <v>0</v>
      </c>
      <c r="AA281" s="89" t="n">
        <f aca="false">F281*G281</f>
        <v>0</v>
      </c>
      <c r="AB281" s="89" t="n">
        <f aca="false">$F281*H281</f>
        <v>0</v>
      </c>
      <c r="AC281" s="89" t="n">
        <f aca="false">$F281*I281</f>
        <v>0</v>
      </c>
      <c r="AD281" s="89" t="n">
        <f aca="false">$F281*J281</f>
        <v>-0</v>
      </c>
      <c r="AE281" s="89" t="n">
        <f aca="false">$F281*K281</f>
        <v>-0</v>
      </c>
      <c r="AF281" s="89" t="n">
        <f aca="false">$F281*L281</f>
        <v>-0</v>
      </c>
      <c r="AG281" s="89" t="n">
        <f aca="false">$F281*M281</f>
        <v>0</v>
      </c>
      <c r="AH281" s="89" t="n">
        <f aca="false">$F281*N281</f>
        <v>0</v>
      </c>
      <c r="AI281" s="89" t="n">
        <f aca="false">F281*O281</f>
        <v>0</v>
      </c>
      <c r="AJ281" s="93"/>
      <c r="AK281" s="89" t="n">
        <f aca="false">CHOOSE($G$3,AB281-AC281,AC281-AB281)</f>
        <v>0</v>
      </c>
      <c r="AL281" s="89" t="n">
        <f aca="false">CHOOSE($G$3,AE281-AF281,AF281-AE281)</f>
        <v>0</v>
      </c>
      <c r="AM281" s="89" t="n">
        <f aca="false">CHOOSE($G$3,AH281-AI281,AI281-AH281)</f>
        <v>0</v>
      </c>
      <c r="AN281" s="103" t="n">
        <f aca="false">SUM(AK281:AM281)</f>
        <v>0</v>
      </c>
      <c r="AP281" s="89" t="n">
        <f aca="false">CHOOSE($G$3,AA281-AB281,AB281-AA281)</f>
        <v>0</v>
      </c>
      <c r="AQ281" s="89" t="n">
        <f aca="false">CHOOSE($G$3,AD281-AE281,AE281-AD281)</f>
        <v>0</v>
      </c>
      <c r="AR281" s="89" t="n">
        <f aca="false">CHOOSE($G$3,AG281-AH281,AH281-AG281)</f>
        <v>0</v>
      </c>
      <c r="AS281" s="103" t="n">
        <f aca="false">AP281+AQ281+AR281</f>
        <v>0</v>
      </c>
      <c r="AT281" s="103"/>
      <c r="AU281" s="90" t="n">
        <f aca="false">AS281+AN281</f>
        <v>0</v>
      </c>
      <c r="AW281" s="90" t="n">
        <f aca="false">AI281+AF281+AC281</f>
        <v>0</v>
      </c>
      <c r="AX281" s="104"/>
    </row>
    <row r="282" customFormat="false" ht="12" hidden="false" customHeight="true" outlineLevel="0" collapsed="false">
      <c r="A282" s="94" t="n">
        <f aca="false">EDATE(A281,1)</f>
        <v>45108</v>
      </c>
      <c r="B282" s="95" t="n">
        <f aca="false">VLOOKUP(MONTH(A282),Volumes,4)</f>
        <v>40000</v>
      </c>
      <c r="C282" s="96"/>
      <c r="D282" s="97" t="n">
        <f aca="false">B282+C282</f>
        <v>40000</v>
      </c>
      <c r="E282" s="84" t="n">
        <f aca="false">IF(X282=0,0,IF(AND(X282=1,$H$3=1),D282*S282,IF($H$3=2,D282,"N/A")))</f>
        <v>0</v>
      </c>
      <c r="F282" s="84" t="n">
        <f aca="false">E282*W282</f>
        <v>0</v>
      </c>
      <c r="G282" s="32" t="n">
        <f aca="false">VLOOKUP($A282,Table,MATCH(G$4,Curves,0))</f>
        <v>4.0375</v>
      </c>
      <c r="H282" s="98" t="n">
        <f aca="false">G282</f>
        <v>4.0375</v>
      </c>
      <c r="I282" s="99" t="n">
        <f aca="false">H282</f>
        <v>4.0375</v>
      </c>
      <c r="J282" s="32" t="n">
        <f aca="false">VLOOKUP($A282,Table,MATCH(J$4,Curves,0))</f>
        <v>-0.0175</v>
      </c>
      <c r="K282" s="98" t="n">
        <f aca="false">J282</f>
        <v>-0.0175</v>
      </c>
      <c r="L282" s="99" t="n">
        <f aca="false">K282</f>
        <v>-0.0175</v>
      </c>
      <c r="M282" s="32" t="n">
        <f aca="false">VLOOKUP($A282,Table,MATCH(M$4,Curves,0))</f>
        <v>0.01</v>
      </c>
      <c r="N282" s="98" t="n">
        <f aca="false">VLOOKUP($A282,Table,MATCH(N$4,Curves,0))</f>
        <v>0.03</v>
      </c>
      <c r="O282" s="99" t="n">
        <f aca="false">N282</f>
        <v>0.03</v>
      </c>
      <c r="P282" s="100"/>
      <c r="Q282" s="99" t="n">
        <f aca="false">O282+L282+I282</f>
        <v>4.05</v>
      </c>
      <c r="R282" s="100"/>
      <c r="S282" s="35" t="n">
        <f aca="false">A283-A282</f>
        <v>31</v>
      </c>
      <c r="T282" s="101" t="n">
        <f aca="false">CHOOSE(F$3,A283+24,A282)</f>
        <v>45163</v>
      </c>
      <c r="U282" s="35" t="n">
        <f aca="false">T282-C$3</f>
        <v>8389</v>
      </c>
      <c r="V282" s="32" t="n">
        <f aca="false">VLOOKUP($A282,Table,MATCH(V$4,Curves,0))</f>
        <v>0.070859002456139</v>
      </c>
      <c r="W282" s="102" t="n">
        <f aca="false">1/(1+CHOOSE(F$3,(V283+($K$3/10000))/2,(V282+($K$3/10000))/2))^(2*U282/365.25)</f>
        <v>0.202035763831472</v>
      </c>
      <c r="X282" s="35" t="n">
        <f aca="false">IF(AND(mthbeg&lt;=A282,mthend&gt;=A282),1,0)</f>
        <v>0</v>
      </c>
      <c r="Y282" s="35" t="n">
        <f aca="false">S282*X282</f>
        <v>0</v>
      </c>
      <c r="AA282" s="89" t="n">
        <f aca="false">F282*G282</f>
        <v>0</v>
      </c>
      <c r="AB282" s="89" t="n">
        <f aca="false">$F282*H282</f>
        <v>0</v>
      </c>
      <c r="AC282" s="89" t="n">
        <f aca="false">$F282*I282</f>
        <v>0</v>
      </c>
      <c r="AD282" s="89" t="n">
        <f aca="false">$F282*J282</f>
        <v>-0</v>
      </c>
      <c r="AE282" s="89" t="n">
        <f aca="false">$F282*K282</f>
        <v>-0</v>
      </c>
      <c r="AF282" s="89" t="n">
        <f aca="false">$F282*L282</f>
        <v>-0</v>
      </c>
      <c r="AG282" s="89" t="n">
        <f aca="false">$F282*M282</f>
        <v>0</v>
      </c>
      <c r="AH282" s="89" t="n">
        <f aca="false">$F282*N282</f>
        <v>0</v>
      </c>
      <c r="AI282" s="89" t="n">
        <f aca="false">F282*O282</f>
        <v>0</v>
      </c>
      <c r="AJ282" s="93"/>
      <c r="AK282" s="89" t="n">
        <f aca="false">CHOOSE($G$3,AB282-AC282,AC282-AB282)</f>
        <v>0</v>
      </c>
      <c r="AL282" s="89" t="n">
        <f aca="false">CHOOSE($G$3,AE282-AF282,AF282-AE282)</f>
        <v>0</v>
      </c>
      <c r="AM282" s="89" t="n">
        <f aca="false">CHOOSE($G$3,AH282-AI282,AI282-AH282)</f>
        <v>0</v>
      </c>
      <c r="AN282" s="103" t="n">
        <f aca="false">SUM(AK282:AM282)</f>
        <v>0</v>
      </c>
      <c r="AP282" s="89" t="n">
        <f aca="false">CHOOSE($G$3,AA282-AB282,AB282-AA282)</f>
        <v>0</v>
      </c>
      <c r="AQ282" s="89" t="n">
        <f aca="false">CHOOSE($G$3,AD282-AE282,AE282-AD282)</f>
        <v>0</v>
      </c>
      <c r="AR282" s="89" t="n">
        <f aca="false">CHOOSE($G$3,AG282-AH282,AH282-AG282)</f>
        <v>0</v>
      </c>
      <c r="AS282" s="103" t="n">
        <f aca="false">AP282+AQ282+AR282</f>
        <v>0</v>
      </c>
      <c r="AT282" s="103"/>
      <c r="AU282" s="90" t="n">
        <f aca="false">AS282+AN282</f>
        <v>0</v>
      </c>
      <c r="AW282" s="90" t="n">
        <f aca="false">AI282+AF282+AC282</f>
        <v>0</v>
      </c>
      <c r="AX282" s="104"/>
    </row>
    <row r="283" customFormat="false" ht="12" hidden="false" customHeight="true" outlineLevel="0" collapsed="false">
      <c r="A283" s="94" t="n">
        <f aca="false">EDATE(A282,1)</f>
        <v>45139</v>
      </c>
      <c r="B283" s="95" t="n">
        <f aca="false">VLOOKUP(MONTH(A283),Volumes,4)</f>
        <v>40000</v>
      </c>
      <c r="C283" s="96"/>
      <c r="D283" s="97" t="n">
        <f aca="false">B283+C283</f>
        <v>40000</v>
      </c>
      <c r="E283" s="84" t="n">
        <f aca="false">IF(X283=0,0,IF(AND(X283=1,$H$3=1),D283*S283,IF($H$3=2,D283,"N/A")))</f>
        <v>0</v>
      </c>
      <c r="F283" s="84" t="n">
        <f aca="false">E283*W283</f>
        <v>0</v>
      </c>
      <c r="G283" s="32" t="n">
        <f aca="false">VLOOKUP($A283,Table,MATCH(G$4,Curves,0))</f>
        <v>4.0375</v>
      </c>
      <c r="H283" s="98" t="n">
        <f aca="false">G283</f>
        <v>4.0375</v>
      </c>
      <c r="I283" s="99" t="n">
        <f aca="false">H283</f>
        <v>4.0375</v>
      </c>
      <c r="J283" s="32" t="n">
        <f aca="false">VLOOKUP($A283,Table,MATCH(J$4,Curves,0))</f>
        <v>-0.0175</v>
      </c>
      <c r="K283" s="98" t="n">
        <f aca="false">J283</f>
        <v>-0.0175</v>
      </c>
      <c r="L283" s="99" t="n">
        <f aca="false">K283</f>
        <v>-0.0175</v>
      </c>
      <c r="M283" s="32" t="n">
        <f aca="false">VLOOKUP($A283,Table,MATCH(M$4,Curves,0))</f>
        <v>0.01</v>
      </c>
      <c r="N283" s="98" t="n">
        <f aca="false">VLOOKUP($A283,Table,MATCH(N$4,Curves,0))</f>
        <v>0.03</v>
      </c>
      <c r="O283" s="99" t="n">
        <f aca="false">N283</f>
        <v>0.03</v>
      </c>
      <c r="P283" s="100"/>
      <c r="Q283" s="99" t="n">
        <f aca="false">O283+L283+I283</f>
        <v>4.05</v>
      </c>
      <c r="R283" s="100"/>
      <c r="S283" s="35" t="n">
        <f aca="false">A284-A283</f>
        <v>31</v>
      </c>
      <c r="T283" s="101" t="n">
        <f aca="false">CHOOSE(F$3,A284+24,A283)</f>
        <v>45194</v>
      </c>
      <c r="U283" s="35" t="n">
        <f aca="false">T283-C$3</f>
        <v>8420</v>
      </c>
      <c r="V283" s="32" t="n">
        <f aca="false">VLOOKUP($A283,Table,MATCH(V$4,Curves,0))</f>
        <v>0.070859002456139</v>
      </c>
      <c r="W283" s="102" t="n">
        <f aca="false">1/(1+CHOOSE(F$3,(V284+($K$3/10000))/2,(V283+($K$3/10000))/2))^(2*U283/365.25)</f>
        <v>0.200845262579914</v>
      </c>
      <c r="X283" s="35" t="n">
        <f aca="false">IF(AND(mthbeg&lt;=A283,mthend&gt;=A283),1,0)</f>
        <v>0</v>
      </c>
      <c r="Y283" s="35" t="n">
        <f aca="false">S283*X283</f>
        <v>0</v>
      </c>
      <c r="AA283" s="89" t="n">
        <f aca="false">F283*G283</f>
        <v>0</v>
      </c>
      <c r="AB283" s="89" t="n">
        <f aca="false">$F283*H283</f>
        <v>0</v>
      </c>
      <c r="AC283" s="89" t="n">
        <f aca="false">$F283*I283</f>
        <v>0</v>
      </c>
      <c r="AD283" s="89" t="n">
        <f aca="false">$F283*J283</f>
        <v>-0</v>
      </c>
      <c r="AE283" s="89" t="n">
        <f aca="false">$F283*K283</f>
        <v>-0</v>
      </c>
      <c r="AF283" s="89" t="n">
        <f aca="false">$F283*L283</f>
        <v>-0</v>
      </c>
      <c r="AG283" s="89" t="n">
        <f aca="false">$F283*M283</f>
        <v>0</v>
      </c>
      <c r="AH283" s="89" t="n">
        <f aca="false">$F283*N283</f>
        <v>0</v>
      </c>
      <c r="AI283" s="89" t="n">
        <f aca="false">F283*O283</f>
        <v>0</v>
      </c>
      <c r="AJ283" s="93"/>
      <c r="AK283" s="89" t="n">
        <f aca="false">CHOOSE($G$3,AB283-AC283,AC283-AB283)</f>
        <v>0</v>
      </c>
      <c r="AL283" s="89" t="n">
        <f aca="false">CHOOSE($G$3,AE283-AF283,AF283-AE283)</f>
        <v>0</v>
      </c>
      <c r="AM283" s="89" t="n">
        <f aca="false">CHOOSE($G$3,AH283-AI283,AI283-AH283)</f>
        <v>0</v>
      </c>
      <c r="AN283" s="103" t="n">
        <f aca="false">SUM(AK283:AM283)</f>
        <v>0</v>
      </c>
      <c r="AP283" s="89" t="n">
        <f aca="false">CHOOSE($G$3,AA283-AB283,AB283-AA283)</f>
        <v>0</v>
      </c>
      <c r="AQ283" s="89" t="n">
        <f aca="false">CHOOSE($G$3,AD283-AE283,AE283-AD283)</f>
        <v>0</v>
      </c>
      <c r="AR283" s="89" t="n">
        <f aca="false">CHOOSE($G$3,AG283-AH283,AH283-AG283)</f>
        <v>0</v>
      </c>
      <c r="AS283" s="103" t="n">
        <f aca="false">AP283+AQ283+AR283</f>
        <v>0</v>
      </c>
      <c r="AT283" s="103"/>
      <c r="AU283" s="90" t="n">
        <f aca="false">AS283+AN283</f>
        <v>0</v>
      </c>
      <c r="AW283" s="90" t="n">
        <f aca="false">AI283+AF283+AC283</f>
        <v>0</v>
      </c>
      <c r="AX283" s="104"/>
    </row>
    <row r="284" customFormat="false" ht="12" hidden="false" customHeight="true" outlineLevel="0" collapsed="false">
      <c r="A284" s="94" t="n">
        <f aca="false">EDATE(A283,1)</f>
        <v>45170</v>
      </c>
      <c r="B284" s="95" t="n">
        <f aca="false">VLOOKUP(MONTH(A284),Volumes,4)</f>
        <v>20000</v>
      </c>
      <c r="C284" s="96"/>
      <c r="D284" s="97" t="n">
        <f aca="false">B284+C284</f>
        <v>20000</v>
      </c>
      <c r="E284" s="84" t="n">
        <f aca="false">IF(X284=0,0,IF(AND(X284=1,$H$3=1),D284*S284,IF($H$3=2,D284,"N/A")))</f>
        <v>0</v>
      </c>
      <c r="F284" s="84" t="n">
        <f aca="false">E284*W284</f>
        <v>0</v>
      </c>
      <c r="G284" s="32" t="n">
        <f aca="false">VLOOKUP($A284,Table,MATCH(G$4,Curves,0))</f>
        <v>4.0375</v>
      </c>
      <c r="H284" s="98" t="n">
        <f aca="false">G284</f>
        <v>4.0375</v>
      </c>
      <c r="I284" s="99" t="n">
        <f aca="false">H284</f>
        <v>4.0375</v>
      </c>
      <c r="J284" s="32" t="n">
        <f aca="false">VLOOKUP($A284,Table,MATCH(J$4,Curves,0))</f>
        <v>-0.0175</v>
      </c>
      <c r="K284" s="98" t="n">
        <f aca="false">J284</f>
        <v>-0.0175</v>
      </c>
      <c r="L284" s="99" t="n">
        <f aca="false">K284</f>
        <v>-0.0175</v>
      </c>
      <c r="M284" s="32" t="n">
        <f aca="false">VLOOKUP($A284,Table,MATCH(M$4,Curves,0))</f>
        <v>0.01</v>
      </c>
      <c r="N284" s="98" t="n">
        <f aca="false">VLOOKUP($A284,Table,MATCH(N$4,Curves,0))</f>
        <v>0.03</v>
      </c>
      <c r="O284" s="99" t="n">
        <f aca="false">N284</f>
        <v>0.03</v>
      </c>
      <c r="P284" s="100"/>
      <c r="Q284" s="99" t="n">
        <f aca="false">O284+L284+I284</f>
        <v>4.05</v>
      </c>
      <c r="R284" s="100"/>
      <c r="S284" s="35" t="n">
        <f aca="false">A285-A284</f>
        <v>30</v>
      </c>
      <c r="T284" s="101" t="n">
        <f aca="false">CHOOSE(F$3,A285+24,A284)</f>
        <v>45224</v>
      </c>
      <c r="U284" s="35" t="n">
        <f aca="false">T284-C$3</f>
        <v>8450</v>
      </c>
      <c r="V284" s="32" t="n">
        <f aca="false">VLOOKUP($A284,Table,MATCH(V$4,Curves,0))</f>
        <v>0.070859002456139</v>
      </c>
      <c r="W284" s="102" t="n">
        <f aca="false">1/(1+CHOOSE(F$3,(V285+($K$3/10000))/2,(V284+($K$3/10000))/2))^(2*U284/365.25)</f>
        <v>0.199699844290928</v>
      </c>
      <c r="X284" s="35" t="n">
        <f aca="false">IF(AND(mthbeg&lt;=A284,mthend&gt;=A284),1,0)</f>
        <v>0</v>
      </c>
      <c r="Y284" s="35" t="n">
        <f aca="false">S284*X284</f>
        <v>0</v>
      </c>
      <c r="AA284" s="89" t="n">
        <f aca="false">F284*G284</f>
        <v>0</v>
      </c>
      <c r="AB284" s="89" t="n">
        <f aca="false">$F284*H284</f>
        <v>0</v>
      </c>
      <c r="AC284" s="89" t="n">
        <f aca="false">$F284*I284</f>
        <v>0</v>
      </c>
      <c r="AD284" s="89" t="n">
        <f aca="false">$F284*J284</f>
        <v>-0</v>
      </c>
      <c r="AE284" s="89" t="n">
        <f aca="false">$F284*K284</f>
        <v>-0</v>
      </c>
      <c r="AF284" s="89" t="n">
        <f aca="false">$F284*L284</f>
        <v>-0</v>
      </c>
      <c r="AG284" s="89" t="n">
        <f aca="false">$F284*M284</f>
        <v>0</v>
      </c>
      <c r="AH284" s="89" t="n">
        <f aca="false">$F284*N284</f>
        <v>0</v>
      </c>
      <c r="AI284" s="89" t="n">
        <f aca="false">F284*O284</f>
        <v>0</v>
      </c>
      <c r="AJ284" s="93"/>
      <c r="AK284" s="89" t="n">
        <f aca="false">CHOOSE($G$3,AB284-AC284,AC284-AB284)</f>
        <v>0</v>
      </c>
      <c r="AL284" s="89" t="n">
        <f aca="false">CHOOSE($G$3,AE284-AF284,AF284-AE284)</f>
        <v>0</v>
      </c>
      <c r="AM284" s="89" t="n">
        <f aca="false">CHOOSE($G$3,AH284-AI284,AI284-AH284)</f>
        <v>0</v>
      </c>
      <c r="AN284" s="103" t="n">
        <f aca="false">SUM(AK284:AM284)</f>
        <v>0</v>
      </c>
      <c r="AP284" s="89" t="n">
        <f aca="false">CHOOSE($G$3,AA284-AB284,AB284-AA284)</f>
        <v>0</v>
      </c>
      <c r="AQ284" s="89" t="n">
        <f aca="false">CHOOSE($G$3,AD284-AE284,AE284-AD284)</f>
        <v>0</v>
      </c>
      <c r="AR284" s="89" t="n">
        <f aca="false">CHOOSE($G$3,AG284-AH284,AH284-AG284)</f>
        <v>0</v>
      </c>
      <c r="AS284" s="103" t="n">
        <f aca="false">AP284+AQ284+AR284</f>
        <v>0</v>
      </c>
      <c r="AT284" s="103"/>
      <c r="AU284" s="90" t="n">
        <f aca="false">AS284+AN284</f>
        <v>0</v>
      </c>
      <c r="AW284" s="90" t="n">
        <f aca="false">AI284+AF284+AC284</f>
        <v>0</v>
      </c>
      <c r="AX284" s="104"/>
    </row>
    <row r="285" customFormat="false" ht="12" hidden="false" customHeight="true" outlineLevel="0" collapsed="false">
      <c r="A285" s="94" t="n">
        <f aca="false">EDATE(A284,1)</f>
        <v>45200</v>
      </c>
      <c r="B285" s="95" t="n">
        <f aca="false">VLOOKUP(MONTH(A285),Volumes,4)</f>
        <v>10000</v>
      </c>
      <c r="C285" s="96"/>
      <c r="D285" s="97" t="n">
        <f aca="false">B285+C285</f>
        <v>10000</v>
      </c>
      <c r="E285" s="84" t="n">
        <f aca="false">IF(X285=0,0,IF(AND(X285=1,$H$3=1),D285*S285,IF($H$3=2,D285,"N/A")))</f>
        <v>0</v>
      </c>
      <c r="F285" s="84" t="n">
        <f aca="false">E285*W285</f>
        <v>0</v>
      </c>
      <c r="G285" s="32" t="n">
        <f aca="false">VLOOKUP($A285,Table,MATCH(G$4,Curves,0))</f>
        <v>4.0375</v>
      </c>
      <c r="H285" s="98" t="n">
        <f aca="false">G285</f>
        <v>4.0375</v>
      </c>
      <c r="I285" s="99" t="n">
        <f aca="false">H285</f>
        <v>4.0375</v>
      </c>
      <c r="J285" s="32" t="n">
        <f aca="false">VLOOKUP($A285,Table,MATCH(J$4,Curves,0))</f>
        <v>-0.0175</v>
      </c>
      <c r="K285" s="98" t="n">
        <f aca="false">J285</f>
        <v>-0.0175</v>
      </c>
      <c r="L285" s="99" t="n">
        <f aca="false">K285</f>
        <v>-0.0175</v>
      </c>
      <c r="M285" s="32" t="n">
        <f aca="false">VLOOKUP($A285,Table,MATCH(M$4,Curves,0))</f>
        <v>0.01</v>
      </c>
      <c r="N285" s="98" t="n">
        <f aca="false">VLOOKUP($A285,Table,MATCH(N$4,Curves,0))</f>
        <v>0.03</v>
      </c>
      <c r="O285" s="99" t="n">
        <f aca="false">N285</f>
        <v>0.03</v>
      </c>
      <c r="P285" s="100"/>
      <c r="Q285" s="99" t="n">
        <f aca="false">O285+L285+I285</f>
        <v>4.05</v>
      </c>
      <c r="R285" s="100"/>
      <c r="S285" s="35" t="n">
        <f aca="false">A286-A285</f>
        <v>31</v>
      </c>
      <c r="T285" s="101" t="n">
        <f aca="false">CHOOSE(F$3,A286+24,A285)</f>
        <v>45255</v>
      </c>
      <c r="U285" s="35" t="n">
        <f aca="false">T285-C$3</f>
        <v>8481</v>
      </c>
      <c r="V285" s="32" t="n">
        <f aca="false">VLOOKUP($A285,Table,MATCH(V$4,Curves,0))</f>
        <v>0.070859002456139</v>
      </c>
      <c r="W285" s="102" t="n">
        <f aca="false">1/(1+CHOOSE(F$3,(V286+($K$3/10000))/2,(V285+($K$3/10000))/2))^(2*U285/365.25)</f>
        <v>0.198523107509005</v>
      </c>
      <c r="X285" s="35" t="n">
        <f aca="false">IF(AND(mthbeg&lt;=A285,mthend&gt;=A285),1,0)</f>
        <v>0</v>
      </c>
      <c r="Y285" s="35" t="n">
        <f aca="false">S285*X285</f>
        <v>0</v>
      </c>
      <c r="AA285" s="89" t="n">
        <f aca="false">F285*G285</f>
        <v>0</v>
      </c>
      <c r="AB285" s="89" t="n">
        <f aca="false">$F285*H285</f>
        <v>0</v>
      </c>
      <c r="AC285" s="89" t="n">
        <f aca="false">$F285*I285</f>
        <v>0</v>
      </c>
      <c r="AD285" s="89" t="n">
        <f aca="false">$F285*J285</f>
        <v>-0</v>
      </c>
      <c r="AE285" s="89" t="n">
        <f aca="false">$F285*K285</f>
        <v>-0</v>
      </c>
      <c r="AF285" s="89" t="n">
        <f aca="false">$F285*L285</f>
        <v>-0</v>
      </c>
      <c r="AG285" s="89" t="n">
        <f aca="false">$F285*M285</f>
        <v>0</v>
      </c>
      <c r="AH285" s="89" t="n">
        <f aca="false">$F285*N285</f>
        <v>0</v>
      </c>
      <c r="AI285" s="89" t="n">
        <f aca="false">F285*O285</f>
        <v>0</v>
      </c>
      <c r="AJ285" s="93"/>
      <c r="AK285" s="89" t="n">
        <f aca="false">CHOOSE($G$3,AB285-AC285,AC285-AB285)</f>
        <v>0</v>
      </c>
      <c r="AL285" s="89" t="n">
        <f aca="false">CHOOSE($G$3,AE285-AF285,AF285-AE285)</f>
        <v>0</v>
      </c>
      <c r="AM285" s="89" t="n">
        <f aca="false">CHOOSE($G$3,AH285-AI285,AI285-AH285)</f>
        <v>0</v>
      </c>
      <c r="AN285" s="103" t="n">
        <f aca="false">SUM(AK285:AM285)</f>
        <v>0</v>
      </c>
      <c r="AP285" s="89" t="n">
        <f aca="false">CHOOSE($G$3,AA285-AB285,AB285-AA285)</f>
        <v>0</v>
      </c>
      <c r="AQ285" s="89" t="n">
        <f aca="false">CHOOSE($G$3,AD285-AE285,AE285-AD285)</f>
        <v>0</v>
      </c>
      <c r="AR285" s="89" t="n">
        <f aca="false">CHOOSE($G$3,AG285-AH285,AH285-AG285)</f>
        <v>0</v>
      </c>
      <c r="AS285" s="103" t="n">
        <f aca="false">AP285+AQ285+AR285</f>
        <v>0</v>
      </c>
      <c r="AT285" s="103"/>
      <c r="AU285" s="90" t="n">
        <f aca="false">AS285+AN285</f>
        <v>0</v>
      </c>
      <c r="AW285" s="90" t="n">
        <f aca="false">AI285+AF285+AC285</f>
        <v>0</v>
      </c>
      <c r="AX285" s="104"/>
    </row>
    <row r="286" customFormat="false" ht="12" hidden="false" customHeight="true" outlineLevel="0" collapsed="false">
      <c r="A286" s="94" t="n">
        <f aca="false">EDATE(A285,1)</f>
        <v>45231</v>
      </c>
      <c r="B286" s="95" t="n">
        <f aca="false">VLOOKUP(MONTH(A286),Volumes,4)</f>
        <v>10000</v>
      </c>
      <c r="C286" s="96"/>
      <c r="D286" s="97" t="n">
        <f aca="false">B286+C286</f>
        <v>10000</v>
      </c>
      <c r="E286" s="84" t="n">
        <f aca="false">IF(X286=0,0,IF(AND(X286=1,$H$3=1),D286*S286,IF($H$3=2,D286,"N/A")))</f>
        <v>0</v>
      </c>
      <c r="F286" s="84" t="n">
        <f aca="false">E286*W286</f>
        <v>0</v>
      </c>
      <c r="G286" s="32" t="n">
        <f aca="false">VLOOKUP($A286,Table,MATCH(G$4,Curves,0))</f>
        <v>4.0375</v>
      </c>
      <c r="H286" s="98" t="n">
        <f aca="false">G286</f>
        <v>4.0375</v>
      </c>
      <c r="I286" s="99" t="n">
        <f aca="false">H286</f>
        <v>4.0375</v>
      </c>
      <c r="J286" s="32" t="n">
        <f aca="false">VLOOKUP($A286,Table,MATCH(J$4,Curves,0))</f>
        <v>-0.0175</v>
      </c>
      <c r="K286" s="98" t="n">
        <f aca="false">J286</f>
        <v>-0.0175</v>
      </c>
      <c r="L286" s="99" t="n">
        <f aca="false">K286</f>
        <v>-0.0175</v>
      </c>
      <c r="M286" s="32" t="n">
        <f aca="false">VLOOKUP($A286,Table,MATCH(M$4,Curves,0))</f>
        <v>0.01</v>
      </c>
      <c r="N286" s="98" t="n">
        <f aca="false">VLOOKUP($A286,Table,MATCH(N$4,Curves,0))</f>
        <v>0.03</v>
      </c>
      <c r="O286" s="99" t="n">
        <f aca="false">N286</f>
        <v>0.03</v>
      </c>
      <c r="P286" s="100"/>
      <c r="Q286" s="99" t="n">
        <f aca="false">O286+L286+I286</f>
        <v>4.05</v>
      </c>
      <c r="R286" s="100"/>
      <c r="S286" s="35" t="n">
        <f aca="false">A287-A286</f>
        <v>30</v>
      </c>
      <c r="T286" s="101" t="n">
        <f aca="false">CHOOSE(F$3,A287+24,A286)</f>
        <v>45285</v>
      </c>
      <c r="U286" s="35" t="n">
        <f aca="false">T286-C$3</f>
        <v>8511</v>
      </c>
      <c r="V286" s="32" t="n">
        <f aca="false">VLOOKUP($A286,Table,MATCH(V$4,Curves,0))</f>
        <v>0.070859002456139</v>
      </c>
      <c r="W286" s="102" t="n">
        <f aca="false">1/(1+CHOOSE(F$3,(V287+($K$3/10000))/2,(V286+($K$3/10000))/2))^(2*U286/365.25)</f>
        <v>0.197390932444449</v>
      </c>
      <c r="X286" s="35" t="n">
        <f aca="false">IF(AND(mthbeg&lt;=A286,mthend&gt;=A286),1,0)</f>
        <v>0</v>
      </c>
      <c r="Y286" s="35" t="n">
        <f aca="false">S286*X286</f>
        <v>0</v>
      </c>
      <c r="AA286" s="89" t="n">
        <f aca="false">F286*G286</f>
        <v>0</v>
      </c>
      <c r="AB286" s="89" t="n">
        <f aca="false">$F286*H286</f>
        <v>0</v>
      </c>
      <c r="AC286" s="89" t="n">
        <f aca="false">$F286*I286</f>
        <v>0</v>
      </c>
      <c r="AD286" s="89" t="n">
        <f aca="false">$F286*J286</f>
        <v>-0</v>
      </c>
      <c r="AE286" s="89" t="n">
        <f aca="false">$F286*K286</f>
        <v>-0</v>
      </c>
      <c r="AF286" s="89" t="n">
        <f aca="false">$F286*L286</f>
        <v>-0</v>
      </c>
      <c r="AG286" s="89" t="n">
        <f aca="false">$F286*M286</f>
        <v>0</v>
      </c>
      <c r="AH286" s="89" t="n">
        <f aca="false">$F286*N286</f>
        <v>0</v>
      </c>
      <c r="AI286" s="89" t="n">
        <f aca="false">F286*O286</f>
        <v>0</v>
      </c>
      <c r="AJ286" s="93"/>
      <c r="AK286" s="89" t="n">
        <f aca="false">CHOOSE($G$3,AB286-AC286,AC286-AB286)</f>
        <v>0</v>
      </c>
      <c r="AL286" s="89" t="n">
        <f aca="false">CHOOSE($G$3,AE286-AF286,AF286-AE286)</f>
        <v>0</v>
      </c>
      <c r="AM286" s="89" t="n">
        <f aca="false">CHOOSE($G$3,AH286-AI286,AI286-AH286)</f>
        <v>0</v>
      </c>
      <c r="AN286" s="103" t="n">
        <f aca="false">SUM(AK286:AM286)</f>
        <v>0</v>
      </c>
      <c r="AP286" s="89" t="n">
        <f aca="false">CHOOSE($G$3,AA286-AB286,AB286-AA286)</f>
        <v>0</v>
      </c>
      <c r="AQ286" s="89" t="n">
        <f aca="false">CHOOSE($G$3,AD286-AE286,AE286-AD286)</f>
        <v>0</v>
      </c>
      <c r="AR286" s="89" t="n">
        <f aca="false">CHOOSE($G$3,AG286-AH286,AH286-AG286)</f>
        <v>0</v>
      </c>
      <c r="AS286" s="103" t="n">
        <f aca="false">AP286+AQ286+AR286</f>
        <v>0</v>
      </c>
      <c r="AT286" s="103"/>
      <c r="AU286" s="90" t="n">
        <f aca="false">AS286+AN286</f>
        <v>0</v>
      </c>
      <c r="AW286" s="90" t="n">
        <f aca="false">AI286+AF286+AC286</f>
        <v>0</v>
      </c>
      <c r="AX286" s="104"/>
    </row>
    <row r="287" customFormat="false" ht="12" hidden="false" customHeight="true" outlineLevel="0" collapsed="false">
      <c r="A287" s="94" t="n">
        <f aca="false">EDATE(A286,1)</f>
        <v>45261</v>
      </c>
      <c r="B287" s="95" t="n">
        <f aca="false">VLOOKUP(MONTH(A287),Volumes,4)</f>
        <v>10000</v>
      </c>
      <c r="C287" s="96"/>
      <c r="D287" s="97" t="n">
        <f aca="false">B287+C287</f>
        <v>10000</v>
      </c>
      <c r="E287" s="84" t="n">
        <f aca="false">IF(X287=0,0,IF(AND(X287=1,$H$3=1),D287*S287,IF($H$3=2,D287,"N/A")))</f>
        <v>0</v>
      </c>
      <c r="F287" s="84" t="n">
        <f aca="false">E287*W287</f>
        <v>0</v>
      </c>
      <c r="G287" s="32" t="n">
        <f aca="false">VLOOKUP($A287,Table,MATCH(G$4,Curves,0))</f>
        <v>4.0375</v>
      </c>
      <c r="H287" s="98" t="n">
        <f aca="false">G287</f>
        <v>4.0375</v>
      </c>
      <c r="I287" s="99" t="n">
        <f aca="false">H287</f>
        <v>4.0375</v>
      </c>
      <c r="J287" s="32" t="n">
        <f aca="false">VLOOKUP($A287,Table,MATCH(J$4,Curves,0))</f>
        <v>-0.0175</v>
      </c>
      <c r="K287" s="98" t="n">
        <f aca="false">J287</f>
        <v>-0.0175</v>
      </c>
      <c r="L287" s="99" t="n">
        <f aca="false">K287</f>
        <v>-0.0175</v>
      </c>
      <c r="M287" s="32" t="n">
        <f aca="false">VLOOKUP($A287,Table,MATCH(M$4,Curves,0))</f>
        <v>0.01</v>
      </c>
      <c r="N287" s="98" t="n">
        <f aca="false">VLOOKUP($A287,Table,MATCH(N$4,Curves,0))</f>
        <v>0.03</v>
      </c>
      <c r="O287" s="99" t="n">
        <f aca="false">N287</f>
        <v>0.03</v>
      </c>
      <c r="P287" s="100"/>
      <c r="Q287" s="99" t="n">
        <f aca="false">O287+L287+I287</f>
        <v>4.05</v>
      </c>
      <c r="R287" s="100"/>
      <c r="S287" s="35" t="n">
        <f aca="false">A288-A287</f>
        <v>31</v>
      </c>
      <c r="T287" s="101" t="n">
        <f aca="false">CHOOSE(F$3,A288+24,A287)</f>
        <v>45316</v>
      </c>
      <c r="U287" s="35" t="n">
        <f aca="false">T287-C$3</f>
        <v>8542</v>
      </c>
      <c r="V287" s="32" t="n">
        <f aca="false">VLOOKUP($A287,Table,MATCH(V$4,Curves,0))</f>
        <v>0.070859002456139</v>
      </c>
      <c r="W287" s="102" t="n">
        <f aca="false">1/(1+CHOOSE(F$3,(V288+($K$3/10000))/2,(V287+($K$3/10000))/2))^(2*U287/365.25)</f>
        <v>0.196227800988587</v>
      </c>
      <c r="X287" s="35" t="n">
        <f aca="false">IF(AND(mthbeg&lt;=A287,mthend&gt;=A287),1,0)</f>
        <v>0</v>
      </c>
      <c r="Y287" s="35" t="n">
        <f aca="false">S287*X287</f>
        <v>0</v>
      </c>
      <c r="AA287" s="89" t="n">
        <f aca="false">F287*G287</f>
        <v>0</v>
      </c>
      <c r="AB287" s="89" t="n">
        <f aca="false">$F287*H287</f>
        <v>0</v>
      </c>
      <c r="AC287" s="89" t="n">
        <f aca="false">$F287*I287</f>
        <v>0</v>
      </c>
      <c r="AD287" s="89" t="n">
        <f aca="false">$F287*J287</f>
        <v>-0</v>
      </c>
      <c r="AE287" s="89" t="n">
        <f aca="false">$F287*K287</f>
        <v>-0</v>
      </c>
      <c r="AF287" s="89" t="n">
        <f aca="false">$F287*L287</f>
        <v>-0</v>
      </c>
      <c r="AG287" s="89" t="n">
        <f aca="false">$F287*M287</f>
        <v>0</v>
      </c>
      <c r="AH287" s="89" t="n">
        <f aca="false">$F287*N287</f>
        <v>0</v>
      </c>
      <c r="AI287" s="89" t="n">
        <f aca="false">F287*O287</f>
        <v>0</v>
      </c>
      <c r="AJ287" s="93"/>
      <c r="AK287" s="89" t="n">
        <f aca="false">CHOOSE($G$3,AB287-AC287,AC287-AB287)</f>
        <v>0</v>
      </c>
      <c r="AL287" s="89" t="n">
        <f aca="false">CHOOSE($G$3,AE287-AF287,AF287-AE287)</f>
        <v>0</v>
      </c>
      <c r="AM287" s="89" t="n">
        <f aca="false">CHOOSE($G$3,AH287-AI287,AI287-AH287)</f>
        <v>0</v>
      </c>
      <c r="AN287" s="103" t="n">
        <f aca="false">SUM(AK287:AM287)</f>
        <v>0</v>
      </c>
      <c r="AP287" s="89" t="n">
        <f aca="false">CHOOSE($G$3,AA287-AB287,AB287-AA287)</f>
        <v>0</v>
      </c>
      <c r="AQ287" s="89" t="n">
        <f aca="false">CHOOSE($G$3,AD287-AE287,AE287-AD287)</f>
        <v>0</v>
      </c>
      <c r="AR287" s="89" t="n">
        <f aca="false">CHOOSE($G$3,AG287-AH287,AH287-AG287)</f>
        <v>0</v>
      </c>
      <c r="AS287" s="103" t="n">
        <f aca="false">AP287+AQ287+AR287</f>
        <v>0</v>
      </c>
      <c r="AT287" s="103"/>
      <c r="AU287" s="90" t="n">
        <f aca="false">AS287+AN287</f>
        <v>0</v>
      </c>
      <c r="AW287" s="90" t="n">
        <f aca="false">AI287+AF287+AC287</f>
        <v>0</v>
      </c>
      <c r="AX287" s="104"/>
    </row>
    <row r="288" customFormat="false" ht="12" hidden="false" customHeight="true" outlineLevel="0" collapsed="false">
      <c r="A288" s="94" t="n">
        <f aca="false">EDATE(A287,1)</f>
        <v>45292</v>
      </c>
      <c r="B288" s="95" t="n">
        <f aca="false">VLOOKUP(MONTH(A288),Volumes,4)</f>
        <v>10000</v>
      </c>
      <c r="C288" s="96"/>
      <c r="D288" s="97" t="n">
        <f aca="false">B288+C288</f>
        <v>10000</v>
      </c>
      <c r="E288" s="84" t="n">
        <f aca="false">IF(X288=0,0,IF(AND(X288=1,$H$3=1),D288*S288,IF($H$3=2,D288,"N/A")))</f>
        <v>0</v>
      </c>
      <c r="F288" s="84" t="n">
        <f aca="false">E288*W288</f>
        <v>0</v>
      </c>
      <c r="G288" s="32" t="n">
        <f aca="false">VLOOKUP($A288,Table,MATCH(G$4,Curves,0))</f>
        <v>4.0375</v>
      </c>
      <c r="H288" s="98" t="n">
        <f aca="false">G288</f>
        <v>4.0375</v>
      </c>
      <c r="I288" s="99" t="n">
        <f aca="false">H288</f>
        <v>4.0375</v>
      </c>
      <c r="J288" s="32" t="n">
        <f aca="false">VLOOKUP($A288,Table,MATCH(J$4,Curves,0))</f>
        <v>-0.0175</v>
      </c>
      <c r="K288" s="98" t="n">
        <f aca="false">J288</f>
        <v>-0.0175</v>
      </c>
      <c r="L288" s="99" t="n">
        <f aca="false">K288</f>
        <v>-0.0175</v>
      </c>
      <c r="M288" s="32" t="n">
        <f aca="false">VLOOKUP($A288,Table,MATCH(M$4,Curves,0))</f>
        <v>0.01</v>
      </c>
      <c r="N288" s="98" t="n">
        <f aca="false">VLOOKUP($A288,Table,MATCH(N$4,Curves,0))</f>
        <v>0.03</v>
      </c>
      <c r="O288" s="99" t="n">
        <f aca="false">N288</f>
        <v>0.03</v>
      </c>
      <c r="P288" s="100"/>
      <c r="Q288" s="99" t="n">
        <f aca="false">O288+L288+I288</f>
        <v>4.05</v>
      </c>
      <c r="R288" s="100"/>
      <c r="S288" s="35" t="n">
        <f aca="false">A289-A288</f>
        <v>31</v>
      </c>
      <c r="T288" s="101" t="n">
        <f aca="false">CHOOSE(F$3,A289+24,A288)</f>
        <v>45347</v>
      </c>
      <c r="U288" s="35" t="n">
        <f aca="false">T288-C$3</f>
        <v>8573</v>
      </c>
      <c r="V288" s="32" t="n">
        <f aca="false">VLOOKUP($A288,Table,MATCH(V$4,Curves,0))</f>
        <v>0.070859002456139</v>
      </c>
      <c r="W288" s="102" t="n">
        <f aca="false">1/(1+CHOOSE(F$3,(V289+($K$3/10000))/2,(V288+($K$3/10000))/2))^(2*U288/365.25)</f>
        <v>0.195071523316569</v>
      </c>
      <c r="X288" s="35" t="n">
        <f aca="false">IF(AND(mthbeg&lt;=A288,mthend&gt;=A288),1,0)</f>
        <v>0</v>
      </c>
      <c r="Y288" s="35" t="n">
        <f aca="false">S288*X288</f>
        <v>0</v>
      </c>
      <c r="AA288" s="89" t="n">
        <f aca="false">F288*G288</f>
        <v>0</v>
      </c>
      <c r="AB288" s="89" t="n">
        <f aca="false">$F288*H288</f>
        <v>0</v>
      </c>
      <c r="AC288" s="89" t="n">
        <f aca="false">$F288*I288</f>
        <v>0</v>
      </c>
      <c r="AD288" s="89" t="n">
        <f aca="false">$F288*J288</f>
        <v>-0</v>
      </c>
      <c r="AE288" s="89" t="n">
        <f aca="false">$F288*K288</f>
        <v>-0</v>
      </c>
      <c r="AF288" s="89" t="n">
        <f aca="false">$F288*L288</f>
        <v>-0</v>
      </c>
      <c r="AG288" s="89" t="n">
        <f aca="false">$F288*M288</f>
        <v>0</v>
      </c>
      <c r="AH288" s="89" t="n">
        <f aca="false">$F288*N288</f>
        <v>0</v>
      </c>
      <c r="AI288" s="89" t="n">
        <f aca="false">F288*O288</f>
        <v>0</v>
      </c>
      <c r="AJ288" s="93"/>
      <c r="AK288" s="89" t="n">
        <f aca="false">CHOOSE($G$3,AB288-AC288,AC288-AB288)</f>
        <v>0</v>
      </c>
      <c r="AL288" s="89" t="n">
        <f aca="false">CHOOSE($G$3,AE288-AF288,AF288-AE288)</f>
        <v>0</v>
      </c>
      <c r="AM288" s="89" t="n">
        <f aca="false">CHOOSE($G$3,AH288-AI288,AI288-AH288)</f>
        <v>0</v>
      </c>
      <c r="AN288" s="103" t="n">
        <f aca="false">SUM(AK288:AM288)</f>
        <v>0</v>
      </c>
      <c r="AP288" s="89" t="n">
        <f aca="false">CHOOSE($G$3,AA288-AB288,AB288-AA288)</f>
        <v>0</v>
      </c>
      <c r="AQ288" s="89" t="n">
        <f aca="false">CHOOSE($G$3,AD288-AE288,AE288-AD288)</f>
        <v>0</v>
      </c>
      <c r="AR288" s="89" t="n">
        <f aca="false">CHOOSE($G$3,AG288-AH288,AH288-AG288)</f>
        <v>0</v>
      </c>
      <c r="AS288" s="103" t="n">
        <f aca="false">AP288+AQ288+AR288</f>
        <v>0</v>
      </c>
      <c r="AT288" s="103"/>
      <c r="AU288" s="90" t="n">
        <f aca="false">AS288+AN288</f>
        <v>0</v>
      </c>
      <c r="AW288" s="90" t="n">
        <f aca="false">AI288+AF288+AC288</f>
        <v>0</v>
      </c>
      <c r="AX288" s="104"/>
    </row>
    <row r="289" customFormat="false" ht="12" hidden="false" customHeight="true" outlineLevel="0" collapsed="false">
      <c r="A289" s="94" t="n">
        <f aca="false">EDATE(A288,1)</f>
        <v>45323</v>
      </c>
      <c r="B289" s="95" t="n">
        <f aca="false">VLOOKUP(MONTH(A289),Volumes,4)</f>
        <v>10000</v>
      </c>
      <c r="C289" s="96"/>
      <c r="D289" s="97" t="n">
        <f aca="false">B289+C289</f>
        <v>10000</v>
      </c>
      <c r="E289" s="84" t="n">
        <f aca="false">IF(X289=0,0,IF(AND(X289=1,$H$3=1),D289*S289,IF($H$3=2,D289,"N/A")))</f>
        <v>0</v>
      </c>
      <c r="F289" s="84" t="n">
        <f aca="false">E289*W289</f>
        <v>0</v>
      </c>
      <c r="G289" s="32" t="n">
        <f aca="false">VLOOKUP($A289,Table,MATCH(G$4,Curves,0))</f>
        <v>4.0375</v>
      </c>
      <c r="H289" s="98" t="n">
        <f aca="false">G289</f>
        <v>4.0375</v>
      </c>
      <c r="I289" s="99" t="n">
        <f aca="false">H289</f>
        <v>4.0375</v>
      </c>
      <c r="J289" s="32" t="n">
        <f aca="false">VLOOKUP($A289,Table,MATCH(J$4,Curves,0))</f>
        <v>-0.0175</v>
      </c>
      <c r="K289" s="98" t="n">
        <f aca="false">J289</f>
        <v>-0.0175</v>
      </c>
      <c r="L289" s="99" t="n">
        <f aca="false">K289</f>
        <v>-0.0175</v>
      </c>
      <c r="M289" s="32" t="n">
        <f aca="false">VLOOKUP($A289,Table,MATCH(M$4,Curves,0))</f>
        <v>0.01</v>
      </c>
      <c r="N289" s="98" t="n">
        <f aca="false">VLOOKUP($A289,Table,MATCH(N$4,Curves,0))</f>
        <v>0.03</v>
      </c>
      <c r="O289" s="99" t="n">
        <f aca="false">N289</f>
        <v>0.03</v>
      </c>
      <c r="P289" s="100"/>
      <c r="Q289" s="99" t="n">
        <f aca="false">O289+L289+I289</f>
        <v>4.05</v>
      </c>
      <c r="R289" s="100"/>
      <c r="S289" s="35" t="n">
        <f aca="false">A290-A289</f>
        <v>29</v>
      </c>
      <c r="T289" s="101" t="n">
        <f aca="false">CHOOSE(F$3,A290+24,A289)</f>
        <v>45376</v>
      </c>
      <c r="U289" s="35" t="n">
        <f aca="false">T289-C$3</f>
        <v>8602</v>
      </c>
      <c r="V289" s="32" t="n">
        <f aca="false">VLOOKUP($A289,Table,MATCH(V$4,Curves,0))</f>
        <v>0.070859002456139</v>
      </c>
      <c r="W289" s="102" t="n">
        <f aca="false">1/(1+CHOOSE(F$3,(V290+($K$3/10000))/2,(V289+($K$3/10000))/2))^(2*U289/365.25)</f>
        <v>0.193996013203379</v>
      </c>
      <c r="X289" s="35" t="n">
        <f aca="false">IF(AND(mthbeg&lt;=A289,mthend&gt;=A289),1,0)</f>
        <v>0</v>
      </c>
      <c r="Y289" s="35" t="n">
        <f aca="false">S289*X289</f>
        <v>0</v>
      </c>
      <c r="AA289" s="89" t="n">
        <f aca="false">F289*G289</f>
        <v>0</v>
      </c>
      <c r="AB289" s="89" t="n">
        <f aca="false">$F289*H289</f>
        <v>0</v>
      </c>
      <c r="AC289" s="89" t="n">
        <f aca="false">$F289*I289</f>
        <v>0</v>
      </c>
      <c r="AD289" s="89" t="n">
        <f aca="false">$F289*J289</f>
        <v>-0</v>
      </c>
      <c r="AE289" s="89" t="n">
        <f aca="false">$F289*K289</f>
        <v>-0</v>
      </c>
      <c r="AF289" s="89" t="n">
        <f aca="false">$F289*L289</f>
        <v>-0</v>
      </c>
      <c r="AG289" s="89" t="n">
        <f aca="false">$F289*M289</f>
        <v>0</v>
      </c>
      <c r="AH289" s="89" t="n">
        <f aca="false">$F289*N289</f>
        <v>0</v>
      </c>
      <c r="AI289" s="89" t="n">
        <f aca="false">F289*O289</f>
        <v>0</v>
      </c>
      <c r="AJ289" s="93"/>
      <c r="AK289" s="89" t="n">
        <f aca="false">CHOOSE($G$3,AB289-AC289,AC289-AB289)</f>
        <v>0</v>
      </c>
      <c r="AL289" s="89" t="n">
        <f aca="false">CHOOSE($G$3,AE289-AF289,AF289-AE289)</f>
        <v>0</v>
      </c>
      <c r="AM289" s="89" t="n">
        <f aca="false">CHOOSE($G$3,AH289-AI289,AI289-AH289)</f>
        <v>0</v>
      </c>
      <c r="AN289" s="103" t="n">
        <f aca="false">SUM(AK289:AM289)</f>
        <v>0</v>
      </c>
      <c r="AP289" s="89" t="n">
        <f aca="false">CHOOSE($G$3,AA289-AB289,AB289-AA289)</f>
        <v>0</v>
      </c>
      <c r="AQ289" s="89" t="n">
        <f aca="false">CHOOSE($G$3,AD289-AE289,AE289-AD289)</f>
        <v>0</v>
      </c>
      <c r="AR289" s="89" t="n">
        <f aca="false">CHOOSE($G$3,AG289-AH289,AH289-AG289)</f>
        <v>0</v>
      </c>
      <c r="AS289" s="103" t="n">
        <f aca="false">AP289+AQ289+AR289</f>
        <v>0</v>
      </c>
      <c r="AT289" s="103"/>
      <c r="AU289" s="90" t="n">
        <f aca="false">AS289+AN289</f>
        <v>0</v>
      </c>
      <c r="AW289" s="90" t="n">
        <f aca="false">AI289+AF289+AC289</f>
        <v>0</v>
      </c>
      <c r="AX289" s="104"/>
    </row>
    <row r="290" customFormat="false" ht="12" hidden="false" customHeight="true" outlineLevel="0" collapsed="false">
      <c r="A290" s="94" t="n">
        <f aca="false">EDATE(A289,1)</f>
        <v>45352</v>
      </c>
      <c r="B290" s="95" t="n">
        <f aca="false">VLOOKUP(MONTH(A290),Volumes,4)</f>
        <v>10000</v>
      </c>
      <c r="C290" s="96"/>
      <c r="D290" s="97" t="n">
        <f aca="false">B290+C290</f>
        <v>10000</v>
      </c>
      <c r="E290" s="84" t="n">
        <f aca="false">IF(X290=0,0,IF(AND(X290=1,$H$3=1),D290*S290,IF($H$3=2,D290,"N/A")))</f>
        <v>0</v>
      </c>
      <c r="F290" s="84" t="n">
        <f aca="false">E290*W290</f>
        <v>0</v>
      </c>
      <c r="G290" s="32" t="n">
        <f aca="false">VLOOKUP($A290,Table,MATCH(G$4,Curves,0))</f>
        <v>4.0375</v>
      </c>
      <c r="H290" s="98" t="n">
        <f aca="false">G290</f>
        <v>4.0375</v>
      </c>
      <c r="I290" s="99" t="n">
        <f aca="false">H290</f>
        <v>4.0375</v>
      </c>
      <c r="J290" s="32" t="n">
        <f aca="false">VLOOKUP($A290,Table,MATCH(J$4,Curves,0))</f>
        <v>-0.0175</v>
      </c>
      <c r="K290" s="98" t="n">
        <f aca="false">J290</f>
        <v>-0.0175</v>
      </c>
      <c r="L290" s="99" t="n">
        <f aca="false">K290</f>
        <v>-0.0175</v>
      </c>
      <c r="M290" s="32" t="n">
        <f aca="false">VLOOKUP($A290,Table,MATCH(M$4,Curves,0))</f>
        <v>0.01</v>
      </c>
      <c r="N290" s="98" t="n">
        <f aca="false">VLOOKUP($A290,Table,MATCH(N$4,Curves,0))</f>
        <v>0.03</v>
      </c>
      <c r="O290" s="99" t="n">
        <f aca="false">N290</f>
        <v>0.03</v>
      </c>
      <c r="P290" s="100"/>
      <c r="Q290" s="99" t="n">
        <f aca="false">O290+L290+I290</f>
        <v>4.05</v>
      </c>
      <c r="R290" s="100"/>
      <c r="S290" s="35" t="n">
        <f aca="false">A291-A290</f>
        <v>31</v>
      </c>
      <c r="T290" s="101" t="n">
        <f aca="false">CHOOSE(F$3,A291+24,A290)</f>
        <v>45407</v>
      </c>
      <c r="U290" s="35" t="n">
        <f aca="false">T290-C$3</f>
        <v>8633</v>
      </c>
      <c r="V290" s="32" t="n">
        <f aca="false">VLOOKUP($A290,Table,MATCH(V$4,Curves,0))</f>
        <v>0.070859002456139</v>
      </c>
      <c r="W290" s="102" t="n">
        <f aca="false">1/(1+CHOOSE(F$3,(V291+($K$3/10000))/2,(V290+($K$3/10000))/2))^(2*U290/365.25)</f>
        <v>0.192852886401787</v>
      </c>
      <c r="X290" s="35" t="n">
        <f aca="false">IF(AND(mthbeg&lt;=A290,mthend&gt;=A290),1,0)</f>
        <v>0</v>
      </c>
      <c r="Y290" s="35" t="n">
        <f aca="false">S290*X290</f>
        <v>0</v>
      </c>
      <c r="AA290" s="89" t="n">
        <f aca="false">F290*G290</f>
        <v>0</v>
      </c>
      <c r="AB290" s="89" t="n">
        <f aca="false">$F290*H290</f>
        <v>0</v>
      </c>
      <c r="AC290" s="89" t="n">
        <f aca="false">$F290*I290</f>
        <v>0</v>
      </c>
      <c r="AD290" s="89" t="n">
        <f aca="false">$F290*J290</f>
        <v>-0</v>
      </c>
      <c r="AE290" s="89" t="n">
        <f aca="false">$F290*K290</f>
        <v>-0</v>
      </c>
      <c r="AF290" s="89" t="n">
        <f aca="false">$F290*L290</f>
        <v>-0</v>
      </c>
      <c r="AG290" s="89" t="n">
        <f aca="false">$F290*M290</f>
        <v>0</v>
      </c>
      <c r="AH290" s="89" t="n">
        <f aca="false">$F290*N290</f>
        <v>0</v>
      </c>
      <c r="AI290" s="89" t="n">
        <f aca="false">F290*O290</f>
        <v>0</v>
      </c>
      <c r="AJ290" s="93"/>
      <c r="AK290" s="89" t="n">
        <f aca="false">CHOOSE($G$3,AB290-AC290,AC290-AB290)</f>
        <v>0</v>
      </c>
      <c r="AL290" s="89" t="n">
        <f aca="false">CHOOSE($G$3,AE290-AF290,AF290-AE290)</f>
        <v>0</v>
      </c>
      <c r="AM290" s="89" t="n">
        <f aca="false">CHOOSE($G$3,AH290-AI290,AI290-AH290)</f>
        <v>0</v>
      </c>
      <c r="AN290" s="103" t="n">
        <f aca="false">SUM(AK290:AM290)</f>
        <v>0</v>
      </c>
      <c r="AP290" s="89" t="n">
        <f aca="false">CHOOSE($G$3,AA290-AB290,AB290-AA290)</f>
        <v>0</v>
      </c>
      <c r="AQ290" s="89" t="n">
        <f aca="false">CHOOSE($G$3,AD290-AE290,AE290-AD290)</f>
        <v>0</v>
      </c>
      <c r="AR290" s="89" t="n">
        <f aca="false">CHOOSE($G$3,AG290-AH290,AH290-AG290)</f>
        <v>0</v>
      </c>
      <c r="AS290" s="103" t="n">
        <f aca="false">AP290+AQ290+AR290</f>
        <v>0</v>
      </c>
      <c r="AT290" s="103"/>
      <c r="AU290" s="90" t="n">
        <f aca="false">AS290+AN290</f>
        <v>0</v>
      </c>
      <c r="AW290" s="90" t="n">
        <f aca="false">AI290+AF290+AC290</f>
        <v>0</v>
      </c>
      <c r="AX290" s="104"/>
    </row>
    <row r="291" customFormat="false" ht="12" hidden="false" customHeight="true" outlineLevel="0" collapsed="false">
      <c r="A291" s="94" t="n">
        <f aca="false">EDATE(A290,1)</f>
        <v>45383</v>
      </c>
      <c r="B291" s="95" t="n">
        <f aca="false">VLOOKUP(MONTH(A291),Volumes,4)</f>
        <v>10000</v>
      </c>
      <c r="C291" s="96"/>
      <c r="D291" s="97" t="n">
        <f aca="false">B291+C291</f>
        <v>10000</v>
      </c>
      <c r="E291" s="84" t="n">
        <f aca="false">IF(X291=0,0,IF(AND(X291=1,$H$3=1),D291*S291,IF($H$3=2,D291,"N/A")))</f>
        <v>0</v>
      </c>
      <c r="F291" s="84" t="n">
        <f aca="false">E291*W291</f>
        <v>0</v>
      </c>
      <c r="G291" s="32" t="n">
        <f aca="false">VLOOKUP($A291,Table,MATCH(G$4,Curves,0))</f>
        <v>4.0375</v>
      </c>
      <c r="H291" s="98" t="n">
        <f aca="false">G291</f>
        <v>4.0375</v>
      </c>
      <c r="I291" s="99" t="n">
        <f aca="false">H291</f>
        <v>4.0375</v>
      </c>
      <c r="J291" s="32" t="n">
        <f aca="false">VLOOKUP($A291,Table,MATCH(J$4,Curves,0))</f>
        <v>-0.0175</v>
      </c>
      <c r="K291" s="98" t="n">
        <f aca="false">J291</f>
        <v>-0.0175</v>
      </c>
      <c r="L291" s="99" t="n">
        <f aca="false">K291</f>
        <v>-0.0175</v>
      </c>
      <c r="M291" s="32" t="n">
        <f aca="false">VLOOKUP($A291,Table,MATCH(M$4,Curves,0))</f>
        <v>0.01</v>
      </c>
      <c r="N291" s="98" t="n">
        <f aca="false">VLOOKUP($A291,Table,MATCH(N$4,Curves,0))</f>
        <v>0.03</v>
      </c>
      <c r="O291" s="99" t="n">
        <f aca="false">N291</f>
        <v>0.03</v>
      </c>
      <c r="P291" s="100"/>
      <c r="Q291" s="99" t="n">
        <f aca="false">O291+L291+I291</f>
        <v>4.05</v>
      </c>
      <c r="R291" s="100"/>
      <c r="S291" s="35" t="n">
        <f aca="false">A292-A291</f>
        <v>30</v>
      </c>
      <c r="T291" s="101" t="n">
        <f aca="false">CHOOSE(F$3,A292+24,A291)</f>
        <v>45437</v>
      </c>
      <c r="U291" s="35" t="n">
        <f aca="false">T291-C$3</f>
        <v>8663</v>
      </c>
      <c r="V291" s="32" t="n">
        <f aca="false">VLOOKUP($A291,Table,MATCH(V$4,Curves,0))</f>
        <v>0.070859002456139</v>
      </c>
      <c r="W291" s="102" t="n">
        <f aca="false">1/(1+CHOOSE(F$3,(V292+($K$3/10000))/2,(V291+($K$3/10000))/2))^(2*U291/365.25)</f>
        <v>0.191753048544867</v>
      </c>
      <c r="X291" s="35" t="n">
        <f aca="false">IF(AND(mthbeg&lt;=A291,mthend&gt;=A291),1,0)</f>
        <v>0</v>
      </c>
      <c r="Y291" s="35" t="n">
        <f aca="false">S291*X291</f>
        <v>0</v>
      </c>
      <c r="AA291" s="89" t="n">
        <f aca="false">F291*G291</f>
        <v>0</v>
      </c>
      <c r="AB291" s="89" t="n">
        <f aca="false">$F291*H291</f>
        <v>0</v>
      </c>
      <c r="AC291" s="89" t="n">
        <f aca="false">$F291*I291</f>
        <v>0</v>
      </c>
      <c r="AD291" s="89" t="n">
        <f aca="false">$F291*J291</f>
        <v>-0</v>
      </c>
      <c r="AE291" s="89" t="n">
        <f aca="false">$F291*K291</f>
        <v>-0</v>
      </c>
      <c r="AF291" s="89" t="n">
        <f aca="false">$F291*L291</f>
        <v>-0</v>
      </c>
      <c r="AG291" s="89" t="n">
        <f aca="false">$F291*M291</f>
        <v>0</v>
      </c>
      <c r="AH291" s="89" t="n">
        <f aca="false">$F291*N291</f>
        <v>0</v>
      </c>
      <c r="AI291" s="89" t="n">
        <f aca="false">F291*O291</f>
        <v>0</v>
      </c>
      <c r="AJ291" s="93"/>
      <c r="AK291" s="89" t="n">
        <f aca="false">CHOOSE($G$3,AB291-AC291,AC291-AB291)</f>
        <v>0</v>
      </c>
      <c r="AL291" s="89" t="n">
        <f aca="false">CHOOSE($G$3,AE291-AF291,AF291-AE291)</f>
        <v>0</v>
      </c>
      <c r="AM291" s="89" t="n">
        <f aca="false">CHOOSE($G$3,AH291-AI291,AI291-AH291)</f>
        <v>0</v>
      </c>
      <c r="AN291" s="103" t="n">
        <f aca="false">SUM(AK291:AM291)</f>
        <v>0</v>
      </c>
      <c r="AP291" s="89" t="n">
        <f aca="false">CHOOSE($G$3,AA291-AB291,AB291-AA291)</f>
        <v>0</v>
      </c>
      <c r="AQ291" s="89" t="n">
        <f aca="false">CHOOSE($G$3,AD291-AE291,AE291-AD291)</f>
        <v>0</v>
      </c>
      <c r="AR291" s="89" t="n">
        <f aca="false">CHOOSE($G$3,AG291-AH291,AH291-AG291)</f>
        <v>0</v>
      </c>
      <c r="AS291" s="103" t="n">
        <f aca="false">AP291+AQ291+AR291</f>
        <v>0</v>
      </c>
      <c r="AT291" s="103"/>
      <c r="AU291" s="90" t="n">
        <f aca="false">AS291+AN291</f>
        <v>0</v>
      </c>
      <c r="AW291" s="90" t="n">
        <f aca="false">AI291+AF291+AC291</f>
        <v>0</v>
      </c>
      <c r="AX291" s="104"/>
    </row>
    <row r="292" customFormat="false" ht="12" hidden="false" customHeight="true" outlineLevel="0" collapsed="false">
      <c r="A292" s="94" t="n">
        <f aca="false">EDATE(A291,1)</f>
        <v>45413</v>
      </c>
      <c r="B292" s="95" t="n">
        <f aca="false">VLOOKUP(MONTH(A292),Volumes,4)</f>
        <v>20000</v>
      </c>
      <c r="C292" s="96"/>
      <c r="D292" s="97" t="n">
        <f aca="false">B292+C292</f>
        <v>20000</v>
      </c>
      <c r="E292" s="84" t="n">
        <f aca="false">IF(X292=0,0,IF(AND(X292=1,$H$3=1),D292*S292,IF($H$3=2,D292,"N/A")))</f>
        <v>0</v>
      </c>
      <c r="F292" s="84" t="n">
        <f aca="false">E292*W292</f>
        <v>0</v>
      </c>
      <c r="G292" s="32" t="n">
        <f aca="false">VLOOKUP($A292,Table,MATCH(G$4,Curves,0))</f>
        <v>4.0375</v>
      </c>
      <c r="H292" s="98" t="n">
        <f aca="false">G292</f>
        <v>4.0375</v>
      </c>
      <c r="I292" s="99" t="n">
        <f aca="false">H292</f>
        <v>4.0375</v>
      </c>
      <c r="J292" s="32" t="n">
        <f aca="false">VLOOKUP($A292,Table,MATCH(J$4,Curves,0))</f>
        <v>-0.0175</v>
      </c>
      <c r="K292" s="98" t="n">
        <f aca="false">J292</f>
        <v>-0.0175</v>
      </c>
      <c r="L292" s="99" t="n">
        <f aca="false">K292</f>
        <v>-0.0175</v>
      </c>
      <c r="M292" s="32" t="n">
        <f aca="false">VLOOKUP($A292,Table,MATCH(M$4,Curves,0))</f>
        <v>0.01</v>
      </c>
      <c r="N292" s="98" t="n">
        <f aca="false">VLOOKUP($A292,Table,MATCH(N$4,Curves,0))</f>
        <v>0.03</v>
      </c>
      <c r="O292" s="99" t="n">
        <f aca="false">N292</f>
        <v>0.03</v>
      </c>
      <c r="P292" s="100"/>
      <c r="Q292" s="99" t="n">
        <f aca="false">O292+L292+I292</f>
        <v>4.05</v>
      </c>
      <c r="R292" s="100"/>
      <c r="S292" s="35" t="n">
        <f aca="false">A293-A292</f>
        <v>31</v>
      </c>
      <c r="T292" s="101" t="n">
        <f aca="false">CHOOSE(F$3,A293+24,A292)</f>
        <v>45468</v>
      </c>
      <c r="U292" s="35" t="n">
        <f aca="false">T292-C$3</f>
        <v>8694</v>
      </c>
      <c r="V292" s="32" t="n">
        <f aca="false">VLOOKUP($A292,Table,MATCH(V$4,Curves,0))</f>
        <v>0.070859002456139</v>
      </c>
      <c r="W292" s="102" t="n">
        <f aca="false">1/(1+CHOOSE(F$3,(V293+($K$3/10000))/2,(V292+($K$3/10000))/2))^(2*U292/365.25)</f>
        <v>0.190623138473731</v>
      </c>
      <c r="X292" s="35" t="n">
        <f aca="false">IF(AND(mthbeg&lt;=A292,mthend&gt;=A292),1,0)</f>
        <v>0</v>
      </c>
      <c r="Y292" s="35" t="n">
        <f aca="false">S292*X292</f>
        <v>0</v>
      </c>
      <c r="AA292" s="89" t="n">
        <f aca="false">F292*G292</f>
        <v>0</v>
      </c>
      <c r="AB292" s="89" t="n">
        <f aca="false">$F292*H292</f>
        <v>0</v>
      </c>
      <c r="AC292" s="89" t="n">
        <f aca="false">$F292*I292</f>
        <v>0</v>
      </c>
      <c r="AD292" s="89" t="n">
        <f aca="false">$F292*J292</f>
        <v>-0</v>
      </c>
      <c r="AE292" s="89" t="n">
        <f aca="false">$F292*K292</f>
        <v>-0</v>
      </c>
      <c r="AF292" s="89" t="n">
        <f aca="false">$F292*L292</f>
        <v>-0</v>
      </c>
      <c r="AG292" s="89" t="n">
        <f aca="false">$F292*M292</f>
        <v>0</v>
      </c>
      <c r="AH292" s="89" t="n">
        <f aca="false">$F292*N292</f>
        <v>0</v>
      </c>
      <c r="AI292" s="89" t="n">
        <f aca="false">F292*O292</f>
        <v>0</v>
      </c>
      <c r="AJ292" s="93"/>
      <c r="AK292" s="89" t="n">
        <f aca="false">CHOOSE($G$3,AB292-AC292,AC292-AB292)</f>
        <v>0</v>
      </c>
      <c r="AL292" s="89" t="n">
        <f aca="false">CHOOSE($G$3,AE292-AF292,AF292-AE292)</f>
        <v>0</v>
      </c>
      <c r="AM292" s="89" t="n">
        <f aca="false">CHOOSE($G$3,AH292-AI292,AI292-AH292)</f>
        <v>0</v>
      </c>
      <c r="AN292" s="103" t="n">
        <f aca="false">SUM(AK292:AM292)</f>
        <v>0</v>
      </c>
      <c r="AP292" s="89" t="n">
        <f aca="false">CHOOSE($G$3,AA292-AB292,AB292-AA292)</f>
        <v>0</v>
      </c>
      <c r="AQ292" s="89" t="n">
        <f aca="false">CHOOSE($G$3,AD292-AE292,AE292-AD292)</f>
        <v>0</v>
      </c>
      <c r="AR292" s="89" t="n">
        <f aca="false">CHOOSE($G$3,AG292-AH292,AH292-AG292)</f>
        <v>0</v>
      </c>
      <c r="AS292" s="103" t="n">
        <f aca="false">AP292+AQ292+AR292</f>
        <v>0</v>
      </c>
      <c r="AT292" s="103"/>
      <c r="AU292" s="90" t="n">
        <f aca="false">AS292+AN292</f>
        <v>0</v>
      </c>
      <c r="AW292" s="90" t="n">
        <f aca="false">AI292+AF292+AC292</f>
        <v>0</v>
      </c>
      <c r="AX292" s="104"/>
    </row>
    <row r="293" customFormat="false" ht="12" hidden="false" customHeight="true" outlineLevel="0" collapsed="false">
      <c r="A293" s="94" t="n">
        <f aca="false">EDATE(A292,1)</f>
        <v>45444</v>
      </c>
      <c r="B293" s="95" t="n">
        <f aca="false">VLOOKUP(MONTH(A293),Volumes,4)</f>
        <v>40000</v>
      </c>
      <c r="C293" s="96"/>
      <c r="D293" s="97" t="n">
        <f aca="false">B293+C293</f>
        <v>40000</v>
      </c>
      <c r="E293" s="84" t="n">
        <f aca="false">IF(X293=0,0,IF(AND(X293=1,$H$3=1),D293*S293,IF($H$3=2,D293,"N/A")))</f>
        <v>0</v>
      </c>
      <c r="F293" s="84" t="n">
        <f aca="false">E293*W293</f>
        <v>0</v>
      </c>
      <c r="G293" s="32" t="n">
        <f aca="false">VLOOKUP($A293,Table,MATCH(G$4,Curves,0))</f>
        <v>4.0375</v>
      </c>
      <c r="H293" s="98" t="n">
        <f aca="false">G293</f>
        <v>4.0375</v>
      </c>
      <c r="I293" s="99" t="n">
        <f aca="false">H293</f>
        <v>4.0375</v>
      </c>
      <c r="J293" s="32" t="n">
        <f aca="false">VLOOKUP($A293,Table,MATCH(J$4,Curves,0))</f>
        <v>-0.0175</v>
      </c>
      <c r="K293" s="98" t="n">
        <f aca="false">J293</f>
        <v>-0.0175</v>
      </c>
      <c r="L293" s="99" t="n">
        <f aca="false">K293</f>
        <v>-0.0175</v>
      </c>
      <c r="M293" s="32" t="n">
        <f aca="false">VLOOKUP($A293,Table,MATCH(M$4,Curves,0))</f>
        <v>0.01</v>
      </c>
      <c r="N293" s="98" t="n">
        <f aca="false">VLOOKUP($A293,Table,MATCH(N$4,Curves,0))</f>
        <v>0.03</v>
      </c>
      <c r="O293" s="99" t="n">
        <f aca="false">N293</f>
        <v>0.03</v>
      </c>
      <c r="P293" s="100"/>
      <c r="Q293" s="99" t="n">
        <f aca="false">O293+L293+I293</f>
        <v>4.05</v>
      </c>
      <c r="R293" s="100"/>
      <c r="S293" s="35" t="n">
        <f aca="false">A294-A293</f>
        <v>30</v>
      </c>
      <c r="T293" s="101" t="n">
        <f aca="false">CHOOSE(F$3,A294+24,A293)</f>
        <v>45498</v>
      </c>
      <c r="U293" s="35" t="n">
        <f aca="false">T293-C$3</f>
        <v>8724</v>
      </c>
      <c r="V293" s="32" t="n">
        <f aca="false">VLOOKUP($A293,Table,MATCH(V$4,Curves,0))</f>
        <v>0.070859002456139</v>
      </c>
      <c r="W293" s="102" t="n">
        <f aca="false">1/(1+CHOOSE(F$3,(V294+($K$3/10000))/2,(V293+($K$3/10000))/2))^(2*U293/365.25)</f>
        <v>0.189536016844339</v>
      </c>
      <c r="X293" s="35" t="n">
        <f aca="false">IF(AND(mthbeg&lt;=A293,mthend&gt;=A293),1,0)</f>
        <v>0</v>
      </c>
      <c r="Y293" s="35" t="n">
        <f aca="false">S293*X293</f>
        <v>0</v>
      </c>
      <c r="AA293" s="89" t="n">
        <f aca="false">F293*G293</f>
        <v>0</v>
      </c>
      <c r="AB293" s="89" t="n">
        <f aca="false">$F293*H293</f>
        <v>0</v>
      </c>
      <c r="AC293" s="89" t="n">
        <f aca="false">$F293*I293</f>
        <v>0</v>
      </c>
      <c r="AD293" s="89" t="n">
        <f aca="false">$F293*J293</f>
        <v>-0</v>
      </c>
      <c r="AE293" s="89" t="n">
        <f aca="false">$F293*K293</f>
        <v>-0</v>
      </c>
      <c r="AF293" s="89" t="n">
        <f aca="false">$F293*L293</f>
        <v>-0</v>
      </c>
      <c r="AG293" s="89" t="n">
        <f aca="false">$F293*M293</f>
        <v>0</v>
      </c>
      <c r="AH293" s="89" t="n">
        <f aca="false">$F293*N293</f>
        <v>0</v>
      </c>
      <c r="AI293" s="89" t="n">
        <f aca="false">F293*O293</f>
        <v>0</v>
      </c>
      <c r="AJ293" s="93"/>
      <c r="AK293" s="89" t="n">
        <f aca="false">CHOOSE($G$3,AB293-AC293,AC293-AB293)</f>
        <v>0</v>
      </c>
      <c r="AL293" s="89" t="n">
        <f aca="false">CHOOSE($G$3,AE293-AF293,AF293-AE293)</f>
        <v>0</v>
      </c>
      <c r="AM293" s="89" t="n">
        <f aca="false">CHOOSE($G$3,AH293-AI293,AI293-AH293)</f>
        <v>0</v>
      </c>
      <c r="AN293" s="103" t="n">
        <f aca="false">SUM(AK293:AM293)</f>
        <v>0</v>
      </c>
      <c r="AP293" s="89" t="n">
        <f aca="false">CHOOSE($G$3,AA293-AB293,AB293-AA293)</f>
        <v>0</v>
      </c>
      <c r="AQ293" s="89" t="n">
        <f aca="false">CHOOSE($G$3,AD293-AE293,AE293-AD293)</f>
        <v>0</v>
      </c>
      <c r="AR293" s="89" t="n">
        <f aca="false">CHOOSE($G$3,AG293-AH293,AH293-AG293)</f>
        <v>0</v>
      </c>
      <c r="AS293" s="103" t="n">
        <f aca="false">AP293+AQ293+AR293</f>
        <v>0</v>
      </c>
      <c r="AT293" s="103"/>
      <c r="AU293" s="90" t="n">
        <f aca="false">AS293+AN293</f>
        <v>0</v>
      </c>
      <c r="AW293" s="90" t="n">
        <f aca="false">AI293+AF293+AC293</f>
        <v>0</v>
      </c>
      <c r="AX293" s="104"/>
    </row>
    <row r="294" customFormat="false" ht="12" hidden="false" customHeight="true" outlineLevel="0" collapsed="false">
      <c r="A294" s="94" t="n">
        <f aca="false">EDATE(A293,1)</f>
        <v>45474</v>
      </c>
      <c r="B294" s="95" t="n">
        <f aca="false">VLOOKUP(MONTH(A294),Volumes,4)</f>
        <v>40000</v>
      </c>
      <c r="C294" s="96"/>
      <c r="D294" s="97" t="n">
        <f aca="false">B294+C294</f>
        <v>40000</v>
      </c>
      <c r="E294" s="84" t="n">
        <f aca="false">IF(X294=0,0,IF(AND(X294=1,$H$3=1),D294*S294,IF($H$3=2,D294,"N/A")))</f>
        <v>0</v>
      </c>
      <c r="F294" s="84" t="n">
        <f aca="false">E294*W294</f>
        <v>0</v>
      </c>
      <c r="G294" s="32" t="n">
        <f aca="false">VLOOKUP($A294,Table,MATCH(G$4,Curves,0))</f>
        <v>4.0375</v>
      </c>
      <c r="H294" s="98" t="n">
        <f aca="false">G294</f>
        <v>4.0375</v>
      </c>
      <c r="I294" s="99" t="n">
        <f aca="false">H294</f>
        <v>4.0375</v>
      </c>
      <c r="J294" s="32" t="n">
        <f aca="false">VLOOKUP($A294,Table,MATCH(J$4,Curves,0))</f>
        <v>-0.0175</v>
      </c>
      <c r="K294" s="98" t="n">
        <f aca="false">J294</f>
        <v>-0.0175</v>
      </c>
      <c r="L294" s="99" t="n">
        <f aca="false">K294</f>
        <v>-0.0175</v>
      </c>
      <c r="M294" s="32" t="n">
        <f aca="false">VLOOKUP($A294,Table,MATCH(M$4,Curves,0))</f>
        <v>0.01</v>
      </c>
      <c r="N294" s="98" t="n">
        <f aca="false">VLOOKUP($A294,Table,MATCH(N$4,Curves,0))</f>
        <v>0.03</v>
      </c>
      <c r="O294" s="99" t="n">
        <f aca="false">N294</f>
        <v>0.03</v>
      </c>
      <c r="P294" s="100"/>
      <c r="Q294" s="99" t="n">
        <f aca="false">O294+L294+I294</f>
        <v>4.05</v>
      </c>
      <c r="R294" s="100"/>
      <c r="S294" s="35" t="n">
        <f aca="false">A295-A294</f>
        <v>31</v>
      </c>
      <c r="T294" s="101" t="n">
        <f aca="false">CHOOSE(F$3,A295+24,A294)</f>
        <v>45529</v>
      </c>
      <c r="U294" s="35" t="n">
        <f aca="false">T294-C$3</f>
        <v>8755</v>
      </c>
      <c r="V294" s="32" t="n">
        <f aca="false">VLOOKUP($A294,Table,MATCH(V$4,Curves,0))</f>
        <v>0.070859002456139</v>
      </c>
      <c r="W294" s="102" t="n">
        <f aca="false">1/(1+CHOOSE(F$3,(V295+($K$3/10000))/2,(V294+($K$3/10000))/2))^(2*U294/365.25)</f>
        <v>0.188419170692997</v>
      </c>
      <c r="X294" s="35" t="n">
        <f aca="false">IF(AND(mthbeg&lt;=A294,mthend&gt;=A294),1,0)</f>
        <v>0</v>
      </c>
      <c r="Y294" s="35" t="n">
        <f aca="false">S294*X294</f>
        <v>0</v>
      </c>
      <c r="AA294" s="89" t="n">
        <f aca="false">F294*G294</f>
        <v>0</v>
      </c>
      <c r="AB294" s="89" t="n">
        <f aca="false">$F294*H294</f>
        <v>0</v>
      </c>
      <c r="AC294" s="89" t="n">
        <f aca="false">$F294*I294</f>
        <v>0</v>
      </c>
      <c r="AD294" s="89" t="n">
        <f aca="false">$F294*J294</f>
        <v>-0</v>
      </c>
      <c r="AE294" s="89" t="n">
        <f aca="false">$F294*K294</f>
        <v>-0</v>
      </c>
      <c r="AF294" s="89" t="n">
        <f aca="false">$F294*L294</f>
        <v>-0</v>
      </c>
      <c r="AG294" s="89" t="n">
        <f aca="false">$F294*M294</f>
        <v>0</v>
      </c>
      <c r="AH294" s="89" t="n">
        <f aca="false">$F294*N294</f>
        <v>0</v>
      </c>
      <c r="AI294" s="89" t="n">
        <f aca="false">F294*O294</f>
        <v>0</v>
      </c>
      <c r="AJ294" s="93"/>
      <c r="AK294" s="89" t="n">
        <f aca="false">CHOOSE($G$3,AB294-AC294,AC294-AB294)</f>
        <v>0</v>
      </c>
      <c r="AL294" s="89" t="n">
        <f aca="false">CHOOSE($G$3,AE294-AF294,AF294-AE294)</f>
        <v>0</v>
      </c>
      <c r="AM294" s="89" t="n">
        <f aca="false">CHOOSE($G$3,AH294-AI294,AI294-AH294)</f>
        <v>0</v>
      </c>
      <c r="AN294" s="103" t="n">
        <f aca="false">SUM(AK294:AM294)</f>
        <v>0</v>
      </c>
      <c r="AP294" s="89" t="n">
        <f aca="false">CHOOSE($G$3,AA294-AB294,AB294-AA294)</f>
        <v>0</v>
      </c>
      <c r="AQ294" s="89" t="n">
        <f aca="false">CHOOSE($G$3,AD294-AE294,AE294-AD294)</f>
        <v>0</v>
      </c>
      <c r="AR294" s="89" t="n">
        <f aca="false">CHOOSE($G$3,AG294-AH294,AH294-AG294)</f>
        <v>0</v>
      </c>
      <c r="AS294" s="103" t="n">
        <f aca="false">AP294+AQ294+AR294</f>
        <v>0</v>
      </c>
      <c r="AT294" s="103"/>
      <c r="AU294" s="90" t="n">
        <f aca="false">AS294+AN294</f>
        <v>0</v>
      </c>
      <c r="AW294" s="90" t="n">
        <f aca="false">AI294+AF294+AC294</f>
        <v>0</v>
      </c>
      <c r="AX294" s="104"/>
    </row>
    <row r="295" customFormat="false" ht="12" hidden="false" customHeight="true" outlineLevel="0" collapsed="false">
      <c r="A295" s="94" t="n">
        <f aca="false">EDATE(A294,1)</f>
        <v>45505</v>
      </c>
      <c r="B295" s="95" t="n">
        <f aca="false">VLOOKUP(MONTH(A295),Volumes,4)</f>
        <v>40000</v>
      </c>
      <c r="C295" s="96"/>
      <c r="D295" s="97" t="n">
        <f aca="false">B295+C295</f>
        <v>40000</v>
      </c>
      <c r="E295" s="84" t="n">
        <f aca="false">IF(X295=0,0,IF(AND(X295=1,$H$3=1),D295*S295,IF($H$3=2,D295,"N/A")))</f>
        <v>0</v>
      </c>
      <c r="F295" s="84" t="n">
        <f aca="false">E295*W295</f>
        <v>0</v>
      </c>
      <c r="G295" s="32" t="n">
        <f aca="false">VLOOKUP($A295,Table,MATCH(G$4,Curves,0))</f>
        <v>4.0375</v>
      </c>
      <c r="H295" s="98" t="n">
        <f aca="false">G295</f>
        <v>4.0375</v>
      </c>
      <c r="I295" s="99" t="n">
        <f aca="false">H295</f>
        <v>4.0375</v>
      </c>
      <c r="J295" s="32" t="n">
        <f aca="false">VLOOKUP($A295,Table,MATCH(J$4,Curves,0))</f>
        <v>-0.0175</v>
      </c>
      <c r="K295" s="98" t="n">
        <f aca="false">J295</f>
        <v>-0.0175</v>
      </c>
      <c r="L295" s="99" t="n">
        <f aca="false">K295</f>
        <v>-0.0175</v>
      </c>
      <c r="M295" s="32" t="n">
        <f aca="false">VLOOKUP($A295,Table,MATCH(M$4,Curves,0))</f>
        <v>0.01</v>
      </c>
      <c r="N295" s="98" t="n">
        <f aca="false">VLOOKUP($A295,Table,MATCH(N$4,Curves,0))</f>
        <v>0.03</v>
      </c>
      <c r="O295" s="99" t="n">
        <f aca="false">N295</f>
        <v>0.03</v>
      </c>
      <c r="P295" s="100"/>
      <c r="Q295" s="99" t="n">
        <f aca="false">O295+L295+I295</f>
        <v>4.05</v>
      </c>
      <c r="R295" s="100"/>
      <c r="S295" s="35" t="n">
        <f aca="false">A296-A295</f>
        <v>31</v>
      </c>
      <c r="T295" s="101" t="n">
        <f aca="false">CHOOSE(F$3,A296+24,A295)</f>
        <v>45560</v>
      </c>
      <c r="U295" s="35" t="n">
        <f aca="false">T295-C$3</f>
        <v>8786</v>
      </c>
      <c r="V295" s="32" t="n">
        <f aca="false">VLOOKUP($A295,Table,MATCH(V$4,Curves,0))</f>
        <v>0.070859002456139</v>
      </c>
      <c r="W295" s="102" t="n">
        <f aca="false">1/(1+CHOOSE(F$3,(V296+($K$3/10000))/2,(V295+($K$3/10000))/2))^(2*U295/365.25)</f>
        <v>0.187308905588078</v>
      </c>
      <c r="X295" s="35" t="n">
        <f aca="false">IF(AND(mthbeg&lt;=A295,mthend&gt;=A295),1,0)</f>
        <v>0</v>
      </c>
      <c r="Y295" s="35" t="n">
        <f aca="false">S295*X295</f>
        <v>0</v>
      </c>
      <c r="AA295" s="89" t="n">
        <f aca="false">F295*G295</f>
        <v>0</v>
      </c>
      <c r="AB295" s="89" t="n">
        <f aca="false">$F295*H295</f>
        <v>0</v>
      </c>
      <c r="AC295" s="89" t="n">
        <f aca="false">$F295*I295</f>
        <v>0</v>
      </c>
      <c r="AD295" s="89" t="n">
        <f aca="false">$F295*J295</f>
        <v>-0</v>
      </c>
      <c r="AE295" s="89" t="n">
        <f aca="false">$F295*K295</f>
        <v>-0</v>
      </c>
      <c r="AF295" s="89" t="n">
        <f aca="false">$F295*L295</f>
        <v>-0</v>
      </c>
      <c r="AG295" s="89" t="n">
        <f aca="false">$F295*M295</f>
        <v>0</v>
      </c>
      <c r="AH295" s="89" t="n">
        <f aca="false">$F295*N295</f>
        <v>0</v>
      </c>
      <c r="AI295" s="89" t="n">
        <f aca="false">F295*O295</f>
        <v>0</v>
      </c>
      <c r="AJ295" s="93"/>
      <c r="AK295" s="89" t="n">
        <f aca="false">CHOOSE($G$3,AB295-AC295,AC295-AB295)</f>
        <v>0</v>
      </c>
      <c r="AL295" s="89" t="n">
        <f aca="false">CHOOSE($G$3,AE295-AF295,AF295-AE295)</f>
        <v>0</v>
      </c>
      <c r="AM295" s="89" t="n">
        <f aca="false">CHOOSE($G$3,AH295-AI295,AI295-AH295)</f>
        <v>0</v>
      </c>
      <c r="AN295" s="103" t="n">
        <f aca="false">SUM(AK295:AM295)</f>
        <v>0</v>
      </c>
      <c r="AP295" s="89" t="n">
        <f aca="false">CHOOSE($G$3,AA295-AB295,AB295-AA295)</f>
        <v>0</v>
      </c>
      <c r="AQ295" s="89" t="n">
        <f aca="false">CHOOSE($G$3,AD295-AE295,AE295-AD295)</f>
        <v>0</v>
      </c>
      <c r="AR295" s="89" t="n">
        <f aca="false">CHOOSE($G$3,AG295-AH295,AH295-AG295)</f>
        <v>0</v>
      </c>
      <c r="AS295" s="103" t="n">
        <f aca="false">AP295+AQ295+AR295</f>
        <v>0</v>
      </c>
      <c r="AT295" s="103"/>
      <c r="AU295" s="90" t="n">
        <f aca="false">AS295+AN295</f>
        <v>0</v>
      </c>
      <c r="AW295" s="90" t="n">
        <f aca="false">AI295+AF295+AC295</f>
        <v>0</v>
      </c>
      <c r="AX295" s="104"/>
    </row>
    <row r="296" customFormat="false" ht="12" hidden="false" customHeight="true" outlineLevel="0" collapsed="false">
      <c r="A296" s="94" t="n">
        <f aca="false">EDATE(A295,1)</f>
        <v>45536</v>
      </c>
      <c r="B296" s="95" t="n">
        <f aca="false">VLOOKUP(MONTH(A296),Volumes,4)</f>
        <v>20000</v>
      </c>
      <c r="C296" s="96"/>
      <c r="D296" s="97" t="n">
        <f aca="false">B296+C296</f>
        <v>20000</v>
      </c>
      <c r="E296" s="84" t="n">
        <f aca="false">IF(X296=0,0,IF(AND(X296=1,$H$3=1),D296*S296,IF($H$3=2,D296,"N/A")))</f>
        <v>0</v>
      </c>
      <c r="F296" s="84" t="n">
        <f aca="false">E296*W296</f>
        <v>0</v>
      </c>
      <c r="G296" s="32" t="n">
        <f aca="false">VLOOKUP($A296,Table,MATCH(G$4,Curves,0))</f>
        <v>4.0375</v>
      </c>
      <c r="H296" s="98" t="n">
        <f aca="false">G296</f>
        <v>4.0375</v>
      </c>
      <c r="I296" s="99" t="n">
        <f aca="false">H296</f>
        <v>4.0375</v>
      </c>
      <c r="J296" s="32" t="n">
        <f aca="false">VLOOKUP($A296,Table,MATCH(J$4,Curves,0))</f>
        <v>-0.0175</v>
      </c>
      <c r="K296" s="98" t="n">
        <f aca="false">J296</f>
        <v>-0.0175</v>
      </c>
      <c r="L296" s="99" t="n">
        <f aca="false">K296</f>
        <v>-0.0175</v>
      </c>
      <c r="M296" s="32" t="n">
        <f aca="false">VLOOKUP($A296,Table,MATCH(M$4,Curves,0))</f>
        <v>0.01</v>
      </c>
      <c r="N296" s="98" t="n">
        <f aca="false">VLOOKUP($A296,Table,MATCH(N$4,Curves,0))</f>
        <v>0.03</v>
      </c>
      <c r="O296" s="99" t="n">
        <f aca="false">N296</f>
        <v>0.03</v>
      </c>
      <c r="P296" s="100"/>
      <c r="Q296" s="99" t="n">
        <f aca="false">O296+L296+I296</f>
        <v>4.05</v>
      </c>
      <c r="R296" s="100"/>
      <c r="S296" s="35" t="n">
        <f aca="false">A297-A296</f>
        <v>30</v>
      </c>
      <c r="T296" s="101" t="n">
        <f aca="false">CHOOSE(F$3,A297+24,A296)</f>
        <v>45590</v>
      </c>
      <c r="U296" s="35" t="n">
        <f aca="false">T296-C$3</f>
        <v>8816</v>
      </c>
      <c r="V296" s="32" t="n">
        <f aca="false">VLOOKUP($A296,Table,MATCH(V$4,Curves,0))</f>
        <v>0.070859002456139</v>
      </c>
      <c r="W296" s="102" t="n">
        <f aca="false">1/(1+CHOOSE(F$3,(V297+($K$3/10000))/2,(V296+($K$3/10000))/2))^(2*U296/365.25)</f>
        <v>0.186240684991811</v>
      </c>
      <c r="X296" s="35" t="n">
        <f aca="false">IF(AND(mthbeg&lt;=A296,mthend&gt;=A296),1,0)</f>
        <v>0</v>
      </c>
      <c r="Y296" s="35" t="n">
        <f aca="false">S296*X296</f>
        <v>0</v>
      </c>
      <c r="AA296" s="89" t="n">
        <f aca="false">F296*G296</f>
        <v>0</v>
      </c>
      <c r="AB296" s="89" t="n">
        <f aca="false">$F296*H296</f>
        <v>0</v>
      </c>
      <c r="AC296" s="89" t="n">
        <f aca="false">$F296*I296</f>
        <v>0</v>
      </c>
      <c r="AD296" s="89" t="n">
        <f aca="false">$F296*J296</f>
        <v>-0</v>
      </c>
      <c r="AE296" s="89" t="n">
        <f aca="false">$F296*K296</f>
        <v>-0</v>
      </c>
      <c r="AF296" s="89" t="n">
        <f aca="false">$F296*L296</f>
        <v>-0</v>
      </c>
      <c r="AG296" s="89" t="n">
        <f aca="false">$F296*M296</f>
        <v>0</v>
      </c>
      <c r="AH296" s="89" t="n">
        <f aca="false">$F296*N296</f>
        <v>0</v>
      </c>
      <c r="AI296" s="89" t="n">
        <f aca="false">F296*O296</f>
        <v>0</v>
      </c>
      <c r="AJ296" s="93"/>
      <c r="AK296" s="89" t="n">
        <f aca="false">CHOOSE($G$3,AB296-AC296,AC296-AB296)</f>
        <v>0</v>
      </c>
      <c r="AL296" s="89" t="n">
        <f aca="false">CHOOSE($G$3,AE296-AF296,AF296-AE296)</f>
        <v>0</v>
      </c>
      <c r="AM296" s="89" t="n">
        <f aca="false">CHOOSE($G$3,AH296-AI296,AI296-AH296)</f>
        <v>0</v>
      </c>
      <c r="AN296" s="103" t="n">
        <f aca="false">SUM(AK296:AM296)</f>
        <v>0</v>
      </c>
      <c r="AP296" s="89" t="n">
        <f aca="false">CHOOSE($G$3,AA296-AB296,AB296-AA296)</f>
        <v>0</v>
      </c>
      <c r="AQ296" s="89" t="n">
        <f aca="false">CHOOSE($G$3,AD296-AE296,AE296-AD296)</f>
        <v>0</v>
      </c>
      <c r="AR296" s="89" t="n">
        <f aca="false">CHOOSE($G$3,AG296-AH296,AH296-AG296)</f>
        <v>0</v>
      </c>
      <c r="AS296" s="103" t="n">
        <f aca="false">AP296+AQ296+AR296</f>
        <v>0</v>
      </c>
      <c r="AT296" s="103"/>
      <c r="AU296" s="90" t="n">
        <f aca="false">AS296+AN296</f>
        <v>0</v>
      </c>
      <c r="AW296" s="90" t="n">
        <f aca="false">AI296+AF296+AC296</f>
        <v>0</v>
      </c>
      <c r="AX296" s="104"/>
    </row>
    <row r="297" customFormat="false" ht="12" hidden="false" customHeight="true" outlineLevel="0" collapsed="false">
      <c r="A297" s="94" t="n">
        <f aca="false">EDATE(A296,1)</f>
        <v>45566</v>
      </c>
      <c r="B297" s="95" t="n">
        <f aca="false">VLOOKUP(MONTH(A297),Volumes,4)</f>
        <v>10000</v>
      </c>
      <c r="C297" s="96"/>
      <c r="D297" s="97" t="n">
        <f aca="false">B297+C297</f>
        <v>10000</v>
      </c>
      <c r="E297" s="84" t="n">
        <f aca="false">IF(X297=0,0,IF(AND(X297=1,$H$3=1),D297*S297,IF($H$3=2,D297,"N/A")))</f>
        <v>0</v>
      </c>
      <c r="F297" s="84" t="n">
        <f aca="false">E297*W297</f>
        <v>0</v>
      </c>
      <c r="G297" s="32" t="n">
        <f aca="false">VLOOKUP($A297,Table,MATCH(G$4,Curves,0))</f>
        <v>4.0375</v>
      </c>
      <c r="H297" s="98" t="n">
        <f aca="false">G297</f>
        <v>4.0375</v>
      </c>
      <c r="I297" s="99" t="n">
        <f aca="false">H297</f>
        <v>4.0375</v>
      </c>
      <c r="J297" s="32" t="n">
        <f aca="false">VLOOKUP($A297,Table,MATCH(J$4,Curves,0))</f>
        <v>-0.0175</v>
      </c>
      <c r="K297" s="98" t="n">
        <f aca="false">J297</f>
        <v>-0.0175</v>
      </c>
      <c r="L297" s="99" t="n">
        <f aca="false">K297</f>
        <v>-0.0175</v>
      </c>
      <c r="M297" s="32" t="n">
        <f aca="false">VLOOKUP($A297,Table,MATCH(M$4,Curves,0))</f>
        <v>0.01</v>
      </c>
      <c r="N297" s="98" t="n">
        <f aca="false">VLOOKUP($A297,Table,MATCH(N$4,Curves,0))</f>
        <v>0.03</v>
      </c>
      <c r="O297" s="99" t="n">
        <f aca="false">N297</f>
        <v>0.03</v>
      </c>
      <c r="P297" s="100"/>
      <c r="Q297" s="99" t="n">
        <f aca="false">O297+L297+I297</f>
        <v>4.05</v>
      </c>
      <c r="R297" s="100"/>
      <c r="S297" s="35" t="n">
        <f aca="false">A298-A297</f>
        <v>31</v>
      </c>
      <c r="T297" s="101" t="n">
        <f aca="false">CHOOSE(F$3,A298+24,A297)</f>
        <v>45621</v>
      </c>
      <c r="U297" s="35" t="n">
        <f aca="false">T297-C$3</f>
        <v>8847</v>
      </c>
      <c r="V297" s="32" t="n">
        <f aca="false">VLOOKUP($A297,Table,MATCH(V$4,Curves,0))</f>
        <v>0.070859002456139</v>
      </c>
      <c r="W297" s="102" t="n">
        <f aca="false">1/(1+CHOOSE(F$3,(V298+($K$3/10000))/2,(V297+($K$3/10000))/2))^(2*U297/365.25)</f>
        <v>0.185143256673334</v>
      </c>
      <c r="X297" s="35" t="n">
        <f aca="false">IF(AND(mthbeg&lt;=A297,mthend&gt;=A297),1,0)</f>
        <v>0</v>
      </c>
      <c r="Y297" s="35" t="n">
        <f aca="false">S297*X297</f>
        <v>0</v>
      </c>
      <c r="AA297" s="89" t="n">
        <f aca="false">F297*G297</f>
        <v>0</v>
      </c>
      <c r="AB297" s="89" t="n">
        <f aca="false">$F297*H297</f>
        <v>0</v>
      </c>
      <c r="AC297" s="89" t="n">
        <f aca="false">$F297*I297</f>
        <v>0</v>
      </c>
      <c r="AD297" s="89" t="n">
        <f aca="false">$F297*J297</f>
        <v>-0</v>
      </c>
      <c r="AE297" s="89" t="n">
        <f aca="false">$F297*K297</f>
        <v>-0</v>
      </c>
      <c r="AF297" s="89" t="n">
        <f aca="false">$F297*L297</f>
        <v>-0</v>
      </c>
      <c r="AG297" s="89" t="n">
        <f aca="false">$F297*M297</f>
        <v>0</v>
      </c>
      <c r="AH297" s="89" t="n">
        <f aca="false">$F297*N297</f>
        <v>0</v>
      </c>
      <c r="AI297" s="89" t="n">
        <f aca="false">F297*O297</f>
        <v>0</v>
      </c>
      <c r="AJ297" s="93"/>
      <c r="AK297" s="89" t="n">
        <f aca="false">CHOOSE($G$3,AB297-AC297,AC297-AB297)</f>
        <v>0</v>
      </c>
      <c r="AL297" s="89" t="n">
        <f aca="false">CHOOSE($G$3,AE297-AF297,AF297-AE297)</f>
        <v>0</v>
      </c>
      <c r="AM297" s="89" t="n">
        <f aca="false">CHOOSE($G$3,AH297-AI297,AI297-AH297)</f>
        <v>0</v>
      </c>
      <c r="AN297" s="103" t="n">
        <f aca="false">SUM(AK297:AM297)</f>
        <v>0</v>
      </c>
      <c r="AP297" s="89" t="n">
        <f aca="false">CHOOSE($G$3,AA297-AB297,AB297-AA297)</f>
        <v>0</v>
      </c>
      <c r="AQ297" s="89" t="n">
        <f aca="false">CHOOSE($G$3,AD297-AE297,AE297-AD297)</f>
        <v>0</v>
      </c>
      <c r="AR297" s="89" t="n">
        <f aca="false">CHOOSE($G$3,AG297-AH297,AH297-AG297)</f>
        <v>0</v>
      </c>
      <c r="AS297" s="103" t="n">
        <f aca="false">AP297+AQ297+AR297</f>
        <v>0</v>
      </c>
      <c r="AT297" s="103"/>
      <c r="AU297" s="90" t="n">
        <f aca="false">AS297+AN297</f>
        <v>0</v>
      </c>
      <c r="AW297" s="90" t="n">
        <f aca="false">AI297+AF297+AC297</f>
        <v>0</v>
      </c>
      <c r="AX297" s="104"/>
    </row>
    <row r="298" customFormat="false" ht="12" hidden="false" customHeight="true" outlineLevel="0" collapsed="false">
      <c r="A298" s="94" t="n">
        <f aca="false">EDATE(A297,1)</f>
        <v>45597</v>
      </c>
      <c r="B298" s="95" t="n">
        <f aca="false">VLOOKUP(MONTH(A298),Volumes,4)</f>
        <v>10000</v>
      </c>
      <c r="C298" s="96"/>
      <c r="D298" s="97" t="n">
        <f aca="false">B298+C298</f>
        <v>10000</v>
      </c>
      <c r="E298" s="84" t="n">
        <f aca="false">IF(X298=0,0,IF(AND(X298=1,$H$3=1),D298*S298,IF($H$3=2,D298,"N/A")))</f>
        <v>0</v>
      </c>
      <c r="F298" s="84" t="n">
        <f aca="false">E298*W298</f>
        <v>0</v>
      </c>
      <c r="G298" s="32" t="n">
        <f aca="false">VLOOKUP($A298,Table,MATCH(G$4,Curves,0))</f>
        <v>4.0375</v>
      </c>
      <c r="H298" s="98" t="n">
        <f aca="false">G298</f>
        <v>4.0375</v>
      </c>
      <c r="I298" s="99" t="n">
        <f aca="false">H298</f>
        <v>4.0375</v>
      </c>
      <c r="J298" s="32" t="n">
        <f aca="false">VLOOKUP($A298,Table,MATCH(J$4,Curves,0))</f>
        <v>-0.0175</v>
      </c>
      <c r="K298" s="98" t="n">
        <f aca="false">J298</f>
        <v>-0.0175</v>
      </c>
      <c r="L298" s="99" t="n">
        <f aca="false">K298</f>
        <v>-0.0175</v>
      </c>
      <c r="M298" s="32" t="n">
        <f aca="false">VLOOKUP($A298,Table,MATCH(M$4,Curves,0))</f>
        <v>0.01</v>
      </c>
      <c r="N298" s="98" t="n">
        <f aca="false">VLOOKUP($A298,Table,MATCH(N$4,Curves,0))</f>
        <v>0.03</v>
      </c>
      <c r="O298" s="99" t="n">
        <f aca="false">N298</f>
        <v>0.03</v>
      </c>
      <c r="P298" s="100"/>
      <c r="Q298" s="99" t="n">
        <f aca="false">O298+L298+I298</f>
        <v>4.05</v>
      </c>
      <c r="R298" s="100"/>
      <c r="S298" s="35" t="n">
        <f aca="false">A299-A298</f>
        <v>30</v>
      </c>
      <c r="T298" s="101" t="n">
        <f aca="false">CHOOSE(F$3,A299+24,A298)</f>
        <v>45651</v>
      </c>
      <c r="U298" s="35" t="n">
        <f aca="false">T298-C$3</f>
        <v>8877</v>
      </c>
      <c r="V298" s="32" t="n">
        <f aca="false">VLOOKUP($A298,Table,MATCH(V$4,Curves,0))</f>
        <v>0.070859002456139</v>
      </c>
      <c r="W298" s="102" t="n">
        <f aca="false">1/(1+CHOOSE(F$3,(V299+($K$3/10000))/2,(V298+($K$3/10000))/2))^(2*U298/365.25)</f>
        <v>0.184087386748637</v>
      </c>
      <c r="X298" s="35" t="n">
        <f aca="false">IF(AND(mthbeg&lt;=A298,mthend&gt;=A298),1,0)</f>
        <v>0</v>
      </c>
      <c r="Y298" s="35" t="n">
        <f aca="false">S298*X298</f>
        <v>0</v>
      </c>
      <c r="AA298" s="89" t="n">
        <f aca="false">F298*G298</f>
        <v>0</v>
      </c>
      <c r="AB298" s="89" t="n">
        <f aca="false">$F298*H298</f>
        <v>0</v>
      </c>
      <c r="AC298" s="89" t="n">
        <f aca="false">$F298*I298</f>
        <v>0</v>
      </c>
      <c r="AD298" s="89" t="n">
        <f aca="false">$F298*J298</f>
        <v>-0</v>
      </c>
      <c r="AE298" s="89" t="n">
        <f aca="false">$F298*K298</f>
        <v>-0</v>
      </c>
      <c r="AF298" s="89" t="n">
        <f aca="false">$F298*L298</f>
        <v>-0</v>
      </c>
      <c r="AG298" s="89" t="n">
        <f aca="false">$F298*M298</f>
        <v>0</v>
      </c>
      <c r="AH298" s="89" t="n">
        <f aca="false">$F298*N298</f>
        <v>0</v>
      </c>
      <c r="AI298" s="89" t="n">
        <f aca="false">F298*O298</f>
        <v>0</v>
      </c>
      <c r="AJ298" s="93"/>
      <c r="AK298" s="89" t="n">
        <f aca="false">CHOOSE($G$3,AB298-AC298,AC298-AB298)</f>
        <v>0</v>
      </c>
      <c r="AL298" s="89" t="n">
        <f aca="false">CHOOSE($G$3,AE298-AF298,AF298-AE298)</f>
        <v>0</v>
      </c>
      <c r="AM298" s="89" t="n">
        <f aca="false">CHOOSE($G$3,AH298-AI298,AI298-AH298)</f>
        <v>0</v>
      </c>
      <c r="AN298" s="103" t="n">
        <f aca="false">SUM(AK298:AM298)</f>
        <v>0</v>
      </c>
      <c r="AP298" s="89" t="n">
        <f aca="false">CHOOSE($G$3,AA298-AB298,AB298-AA298)</f>
        <v>0</v>
      </c>
      <c r="AQ298" s="89" t="n">
        <f aca="false">CHOOSE($G$3,AD298-AE298,AE298-AD298)</f>
        <v>0</v>
      </c>
      <c r="AR298" s="89" t="n">
        <f aca="false">CHOOSE($G$3,AG298-AH298,AH298-AG298)</f>
        <v>0</v>
      </c>
      <c r="AS298" s="103" t="n">
        <f aca="false">AP298+AQ298+AR298</f>
        <v>0</v>
      </c>
      <c r="AT298" s="103"/>
      <c r="AU298" s="90" t="n">
        <f aca="false">AS298+AN298</f>
        <v>0</v>
      </c>
      <c r="AW298" s="90" t="n">
        <f aca="false">AI298+AF298+AC298</f>
        <v>0</v>
      </c>
      <c r="AX298" s="104"/>
    </row>
    <row r="299" customFormat="false" ht="12" hidden="false" customHeight="true" outlineLevel="0" collapsed="false">
      <c r="A299" s="94" t="n">
        <f aca="false">EDATE(A298,1)</f>
        <v>45627</v>
      </c>
      <c r="B299" s="95" t="n">
        <f aca="false">VLOOKUP(MONTH(A299),Volumes,4)</f>
        <v>10000</v>
      </c>
      <c r="C299" s="96"/>
      <c r="D299" s="97" t="n">
        <f aca="false">B299+C299</f>
        <v>10000</v>
      </c>
      <c r="E299" s="84" t="n">
        <f aca="false">IF(X299=0,0,IF(AND(X299=1,$H$3=1),D299*S299,IF($H$3=2,D299,"N/A")))</f>
        <v>0</v>
      </c>
      <c r="F299" s="84" t="n">
        <f aca="false">E299*W299</f>
        <v>0</v>
      </c>
      <c r="G299" s="32" t="n">
        <f aca="false">VLOOKUP($A299,Table,MATCH(G$4,Curves,0))</f>
        <v>4.0375</v>
      </c>
      <c r="H299" s="98" t="n">
        <f aca="false">G299</f>
        <v>4.0375</v>
      </c>
      <c r="I299" s="99" t="n">
        <f aca="false">H299</f>
        <v>4.0375</v>
      </c>
      <c r="J299" s="32" t="n">
        <f aca="false">VLOOKUP($A299,Table,MATCH(J$4,Curves,0))</f>
        <v>-0.0175</v>
      </c>
      <c r="K299" s="98" t="n">
        <f aca="false">J299</f>
        <v>-0.0175</v>
      </c>
      <c r="L299" s="99" t="n">
        <f aca="false">K299</f>
        <v>-0.0175</v>
      </c>
      <c r="M299" s="32" t="n">
        <f aca="false">VLOOKUP($A299,Table,MATCH(M$4,Curves,0))</f>
        <v>0.01</v>
      </c>
      <c r="N299" s="98" t="n">
        <f aca="false">VLOOKUP($A299,Table,MATCH(N$4,Curves,0))</f>
        <v>0.03</v>
      </c>
      <c r="O299" s="99" t="n">
        <f aca="false">N299</f>
        <v>0.03</v>
      </c>
      <c r="P299" s="100"/>
      <c r="Q299" s="99" t="n">
        <f aca="false">O299+L299+I299</f>
        <v>4.05</v>
      </c>
      <c r="R299" s="100"/>
      <c r="S299" s="35" t="n">
        <f aca="false">A300-A299</f>
        <v>31</v>
      </c>
      <c r="T299" s="101" t="n">
        <f aca="false">CHOOSE(F$3,A300+24,A299)</f>
        <v>45682</v>
      </c>
      <c r="U299" s="35" t="n">
        <f aca="false">T299-C$3</f>
        <v>8908</v>
      </c>
      <c r="V299" s="32" t="n">
        <f aca="false">VLOOKUP($A299,Table,MATCH(V$4,Curves,0))</f>
        <v>0.070859002456139</v>
      </c>
      <c r="W299" s="102" t="n">
        <f aca="false">1/(1+CHOOSE(F$3,(V300+($K$3/10000))/2,(V299+($K$3/10000))/2))^(2*U299/365.25)</f>
        <v>0.183002646798817</v>
      </c>
      <c r="X299" s="35" t="n">
        <f aca="false">IF(AND(mthbeg&lt;=A299,mthend&gt;=A299),1,0)</f>
        <v>0</v>
      </c>
      <c r="Y299" s="35" t="n">
        <f aca="false">S299*X299</f>
        <v>0</v>
      </c>
      <c r="AA299" s="89" t="n">
        <f aca="false">F299*G299</f>
        <v>0</v>
      </c>
      <c r="AB299" s="89" t="n">
        <f aca="false">$F299*H299</f>
        <v>0</v>
      </c>
      <c r="AC299" s="89" t="n">
        <f aca="false">$F299*I299</f>
        <v>0</v>
      </c>
      <c r="AD299" s="89" t="n">
        <f aca="false">$F299*J299</f>
        <v>-0</v>
      </c>
      <c r="AE299" s="89" t="n">
        <f aca="false">$F299*K299</f>
        <v>-0</v>
      </c>
      <c r="AF299" s="89" t="n">
        <f aca="false">$F299*L299</f>
        <v>-0</v>
      </c>
      <c r="AG299" s="89" t="n">
        <f aca="false">$F299*M299</f>
        <v>0</v>
      </c>
      <c r="AH299" s="89" t="n">
        <f aca="false">$F299*N299</f>
        <v>0</v>
      </c>
      <c r="AI299" s="89" t="n">
        <f aca="false">F299*O299</f>
        <v>0</v>
      </c>
      <c r="AJ299" s="93"/>
      <c r="AK299" s="89" t="n">
        <f aca="false">CHOOSE($G$3,AB299-AC299,AC299-AB299)</f>
        <v>0</v>
      </c>
      <c r="AL299" s="89" t="n">
        <f aca="false">CHOOSE($G$3,AE299-AF299,AF299-AE299)</f>
        <v>0</v>
      </c>
      <c r="AM299" s="89" t="n">
        <f aca="false">CHOOSE($G$3,AH299-AI299,AI299-AH299)</f>
        <v>0</v>
      </c>
      <c r="AN299" s="103" t="n">
        <f aca="false">SUM(AK299:AM299)</f>
        <v>0</v>
      </c>
      <c r="AP299" s="89" t="n">
        <f aca="false">CHOOSE($G$3,AA299-AB299,AB299-AA299)</f>
        <v>0</v>
      </c>
      <c r="AQ299" s="89" t="n">
        <f aca="false">CHOOSE($G$3,AD299-AE299,AE299-AD299)</f>
        <v>0</v>
      </c>
      <c r="AR299" s="89" t="n">
        <f aca="false">CHOOSE($G$3,AG299-AH299,AH299-AG299)</f>
        <v>0</v>
      </c>
      <c r="AS299" s="103" t="n">
        <f aca="false">AP299+AQ299+AR299</f>
        <v>0</v>
      </c>
      <c r="AT299" s="103"/>
      <c r="AU299" s="90" t="n">
        <f aca="false">AS299+AN299</f>
        <v>0</v>
      </c>
      <c r="AW299" s="90" t="n">
        <f aca="false">AI299+AF299+AC299</f>
        <v>0</v>
      </c>
      <c r="AX299" s="104"/>
    </row>
    <row r="300" customFormat="false" ht="12" hidden="false" customHeight="true" outlineLevel="0" collapsed="false">
      <c r="A300" s="94" t="n">
        <f aca="false">EDATE(A299,1)</f>
        <v>45658</v>
      </c>
      <c r="B300" s="95" t="n">
        <f aca="false">VLOOKUP(MONTH(A300),Volumes,4)</f>
        <v>10000</v>
      </c>
      <c r="C300" s="96"/>
      <c r="D300" s="97" t="n">
        <f aca="false">B300+C300</f>
        <v>10000</v>
      </c>
      <c r="E300" s="84" t="n">
        <f aca="false">IF(X300=0,0,IF(AND(X300=1,$H$3=1),D300*S300,IF($H$3=2,D300,"N/A")))</f>
        <v>0</v>
      </c>
      <c r="F300" s="84" t="n">
        <f aca="false">E300*W300</f>
        <v>0</v>
      </c>
      <c r="G300" s="32" t="n">
        <f aca="false">VLOOKUP($A300,Table,MATCH(G$4,Curves,0))</f>
        <v>4.0375</v>
      </c>
      <c r="H300" s="98" t="n">
        <f aca="false">G300</f>
        <v>4.0375</v>
      </c>
      <c r="I300" s="99" t="n">
        <f aca="false">H300</f>
        <v>4.0375</v>
      </c>
      <c r="J300" s="32" t="n">
        <f aca="false">VLOOKUP($A300,Table,MATCH(J$4,Curves,0))</f>
        <v>-0.0175</v>
      </c>
      <c r="K300" s="98" t="n">
        <f aca="false">J300</f>
        <v>-0.0175</v>
      </c>
      <c r="L300" s="99" t="n">
        <f aca="false">K300</f>
        <v>-0.0175</v>
      </c>
      <c r="M300" s="32" t="n">
        <f aca="false">VLOOKUP($A300,Table,MATCH(M$4,Curves,0))</f>
        <v>0.01</v>
      </c>
      <c r="N300" s="98" t="n">
        <f aca="false">VLOOKUP($A300,Table,MATCH(N$4,Curves,0))</f>
        <v>0.03</v>
      </c>
      <c r="O300" s="99" t="n">
        <f aca="false">N300</f>
        <v>0.03</v>
      </c>
      <c r="P300" s="100"/>
      <c r="Q300" s="99" t="n">
        <f aca="false">O300+L300+I300</f>
        <v>4.05</v>
      </c>
      <c r="R300" s="100"/>
      <c r="S300" s="35" t="n">
        <f aca="false">A301-A300</f>
        <v>31</v>
      </c>
      <c r="T300" s="101" t="n">
        <f aca="false">CHOOSE(F$3,A301+24,A300)</f>
        <v>45713</v>
      </c>
      <c r="U300" s="35" t="n">
        <f aca="false">T300-C$3</f>
        <v>8939</v>
      </c>
      <c r="V300" s="32" t="n">
        <f aca="false">VLOOKUP($A300,Table,MATCH(V$4,Curves,0))</f>
        <v>0.070859002456139</v>
      </c>
      <c r="W300" s="102" t="n">
        <f aca="false">1/(1+CHOOSE(F$3,(V301+($K$3/10000))/2,(V300+($K$3/10000))/2))^(2*U300/365.25)</f>
        <v>0.181924298708752</v>
      </c>
      <c r="X300" s="35" t="n">
        <f aca="false">IF(AND(mthbeg&lt;=A300,mthend&gt;=A300),1,0)</f>
        <v>0</v>
      </c>
      <c r="Y300" s="35" t="n">
        <f aca="false">S300*X300</f>
        <v>0</v>
      </c>
      <c r="AA300" s="89" t="n">
        <f aca="false">F300*G300</f>
        <v>0</v>
      </c>
      <c r="AB300" s="89" t="n">
        <f aca="false">$F300*H300</f>
        <v>0</v>
      </c>
      <c r="AC300" s="89" t="n">
        <f aca="false">$F300*I300</f>
        <v>0</v>
      </c>
      <c r="AD300" s="89" t="n">
        <f aca="false">$F300*J300</f>
        <v>-0</v>
      </c>
      <c r="AE300" s="89" t="n">
        <f aca="false">$F300*K300</f>
        <v>-0</v>
      </c>
      <c r="AF300" s="89" t="n">
        <f aca="false">$F300*L300</f>
        <v>-0</v>
      </c>
      <c r="AG300" s="89" t="n">
        <f aca="false">$F300*M300</f>
        <v>0</v>
      </c>
      <c r="AH300" s="89" t="n">
        <f aca="false">$F300*N300</f>
        <v>0</v>
      </c>
      <c r="AI300" s="89" t="n">
        <f aca="false">F300*O300</f>
        <v>0</v>
      </c>
      <c r="AJ300" s="93"/>
      <c r="AK300" s="89" t="n">
        <f aca="false">CHOOSE($G$3,AB300-AC300,AC300-AB300)</f>
        <v>0</v>
      </c>
      <c r="AL300" s="89" t="n">
        <f aca="false">CHOOSE($G$3,AE300-AF300,AF300-AE300)</f>
        <v>0</v>
      </c>
      <c r="AM300" s="89" t="n">
        <f aca="false">CHOOSE($G$3,AH300-AI300,AI300-AH300)</f>
        <v>0</v>
      </c>
      <c r="AN300" s="103" t="n">
        <f aca="false">SUM(AK300:AM300)</f>
        <v>0</v>
      </c>
      <c r="AP300" s="89" t="n">
        <f aca="false">CHOOSE($G$3,AA300-AB300,AB300-AA300)</f>
        <v>0</v>
      </c>
      <c r="AQ300" s="89" t="n">
        <f aca="false">CHOOSE($G$3,AD300-AE300,AE300-AD300)</f>
        <v>0</v>
      </c>
      <c r="AR300" s="89" t="n">
        <f aca="false">CHOOSE($G$3,AG300-AH300,AH300-AG300)</f>
        <v>0</v>
      </c>
      <c r="AS300" s="103" t="n">
        <f aca="false">AP300+AQ300+AR300</f>
        <v>0</v>
      </c>
      <c r="AT300" s="103"/>
      <c r="AU300" s="90" t="n">
        <f aca="false">AS300+AN300</f>
        <v>0</v>
      </c>
      <c r="AW300" s="90" t="n">
        <f aca="false">AI300+AF300+AC300</f>
        <v>0</v>
      </c>
      <c r="AX300" s="104"/>
    </row>
    <row r="301" customFormat="false" ht="12" hidden="false" customHeight="true" outlineLevel="0" collapsed="false">
      <c r="A301" s="94" t="n">
        <f aca="false">EDATE(A300,1)</f>
        <v>45689</v>
      </c>
      <c r="B301" s="95" t="n">
        <f aca="false">VLOOKUP(MONTH(A301),Volumes,4)</f>
        <v>10000</v>
      </c>
      <c r="C301" s="96"/>
      <c r="D301" s="97" t="n">
        <f aca="false">B301+C301</f>
        <v>10000</v>
      </c>
      <c r="E301" s="84" t="n">
        <f aca="false">IF(X301=0,0,IF(AND(X301=1,$H$3=1),D301*S301,IF($H$3=2,D301,"N/A")))</f>
        <v>0</v>
      </c>
      <c r="F301" s="84" t="n">
        <f aca="false">E301*W301</f>
        <v>0</v>
      </c>
      <c r="G301" s="32" t="n">
        <f aca="false">VLOOKUP($A301,Table,MATCH(G$4,Curves,0))</f>
        <v>4.0375</v>
      </c>
      <c r="H301" s="98" t="n">
        <f aca="false">G301</f>
        <v>4.0375</v>
      </c>
      <c r="I301" s="99" t="n">
        <f aca="false">H301</f>
        <v>4.0375</v>
      </c>
      <c r="J301" s="32" t="n">
        <f aca="false">VLOOKUP($A301,Table,MATCH(J$4,Curves,0))</f>
        <v>-0.0175</v>
      </c>
      <c r="K301" s="98" t="n">
        <f aca="false">J301</f>
        <v>-0.0175</v>
      </c>
      <c r="L301" s="99" t="n">
        <f aca="false">K301</f>
        <v>-0.0175</v>
      </c>
      <c r="M301" s="32" t="n">
        <f aca="false">VLOOKUP($A301,Table,MATCH(M$4,Curves,0))</f>
        <v>0.01</v>
      </c>
      <c r="N301" s="98" t="n">
        <f aca="false">VLOOKUP($A301,Table,MATCH(N$4,Curves,0))</f>
        <v>0.03</v>
      </c>
      <c r="O301" s="99" t="n">
        <f aca="false">N301</f>
        <v>0.03</v>
      </c>
      <c r="P301" s="100"/>
      <c r="Q301" s="99" t="n">
        <f aca="false">O301+L301+I301</f>
        <v>4.05</v>
      </c>
      <c r="R301" s="100"/>
      <c r="S301" s="35" t="n">
        <f aca="false">A302-A301</f>
        <v>28</v>
      </c>
      <c r="T301" s="101" t="n">
        <f aca="false">CHOOSE(F$3,A302+24,A301)</f>
        <v>45741</v>
      </c>
      <c r="U301" s="35" t="n">
        <f aca="false">T301-C$3</f>
        <v>8967</v>
      </c>
      <c r="V301" s="32" t="n">
        <f aca="false">VLOOKUP($A301,Table,MATCH(V$4,Curves,0))</f>
        <v>0.070859002456139</v>
      </c>
      <c r="W301" s="102" t="n">
        <f aca="false">1/(1+CHOOSE(F$3,(V302+($K$3/10000))/2,(V301+($K$3/10000))/2))^(2*U301/365.25)</f>
        <v>0.180955769491911</v>
      </c>
      <c r="X301" s="35" t="n">
        <f aca="false">IF(AND(mthbeg&lt;=A301,mthend&gt;=A301),1,0)</f>
        <v>0</v>
      </c>
      <c r="Y301" s="35" t="n">
        <f aca="false">S301*X301</f>
        <v>0</v>
      </c>
      <c r="AA301" s="89" t="n">
        <f aca="false">F301*G301</f>
        <v>0</v>
      </c>
      <c r="AB301" s="89" t="n">
        <f aca="false">$F301*H301</f>
        <v>0</v>
      </c>
      <c r="AC301" s="89" t="n">
        <f aca="false">$F301*I301</f>
        <v>0</v>
      </c>
      <c r="AD301" s="89" t="n">
        <f aca="false">$F301*J301</f>
        <v>-0</v>
      </c>
      <c r="AE301" s="89" t="n">
        <f aca="false">$F301*K301</f>
        <v>-0</v>
      </c>
      <c r="AF301" s="89" t="n">
        <f aca="false">$F301*L301</f>
        <v>-0</v>
      </c>
      <c r="AG301" s="89" t="n">
        <f aca="false">$F301*M301</f>
        <v>0</v>
      </c>
      <c r="AH301" s="89" t="n">
        <f aca="false">$F301*N301</f>
        <v>0</v>
      </c>
      <c r="AI301" s="89" t="n">
        <f aca="false">F301*O301</f>
        <v>0</v>
      </c>
      <c r="AJ301" s="93"/>
      <c r="AK301" s="89" t="n">
        <f aca="false">CHOOSE($G$3,AB301-AC301,AC301-AB301)</f>
        <v>0</v>
      </c>
      <c r="AL301" s="89" t="n">
        <f aca="false">CHOOSE($G$3,AE301-AF301,AF301-AE301)</f>
        <v>0</v>
      </c>
      <c r="AM301" s="89" t="n">
        <f aca="false">CHOOSE($G$3,AH301-AI301,AI301-AH301)</f>
        <v>0</v>
      </c>
      <c r="AN301" s="103" t="n">
        <f aca="false">SUM(AK301:AM301)</f>
        <v>0</v>
      </c>
      <c r="AP301" s="89" t="n">
        <f aca="false">CHOOSE($G$3,AA301-AB301,AB301-AA301)</f>
        <v>0</v>
      </c>
      <c r="AQ301" s="89" t="n">
        <f aca="false">CHOOSE($G$3,AD301-AE301,AE301-AD301)</f>
        <v>0</v>
      </c>
      <c r="AR301" s="89" t="n">
        <f aca="false">CHOOSE($G$3,AG301-AH301,AH301-AG301)</f>
        <v>0</v>
      </c>
      <c r="AS301" s="103" t="n">
        <f aca="false">AP301+AQ301+AR301</f>
        <v>0</v>
      </c>
      <c r="AT301" s="103"/>
      <c r="AU301" s="90" t="n">
        <f aca="false">AS301+AN301</f>
        <v>0</v>
      </c>
      <c r="AW301" s="90" t="n">
        <f aca="false">AI301+AF301+AC301</f>
        <v>0</v>
      </c>
      <c r="AX301" s="104"/>
    </row>
    <row r="302" customFormat="false" ht="12" hidden="false" customHeight="true" outlineLevel="0" collapsed="false">
      <c r="A302" s="94" t="n">
        <f aca="false">EDATE(A301,1)</f>
        <v>45717</v>
      </c>
      <c r="B302" s="95" t="n">
        <f aca="false">VLOOKUP(MONTH(A302),Volumes,4)</f>
        <v>10000</v>
      </c>
      <c r="C302" s="96"/>
      <c r="D302" s="97" t="n">
        <f aca="false">B302+C302</f>
        <v>10000</v>
      </c>
      <c r="E302" s="84" t="n">
        <f aca="false">IF(X302=0,0,IF(AND(X302=1,$H$3=1),D302*S302,IF($H$3=2,D302,"N/A")))</f>
        <v>0</v>
      </c>
      <c r="F302" s="84" t="n">
        <f aca="false">E302*W302</f>
        <v>0</v>
      </c>
      <c r="G302" s="32" t="n">
        <f aca="false">VLOOKUP($A302,Table,MATCH(G$4,Curves,0))</f>
        <v>4.0375</v>
      </c>
      <c r="H302" s="98" t="n">
        <f aca="false">G302</f>
        <v>4.0375</v>
      </c>
      <c r="I302" s="99" t="n">
        <f aca="false">H302</f>
        <v>4.0375</v>
      </c>
      <c r="J302" s="32" t="n">
        <f aca="false">VLOOKUP($A302,Table,MATCH(J$4,Curves,0))</f>
        <v>-0.0175</v>
      </c>
      <c r="K302" s="98" t="n">
        <f aca="false">J302</f>
        <v>-0.0175</v>
      </c>
      <c r="L302" s="99" t="n">
        <f aca="false">K302</f>
        <v>-0.0175</v>
      </c>
      <c r="M302" s="32" t="n">
        <f aca="false">VLOOKUP($A302,Table,MATCH(M$4,Curves,0))</f>
        <v>0.01</v>
      </c>
      <c r="N302" s="98" t="n">
        <f aca="false">VLOOKUP($A302,Table,MATCH(N$4,Curves,0))</f>
        <v>0.03</v>
      </c>
      <c r="O302" s="99" t="n">
        <f aca="false">N302</f>
        <v>0.03</v>
      </c>
      <c r="P302" s="100"/>
      <c r="Q302" s="99" t="n">
        <f aca="false">O302+L302+I302</f>
        <v>4.05</v>
      </c>
      <c r="R302" s="100"/>
      <c r="S302" s="35" t="n">
        <f aca="false">A303-A302</f>
        <v>31</v>
      </c>
      <c r="T302" s="101" t="n">
        <f aca="false">CHOOSE(F$3,A303+24,A302)</f>
        <v>45772</v>
      </c>
      <c r="U302" s="35" t="n">
        <f aca="false">T302-C$3</f>
        <v>8998</v>
      </c>
      <c r="V302" s="32" t="n">
        <f aca="false">VLOOKUP($A302,Table,MATCH(V$4,Curves,0))</f>
        <v>0.070859002456139</v>
      </c>
      <c r="W302" s="102" t="n">
        <f aca="false">1/(1+CHOOSE(F$3,(V303+($K$3/10000))/2,(V302+($K$3/10000))/2))^(2*U302/365.25)</f>
        <v>0.179889482682232</v>
      </c>
      <c r="X302" s="35" t="n">
        <f aca="false">IF(AND(mthbeg&lt;=A302,mthend&gt;=A302),1,0)</f>
        <v>0</v>
      </c>
      <c r="Y302" s="35" t="n">
        <f aca="false">S302*X302</f>
        <v>0</v>
      </c>
      <c r="AA302" s="89" t="n">
        <f aca="false">F302*G302</f>
        <v>0</v>
      </c>
      <c r="AB302" s="89" t="n">
        <f aca="false">$F302*H302</f>
        <v>0</v>
      </c>
      <c r="AC302" s="89" t="n">
        <f aca="false">$F302*I302</f>
        <v>0</v>
      </c>
      <c r="AD302" s="89" t="n">
        <f aca="false">$F302*J302</f>
        <v>-0</v>
      </c>
      <c r="AE302" s="89" t="n">
        <f aca="false">$F302*K302</f>
        <v>-0</v>
      </c>
      <c r="AF302" s="89" t="n">
        <f aca="false">$F302*L302</f>
        <v>-0</v>
      </c>
      <c r="AG302" s="89" t="n">
        <f aca="false">$F302*M302</f>
        <v>0</v>
      </c>
      <c r="AH302" s="89" t="n">
        <f aca="false">$F302*N302</f>
        <v>0</v>
      </c>
      <c r="AI302" s="89" t="n">
        <f aca="false">F302*O302</f>
        <v>0</v>
      </c>
      <c r="AJ302" s="93"/>
      <c r="AK302" s="89" t="n">
        <f aca="false">CHOOSE($G$3,AB302-AC302,AC302-AB302)</f>
        <v>0</v>
      </c>
      <c r="AL302" s="89" t="n">
        <f aca="false">CHOOSE($G$3,AE302-AF302,AF302-AE302)</f>
        <v>0</v>
      </c>
      <c r="AM302" s="89" t="n">
        <f aca="false">CHOOSE($G$3,AH302-AI302,AI302-AH302)</f>
        <v>0</v>
      </c>
      <c r="AN302" s="103" t="n">
        <f aca="false">SUM(AK302:AM302)</f>
        <v>0</v>
      </c>
      <c r="AP302" s="89" t="n">
        <f aca="false">CHOOSE($G$3,AA302-AB302,AB302-AA302)</f>
        <v>0</v>
      </c>
      <c r="AQ302" s="89" t="n">
        <f aca="false">CHOOSE($G$3,AD302-AE302,AE302-AD302)</f>
        <v>0</v>
      </c>
      <c r="AR302" s="89" t="n">
        <f aca="false">CHOOSE($G$3,AG302-AH302,AH302-AG302)</f>
        <v>0</v>
      </c>
      <c r="AS302" s="103" t="n">
        <f aca="false">AP302+AQ302+AR302</f>
        <v>0</v>
      </c>
      <c r="AT302" s="103"/>
      <c r="AU302" s="90" t="n">
        <f aca="false">AS302+AN302</f>
        <v>0</v>
      </c>
      <c r="AW302" s="90" t="n">
        <f aca="false">AI302+AF302+AC302</f>
        <v>0</v>
      </c>
      <c r="AX302" s="104"/>
    </row>
    <row r="303" customFormat="false" ht="12" hidden="false" customHeight="true" outlineLevel="0" collapsed="false">
      <c r="A303" s="94" t="n">
        <f aca="false">EDATE(A302,1)</f>
        <v>45748</v>
      </c>
      <c r="B303" s="95" t="n">
        <f aca="false">VLOOKUP(MONTH(A303),Volumes,4)</f>
        <v>10000</v>
      </c>
      <c r="C303" s="96"/>
      <c r="D303" s="97" t="n">
        <f aca="false">B303+C303</f>
        <v>10000</v>
      </c>
      <c r="E303" s="84" t="n">
        <f aca="false">IF(X303=0,0,IF(AND(X303=1,$H$3=1),D303*S303,IF($H$3=2,D303,"N/A")))</f>
        <v>0</v>
      </c>
      <c r="F303" s="84" t="n">
        <f aca="false">E303*W303</f>
        <v>0</v>
      </c>
      <c r="G303" s="32" t="n">
        <f aca="false">VLOOKUP($A303,Table,MATCH(G$4,Curves,0))</f>
        <v>4.0375</v>
      </c>
      <c r="H303" s="98" t="n">
        <f aca="false">G303</f>
        <v>4.0375</v>
      </c>
      <c r="I303" s="99" t="n">
        <f aca="false">H303</f>
        <v>4.0375</v>
      </c>
      <c r="J303" s="32" t="n">
        <f aca="false">VLOOKUP($A303,Table,MATCH(J$4,Curves,0))</f>
        <v>-0.0175</v>
      </c>
      <c r="K303" s="98" t="n">
        <f aca="false">J303</f>
        <v>-0.0175</v>
      </c>
      <c r="L303" s="99" t="n">
        <f aca="false">K303</f>
        <v>-0.0175</v>
      </c>
      <c r="M303" s="32" t="n">
        <f aca="false">VLOOKUP($A303,Table,MATCH(M$4,Curves,0))</f>
        <v>0.01</v>
      </c>
      <c r="N303" s="98" t="n">
        <f aca="false">VLOOKUP($A303,Table,MATCH(N$4,Curves,0))</f>
        <v>0.03</v>
      </c>
      <c r="O303" s="99" t="n">
        <f aca="false">N303</f>
        <v>0.03</v>
      </c>
      <c r="P303" s="100"/>
      <c r="Q303" s="99" t="n">
        <f aca="false">O303+L303+I303</f>
        <v>4.05</v>
      </c>
      <c r="R303" s="100"/>
      <c r="S303" s="35" t="n">
        <f aca="false">A304-A303</f>
        <v>30</v>
      </c>
      <c r="T303" s="101" t="n">
        <f aca="false">CHOOSE(F$3,A304+24,A303)</f>
        <v>45802</v>
      </c>
      <c r="U303" s="35" t="n">
        <f aca="false">T303-C$3</f>
        <v>9028</v>
      </c>
      <c r="V303" s="32" t="n">
        <f aca="false">VLOOKUP($A303,Table,MATCH(V$4,Curves,0))</f>
        <v>0.070859002456139</v>
      </c>
      <c r="W303" s="102" t="n">
        <f aca="false">1/(1+CHOOSE(F$3,(V304+($K$3/10000))/2,(V303+($K$3/10000))/2))^(2*U303/365.25)</f>
        <v>0.17886357497192</v>
      </c>
      <c r="X303" s="35" t="n">
        <f aca="false">IF(AND(mthbeg&lt;=A303,mthend&gt;=A303),1,0)</f>
        <v>0</v>
      </c>
      <c r="Y303" s="35" t="n">
        <f aca="false">S303*X303</f>
        <v>0</v>
      </c>
      <c r="AA303" s="89" t="n">
        <f aca="false">F303*G303</f>
        <v>0</v>
      </c>
      <c r="AB303" s="89" t="n">
        <f aca="false">$F303*H303</f>
        <v>0</v>
      </c>
      <c r="AC303" s="89" t="n">
        <f aca="false">$F303*I303</f>
        <v>0</v>
      </c>
      <c r="AD303" s="89" t="n">
        <f aca="false">$F303*J303</f>
        <v>-0</v>
      </c>
      <c r="AE303" s="89" t="n">
        <f aca="false">$F303*K303</f>
        <v>-0</v>
      </c>
      <c r="AF303" s="89" t="n">
        <f aca="false">$F303*L303</f>
        <v>-0</v>
      </c>
      <c r="AG303" s="89" t="n">
        <f aca="false">$F303*M303</f>
        <v>0</v>
      </c>
      <c r="AH303" s="89" t="n">
        <f aca="false">$F303*N303</f>
        <v>0</v>
      </c>
      <c r="AI303" s="89" t="n">
        <f aca="false">F303*O303</f>
        <v>0</v>
      </c>
      <c r="AJ303" s="93"/>
      <c r="AK303" s="89" t="n">
        <f aca="false">CHOOSE($G$3,AB303-AC303,AC303-AB303)</f>
        <v>0</v>
      </c>
      <c r="AL303" s="89" t="n">
        <f aca="false">CHOOSE($G$3,AE303-AF303,AF303-AE303)</f>
        <v>0</v>
      </c>
      <c r="AM303" s="89" t="n">
        <f aca="false">CHOOSE($G$3,AH303-AI303,AI303-AH303)</f>
        <v>0</v>
      </c>
      <c r="AN303" s="103" t="n">
        <f aca="false">SUM(AK303:AM303)</f>
        <v>0</v>
      </c>
      <c r="AP303" s="89" t="n">
        <f aca="false">CHOOSE($G$3,AA303-AB303,AB303-AA303)</f>
        <v>0</v>
      </c>
      <c r="AQ303" s="89" t="n">
        <f aca="false">CHOOSE($G$3,AD303-AE303,AE303-AD303)</f>
        <v>0</v>
      </c>
      <c r="AR303" s="89" t="n">
        <f aca="false">CHOOSE($G$3,AG303-AH303,AH303-AG303)</f>
        <v>0</v>
      </c>
      <c r="AS303" s="103" t="n">
        <f aca="false">AP303+AQ303+AR303</f>
        <v>0</v>
      </c>
      <c r="AT303" s="103"/>
      <c r="AU303" s="90" t="n">
        <f aca="false">AS303+AN303</f>
        <v>0</v>
      </c>
      <c r="AW303" s="90" t="n">
        <f aca="false">AI303+AF303+AC303</f>
        <v>0</v>
      </c>
      <c r="AX303" s="104"/>
    </row>
    <row r="304" customFormat="false" ht="12" hidden="false" customHeight="true" outlineLevel="0" collapsed="false">
      <c r="A304" s="94" t="n">
        <f aca="false">EDATE(A303,1)</f>
        <v>45778</v>
      </c>
      <c r="B304" s="95" t="n">
        <f aca="false">VLOOKUP(MONTH(A304),Volumes,4)</f>
        <v>20000</v>
      </c>
      <c r="C304" s="96"/>
      <c r="D304" s="97" t="n">
        <f aca="false">B304+C304</f>
        <v>20000</v>
      </c>
      <c r="E304" s="84" t="n">
        <f aca="false">IF(X304=0,0,IF(AND(X304=1,$H$3=1),D304*S304,IF($H$3=2,D304,"N/A")))</f>
        <v>0</v>
      </c>
      <c r="F304" s="84" t="n">
        <f aca="false">E304*W304</f>
        <v>0</v>
      </c>
      <c r="G304" s="32" t="n">
        <f aca="false">VLOOKUP($A304,Table,MATCH(G$4,Curves,0))</f>
        <v>4.0375</v>
      </c>
      <c r="H304" s="98" t="n">
        <f aca="false">G304</f>
        <v>4.0375</v>
      </c>
      <c r="I304" s="99" t="n">
        <f aca="false">H304</f>
        <v>4.0375</v>
      </c>
      <c r="J304" s="32" t="n">
        <f aca="false">VLOOKUP($A304,Table,MATCH(J$4,Curves,0))</f>
        <v>-0.0175</v>
      </c>
      <c r="K304" s="98" t="n">
        <f aca="false">J304</f>
        <v>-0.0175</v>
      </c>
      <c r="L304" s="99" t="n">
        <f aca="false">K304</f>
        <v>-0.0175</v>
      </c>
      <c r="M304" s="32" t="n">
        <f aca="false">VLOOKUP($A304,Table,MATCH(M$4,Curves,0))</f>
        <v>0.01</v>
      </c>
      <c r="N304" s="98" t="n">
        <f aca="false">VLOOKUP($A304,Table,MATCH(N$4,Curves,0))</f>
        <v>0.03</v>
      </c>
      <c r="O304" s="99" t="n">
        <f aca="false">N304</f>
        <v>0.03</v>
      </c>
      <c r="P304" s="100"/>
      <c r="Q304" s="99" t="n">
        <f aca="false">O304+L304+I304</f>
        <v>4.05</v>
      </c>
      <c r="R304" s="100"/>
      <c r="S304" s="35" t="n">
        <f aca="false">A305-A304</f>
        <v>31</v>
      </c>
      <c r="T304" s="101" t="n">
        <f aca="false">CHOOSE(F$3,A305+24,A304)</f>
        <v>45833</v>
      </c>
      <c r="U304" s="35" t="n">
        <f aca="false">T304-C$3</f>
        <v>9059</v>
      </c>
      <c r="V304" s="32" t="n">
        <f aca="false">VLOOKUP($A304,Table,MATCH(V$4,Curves,0))</f>
        <v>0.070859002456139</v>
      </c>
      <c r="W304" s="102" t="n">
        <f aca="false">1/(1+CHOOSE(F$3,(V305+($K$3/10000))/2,(V304+($K$3/10000))/2))^(2*U304/365.25)</f>
        <v>0.177809616475543</v>
      </c>
      <c r="X304" s="35" t="n">
        <f aca="false">IF(AND(mthbeg&lt;=A304,mthend&gt;=A304),1,0)</f>
        <v>0</v>
      </c>
      <c r="Y304" s="35" t="n">
        <f aca="false">S304*X304</f>
        <v>0</v>
      </c>
      <c r="AA304" s="89" t="n">
        <f aca="false">F304*G304</f>
        <v>0</v>
      </c>
      <c r="AB304" s="89" t="n">
        <f aca="false">$F304*H304</f>
        <v>0</v>
      </c>
      <c r="AC304" s="89" t="n">
        <f aca="false">$F304*I304</f>
        <v>0</v>
      </c>
      <c r="AD304" s="89" t="n">
        <f aca="false">$F304*J304</f>
        <v>-0</v>
      </c>
      <c r="AE304" s="89" t="n">
        <f aca="false">$F304*K304</f>
        <v>-0</v>
      </c>
      <c r="AF304" s="89" t="n">
        <f aca="false">$F304*L304</f>
        <v>-0</v>
      </c>
      <c r="AG304" s="89" t="n">
        <f aca="false">$F304*M304</f>
        <v>0</v>
      </c>
      <c r="AH304" s="89" t="n">
        <f aca="false">$F304*N304</f>
        <v>0</v>
      </c>
      <c r="AI304" s="89" t="n">
        <f aca="false">F304*O304</f>
        <v>0</v>
      </c>
      <c r="AJ304" s="93"/>
      <c r="AK304" s="89" t="n">
        <f aca="false">CHOOSE($G$3,AB304-AC304,AC304-AB304)</f>
        <v>0</v>
      </c>
      <c r="AL304" s="89" t="n">
        <f aca="false">CHOOSE($G$3,AE304-AF304,AF304-AE304)</f>
        <v>0</v>
      </c>
      <c r="AM304" s="89" t="n">
        <f aca="false">CHOOSE($G$3,AH304-AI304,AI304-AH304)</f>
        <v>0</v>
      </c>
      <c r="AN304" s="103" t="n">
        <f aca="false">SUM(AK304:AM304)</f>
        <v>0</v>
      </c>
      <c r="AP304" s="89" t="n">
        <f aca="false">CHOOSE($G$3,AA304-AB304,AB304-AA304)</f>
        <v>0</v>
      </c>
      <c r="AQ304" s="89" t="n">
        <f aca="false">CHOOSE($G$3,AD304-AE304,AE304-AD304)</f>
        <v>0</v>
      </c>
      <c r="AR304" s="89" t="n">
        <f aca="false">CHOOSE($G$3,AG304-AH304,AH304-AG304)</f>
        <v>0</v>
      </c>
      <c r="AS304" s="103" t="n">
        <f aca="false">AP304+AQ304+AR304</f>
        <v>0</v>
      </c>
      <c r="AT304" s="103"/>
      <c r="AU304" s="90" t="n">
        <f aca="false">AS304+AN304</f>
        <v>0</v>
      </c>
      <c r="AW304" s="90" t="n">
        <f aca="false">AI304+AF304+AC304</f>
        <v>0</v>
      </c>
      <c r="AX304" s="104"/>
    </row>
    <row r="305" customFormat="false" ht="12" hidden="false" customHeight="true" outlineLevel="0" collapsed="false">
      <c r="A305" s="94" t="n">
        <f aca="false">EDATE(A304,1)</f>
        <v>45809</v>
      </c>
      <c r="B305" s="95" t="n">
        <f aca="false">VLOOKUP(MONTH(A305),Volumes,4)</f>
        <v>40000</v>
      </c>
      <c r="C305" s="96"/>
      <c r="D305" s="97" t="n">
        <f aca="false">B305+C305</f>
        <v>40000</v>
      </c>
      <c r="E305" s="84" t="n">
        <f aca="false">IF(X305=0,0,IF(AND(X305=1,$H$3=1),D305*S305,IF($H$3=2,D305,"N/A")))</f>
        <v>0</v>
      </c>
      <c r="F305" s="84" t="n">
        <f aca="false">E305*W305</f>
        <v>0</v>
      </c>
      <c r="G305" s="32" t="n">
        <f aca="false">VLOOKUP($A305,Table,MATCH(G$4,Curves,0))</f>
        <v>4.0375</v>
      </c>
      <c r="H305" s="98" t="n">
        <f aca="false">G305</f>
        <v>4.0375</v>
      </c>
      <c r="I305" s="99" t="n">
        <f aca="false">H305</f>
        <v>4.0375</v>
      </c>
      <c r="J305" s="32" t="n">
        <f aca="false">VLOOKUP($A305,Table,MATCH(J$4,Curves,0))</f>
        <v>-0.0175</v>
      </c>
      <c r="K305" s="98" t="n">
        <f aca="false">J305</f>
        <v>-0.0175</v>
      </c>
      <c r="L305" s="99" t="n">
        <f aca="false">K305</f>
        <v>-0.0175</v>
      </c>
      <c r="M305" s="32" t="n">
        <f aca="false">VLOOKUP($A305,Table,MATCH(M$4,Curves,0))</f>
        <v>0.01</v>
      </c>
      <c r="N305" s="98" t="n">
        <f aca="false">VLOOKUP($A305,Table,MATCH(N$4,Curves,0))</f>
        <v>0.03</v>
      </c>
      <c r="O305" s="99" t="n">
        <f aca="false">N305</f>
        <v>0.03</v>
      </c>
      <c r="P305" s="100"/>
      <c r="Q305" s="99" t="n">
        <f aca="false">O305+L305+I305</f>
        <v>4.05</v>
      </c>
      <c r="R305" s="100"/>
      <c r="S305" s="35" t="n">
        <f aca="false">A306-A305</f>
        <v>30</v>
      </c>
      <c r="T305" s="101" t="n">
        <f aca="false">CHOOSE(F$3,A306+24,A305)</f>
        <v>45863</v>
      </c>
      <c r="U305" s="35" t="n">
        <f aca="false">T305-C$3</f>
        <v>9089</v>
      </c>
      <c r="V305" s="32" t="n">
        <f aca="false">VLOOKUP($A305,Table,MATCH(V$4,Curves,0))</f>
        <v>0.070859002456139</v>
      </c>
      <c r="W305" s="102" t="n">
        <f aca="false">1/(1+CHOOSE(F$3,(V306+($K$3/10000))/2,(V305+($K$3/10000))/2))^(2*U305/365.25)</f>
        <v>0.176795570218974</v>
      </c>
      <c r="X305" s="35" t="n">
        <f aca="false">IF(AND(mthbeg&lt;=A305,mthend&gt;=A305),1,0)</f>
        <v>0</v>
      </c>
      <c r="Y305" s="35" t="n">
        <f aca="false">S305*X305</f>
        <v>0</v>
      </c>
      <c r="AA305" s="89" t="n">
        <f aca="false">F305*G305</f>
        <v>0</v>
      </c>
      <c r="AB305" s="89" t="n">
        <f aca="false">$F305*H305</f>
        <v>0</v>
      </c>
      <c r="AC305" s="89" t="n">
        <f aca="false">$F305*I305</f>
        <v>0</v>
      </c>
      <c r="AD305" s="89" t="n">
        <f aca="false">$F305*J305</f>
        <v>-0</v>
      </c>
      <c r="AE305" s="89" t="n">
        <f aca="false">$F305*K305</f>
        <v>-0</v>
      </c>
      <c r="AF305" s="89" t="n">
        <f aca="false">$F305*L305</f>
        <v>-0</v>
      </c>
      <c r="AG305" s="89" t="n">
        <f aca="false">$F305*M305</f>
        <v>0</v>
      </c>
      <c r="AH305" s="89" t="n">
        <f aca="false">$F305*N305</f>
        <v>0</v>
      </c>
      <c r="AI305" s="89" t="n">
        <f aca="false">F305*O305</f>
        <v>0</v>
      </c>
      <c r="AJ305" s="93"/>
      <c r="AK305" s="89" t="n">
        <f aca="false">CHOOSE($G$3,AB305-AC305,AC305-AB305)</f>
        <v>0</v>
      </c>
      <c r="AL305" s="89" t="n">
        <f aca="false">CHOOSE($G$3,AE305-AF305,AF305-AE305)</f>
        <v>0</v>
      </c>
      <c r="AM305" s="89" t="n">
        <f aca="false">CHOOSE($G$3,AH305-AI305,AI305-AH305)</f>
        <v>0</v>
      </c>
      <c r="AN305" s="103" t="n">
        <f aca="false">SUM(AK305:AM305)</f>
        <v>0</v>
      </c>
      <c r="AP305" s="89" t="n">
        <f aca="false">CHOOSE($G$3,AA305-AB305,AB305-AA305)</f>
        <v>0</v>
      </c>
      <c r="AQ305" s="89" t="n">
        <f aca="false">CHOOSE($G$3,AD305-AE305,AE305-AD305)</f>
        <v>0</v>
      </c>
      <c r="AR305" s="89" t="n">
        <f aca="false">CHOOSE($G$3,AG305-AH305,AH305-AG305)</f>
        <v>0</v>
      </c>
      <c r="AS305" s="103" t="n">
        <f aca="false">AP305+AQ305+AR305</f>
        <v>0</v>
      </c>
      <c r="AT305" s="103"/>
      <c r="AU305" s="90" t="n">
        <f aca="false">AS305+AN305</f>
        <v>0</v>
      </c>
      <c r="AW305" s="90" t="n">
        <f aca="false">AI305+AF305+AC305</f>
        <v>0</v>
      </c>
      <c r="AX305" s="104"/>
    </row>
    <row r="306" customFormat="false" ht="12" hidden="false" customHeight="true" outlineLevel="0" collapsed="false">
      <c r="A306" s="94" t="n">
        <f aca="false">EDATE(A305,1)</f>
        <v>45839</v>
      </c>
      <c r="B306" s="95" t="n">
        <f aca="false">VLOOKUP(MONTH(A306),Volumes,4)</f>
        <v>40000</v>
      </c>
      <c r="C306" s="96"/>
      <c r="D306" s="97" t="n">
        <f aca="false">B306+C306</f>
        <v>40000</v>
      </c>
      <c r="E306" s="84" t="n">
        <f aca="false">IF(X306=0,0,IF(AND(X306=1,$H$3=1),D306*S306,IF($H$3=2,D306,"N/A")))</f>
        <v>0</v>
      </c>
      <c r="F306" s="84" t="n">
        <f aca="false">E306*W306</f>
        <v>0</v>
      </c>
      <c r="G306" s="32" t="n">
        <f aca="false">VLOOKUP($A306,Table,MATCH(G$4,Curves,0))</f>
        <v>4.0375</v>
      </c>
      <c r="H306" s="98" t="n">
        <f aca="false">G306</f>
        <v>4.0375</v>
      </c>
      <c r="I306" s="99" t="n">
        <f aca="false">H306</f>
        <v>4.0375</v>
      </c>
      <c r="J306" s="32" t="n">
        <f aca="false">VLOOKUP($A306,Table,MATCH(J$4,Curves,0))</f>
        <v>-0.0175</v>
      </c>
      <c r="K306" s="98" t="n">
        <f aca="false">J306</f>
        <v>-0.0175</v>
      </c>
      <c r="L306" s="99" t="n">
        <f aca="false">K306</f>
        <v>-0.0175</v>
      </c>
      <c r="M306" s="32" t="n">
        <f aca="false">VLOOKUP($A306,Table,MATCH(M$4,Curves,0))</f>
        <v>0.01</v>
      </c>
      <c r="N306" s="98" t="n">
        <f aca="false">VLOOKUP($A306,Table,MATCH(N$4,Curves,0))</f>
        <v>0.03</v>
      </c>
      <c r="O306" s="99" t="n">
        <f aca="false">N306</f>
        <v>0.03</v>
      </c>
      <c r="P306" s="100"/>
      <c r="Q306" s="99" t="n">
        <f aca="false">O306+L306+I306</f>
        <v>4.05</v>
      </c>
      <c r="R306" s="100"/>
      <c r="S306" s="35" t="n">
        <f aca="false">A307-A306</f>
        <v>31</v>
      </c>
      <c r="T306" s="101" t="n">
        <f aca="false">CHOOSE(F$3,A307+24,A306)</f>
        <v>45894</v>
      </c>
      <c r="U306" s="35" t="n">
        <f aca="false">T306-C$3</f>
        <v>9120</v>
      </c>
      <c r="V306" s="32" t="n">
        <f aca="false">VLOOKUP($A306,Table,MATCH(V$4,Curves,0))</f>
        <v>0.070859002456139</v>
      </c>
      <c r="W306" s="102" t="n">
        <f aca="false">1/(1+CHOOSE(F$3,(V307+($K$3/10000))/2,(V306+($K$3/10000))/2))^(2*U306/365.25)</f>
        <v>0.175753797497036</v>
      </c>
      <c r="X306" s="35" t="n">
        <f aca="false">IF(AND(mthbeg&lt;=A306,mthend&gt;=A306),1,0)</f>
        <v>0</v>
      </c>
      <c r="Y306" s="35" t="n">
        <f aca="false">S306*X306</f>
        <v>0</v>
      </c>
      <c r="AA306" s="89" t="n">
        <f aca="false">F306*G306</f>
        <v>0</v>
      </c>
      <c r="AB306" s="89" t="n">
        <f aca="false">$F306*H306</f>
        <v>0</v>
      </c>
      <c r="AC306" s="89" t="n">
        <f aca="false">$F306*I306</f>
        <v>0</v>
      </c>
      <c r="AD306" s="89" t="n">
        <f aca="false">$F306*J306</f>
        <v>-0</v>
      </c>
      <c r="AE306" s="89" t="n">
        <f aca="false">$F306*K306</f>
        <v>-0</v>
      </c>
      <c r="AF306" s="89" t="n">
        <f aca="false">$F306*L306</f>
        <v>-0</v>
      </c>
      <c r="AG306" s="89" t="n">
        <f aca="false">$F306*M306</f>
        <v>0</v>
      </c>
      <c r="AH306" s="89" t="n">
        <f aca="false">$F306*N306</f>
        <v>0</v>
      </c>
      <c r="AI306" s="89" t="n">
        <f aca="false">F306*O306</f>
        <v>0</v>
      </c>
      <c r="AJ306" s="93"/>
      <c r="AK306" s="89" t="n">
        <f aca="false">CHOOSE($G$3,AB306-AC306,AC306-AB306)</f>
        <v>0</v>
      </c>
      <c r="AL306" s="89" t="n">
        <f aca="false">CHOOSE($G$3,AE306-AF306,AF306-AE306)</f>
        <v>0</v>
      </c>
      <c r="AM306" s="89" t="n">
        <f aca="false">CHOOSE($G$3,AH306-AI306,AI306-AH306)</f>
        <v>0</v>
      </c>
      <c r="AN306" s="103" t="n">
        <f aca="false">SUM(AK306:AM306)</f>
        <v>0</v>
      </c>
      <c r="AP306" s="89" t="n">
        <f aca="false">CHOOSE($G$3,AA306-AB306,AB306-AA306)</f>
        <v>0</v>
      </c>
      <c r="AQ306" s="89" t="n">
        <f aca="false">CHOOSE($G$3,AD306-AE306,AE306-AD306)</f>
        <v>0</v>
      </c>
      <c r="AR306" s="89" t="n">
        <f aca="false">CHOOSE($G$3,AG306-AH306,AH306-AG306)</f>
        <v>0</v>
      </c>
      <c r="AS306" s="103" t="n">
        <f aca="false">AP306+AQ306+AR306</f>
        <v>0</v>
      </c>
      <c r="AT306" s="103"/>
      <c r="AU306" s="90" t="n">
        <f aca="false">AS306+AN306</f>
        <v>0</v>
      </c>
      <c r="AW306" s="90" t="n">
        <f aca="false">AI306+AF306+AC306</f>
        <v>0</v>
      </c>
      <c r="AX306" s="104"/>
    </row>
    <row r="307" customFormat="false" ht="12" hidden="false" customHeight="true" outlineLevel="0" collapsed="false">
      <c r="A307" s="94" t="n">
        <f aca="false">EDATE(A306,1)</f>
        <v>45870</v>
      </c>
      <c r="B307" s="95" t="n">
        <f aca="false">VLOOKUP(MONTH(A307),Volumes,4)</f>
        <v>40000</v>
      </c>
      <c r="C307" s="96"/>
      <c r="D307" s="97" t="n">
        <f aca="false">B307+C307</f>
        <v>40000</v>
      </c>
      <c r="E307" s="84" t="n">
        <f aca="false">IF(X307=0,0,IF(AND(X307=1,$H$3=1),D307*S307,IF($H$3=2,D307,"N/A")))</f>
        <v>0</v>
      </c>
      <c r="F307" s="84" t="n">
        <f aca="false">E307*W307</f>
        <v>0</v>
      </c>
      <c r="G307" s="32" t="n">
        <f aca="false">VLOOKUP($A307,Table,MATCH(G$4,Curves,0))</f>
        <v>4.0375</v>
      </c>
      <c r="H307" s="98" t="n">
        <f aca="false">G307</f>
        <v>4.0375</v>
      </c>
      <c r="I307" s="99" t="n">
        <f aca="false">H307</f>
        <v>4.0375</v>
      </c>
      <c r="J307" s="32" t="n">
        <f aca="false">VLOOKUP($A307,Table,MATCH(J$4,Curves,0))</f>
        <v>-0.0175</v>
      </c>
      <c r="K307" s="98" t="n">
        <f aca="false">J307</f>
        <v>-0.0175</v>
      </c>
      <c r="L307" s="99" t="n">
        <f aca="false">K307</f>
        <v>-0.0175</v>
      </c>
      <c r="M307" s="32" t="n">
        <f aca="false">VLOOKUP($A307,Table,MATCH(M$4,Curves,0))</f>
        <v>0.01</v>
      </c>
      <c r="N307" s="98" t="n">
        <f aca="false">VLOOKUP($A307,Table,MATCH(N$4,Curves,0))</f>
        <v>0.03</v>
      </c>
      <c r="O307" s="99" t="n">
        <f aca="false">N307</f>
        <v>0.03</v>
      </c>
      <c r="P307" s="100"/>
      <c r="Q307" s="99" t="n">
        <f aca="false">O307+L307+I307</f>
        <v>4.05</v>
      </c>
      <c r="R307" s="100"/>
      <c r="S307" s="35" t="n">
        <f aca="false">A308-A307</f>
        <v>31</v>
      </c>
      <c r="T307" s="101" t="n">
        <f aca="false">CHOOSE(F$3,A308+24,A307)</f>
        <v>45925</v>
      </c>
      <c r="U307" s="35" t="n">
        <f aca="false">T307-C$3</f>
        <v>9151</v>
      </c>
      <c r="V307" s="32" t="n">
        <f aca="false">VLOOKUP($A307,Table,MATCH(V$4,Curves,0))</f>
        <v>0.070859002456139</v>
      </c>
      <c r="W307" s="102" t="n">
        <f aca="false">1/(1+CHOOSE(F$3,(V308+($K$3/10000))/2,(V307+($K$3/10000))/2))^(2*U307/365.25)</f>
        <v>0.174718163449289</v>
      </c>
      <c r="X307" s="35" t="n">
        <f aca="false">IF(AND(mthbeg&lt;=A307,mthend&gt;=A307),1,0)</f>
        <v>0</v>
      </c>
      <c r="Y307" s="35" t="n">
        <f aca="false">S307*X307</f>
        <v>0</v>
      </c>
      <c r="AA307" s="89" t="n">
        <f aca="false">F307*G307</f>
        <v>0</v>
      </c>
      <c r="AB307" s="89" t="n">
        <f aca="false">$F307*H307</f>
        <v>0</v>
      </c>
      <c r="AC307" s="89" t="n">
        <f aca="false">$F307*I307</f>
        <v>0</v>
      </c>
      <c r="AD307" s="89" t="n">
        <f aca="false">$F307*J307</f>
        <v>-0</v>
      </c>
      <c r="AE307" s="89" t="n">
        <f aca="false">$F307*K307</f>
        <v>-0</v>
      </c>
      <c r="AF307" s="89" t="n">
        <f aca="false">$F307*L307</f>
        <v>-0</v>
      </c>
      <c r="AG307" s="89" t="n">
        <f aca="false">$F307*M307</f>
        <v>0</v>
      </c>
      <c r="AH307" s="89" t="n">
        <f aca="false">$F307*N307</f>
        <v>0</v>
      </c>
      <c r="AI307" s="89" t="n">
        <f aca="false">F307*O307</f>
        <v>0</v>
      </c>
      <c r="AJ307" s="93"/>
      <c r="AK307" s="89" t="n">
        <f aca="false">CHOOSE($G$3,AB307-AC307,AC307-AB307)</f>
        <v>0</v>
      </c>
      <c r="AL307" s="89" t="n">
        <f aca="false">CHOOSE($G$3,AE307-AF307,AF307-AE307)</f>
        <v>0</v>
      </c>
      <c r="AM307" s="89" t="n">
        <f aca="false">CHOOSE($G$3,AH307-AI307,AI307-AH307)</f>
        <v>0</v>
      </c>
      <c r="AN307" s="103" t="n">
        <f aca="false">SUM(AK307:AM307)</f>
        <v>0</v>
      </c>
      <c r="AP307" s="89" t="n">
        <f aca="false">CHOOSE($G$3,AA307-AB307,AB307-AA307)</f>
        <v>0</v>
      </c>
      <c r="AQ307" s="89" t="n">
        <f aca="false">CHOOSE($G$3,AD307-AE307,AE307-AD307)</f>
        <v>0</v>
      </c>
      <c r="AR307" s="89" t="n">
        <f aca="false">CHOOSE($G$3,AG307-AH307,AH307-AG307)</f>
        <v>0</v>
      </c>
      <c r="AS307" s="103" t="n">
        <f aca="false">AP307+AQ307+AR307</f>
        <v>0</v>
      </c>
      <c r="AT307" s="103"/>
      <c r="AU307" s="90" t="n">
        <f aca="false">AS307+AN307</f>
        <v>0</v>
      </c>
      <c r="AW307" s="90" t="n">
        <f aca="false">AI307+AF307+AC307</f>
        <v>0</v>
      </c>
      <c r="AX307" s="104"/>
    </row>
    <row r="308" customFormat="false" ht="12" hidden="false" customHeight="true" outlineLevel="0" collapsed="false">
      <c r="A308" s="94" t="n">
        <f aca="false">EDATE(A307,1)</f>
        <v>45901</v>
      </c>
      <c r="B308" s="95" t="n">
        <f aca="false">VLOOKUP(MONTH(A308),Volumes,4)</f>
        <v>20000</v>
      </c>
      <c r="C308" s="96"/>
      <c r="D308" s="97" t="n">
        <f aca="false">B308+C308</f>
        <v>20000</v>
      </c>
      <c r="E308" s="84" t="n">
        <f aca="false">IF(X308=0,0,IF(AND(X308=1,$H$3=1),D308*S308,IF($H$3=2,D308,"N/A")))</f>
        <v>0</v>
      </c>
      <c r="F308" s="84" t="n">
        <f aca="false">E308*W308</f>
        <v>0</v>
      </c>
      <c r="G308" s="32" t="n">
        <f aca="false">VLOOKUP($A308,Table,MATCH(G$4,Curves,0))</f>
        <v>4.0375</v>
      </c>
      <c r="H308" s="98" t="n">
        <f aca="false">G308</f>
        <v>4.0375</v>
      </c>
      <c r="I308" s="99" t="n">
        <f aca="false">H308</f>
        <v>4.0375</v>
      </c>
      <c r="J308" s="32" t="n">
        <f aca="false">VLOOKUP($A308,Table,MATCH(J$4,Curves,0))</f>
        <v>-0.0175</v>
      </c>
      <c r="K308" s="98" t="n">
        <f aca="false">J308</f>
        <v>-0.0175</v>
      </c>
      <c r="L308" s="99" t="n">
        <f aca="false">K308</f>
        <v>-0.0175</v>
      </c>
      <c r="M308" s="32" t="n">
        <f aca="false">VLOOKUP($A308,Table,MATCH(M$4,Curves,0))</f>
        <v>0.01</v>
      </c>
      <c r="N308" s="98" t="n">
        <f aca="false">VLOOKUP($A308,Table,MATCH(N$4,Curves,0))</f>
        <v>0.03</v>
      </c>
      <c r="O308" s="99" t="n">
        <f aca="false">N308</f>
        <v>0.03</v>
      </c>
      <c r="P308" s="100"/>
      <c r="Q308" s="99" t="n">
        <f aca="false">O308+L308+I308</f>
        <v>4.05</v>
      </c>
      <c r="R308" s="100"/>
      <c r="S308" s="35" t="n">
        <f aca="false">A309-A308</f>
        <v>30</v>
      </c>
      <c r="T308" s="101" t="n">
        <f aca="false">CHOOSE(F$3,A309+24,A308)</f>
        <v>45955</v>
      </c>
      <c r="U308" s="35" t="n">
        <f aca="false">T308-C$3</f>
        <v>9181</v>
      </c>
      <c r="V308" s="32" t="n">
        <f aca="false">VLOOKUP($A308,Table,MATCH(V$4,Curves,0))</f>
        <v>0.070859002456139</v>
      </c>
      <c r="W308" s="102" t="n">
        <f aca="false">1/(1+CHOOSE(F$3,(V309+($K$3/10000))/2,(V308+($K$3/10000))/2))^(2*U308/365.25)</f>
        <v>0.173721747714797</v>
      </c>
      <c r="X308" s="35" t="n">
        <f aca="false">IF(AND(mthbeg&lt;=A308,mthend&gt;=A308),1,0)</f>
        <v>0</v>
      </c>
      <c r="Y308" s="35" t="n">
        <f aca="false">S308*X308</f>
        <v>0</v>
      </c>
      <c r="AA308" s="89" t="n">
        <f aca="false">F308*G308</f>
        <v>0</v>
      </c>
      <c r="AB308" s="89" t="n">
        <f aca="false">$F308*H308</f>
        <v>0</v>
      </c>
      <c r="AC308" s="89" t="n">
        <f aca="false">$F308*I308</f>
        <v>0</v>
      </c>
      <c r="AD308" s="89" t="n">
        <f aca="false">$F308*J308</f>
        <v>-0</v>
      </c>
      <c r="AE308" s="89" t="n">
        <f aca="false">$F308*K308</f>
        <v>-0</v>
      </c>
      <c r="AF308" s="89" t="n">
        <f aca="false">$F308*L308</f>
        <v>-0</v>
      </c>
      <c r="AG308" s="89" t="n">
        <f aca="false">$F308*M308</f>
        <v>0</v>
      </c>
      <c r="AH308" s="89" t="n">
        <f aca="false">$F308*N308</f>
        <v>0</v>
      </c>
      <c r="AI308" s="89" t="n">
        <f aca="false">F308*O308</f>
        <v>0</v>
      </c>
      <c r="AJ308" s="93"/>
      <c r="AK308" s="89" t="n">
        <f aca="false">CHOOSE($G$3,AB308-AC308,AC308-AB308)</f>
        <v>0</v>
      </c>
      <c r="AL308" s="89" t="n">
        <f aca="false">CHOOSE($G$3,AE308-AF308,AF308-AE308)</f>
        <v>0</v>
      </c>
      <c r="AM308" s="89" t="n">
        <f aca="false">CHOOSE($G$3,AH308-AI308,AI308-AH308)</f>
        <v>0</v>
      </c>
      <c r="AN308" s="103" t="n">
        <f aca="false">SUM(AK308:AM308)</f>
        <v>0</v>
      </c>
      <c r="AP308" s="89" t="n">
        <f aca="false">CHOOSE($G$3,AA308-AB308,AB308-AA308)</f>
        <v>0</v>
      </c>
      <c r="AQ308" s="89" t="n">
        <f aca="false">CHOOSE($G$3,AD308-AE308,AE308-AD308)</f>
        <v>0</v>
      </c>
      <c r="AR308" s="89" t="n">
        <f aca="false">CHOOSE($G$3,AG308-AH308,AH308-AG308)</f>
        <v>0</v>
      </c>
      <c r="AS308" s="103" t="n">
        <f aca="false">AP308+AQ308+AR308</f>
        <v>0</v>
      </c>
      <c r="AT308" s="103"/>
      <c r="AU308" s="90" t="n">
        <f aca="false">AS308+AN308</f>
        <v>0</v>
      </c>
      <c r="AW308" s="90" t="n">
        <f aca="false">AI308+AF308+AC308</f>
        <v>0</v>
      </c>
      <c r="AX308" s="104"/>
    </row>
    <row r="309" customFormat="false" ht="12" hidden="false" customHeight="true" outlineLevel="0" collapsed="false">
      <c r="A309" s="94" t="n">
        <f aca="false">EDATE(A308,1)</f>
        <v>45931</v>
      </c>
      <c r="B309" s="95" t="n">
        <f aca="false">VLOOKUP(MONTH(A309),Volumes,4)</f>
        <v>10000</v>
      </c>
      <c r="C309" s="96"/>
      <c r="D309" s="97" t="n">
        <f aca="false">B309+C309</f>
        <v>10000</v>
      </c>
      <c r="E309" s="84" t="n">
        <f aca="false">IF(X309=0,0,IF(AND(X309=1,$H$3=1),D309*S309,IF($H$3=2,D309,"N/A")))</f>
        <v>0</v>
      </c>
      <c r="F309" s="84" t="n">
        <f aca="false">E309*W309</f>
        <v>0</v>
      </c>
      <c r="G309" s="32" t="n">
        <f aca="false">VLOOKUP($A309,Table,MATCH(G$4,Curves,0))</f>
        <v>4.0375</v>
      </c>
      <c r="H309" s="98" t="n">
        <f aca="false">G309</f>
        <v>4.0375</v>
      </c>
      <c r="I309" s="99" t="n">
        <f aca="false">H309</f>
        <v>4.0375</v>
      </c>
      <c r="J309" s="32" t="n">
        <f aca="false">VLOOKUP($A309,Table,MATCH(J$4,Curves,0))</f>
        <v>-0.0175</v>
      </c>
      <c r="K309" s="98" t="n">
        <f aca="false">J309</f>
        <v>-0.0175</v>
      </c>
      <c r="L309" s="99" t="n">
        <f aca="false">K309</f>
        <v>-0.0175</v>
      </c>
      <c r="M309" s="32" t="n">
        <f aca="false">VLOOKUP($A309,Table,MATCH(M$4,Curves,0))</f>
        <v>0.01</v>
      </c>
      <c r="N309" s="98" t="n">
        <f aca="false">VLOOKUP($A309,Table,MATCH(N$4,Curves,0))</f>
        <v>0.03</v>
      </c>
      <c r="O309" s="99" t="n">
        <f aca="false">N309</f>
        <v>0.03</v>
      </c>
      <c r="P309" s="100"/>
      <c r="Q309" s="99" t="n">
        <f aca="false">O309+L309+I309</f>
        <v>4.05</v>
      </c>
      <c r="R309" s="100"/>
      <c r="S309" s="35" t="n">
        <f aca="false">A310-A309</f>
        <v>31</v>
      </c>
      <c r="T309" s="101" t="n">
        <f aca="false">CHOOSE(F$3,A310+24,A309)</f>
        <v>45986</v>
      </c>
      <c r="U309" s="35" t="n">
        <f aca="false">T309-C$3</f>
        <v>9212</v>
      </c>
      <c r="V309" s="32" t="n">
        <f aca="false">VLOOKUP($A309,Table,MATCH(V$4,Curves,0))</f>
        <v>0.070859002456139</v>
      </c>
      <c r="W309" s="102" t="n">
        <f aca="false">1/(1+CHOOSE(F$3,(V310+($K$3/10000))/2,(V309+($K$3/10000))/2))^(2*U309/365.25)</f>
        <v>0.172698087575843</v>
      </c>
      <c r="X309" s="35" t="n">
        <f aca="false">IF(AND(mthbeg&lt;=A309,mthend&gt;=A309),1,0)</f>
        <v>0</v>
      </c>
      <c r="Y309" s="35" t="n">
        <f aca="false">S309*X309</f>
        <v>0</v>
      </c>
      <c r="AA309" s="89" t="n">
        <f aca="false">F309*G309</f>
        <v>0</v>
      </c>
      <c r="AB309" s="89" t="n">
        <f aca="false">$F309*H309</f>
        <v>0</v>
      </c>
      <c r="AC309" s="89" t="n">
        <f aca="false">$F309*I309</f>
        <v>0</v>
      </c>
      <c r="AD309" s="89" t="n">
        <f aca="false">$F309*J309</f>
        <v>-0</v>
      </c>
      <c r="AE309" s="89" t="n">
        <f aca="false">$F309*K309</f>
        <v>-0</v>
      </c>
      <c r="AF309" s="89" t="n">
        <f aca="false">$F309*L309</f>
        <v>-0</v>
      </c>
      <c r="AG309" s="89" t="n">
        <f aca="false">$F309*M309</f>
        <v>0</v>
      </c>
      <c r="AH309" s="89" t="n">
        <f aca="false">$F309*N309</f>
        <v>0</v>
      </c>
      <c r="AI309" s="89" t="n">
        <f aca="false">F309*O309</f>
        <v>0</v>
      </c>
      <c r="AJ309" s="93"/>
      <c r="AK309" s="89" t="n">
        <f aca="false">CHOOSE($G$3,AB309-AC309,AC309-AB309)</f>
        <v>0</v>
      </c>
      <c r="AL309" s="89" t="n">
        <f aca="false">CHOOSE($G$3,AE309-AF309,AF309-AE309)</f>
        <v>0</v>
      </c>
      <c r="AM309" s="89" t="n">
        <f aca="false">CHOOSE($G$3,AH309-AI309,AI309-AH309)</f>
        <v>0</v>
      </c>
      <c r="AN309" s="103" t="n">
        <f aca="false">SUM(AK309:AM309)</f>
        <v>0</v>
      </c>
      <c r="AP309" s="89" t="n">
        <f aca="false">CHOOSE($G$3,AA309-AB309,AB309-AA309)</f>
        <v>0</v>
      </c>
      <c r="AQ309" s="89" t="n">
        <f aca="false">CHOOSE($G$3,AD309-AE309,AE309-AD309)</f>
        <v>0</v>
      </c>
      <c r="AR309" s="89" t="n">
        <f aca="false">CHOOSE($G$3,AG309-AH309,AH309-AG309)</f>
        <v>0</v>
      </c>
      <c r="AS309" s="103" t="n">
        <f aca="false">AP309+AQ309+AR309</f>
        <v>0</v>
      </c>
      <c r="AT309" s="103"/>
      <c r="AU309" s="90" t="n">
        <f aca="false">AS309+AN309</f>
        <v>0</v>
      </c>
      <c r="AW309" s="90" t="n">
        <f aca="false">AI309+AF309+AC309</f>
        <v>0</v>
      </c>
      <c r="AX309" s="104"/>
    </row>
    <row r="310" customFormat="false" ht="12" hidden="false" customHeight="true" outlineLevel="0" collapsed="false">
      <c r="A310" s="94" t="n">
        <f aca="false">EDATE(A309,1)</f>
        <v>45962</v>
      </c>
      <c r="B310" s="95" t="n">
        <f aca="false">VLOOKUP(MONTH(A310),Volumes,4)</f>
        <v>10000</v>
      </c>
      <c r="C310" s="96"/>
      <c r="D310" s="97" t="n">
        <f aca="false">B310+C310</f>
        <v>10000</v>
      </c>
      <c r="E310" s="84" t="n">
        <f aca="false">IF(X310=0,0,IF(AND(X310=1,$H$3=1),D310*S310,IF($H$3=2,D310,"N/A")))</f>
        <v>0</v>
      </c>
      <c r="F310" s="84" t="n">
        <f aca="false">E310*W310</f>
        <v>0</v>
      </c>
      <c r="G310" s="32" t="n">
        <f aca="false">VLOOKUP($A310,Table,MATCH(G$4,Curves,0))</f>
        <v>4.0375</v>
      </c>
      <c r="H310" s="98" t="n">
        <f aca="false">G310</f>
        <v>4.0375</v>
      </c>
      <c r="I310" s="99" t="n">
        <f aca="false">H310</f>
        <v>4.0375</v>
      </c>
      <c r="J310" s="32" t="n">
        <f aca="false">VLOOKUP($A310,Table,MATCH(J$4,Curves,0))</f>
        <v>-0.0175</v>
      </c>
      <c r="K310" s="98" t="n">
        <f aca="false">J310</f>
        <v>-0.0175</v>
      </c>
      <c r="L310" s="99" t="n">
        <f aca="false">K310</f>
        <v>-0.0175</v>
      </c>
      <c r="M310" s="32" t="n">
        <f aca="false">VLOOKUP($A310,Table,MATCH(M$4,Curves,0))</f>
        <v>0.01</v>
      </c>
      <c r="N310" s="98" t="n">
        <f aca="false">VLOOKUP($A310,Table,MATCH(N$4,Curves,0))</f>
        <v>0.03</v>
      </c>
      <c r="O310" s="99" t="n">
        <f aca="false">N310</f>
        <v>0.03</v>
      </c>
      <c r="P310" s="100"/>
      <c r="Q310" s="99" t="n">
        <f aca="false">O310+L310+I310</f>
        <v>4.05</v>
      </c>
      <c r="R310" s="100"/>
      <c r="S310" s="35" t="n">
        <f aca="false">A311-A310</f>
        <v>30</v>
      </c>
      <c r="T310" s="101" t="n">
        <f aca="false">CHOOSE(F$3,A311+24,A310)</f>
        <v>46016</v>
      </c>
      <c r="U310" s="35" t="n">
        <f aca="false">T310-C$3</f>
        <v>9242</v>
      </c>
      <c r="V310" s="32" t="n">
        <f aca="false">VLOOKUP($A310,Table,MATCH(V$4,Curves,0))</f>
        <v>0.070859002456139</v>
      </c>
      <c r="W310" s="102" t="n">
        <f aca="false">1/(1+CHOOSE(F$3,(V311+($K$3/10000))/2,(V310+($K$3/10000))/2))^(2*U310/365.25)</f>
        <v>0.171713192311492</v>
      </c>
      <c r="X310" s="35" t="n">
        <f aca="false">IF(AND(mthbeg&lt;=A310,mthend&gt;=A310),1,0)</f>
        <v>0</v>
      </c>
      <c r="Y310" s="35" t="n">
        <f aca="false">S310*X310</f>
        <v>0</v>
      </c>
      <c r="AA310" s="89" t="n">
        <f aca="false">F310*G310</f>
        <v>0</v>
      </c>
      <c r="AB310" s="89" t="n">
        <f aca="false">$F310*H310</f>
        <v>0</v>
      </c>
      <c r="AC310" s="89" t="n">
        <f aca="false">$F310*I310</f>
        <v>0</v>
      </c>
      <c r="AD310" s="89" t="n">
        <f aca="false">$F310*J310</f>
        <v>-0</v>
      </c>
      <c r="AE310" s="89" t="n">
        <f aca="false">$F310*K310</f>
        <v>-0</v>
      </c>
      <c r="AF310" s="89" t="n">
        <f aca="false">$F310*L310</f>
        <v>-0</v>
      </c>
      <c r="AG310" s="89" t="n">
        <f aca="false">$F310*M310</f>
        <v>0</v>
      </c>
      <c r="AH310" s="89" t="n">
        <f aca="false">$F310*N310</f>
        <v>0</v>
      </c>
      <c r="AI310" s="89" t="n">
        <f aca="false">F310*O310</f>
        <v>0</v>
      </c>
      <c r="AJ310" s="93"/>
      <c r="AK310" s="89" t="n">
        <f aca="false">CHOOSE($G$3,AB310-AC310,AC310-AB310)</f>
        <v>0</v>
      </c>
      <c r="AL310" s="89" t="n">
        <f aca="false">CHOOSE($G$3,AE310-AF310,AF310-AE310)</f>
        <v>0</v>
      </c>
      <c r="AM310" s="89" t="n">
        <f aca="false">CHOOSE($G$3,AH310-AI310,AI310-AH310)</f>
        <v>0</v>
      </c>
      <c r="AN310" s="103" t="n">
        <f aca="false">SUM(AK310:AM310)</f>
        <v>0</v>
      </c>
      <c r="AP310" s="89" t="n">
        <f aca="false">CHOOSE($G$3,AA310-AB310,AB310-AA310)</f>
        <v>0</v>
      </c>
      <c r="AQ310" s="89" t="n">
        <f aca="false">CHOOSE($G$3,AD310-AE310,AE310-AD310)</f>
        <v>0</v>
      </c>
      <c r="AR310" s="89" t="n">
        <f aca="false">CHOOSE($G$3,AG310-AH310,AH310-AG310)</f>
        <v>0</v>
      </c>
      <c r="AS310" s="103" t="n">
        <f aca="false">AP310+AQ310+AR310</f>
        <v>0</v>
      </c>
      <c r="AT310" s="103"/>
      <c r="AU310" s="90" t="n">
        <f aca="false">AS310+AN310</f>
        <v>0</v>
      </c>
      <c r="AW310" s="90" t="n">
        <f aca="false">AI310+AF310+AC310</f>
        <v>0</v>
      </c>
      <c r="AX310" s="104"/>
    </row>
    <row r="311" customFormat="false" ht="12" hidden="false" customHeight="true" outlineLevel="0" collapsed="false">
      <c r="A311" s="94" t="n">
        <f aca="false">EDATE(A310,1)</f>
        <v>45992</v>
      </c>
      <c r="B311" s="95" t="n">
        <f aca="false">VLOOKUP(MONTH(A311),Volumes,4)</f>
        <v>10000</v>
      </c>
      <c r="C311" s="96"/>
      <c r="D311" s="97" t="n">
        <f aca="false">B311+C311</f>
        <v>10000</v>
      </c>
      <c r="E311" s="84" t="n">
        <f aca="false">IF(X311=0,0,IF(AND(X311=1,$H$3=1),D311*S311,IF($H$3=2,D311,"N/A")))</f>
        <v>0</v>
      </c>
      <c r="F311" s="84" t="n">
        <f aca="false">E311*W311</f>
        <v>0</v>
      </c>
      <c r="G311" s="32" t="n">
        <f aca="false">VLOOKUP($A311,Table,MATCH(G$4,Curves,0))</f>
        <v>4.0375</v>
      </c>
      <c r="H311" s="98" t="n">
        <f aca="false">G311</f>
        <v>4.0375</v>
      </c>
      <c r="I311" s="99" t="n">
        <f aca="false">H311</f>
        <v>4.0375</v>
      </c>
      <c r="J311" s="32" t="n">
        <f aca="false">VLOOKUP($A311,Table,MATCH(J$4,Curves,0))</f>
        <v>-0.0175</v>
      </c>
      <c r="K311" s="98" t="n">
        <f aca="false">J311</f>
        <v>-0.0175</v>
      </c>
      <c r="L311" s="99" t="n">
        <f aca="false">K311</f>
        <v>-0.0175</v>
      </c>
      <c r="M311" s="32" t="n">
        <f aca="false">VLOOKUP($A311,Table,MATCH(M$4,Curves,0))</f>
        <v>0.01</v>
      </c>
      <c r="N311" s="98" t="n">
        <f aca="false">VLOOKUP($A311,Table,MATCH(N$4,Curves,0))</f>
        <v>0.03</v>
      </c>
      <c r="O311" s="99" t="n">
        <f aca="false">N311</f>
        <v>0.03</v>
      </c>
      <c r="P311" s="100"/>
      <c r="Q311" s="99" t="n">
        <f aca="false">O311+L311+I311</f>
        <v>4.05</v>
      </c>
      <c r="R311" s="100"/>
      <c r="S311" s="35" t="n">
        <f aca="false">A312-A311</f>
        <v>31</v>
      </c>
      <c r="T311" s="101" t="n">
        <f aca="false">CHOOSE(F$3,A312+24,A311)</f>
        <v>46047</v>
      </c>
      <c r="U311" s="35" t="n">
        <f aca="false">T311-C$3</f>
        <v>9273</v>
      </c>
      <c r="V311" s="32" t="n">
        <f aca="false">VLOOKUP($A311,Table,MATCH(V$4,Curves,0))</f>
        <v>0.070859002456139</v>
      </c>
      <c r="W311" s="102" t="n">
        <f aca="false">1/(1+CHOOSE(F$3,(V312+($K$3/10000))/2,(V311+($K$3/10000))/2))^(2*U311/365.25)</f>
        <v>0.170701367640062</v>
      </c>
      <c r="X311" s="35" t="n">
        <f aca="false">IF(AND(mthbeg&lt;=A311,mthend&gt;=A311),1,0)</f>
        <v>0</v>
      </c>
      <c r="Y311" s="35" t="n">
        <f aca="false">S311*X311</f>
        <v>0</v>
      </c>
      <c r="AA311" s="89" t="n">
        <f aca="false">F311*G311</f>
        <v>0</v>
      </c>
      <c r="AB311" s="89" t="n">
        <f aca="false">$F311*H311</f>
        <v>0</v>
      </c>
      <c r="AC311" s="89" t="n">
        <f aca="false">$F311*I311</f>
        <v>0</v>
      </c>
      <c r="AD311" s="89" t="n">
        <f aca="false">$F311*J311</f>
        <v>-0</v>
      </c>
      <c r="AE311" s="89" t="n">
        <f aca="false">$F311*K311</f>
        <v>-0</v>
      </c>
      <c r="AF311" s="89" t="n">
        <f aca="false">$F311*L311</f>
        <v>-0</v>
      </c>
      <c r="AG311" s="89" t="n">
        <f aca="false">$F311*M311</f>
        <v>0</v>
      </c>
      <c r="AH311" s="89" t="n">
        <f aca="false">$F311*N311</f>
        <v>0</v>
      </c>
      <c r="AI311" s="89" t="n">
        <f aca="false">F311*O311</f>
        <v>0</v>
      </c>
      <c r="AJ311" s="93"/>
      <c r="AK311" s="89" t="n">
        <f aca="false">CHOOSE($G$3,AB311-AC311,AC311-AB311)</f>
        <v>0</v>
      </c>
      <c r="AL311" s="89" t="n">
        <f aca="false">CHOOSE($G$3,AE311-AF311,AF311-AE311)</f>
        <v>0</v>
      </c>
      <c r="AM311" s="89" t="n">
        <f aca="false">CHOOSE($G$3,AH311-AI311,AI311-AH311)</f>
        <v>0</v>
      </c>
      <c r="AN311" s="103" t="n">
        <f aca="false">SUM(AK311:AM311)</f>
        <v>0</v>
      </c>
      <c r="AP311" s="89" t="n">
        <f aca="false">CHOOSE($G$3,AA311-AB311,AB311-AA311)</f>
        <v>0</v>
      </c>
      <c r="AQ311" s="89" t="n">
        <f aca="false">CHOOSE($G$3,AD311-AE311,AE311-AD311)</f>
        <v>0</v>
      </c>
      <c r="AR311" s="89" t="n">
        <f aca="false">CHOOSE($G$3,AG311-AH311,AH311-AG311)</f>
        <v>0</v>
      </c>
      <c r="AS311" s="103" t="n">
        <f aca="false">AP311+AQ311+AR311</f>
        <v>0</v>
      </c>
      <c r="AT311" s="103"/>
      <c r="AU311" s="90" t="n">
        <f aca="false">AS311+AN311</f>
        <v>0</v>
      </c>
      <c r="AW311" s="90" t="n">
        <f aca="false">AI311+AF311+AC311</f>
        <v>0</v>
      </c>
      <c r="AX311" s="104"/>
    </row>
    <row r="312" customFormat="false" ht="12" hidden="false" customHeight="true" outlineLevel="0" collapsed="false">
      <c r="A312" s="94" t="n">
        <f aca="false">EDATE(A311,1)</f>
        <v>46023</v>
      </c>
      <c r="B312" s="95" t="n">
        <f aca="false">VLOOKUP(MONTH(A312),Volumes,4)</f>
        <v>10000</v>
      </c>
      <c r="C312" s="96"/>
      <c r="D312" s="97" t="n">
        <f aca="false">B312+C312</f>
        <v>10000</v>
      </c>
      <c r="E312" s="84" t="n">
        <f aca="false">IF(X312=0,0,IF(AND(X312=1,$H$3=1),D312*S312,IF($H$3=2,D312,"N/A")))</f>
        <v>0</v>
      </c>
      <c r="F312" s="84" t="n">
        <f aca="false">E312*W312</f>
        <v>0</v>
      </c>
      <c r="G312" s="32" t="n">
        <f aca="false">VLOOKUP($A312,Table,MATCH(G$4,Curves,0))</f>
        <v>4.0375</v>
      </c>
      <c r="H312" s="98" t="n">
        <f aca="false">G312</f>
        <v>4.0375</v>
      </c>
      <c r="I312" s="99" t="n">
        <f aca="false">H312</f>
        <v>4.0375</v>
      </c>
      <c r="J312" s="32" t="n">
        <f aca="false">VLOOKUP($A312,Table,MATCH(J$4,Curves,0))</f>
        <v>-0.0175</v>
      </c>
      <c r="K312" s="98" t="n">
        <f aca="false">J312</f>
        <v>-0.0175</v>
      </c>
      <c r="L312" s="99" t="n">
        <f aca="false">K312</f>
        <v>-0.0175</v>
      </c>
      <c r="M312" s="32" t="n">
        <f aca="false">VLOOKUP($A312,Table,MATCH(M$4,Curves,0))</f>
        <v>0.01</v>
      </c>
      <c r="N312" s="98" t="n">
        <f aca="false">VLOOKUP($A312,Table,MATCH(N$4,Curves,0))</f>
        <v>0.03</v>
      </c>
      <c r="O312" s="99" t="n">
        <f aca="false">N312</f>
        <v>0.03</v>
      </c>
      <c r="P312" s="100"/>
      <c r="Q312" s="99" t="n">
        <f aca="false">O312+L312+I312</f>
        <v>4.05</v>
      </c>
      <c r="R312" s="100"/>
      <c r="S312" s="35" t="n">
        <f aca="false">A313-A312</f>
        <v>31</v>
      </c>
      <c r="T312" s="101" t="n">
        <f aca="false">CHOOSE(F$3,A313+24,A312)</f>
        <v>46078</v>
      </c>
      <c r="U312" s="35" t="n">
        <f aca="false">T312-C$3</f>
        <v>9304</v>
      </c>
      <c r="V312" s="32" t="n">
        <f aca="false">VLOOKUP($A312,Table,MATCH(V$4,Curves,0))</f>
        <v>0.070859002456139</v>
      </c>
      <c r="W312" s="102" t="n">
        <f aca="false">1/(1+CHOOSE(F$3,(V313+($K$3/10000))/2,(V312+($K$3/10000))/2))^(2*U312/365.25)</f>
        <v>0.169695505173119</v>
      </c>
      <c r="X312" s="35" t="n">
        <f aca="false">IF(AND(mthbeg&lt;=A312,mthend&gt;=A312),1,0)</f>
        <v>0</v>
      </c>
      <c r="Y312" s="35" t="n">
        <f aca="false">S312*X312</f>
        <v>0</v>
      </c>
      <c r="AA312" s="89" t="n">
        <f aca="false">F312*G312</f>
        <v>0</v>
      </c>
      <c r="AB312" s="89" t="n">
        <f aca="false">$F312*H312</f>
        <v>0</v>
      </c>
      <c r="AC312" s="89" t="n">
        <f aca="false">$F312*I312</f>
        <v>0</v>
      </c>
      <c r="AD312" s="89" t="n">
        <f aca="false">$F312*J312</f>
        <v>-0</v>
      </c>
      <c r="AE312" s="89" t="n">
        <f aca="false">$F312*K312</f>
        <v>-0</v>
      </c>
      <c r="AF312" s="89" t="n">
        <f aca="false">$F312*L312</f>
        <v>-0</v>
      </c>
      <c r="AG312" s="89" t="n">
        <f aca="false">$F312*M312</f>
        <v>0</v>
      </c>
      <c r="AH312" s="89" t="n">
        <f aca="false">$F312*N312</f>
        <v>0</v>
      </c>
      <c r="AI312" s="89" t="n">
        <f aca="false">F312*O312</f>
        <v>0</v>
      </c>
      <c r="AJ312" s="93"/>
      <c r="AK312" s="89" t="n">
        <f aca="false">CHOOSE($G$3,AB312-AC312,AC312-AB312)</f>
        <v>0</v>
      </c>
      <c r="AL312" s="89" t="n">
        <f aca="false">CHOOSE($G$3,AE312-AF312,AF312-AE312)</f>
        <v>0</v>
      </c>
      <c r="AM312" s="89" t="n">
        <f aca="false">CHOOSE($G$3,AH312-AI312,AI312-AH312)</f>
        <v>0</v>
      </c>
      <c r="AN312" s="103" t="n">
        <f aca="false">SUM(AK312:AM312)</f>
        <v>0</v>
      </c>
      <c r="AP312" s="89" t="n">
        <f aca="false">CHOOSE($G$3,AA312-AB312,AB312-AA312)</f>
        <v>0</v>
      </c>
      <c r="AQ312" s="89" t="n">
        <f aca="false">CHOOSE($G$3,AD312-AE312,AE312-AD312)</f>
        <v>0</v>
      </c>
      <c r="AR312" s="89" t="n">
        <f aca="false">CHOOSE($G$3,AG312-AH312,AH312-AG312)</f>
        <v>0</v>
      </c>
      <c r="AS312" s="103" t="n">
        <f aca="false">AP312+AQ312+AR312</f>
        <v>0</v>
      </c>
      <c r="AT312" s="103"/>
      <c r="AU312" s="90" t="n">
        <f aca="false">AS312+AN312</f>
        <v>0</v>
      </c>
      <c r="AW312" s="90" t="n">
        <f aca="false">AI312+AF312+AC312</f>
        <v>0</v>
      </c>
      <c r="AX312" s="104"/>
    </row>
    <row r="313" customFormat="false" ht="12" hidden="false" customHeight="true" outlineLevel="0" collapsed="false">
      <c r="A313" s="94" t="n">
        <f aca="false">EDATE(A312,1)</f>
        <v>46054</v>
      </c>
      <c r="B313" s="95" t="n">
        <f aca="false">VLOOKUP(MONTH(A313),Volumes,4)</f>
        <v>10000</v>
      </c>
      <c r="C313" s="96"/>
      <c r="D313" s="97" t="n">
        <f aca="false">B313+C313</f>
        <v>10000</v>
      </c>
      <c r="E313" s="84" t="n">
        <f aca="false">IF(X313=0,0,IF(AND(X313=1,$H$3=1),D313*S313,IF($H$3=2,D313,"N/A")))</f>
        <v>0</v>
      </c>
      <c r="F313" s="84" t="n">
        <f aca="false">E313*W313</f>
        <v>0</v>
      </c>
      <c r="G313" s="32" t="n">
        <f aca="false">VLOOKUP($A313,Table,MATCH(G$4,Curves,0))</f>
        <v>4.0375</v>
      </c>
      <c r="H313" s="98" t="n">
        <f aca="false">G313</f>
        <v>4.0375</v>
      </c>
      <c r="I313" s="99" t="n">
        <f aca="false">H313</f>
        <v>4.0375</v>
      </c>
      <c r="J313" s="32" t="n">
        <f aca="false">VLOOKUP($A313,Table,MATCH(J$4,Curves,0))</f>
        <v>-0.0175</v>
      </c>
      <c r="K313" s="98" t="n">
        <f aca="false">J313</f>
        <v>-0.0175</v>
      </c>
      <c r="L313" s="99" t="n">
        <f aca="false">K313</f>
        <v>-0.0175</v>
      </c>
      <c r="M313" s="32" t="n">
        <f aca="false">VLOOKUP($A313,Table,MATCH(M$4,Curves,0))</f>
        <v>0.01</v>
      </c>
      <c r="N313" s="98" t="n">
        <f aca="false">VLOOKUP($A313,Table,MATCH(N$4,Curves,0))</f>
        <v>0.03</v>
      </c>
      <c r="O313" s="99" t="n">
        <f aca="false">N313</f>
        <v>0.03</v>
      </c>
      <c r="P313" s="100"/>
      <c r="Q313" s="99" t="n">
        <f aca="false">O313+L313+I313</f>
        <v>4.05</v>
      </c>
      <c r="R313" s="100"/>
      <c r="S313" s="35" t="n">
        <f aca="false">A314-A313</f>
        <v>28</v>
      </c>
      <c r="T313" s="101" t="n">
        <f aca="false">CHOOSE(F$3,A314+24,A313)</f>
        <v>46106</v>
      </c>
      <c r="U313" s="35" t="n">
        <f aca="false">T313-C$3</f>
        <v>9332</v>
      </c>
      <c r="V313" s="32" t="n">
        <f aca="false">VLOOKUP($A313,Table,MATCH(V$4,Curves,0))</f>
        <v>0.070859002456139</v>
      </c>
      <c r="W313" s="102" t="n">
        <f aca="false">1/(1+CHOOSE(F$3,(V314+($K$3/10000))/2,(V313+($K$3/10000))/2))^(2*U313/365.25)</f>
        <v>0.168792079650013</v>
      </c>
      <c r="X313" s="35" t="n">
        <f aca="false">IF(AND(mthbeg&lt;=A313,mthend&gt;=A313),1,0)</f>
        <v>0</v>
      </c>
      <c r="Y313" s="35" t="n">
        <f aca="false">S313*X313</f>
        <v>0</v>
      </c>
      <c r="AA313" s="89" t="n">
        <f aca="false">F313*G313</f>
        <v>0</v>
      </c>
      <c r="AB313" s="89" t="n">
        <f aca="false">$F313*H313</f>
        <v>0</v>
      </c>
      <c r="AC313" s="89" t="n">
        <f aca="false">$F313*I313</f>
        <v>0</v>
      </c>
      <c r="AD313" s="89" t="n">
        <f aca="false">$F313*J313</f>
        <v>-0</v>
      </c>
      <c r="AE313" s="89" t="n">
        <f aca="false">$F313*K313</f>
        <v>-0</v>
      </c>
      <c r="AF313" s="89" t="n">
        <f aca="false">$F313*L313</f>
        <v>-0</v>
      </c>
      <c r="AG313" s="89" t="n">
        <f aca="false">$F313*M313</f>
        <v>0</v>
      </c>
      <c r="AH313" s="89" t="n">
        <f aca="false">$F313*N313</f>
        <v>0</v>
      </c>
      <c r="AI313" s="89" t="n">
        <f aca="false">F313*O313</f>
        <v>0</v>
      </c>
      <c r="AJ313" s="93"/>
      <c r="AK313" s="89" t="n">
        <f aca="false">CHOOSE($G$3,AB313-AC313,AC313-AB313)</f>
        <v>0</v>
      </c>
      <c r="AL313" s="89" t="n">
        <f aca="false">CHOOSE($G$3,AE313-AF313,AF313-AE313)</f>
        <v>0</v>
      </c>
      <c r="AM313" s="89" t="n">
        <f aca="false">CHOOSE($G$3,AH313-AI313,AI313-AH313)</f>
        <v>0</v>
      </c>
      <c r="AN313" s="103" t="n">
        <f aca="false">SUM(AK313:AM313)</f>
        <v>0</v>
      </c>
      <c r="AP313" s="89" t="n">
        <f aca="false">CHOOSE($G$3,AA313-AB313,AB313-AA313)</f>
        <v>0</v>
      </c>
      <c r="AQ313" s="89" t="n">
        <f aca="false">CHOOSE($G$3,AD313-AE313,AE313-AD313)</f>
        <v>0</v>
      </c>
      <c r="AR313" s="89" t="n">
        <f aca="false">CHOOSE($G$3,AG313-AH313,AH313-AG313)</f>
        <v>0</v>
      </c>
      <c r="AS313" s="103" t="n">
        <f aca="false">AP313+AQ313+AR313</f>
        <v>0</v>
      </c>
      <c r="AT313" s="103"/>
      <c r="AU313" s="90" t="n">
        <f aca="false">AS313+AN313</f>
        <v>0</v>
      </c>
      <c r="AW313" s="90" t="n">
        <f aca="false">AI313+AF313+AC313</f>
        <v>0</v>
      </c>
      <c r="AX313" s="104"/>
    </row>
    <row r="314" customFormat="false" ht="12" hidden="false" customHeight="true" outlineLevel="0" collapsed="false">
      <c r="A314" s="94" t="n">
        <f aca="false">EDATE(A313,1)</f>
        <v>46082</v>
      </c>
      <c r="B314" s="95" t="n">
        <f aca="false">VLOOKUP(MONTH(A314),Volumes,4)</f>
        <v>10000</v>
      </c>
      <c r="C314" s="96"/>
      <c r="D314" s="97" t="n">
        <f aca="false">B314+C314</f>
        <v>10000</v>
      </c>
      <c r="E314" s="84" t="n">
        <f aca="false">IF(X314=0,0,IF(AND(X314=1,$H$3=1),D314*S314,IF($H$3=2,D314,"N/A")))</f>
        <v>0</v>
      </c>
      <c r="F314" s="84" t="n">
        <f aca="false">E314*W314</f>
        <v>0</v>
      </c>
      <c r="G314" s="32" t="n">
        <f aca="false">VLOOKUP($A314,Table,MATCH(G$4,Curves,0))</f>
        <v>4.0375</v>
      </c>
      <c r="H314" s="98" t="n">
        <f aca="false">G314</f>
        <v>4.0375</v>
      </c>
      <c r="I314" s="99" t="n">
        <f aca="false">H314</f>
        <v>4.0375</v>
      </c>
      <c r="J314" s="32" t="n">
        <f aca="false">VLOOKUP($A314,Table,MATCH(J$4,Curves,0))</f>
        <v>-0.0175</v>
      </c>
      <c r="K314" s="98" t="n">
        <f aca="false">J314</f>
        <v>-0.0175</v>
      </c>
      <c r="L314" s="99" t="n">
        <f aca="false">K314</f>
        <v>-0.0175</v>
      </c>
      <c r="M314" s="32" t="n">
        <f aca="false">VLOOKUP($A314,Table,MATCH(M$4,Curves,0))</f>
        <v>0.01</v>
      </c>
      <c r="N314" s="98" t="n">
        <f aca="false">VLOOKUP($A314,Table,MATCH(N$4,Curves,0))</f>
        <v>0.03</v>
      </c>
      <c r="O314" s="99" t="n">
        <f aca="false">N314</f>
        <v>0.03</v>
      </c>
      <c r="P314" s="100"/>
      <c r="Q314" s="99" t="n">
        <f aca="false">O314+L314+I314</f>
        <v>4.05</v>
      </c>
      <c r="R314" s="100"/>
      <c r="S314" s="35" t="n">
        <f aca="false">A315-A314</f>
        <v>31</v>
      </c>
      <c r="T314" s="101" t="n">
        <f aca="false">CHOOSE(F$3,A315+24,A314)</f>
        <v>46137</v>
      </c>
      <c r="U314" s="35" t="n">
        <f aca="false">T314-C$3</f>
        <v>9363</v>
      </c>
      <c r="V314" s="32" t="n">
        <f aca="false">VLOOKUP($A314,Table,MATCH(V$4,Curves,0))</f>
        <v>0.070859002456139</v>
      </c>
      <c r="W314" s="102" t="n">
        <f aca="false">1/(1+CHOOSE(F$3,(V315+($K$3/10000))/2,(V314+($K$3/10000))/2))^(2*U314/365.25)</f>
        <v>0.167797467714652</v>
      </c>
      <c r="X314" s="35" t="n">
        <f aca="false">IF(AND(mthbeg&lt;=A314,mthend&gt;=A314),1,0)</f>
        <v>0</v>
      </c>
      <c r="Y314" s="35" t="n">
        <f aca="false">S314*X314</f>
        <v>0</v>
      </c>
      <c r="AA314" s="89" t="n">
        <f aca="false">F314*G314</f>
        <v>0</v>
      </c>
      <c r="AB314" s="89" t="n">
        <f aca="false">$F314*H314</f>
        <v>0</v>
      </c>
      <c r="AC314" s="89" t="n">
        <f aca="false">$F314*I314</f>
        <v>0</v>
      </c>
      <c r="AD314" s="89" t="n">
        <f aca="false">$F314*J314</f>
        <v>-0</v>
      </c>
      <c r="AE314" s="89" t="n">
        <f aca="false">$F314*K314</f>
        <v>-0</v>
      </c>
      <c r="AF314" s="89" t="n">
        <f aca="false">$F314*L314</f>
        <v>-0</v>
      </c>
      <c r="AG314" s="89" t="n">
        <f aca="false">$F314*M314</f>
        <v>0</v>
      </c>
      <c r="AH314" s="89" t="n">
        <f aca="false">$F314*N314</f>
        <v>0</v>
      </c>
      <c r="AI314" s="89" t="n">
        <f aca="false">F314*O314</f>
        <v>0</v>
      </c>
      <c r="AJ314" s="93"/>
      <c r="AK314" s="89" t="n">
        <f aca="false">CHOOSE($G$3,AB314-AC314,AC314-AB314)</f>
        <v>0</v>
      </c>
      <c r="AL314" s="89" t="n">
        <f aca="false">CHOOSE($G$3,AE314-AF314,AF314-AE314)</f>
        <v>0</v>
      </c>
      <c r="AM314" s="89" t="n">
        <f aca="false">CHOOSE($G$3,AH314-AI314,AI314-AH314)</f>
        <v>0</v>
      </c>
      <c r="AN314" s="103" t="n">
        <f aca="false">SUM(AK314:AM314)</f>
        <v>0</v>
      </c>
      <c r="AP314" s="89" t="n">
        <f aca="false">CHOOSE($G$3,AA314-AB314,AB314-AA314)</f>
        <v>0</v>
      </c>
      <c r="AQ314" s="89" t="n">
        <f aca="false">CHOOSE($G$3,AD314-AE314,AE314-AD314)</f>
        <v>0</v>
      </c>
      <c r="AR314" s="89" t="n">
        <f aca="false">CHOOSE($G$3,AG314-AH314,AH314-AG314)</f>
        <v>0</v>
      </c>
      <c r="AS314" s="103" t="n">
        <f aca="false">AP314+AQ314+AR314</f>
        <v>0</v>
      </c>
      <c r="AT314" s="103"/>
      <c r="AU314" s="90" t="n">
        <f aca="false">AS314+AN314</f>
        <v>0</v>
      </c>
      <c r="AW314" s="90" t="n">
        <f aca="false">AI314+AF314+AC314</f>
        <v>0</v>
      </c>
      <c r="AX314" s="104"/>
    </row>
    <row r="315" customFormat="false" ht="12" hidden="false" customHeight="true" outlineLevel="0" collapsed="false">
      <c r="A315" s="94" t="n">
        <f aca="false">EDATE(A314,1)</f>
        <v>46113</v>
      </c>
      <c r="B315" s="95" t="n">
        <f aca="false">VLOOKUP(MONTH(A315),Volumes,4)</f>
        <v>10000</v>
      </c>
      <c r="C315" s="96"/>
      <c r="D315" s="97" t="n">
        <f aca="false">B315+C315</f>
        <v>10000</v>
      </c>
      <c r="E315" s="84" t="n">
        <f aca="false">IF(X315=0,0,IF(AND(X315=1,$H$3=1),D315*S315,IF($H$3=2,D315,"N/A")))</f>
        <v>0</v>
      </c>
      <c r="F315" s="84" t="n">
        <f aca="false">E315*W315</f>
        <v>0</v>
      </c>
      <c r="G315" s="32" t="n">
        <f aca="false">VLOOKUP($A315,Table,MATCH(G$4,Curves,0))</f>
        <v>4.0375</v>
      </c>
      <c r="H315" s="98" t="n">
        <f aca="false">G315</f>
        <v>4.0375</v>
      </c>
      <c r="I315" s="99" t="n">
        <f aca="false">H315</f>
        <v>4.0375</v>
      </c>
      <c r="J315" s="32" t="n">
        <f aca="false">VLOOKUP($A315,Table,MATCH(J$4,Curves,0))</f>
        <v>-0.0175</v>
      </c>
      <c r="K315" s="98" t="n">
        <f aca="false">J315</f>
        <v>-0.0175</v>
      </c>
      <c r="L315" s="99" t="n">
        <f aca="false">K315</f>
        <v>-0.0175</v>
      </c>
      <c r="M315" s="32" t="n">
        <f aca="false">VLOOKUP($A315,Table,MATCH(M$4,Curves,0))</f>
        <v>0.01</v>
      </c>
      <c r="N315" s="98" t="n">
        <f aca="false">VLOOKUP($A315,Table,MATCH(N$4,Curves,0))</f>
        <v>0.03</v>
      </c>
      <c r="O315" s="99" t="n">
        <f aca="false">N315</f>
        <v>0.03</v>
      </c>
      <c r="P315" s="100"/>
      <c r="Q315" s="99" t="n">
        <f aca="false">O315+L315+I315</f>
        <v>4.05</v>
      </c>
      <c r="R315" s="100"/>
      <c r="S315" s="35" t="n">
        <f aca="false">A316-A315</f>
        <v>30</v>
      </c>
      <c r="T315" s="101" t="n">
        <f aca="false">CHOOSE(F$3,A316+24,A315)</f>
        <v>46167</v>
      </c>
      <c r="U315" s="35" t="n">
        <f aca="false">T315-C$3</f>
        <v>9393</v>
      </c>
      <c r="V315" s="32" t="n">
        <f aca="false">VLOOKUP($A315,Table,MATCH(V$4,Curves,0))</f>
        <v>0.070859002456139</v>
      </c>
      <c r="W315" s="102" t="n">
        <f aca="false">1/(1+CHOOSE(F$3,(V316+($K$3/10000))/2,(V315+($K$3/10000))/2))^(2*U315/365.25)</f>
        <v>0.166840520630628</v>
      </c>
      <c r="X315" s="35" t="n">
        <f aca="false">IF(AND(mthbeg&lt;=A315,mthend&gt;=A315),1,0)</f>
        <v>0</v>
      </c>
      <c r="Y315" s="35" t="n">
        <f aca="false">S315*X315</f>
        <v>0</v>
      </c>
      <c r="AA315" s="89" t="n">
        <f aca="false">F315*G315</f>
        <v>0</v>
      </c>
      <c r="AB315" s="89" t="n">
        <f aca="false">$F315*H315</f>
        <v>0</v>
      </c>
      <c r="AC315" s="89" t="n">
        <f aca="false">$F315*I315</f>
        <v>0</v>
      </c>
      <c r="AD315" s="89" t="n">
        <f aca="false">$F315*J315</f>
        <v>-0</v>
      </c>
      <c r="AE315" s="89" t="n">
        <f aca="false">$F315*K315</f>
        <v>-0</v>
      </c>
      <c r="AF315" s="89" t="n">
        <f aca="false">$F315*L315</f>
        <v>-0</v>
      </c>
      <c r="AG315" s="89" t="n">
        <f aca="false">$F315*M315</f>
        <v>0</v>
      </c>
      <c r="AH315" s="89" t="n">
        <f aca="false">$F315*N315</f>
        <v>0</v>
      </c>
      <c r="AI315" s="89" t="n">
        <f aca="false">F315*O315</f>
        <v>0</v>
      </c>
      <c r="AJ315" s="93"/>
      <c r="AK315" s="89" t="n">
        <f aca="false">CHOOSE($G$3,AB315-AC315,AC315-AB315)</f>
        <v>0</v>
      </c>
      <c r="AL315" s="89" t="n">
        <f aca="false">CHOOSE($G$3,AE315-AF315,AF315-AE315)</f>
        <v>0</v>
      </c>
      <c r="AM315" s="89" t="n">
        <f aca="false">CHOOSE($G$3,AH315-AI315,AI315-AH315)</f>
        <v>0</v>
      </c>
      <c r="AN315" s="103" t="n">
        <f aca="false">SUM(AK315:AM315)</f>
        <v>0</v>
      </c>
      <c r="AP315" s="89" t="n">
        <f aca="false">CHOOSE($G$3,AA315-AB315,AB315-AA315)</f>
        <v>0</v>
      </c>
      <c r="AQ315" s="89" t="n">
        <f aca="false">CHOOSE($G$3,AD315-AE315,AE315-AD315)</f>
        <v>0</v>
      </c>
      <c r="AR315" s="89" t="n">
        <f aca="false">CHOOSE($G$3,AG315-AH315,AH315-AG315)</f>
        <v>0</v>
      </c>
      <c r="AS315" s="103" t="n">
        <f aca="false">AP315+AQ315+AR315</f>
        <v>0</v>
      </c>
      <c r="AT315" s="103"/>
      <c r="AU315" s="90" t="n">
        <f aca="false">AS315+AN315</f>
        <v>0</v>
      </c>
      <c r="AW315" s="90" t="n">
        <f aca="false">AI315+AF315+AC315</f>
        <v>0</v>
      </c>
      <c r="AX315" s="104"/>
    </row>
    <row r="316" customFormat="false" ht="12" hidden="false" customHeight="true" outlineLevel="0" collapsed="false">
      <c r="A316" s="94" t="n">
        <f aca="false">EDATE(A315,1)</f>
        <v>46143</v>
      </c>
      <c r="B316" s="95" t="n">
        <f aca="false">VLOOKUP(MONTH(A316),Volumes,4)</f>
        <v>20000</v>
      </c>
      <c r="C316" s="96"/>
      <c r="D316" s="97" t="n">
        <f aca="false">B316+C316</f>
        <v>20000</v>
      </c>
      <c r="E316" s="84" t="n">
        <f aca="false">IF(X316=0,0,IF(AND(X316=1,$H$3=1),D316*S316,IF($H$3=2,D316,"N/A")))</f>
        <v>0</v>
      </c>
      <c r="F316" s="84" t="n">
        <f aca="false">E316*W316</f>
        <v>0</v>
      </c>
      <c r="G316" s="32" t="n">
        <f aca="false">VLOOKUP($A316,Table,MATCH(G$4,Curves,0))</f>
        <v>4.0375</v>
      </c>
      <c r="H316" s="98" t="n">
        <f aca="false">G316</f>
        <v>4.0375</v>
      </c>
      <c r="I316" s="99" t="n">
        <f aca="false">H316</f>
        <v>4.0375</v>
      </c>
      <c r="J316" s="32" t="n">
        <f aca="false">VLOOKUP($A316,Table,MATCH(J$4,Curves,0))</f>
        <v>-0.0175</v>
      </c>
      <c r="K316" s="98" t="n">
        <f aca="false">J316</f>
        <v>-0.0175</v>
      </c>
      <c r="L316" s="99" t="n">
        <f aca="false">K316</f>
        <v>-0.0175</v>
      </c>
      <c r="M316" s="32" t="n">
        <f aca="false">VLOOKUP($A316,Table,MATCH(M$4,Curves,0))</f>
        <v>0.01</v>
      </c>
      <c r="N316" s="98" t="n">
        <f aca="false">VLOOKUP($A316,Table,MATCH(N$4,Curves,0))</f>
        <v>0.03</v>
      </c>
      <c r="O316" s="99" t="n">
        <f aca="false">N316</f>
        <v>0.03</v>
      </c>
      <c r="P316" s="100"/>
      <c r="Q316" s="99" t="n">
        <f aca="false">O316+L316+I316</f>
        <v>4.05</v>
      </c>
      <c r="R316" s="100"/>
      <c r="S316" s="35" t="n">
        <f aca="false">A317-A316</f>
        <v>31</v>
      </c>
      <c r="T316" s="101" t="n">
        <f aca="false">CHOOSE(F$3,A317+24,A316)</f>
        <v>46198</v>
      </c>
      <c r="U316" s="35" t="n">
        <f aca="false">T316-C$3</f>
        <v>9424</v>
      </c>
      <c r="V316" s="32" t="n">
        <f aca="false">VLOOKUP($A316,Table,MATCH(V$4,Curves,0))</f>
        <v>0.070859002456139</v>
      </c>
      <c r="W316" s="102" t="n">
        <f aca="false">1/(1+CHOOSE(F$3,(V317+($K$3/10000))/2,(V316+($K$3/10000))/2))^(2*U316/365.25)</f>
        <v>0.165857408310043</v>
      </c>
      <c r="X316" s="35" t="n">
        <f aca="false">IF(AND(mthbeg&lt;=A316,mthend&gt;=A316),1,0)</f>
        <v>0</v>
      </c>
      <c r="Y316" s="35" t="n">
        <f aca="false">S316*X316</f>
        <v>0</v>
      </c>
      <c r="AA316" s="89" t="n">
        <f aca="false">F316*G316</f>
        <v>0</v>
      </c>
      <c r="AB316" s="89" t="n">
        <f aca="false">$F316*H316</f>
        <v>0</v>
      </c>
      <c r="AC316" s="89" t="n">
        <f aca="false">$F316*I316</f>
        <v>0</v>
      </c>
      <c r="AD316" s="89" t="n">
        <f aca="false">$F316*J316</f>
        <v>-0</v>
      </c>
      <c r="AE316" s="89" t="n">
        <f aca="false">$F316*K316</f>
        <v>-0</v>
      </c>
      <c r="AF316" s="89" t="n">
        <f aca="false">$F316*L316</f>
        <v>-0</v>
      </c>
      <c r="AG316" s="89" t="n">
        <f aca="false">$F316*M316</f>
        <v>0</v>
      </c>
      <c r="AH316" s="89" t="n">
        <f aca="false">$F316*N316</f>
        <v>0</v>
      </c>
      <c r="AI316" s="89" t="n">
        <f aca="false">F316*O316</f>
        <v>0</v>
      </c>
      <c r="AJ316" s="93"/>
      <c r="AK316" s="89" t="n">
        <f aca="false">CHOOSE($G$3,AB316-AC316,AC316-AB316)</f>
        <v>0</v>
      </c>
      <c r="AL316" s="89" t="n">
        <f aca="false">CHOOSE($G$3,AE316-AF316,AF316-AE316)</f>
        <v>0</v>
      </c>
      <c r="AM316" s="89" t="n">
        <f aca="false">CHOOSE($G$3,AH316-AI316,AI316-AH316)</f>
        <v>0</v>
      </c>
      <c r="AN316" s="103" t="n">
        <f aca="false">SUM(AK316:AM316)</f>
        <v>0</v>
      </c>
      <c r="AP316" s="89" t="n">
        <f aca="false">CHOOSE($G$3,AA316-AB316,AB316-AA316)</f>
        <v>0</v>
      </c>
      <c r="AQ316" s="89" t="n">
        <f aca="false">CHOOSE($G$3,AD316-AE316,AE316-AD316)</f>
        <v>0</v>
      </c>
      <c r="AR316" s="89" t="n">
        <f aca="false">CHOOSE($G$3,AG316-AH316,AH316-AG316)</f>
        <v>0</v>
      </c>
      <c r="AS316" s="103" t="n">
        <f aca="false">AP316+AQ316+AR316</f>
        <v>0</v>
      </c>
      <c r="AT316" s="103"/>
      <c r="AU316" s="90" t="n">
        <f aca="false">AS316+AN316</f>
        <v>0</v>
      </c>
      <c r="AW316" s="90" t="n">
        <f aca="false">AI316+AF316+AC316</f>
        <v>0</v>
      </c>
      <c r="AX316" s="104"/>
    </row>
    <row r="317" customFormat="false" ht="12" hidden="false" customHeight="true" outlineLevel="0" collapsed="false">
      <c r="A317" s="94" t="n">
        <f aca="false">EDATE(A316,1)</f>
        <v>46174</v>
      </c>
      <c r="B317" s="95" t="n">
        <f aca="false">VLOOKUP(MONTH(A317),Volumes,4)</f>
        <v>40000</v>
      </c>
      <c r="C317" s="96"/>
      <c r="D317" s="97" t="n">
        <f aca="false">B317+C317</f>
        <v>40000</v>
      </c>
      <c r="E317" s="84" t="n">
        <f aca="false">IF(X317=0,0,IF(AND(X317=1,$H$3=1),D317*S317,IF($H$3=2,D317,"N/A")))</f>
        <v>0</v>
      </c>
      <c r="F317" s="84" t="n">
        <f aca="false">E317*W317</f>
        <v>0</v>
      </c>
      <c r="G317" s="32" t="n">
        <f aca="false">VLOOKUP($A317,Table,MATCH(G$4,Curves,0))</f>
        <v>4.0375</v>
      </c>
      <c r="H317" s="98" t="n">
        <f aca="false">G317</f>
        <v>4.0375</v>
      </c>
      <c r="I317" s="99" t="n">
        <f aca="false">H317</f>
        <v>4.0375</v>
      </c>
      <c r="J317" s="32" t="n">
        <f aca="false">VLOOKUP($A317,Table,MATCH(J$4,Curves,0))</f>
        <v>-0.0175</v>
      </c>
      <c r="K317" s="98" t="n">
        <f aca="false">J317</f>
        <v>-0.0175</v>
      </c>
      <c r="L317" s="99" t="n">
        <f aca="false">K317</f>
        <v>-0.0175</v>
      </c>
      <c r="M317" s="32" t="n">
        <f aca="false">VLOOKUP($A317,Table,MATCH(M$4,Curves,0))</f>
        <v>0.01</v>
      </c>
      <c r="N317" s="98" t="n">
        <f aca="false">VLOOKUP($A317,Table,MATCH(N$4,Curves,0))</f>
        <v>0.03</v>
      </c>
      <c r="O317" s="99" t="n">
        <f aca="false">N317</f>
        <v>0.03</v>
      </c>
      <c r="P317" s="100"/>
      <c r="Q317" s="99" t="n">
        <f aca="false">O317+L317+I317</f>
        <v>4.05</v>
      </c>
      <c r="R317" s="100"/>
      <c r="S317" s="35" t="n">
        <f aca="false">A318-A317</f>
        <v>30</v>
      </c>
      <c r="T317" s="101" t="n">
        <f aca="false">CHOOSE(F$3,A318+24,A317)</f>
        <v>46228</v>
      </c>
      <c r="U317" s="35" t="n">
        <f aca="false">T317-C$3</f>
        <v>9454</v>
      </c>
      <c r="V317" s="32" t="n">
        <f aca="false">VLOOKUP($A317,Table,MATCH(V$4,Curves,0))</f>
        <v>0.070859002456139</v>
      </c>
      <c r="W317" s="102" t="n">
        <f aca="false">1/(1+CHOOSE(F$3,(V318+($K$3/10000))/2,(V317+($K$3/10000))/2))^(2*U317/365.25)</f>
        <v>0.164911525363133</v>
      </c>
      <c r="X317" s="35" t="n">
        <f aca="false">IF(AND(mthbeg&lt;=A317,mthend&gt;=A317),1,0)</f>
        <v>0</v>
      </c>
      <c r="Y317" s="35" t="n">
        <f aca="false">S317*X317</f>
        <v>0</v>
      </c>
      <c r="AA317" s="89" t="n">
        <f aca="false">F317*G317</f>
        <v>0</v>
      </c>
      <c r="AB317" s="89" t="n">
        <f aca="false">$F317*H317</f>
        <v>0</v>
      </c>
      <c r="AC317" s="89" t="n">
        <f aca="false">$F317*I317</f>
        <v>0</v>
      </c>
      <c r="AD317" s="89" t="n">
        <f aca="false">$F317*J317</f>
        <v>-0</v>
      </c>
      <c r="AE317" s="89" t="n">
        <f aca="false">$F317*K317</f>
        <v>-0</v>
      </c>
      <c r="AF317" s="89" t="n">
        <f aca="false">$F317*L317</f>
        <v>-0</v>
      </c>
      <c r="AG317" s="89" t="n">
        <f aca="false">$F317*M317</f>
        <v>0</v>
      </c>
      <c r="AH317" s="89" t="n">
        <f aca="false">$F317*N317</f>
        <v>0</v>
      </c>
      <c r="AI317" s="89" t="n">
        <f aca="false">F317*O317</f>
        <v>0</v>
      </c>
      <c r="AJ317" s="93"/>
      <c r="AK317" s="89" t="n">
        <f aca="false">CHOOSE($G$3,AB317-AC317,AC317-AB317)</f>
        <v>0</v>
      </c>
      <c r="AL317" s="89" t="n">
        <f aca="false">CHOOSE($G$3,AE317-AF317,AF317-AE317)</f>
        <v>0</v>
      </c>
      <c r="AM317" s="89" t="n">
        <f aca="false">CHOOSE($G$3,AH317-AI317,AI317-AH317)</f>
        <v>0</v>
      </c>
      <c r="AN317" s="103" t="n">
        <f aca="false">SUM(AK317:AM317)</f>
        <v>0</v>
      </c>
      <c r="AP317" s="89" t="n">
        <f aca="false">CHOOSE($G$3,AA317-AB317,AB317-AA317)</f>
        <v>0</v>
      </c>
      <c r="AQ317" s="89" t="n">
        <f aca="false">CHOOSE($G$3,AD317-AE317,AE317-AD317)</f>
        <v>0</v>
      </c>
      <c r="AR317" s="89" t="n">
        <f aca="false">CHOOSE($G$3,AG317-AH317,AH317-AG317)</f>
        <v>0</v>
      </c>
      <c r="AS317" s="103" t="n">
        <f aca="false">AP317+AQ317+AR317</f>
        <v>0</v>
      </c>
      <c r="AT317" s="103"/>
      <c r="AU317" s="90" t="n">
        <f aca="false">AS317+AN317</f>
        <v>0</v>
      </c>
      <c r="AW317" s="90" t="n">
        <f aca="false">AI317+AF317+AC317</f>
        <v>0</v>
      </c>
      <c r="AX317" s="104"/>
    </row>
    <row r="318" customFormat="false" ht="12" hidden="false" customHeight="true" outlineLevel="0" collapsed="false">
      <c r="A318" s="94" t="n">
        <f aca="false">EDATE(A317,1)</f>
        <v>46204</v>
      </c>
      <c r="B318" s="95" t="n">
        <f aca="false">VLOOKUP(MONTH(A318),Volumes,4)</f>
        <v>40000</v>
      </c>
      <c r="C318" s="96"/>
      <c r="D318" s="97" t="n">
        <f aca="false">B318+C318</f>
        <v>40000</v>
      </c>
      <c r="E318" s="84" t="n">
        <f aca="false">IF(X318=0,0,IF(AND(X318=1,$H$3=1),D318*S318,IF($H$3=2,D318,"N/A")))</f>
        <v>0</v>
      </c>
      <c r="F318" s="84" t="n">
        <f aca="false">E318*W318</f>
        <v>0</v>
      </c>
      <c r="G318" s="32" t="n">
        <f aca="false">VLOOKUP($A318,Table,MATCH(G$4,Curves,0))</f>
        <v>4.0375</v>
      </c>
      <c r="H318" s="98" t="n">
        <f aca="false">G318</f>
        <v>4.0375</v>
      </c>
      <c r="I318" s="99" t="n">
        <f aca="false">H318</f>
        <v>4.0375</v>
      </c>
      <c r="J318" s="32" t="n">
        <f aca="false">VLOOKUP($A318,Table,MATCH(J$4,Curves,0))</f>
        <v>-0.0175</v>
      </c>
      <c r="K318" s="98" t="n">
        <f aca="false">J318</f>
        <v>-0.0175</v>
      </c>
      <c r="L318" s="99" t="n">
        <f aca="false">K318</f>
        <v>-0.0175</v>
      </c>
      <c r="M318" s="32" t="n">
        <f aca="false">VLOOKUP($A318,Table,MATCH(M$4,Curves,0))</f>
        <v>0.01</v>
      </c>
      <c r="N318" s="98" t="n">
        <f aca="false">VLOOKUP($A318,Table,MATCH(N$4,Curves,0))</f>
        <v>0.03</v>
      </c>
      <c r="O318" s="99" t="n">
        <f aca="false">N318</f>
        <v>0.03</v>
      </c>
      <c r="P318" s="100"/>
      <c r="Q318" s="99" t="n">
        <f aca="false">O318+L318+I318</f>
        <v>4.05</v>
      </c>
      <c r="R318" s="100"/>
      <c r="S318" s="35" t="n">
        <f aca="false">A319-A318</f>
        <v>31</v>
      </c>
      <c r="T318" s="101" t="n">
        <f aca="false">CHOOSE(F$3,A319+24,A318)</f>
        <v>46259</v>
      </c>
      <c r="U318" s="35" t="n">
        <f aca="false">T318-C$3</f>
        <v>9485</v>
      </c>
      <c r="V318" s="32" t="n">
        <f aca="false">VLOOKUP($A318,Table,MATCH(V$4,Curves,0))</f>
        <v>0.070859002456139</v>
      </c>
      <c r="W318" s="102" t="n">
        <f aca="false">1/(1+CHOOSE(F$3,(V319+($K$3/10000))/2,(V318+($K$3/10000))/2))^(2*U318/365.25)</f>
        <v>0.163939779699801</v>
      </c>
      <c r="X318" s="35" t="n">
        <f aca="false">IF(AND(mthbeg&lt;=A318,mthend&gt;=A318),1,0)</f>
        <v>0</v>
      </c>
      <c r="Y318" s="35" t="n">
        <f aca="false">S318*X318</f>
        <v>0</v>
      </c>
      <c r="AA318" s="89" t="n">
        <f aca="false">F318*G318</f>
        <v>0</v>
      </c>
      <c r="AB318" s="89" t="n">
        <f aca="false">$F318*H318</f>
        <v>0</v>
      </c>
      <c r="AC318" s="89" t="n">
        <f aca="false">$F318*I318</f>
        <v>0</v>
      </c>
      <c r="AD318" s="89" t="n">
        <f aca="false">$F318*J318</f>
        <v>-0</v>
      </c>
      <c r="AE318" s="89" t="n">
        <f aca="false">$F318*K318</f>
        <v>-0</v>
      </c>
      <c r="AF318" s="89" t="n">
        <f aca="false">$F318*L318</f>
        <v>-0</v>
      </c>
      <c r="AG318" s="89" t="n">
        <f aca="false">$F318*M318</f>
        <v>0</v>
      </c>
      <c r="AH318" s="89" t="n">
        <f aca="false">$F318*N318</f>
        <v>0</v>
      </c>
      <c r="AI318" s="89" t="n">
        <f aca="false">F318*O318</f>
        <v>0</v>
      </c>
      <c r="AJ318" s="93"/>
      <c r="AK318" s="89" t="n">
        <f aca="false">CHOOSE($G$3,AB318-AC318,AC318-AB318)</f>
        <v>0</v>
      </c>
      <c r="AL318" s="89" t="n">
        <f aca="false">CHOOSE($G$3,AE318-AF318,AF318-AE318)</f>
        <v>0</v>
      </c>
      <c r="AM318" s="89" t="n">
        <f aca="false">CHOOSE($G$3,AH318-AI318,AI318-AH318)</f>
        <v>0</v>
      </c>
      <c r="AN318" s="103" t="n">
        <f aca="false">SUM(AK318:AM318)</f>
        <v>0</v>
      </c>
      <c r="AP318" s="89" t="n">
        <f aca="false">CHOOSE($G$3,AA318-AB318,AB318-AA318)</f>
        <v>0</v>
      </c>
      <c r="AQ318" s="89" t="n">
        <f aca="false">CHOOSE($G$3,AD318-AE318,AE318-AD318)</f>
        <v>0</v>
      </c>
      <c r="AR318" s="89" t="n">
        <f aca="false">CHOOSE($G$3,AG318-AH318,AH318-AG318)</f>
        <v>0</v>
      </c>
      <c r="AS318" s="103" t="n">
        <f aca="false">AP318+AQ318+AR318</f>
        <v>0</v>
      </c>
      <c r="AT318" s="103"/>
      <c r="AU318" s="90" t="n">
        <f aca="false">AS318+AN318</f>
        <v>0</v>
      </c>
      <c r="AW318" s="90" t="n">
        <f aca="false">AI318+AF318+AC318</f>
        <v>0</v>
      </c>
      <c r="AX318" s="104"/>
    </row>
    <row r="319" customFormat="false" ht="12" hidden="false" customHeight="true" outlineLevel="0" collapsed="false">
      <c r="A319" s="94" t="n">
        <f aca="false">EDATE(A318,1)</f>
        <v>46235</v>
      </c>
      <c r="B319" s="95" t="n">
        <f aca="false">VLOOKUP(MONTH(A319),Volumes,4)</f>
        <v>40000</v>
      </c>
      <c r="C319" s="96"/>
      <c r="D319" s="97" t="n">
        <f aca="false">B319+C319</f>
        <v>40000</v>
      </c>
      <c r="E319" s="84" t="n">
        <f aca="false">IF(X319=0,0,IF(AND(X319=1,$H$3=1),D319*S319,IF($H$3=2,D319,"N/A")))</f>
        <v>0</v>
      </c>
      <c r="F319" s="84" t="n">
        <f aca="false">E319*W319</f>
        <v>0</v>
      </c>
      <c r="G319" s="32" t="n">
        <f aca="false">VLOOKUP($A319,Table,MATCH(G$4,Curves,0))</f>
        <v>4.0375</v>
      </c>
      <c r="H319" s="98" t="n">
        <f aca="false">G319</f>
        <v>4.0375</v>
      </c>
      <c r="I319" s="99" t="n">
        <f aca="false">H319</f>
        <v>4.0375</v>
      </c>
      <c r="J319" s="32" t="n">
        <f aca="false">VLOOKUP($A319,Table,MATCH(J$4,Curves,0))</f>
        <v>-0.0175</v>
      </c>
      <c r="K319" s="98" t="n">
        <f aca="false">J319</f>
        <v>-0.0175</v>
      </c>
      <c r="L319" s="99" t="n">
        <f aca="false">K319</f>
        <v>-0.0175</v>
      </c>
      <c r="M319" s="32" t="n">
        <f aca="false">VLOOKUP($A319,Table,MATCH(M$4,Curves,0))</f>
        <v>0.01</v>
      </c>
      <c r="N319" s="98" t="n">
        <f aca="false">VLOOKUP($A319,Table,MATCH(N$4,Curves,0))</f>
        <v>0.03</v>
      </c>
      <c r="O319" s="99" t="n">
        <f aca="false">N319</f>
        <v>0.03</v>
      </c>
      <c r="P319" s="100"/>
      <c r="Q319" s="99" t="n">
        <f aca="false">O319+L319+I319</f>
        <v>4.05</v>
      </c>
      <c r="R319" s="100"/>
      <c r="S319" s="35" t="n">
        <f aca="false">A320-A319</f>
        <v>31</v>
      </c>
      <c r="T319" s="101" t="n">
        <f aca="false">CHOOSE(F$3,A320+24,A319)</f>
        <v>46290</v>
      </c>
      <c r="U319" s="35" t="n">
        <f aca="false">T319-C$3</f>
        <v>9516</v>
      </c>
      <c r="V319" s="32" t="n">
        <f aca="false">VLOOKUP($A319,Table,MATCH(V$4,Curves,0))</f>
        <v>0.070859002456139</v>
      </c>
      <c r="W319" s="102" t="n">
        <f aca="false">1/(1+CHOOSE(F$3,(V320+($K$3/10000))/2,(V319+($K$3/10000))/2))^(2*U319/365.25)</f>
        <v>0.162973760074307</v>
      </c>
      <c r="X319" s="35" t="n">
        <f aca="false">IF(AND(mthbeg&lt;=A319,mthend&gt;=A319),1,0)</f>
        <v>0</v>
      </c>
      <c r="Y319" s="35" t="n">
        <f aca="false">S319*X319</f>
        <v>0</v>
      </c>
      <c r="AA319" s="89" t="n">
        <f aca="false">F319*G319</f>
        <v>0</v>
      </c>
      <c r="AB319" s="89" t="n">
        <f aca="false">$F319*H319</f>
        <v>0</v>
      </c>
      <c r="AC319" s="89" t="n">
        <f aca="false">$F319*I319</f>
        <v>0</v>
      </c>
      <c r="AD319" s="89" t="n">
        <f aca="false">$F319*J319</f>
        <v>-0</v>
      </c>
      <c r="AE319" s="89" t="n">
        <f aca="false">$F319*K319</f>
        <v>-0</v>
      </c>
      <c r="AF319" s="89" t="n">
        <f aca="false">$F319*L319</f>
        <v>-0</v>
      </c>
      <c r="AG319" s="89" t="n">
        <f aca="false">$F319*M319</f>
        <v>0</v>
      </c>
      <c r="AH319" s="89" t="n">
        <f aca="false">$F319*N319</f>
        <v>0</v>
      </c>
      <c r="AI319" s="89" t="n">
        <f aca="false">F319*O319</f>
        <v>0</v>
      </c>
      <c r="AJ319" s="93"/>
      <c r="AK319" s="89" t="n">
        <f aca="false">CHOOSE($G$3,AB319-AC319,AC319-AB319)</f>
        <v>0</v>
      </c>
      <c r="AL319" s="89" t="n">
        <f aca="false">CHOOSE($G$3,AE319-AF319,AF319-AE319)</f>
        <v>0</v>
      </c>
      <c r="AM319" s="89" t="n">
        <f aca="false">CHOOSE($G$3,AH319-AI319,AI319-AH319)</f>
        <v>0</v>
      </c>
      <c r="AN319" s="103" t="n">
        <f aca="false">SUM(AK319:AM319)</f>
        <v>0</v>
      </c>
      <c r="AP319" s="89" t="n">
        <f aca="false">CHOOSE($G$3,AA319-AB319,AB319-AA319)</f>
        <v>0</v>
      </c>
      <c r="AQ319" s="89" t="n">
        <f aca="false">CHOOSE($G$3,AD319-AE319,AE319-AD319)</f>
        <v>0</v>
      </c>
      <c r="AR319" s="89" t="n">
        <f aca="false">CHOOSE($G$3,AG319-AH319,AH319-AG319)</f>
        <v>0</v>
      </c>
      <c r="AS319" s="103" t="n">
        <f aca="false">AP319+AQ319+AR319</f>
        <v>0</v>
      </c>
      <c r="AT319" s="103"/>
      <c r="AU319" s="90" t="n">
        <f aca="false">AS319+AN319</f>
        <v>0</v>
      </c>
      <c r="AW319" s="90" t="n">
        <f aca="false">AI319+AF319+AC319</f>
        <v>0</v>
      </c>
      <c r="AX319" s="104"/>
    </row>
    <row r="320" customFormat="false" ht="12" hidden="false" customHeight="true" outlineLevel="0" collapsed="false">
      <c r="A320" s="94" t="n">
        <f aca="false">EDATE(A319,1)</f>
        <v>46266</v>
      </c>
      <c r="B320" s="95" t="n">
        <f aca="false">VLOOKUP(MONTH(A320),Volumes,4)</f>
        <v>20000</v>
      </c>
      <c r="C320" s="96"/>
      <c r="D320" s="97" t="n">
        <f aca="false">B320+C320</f>
        <v>20000</v>
      </c>
      <c r="E320" s="84" t="n">
        <f aca="false">IF(X320=0,0,IF(AND(X320=1,$H$3=1),D320*S320,IF($H$3=2,D320,"N/A")))</f>
        <v>0</v>
      </c>
      <c r="F320" s="84" t="n">
        <f aca="false">E320*W320</f>
        <v>0</v>
      </c>
      <c r="G320" s="32" t="n">
        <f aca="false">VLOOKUP($A320,Table,MATCH(G$4,Curves,0))</f>
        <v>4.0375</v>
      </c>
      <c r="H320" s="98" t="n">
        <f aca="false">G320</f>
        <v>4.0375</v>
      </c>
      <c r="I320" s="99" t="n">
        <f aca="false">H320</f>
        <v>4.0375</v>
      </c>
      <c r="J320" s="32" t="n">
        <f aca="false">VLOOKUP($A320,Table,MATCH(J$4,Curves,0))</f>
        <v>-0.0175</v>
      </c>
      <c r="K320" s="98" t="n">
        <f aca="false">J320</f>
        <v>-0.0175</v>
      </c>
      <c r="L320" s="99" t="n">
        <f aca="false">K320</f>
        <v>-0.0175</v>
      </c>
      <c r="M320" s="32" t="n">
        <f aca="false">VLOOKUP($A320,Table,MATCH(M$4,Curves,0))</f>
        <v>0.01</v>
      </c>
      <c r="N320" s="98" t="n">
        <f aca="false">VLOOKUP($A320,Table,MATCH(N$4,Curves,0))</f>
        <v>0.03</v>
      </c>
      <c r="O320" s="99" t="n">
        <f aca="false">N320</f>
        <v>0.03</v>
      </c>
      <c r="P320" s="100"/>
      <c r="Q320" s="99" t="n">
        <f aca="false">O320+L320+I320</f>
        <v>4.05</v>
      </c>
      <c r="R320" s="100"/>
      <c r="S320" s="35" t="n">
        <f aca="false">A321-A320</f>
        <v>30</v>
      </c>
      <c r="T320" s="101" t="n">
        <f aca="false">CHOOSE(F$3,A321+24,A320)</f>
        <v>46320</v>
      </c>
      <c r="U320" s="35" t="n">
        <f aca="false">T320-C$3</f>
        <v>9546</v>
      </c>
      <c r="V320" s="32" t="n">
        <f aca="false">VLOOKUP($A320,Table,MATCH(V$4,Curves,0))</f>
        <v>0.070859002456139</v>
      </c>
      <c r="W320" s="102" t="n">
        <f aca="false">1/(1+CHOOSE(F$3,(V321+($K$3/10000))/2,(V320+($K$3/10000))/2))^(2*U320/365.25)</f>
        <v>0.162044322541073</v>
      </c>
      <c r="X320" s="35" t="n">
        <f aca="false">IF(AND(mthbeg&lt;=A320,mthend&gt;=A320),1,0)</f>
        <v>0</v>
      </c>
      <c r="Y320" s="35" t="n">
        <f aca="false">S320*X320</f>
        <v>0</v>
      </c>
      <c r="AA320" s="89" t="n">
        <f aca="false">F320*G320</f>
        <v>0</v>
      </c>
      <c r="AB320" s="89" t="n">
        <f aca="false">$F320*H320</f>
        <v>0</v>
      </c>
      <c r="AC320" s="89" t="n">
        <f aca="false">$F320*I320</f>
        <v>0</v>
      </c>
      <c r="AD320" s="89" t="n">
        <f aca="false">$F320*J320</f>
        <v>-0</v>
      </c>
      <c r="AE320" s="89" t="n">
        <f aca="false">$F320*K320</f>
        <v>-0</v>
      </c>
      <c r="AF320" s="89" t="n">
        <f aca="false">$F320*L320</f>
        <v>-0</v>
      </c>
      <c r="AG320" s="89" t="n">
        <f aca="false">$F320*M320</f>
        <v>0</v>
      </c>
      <c r="AH320" s="89" t="n">
        <f aca="false">$F320*N320</f>
        <v>0</v>
      </c>
      <c r="AI320" s="89" t="n">
        <f aca="false">F320*O320</f>
        <v>0</v>
      </c>
      <c r="AJ320" s="93"/>
      <c r="AK320" s="89" t="n">
        <f aca="false">CHOOSE($G$3,AB320-AC320,AC320-AB320)</f>
        <v>0</v>
      </c>
      <c r="AL320" s="89" t="n">
        <f aca="false">CHOOSE($G$3,AE320-AF320,AF320-AE320)</f>
        <v>0</v>
      </c>
      <c r="AM320" s="89" t="n">
        <f aca="false">CHOOSE($G$3,AH320-AI320,AI320-AH320)</f>
        <v>0</v>
      </c>
      <c r="AN320" s="103" t="n">
        <f aca="false">SUM(AK320:AM320)</f>
        <v>0</v>
      </c>
      <c r="AP320" s="89" t="n">
        <f aca="false">CHOOSE($G$3,AA320-AB320,AB320-AA320)</f>
        <v>0</v>
      </c>
      <c r="AQ320" s="89" t="n">
        <f aca="false">CHOOSE($G$3,AD320-AE320,AE320-AD320)</f>
        <v>0</v>
      </c>
      <c r="AR320" s="89" t="n">
        <f aca="false">CHOOSE($G$3,AG320-AH320,AH320-AG320)</f>
        <v>0</v>
      </c>
      <c r="AS320" s="103" t="n">
        <f aca="false">AP320+AQ320+AR320</f>
        <v>0</v>
      </c>
      <c r="AT320" s="103"/>
      <c r="AU320" s="90" t="n">
        <f aca="false">AS320+AN320</f>
        <v>0</v>
      </c>
      <c r="AW320" s="90" t="n">
        <f aca="false">AI320+AF320+AC320</f>
        <v>0</v>
      </c>
      <c r="AX320" s="104"/>
    </row>
    <row r="321" customFormat="false" ht="12" hidden="false" customHeight="true" outlineLevel="0" collapsed="false">
      <c r="A321" s="94" t="n">
        <f aca="false">EDATE(A320,1)</f>
        <v>46296</v>
      </c>
      <c r="B321" s="95" t="n">
        <f aca="false">VLOOKUP(MONTH(A321),Volumes,4)</f>
        <v>10000</v>
      </c>
      <c r="C321" s="96"/>
      <c r="D321" s="97" t="n">
        <f aca="false">B321+C321</f>
        <v>10000</v>
      </c>
      <c r="E321" s="84" t="n">
        <f aca="false">IF(X321=0,0,IF(AND(X321=1,$H$3=1),D321*S321,IF($H$3=2,D321,"N/A")))</f>
        <v>0</v>
      </c>
      <c r="F321" s="84" t="n">
        <f aca="false">E321*W321</f>
        <v>0</v>
      </c>
      <c r="G321" s="32" t="n">
        <f aca="false">VLOOKUP($A321,Table,MATCH(G$4,Curves,0))</f>
        <v>4.0375</v>
      </c>
      <c r="H321" s="98" t="n">
        <f aca="false">G321</f>
        <v>4.0375</v>
      </c>
      <c r="I321" s="99" t="n">
        <f aca="false">H321</f>
        <v>4.0375</v>
      </c>
      <c r="J321" s="32" t="n">
        <f aca="false">VLOOKUP($A321,Table,MATCH(J$4,Curves,0))</f>
        <v>-0.0175</v>
      </c>
      <c r="K321" s="98" t="n">
        <f aca="false">J321</f>
        <v>-0.0175</v>
      </c>
      <c r="L321" s="99" t="n">
        <f aca="false">K321</f>
        <v>-0.0175</v>
      </c>
      <c r="M321" s="32" t="n">
        <f aca="false">VLOOKUP($A321,Table,MATCH(M$4,Curves,0))</f>
        <v>0.01</v>
      </c>
      <c r="N321" s="98" t="n">
        <f aca="false">VLOOKUP($A321,Table,MATCH(N$4,Curves,0))</f>
        <v>0.03</v>
      </c>
      <c r="O321" s="99" t="n">
        <f aca="false">N321</f>
        <v>0.03</v>
      </c>
      <c r="P321" s="100"/>
      <c r="Q321" s="99" t="n">
        <f aca="false">O321+L321+I321</f>
        <v>4.05</v>
      </c>
      <c r="R321" s="100"/>
      <c r="S321" s="35" t="n">
        <f aca="false">A322-A321</f>
        <v>31</v>
      </c>
      <c r="T321" s="101" t="n">
        <f aca="false">CHOOSE(F$3,A322+24,A321)</f>
        <v>46351</v>
      </c>
      <c r="U321" s="35" t="n">
        <f aca="false">T321-C$3</f>
        <v>9577</v>
      </c>
      <c r="V321" s="32" t="n">
        <f aca="false">VLOOKUP($A321,Table,MATCH(V$4,Curves,0))</f>
        <v>0.070859002456139</v>
      </c>
      <c r="W321" s="102" t="n">
        <f aca="false">1/(1+CHOOSE(F$3,(V322+($K$3/10000))/2,(V321+($K$3/10000))/2))^(2*U321/365.25)</f>
        <v>0.161089471948611</v>
      </c>
      <c r="X321" s="35" t="n">
        <f aca="false">IF(AND(mthbeg&lt;=A321,mthend&gt;=A321),1,0)</f>
        <v>0</v>
      </c>
      <c r="Y321" s="35" t="n">
        <f aca="false">S321*X321</f>
        <v>0</v>
      </c>
      <c r="AA321" s="89" t="n">
        <f aca="false">F321*G321</f>
        <v>0</v>
      </c>
      <c r="AB321" s="89" t="n">
        <f aca="false">$F321*H321</f>
        <v>0</v>
      </c>
      <c r="AC321" s="89" t="n">
        <f aca="false">$F321*I321</f>
        <v>0</v>
      </c>
      <c r="AD321" s="89" t="n">
        <f aca="false">$F321*J321</f>
        <v>-0</v>
      </c>
      <c r="AE321" s="89" t="n">
        <f aca="false">$F321*K321</f>
        <v>-0</v>
      </c>
      <c r="AF321" s="89" t="n">
        <f aca="false">$F321*L321</f>
        <v>-0</v>
      </c>
      <c r="AG321" s="89" t="n">
        <f aca="false">$F321*M321</f>
        <v>0</v>
      </c>
      <c r="AH321" s="89" t="n">
        <f aca="false">$F321*N321</f>
        <v>0</v>
      </c>
      <c r="AI321" s="89" t="n">
        <f aca="false">F321*O321</f>
        <v>0</v>
      </c>
      <c r="AJ321" s="93"/>
      <c r="AK321" s="89" t="n">
        <f aca="false">CHOOSE($G$3,AB321-AC321,AC321-AB321)</f>
        <v>0</v>
      </c>
      <c r="AL321" s="89" t="n">
        <f aca="false">CHOOSE($G$3,AE321-AF321,AF321-AE321)</f>
        <v>0</v>
      </c>
      <c r="AM321" s="89" t="n">
        <f aca="false">CHOOSE($G$3,AH321-AI321,AI321-AH321)</f>
        <v>0</v>
      </c>
      <c r="AN321" s="103" t="n">
        <f aca="false">SUM(AK321:AM321)</f>
        <v>0</v>
      </c>
      <c r="AP321" s="89" t="n">
        <f aca="false">CHOOSE($G$3,AA321-AB321,AB321-AA321)</f>
        <v>0</v>
      </c>
      <c r="AQ321" s="89" t="n">
        <f aca="false">CHOOSE($G$3,AD321-AE321,AE321-AD321)</f>
        <v>0</v>
      </c>
      <c r="AR321" s="89" t="n">
        <f aca="false">CHOOSE($G$3,AG321-AH321,AH321-AG321)</f>
        <v>0</v>
      </c>
      <c r="AS321" s="103" t="n">
        <f aca="false">AP321+AQ321+AR321</f>
        <v>0</v>
      </c>
      <c r="AT321" s="103"/>
      <c r="AU321" s="90" t="n">
        <f aca="false">AS321+AN321</f>
        <v>0</v>
      </c>
      <c r="AW321" s="90" t="n">
        <f aca="false">AI321+AF321+AC321</f>
        <v>0</v>
      </c>
      <c r="AX321" s="104"/>
    </row>
    <row r="322" customFormat="false" ht="12" hidden="false" customHeight="true" outlineLevel="0" collapsed="false">
      <c r="A322" s="94" t="n">
        <f aca="false">EDATE(A321,1)</f>
        <v>46327</v>
      </c>
      <c r="B322" s="95" t="n">
        <f aca="false">VLOOKUP(MONTH(A322),Volumes,4)</f>
        <v>10000</v>
      </c>
      <c r="C322" s="96"/>
      <c r="D322" s="97" t="n">
        <f aca="false">B322+C322</f>
        <v>10000</v>
      </c>
      <c r="E322" s="84" t="n">
        <f aca="false">IF(X322=0,0,IF(AND(X322=1,$H$3=1),D322*S322,IF($H$3=2,D322,"N/A")))</f>
        <v>0</v>
      </c>
      <c r="F322" s="84" t="n">
        <f aca="false">E322*W322</f>
        <v>0</v>
      </c>
      <c r="G322" s="32" t="n">
        <f aca="false">VLOOKUP($A322,Table,MATCH(G$4,Curves,0))</f>
        <v>4.0375</v>
      </c>
      <c r="H322" s="98" t="n">
        <f aca="false">G322</f>
        <v>4.0375</v>
      </c>
      <c r="I322" s="99" t="n">
        <f aca="false">H322</f>
        <v>4.0375</v>
      </c>
      <c r="J322" s="32" t="n">
        <f aca="false">VLOOKUP($A322,Table,MATCH(J$4,Curves,0))</f>
        <v>-0.0175</v>
      </c>
      <c r="K322" s="98" t="n">
        <f aca="false">J322</f>
        <v>-0.0175</v>
      </c>
      <c r="L322" s="99" t="n">
        <f aca="false">K322</f>
        <v>-0.0175</v>
      </c>
      <c r="M322" s="32" t="n">
        <f aca="false">VLOOKUP($A322,Table,MATCH(M$4,Curves,0))</f>
        <v>0.01</v>
      </c>
      <c r="N322" s="98" t="n">
        <f aca="false">VLOOKUP($A322,Table,MATCH(N$4,Curves,0))</f>
        <v>0.03</v>
      </c>
      <c r="O322" s="99" t="n">
        <f aca="false">N322</f>
        <v>0.03</v>
      </c>
      <c r="P322" s="100"/>
      <c r="Q322" s="99" t="n">
        <f aca="false">O322+L322+I322</f>
        <v>4.05</v>
      </c>
      <c r="R322" s="100"/>
      <c r="S322" s="35" t="n">
        <f aca="false">A323-A322</f>
        <v>30</v>
      </c>
      <c r="T322" s="101" t="n">
        <f aca="false">CHOOSE(F$3,A323+24,A322)</f>
        <v>46381</v>
      </c>
      <c r="U322" s="35" t="n">
        <f aca="false">T322-C$3</f>
        <v>9607</v>
      </c>
      <c r="V322" s="32" t="n">
        <f aca="false">VLOOKUP($A322,Table,MATCH(V$4,Curves,0))</f>
        <v>0.070859002456139</v>
      </c>
      <c r="W322" s="102" t="n">
        <f aca="false">1/(1+CHOOSE(F$3,(V323+($K$3/10000))/2,(V322+($K$3/10000))/2))^(2*U322/365.25)</f>
        <v>0.16017078048951</v>
      </c>
      <c r="X322" s="35" t="n">
        <f aca="false">IF(AND(mthbeg&lt;=A322,mthend&gt;=A322),1,0)</f>
        <v>0</v>
      </c>
      <c r="Y322" s="35" t="n">
        <f aca="false">S322*X322</f>
        <v>0</v>
      </c>
      <c r="AA322" s="89" t="n">
        <f aca="false">F322*G322</f>
        <v>0</v>
      </c>
      <c r="AB322" s="89" t="n">
        <f aca="false">$F322*H322</f>
        <v>0</v>
      </c>
      <c r="AC322" s="89" t="n">
        <f aca="false">$F322*I322</f>
        <v>0</v>
      </c>
      <c r="AD322" s="89" t="n">
        <f aca="false">$F322*J322</f>
        <v>-0</v>
      </c>
      <c r="AE322" s="89" t="n">
        <f aca="false">$F322*K322</f>
        <v>-0</v>
      </c>
      <c r="AF322" s="89" t="n">
        <f aca="false">$F322*L322</f>
        <v>-0</v>
      </c>
      <c r="AG322" s="89" t="n">
        <f aca="false">$F322*M322</f>
        <v>0</v>
      </c>
      <c r="AH322" s="89" t="n">
        <f aca="false">$F322*N322</f>
        <v>0</v>
      </c>
      <c r="AI322" s="89" t="n">
        <f aca="false">F322*O322</f>
        <v>0</v>
      </c>
      <c r="AJ322" s="93"/>
      <c r="AK322" s="89" t="n">
        <f aca="false">CHOOSE($G$3,AB322-AC322,AC322-AB322)</f>
        <v>0</v>
      </c>
      <c r="AL322" s="89" t="n">
        <f aca="false">CHOOSE($G$3,AE322-AF322,AF322-AE322)</f>
        <v>0</v>
      </c>
      <c r="AM322" s="89" t="n">
        <f aca="false">CHOOSE($G$3,AH322-AI322,AI322-AH322)</f>
        <v>0</v>
      </c>
      <c r="AN322" s="103" t="n">
        <f aca="false">SUM(AK322:AM322)</f>
        <v>0</v>
      </c>
      <c r="AP322" s="89" t="n">
        <f aca="false">CHOOSE($G$3,AA322-AB322,AB322-AA322)</f>
        <v>0</v>
      </c>
      <c r="AQ322" s="89" t="n">
        <f aca="false">CHOOSE($G$3,AD322-AE322,AE322-AD322)</f>
        <v>0</v>
      </c>
      <c r="AR322" s="89" t="n">
        <f aca="false">CHOOSE($G$3,AG322-AH322,AH322-AG322)</f>
        <v>0</v>
      </c>
      <c r="AS322" s="103" t="n">
        <f aca="false">AP322+AQ322+AR322</f>
        <v>0</v>
      </c>
      <c r="AT322" s="103"/>
      <c r="AU322" s="90" t="n">
        <f aca="false">AS322+AN322</f>
        <v>0</v>
      </c>
      <c r="AW322" s="90" t="n">
        <f aca="false">AI322+AF322+AC322</f>
        <v>0</v>
      </c>
      <c r="AX322" s="104"/>
    </row>
    <row r="323" customFormat="false" ht="12" hidden="false" customHeight="true" outlineLevel="0" collapsed="false">
      <c r="A323" s="94" t="n">
        <f aca="false">EDATE(A322,1)</f>
        <v>46357</v>
      </c>
      <c r="B323" s="95" t="n">
        <f aca="false">VLOOKUP(MONTH(A323),Volumes,4)</f>
        <v>10000</v>
      </c>
      <c r="C323" s="96"/>
      <c r="D323" s="97" t="n">
        <f aca="false">B323+C323</f>
        <v>10000</v>
      </c>
      <c r="E323" s="84" t="n">
        <f aca="false">IF(X323=0,0,IF(AND(X323=1,$H$3=1),D323*S323,IF($H$3=2,D323,"N/A")))</f>
        <v>0</v>
      </c>
      <c r="F323" s="84" t="n">
        <f aca="false">E323*W323</f>
        <v>0</v>
      </c>
      <c r="G323" s="32" t="n">
        <f aca="false">VLOOKUP($A323,Table,MATCH(G$4,Curves,0))</f>
        <v>4.0375</v>
      </c>
      <c r="H323" s="98" t="n">
        <f aca="false">G323</f>
        <v>4.0375</v>
      </c>
      <c r="I323" s="99" t="n">
        <f aca="false">H323</f>
        <v>4.0375</v>
      </c>
      <c r="J323" s="32" t="n">
        <f aca="false">VLOOKUP($A323,Table,MATCH(J$4,Curves,0))</f>
        <v>-0.0175</v>
      </c>
      <c r="K323" s="98" t="n">
        <f aca="false">J323</f>
        <v>-0.0175</v>
      </c>
      <c r="L323" s="99" t="n">
        <f aca="false">K323</f>
        <v>-0.0175</v>
      </c>
      <c r="M323" s="32" t="n">
        <f aca="false">VLOOKUP($A323,Table,MATCH(M$4,Curves,0))</f>
        <v>0.01</v>
      </c>
      <c r="N323" s="98" t="n">
        <f aca="false">VLOOKUP($A323,Table,MATCH(N$4,Curves,0))</f>
        <v>0.03</v>
      </c>
      <c r="O323" s="99" t="n">
        <f aca="false">N323</f>
        <v>0.03</v>
      </c>
      <c r="P323" s="100"/>
      <c r="Q323" s="99" t="n">
        <f aca="false">O323+L323+I323</f>
        <v>4.05</v>
      </c>
      <c r="R323" s="100"/>
      <c r="S323" s="35" t="n">
        <f aca="false">A324-A323</f>
        <v>31</v>
      </c>
      <c r="T323" s="101" t="n">
        <f aca="false">CHOOSE(F$3,A324+24,A323)</f>
        <v>46412</v>
      </c>
      <c r="U323" s="35" t="n">
        <f aca="false">T323-C$3</f>
        <v>9638</v>
      </c>
      <c r="V323" s="32" t="n">
        <f aca="false">VLOOKUP($A323,Table,MATCH(V$4,Curves,0))</f>
        <v>0.070859002456139</v>
      </c>
      <c r="W323" s="102" t="n">
        <f aca="false">1/(1+CHOOSE(F$3,(V324+($K$3/10000))/2,(V323+($K$3/10000))/2))^(2*U323/365.25)</f>
        <v>0.159226969794712</v>
      </c>
      <c r="X323" s="35" t="n">
        <f aca="false">IF(AND(mthbeg&lt;=A323,mthend&gt;=A323),1,0)</f>
        <v>0</v>
      </c>
      <c r="Y323" s="35" t="n">
        <f aca="false">S323*X323</f>
        <v>0</v>
      </c>
      <c r="AA323" s="89" t="n">
        <f aca="false">F323*G323</f>
        <v>0</v>
      </c>
      <c r="AB323" s="89" t="n">
        <f aca="false">$F323*H323</f>
        <v>0</v>
      </c>
      <c r="AC323" s="89" t="n">
        <f aca="false">$F323*I323</f>
        <v>0</v>
      </c>
      <c r="AD323" s="89" t="n">
        <f aca="false">$F323*J323</f>
        <v>-0</v>
      </c>
      <c r="AE323" s="89" t="n">
        <f aca="false">$F323*K323</f>
        <v>-0</v>
      </c>
      <c r="AF323" s="89" t="n">
        <f aca="false">$F323*L323</f>
        <v>-0</v>
      </c>
      <c r="AG323" s="89" t="n">
        <f aca="false">$F323*M323</f>
        <v>0</v>
      </c>
      <c r="AH323" s="89" t="n">
        <f aca="false">$F323*N323</f>
        <v>0</v>
      </c>
      <c r="AI323" s="89" t="n">
        <f aca="false">F323*O323</f>
        <v>0</v>
      </c>
      <c r="AJ323" s="93"/>
      <c r="AK323" s="89" t="n">
        <f aca="false">CHOOSE($G$3,AB323-AC323,AC323-AB323)</f>
        <v>0</v>
      </c>
      <c r="AL323" s="89" t="n">
        <f aca="false">CHOOSE($G$3,AE323-AF323,AF323-AE323)</f>
        <v>0</v>
      </c>
      <c r="AM323" s="89" t="n">
        <f aca="false">CHOOSE($G$3,AH323-AI323,AI323-AH323)</f>
        <v>0</v>
      </c>
      <c r="AN323" s="103" t="n">
        <f aca="false">SUM(AK323:AM323)</f>
        <v>0</v>
      </c>
      <c r="AP323" s="89" t="n">
        <f aca="false">CHOOSE($G$3,AA323-AB323,AB323-AA323)</f>
        <v>0</v>
      </c>
      <c r="AQ323" s="89" t="n">
        <f aca="false">CHOOSE($G$3,AD323-AE323,AE323-AD323)</f>
        <v>0</v>
      </c>
      <c r="AR323" s="89" t="n">
        <f aca="false">CHOOSE($G$3,AG323-AH323,AH323-AG323)</f>
        <v>0</v>
      </c>
      <c r="AS323" s="103" t="n">
        <f aca="false">AP323+AQ323+AR323</f>
        <v>0</v>
      </c>
      <c r="AT323" s="103"/>
      <c r="AU323" s="90" t="n">
        <f aca="false">AS323+AN323</f>
        <v>0</v>
      </c>
      <c r="AW323" s="90" t="n">
        <f aca="false">AI323+AF323+AC323</f>
        <v>0</v>
      </c>
      <c r="AX323" s="104"/>
    </row>
    <row r="324" customFormat="false" ht="12" hidden="false" customHeight="true" outlineLevel="0" collapsed="false">
      <c r="A324" s="94" t="n">
        <f aca="false">EDATE(A323,1)</f>
        <v>46388</v>
      </c>
      <c r="B324" s="95" t="n">
        <f aca="false">VLOOKUP(MONTH(A324),Volumes,4)</f>
        <v>10000</v>
      </c>
      <c r="C324" s="96"/>
      <c r="D324" s="97" t="n">
        <f aca="false">B324+C324</f>
        <v>10000</v>
      </c>
      <c r="E324" s="84" t="n">
        <f aca="false">IF(X324=0,0,IF(AND(X324=1,$H$3=1),D324*S324,IF($H$3=2,D324,"N/A")))</f>
        <v>0</v>
      </c>
      <c r="F324" s="84" t="n">
        <f aca="false">E324*W324</f>
        <v>0</v>
      </c>
      <c r="G324" s="32" t="n">
        <f aca="false">VLOOKUP($A324,Table,MATCH(G$4,Curves,0))</f>
        <v>4.0375</v>
      </c>
      <c r="H324" s="98" t="n">
        <f aca="false">G324</f>
        <v>4.0375</v>
      </c>
      <c r="I324" s="99" t="n">
        <f aca="false">H324</f>
        <v>4.0375</v>
      </c>
      <c r="J324" s="32" t="n">
        <f aca="false">VLOOKUP($A324,Table,MATCH(J$4,Curves,0))</f>
        <v>-0.0175</v>
      </c>
      <c r="K324" s="98" t="n">
        <f aca="false">J324</f>
        <v>-0.0175</v>
      </c>
      <c r="L324" s="99" t="n">
        <f aca="false">K324</f>
        <v>-0.0175</v>
      </c>
      <c r="M324" s="32" t="n">
        <f aca="false">VLOOKUP($A324,Table,MATCH(M$4,Curves,0))</f>
        <v>0.01</v>
      </c>
      <c r="N324" s="98" t="n">
        <f aca="false">VLOOKUP($A324,Table,MATCH(N$4,Curves,0))</f>
        <v>0.03</v>
      </c>
      <c r="O324" s="99" t="n">
        <f aca="false">N324</f>
        <v>0.03</v>
      </c>
      <c r="P324" s="100"/>
      <c r="Q324" s="99" t="n">
        <f aca="false">O324+L324+I324</f>
        <v>4.05</v>
      </c>
      <c r="R324" s="100"/>
      <c r="S324" s="35" t="n">
        <f aca="false">A325-A324</f>
        <v>31</v>
      </c>
      <c r="T324" s="101" t="n">
        <f aca="false">CHOOSE(F$3,A325+24,A324)</f>
        <v>46443</v>
      </c>
      <c r="U324" s="35" t="n">
        <f aca="false">T324-C$3</f>
        <v>9669</v>
      </c>
      <c r="V324" s="32" t="n">
        <f aca="false">VLOOKUP($A324,Table,MATCH(V$4,Curves,0))</f>
        <v>0.070859002456139</v>
      </c>
      <c r="W324" s="102" t="n">
        <f aca="false">1/(1+CHOOSE(F$3,(V325+($K$3/10000))/2,(V324+($K$3/10000))/2))^(2*U324/365.25)</f>
        <v>0.158288720530188</v>
      </c>
      <c r="X324" s="35" t="n">
        <f aca="false">IF(AND(mthbeg&lt;=A324,mthend&gt;=A324),1,0)</f>
        <v>0</v>
      </c>
      <c r="Y324" s="35" t="n">
        <f aca="false">S324*X324</f>
        <v>0</v>
      </c>
      <c r="AA324" s="89" t="n">
        <f aca="false">F324*G324</f>
        <v>0</v>
      </c>
      <c r="AB324" s="89" t="n">
        <f aca="false">$F324*H324</f>
        <v>0</v>
      </c>
      <c r="AC324" s="89" t="n">
        <f aca="false">$F324*I324</f>
        <v>0</v>
      </c>
      <c r="AD324" s="89" t="n">
        <f aca="false">$F324*J324</f>
        <v>-0</v>
      </c>
      <c r="AE324" s="89" t="n">
        <f aca="false">$F324*K324</f>
        <v>-0</v>
      </c>
      <c r="AF324" s="89" t="n">
        <f aca="false">$F324*L324</f>
        <v>-0</v>
      </c>
      <c r="AG324" s="89" t="n">
        <f aca="false">$F324*M324</f>
        <v>0</v>
      </c>
      <c r="AH324" s="89" t="n">
        <f aca="false">$F324*N324</f>
        <v>0</v>
      </c>
      <c r="AI324" s="89" t="n">
        <f aca="false">F324*O324</f>
        <v>0</v>
      </c>
      <c r="AJ324" s="93"/>
      <c r="AK324" s="89" t="n">
        <f aca="false">CHOOSE($G$3,AB324-AC324,AC324-AB324)</f>
        <v>0</v>
      </c>
      <c r="AL324" s="89" t="n">
        <f aca="false">CHOOSE($G$3,AE324-AF324,AF324-AE324)</f>
        <v>0</v>
      </c>
      <c r="AM324" s="89" t="n">
        <f aca="false">CHOOSE($G$3,AH324-AI324,AI324-AH324)</f>
        <v>0</v>
      </c>
      <c r="AN324" s="103" t="n">
        <f aca="false">SUM(AK324:AM324)</f>
        <v>0</v>
      </c>
      <c r="AP324" s="89" t="n">
        <f aca="false">CHOOSE($G$3,AA324-AB324,AB324-AA324)</f>
        <v>0</v>
      </c>
      <c r="AQ324" s="89" t="n">
        <f aca="false">CHOOSE($G$3,AD324-AE324,AE324-AD324)</f>
        <v>0</v>
      </c>
      <c r="AR324" s="89" t="n">
        <f aca="false">CHOOSE($G$3,AG324-AH324,AH324-AG324)</f>
        <v>0</v>
      </c>
      <c r="AS324" s="103" t="n">
        <f aca="false">AP324+AQ324+AR324</f>
        <v>0</v>
      </c>
      <c r="AT324" s="103"/>
      <c r="AU324" s="90" t="n">
        <f aca="false">AS324+AN324</f>
        <v>0</v>
      </c>
      <c r="AW324" s="90" t="n">
        <f aca="false">AI324+AF324+AC324</f>
        <v>0</v>
      </c>
      <c r="AX324" s="104"/>
    </row>
    <row r="325" customFormat="false" ht="12" hidden="false" customHeight="true" outlineLevel="0" collapsed="false">
      <c r="A325" s="94" t="n">
        <f aca="false">EDATE(A324,1)</f>
        <v>46419</v>
      </c>
      <c r="B325" s="95" t="n">
        <f aca="false">VLOOKUP(MONTH(A325),Volumes,4)</f>
        <v>10000</v>
      </c>
      <c r="C325" s="96"/>
      <c r="D325" s="97" t="n">
        <f aca="false">B325+C325</f>
        <v>10000</v>
      </c>
      <c r="E325" s="84" t="n">
        <f aca="false">IF(X325=0,0,IF(AND(X325=1,$H$3=1),D325*S325,IF($H$3=2,D325,"N/A")))</f>
        <v>0</v>
      </c>
      <c r="F325" s="84" t="n">
        <f aca="false">E325*W325</f>
        <v>0</v>
      </c>
      <c r="G325" s="32" t="n">
        <f aca="false">VLOOKUP($A325,Table,MATCH(G$4,Curves,0))</f>
        <v>4.0375</v>
      </c>
      <c r="H325" s="98" t="n">
        <f aca="false">G325</f>
        <v>4.0375</v>
      </c>
      <c r="I325" s="99" t="n">
        <f aca="false">H325</f>
        <v>4.0375</v>
      </c>
      <c r="J325" s="32" t="n">
        <f aca="false">VLOOKUP($A325,Table,MATCH(J$4,Curves,0))</f>
        <v>-0.0175</v>
      </c>
      <c r="K325" s="98" t="n">
        <f aca="false">J325</f>
        <v>-0.0175</v>
      </c>
      <c r="L325" s="99" t="n">
        <f aca="false">K325</f>
        <v>-0.0175</v>
      </c>
      <c r="M325" s="32" t="n">
        <f aca="false">VLOOKUP($A325,Table,MATCH(M$4,Curves,0))</f>
        <v>0.01</v>
      </c>
      <c r="N325" s="98" t="n">
        <f aca="false">VLOOKUP($A325,Table,MATCH(N$4,Curves,0))</f>
        <v>0.03</v>
      </c>
      <c r="O325" s="99" t="n">
        <f aca="false">N325</f>
        <v>0.03</v>
      </c>
      <c r="P325" s="100"/>
      <c r="Q325" s="99" t="n">
        <f aca="false">O325+L325+I325</f>
        <v>4.05</v>
      </c>
      <c r="R325" s="100"/>
      <c r="S325" s="35" t="n">
        <f aca="false">A326-A325</f>
        <v>28</v>
      </c>
      <c r="T325" s="101" t="n">
        <f aca="false">CHOOSE(F$3,A326+24,A325)</f>
        <v>46471</v>
      </c>
      <c r="U325" s="35" t="n">
        <f aca="false">T325-C$3</f>
        <v>9697</v>
      </c>
      <c r="V325" s="32" t="n">
        <f aca="false">VLOOKUP($A325,Table,MATCH(V$4,Curves,0))</f>
        <v>0.070859002456139</v>
      </c>
      <c r="W325" s="102" t="n">
        <f aca="false">1/(1+CHOOSE(F$3,(V326+($K$3/10000))/2,(V325+($K$3/10000))/2))^(2*U325/365.25)</f>
        <v>0.157446022487002</v>
      </c>
      <c r="X325" s="35" t="n">
        <f aca="false">IF(AND(mthbeg&lt;=A325,mthend&gt;=A325),1,0)</f>
        <v>0</v>
      </c>
      <c r="Y325" s="35" t="n">
        <f aca="false">S325*X325</f>
        <v>0</v>
      </c>
      <c r="AA325" s="89" t="n">
        <f aca="false">F325*G325</f>
        <v>0</v>
      </c>
      <c r="AB325" s="89" t="n">
        <f aca="false">$F325*H325</f>
        <v>0</v>
      </c>
      <c r="AC325" s="89" t="n">
        <f aca="false">$F325*I325</f>
        <v>0</v>
      </c>
      <c r="AD325" s="89" t="n">
        <f aca="false">$F325*J325</f>
        <v>-0</v>
      </c>
      <c r="AE325" s="89" t="n">
        <f aca="false">$F325*K325</f>
        <v>-0</v>
      </c>
      <c r="AF325" s="89" t="n">
        <f aca="false">$F325*L325</f>
        <v>-0</v>
      </c>
      <c r="AG325" s="89" t="n">
        <f aca="false">$F325*M325</f>
        <v>0</v>
      </c>
      <c r="AH325" s="89" t="n">
        <f aca="false">$F325*N325</f>
        <v>0</v>
      </c>
      <c r="AI325" s="89" t="n">
        <f aca="false">F325*O325</f>
        <v>0</v>
      </c>
      <c r="AJ325" s="93"/>
      <c r="AK325" s="89" t="n">
        <f aca="false">CHOOSE($G$3,AB325-AC325,AC325-AB325)</f>
        <v>0</v>
      </c>
      <c r="AL325" s="89" t="n">
        <f aca="false">CHOOSE($G$3,AE325-AF325,AF325-AE325)</f>
        <v>0</v>
      </c>
      <c r="AM325" s="89" t="n">
        <f aca="false">CHOOSE($G$3,AH325-AI325,AI325-AH325)</f>
        <v>0</v>
      </c>
      <c r="AN325" s="103" t="n">
        <f aca="false">SUM(AK325:AM325)</f>
        <v>0</v>
      </c>
      <c r="AP325" s="89" t="n">
        <f aca="false">CHOOSE($G$3,AA325-AB325,AB325-AA325)</f>
        <v>0</v>
      </c>
      <c r="AQ325" s="89" t="n">
        <f aca="false">CHOOSE($G$3,AD325-AE325,AE325-AD325)</f>
        <v>0</v>
      </c>
      <c r="AR325" s="89" t="n">
        <f aca="false">CHOOSE($G$3,AG325-AH325,AH325-AG325)</f>
        <v>0</v>
      </c>
      <c r="AS325" s="103" t="n">
        <f aca="false">AP325+AQ325+AR325</f>
        <v>0</v>
      </c>
      <c r="AT325" s="103"/>
      <c r="AU325" s="90" t="n">
        <f aca="false">AS325+AN325</f>
        <v>0</v>
      </c>
      <c r="AW325" s="90" t="n">
        <f aca="false">AI325+AF325+AC325</f>
        <v>0</v>
      </c>
      <c r="AX325" s="104"/>
    </row>
    <row r="326" customFormat="false" ht="12" hidden="false" customHeight="true" outlineLevel="0" collapsed="false">
      <c r="A326" s="94" t="n">
        <f aca="false">EDATE(A325,1)</f>
        <v>46447</v>
      </c>
      <c r="B326" s="95" t="n">
        <f aca="false">VLOOKUP(MONTH(A326),Volumes,4)</f>
        <v>10000</v>
      </c>
      <c r="C326" s="96"/>
      <c r="D326" s="97" t="n">
        <f aca="false">B326+C326</f>
        <v>10000</v>
      </c>
      <c r="E326" s="84" t="n">
        <f aca="false">IF(X326=0,0,IF(AND(X326=1,$H$3=1),D326*S326,IF($H$3=2,D326,"N/A")))</f>
        <v>0</v>
      </c>
      <c r="F326" s="84" t="n">
        <f aca="false">E326*W326</f>
        <v>0</v>
      </c>
      <c r="G326" s="32" t="n">
        <f aca="false">VLOOKUP($A326,Table,MATCH(G$4,Curves,0))</f>
        <v>4.0375</v>
      </c>
      <c r="H326" s="98" t="n">
        <f aca="false">G326</f>
        <v>4.0375</v>
      </c>
      <c r="I326" s="99" t="n">
        <f aca="false">H326</f>
        <v>4.0375</v>
      </c>
      <c r="J326" s="32" t="n">
        <f aca="false">VLOOKUP($A326,Table,MATCH(J$4,Curves,0))</f>
        <v>-0.0175</v>
      </c>
      <c r="K326" s="98" t="n">
        <f aca="false">J326</f>
        <v>-0.0175</v>
      </c>
      <c r="L326" s="99" t="n">
        <f aca="false">K326</f>
        <v>-0.0175</v>
      </c>
      <c r="M326" s="32" t="n">
        <f aca="false">VLOOKUP($A326,Table,MATCH(M$4,Curves,0))</f>
        <v>0.01</v>
      </c>
      <c r="N326" s="98" t="n">
        <f aca="false">VLOOKUP($A326,Table,MATCH(N$4,Curves,0))</f>
        <v>0.03</v>
      </c>
      <c r="O326" s="99" t="n">
        <f aca="false">N326</f>
        <v>0.03</v>
      </c>
      <c r="P326" s="100"/>
      <c r="Q326" s="99" t="n">
        <f aca="false">O326+L326+I326</f>
        <v>4.05</v>
      </c>
      <c r="R326" s="100"/>
      <c r="S326" s="35" t="n">
        <f aca="false">A327-A326</f>
        <v>31</v>
      </c>
      <c r="T326" s="101" t="n">
        <f aca="false">CHOOSE(F$3,A327+24,A326)</f>
        <v>46502</v>
      </c>
      <c r="U326" s="35" t="n">
        <f aca="false">T326-C$3</f>
        <v>9728</v>
      </c>
      <c r="V326" s="32" t="n">
        <f aca="false">VLOOKUP($A326,Table,MATCH(V$4,Curves,0))</f>
        <v>0.070859002456139</v>
      </c>
      <c r="W326" s="102" t="n">
        <f aca="false">1/(1+CHOOSE(F$3,(V327+($K$3/10000))/2,(V326+($K$3/10000))/2))^(2*U326/365.25)</f>
        <v>0.156518267503087</v>
      </c>
      <c r="X326" s="35" t="n">
        <f aca="false">IF(AND(mthbeg&lt;=A326,mthend&gt;=A326),1,0)</f>
        <v>0</v>
      </c>
      <c r="Y326" s="35" t="n">
        <f aca="false">S326*X326</f>
        <v>0</v>
      </c>
      <c r="AA326" s="89" t="n">
        <f aca="false">F326*G326</f>
        <v>0</v>
      </c>
      <c r="AB326" s="89" t="n">
        <f aca="false">$F326*H326</f>
        <v>0</v>
      </c>
      <c r="AC326" s="89" t="n">
        <f aca="false">$F326*I326</f>
        <v>0</v>
      </c>
      <c r="AD326" s="89" t="n">
        <f aca="false">$F326*J326</f>
        <v>-0</v>
      </c>
      <c r="AE326" s="89" t="n">
        <f aca="false">$F326*K326</f>
        <v>-0</v>
      </c>
      <c r="AF326" s="89" t="n">
        <f aca="false">$F326*L326</f>
        <v>-0</v>
      </c>
      <c r="AG326" s="89" t="n">
        <f aca="false">$F326*M326</f>
        <v>0</v>
      </c>
      <c r="AH326" s="89" t="n">
        <f aca="false">$F326*N326</f>
        <v>0</v>
      </c>
      <c r="AI326" s="89" t="n">
        <f aca="false">F326*O326</f>
        <v>0</v>
      </c>
      <c r="AJ326" s="93"/>
      <c r="AK326" s="89" t="n">
        <f aca="false">CHOOSE($G$3,AB326-AC326,AC326-AB326)</f>
        <v>0</v>
      </c>
      <c r="AL326" s="89" t="n">
        <f aca="false">CHOOSE($G$3,AE326-AF326,AF326-AE326)</f>
        <v>0</v>
      </c>
      <c r="AM326" s="89" t="n">
        <f aca="false">CHOOSE($G$3,AH326-AI326,AI326-AH326)</f>
        <v>0</v>
      </c>
      <c r="AN326" s="103" t="n">
        <f aca="false">SUM(AK326:AM326)</f>
        <v>0</v>
      </c>
      <c r="AP326" s="89" t="n">
        <f aca="false">CHOOSE($G$3,AA326-AB326,AB326-AA326)</f>
        <v>0</v>
      </c>
      <c r="AQ326" s="89" t="n">
        <f aca="false">CHOOSE($G$3,AD326-AE326,AE326-AD326)</f>
        <v>0</v>
      </c>
      <c r="AR326" s="89" t="n">
        <f aca="false">CHOOSE($G$3,AG326-AH326,AH326-AG326)</f>
        <v>0</v>
      </c>
      <c r="AS326" s="103" t="n">
        <f aca="false">AP326+AQ326+AR326</f>
        <v>0</v>
      </c>
      <c r="AT326" s="103"/>
      <c r="AU326" s="90" t="n">
        <f aca="false">AS326+AN326</f>
        <v>0</v>
      </c>
      <c r="AW326" s="90" t="n">
        <f aca="false">AI326+AF326+AC326</f>
        <v>0</v>
      </c>
      <c r="AX326" s="104"/>
    </row>
    <row r="327" customFormat="false" ht="12" hidden="false" customHeight="true" outlineLevel="0" collapsed="false">
      <c r="A327" s="94" t="n">
        <f aca="false">EDATE(A326,1)</f>
        <v>46478</v>
      </c>
      <c r="B327" s="95" t="n">
        <f aca="false">VLOOKUP(MONTH(A327),Volumes,4)</f>
        <v>10000</v>
      </c>
      <c r="C327" s="96"/>
      <c r="D327" s="97" t="n">
        <f aca="false">B327+C327</f>
        <v>10000</v>
      </c>
      <c r="E327" s="84" t="n">
        <f aca="false">IF(X327=0,0,IF(AND(X327=1,$H$3=1),D327*S327,IF($H$3=2,D327,"N/A")))</f>
        <v>0</v>
      </c>
      <c r="F327" s="84" t="n">
        <f aca="false">E327*W327</f>
        <v>0</v>
      </c>
      <c r="G327" s="32" t="n">
        <f aca="false">VLOOKUP($A327,Table,MATCH(G$4,Curves,0))</f>
        <v>4.0375</v>
      </c>
      <c r="H327" s="98" t="n">
        <f aca="false">G327</f>
        <v>4.0375</v>
      </c>
      <c r="I327" s="99" t="n">
        <f aca="false">H327</f>
        <v>4.0375</v>
      </c>
      <c r="J327" s="32" t="n">
        <f aca="false">VLOOKUP($A327,Table,MATCH(J$4,Curves,0))</f>
        <v>-0.0175</v>
      </c>
      <c r="K327" s="98" t="n">
        <f aca="false">J327</f>
        <v>-0.0175</v>
      </c>
      <c r="L327" s="99" t="n">
        <f aca="false">K327</f>
        <v>-0.0175</v>
      </c>
      <c r="M327" s="32" t="n">
        <f aca="false">VLOOKUP($A327,Table,MATCH(M$4,Curves,0))</f>
        <v>0.01</v>
      </c>
      <c r="N327" s="98" t="n">
        <f aca="false">VLOOKUP($A327,Table,MATCH(N$4,Curves,0))</f>
        <v>0.03</v>
      </c>
      <c r="O327" s="99" t="n">
        <f aca="false">N327</f>
        <v>0.03</v>
      </c>
      <c r="P327" s="100"/>
      <c r="Q327" s="99" t="n">
        <f aca="false">O327+L327+I327</f>
        <v>4.05</v>
      </c>
      <c r="R327" s="100"/>
      <c r="S327" s="35" t="n">
        <f aca="false">A328-A327</f>
        <v>30</v>
      </c>
      <c r="T327" s="101" t="n">
        <f aca="false">CHOOSE(F$3,A328+24,A327)</f>
        <v>46532</v>
      </c>
      <c r="U327" s="35" t="n">
        <f aca="false">T327-C$3</f>
        <v>9758</v>
      </c>
      <c r="V327" s="32" t="n">
        <f aca="false">VLOOKUP($A327,Table,MATCH(V$4,Curves,0))</f>
        <v>0.070859002456139</v>
      </c>
      <c r="W327" s="102" t="n">
        <f aca="false">1/(1+CHOOSE(F$3,(V328+($K$3/10000))/2,(V327+($K$3/10000))/2))^(2*U327/365.25)</f>
        <v>0.155625645571878</v>
      </c>
      <c r="X327" s="35" t="n">
        <f aca="false">IF(AND(mthbeg&lt;=A327,mthend&gt;=A327),1,0)</f>
        <v>0</v>
      </c>
      <c r="Y327" s="35" t="n">
        <f aca="false">S327*X327</f>
        <v>0</v>
      </c>
      <c r="AA327" s="89" t="n">
        <f aca="false">F327*G327</f>
        <v>0</v>
      </c>
      <c r="AB327" s="89" t="n">
        <f aca="false">$F327*H327</f>
        <v>0</v>
      </c>
      <c r="AC327" s="89" t="n">
        <f aca="false">$F327*I327</f>
        <v>0</v>
      </c>
      <c r="AD327" s="89" t="n">
        <f aca="false">$F327*J327</f>
        <v>-0</v>
      </c>
      <c r="AE327" s="89" t="n">
        <f aca="false">$F327*K327</f>
        <v>-0</v>
      </c>
      <c r="AF327" s="89" t="n">
        <f aca="false">$F327*L327</f>
        <v>-0</v>
      </c>
      <c r="AG327" s="89" t="n">
        <f aca="false">$F327*M327</f>
        <v>0</v>
      </c>
      <c r="AH327" s="89" t="n">
        <f aca="false">$F327*N327</f>
        <v>0</v>
      </c>
      <c r="AI327" s="89" t="n">
        <f aca="false">F327*O327</f>
        <v>0</v>
      </c>
      <c r="AJ327" s="93"/>
      <c r="AK327" s="89" t="n">
        <f aca="false">CHOOSE($G$3,AB327-AC327,AC327-AB327)</f>
        <v>0</v>
      </c>
      <c r="AL327" s="89" t="n">
        <f aca="false">CHOOSE($G$3,AE327-AF327,AF327-AE327)</f>
        <v>0</v>
      </c>
      <c r="AM327" s="89" t="n">
        <f aca="false">CHOOSE($G$3,AH327-AI327,AI327-AH327)</f>
        <v>0</v>
      </c>
      <c r="AN327" s="103" t="n">
        <f aca="false">SUM(AK327:AM327)</f>
        <v>0</v>
      </c>
      <c r="AP327" s="89" t="n">
        <f aca="false">CHOOSE($G$3,AA327-AB327,AB327-AA327)</f>
        <v>0</v>
      </c>
      <c r="AQ327" s="89" t="n">
        <f aca="false">CHOOSE($G$3,AD327-AE327,AE327-AD327)</f>
        <v>0</v>
      </c>
      <c r="AR327" s="89" t="n">
        <f aca="false">CHOOSE($G$3,AG327-AH327,AH327-AG327)</f>
        <v>0</v>
      </c>
      <c r="AS327" s="103" t="n">
        <f aca="false">AP327+AQ327+AR327</f>
        <v>0</v>
      </c>
      <c r="AT327" s="103"/>
      <c r="AU327" s="90" t="n">
        <f aca="false">AS327+AN327</f>
        <v>0</v>
      </c>
      <c r="AW327" s="90" t="n">
        <f aca="false">AI327+AF327+AC327</f>
        <v>0</v>
      </c>
      <c r="AX327" s="104"/>
    </row>
    <row r="328" customFormat="false" ht="12" hidden="false" customHeight="true" outlineLevel="0" collapsed="false">
      <c r="A328" s="94" t="n">
        <f aca="false">EDATE(A327,1)</f>
        <v>46508</v>
      </c>
      <c r="B328" s="95" t="n">
        <f aca="false">VLOOKUP(MONTH(A328),Volumes,4)</f>
        <v>20000</v>
      </c>
      <c r="C328" s="96"/>
      <c r="D328" s="97" t="n">
        <f aca="false">B328+C328</f>
        <v>20000</v>
      </c>
      <c r="E328" s="84" t="n">
        <f aca="false">IF(X328=0,0,IF(AND(X328=1,$H$3=1),D328*S328,IF($H$3=2,D328,"N/A")))</f>
        <v>0</v>
      </c>
      <c r="F328" s="84" t="n">
        <f aca="false">E328*W328</f>
        <v>0</v>
      </c>
      <c r="G328" s="32" t="n">
        <f aca="false">VLOOKUP($A328,Table,MATCH(G$4,Curves,0))</f>
        <v>4.0375</v>
      </c>
      <c r="H328" s="98" t="n">
        <f aca="false">G328</f>
        <v>4.0375</v>
      </c>
      <c r="I328" s="99" t="n">
        <f aca="false">H328</f>
        <v>4.0375</v>
      </c>
      <c r="J328" s="32" t="n">
        <f aca="false">VLOOKUP($A328,Table,MATCH(J$4,Curves,0))</f>
        <v>-0.0175</v>
      </c>
      <c r="K328" s="98" t="n">
        <f aca="false">J328</f>
        <v>-0.0175</v>
      </c>
      <c r="L328" s="99" t="n">
        <f aca="false">K328</f>
        <v>-0.0175</v>
      </c>
      <c r="M328" s="32" t="n">
        <f aca="false">VLOOKUP($A328,Table,MATCH(M$4,Curves,0))</f>
        <v>0.01</v>
      </c>
      <c r="N328" s="98" t="n">
        <f aca="false">VLOOKUP($A328,Table,MATCH(N$4,Curves,0))</f>
        <v>0.03</v>
      </c>
      <c r="O328" s="99" t="n">
        <f aca="false">N328</f>
        <v>0.03</v>
      </c>
      <c r="P328" s="100"/>
      <c r="Q328" s="99" t="n">
        <f aca="false">O328+L328+I328</f>
        <v>4.05</v>
      </c>
      <c r="R328" s="100"/>
      <c r="S328" s="35" t="n">
        <f aca="false">A329-A328</f>
        <v>31</v>
      </c>
      <c r="T328" s="101" t="n">
        <f aca="false">CHOOSE(F$3,A329+24,A328)</f>
        <v>46563</v>
      </c>
      <c r="U328" s="35" t="n">
        <f aca="false">T328-C$3</f>
        <v>9789</v>
      </c>
      <c r="V328" s="32" t="n">
        <f aca="false">VLOOKUP($A328,Table,MATCH(V$4,Curves,0))</f>
        <v>0.070859002456139</v>
      </c>
      <c r="W328" s="102" t="n">
        <f aca="false">1/(1+CHOOSE(F$3,(V329+($K$3/10000))/2,(V328+($K$3/10000))/2))^(2*U328/365.25)</f>
        <v>0.15470861720861</v>
      </c>
      <c r="X328" s="35" t="n">
        <f aca="false">IF(AND(mthbeg&lt;=A328,mthend&gt;=A328),1,0)</f>
        <v>0</v>
      </c>
      <c r="Y328" s="35" t="n">
        <f aca="false">S328*X328</f>
        <v>0</v>
      </c>
      <c r="AA328" s="89" t="n">
        <f aca="false">F328*G328</f>
        <v>0</v>
      </c>
      <c r="AB328" s="89" t="n">
        <f aca="false">$F328*H328</f>
        <v>0</v>
      </c>
      <c r="AC328" s="89" t="n">
        <f aca="false">$F328*I328</f>
        <v>0</v>
      </c>
      <c r="AD328" s="89" t="n">
        <f aca="false">$F328*J328</f>
        <v>-0</v>
      </c>
      <c r="AE328" s="89" t="n">
        <f aca="false">$F328*K328</f>
        <v>-0</v>
      </c>
      <c r="AF328" s="89" t="n">
        <f aca="false">$F328*L328</f>
        <v>-0</v>
      </c>
      <c r="AG328" s="89" t="n">
        <f aca="false">$F328*M328</f>
        <v>0</v>
      </c>
      <c r="AH328" s="89" t="n">
        <f aca="false">$F328*N328</f>
        <v>0</v>
      </c>
      <c r="AI328" s="89" t="n">
        <f aca="false">F328*O328</f>
        <v>0</v>
      </c>
      <c r="AJ328" s="93"/>
      <c r="AK328" s="89" t="n">
        <f aca="false">CHOOSE($G$3,AB328-AC328,AC328-AB328)</f>
        <v>0</v>
      </c>
      <c r="AL328" s="89" t="n">
        <f aca="false">CHOOSE($G$3,AE328-AF328,AF328-AE328)</f>
        <v>0</v>
      </c>
      <c r="AM328" s="89" t="n">
        <f aca="false">CHOOSE($G$3,AH328-AI328,AI328-AH328)</f>
        <v>0</v>
      </c>
      <c r="AN328" s="103" t="n">
        <f aca="false">SUM(AK328:AM328)</f>
        <v>0</v>
      </c>
      <c r="AP328" s="89" t="n">
        <f aca="false">CHOOSE($G$3,AA328-AB328,AB328-AA328)</f>
        <v>0</v>
      </c>
      <c r="AQ328" s="89" t="n">
        <f aca="false">CHOOSE($G$3,AD328-AE328,AE328-AD328)</f>
        <v>0</v>
      </c>
      <c r="AR328" s="89" t="n">
        <f aca="false">CHOOSE($G$3,AG328-AH328,AH328-AG328)</f>
        <v>0</v>
      </c>
      <c r="AS328" s="103" t="n">
        <f aca="false">AP328+AQ328+AR328</f>
        <v>0</v>
      </c>
      <c r="AT328" s="103"/>
      <c r="AU328" s="90" t="n">
        <f aca="false">AS328+AN328</f>
        <v>0</v>
      </c>
      <c r="AW328" s="90" t="n">
        <f aca="false">AI328+AF328+AC328</f>
        <v>0</v>
      </c>
      <c r="AX328" s="104"/>
    </row>
    <row r="329" customFormat="false" ht="12" hidden="false" customHeight="true" outlineLevel="0" collapsed="false">
      <c r="A329" s="94" t="n">
        <f aca="false">EDATE(A328,1)</f>
        <v>46539</v>
      </c>
      <c r="B329" s="95" t="n">
        <f aca="false">VLOOKUP(MONTH(A329),Volumes,4)</f>
        <v>40000</v>
      </c>
      <c r="C329" s="96"/>
      <c r="D329" s="97" t="n">
        <f aca="false">B329+C329</f>
        <v>40000</v>
      </c>
      <c r="E329" s="84" t="n">
        <f aca="false">IF(X329=0,0,IF(AND(X329=1,$H$3=1),D329*S329,IF($H$3=2,D329,"N/A")))</f>
        <v>0</v>
      </c>
      <c r="F329" s="84" t="n">
        <f aca="false">E329*W329</f>
        <v>0</v>
      </c>
      <c r="G329" s="32" t="n">
        <f aca="false">VLOOKUP($A329,Table,MATCH(G$4,Curves,0))</f>
        <v>4.0375</v>
      </c>
      <c r="H329" s="98" t="n">
        <f aca="false">G329</f>
        <v>4.0375</v>
      </c>
      <c r="I329" s="99" t="n">
        <f aca="false">H329</f>
        <v>4.0375</v>
      </c>
      <c r="J329" s="32" t="n">
        <f aca="false">VLOOKUP($A329,Table,MATCH(J$4,Curves,0))</f>
        <v>-0.0175</v>
      </c>
      <c r="K329" s="98" t="n">
        <f aca="false">J329</f>
        <v>-0.0175</v>
      </c>
      <c r="L329" s="99" t="n">
        <f aca="false">K329</f>
        <v>-0.0175</v>
      </c>
      <c r="M329" s="32" t="n">
        <f aca="false">VLOOKUP($A329,Table,MATCH(M$4,Curves,0))</f>
        <v>0.01</v>
      </c>
      <c r="N329" s="98" t="n">
        <f aca="false">VLOOKUP($A329,Table,MATCH(N$4,Curves,0))</f>
        <v>0.03</v>
      </c>
      <c r="O329" s="99" t="n">
        <f aca="false">N329</f>
        <v>0.03</v>
      </c>
      <c r="P329" s="100"/>
      <c r="Q329" s="99" t="n">
        <f aca="false">O329+L329+I329</f>
        <v>4.05</v>
      </c>
      <c r="R329" s="100"/>
      <c r="S329" s="35" t="n">
        <f aca="false">A330-A329</f>
        <v>30</v>
      </c>
      <c r="T329" s="101" t="n">
        <f aca="false">CHOOSE(F$3,A330+24,A329)</f>
        <v>46593</v>
      </c>
      <c r="U329" s="35" t="n">
        <f aca="false">T329-C$3</f>
        <v>9819</v>
      </c>
      <c r="V329" s="32" t="n">
        <f aca="false">VLOOKUP($A329,Table,MATCH(V$4,Curves,0))</f>
        <v>0.070859002456139</v>
      </c>
      <c r="W329" s="102" t="n">
        <f aca="false">1/(1+CHOOSE(F$3,(V330+($K$3/10000))/2,(V329+($K$3/10000))/2))^(2*U329/365.25)</f>
        <v>0.153826315692815</v>
      </c>
      <c r="X329" s="35" t="n">
        <f aca="false">IF(AND(mthbeg&lt;=A329,mthend&gt;=A329),1,0)</f>
        <v>0</v>
      </c>
      <c r="Y329" s="35" t="n">
        <f aca="false">S329*X329</f>
        <v>0</v>
      </c>
      <c r="AA329" s="89" t="n">
        <f aca="false">F329*G329</f>
        <v>0</v>
      </c>
      <c r="AB329" s="89" t="n">
        <f aca="false">$F329*H329</f>
        <v>0</v>
      </c>
      <c r="AC329" s="89" t="n">
        <f aca="false">$F329*I329</f>
        <v>0</v>
      </c>
      <c r="AD329" s="89" t="n">
        <f aca="false">$F329*J329</f>
        <v>-0</v>
      </c>
      <c r="AE329" s="89" t="n">
        <f aca="false">$F329*K329</f>
        <v>-0</v>
      </c>
      <c r="AF329" s="89" t="n">
        <f aca="false">$F329*L329</f>
        <v>-0</v>
      </c>
      <c r="AG329" s="89" t="n">
        <f aca="false">$F329*M329</f>
        <v>0</v>
      </c>
      <c r="AH329" s="89" t="n">
        <f aca="false">$F329*N329</f>
        <v>0</v>
      </c>
      <c r="AI329" s="89" t="n">
        <f aca="false">F329*O329</f>
        <v>0</v>
      </c>
      <c r="AJ329" s="93"/>
      <c r="AK329" s="89" t="n">
        <f aca="false">CHOOSE($G$3,AB329-AC329,AC329-AB329)</f>
        <v>0</v>
      </c>
      <c r="AL329" s="89" t="n">
        <f aca="false">CHOOSE($G$3,AE329-AF329,AF329-AE329)</f>
        <v>0</v>
      </c>
      <c r="AM329" s="89" t="n">
        <f aca="false">CHOOSE($G$3,AH329-AI329,AI329-AH329)</f>
        <v>0</v>
      </c>
      <c r="AN329" s="103" t="n">
        <f aca="false">SUM(AK329:AM329)</f>
        <v>0</v>
      </c>
      <c r="AP329" s="89" t="n">
        <f aca="false">CHOOSE($G$3,AA329-AB329,AB329-AA329)</f>
        <v>0</v>
      </c>
      <c r="AQ329" s="89" t="n">
        <f aca="false">CHOOSE($G$3,AD329-AE329,AE329-AD329)</f>
        <v>0</v>
      </c>
      <c r="AR329" s="89" t="n">
        <f aca="false">CHOOSE($G$3,AG329-AH329,AH329-AG329)</f>
        <v>0</v>
      </c>
      <c r="AS329" s="103" t="n">
        <f aca="false">AP329+AQ329+AR329</f>
        <v>0</v>
      </c>
      <c r="AT329" s="103"/>
      <c r="AU329" s="90" t="n">
        <f aca="false">AS329+AN329</f>
        <v>0</v>
      </c>
      <c r="AW329" s="90" t="n">
        <f aca="false">AI329+AF329+AC329</f>
        <v>0</v>
      </c>
      <c r="AX329" s="104"/>
    </row>
    <row r="330" customFormat="false" ht="12" hidden="false" customHeight="true" outlineLevel="0" collapsed="false">
      <c r="A330" s="94" t="n">
        <f aca="false">EDATE(A329,1)</f>
        <v>46569</v>
      </c>
      <c r="B330" s="95" t="n">
        <f aca="false">VLOOKUP(MONTH(A330),Volumes,4)</f>
        <v>40000</v>
      </c>
      <c r="C330" s="96"/>
      <c r="D330" s="97" t="n">
        <f aca="false">B330+C330</f>
        <v>40000</v>
      </c>
      <c r="E330" s="84" t="n">
        <f aca="false">IF(X330=0,0,IF(AND(X330=1,$H$3=1),D330*S330,IF($H$3=2,D330,"N/A")))</f>
        <v>0</v>
      </c>
      <c r="F330" s="84" t="n">
        <f aca="false">E330*W330</f>
        <v>0</v>
      </c>
      <c r="G330" s="32" t="n">
        <f aca="false">VLOOKUP($A330,Table,MATCH(G$4,Curves,0))</f>
        <v>4.0375</v>
      </c>
      <c r="H330" s="98" t="n">
        <f aca="false">G330</f>
        <v>4.0375</v>
      </c>
      <c r="I330" s="99" t="n">
        <f aca="false">H330</f>
        <v>4.0375</v>
      </c>
      <c r="J330" s="32" t="n">
        <f aca="false">VLOOKUP($A330,Table,MATCH(J$4,Curves,0))</f>
        <v>-0.0175</v>
      </c>
      <c r="K330" s="98" t="n">
        <f aca="false">J330</f>
        <v>-0.0175</v>
      </c>
      <c r="L330" s="99" t="n">
        <f aca="false">K330</f>
        <v>-0.0175</v>
      </c>
      <c r="M330" s="32" t="n">
        <f aca="false">VLOOKUP($A330,Table,MATCH(M$4,Curves,0))</f>
        <v>0.01</v>
      </c>
      <c r="N330" s="98" t="n">
        <f aca="false">VLOOKUP($A330,Table,MATCH(N$4,Curves,0))</f>
        <v>0.03</v>
      </c>
      <c r="O330" s="99" t="n">
        <f aca="false">N330</f>
        <v>0.03</v>
      </c>
      <c r="P330" s="100"/>
      <c r="Q330" s="99" t="n">
        <f aca="false">O330+L330+I330</f>
        <v>4.05</v>
      </c>
      <c r="R330" s="100"/>
      <c r="S330" s="35" t="n">
        <f aca="false">A331-A330</f>
        <v>31</v>
      </c>
      <c r="T330" s="101" t="n">
        <f aca="false">CHOOSE(F$3,A331+24,A330)</f>
        <v>46624</v>
      </c>
      <c r="U330" s="35" t="n">
        <f aca="false">T330-C$3</f>
        <v>9850</v>
      </c>
      <c r="V330" s="32" t="n">
        <f aca="false">VLOOKUP($A330,Table,MATCH(V$4,Curves,0))</f>
        <v>0.070859002456139</v>
      </c>
      <c r="W330" s="102" t="n">
        <f aca="false">1/(1+CHOOSE(F$3,(V331+($K$3/10000))/2,(V330+($K$3/10000))/2))^(2*U330/365.25)</f>
        <v>0.15291988992996</v>
      </c>
      <c r="X330" s="35" t="n">
        <f aca="false">IF(AND(mthbeg&lt;=A330,mthend&gt;=A330),1,0)</f>
        <v>0</v>
      </c>
      <c r="Y330" s="35" t="n">
        <f aca="false">S330*X330</f>
        <v>0</v>
      </c>
      <c r="AA330" s="89" t="n">
        <f aca="false">F330*G330</f>
        <v>0</v>
      </c>
      <c r="AB330" s="89" t="n">
        <f aca="false">$F330*H330</f>
        <v>0</v>
      </c>
      <c r="AC330" s="89" t="n">
        <f aca="false">$F330*I330</f>
        <v>0</v>
      </c>
      <c r="AD330" s="89" t="n">
        <f aca="false">$F330*J330</f>
        <v>-0</v>
      </c>
      <c r="AE330" s="89" t="n">
        <f aca="false">$F330*K330</f>
        <v>-0</v>
      </c>
      <c r="AF330" s="89" t="n">
        <f aca="false">$F330*L330</f>
        <v>-0</v>
      </c>
      <c r="AG330" s="89" t="n">
        <f aca="false">$F330*M330</f>
        <v>0</v>
      </c>
      <c r="AH330" s="89" t="n">
        <f aca="false">$F330*N330</f>
        <v>0</v>
      </c>
      <c r="AI330" s="89" t="n">
        <f aca="false">F330*O330</f>
        <v>0</v>
      </c>
      <c r="AJ330" s="93"/>
      <c r="AK330" s="89" t="n">
        <f aca="false">CHOOSE($G$3,AB330-AC330,AC330-AB330)</f>
        <v>0</v>
      </c>
      <c r="AL330" s="89" t="n">
        <f aca="false">CHOOSE($G$3,AE330-AF330,AF330-AE330)</f>
        <v>0</v>
      </c>
      <c r="AM330" s="89" t="n">
        <f aca="false">CHOOSE($G$3,AH330-AI330,AI330-AH330)</f>
        <v>0</v>
      </c>
      <c r="AN330" s="103" t="n">
        <f aca="false">SUM(AK330:AM330)</f>
        <v>0</v>
      </c>
      <c r="AP330" s="89" t="n">
        <f aca="false">CHOOSE($G$3,AA330-AB330,AB330-AA330)</f>
        <v>0</v>
      </c>
      <c r="AQ330" s="89" t="n">
        <f aca="false">CHOOSE($G$3,AD330-AE330,AE330-AD330)</f>
        <v>0</v>
      </c>
      <c r="AR330" s="89" t="n">
        <f aca="false">CHOOSE($G$3,AG330-AH330,AH330-AG330)</f>
        <v>0</v>
      </c>
      <c r="AS330" s="103" t="n">
        <f aca="false">AP330+AQ330+AR330</f>
        <v>0</v>
      </c>
      <c r="AT330" s="103"/>
      <c r="AU330" s="90" t="n">
        <f aca="false">AS330+AN330</f>
        <v>0</v>
      </c>
      <c r="AW330" s="90" t="n">
        <f aca="false">AI330+AF330+AC330</f>
        <v>0</v>
      </c>
      <c r="AX330" s="104"/>
    </row>
    <row r="331" customFormat="false" ht="12" hidden="false" customHeight="true" outlineLevel="0" collapsed="false">
      <c r="A331" s="94" t="n">
        <f aca="false">EDATE(A330,1)</f>
        <v>46600</v>
      </c>
      <c r="B331" s="95" t="n">
        <f aca="false">VLOOKUP(MONTH(A331),Volumes,4)</f>
        <v>40000</v>
      </c>
      <c r="C331" s="96"/>
      <c r="D331" s="97" t="n">
        <f aca="false">B331+C331</f>
        <v>40000</v>
      </c>
      <c r="E331" s="84" t="n">
        <f aca="false">IF(X331=0,0,IF(AND(X331=1,$H$3=1),D331*S331,IF($H$3=2,D331,"N/A")))</f>
        <v>0</v>
      </c>
      <c r="F331" s="84" t="n">
        <f aca="false">E331*W331</f>
        <v>0</v>
      </c>
      <c r="G331" s="32" t="n">
        <f aca="false">VLOOKUP($A331,Table,MATCH(G$4,Curves,0))</f>
        <v>4.0375</v>
      </c>
      <c r="H331" s="98" t="n">
        <f aca="false">G331</f>
        <v>4.0375</v>
      </c>
      <c r="I331" s="99" t="n">
        <f aca="false">H331</f>
        <v>4.0375</v>
      </c>
      <c r="J331" s="32" t="n">
        <f aca="false">VLOOKUP($A331,Table,MATCH(J$4,Curves,0))</f>
        <v>-0.0175</v>
      </c>
      <c r="K331" s="98" t="n">
        <f aca="false">J331</f>
        <v>-0.0175</v>
      </c>
      <c r="L331" s="99" t="n">
        <f aca="false">K331</f>
        <v>-0.0175</v>
      </c>
      <c r="M331" s="32" t="n">
        <f aca="false">VLOOKUP($A331,Table,MATCH(M$4,Curves,0))</f>
        <v>0.01</v>
      </c>
      <c r="N331" s="98" t="n">
        <f aca="false">VLOOKUP($A331,Table,MATCH(N$4,Curves,0))</f>
        <v>0.03</v>
      </c>
      <c r="O331" s="99" t="n">
        <f aca="false">N331</f>
        <v>0.03</v>
      </c>
      <c r="P331" s="100"/>
      <c r="Q331" s="99" t="n">
        <f aca="false">O331+L331+I331</f>
        <v>4.05</v>
      </c>
      <c r="R331" s="100"/>
      <c r="S331" s="35" t="n">
        <f aca="false">A332-A331</f>
        <v>31</v>
      </c>
      <c r="T331" s="101" t="n">
        <f aca="false">CHOOSE(F$3,A332+24,A331)</f>
        <v>46655</v>
      </c>
      <c r="U331" s="35" t="n">
        <f aca="false">T331-C$3</f>
        <v>9881</v>
      </c>
      <c r="V331" s="32" t="n">
        <f aca="false">VLOOKUP($A331,Table,MATCH(V$4,Curves,0))</f>
        <v>0.070859002456139</v>
      </c>
      <c r="W331" s="102" t="n">
        <f aca="false">1/(1+CHOOSE(F$3,(V332+($K$3/10000))/2,(V331+($K$3/10000))/2))^(2*U331/365.25)</f>
        <v>0.152018805305647</v>
      </c>
      <c r="X331" s="35" t="n">
        <f aca="false">IF(AND(mthbeg&lt;=A331,mthend&gt;=A331),1,0)</f>
        <v>0</v>
      </c>
      <c r="Y331" s="35" t="n">
        <f aca="false">S331*X331</f>
        <v>0</v>
      </c>
      <c r="AA331" s="89" t="n">
        <f aca="false">F331*G331</f>
        <v>0</v>
      </c>
      <c r="AB331" s="89" t="n">
        <f aca="false">$F331*H331</f>
        <v>0</v>
      </c>
      <c r="AC331" s="89" t="n">
        <f aca="false">$F331*I331</f>
        <v>0</v>
      </c>
      <c r="AD331" s="89" t="n">
        <f aca="false">$F331*J331</f>
        <v>-0</v>
      </c>
      <c r="AE331" s="89" t="n">
        <f aca="false">$F331*K331</f>
        <v>-0</v>
      </c>
      <c r="AF331" s="89" t="n">
        <f aca="false">$F331*L331</f>
        <v>-0</v>
      </c>
      <c r="AG331" s="89" t="n">
        <f aca="false">$F331*M331</f>
        <v>0</v>
      </c>
      <c r="AH331" s="89" t="n">
        <f aca="false">$F331*N331</f>
        <v>0</v>
      </c>
      <c r="AI331" s="89" t="n">
        <f aca="false">F331*O331</f>
        <v>0</v>
      </c>
      <c r="AJ331" s="93"/>
      <c r="AK331" s="89" t="n">
        <f aca="false">CHOOSE($G$3,AB331-AC331,AC331-AB331)</f>
        <v>0</v>
      </c>
      <c r="AL331" s="89" t="n">
        <f aca="false">CHOOSE($G$3,AE331-AF331,AF331-AE331)</f>
        <v>0</v>
      </c>
      <c r="AM331" s="89" t="n">
        <f aca="false">CHOOSE($G$3,AH331-AI331,AI331-AH331)</f>
        <v>0</v>
      </c>
      <c r="AN331" s="103" t="n">
        <f aca="false">SUM(AK331:AM331)</f>
        <v>0</v>
      </c>
      <c r="AP331" s="89" t="n">
        <f aca="false">CHOOSE($G$3,AA331-AB331,AB331-AA331)</f>
        <v>0</v>
      </c>
      <c r="AQ331" s="89" t="n">
        <f aca="false">CHOOSE($G$3,AD331-AE331,AE331-AD331)</f>
        <v>0</v>
      </c>
      <c r="AR331" s="89" t="n">
        <f aca="false">CHOOSE($G$3,AG331-AH331,AH331-AG331)</f>
        <v>0</v>
      </c>
      <c r="AS331" s="103" t="n">
        <f aca="false">AP331+AQ331+AR331</f>
        <v>0</v>
      </c>
      <c r="AT331" s="103"/>
      <c r="AU331" s="90" t="n">
        <f aca="false">AS331+AN331</f>
        <v>0</v>
      </c>
      <c r="AW331" s="90" t="n">
        <f aca="false">AI331+AF331+AC331</f>
        <v>0</v>
      </c>
      <c r="AX331" s="104"/>
    </row>
    <row r="332" customFormat="false" ht="12" hidden="false" customHeight="true" outlineLevel="0" collapsed="false">
      <c r="A332" s="94" t="n">
        <f aca="false">EDATE(A331,1)</f>
        <v>46631</v>
      </c>
      <c r="B332" s="95" t="n">
        <f aca="false">VLOOKUP(MONTH(A332),Volumes,4)</f>
        <v>20000</v>
      </c>
      <c r="C332" s="96"/>
      <c r="D332" s="97" t="n">
        <f aca="false">B332+C332</f>
        <v>20000</v>
      </c>
      <c r="E332" s="84" t="n">
        <f aca="false">IF(X332=0,0,IF(AND(X332=1,$H$3=1),D332*S332,IF($H$3=2,D332,"N/A")))</f>
        <v>0</v>
      </c>
      <c r="F332" s="84" t="n">
        <f aca="false">E332*W332</f>
        <v>0</v>
      </c>
      <c r="G332" s="32" t="n">
        <f aca="false">VLOOKUP($A332,Table,MATCH(G$4,Curves,0))</f>
        <v>4.0375</v>
      </c>
      <c r="H332" s="98" t="n">
        <f aca="false">G332</f>
        <v>4.0375</v>
      </c>
      <c r="I332" s="99" t="n">
        <f aca="false">H332</f>
        <v>4.0375</v>
      </c>
      <c r="J332" s="32" t="n">
        <f aca="false">VLOOKUP($A332,Table,MATCH(J$4,Curves,0))</f>
        <v>-0.0175</v>
      </c>
      <c r="K332" s="98" t="n">
        <f aca="false">J332</f>
        <v>-0.0175</v>
      </c>
      <c r="L332" s="99" t="n">
        <f aca="false">K332</f>
        <v>-0.0175</v>
      </c>
      <c r="M332" s="32" t="n">
        <f aca="false">VLOOKUP($A332,Table,MATCH(M$4,Curves,0))</f>
        <v>0.01</v>
      </c>
      <c r="N332" s="98" t="n">
        <f aca="false">VLOOKUP($A332,Table,MATCH(N$4,Curves,0))</f>
        <v>0.03</v>
      </c>
      <c r="O332" s="99" t="n">
        <f aca="false">N332</f>
        <v>0.03</v>
      </c>
      <c r="P332" s="100"/>
      <c r="Q332" s="99" t="n">
        <f aca="false">O332+L332+I332</f>
        <v>4.05</v>
      </c>
      <c r="R332" s="100"/>
      <c r="S332" s="35" t="n">
        <f aca="false">A333-A332</f>
        <v>30</v>
      </c>
      <c r="T332" s="101" t="n">
        <f aca="false">CHOOSE(F$3,A333+24,A332)</f>
        <v>46685</v>
      </c>
      <c r="U332" s="35" t="n">
        <f aca="false">T332-C$3</f>
        <v>9911</v>
      </c>
      <c r="V332" s="32" t="n">
        <f aca="false">VLOOKUP($A332,Table,MATCH(V$4,Curves,0))</f>
        <v>0.070859002456139</v>
      </c>
      <c r="W332" s="102" t="n">
        <f aca="false">1/(1+CHOOSE(F$3,(V333+($K$3/10000))/2,(V332+($K$3/10000))/2))^(2*U332/365.25)</f>
        <v>0.151151843757089</v>
      </c>
      <c r="X332" s="35" t="n">
        <f aca="false">IF(AND(mthbeg&lt;=A332,mthend&gt;=A332),1,0)</f>
        <v>0</v>
      </c>
      <c r="Y332" s="35" t="n">
        <f aca="false">S332*X332</f>
        <v>0</v>
      </c>
      <c r="AA332" s="89" t="n">
        <f aca="false">F332*G332</f>
        <v>0</v>
      </c>
      <c r="AB332" s="89" t="n">
        <f aca="false">$F332*H332</f>
        <v>0</v>
      </c>
      <c r="AC332" s="89" t="n">
        <f aca="false">$F332*I332</f>
        <v>0</v>
      </c>
      <c r="AD332" s="89" t="n">
        <f aca="false">$F332*J332</f>
        <v>-0</v>
      </c>
      <c r="AE332" s="89" t="n">
        <f aca="false">$F332*K332</f>
        <v>-0</v>
      </c>
      <c r="AF332" s="89" t="n">
        <f aca="false">$F332*L332</f>
        <v>-0</v>
      </c>
      <c r="AG332" s="89" t="n">
        <f aca="false">$F332*M332</f>
        <v>0</v>
      </c>
      <c r="AH332" s="89" t="n">
        <f aca="false">$F332*N332</f>
        <v>0</v>
      </c>
      <c r="AI332" s="89" t="n">
        <f aca="false">F332*O332</f>
        <v>0</v>
      </c>
      <c r="AJ332" s="93"/>
      <c r="AK332" s="89" t="n">
        <f aca="false">CHOOSE($G$3,AB332-AC332,AC332-AB332)</f>
        <v>0</v>
      </c>
      <c r="AL332" s="89" t="n">
        <f aca="false">CHOOSE($G$3,AE332-AF332,AF332-AE332)</f>
        <v>0</v>
      </c>
      <c r="AM332" s="89" t="n">
        <f aca="false">CHOOSE($G$3,AH332-AI332,AI332-AH332)</f>
        <v>0</v>
      </c>
      <c r="AN332" s="103" t="n">
        <f aca="false">SUM(AK332:AM332)</f>
        <v>0</v>
      </c>
      <c r="AP332" s="89" t="n">
        <f aca="false">CHOOSE($G$3,AA332-AB332,AB332-AA332)</f>
        <v>0</v>
      </c>
      <c r="AQ332" s="89" t="n">
        <f aca="false">CHOOSE($G$3,AD332-AE332,AE332-AD332)</f>
        <v>0</v>
      </c>
      <c r="AR332" s="89" t="n">
        <f aca="false">CHOOSE($G$3,AG332-AH332,AH332-AG332)</f>
        <v>0</v>
      </c>
      <c r="AS332" s="103" t="n">
        <f aca="false">AP332+AQ332+AR332</f>
        <v>0</v>
      </c>
      <c r="AT332" s="103"/>
      <c r="AU332" s="90" t="n">
        <f aca="false">AS332+AN332</f>
        <v>0</v>
      </c>
      <c r="AW332" s="90" t="n">
        <f aca="false">AI332+AF332+AC332</f>
        <v>0</v>
      </c>
      <c r="AX332" s="104"/>
    </row>
    <row r="333" customFormat="false" ht="12" hidden="false" customHeight="true" outlineLevel="0" collapsed="false">
      <c r="A333" s="94" t="n">
        <f aca="false">EDATE(A332,1)</f>
        <v>46661</v>
      </c>
      <c r="B333" s="95" t="n">
        <f aca="false">VLOOKUP(MONTH(A333),Volumes,4)</f>
        <v>10000</v>
      </c>
      <c r="C333" s="96"/>
      <c r="D333" s="97" t="n">
        <f aca="false">B333+C333</f>
        <v>10000</v>
      </c>
      <c r="E333" s="84" t="n">
        <f aca="false">IF(X333=0,0,IF(AND(X333=1,$H$3=1),D333*S333,IF($H$3=2,D333,"N/A")))</f>
        <v>0</v>
      </c>
      <c r="F333" s="84" t="n">
        <f aca="false">E333*W333</f>
        <v>0</v>
      </c>
      <c r="G333" s="32" t="n">
        <f aca="false">VLOOKUP($A333,Table,MATCH(G$4,Curves,0))</f>
        <v>4.0375</v>
      </c>
      <c r="H333" s="98" t="n">
        <f aca="false">G333</f>
        <v>4.0375</v>
      </c>
      <c r="I333" s="99" t="n">
        <f aca="false">H333</f>
        <v>4.0375</v>
      </c>
      <c r="J333" s="32" t="n">
        <f aca="false">VLOOKUP($A333,Table,MATCH(J$4,Curves,0))</f>
        <v>-0.0175</v>
      </c>
      <c r="K333" s="98" t="n">
        <f aca="false">J333</f>
        <v>-0.0175</v>
      </c>
      <c r="L333" s="99" t="n">
        <f aca="false">K333</f>
        <v>-0.0175</v>
      </c>
      <c r="M333" s="32" t="n">
        <f aca="false">VLOOKUP($A333,Table,MATCH(M$4,Curves,0))</f>
        <v>0.01</v>
      </c>
      <c r="N333" s="98" t="n">
        <f aca="false">VLOOKUP($A333,Table,MATCH(N$4,Curves,0))</f>
        <v>0.03</v>
      </c>
      <c r="O333" s="99" t="n">
        <f aca="false">N333</f>
        <v>0.03</v>
      </c>
      <c r="P333" s="100"/>
      <c r="Q333" s="99" t="n">
        <f aca="false">O333+L333+I333</f>
        <v>4.05</v>
      </c>
      <c r="R333" s="100"/>
      <c r="S333" s="35" t="n">
        <f aca="false">A334-A333</f>
        <v>31</v>
      </c>
      <c r="T333" s="101" t="n">
        <f aca="false">CHOOSE(F$3,A334+24,A333)</f>
        <v>46716</v>
      </c>
      <c r="U333" s="35" t="n">
        <f aca="false">T333-C$3</f>
        <v>9942</v>
      </c>
      <c r="V333" s="32" t="n">
        <f aca="false">VLOOKUP($A333,Table,MATCH(V$4,Curves,0))</f>
        <v>0.070859002456139</v>
      </c>
      <c r="W333" s="102" t="n">
        <f aca="false">1/(1+CHOOSE(F$3,(V334+($K$3/10000))/2,(V333+($K$3/10000))/2))^(2*U333/365.25)</f>
        <v>0.150261177393097</v>
      </c>
      <c r="X333" s="35" t="n">
        <f aca="false">IF(AND(mthbeg&lt;=A333,mthend&gt;=A333),1,0)</f>
        <v>0</v>
      </c>
      <c r="Y333" s="35" t="n">
        <f aca="false">S333*X333</f>
        <v>0</v>
      </c>
      <c r="AA333" s="89" t="n">
        <f aca="false">F333*G333</f>
        <v>0</v>
      </c>
      <c r="AB333" s="89" t="n">
        <f aca="false">$F333*H333</f>
        <v>0</v>
      </c>
      <c r="AC333" s="89" t="n">
        <f aca="false">$F333*I333</f>
        <v>0</v>
      </c>
      <c r="AD333" s="89" t="n">
        <f aca="false">$F333*J333</f>
        <v>-0</v>
      </c>
      <c r="AE333" s="89" t="n">
        <f aca="false">$F333*K333</f>
        <v>-0</v>
      </c>
      <c r="AF333" s="89" t="n">
        <f aca="false">$F333*L333</f>
        <v>-0</v>
      </c>
      <c r="AG333" s="89" t="n">
        <f aca="false">$F333*M333</f>
        <v>0</v>
      </c>
      <c r="AH333" s="89" t="n">
        <f aca="false">$F333*N333</f>
        <v>0</v>
      </c>
      <c r="AI333" s="89" t="n">
        <f aca="false">F333*O333</f>
        <v>0</v>
      </c>
      <c r="AJ333" s="93"/>
      <c r="AK333" s="89" t="n">
        <f aca="false">CHOOSE($G$3,AB333-AC333,AC333-AB333)</f>
        <v>0</v>
      </c>
      <c r="AL333" s="89" t="n">
        <f aca="false">CHOOSE($G$3,AE333-AF333,AF333-AE333)</f>
        <v>0</v>
      </c>
      <c r="AM333" s="89" t="n">
        <f aca="false">CHOOSE($G$3,AH333-AI333,AI333-AH333)</f>
        <v>0</v>
      </c>
      <c r="AN333" s="103" t="n">
        <f aca="false">SUM(AK333:AM333)</f>
        <v>0</v>
      </c>
      <c r="AP333" s="89" t="n">
        <f aca="false">CHOOSE($G$3,AA333-AB333,AB333-AA333)</f>
        <v>0</v>
      </c>
      <c r="AQ333" s="89" t="n">
        <f aca="false">CHOOSE($G$3,AD333-AE333,AE333-AD333)</f>
        <v>0</v>
      </c>
      <c r="AR333" s="89" t="n">
        <f aca="false">CHOOSE($G$3,AG333-AH333,AH333-AG333)</f>
        <v>0</v>
      </c>
      <c r="AS333" s="103" t="n">
        <f aca="false">AP333+AQ333+AR333</f>
        <v>0</v>
      </c>
      <c r="AT333" s="103"/>
      <c r="AU333" s="90" t="n">
        <f aca="false">AS333+AN333</f>
        <v>0</v>
      </c>
      <c r="AW333" s="90" t="n">
        <f aca="false">AI333+AF333+AC333</f>
        <v>0</v>
      </c>
      <c r="AX333" s="104"/>
    </row>
    <row r="334" customFormat="false" ht="12" hidden="false" customHeight="true" outlineLevel="0" collapsed="false">
      <c r="A334" s="94" t="n">
        <f aca="false">EDATE(A333,1)</f>
        <v>46692</v>
      </c>
      <c r="B334" s="95" t="n">
        <f aca="false">VLOOKUP(MONTH(A334),Volumes,4)</f>
        <v>10000</v>
      </c>
      <c r="C334" s="96"/>
      <c r="D334" s="97" t="n">
        <f aca="false">B334+C334</f>
        <v>10000</v>
      </c>
      <c r="E334" s="84" t="n">
        <f aca="false">IF(X334=0,0,IF(AND(X334=1,$H$3=1),D334*S334,IF($H$3=2,D334,"N/A")))</f>
        <v>0</v>
      </c>
      <c r="F334" s="84" t="n">
        <f aca="false">E334*W334</f>
        <v>0</v>
      </c>
      <c r="G334" s="32" t="n">
        <f aca="false">VLOOKUP($A334,Table,MATCH(G$4,Curves,0))</f>
        <v>4.0375</v>
      </c>
      <c r="H334" s="98" t="n">
        <f aca="false">G334</f>
        <v>4.0375</v>
      </c>
      <c r="I334" s="99" t="n">
        <f aca="false">H334</f>
        <v>4.0375</v>
      </c>
      <c r="J334" s="32" t="n">
        <f aca="false">VLOOKUP($A334,Table,MATCH(J$4,Curves,0))</f>
        <v>-0.0175</v>
      </c>
      <c r="K334" s="98" t="n">
        <f aca="false">J334</f>
        <v>-0.0175</v>
      </c>
      <c r="L334" s="99" t="n">
        <f aca="false">K334</f>
        <v>-0.0175</v>
      </c>
      <c r="M334" s="32" t="n">
        <f aca="false">VLOOKUP($A334,Table,MATCH(M$4,Curves,0))</f>
        <v>0.01</v>
      </c>
      <c r="N334" s="98" t="n">
        <f aca="false">VLOOKUP($A334,Table,MATCH(N$4,Curves,0))</f>
        <v>0.03</v>
      </c>
      <c r="O334" s="99" t="n">
        <f aca="false">N334</f>
        <v>0.03</v>
      </c>
      <c r="P334" s="100"/>
      <c r="Q334" s="99" t="n">
        <f aca="false">O334+L334+I334</f>
        <v>4.05</v>
      </c>
      <c r="R334" s="100"/>
      <c r="S334" s="35" t="n">
        <f aca="false">A335-A334</f>
        <v>30</v>
      </c>
      <c r="T334" s="101" t="n">
        <f aca="false">CHOOSE(F$3,A335+24,A334)</f>
        <v>46746</v>
      </c>
      <c r="U334" s="35" t="n">
        <f aca="false">T334-C$3</f>
        <v>9972</v>
      </c>
      <c r="V334" s="32" t="n">
        <f aca="false">VLOOKUP($A334,Table,MATCH(V$4,Curves,0))</f>
        <v>0.070859002456139</v>
      </c>
      <c r="W334" s="102" t="n">
        <f aca="false">1/(1+CHOOSE(F$3,(V335+($K$3/10000))/2,(V334+($K$3/10000))/2))^(2*U334/365.25)</f>
        <v>0.149404239576891</v>
      </c>
      <c r="X334" s="35" t="n">
        <f aca="false">IF(AND(mthbeg&lt;=A334,mthend&gt;=A334),1,0)</f>
        <v>0</v>
      </c>
      <c r="Y334" s="35" t="n">
        <f aca="false">S334*X334</f>
        <v>0</v>
      </c>
      <c r="AA334" s="89" t="n">
        <f aca="false">F334*G334</f>
        <v>0</v>
      </c>
      <c r="AB334" s="89" t="n">
        <f aca="false">$F334*H334</f>
        <v>0</v>
      </c>
      <c r="AC334" s="89" t="n">
        <f aca="false">$F334*I334</f>
        <v>0</v>
      </c>
      <c r="AD334" s="89" t="n">
        <f aca="false">$F334*J334</f>
        <v>-0</v>
      </c>
      <c r="AE334" s="89" t="n">
        <f aca="false">$F334*K334</f>
        <v>-0</v>
      </c>
      <c r="AF334" s="89" t="n">
        <f aca="false">$F334*L334</f>
        <v>-0</v>
      </c>
      <c r="AG334" s="89" t="n">
        <f aca="false">$F334*M334</f>
        <v>0</v>
      </c>
      <c r="AH334" s="89" t="n">
        <f aca="false">$F334*N334</f>
        <v>0</v>
      </c>
      <c r="AI334" s="89" t="n">
        <f aca="false">F334*O334</f>
        <v>0</v>
      </c>
      <c r="AJ334" s="93"/>
      <c r="AK334" s="89" t="n">
        <f aca="false">CHOOSE($G$3,AB334-AC334,AC334-AB334)</f>
        <v>0</v>
      </c>
      <c r="AL334" s="89" t="n">
        <f aca="false">CHOOSE($G$3,AE334-AF334,AF334-AE334)</f>
        <v>0</v>
      </c>
      <c r="AM334" s="89" t="n">
        <f aca="false">CHOOSE($G$3,AH334-AI334,AI334-AH334)</f>
        <v>0</v>
      </c>
      <c r="AN334" s="103" t="n">
        <f aca="false">SUM(AK334:AM334)</f>
        <v>0</v>
      </c>
      <c r="AP334" s="89" t="n">
        <f aca="false">CHOOSE($G$3,AA334-AB334,AB334-AA334)</f>
        <v>0</v>
      </c>
      <c r="AQ334" s="89" t="n">
        <f aca="false">CHOOSE($G$3,AD334-AE334,AE334-AD334)</f>
        <v>0</v>
      </c>
      <c r="AR334" s="89" t="n">
        <f aca="false">CHOOSE($G$3,AG334-AH334,AH334-AG334)</f>
        <v>0</v>
      </c>
      <c r="AS334" s="103" t="n">
        <f aca="false">AP334+AQ334+AR334</f>
        <v>0</v>
      </c>
      <c r="AT334" s="103"/>
      <c r="AU334" s="90" t="n">
        <f aca="false">AS334+AN334</f>
        <v>0</v>
      </c>
      <c r="AW334" s="90" t="n">
        <f aca="false">AI334+AF334+AC334</f>
        <v>0</v>
      </c>
      <c r="AX334" s="104"/>
    </row>
    <row r="335" customFormat="false" ht="12" hidden="false" customHeight="true" outlineLevel="0" collapsed="false">
      <c r="A335" s="94" t="n">
        <f aca="false">EDATE(A334,1)</f>
        <v>46722</v>
      </c>
      <c r="B335" s="95" t="n">
        <f aca="false">VLOOKUP(MONTH(A335),Volumes,4)</f>
        <v>10000</v>
      </c>
      <c r="C335" s="96"/>
      <c r="D335" s="97" t="n">
        <f aca="false">B335+C335</f>
        <v>10000</v>
      </c>
      <c r="E335" s="84" t="n">
        <f aca="false">IF(X335=0,0,IF(AND(X335=1,$H$3=1),D335*S335,IF($H$3=2,D335,"N/A")))</f>
        <v>0</v>
      </c>
      <c r="F335" s="84" t="n">
        <f aca="false">E335*W335</f>
        <v>0</v>
      </c>
      <c r="G335" s="32" t="n">
        <f aca="false">VLOOKUP($A335,Table,MATCH(G$4,Curves,0))</f>
        <v>4.0375</v>
      </c>
      <c r="H335" s="98" t="n">
        <f aca="false">G335</f>
        <v>4.0375</v>
      </c>
      <c r="I335" s="99" t="n">
        <f aca="false">H335</f>
        <v>4.0375</v>
      </c>
      <c r="J335" s="32" t="n">
        <f aca="false">VLOOKUP($A335,Table,MATCH(J$4,Curves,0))</f>
        <v>-0.0175</v>
      </c>
      <c r="K335" s="98" t="n">
        <f aca="false">J335</f>
        <v>-0.0175</v>
      </c>
      <c r="L335" s="99" t="n">
        <f aca="false">K335</f>
        <v>-0.0175</v>
      </c>
      <c r="M335" s="32" t="n">
        <f aca="false">VLOOKUP($A335,Table,MATCH(M$4,Curves,0))</f>
        <v>0.01</v>
      </c>
      <c r="N335" s="98" t="n">
        <f aca="false">VLOOKUP($A335,Table,MATCH(N$4,Curves,0))</f>
        <v>0.03</v>
      </c>
      <c r="O335" s="99" t="n">
        <f aca="false">N335</f>
        <v>0.03</v>
      </c>
      <c r="P335" s="100"/>
      <c r="Q335" s="99" t="n">
        <f aca="false">O335+L335+I335</f>
        <v>4.05</v>
      </c>
      <c r="R335" s="100"/>
      <c r="S335" s="35" t="n">
        <f aca="false">A336-A335</f>
        <v>31</v>
      </c>
      <c r="T335" s="101" t="n">
        <f aca="false">CHOOSE(F$3,A336+24,A335)</f>
        <v>46777</v>
      </c>
      <c r="U335" s="35" t="n">
        <f aca="false">T335-C$3</f>
        <v>10003</v>
      </c>
      <c r="V335" s="32" t="n">
        <f aca="false">VLOOKUP($A335,Table,MATCH(V$4,Curves,0))</f>
        <v>0.070859002456139</v>
      </c>
      <c r="W335" s="102" t="n">
        <f aca="false">1/(1+CHOOSE(F$3,(V336+($K$3/10000))/2,(V335+($K$3/10000))/2))^(2*U335/365.25)</f>
        <v>0.148523871018219</v>
      </c>
      <c r="X335" s="35" t="n">
        <f aca="false">IF(AND(mthbeg&lt;=A335,mthend&gt;=A335),1,0)</f>
        <v>0</v>
      </c>
      <c r="Y335" s="35" t="n">
        <f aca="false">S335*X335</f>
        <v>0</v>
      </c>
      <c r="AA335" s="89" t="n">
        <f aca="false">F335*G335</f>
        <v>0</v>
      </c>
      <c r="AB335" s="89" t="n">
        <f aca="false">$F335*H335</f>
        <v>0</v>
      </c>
      <c r="AC335" s="89" t="n">
        <f aca="false">$F335*I335</f>
        <v>0</v>
      </c>
      <c r="AD335" s="89" t="n">
        <f aca="false">$F335*J335</f>
        <v>-0</v>
      </c>
      <c r="AE335" s="89" t="n">
        <f aca="false">$F335*K335</f>
        <v>-0</v>
      </c>
      <c r="AF335" s="89" t="n">
        <f aca="false">$F335*L335</f>
        <v>-0</v>
      </c>
      <c r="AG335" s="89" t="n">
        <f aca="false">$F335*M335</f>
        <v>0</v>
      </c>
      <c r="AH335" s="89" t="n">
        <f aca="false">$F335*N335</f>
        <v>0</v>
      </c>
      <c r="AI335" s="89" t="n">
        <f aca="false">F335*O335</f>
        <v>0</v>
      </c>
      <c r="AJ335" s="93"/>
      <c r="AK335" s="89" t="n">
        <f aca="false">CHOOSE($G$3,AB335-AC335,AC335-AB335)</f>
        <v>0</v>
      </c>
      <c r="AL335" s="89" t="n">
        <f aca="false">CHOOSE($G$3,AE335-AF335,AF335-AE335)</f>
        <v>0</v>
      </c>
      <c r="AM335" s="89" t="n">
        <f aca="false">CHOOSE($G$3,AH335-AI335,AI335-AH335)</f>
        <v>0</v>
      </c>
      <c r="AN335" s="103" t="n">
        <f aca="false">SUM(AK335:AM335)</f>
        <v>0</v>
      </c>
      <c r="AP335" s="89" t="n">
        <f aca="false">CHOOSE($G$3,AA335-AB335,AB335-AA335)</f>
        <v>0</v>
      </c>
      <c r="AQ335" s="89" t="n">
        <f aca="false">CHOOSE($G$3,AD335-AE335,AE335-AD335)</f>
        <v>0</v>
      </c>
      <c r="AR335" s="89" t="n">
        <f aca="false">CHOOSE($G$3,AG335-AH335,AH335-AG335)</f>
        <v>0</v>
      </c>
      <c r="AS335" s="103" t="n">
        <f aca="false">AP335+AQ335+AR335</f>
        <v>0</v>
      </c>
      <c r="AT335" s="103"/>
      <c r="AU335" s="90" t="n">
        <f aca="false">AS335+AN335</f>
        <v>0</v>
      </c>
      <c r="AW335" s="90" t="n">
        <f aca="false">AI335+AF335+AC335</f>
        <v>0</v>
      </c>
      <c r="AX335" s="104"/>
    </row>
    <row r="336" customFormat="false" ht="12" hidden="false" customHeight="true" outlineLevel="0" collapsed="false">
      <c r="A336" s="94" t="n">
        <f aca="false">EDATE(A335,1)</f>
        <v>46753</v>
      </c>
      <c r="B336" s="95" t="n">
        <f aca="false">VLOOKUP(MONTH(A336),Volumes,4)</f>
        <v>10000</v>
      </c>
      <c r="C336" s="96"/>
      <c r="D336" s="97" t="n">
        <f aca="false">B336+C336</f>
        <v>10000</v>
      </c>
      <c r="E336" s="84" t="n">
        <f aca="false">IF(X336=0,0,IF(AND(X336=1,$H$3=1),D336*S336,IF($H$3=2,D336,"N/A")))</f>
        <v>0</v>
      </c>
      <c r="F336" s="84" t="n">
        <f aca="false">E336*W336</f>
        <v>0</v>
      </c>
      <c r="G336" s="32" t="n">
        <f aca="false">VLOOKUP($A336,Table,MATCH(G$4,Curves,0))</f>
        <v>4.0375</v>
      </c>
      <c r="H336" s="98" t="n">
        <f aca="false">G336</f>
        <v>4.0375</v>
      </c>
      <c r="I336" s="99" t="n">
        <f aca="false">H336</f>
        <v>4.0375</v>
      </c>
      <c r="J336" s="32" t="n">
        <f aca="false">VLOOKUP($A336,Table,MATCH(J$4,Curves,0))</f>
        <v>-0.0175</v>
      </c>
      <c r="K336" s="98" t="n">
        <f aca="false">J336</f>
        <v>-0.0175</v>
      </c>
      <c r="L336" s="99" t="n">
        <f aca="false">K336</f>
        <v>-0.0175</v>
      </c>
      <c r="M336" s="32" t="n">
        <f aca="false">VLOOKUP($A336,Table,MATCH(M$4,Curves,0))</f>
        <v>0.01</v>
      </c>
      <c r="N336" s="98" t="n">
        <f aca="false">VLOOKUP($A336,Table,MATCH(N$4,Curves,0))</f>
        <v>0.03</v>
      </c>
      <c r="O336" s="99" t="n">
        <f aca="false">N336</f>
        <v>0.03</v>
      </c>
      <c r="P336" s="100"/>
      <c r="Q336" s="99" t="n">
        <f aca="false">O336+L336+I336</f>
        <v>4.05</v>
      </c>
      <c r="R336" s="100"/>
      <c r="S336" s="35" t="n">
        <f aca="false">A337-A336</f>
        <v>31</v>
      </c>
      <c r="T336" s="101" t="n">
        <f aca="false">CHOOSE(F$3,A337+24,A336)</f>
        <v>46808</v>
      </c>
      <c r="U336" s="35" t="n">
        <f aca="false">T336-C$3</f>
        <v>10034</v>
      </c>
      <c r="V336" s="32" t="n">
        <f aca="false">VLOOKUP($A336,Table,MATCH(V$4,Curves,0))</f>
        <v>0.070859002456139</v>
      </c>
      <c r="W336" s="102" t="n">
        <f aca="false">1/(1+CHOOSE(F$3,(V337+($K$3/10000))/2,(V336+($K$3/10000))/2))^(2*U336/365.25)</f>
        <v>0.147648690055303</v>
      </c>
      <c r="X336" s="35" t="n">
        <f aca="false">IF(AND(mthbeg&lt;=A336,mthend&gt;=A336),1,0)</f>
        <v>0</v>
      </c>
      <c r="Y336" s="35" t="n">
        <f aca="false">S336*X336</f>
        <v>0</v>
      </c>
      <c r="AA336" s="89" t="n">
        <f aca="false">F336*G336</f>
        <v>0</v>
      </c>
      <c r="AB336" s="89" t="n">
        <f aca="false">$F336*H336</f>
        <v>0</v>
      </c>
      <c r="AC336" s="89" t="n">
        <f aca="false">$F336*I336</f>
        <v>0</v>
      </c>
      <c r="AD336" s="89" t="n">
        <f aca="false">$F336*J336</f>
        <v>-0</v>
      </c>
      <c r="AE336" s="89" t="n">
        <f aca="false">$F336*K336</f>
        <v>-0</v>
      </c>
      <c r="AF336" s="89" t="n">
        <f aca="false">$F336*L336</f>
        <v>-0</v>
      </c>
      <c r="AG336" s="89" t="n">
        <f aca="false">$F336*M336</f>
        <v>0</v>
      </c>
      <c r="AH336" s="89" t="n">
        <f aca="false">$F336*N336</f>
        <v>0</v>
      </c>
      <c r="AI336" s="89" t="n">
        <f aca="false">F336*O336</f>
        <v>0</v>
      </c>
      <c r="AJ336" s="93"/>
      <c r="AK336" s="89" t="n">
        <f aca="false">CHOOSE($G$3,AB336-AC336,AC336-AB336)</f>
        <v>0</v>
      </c>
      <c r="AL336" s="89" t="n">
        <f aca="false">CHOOSE($G$3,AE336-AF336,AF336-AE336)</f>
        <v>0</v>
      </c>
      <c r="AM336" s="89" t="n">
        <f aca="false">CHOOSE($G$3,AH336-AI336,AI336-AH336)</f>
        <v>0</v>
      </c>
      <c r="AN336" s="103" t="n">
        <f aca="false">SUM(AK336:AM336)</f>
        <v>0</v>
      </c>
      <c r="AP336" s="89" t="n">
        <f aca="false">CHOOSE($G$3,AA336-AB336,AB336-AA336)</f>
        <v>0</v>
      </c>
      <c r="AQ336" s="89" t="n">
        <f aca="false">CHOOSE($G$3,AD336-AE336,AE336-AD336)</f>
        <v>0</v>
      </c>
      <c r="AR336" s="89" t="n">
        <f aca="false">CHOOSE($G$3,AG336-AH336,AH336-AG336)</f>
        <v>0</v>
      </c>
      <c r="AS336" s="103" t="n">
        <f aca="false">AP336+AQ336+AR336</f>
        <v>0</v>
      </c>
      <c r="AT336" s="103"/>
      <c r="AU336" s="90" t="n">
        <f aca="false">AS336+AN336</f>
        <v>0</v>
      </c>
      <c r="AW336" s="90" t="n">
        <f aca="false">AI336+AF336+AC336</f>
        <v>0</v>
      </c>
      <c r="AX336" s="104"/>
    </row>
    <row r="337" customFormat="false" ht="12" hidden="false" customHeight="true" outlineLevel="0" collapsed="false">
      <c r="A337" s="94" t="n">
        <f aca="false">EDATE(A336,1)</f>
        <v>46784</v>
      </c>
      <c r="B337" s="95" t="n">
        <f aca="false">VLOOKUP(MONTH(A337),Volumes,4)</f>
        <v>10000</v>
      </c>
      <c r="C337" s="96"/>
      <c r="D337" s="97" t="n">
        <f aca="false">B337+C337</f>
        <v>10000</v>
      </c>
      <c r="E337" s="84" t="n">
        <f aca="false">IF(X337=0,0,IF(AND(X337=1,$H$3=1),D337*S337,IF($H$3=2,D337,"N/A")))</f>
        <v>0</v>
      </c>
      <c r="F337" s="84" t="n">
        <f aca="false">E337*W337</f>
        <v>0</v>
      </c>
      <c r="G337" s="32" t="n">
        <f aca="false">VLOOKUP($A337,Table,MATCH(G$4,Curves,0))</f>
        <v>4.0375</v>
      </c>
      <c r="H337" s="98" t="n">
        <f aca="false">G337</f>
        <v>4.0375</v>
      </c>
      <c r="I337" s="99" t="n">
        <f aca="false">H337</f>
        <v>4.0375</v>
      </c>
      <c r="J337" s="32" t="n">
        <f aca="false">VLOOKUP($A337,Table,MATCH(J$4,Curves,0))</f>
        <v>-0.0175</v>
      </c>
      <c r="K337" s="98" t="n">
        <f aca="false">J337</f>
        <v>-0.0175</v>
      </c>
      <c r="L337" s="99" t="n">
        <f aca="false">K337</f>
        <v>-0.0175</v>
      </c>
      <c r="M337" s="32" t="n">
        <f aca="false">VLOOKUP($A337,Table,MATCH(M$4,Curves,0))</f>
        <v>0.01</v>
      </c>
      <c r="N337" s="98" t="n">
        <f aca="false">VLOOKUP($A337,Table,MATCH(N$4,Curves,0))</f>
        <v>0.03</v>
      </c>
      <c r="O337" s="99" t="n">
        <f aca="false">N337</f>
        <v>0.03</v>
      </c>
      <c r="P337" s="100"/>
      <c r="Q337" s="99" t="n">
        <f aca="false">O337+L337+I337</f>
        <v>4.05</v>
      </c>
      <c r="R337" s="100"/>
      <c r="S337" s="35" t="n">
        <f aca="false">A338-A337</f>
        <v>29</v>
      </c>
      <c r="T337" s="101" t="n">
        <f aca="false">CHOOSE(F$3,A338+24,A337)</f>
        <v>46837</v>
      </c>
      <c r="U337" s="35" t="n">
        <f aca="false">T337-C$3</f>
        <v>10063</v>
      </c>
      <c r="V337" s="32" t="n">
        <f aca="false">VLOOKUP($A337,Table,MATCH(V$4,Curves,0))</f>
        <v>0.070859002456139</v>
      </c>
      <c r="W337" s="102" t="n">
        <f aca="false">1/(1+CHOOSE(F$3,(V338+($K$3/10000))/2,(V337+($K$3/10000))/2))^(2*U337/365.25)</f>
        <v>0.146834641666005</v>
      </c>
      <c r="X337" s="35" t="n">
        <f aca="false">IF(AND(mthbeg&lt;=A337,mthend&gt;=A337),1,0)</f>
        <v>0</v>
      </c>
      <c r="Y337" s="35" t="n">
        <f aca="false">S337*X337</f>
        <v>0</v>
      </c>
      <c r="AA337" s="89" t="n">
        <f aca="false">F337*G337</f>
        <v>0</v>
      </c>
      <c r="AB337" s="89" t="n">
        <f aca="false">$F337*H337</f>
        <v>0</v>
      </c>
      <c r="AC337" s="89" t="n">
        <f aca="false">$F337*I337</f>
        <v>0</v>
      </c>
      <c r="AD337" s="89" t="n">
        <f aca="false">$F337*J337</f>
        <v>-0</v>
      </c>
      <c r="AE337" s="89" t="n">
        <f aca="false">$F337*K337</f>
        <v>-0</v>
      </c>
      <c r="AF337" s="89" t="n">
        <f aca="false">$F337*L337</f>
        <v>-0</v>
      </c>
      <c r="AG337" s="89" t="n">
        <f aca="false">$F337*M337</f>
        <v>0</v>
      </c>
      <c r="AH337" s="89" t="n">
        <f aca="false">$F337*N337</f>
        <v>0</v>
      </c>
      <c r="AI337" s="89" t="n">
        <f aca="false">F337*O337</f>
        <v>0</v>
      </c>
      <c r="AJ337" s="93"/>
      <c r="AK337" s="89" t="n">
        <f aca="false">CHOOSE($G$3,AB337-AC337,AC337-AB337)</f>
        <v>0</v>
      </c>
      <c r="AL337" s="89" t="n">
        <f aca="false">CHOOSE($G$3,AE337-AF337,AF337-AE337)</f>
        <v>0</v>
      </c>
      <c r="AM337" s="89" t="n">
        <f aca="false">CHOOSE($G$3,AH337-AI337,AI337-AH337)</f>
        <v>0</v>
      </c>
      <c r="AN337" s="103" t="n">
        <f aca="false">SUM(AK337:AM337)</f>
        <v>0</v>
      </c>
      <c r="AP337" s="89" t="n">
        <f aca="false">CHOOSE($G$3,AA337-AB337,AB337-AA337)</f>
        <v>0</v>
      </c>
      <c r="AQ337" s="89" t="n">
        <f aca="false">CHOOSE($G$3,AD337-AE337,AE337-AD337)</f>
        <v>0</v>
      </c>
      <c r="AR337" s="89" t="n">
        <f aca="false">CHOOSE($G$3,AG337-AH337,AH337-AG337)</f>
        <v>0</v>
      </c>
      <c r="AS337" s="103" t="n">
        <f aca="false">AP337+AQ337+AR337</f>
        <v>0</v>
      </c>
      <c r="AT337" s="103"/>
      <c r="AU337" s="90" t="n">
        <f aca="false">AS337+AN337</f>
        <v>0</v>
      </c>
      <c r="AW337" s="90" t="n">
        <f aca="false">AI337+AF337+AC337</f>
        <v>0</v>
      </c>
      <c r="AX337" s="104"/>
    </row>
    <row r="338" customFormat="false" ht="12" hidden="false" customHeight="true" outlineLevel="0" collapsed="false">
      <c r="A338" s="94" t="n">
        <f aca="false">EDATE(A337,1)</f>
        <v>46813</v>
      </c>
      <c r="B338" s="95" t="n">
        <f aca="false">VLOOKUP(MONTH(A338),Volumes,4)</f>
        <v>10000</v>
      </c>
      <c r="C338" s="96"/>
      <c r="D338" s="97" t="n">
        <f aca="false">B338+C338</f>
        <v>10000</v>
      </c>
      <c r="E338" s="84" t="n">
        <f aca="false">IF(X338=0,0,IF(AND(X338=1,$H$3=1),D338*S338,IF($H$3=2,D338,"N/A")))</f>
        <v>0</v>
      </c>
      <c r="F338" s="84" t="n">
        <f aca="false">E338*W338</f>
        <v>0</v>
      </c>
      <c r="G338" s="32" t="n">
        <f aca="false">VLOOKUP($A338,Table,MATCH(G$4,Curves,0))</f>
        <v>4.0375</v>
      </c>
      <c r="H338" s="98" t="n">
        <f aca="false">G338</f>
        <v>4.0375</v>
      </c>
      <c r="I338" s="99" t="n">
        <f aca="false">H338</f>
        <v>4.0375</v>
      </c>
      <c r="J338" s="32" t="n">
        <f aca="false">VLOOKUP($A338,Table,MATCH(J$4,Curves,0))</f>
        <v>-0.0175</v>
      </c>
      <c r="K338" s="98" t="n">
        <f aca="false">J338</f>
        <v>-0.0175</v>
      </c>
      <c r="L338" s="99" t="n">
        <f aca="false">K338</f>
        <v>-0.0175</v>
      </c>
      <c r="M338" s="32" t="n">
        <f aca="false">VLOOKUP($A338,Table,MATCH(M$4,Curves,0))</f>
        <v>0.01</v>
      </c>
      <c r="N338" s="98" t="n">
        <f aca="false">VLOOKUP($A338,Table,MATCH(N$4,Curves,0))</f>
        <v>0.03</v>
      </c>
      <c r="O338" s="99" t="n">
        <f aca="false">N338</f>
        <v>0.03</v>
      </c>
      <c r="P338" s="100"/>
      <c r="Q338" s="99" t="n">
        <f aca="false">O338+L338+I338</f>
        <v>4.05</v>
      </c>
      <c r="R338" s="100"/>
      <c r="S338" s="35" t="n">
        <f aca="false">A339-A338</f>
        <v>31</v>
      </c>
      <c r="T338" s="101" t="n">
        <f aca="false">CHOOSE(F$3,A339+24,A338)</f>
        <v>46868</v>
      </c>
      <c r="U338" s="35" t="n">
        <f aca="false">T338-C$3</f>
        <v>10094</v>
      </c>
      <c r="V338" s="32" t="n">
        <f aca="false">VLOOKUP($A338,Table,MATCH(V$4,Curves,0))</f>
        <v>0.070859002456139</v>
      </c>
      <c r="W338" s="102" t="n">
        <f aca="false">1/(1+CHOOSE(F$3,(V339+($K$3/10000))/2,(V338+($K$3/10000))/2))^(2*U338/365.25)</f>
        <v>0.145969414533143</v>
      </c>
      <c r="X338" s="35" t="n">
        <f aca="false">IF(AND(mthbeg&lt;=A338,mthend&gt;=A338),1,0)</f>
        <v>0</v>
      </c>
      <c r="Y338" s="35" t="n">
        <f aca="false">S338*X338</f>
        <v>0</v>
      </c>
      <c r="AA338" s="89" t="n">
        <f aca="false">F338*G338</f>
        <v>0</v>
      </c>
      <c r="AB338" s="89" t="n">
        <f aca="false">$F338*H338</f>
        <v>0</v>
      </c>
      <c r="AC338" s="89" t="n">
        <f aca="false">$F338*I338</f>
        <v>0</v>
      </c>
      <c r="AD338" s="89" t="n">
        <f aca="false">$F338*J338</f>
        <v>-0</v>
      </c>
      <c r="AE338" s="89" t="n">
        <f aca="false">$F338*K338</f>
        <v>-0</v>
      </c>
      <c r="AF338" s="89" t="n">
        <f aca="false">$F338*L338</f>
        <v>-0</v>
      </c>
      <c r="AG338" s="89" t="n">
        <f aca="false">$F338*M338</f>
        <v>0</v>
      </c>
      <c r="AH338" s="89" t="n">
        <f aca="false">$F338*N338</f>
        <v>0</v>
      </c>
      <c r="AI338" s="89" t="n">
        <f aca="false">F338*O338</f>
        <v>0</v>
      </c>
      <c r="AJ338" s="93"/>
      <c r="AK338" s="89" t="n">
        <f aca="false">CHOOSE($G$3,AB338-AC338,AC338-AB338)</f>
        <v>0</v>
      </c>
      <c r="AL338" s="89" t="n">
        <f aca="false">CHOOSE($G$3,AE338-AF338,AF338-AE338)</f>
        <v>0</v>
      </c>
      <c r="AM338" s="89" t="n">
        <f aca="false">CHOOSE($G$3,AH338-AI338,AI338-AH338)</f>
        <v>0</v>
      </c>
      <c r="AN338" s="103" t="n">
        <f aca="false">SUM(AK338:AM338)</f>
        <v>0</v>
      </c>
      <c r="AP338" s="89" t="n">
        <f aca="false">CHOOSE($G$3,AA338-AB338,AB338-AA338)</f>
        <v>0</v>
      </c>
      <c r="AQ338" s="89" t="n">
        <f aca="false">CHOOSE($G$3,AD338-AE338,AE338-AD338)</f>
        <v>0</v>
      </c>
      <c r="AR338" s="89" t="n">
        <f aca="false">CHOOSE($G$3,AG338-AH338,AH338-AG338)</f>
        <v>0</v>
      </c>
      <c r="AS338" s="103" t="n">
        <f aca="false">AP338+AQ338+AR338</f>
        <v>0</v>
      </c>
      <c r="AT338" s="103"/>
      <c r="AU338" s="90" t="n">
        <f aca="false">AS338+AN338</f>
        <v>0</v>
      </c>
      <c r="AW338" s="90" t="n">
        <f aca="false">AI338+AF338+AC338</f>
        <v>0</v>
      </c>
      <c r="AX338" s="104"/>
    </row>
    <row r="339" customFormat="false" ht="12" hidden="false" customHeight="true" outlineLevel="0" collapsed="false">
      <c r="A339" s="94" t="n">
        <f aca="false">EDATE(A338,1)</f>
        <v>46844</v>
      </c>
      <c r="B339" s="95" t="n">
        <f aca="false">VLOOKUP(MONTH(A339),Volumes,4)</f>
        <v>10000</v>
      </c>
      <c r="C339" s="96"/>
      <c r="D339" s="97" t="n">
        <f aca="false">B339+C339</f>
        <v>10000</v>
      </c>
      <c r="E339" s="84" t="n">
        <f aca="false">IF(X339=0,0,IF(AND(X339=1,$H$3=1),D339*S339,IF($H$3=2,D339,"N/A")))</f>
        <v>0</v>
      </c>
      <c r="F339" s="84" t="n">
        <f aca="false">E339*W339</f>
        <v>0</v>
      </c>
      <c r="G339" s="32" t="n">
        <f aca="false">VLOOKUP($A339,Table,MATCH(G$4,Curves,0))</f>
        <v>4.0375</v>
      </c>
      <c r="H339" s="98" t="n">
        <f aca="false">G339</f>
        <v>4.0375</v>
      </c>
      <c r="I339" s="99" t="n">
        <f aca="false">H339</f>
        <v>4.0375</v>
      </c>
      <c r="J339" s="32" t="n">
        <f aca="false">VLOOKUP($A339,Table,MATCH(J$4,Curves,0))</f>
        <v>-0.0175</v>
      </c>
      <c r="K339" s="98" t="n">
        <f aca="false">J339</f>
        <v>-0.0175</v>
      </c>
      <c r="L339" s="99" t="n">
        <f aca="false">K339</f>
        <v>-0.0175</v>
      </c>
      <c r="M339" s="32" t="n">
        <f aca="false">VLOOKUP($A339,Table,MATCH(M$4,Curves,0))</f>
        <v>0.01</v>
      </c>
      <c r="N339" s="98" t="n">
        <f aca="false">VLOOKUP($A339,Table,MATCH(N$4,Curves,0))</f>
        <v>0.03</v>
      </c>
      <c r="O339" s="99" t="n">
        <f aca="false">N339</f>
        <v>0.03</v>
      </c>
      <c r="P339" s="100"/>
      <c r="Q339" s="99" t="n">
        <f aca="false">O339+L339+I339</f>
        <v>4.05</v>
      </c>
      <c r="R339" s="100"/>
      <c r="S339" s="35" t="n">
        <f aca="false">A340-A339</f>
        <v>30</v>
      </c>
      <c r="T339" s="101" t="n">
        <f aca="false">CHOOSE(F$3,A340+24,A339)</f>
        <v>46898</v>
      </c>
      <c r="U339" s="35" t="n">
        <f aca="false">T339-C$3</f>
        <v>10124</v>
      </c>
      <c r="V339" s="32" t="n">
        <f aca="false">VLOOKUP($A339,Table,MATCH(V$4,Curves,0))</f>
        <v>0.070859002456139</v>
      </c>
      <c r="W339" s="102" t="n">
        <f aca="false">1/(1+CHOOSE(F$3,(V340+($K$3/10000))/2,(V339+($K$3/10000))/2))^(2*U339/365.25)</f>
        <v>0.145136952592587</v>
      </c>
      <c r="X339" s="35" t="n">
        <f aca="false">IF(AND(mthbeg&lt;=A339,mthend&gt;=A339),1,0)</f>
        <v>0</v>
      </c>
      <c r="Y339" s="35" t="n">
        <f aca="false">S339*X339</f>
        <v>0</v>
      </c>
      <c r="AA339" s="89" t="n">
        <f aca="false">F339*G339</f>
        <v>0</v>
      </c>
      <c r="AB339" s="89" t="n">
        <f aca="false">$F339*H339</f>
        <v>0</v>
      </c>
      <c r="AC339" s="89" t="n">
        <f aca="false">$F339*I339</f>
        <v>0</v>
      </c>
      <c r="AD339" s="89" t="n">
        <f aca="false">$F339*J339</f>
        <v>-0</v>
      </c>
      <c r="AE339" s="89" t="n">
        <f aca="false">$F339*K339</f>
        <v>-0</v>
      </c>
      <c r="AF339" s="89" t="n">
        <f aca="false">$F339*L339</f>
        <v>-0</v>
      </c>
      <c r="AG339" s="89" t="n">
        <f aca="false">$F339*M339</f>
        <v>0</v>
      </c>
      <c r="AH339" s="89" t="n">
        <f aca="false">$F339*N339</f>
        <v>0</v>
      </c>
      <c r="AI339" s="89" t="n">
        <f aca="false">F339*O339</f>
        <v>0</v>
      </c>
      <c r="AJ339" s="93"/>
      <c r="AK339" s="89" t="n">
        <f aca="false">CHOOSE($G$3,AB339-AC339,AC339-AB339)</f>
        <v>0</v>
      </c>
      <c r="AL339" s="89" t="n">
        <f aca="false">CHOOSE($G$3,AE339-AF339,AF339-AE339)</f>
        <v>0</v>
      </c>
      <c r="AM339" s="89" t="n">
        <f aca="false">CHOOSE($G$3,AH339-AI339,AI339-AH339)</f>
        <v>0</v>
      </c>
      <c r="AN339" s="103" t="n">
        <f aca="false">SUM(AK339:AM339)</f>
        <v>0</v>
      </c>
      <c r="AP339" s="89" t="n">
        <f aca="false">CHOOSE($G$3,AA339-AB339,AB339-AA339)</f>
        <v>0</v>
      </c>
      <c r="AQ339" s="89" t="n">
        <f aca="false">CHOOSE($G$3,AD339-AE339,AE339-AD339)</f>
        <v>0</v>
      </c>
      <c r="AR339" s="89" t="n">
        <f aca="false">CHOOSE($G$3,AG339-AH339,AH339-AG339)</f>
        <v>0</v>
      </c>
      <c r="AS339" s="103" t="n">
        <f aca="false">AP339+AQ339+AR339</f>
        <v>0</v>
      </c>
      <c r="AT339" s="103"/>
      <c r="AU339" s="90" t="n">
        <f aca="false">AS339+AN339</f>
        <v>0</v>
      </c>
      <c r="AW339" s="90" t="n">
        <f aca="false">AI339+AF339+AC339</f>
        <v>0</v>
      </c>
      <c r="AX339" s="104"/>
    </row>
    <row r="340" customFormat="false" ht="12" hidden="false" customHeight="true" outlineLevel="0" collapsed="false">
      <c r="A340" s="94" t="n">
        <f aca="false">EDATE(A339,1)</f>
        <v>46874</v>
      </c>
      <c r="B340" s="95" t="n">
        <f aca="false">VLOOKUP(MONTH(A340),Volumes,4)</f>
        <v>20000</v>
      </c>
      <c r="C340" s="96"/>
      <c r="D340" s="97" t="n">
        <f aca="false">B340+C340</f>
        <v>20000</v>
      </c>
      <c r="E340" s="84" t="n">
        <f aca="false">IF(X340=0,0,IF(AND(X340=1,$H$3=1),D340*S340,IF($H$3=2,D340,"N/A")))</f>
        <v>0</v>
      </c>
      <c r="F340" s="84" t="n">
        <f aca="false">E340*W340</f>
        <v>0</v>
      </c>
      <c r="G340" s="32" t="n">
        <f aca="false">VLOOKUP($A340,Table,MATCH(G$4,Curves,0))</f>
        <v>4.0375</v>
      </c>
      <c r="H340" s="98" t="n">
        <f aca="false">G340</f>
        <v>4.0375</v>
      </c>
      <c r="I340" s="99" t="n">
        <f aca="false">H340</f>
        <v>4.0375</v>
      </c>
      <c r="J340" s="32" t="n">
        <f aca="false">VLOOKUP($A340,Table,MATCH(J$4,Curves,0))</f>
        <v>-0.0175</v>
      </c>
      <c r="K340" s="98" t="n">
        <f aca="false">J340</f>
        <v>-0.0175</v>
      </c>
      <c r="L340" s="99" t="n">
        <f aca="false">K340</f>
        <v>-0.0175</v>
      </c>
      <c r="M340" s="32" t="n">
        <f aca="false">VLOOKUP($A340,Table,MATCH(M$4,Curves,0))</f>
        <v>0.01</v>
      </c>
      <c r="N340" s="98" t="n">
        <f aca="false">VLOOKUP($A340,Table,MATCH(N$4,Curves,0))</f>
        <v>0.03</v>
      </c>
      <c r="O340" s="99" t="n">
        <f aca="false">N340</f>
        <v>0.03</v>
      </c>
      <c r="P340" s="100"/>
      <c r="Q340" s="99" t="n">
        <f aca="false">O340+L340+I340</f>
        <v>4.05</v>
      </c>
      <c r="R340" s="100"/>
      <c r="S340" s="35" t="n">
        <f aca="false">A341-A340</f>
        <v>31</v>
      </c>
      <c r="T340" s="101" t="n">
        <f aca="false">CHOOSE(F$3,A341+24,A340)</f>
        <v>46929</v>
      </c>
      <c r="U340" s="35" t="n">
        <f aca="false">T340-C$3</f>
        <v>10155</v>
      </c>
      <c r="V340" s="32" t="n">
        <f aca="false">VLOOKUP($A340,Table,MATCH(V$4,Curves,0))</f>
        <v>0.070859002456139</v>
      </c>
      <c r="W340" s="102" t="n">
        <f aca="false">1/(1+CHOOSE(F$3,(V341+($K$3/10000))/2,(V340+($K$3/10000))/2))^(2*U340/365.25)</f>
        <v>0.144281729138916</v>
      </c>
      <c r="X340" s="35" t="n">
        <f aca="false">IF(AND(mthbeg&lt;=A340,mthend&gt;=A340),1,0)</f>
        <v>0</v>
      </c>
      <c r="Y340" s="35" t="n">
        <f aca="false">S340*X340</f>
        <v>0</v>
      </c>
      <c r="AA340" s="89" t="n">
        <f aca="false">F340*G340</f>
        <v>0</v>
      </c>
      <c r="AB340" s="89" t="n">
        <f aca="false">$F340*H340</f>
        <v>0</v>
      </c>
      <c r="AC340" s="89" t="n">
        <f aca="false">$F340*I340</f>
        <v>0</v>
      </c>
      <c r="AD340" s="89" t="n">
        <f aca="false">$F340*J340</f>
        <v>-0</v>
      </c>
      <c r="AE340" s="89" t="n">
        <f aca="false">$F340*K340</f>
        <v>-0</v>
      </c>
      <c r="AF340" s="89" t="n">
        <f aca="false">$F340*L340</f>
        <v>-0</v>
      </c>
      <c r="AG340" s="89" t="n">
        <f aca="false">$F340*M340</f>
        <v>0</v>
      </c>
      <c r="AH340" s="89" t="n">
        <f aca="false">$F340*N340</f>
        <v>0</v>
      </c>
      <c r="AI340" s="89" t="n">
        <f aca="false">F340*O340</f>
        <v>0</v>
      </c>
      <c r="AJ340" s="93"/>
      <c r="AK340" s="89" t="n">
        <f aca="false">CHOOSE($G$3,AB340-AC340,AC340-AB340)</f>
        <v>0</v>
      </c>
      <c r="AL340" s="89" t="n">
        <f aca="false">CHOOSE($G$3,AE340-AF340,AF340-AE340)</f>
        <v>0</v>
      </c>
      <c r="AM340" s="89" t="n">
        <f aca="false">CHOOSE($G$3,AH340-AI340,AI340-AH340)</f>
        <v>0</v>
      </c>
      <c r="AN340" s="103" t="n">
        <f aca="false">SUM(AK340:AM340)</f>
        <v>0</v>
      </c>
      <c r="AP340" s="89" t="n">
        <f aca="false">CHOOSE($G$3,AA340-AB340,AB340-AA340)</f>
        <v>0</v>
      </c>
      <c r="AQ340" s="89" t="n">
        <f aca="false">CHOOSE($G$3,AD340-AE340,AE340-AD340)</f>
        <v>0</v>
      </c>
      <c r="AR340" s="89" t="n">
        <f aca="false">CHOOSE($G$3,AG340-AH340,AH340-AG340)</f>
        <v>0</v>
      </c>
      <c r="AS340" s="103" t="n">
        <f aca="false">AP340+AQ340+AR340</f>
        <v>0</v>
      </c>
      <c r="AT340" s="103"/>
      <c r="AU340" s="90" t="n">
        <f aca="false">AS340+AN340</f>
        <v>0</v>
      </c>
      <c r="AW340" s="90" t="n">
        <f aca="false">AI340+AF340+AC340</f>
        <v>0</v>
      </c>
      <c r="AX340" s="104"/>
    </row>
    <row r="341" customFormat="false" ht="12" hidden="false" customHeight="true" outlineLevel="0" collapsed="false">
      <c r="A341" s="94" t="n">
        <f aca="false">EDATE(A340,1)</f>
        <v>46905</v>
      </c>
      <c r="B341" s="95" t="n">
        <f aca="false">VLOOKUP(MONTH(A341),Volumes,4)</f>
        <v>40000</v>
      </c>
      <c r="C341" s="96"/>
      <c r="D341" s="97" t="n">
        <f aca="false">B341+C341</f>
        <v>40000</v>
      </c>
      <c r="E341" s="84" t="n">
        <f aca="false">IF(X341=0,0,IF(AND(X341=1,$H$3=1),D341*S341,IF($H$3=2,D341,"N/A")))</f>
        <v>0</v>
      </c>
      <c r="F341" s="84" t="n">
        <f aca="false">E341*W341</f>
        <v>0</v>
      </c>
      <c r="G341" s="32" t="n">
        <f aca="false">VLOOKUP($A341,Table,MATCH(G$4,Curves,0))</f>
        <v>4.0375</v>
      </c>
      <c r="H341" s="98" t="n">
        <f aca="false">G341</f>
        <v>4.0375</v>
      </c>
      <c r="I341" s="99" t="n">
        <f aca="false">H341</f>
        <v>4.0375</v>
      </c>
      <c r="J341" s="32" t="n">
        <f aca="false">VLOOKUP($A341,Table,MATCH(J$4,Curves,0))</f>
        <v>-0.0175</v>
      </c>
      <c r="K341" s="98" t="n">
        <f aca="false">J341</f>
        <v>-0.0175</v>
      </c>
      <c r="L341" s="99" t="n">
        <f aca="false">K341</f>
        <v>-0.0175</v>
      </c>
      <c r="M341" s="32" t="n">
        <f aca="false">VLOOKUP($A341,Table,MATCH(M$4,Curves,0))</f>
        <v>0.01</v>
      </c>
      <c r="N341" s="98" t="n">
        <f aca="false">VLOOKUP($A341,Table,MATCH(N$4,Curves,0))</f>
        <v>0.03</v>
      </c>
      <c r="O341" s="99" t="n">
        <f aca="false">N341</f>
        <v>0.03</v>
      </c>
      <c r="P341" s="100"/>
      <c r="Q341" s="99" t="n">
        <f aca="false">O341+L341+I341</f>
        <v>4.05</v>
      </c>
      <c r="R341" s="100"/>
      <c r="S341" s="35" t="n">
        <f aca="false">A342-A341</f>
        <v>30</v>
      </c>
      <c r="T341" s="101" t="n">
        <f aca="false">CHOOSE(F$3,A342+24,A341)</f>
        <v>46959</v>
      </c>
      <c r="U341" s="35" t="n">
        <f aca="false">T341-C$3</f>
        <v>10185</v>
      </c>
      <c r="V341" s="32" t="n">
        <f aca="false">VLOOKUP($A341,Table,MATCH(V$4,Curves,0))</f>
        <v>0.070859002456139</v>
      </c>
      <c r="W341" s="102" t="n">
        <f aca="false">1/(1+CHOOSE(F$3,(V342+($K$3/10000))/2,(V341+($K$3/10000))/2))^(2*U341/365.25)</f>
        <v>0.143458892049311</v>
      </c>
      <c r="X341" s="35" t="n">
        <f aca="false">IF(AND(mthbeg&lt;=A341,mthend&gt;=A341),1,0)</f>
        <v>0</v>
      </c>
      <c r="Y341" s="35" t="n">
        <f aca="false">S341*X341</f>
        <v>0</v>
      </c>
      <c r="AA341" s="89" t="n">
        <f aca="false">F341*G341</f>
        <v>0</v>
      </c>
      <c r="AB341" s="89" t="n">
        <f aca="false">$F341*H341</f>
        <v>0</v>
      </c>
      <c r="AC341" s="89" t="n">
        <f aca="false">$F341*I341</f>
        <v>0</v>
      </c>
      <c r="AD341" s="89" t="n">
        <f aca="false">$F341*J341</f>
        <v>-0</v>
      </c>
      <c r="AE341" s="89" t="n">
        <f aca="false">$F341*K341</f>
        <v>-0</v>
      </c>
      <c r="AF341" s="89" t="n">
        <f aca="false">$F341*L341</f>
        <v>-0</v>
      </c>
      <c r="AG341" s="89" t="n">
        <f aca="false">$F341*M341</f>
        <v>0</v>
      </c>
      <c r="AH341" s="89" t="n">
        <f aca="false">$F341*N341</f>
        <v>0</v>
      </c>
      <c r="AI341" s="89" t="n">
        <f aca="false">F341*O341</f>
        <v>0</v>
      </c>
      <c r="AJ341" s="93"/>
      <c r="AK341" s="89" t="n">
        <f aca="false">CHOOSE($G$3,AB341-AC341,AC341-AB341)</f>
        <v>0</v>
      </c>
      <c r="AL341" s="89" t="n">
        <f aca="false">CHOOSE($G$3,AE341-AF341,AF341-AE341)</f>
        <v>0</v>
      </c>
      <c r="AM341" s="89" t="n">
        <f aca="false">CHOOSE($G$3,AH341-AI341,AI341-AH341)</f>
        <v>0</v>
      </c>
      <c r="AN341" s="103" t="n">
        <f aca="false">SUM(AK341:AM341)</f>
        <v>0</v>
      </c>
      <c r="AP341" s="89" t="n">
        <f aca="false">CHOOSE($G$3,AA341-AB341,AB341-AA341)</f>
        <v>0</v>
      </c>
      <c r="AQ341" s="89" t="n">
        <f aca="false">CHOOSE($G$3,AD341-AE341,AE341-AD341)</f>
        <v>0</v>
      </c>
      <c r="AR341" s="89" t="n">
        <f aca="false">CHOOSE($G$3,AG341-AH341,AH341-AG341)</f>
        <v>0</v>
      </c>
      <c r="AS341" s="103" t="n">
        <f aca="false">AP341+AQ341+AR341</f>
        <v>0</v>
      </c>
      <c r="AT341" s="103"/>
      <c r="AU341" s="90" t="n">
        <f aca="false">AS341+AN341</f>
        <v>0</v>
      </c>
      <c r="AW341" s="90" t="n">
        <f aca="false">AI341+AF341+AC341</f>
        <v>0</v>
      </c>
      <c r="AX341" s="104"/>
    </row>
    <row r="342" customFormat="false" ht="12" hidden="false" customHeight="true" outlineLevel="0" collapsed="false">
      <c r="A342" s="94" t="n">
        <f aca="false">EDATE(A341,1)</f>
        <v>46935</v>
      </c>
      <c r="B342" s="95" t="n">
        <f aca="false">VLOOKUP(MONTH(A342),Volumes,4)</f>
        <v>40000</v>
      </c>
      <c r="C342" s="96"/>
      <c r="D342" s="97" t="n">
        <f aca="false">B342+C342</f>
        <v>40000</v>
      </c>
      <c r="E342" s="84" t="n">
        <f aca="false">IF(X342=0,0,IF(AND(X342=1,$H$3=1),D342*S342,IF($H$3=2,D342,"N/A")))</f>
        <v>0</v>
      </c>
      <c r="F342" s="84" t="n">
        <f aca="false">E342*W342</f>
        <v>0</v>
      </c>
      <c r="G342" s="32" t="n">
        <f aca="false">VLOOKUP($A342,Table,MATCH(G$4,Curves,0))</f>
        <v>4.0375</v>
      </c>
      <c r="H342" s="98" t="n">
        <f aca="false">G342</f>
        <v>4.0375</v>
      </c>
      <c r="I342" s="99" t="n">
        <f aca="false">H342</f>
        <v>4.0375</v>
      </c>
      <c r="J342" s="32" t="n">
        <f aca="false">VLOOKUP($A342,Table,MATCH(J$4,Curves,0))</f>
        <v>-0.0175</v>
      </c>
      <c r="K342" s="98" t="n">
        <f aca="false">J342</f>
        <v>-0.0175</v>
      </c>
      <c r="L342" s="99" t="n">
        <f aca="false">K342</f>
        <v>-0.0175</v>
      </c>
      <c r="M342" s="32" t="n">
        <f aca="false">VLOOKUP($A342,Table,MATCH(M$4,Curves,0))</f>
        <v>0.01</v>
      </c>
      <c r="N342" s="98" t="n">
        <f aca="false">VLOOKUP($A342,Table,MATCH(N$4,Curves,0))</f>
        <v>0.03</v>
      </c>
      <c r="O342" s="99" t="n">
        <f aca="false">N342</f>
        <v>0.03</v>
      </c>
      <c r="P342" s="100"/>
      <c r="Q342" s="99" t="n">
        <f aca="false">O342+L342+I342</f>
        <v>4.05</v>
      </c>
      <c r="R342" s="100"/>
      <c r="S342" s="35" t="n">
        <f aca="false">A343-A342</f>
        <v>31</v>
      </c>
      <c r="T342" s="101" t="n">
        <f aca="false">CHOOSE(F$3,A343+24,A342)</f>
        <v>46990</v>
      </c>
      <c r="U342" s="35" t="n">
        <f aca="false">T342-C$3</f>
        <v>10216</v>
      </c>
      <c r="V342" s="32" t="n">
        <f aca="false">VLOOKUP($A342,Table,MATCH(V$4,Curves,0))</f>
        <v>0.070859002456139</v>
      </c>
      <c r="W342" s="102" t="n">
        <f aca="false">1/(1+CHOOSE(F$3,(V343+($K$3/10000))/2,(V342+($K$3/10000))/2))^(2*U342/365.25)</f>
        <v>0.142613556613183</v>
      </c>
      <c r="X342" s="35" t="n">
        <f aca="false">IF(AND(mthbeg&lt;=A342,mthend&gt;=A342),1,0)</f>
        <v>0</v>
      </c>
      <c r="Y342" s="35" t="n">
        <f aca="false">S342*X342</f>
        <v>0</v>
      </c>
      <c r="AA342" s="89" t="n">
        <f aca="false">F342*G342</f>
        <v>0</v>
      </c>
      <c r="AB342" s="89" t="n">
        <f aca="false">$F342*H342</f>
        <v>0</v>
      </c>
      <c r="AC342" s="89" t="n">
        <f aca="false">$F342*I342</f>
        <v>0</v>
      </c>
      <c r="AD342" s="89" t="n">
        <f aca="false">$F342*J342</f>
        <v>-0</v>
      </c>
      <c r="AE342" s="89" t="n">
        <f aca="false">$F342*K342</f>
        <v>-0</v>
      </c>
      <c r="AF342" s="89" t="n">
        <f aca="false">$F342*L342</f>
        <v>-0</v>
      </c>
      <c r="AG342" s="89" t="n">
        <f aca="false">$F342*M342</f>
        <v>0</v>
      </c>
      <c r="AH342" s="89" t="n">
        <f aca="false">$F342*N342</f>
        <v>0</v>
      </c>
      <c r="AI342" s="89" t="n">
        <f aca="false">F342*O342</f>
        <v>0</v>
      </c>
      <c r="AJ342" s="93"/>
      <c r="AK342" s="89" t="n">
        <f aca="false">CHOOSE($G$3,AB342-AC342,AC342-AB342)</f>
        <v>0</v>
      </c>
      <c r="AL342" s="89" t="n">
        <f aca="false">CHOOSE($G$3,AE342-AF342,AF342-AE342)</f>
        <v>0</v>
      </c>
      <c r="AM342" s="89" t="n">
        <f aca="false">CHOOSE($G$3,AH342-AI342,AI342-AH342)</f>
        <v>0</v>
      </c>
      <c r="AN342" s="103" t="n">
        <f aca="false">SUM(AK342:AM342)</f>
        <v>0</v>
      </c>
      <c r="AP342" s="89" t="n">
        <f aca="false">CHOOSE($G$3,AA342-AB342,AB342-AA342)</f>
        <v>0</v>
      </c>
      <c r="AQ342" s="89" t="n">
        <f aca="false">CHOOSE($G$3,AD342-AE342,AE342-AD342)</f>
        <v>0</v>
      </c>
      <c r="AR342" s="89" t="n">
        <f aca="false">CHOOSE($G$3,AG342-AH342,AH342-AG342)</f>
        <v>0</v>
      </c>
      <c r="AS342" s="103" t="n">
        <f aca="false">AP342+AQ342+AR342</f>
        <v>0</v>
      </c>
      <c r="AT342" s="103"/>
      <c r="AU342" s="90" t="n">
        <f aca="false">AS342+AN342</f>
        <v>0</v>
      </c>
      <c r="AW342" s="90" t="n">
        <f aca="false">AI342+AF342+AC342</f>
        <v>0</v>
      </c>
      <c r="AX342" s="104"/>
    </row>
    <row r="343" customFormat="false" ht="12" hidden="false" customHeight="true" outlineLevel="0" collapsed="false">
      <c r="A343" s="94" t="n">
        <f aca="false">EDATE(A342,1)</f>
        <v>46966</v>
      </c>
      <c r="B343" s="95" t="n">
        <f aca="false">VLOOKUP(MONTH(A343),Volumes,4)</f>
        <v>40000</v>
      </c>
      <c r="C343" s="96"/>
      <c r="D343" s="97" t="n">
        <f aca="false">B343+C343</f>
        <v>40000</v>
      </c>
      <c r="E343" s="84" t="n">
        <f aca="false">IF(X343=0,0,IF(AND(X343=1,$H$3=1),D343*S343,IF($H$3=2,D343,"N/A")))</f>
        <v>0</v>
      </c>
      <c r="F343" s="84" t="n">
        <f aca="false">E343*W343</f>
        <v>0</v>
      </c>
      <c r="G343" s="32" t="n">
        <f aca="false">VLOOKUP($A343,Table,MATCH(G$4,Curves,0))</f>
        <v>4.0375</v>
      </c>
      <c r="H343" s="98" t="n">
        <f aca="false">G343</f>
        <v>4.0375</v>
      </c>
      <c r="I343" s="99" t="n">
        <f aca="false">H343</f>
        <v>4.0375</v>
      </c>
      <c r="J343" s="32" t="n">
        <f aca="false">VLOOKUP($A343,Table,MATCH(J$4,Curves,0))</f>
        <v>-0.0175</v>
      </c>
      <c r="K343" s="98" t="n">
        <f aca="false">J343</f>
        <v>-0.0175</v>
      </c>
      <c r="L343" s="99" t="n">
        <f aca="false">K343</f>
        <v>-0.0175</v>
      </c>
      <c r="M343" s="32" t="n">
        <f aca="false">VLOOKUP($A343,Table,MATCH(M$4,Curves,0))</f>
        <v>0.01</v>
      </c>
      <c r="N343" s="98" t="n">
        <f aca="false">VLOOKUP($A343,Table,MATCH(N$4,Curves,0))</f>
        <v>0.03</v>
      </c>
      <c r="O343" s="99" t="n">
        <f aca="false">N343</f>
        <v>0.03</v>
      </c>
      <c r="P343" s="100"/>
      <c r="Q343" s="99" t="n">
        <f aca="false">O343+L343+I343</f>
        <v>4.05</v>
      </c>
      <c r="R343" s="100"/>
      <c r="S343" s="35" t="n">
        <f aca="false">A344-A343</f>
        <v>31</v>
      </c>
      <c r="T343" s="101" t="n">
        <f aca="false">CHOOSE(F$3,A344+24,A343)</f>
        <v>47021</v>
      </c>
      <c r="U343" s="35" t="n">
        <f aca="false">T343-C$3</f>
        <v>10247</v>
      </c>
      <c r="V343" s="32" t="n">
        <f aca="false">VLOOKUP($A343,Table,MATCH(V$4,Curves,0))</f>
        <v>0.070859002456139</v>
      </c>
      <c r="W343" s="102" t="n">
        <f aca="false">1/(1+CHOOSE(F$3,(V344+($K$3/10000))/2,(V343+($K$3/10000))/2))^(2*U343/365.25)</f>
        <v>0.141773202339181</v>
      </c>
      <c r="X343" s="35" t="n">
        <f aca="false">IF(AND(mthbeg&lt;=A343,mthend&gt;=A343),1,0)</f>
        <v>0</v>
      </c>
      <c r="Y343" s="35" t="n">
        <f aca="false">S343*X343</f>
        <v>0</v>
      </c>
      <c r="AA343" s="89" t="n">
        <f aca="false">F343*G343</f>
        <v>0</v>
      </c>
      <c r="AB343" s="89" t="n">
        <f aca="false">$F343*H343</f>
        <v>0</v>
      </c>
      <c r="AC343" s="89" t="n">
        <f aca="false">$F343*I343</f>
        <v>0</v>
      </c>
      <c r="AD343" s="89" t="n">
        <f aca="false">$F343*J343</f>
        <v>-0</v>
      </c>
      <c r="AE343" s="89" t="n">
        <f aca="false">$F343*K343</f>
        <v>-0</v>
      </c>
      <c r="AF343" s="89" t="n">
        <f aca="false">$F343*L343</f>
        <v>-0</v>
      </c>
      <c r="AG343" s="89" t="n">
        <f aca="false">$F343*M343</f>
        <v>0</v>
      </c>
      <c r="AH343" s="89" t="n">
        <f aca="false">$F343*N343</f>
        <v>0</v>
      </c>
      <c r="AI343" s="89" t="n">
        <f aca="false">F343*O343</f>
        <v>0</v>
      </c>
      <c r="AJ343" s="93"/>
      <c r="AK343" s="89" t="n">
        <f aca="false">CHOOSE($G$3,AB343-AC343,AC343-AB343)</f>
        <v>0</v>
      </c>
      <c r="AL343" s="89" t="n">
        <f aca="false">CHOOSE($G$3,AE343-AF343,AF343-AE343)</f>
        <v>0</v>
      </c>
      <c r="AM343" s="89" t="n">
        <f aca="false">CHOOSE($G$3,AH343-AI343,AI343-AH343)</f>
        <v>0</v>
      </c>
      <c r="AN343" s="103" t="n">
        <f aca="false">SUM(AK343:AM343)</f>
        <v>0</v>
      </c>
      <c r="AP343" s="89" t="n">
        <f aca="false">CHOOSE($G$3,AA343-AB343,AB343-AA343)</f>
        <v>0</v>
      </c>
      <c r="AQ343" s="89" t="n">
        <f aca="false">CHOOSE($G$3,AD343-AE343,AE343-AD343)</f>
        <v>0</v>
      </c>
      <c r="AR343" s="89" t="n">
        <f aca="false">CHOOSE($G$3,AG343-AH343,AH343-AG343)</f>
        <v>0</v>
      </c>
      <c r="AS343" s="103" t="n">
        <f aca="false">AP343+AQ343+AR343</f>
        <v>0</v>
      </c>
      <c r="AT343" s="103"/>
      <c r="AU343" s="90" t="n">
        <f aca="false">AS343+AN343</f>
        <v>0</v>
      </c>
      <c r="AW343" s="90" t="n">
        <f aca="false">AI343+AF343+AC343</f>
        <v>0</v>
      </c>
      <c r="AX343" s="104"/>
    </row>
    <row r="344" customFormat="false" ht="12" hidden="false" customHeight="true" outlineLevel="0" collapsed="false">
      <c r="A344" s="94" t="n">
        <f aca="false">EDATE(A343,1)</f>
        <v>46997</v>
      </c>
      <c r="B344" s="95" t="n">
        <f aca="false">VLOOKUP(MONTH(A344),Volumes,4)</f>
        <v>20000</v>
      </c>
      <c r="C344" s="96"/>
      <c r="D344" s="97" t="n">
        <f aca="false">B344+C344</f>
        <v>20000</v>
      </c>
      <c r="E344" s="84" t="n">
        <f aca="false">IF(X344=0,0,IF(AND(X344=1,$H$3=1),D344*S344,IF($H$3=2,D344,"N/A")))</f>
        <v>0</v>
      </c>
      <c r="F344" s="84" t="n">
        <f aca="false">E344*W344</f>
        <v>0</v>
      </c>
      <c r="G344" s="32" t="n">
        <f aca="false">VLOOKUP($A344,Table,MATCH(G$4,Curves,0))</f>
        <v>4.0375</v>
      </c>
      <c r="H344" s="98" t="n">
        <f aca="false">G344</f>
        <v>4.0375</v>
      </c>
      <c r="I344" s="99" t="n">
        <f aca="false">H344</f>
        <v>4.0375</v>
      </c>
      <c r="J344" s="32" t="n">
        <f aca="false">VLOOKUP($A344,Table,MATCH(J$4,Curves,0))</f>
        <v>-0.0175</v>
      </c>
      <c r="K344" s="98" t="n">
        <f aca="false">J344</f>
        <v>-0.0175</v>
      </c>
      <c r="L344" s="99" t="n">
        <f aca="false">K344</f>
        <v>-0.0175</v>
      </c>
      <c r="M344" s="32" t="n">
        <f aca="false">VLOOKUP($A344,Table,MATCH(M$4,Curves,0))</f>
        <v>0.01</v>
      </c>
      <c r="N344" s="98" t="n">
        <f aca="false">VLOOKUP($A344,Table,MATCH(N$4,Curves,0))</f>
        <v>0.03</v>
      </c>
      <c r="O344" s="99" t="n">
        <f aca="false">N344</f>
        <v>0.03</v>
      </c>
      <c r="P344" s="100"/>
      <c r="Q344" s="99" t="n">
        <f aca="false">O344+L344+I344</f>
        <v>4.05</v>
      </c>
      <c r="R344" s="100"/>
      <c r="S344" s="35" t="n">
        <f aca="false">A345-A344</f>
        <v>30</v>
      </c>
      <c r="T344" s="101" t="n">
        <f aca="false">CHOOSE(F$3,A345+24,A344)</f>
        <v>47051</v>
      </c>
      <c r="U344" s="35" t="n">
        <f aca="false">T344-C$3</f>
        <v>10277</v>
      </c>
      <c r="V344" s="32" t="n">
        <f aca="false">VLOOKUP($A344,Table,MATCH(V$4,Curves,0))</f>
        <v>0.070859002456139</v>
      </c>
      <c r="W344" s="102" t="n">
        <f aca="false">1/(1+CHOOSE(F$3,(V345+($K$3/10000))/2,(V344+($K$3/10000))/2))^(2*U344/365.25)</f>
        <v>0.140964671349893</v>
      </c>
      <c r="X344" s="35" t="n">
        <f aca="false">IF(AND(mthbeg&lt;=A344,mthend&gt;=A344),1,0)</f>
        <v>0</v>
      </c>
      <c r="Y344" s="35" t="n">
        <f aca="false">S344*X344</f>
        <v>0</v>
      </c>
      <c r="AA344" s="89" t="n">
        <f aca="false">F344*G344</f>
        <v>0</v>
      </c>
      <c r="AB344" s="89" t="n">
        <f aca="false">$F344*H344</f>
        <v>0</v>
      </c>
      <c r="AC344" s="89" t="n">
        <f aca="false">$F344*I344</f>
        <v>0</v>
      </c>
      <c r="AD344" s="89" t="n">
        <f aca="false">$F344*J344</f>
        <v>-0</v>
      </c>
      <c r="AE344" s="89" t="n">
        <f aca="false">$F344*K344</f>
        <v>-0</v>
      </c>
      <c r="AF344" s="89" t="n">
        <f aca="false">$F344*L344</f>
        <v>-0</v>
      </c>
      <c r="AG344" s="89" t="n">
        <f aca="false">$F344*M344</f>
        <v>0</v>
      </c>
      <c r="AH344" s="89" t="n">
        <f aca="false">$F344*N344</f>
        <v>0</v>
      </c>
      <c r="AI344" s="89" t="n">
        <f aca="false">F344*O344</f>
        <v>0</v>
      </c>
      <c r="AJ344" s="93"/>
      <c r="AK344" s="89" t="n">
        <f aca="false">CHOOSE($G$3,AB344-AC344,AC344-AB344)</f>
        <v>0</v>
      </c>
      <c r="AL344" s="89" t="n">
        <f aca="false">CHOOSE($G$3,AE344-AF344,AF344-AE344)</f>
        <v>0</v>
      </c>
      <c r="AM344" s="89" t="n">
        <f aca="false">CHOOSE($G$3,AH344-AI344,AI344-AH344)</f>
        <v>0</v>
      </c>
      <c r="AN344" s="103" t="n">
        <f aca="false">SUM(AK344:AM344)</f>
        <v>0</v>
      </c>
      <c r="AP344" s="89" t="n">
        <f aca="false">CHOOSE($G$3,AA344-AB344,AB344-AA344)</f>
        <v>0</v>
      </c>
      <c r="AQ344" s="89" t="n">
        <f aca="false">CHOOSE($G$3,AD344-AE344,AE344-AD344)</f>
        <v>0</v>
      </c>
      <c r="AR344" s="89" t="n">
        <f aca="false">CHOOSE($G$3,AG344-AH344,AH344-AG344)</f>
        <v>0</v>
      </c>
      <c r="AS344" s="103" t="n">
        <f aca="false">AP344+AQ344+AR344</f>
        <v>0</v>
      </c>
      <c r="AT344" s="103"/>
      <c r="AU344" s="90" t="n">
        <f aca="false">AS344+AN344</f>
        <v>0</v>
      </c>
      <c r="AW344" s="90" t="n">
        <f aca="false">AI344+AF344+AC344</f>
        <v>0</v>
      </c>
      <c r="AX344" s="104"/>
    </row>
    <row r="345" customFormat="false" ht="12" hidden="false" customHeight="true" outlineLevel="0" collapsed="false">
      <c r="A345" s="94" t="n">
        <f aca="false">EDATE(A344,1)</f>
        <v>47027</v>
      </c>
      <c r="B345" s="95" t="n">
        <f aca="false">VLOOKUP(MONTH(A345),Volumes,4)</f>
        <v>10000</v>
      </c>
      <c r="C345" s="96"/>
      <c r="D345" s="97" t="n">
        <f aca="false">B345+C345</f>
        <v>10000</v>
      </c>
      <c r="E345" s="84" t="n">
        <f aca="false">IF(X345=0,0,IF(AND(X345=1,$H$3=1),D345*S345,IF($H$3=2,D345,"N/A")))</f>
        <v>0</v>
      </c>
      <c r="F345" s="84" t="n">
        <f aca="false">E345*W345</f>
        <v>0</v>
      </c>
      <c r="G345" s="32" t="n">
        <f aca="false">VLOOKUP($A345,Table,MATCH(G$4,Curves,0))</f>
        <v>4.0375</v>
      </c>
      <c r="H345" s="98" t="n">
        <f aca="false">G345</f>
        <v>4.0375</v>
      </c>
      <c r="I345" s="99" t="n">
        <f aca="false">H345</f>
        <v>4.0375</v>
      </c>
      <c r="J345" s="32" t="n">
        <f aca="false">VLOOKUP($A345,Table,MATCH(J$4,Curves,0))</f>
        <v>-0.0175</v>
      </c>
      <c r="K345" s="98" t="n">
        <f aca="false">J345</f>
        <v>-0.0175</v>
      </c>
      <c r="L345" s="99" t="n">
        <f aca="false">K345</f>
        <v>-0.0175</v>
      </c>
      <c r="M345" s="32" t="n">
        <f aca="false">VLOOKUP($A345,Table,MATCH(M$4,Curves,0))</f>
        <v>0.01</v>
      </c>
      <c r="N345" s="98" t="n">
        <f aca="false">VLOOKUP($A345,Table,MATCH(N$4,Curves,0))</f>
        <v>0.03</v>
      </c>
      <c r="O345" s="99" t="n">
        <f aca="false">N345</f>
        <v>0.03</v>
      </c>
      <c r="P345" s="100"/>
      <c r="Q345" s="99" t="n">
        <f aca="false">O345+L345+I345</f>
        <v>4.05</v>
      </c>
      <c r="R345" s="100"/>
      <c r="S345" s="35" t="n">
        <f aca="false">A346-A345</f>
        <v>31</v>
      </c>
      <c r="T345" s="101" t="n">
        <f aca="false">CHOOSE(F$3,A346+24,A345)</f>
        <v>47082</v>
      </c>
      <c r="U345" s="35" t="n">
        <f aca="false">T345-C$3</f>
        <v>10308</v>
      </c>
      <c r="V345" s="32" t="n">
        <f aca="false">VLOOKUP($A345,Table,MATCH(V$4,Curves,0))</f>
        <v>0.070859002456139</v>
      </c>
      <c r="W345" s="102" t="n">
        <f aca="false">1/(1+CHOOSE(F$3,(V346+($K$3/10000))/2,(V345+($K$3/10000))/2))^(2*U345/365.25)</f>
        <v>0.140134033177299</v>
      </c>
      <c r="X345" s="35" t="n">
        <f aca="false">IF(AND(mthbeg&lt;=A345,mthend&gt;=A345),1,0)</f>
        <v>0</v>
      </c>
      <c r="Y345" s="35" t="n">
        <f aca="false">S345*X345</f>
        <v>0</v>
      </c>
      <c r="AA345" s="89" t="n">
        <f aca="false">F345*G345</f>
        <v>0</v>
      </c>
      <c r="AB345" s="89" t="n">
        <f aca="false">$F345*H345</f>
        <v>0</v>
      </c>
      <c r="AC345" s="89" t="n">
        <f aca="false">$F345*I345</f>
        <v>0</v>
      </c>
      <c r="AD345" s="89" t="n">
        <f aca="false">$F345*J345</f>
        <v>-0</v>
      </c>
      <c r="AE345" s="89" t="n">
        <f aca="false">$F345*K345</f>
        <v>-0</v>
      </c>
      <c r="AF345" s="89" t="n">
        <f aca="false">$F345*L345</f>
        <v>-0</v>
      </c>
      <c r="AG345" s="89" t="n">
        <f aca="false">$F345*M345</f>
        <v>0</v>
      </c>
      <c r="AH345" s="89" t="n">
        <f aca="false">$F345*N345</f>
        <v>0</v>
      </c>
      <c r="AI345" s="89" t="n">
        <f aca="false">F345*O345</f>
        <v>0</v>
      </c>
      <c r="AJ345" s="93"/>
      <c r="AK345" s="89" t="n">
        <f aca="false">CHOOSE($G$3,AB345-AC345,AC345-AB345)</f>
        <v>0</v>
      </c>
      <c r="AL345" s="89" t="n">
        <f aca="false">CHOOSE($G$3,AE345-AF345,AF345-AE345)</f>
        <v>0</v>
      </c>
      <c r="AM345" s="89" t="n">
        <f aca="false">CHOOSE($G$3,AH345-AI345,AI345-AH345)</f>
        <v>0</v>
      </c>
      <c r="AN345" s="103" t="n">
        <f aca="false">SUM(AK345:AM345)</f>
        <v>0</v>
      </c>
      <c r="AP345" s="89" t="n">
        <f aca="false">CHOOSE($G$3,AA345-AB345,AB345-AA345)</f>
        <v>0</v>
      </c>
      <c r="AQ345" s="89" t="n">
        <f aca="false">CHOOSE($G$3,AD345-AE345,AE345-AD345)</f>
        <v>0</v>
      </c>
      <c r="AR345" s="89" t="n">
        <f aca="false">CHOOSE($G$3,AG345-AH345,AH345-AG345)</f>
        <v>0</v>
      </c>
      <c r="AS345" s="103" t="n">
        <f aca="false">AP345+AQ345+AR345</f>
        <v>0</v>
      </c>
      <c r="AT345" s="103"/>
      <c r="AU345" s="90" t="n">
        <f aca="false">AS345+AN345</f>
        <v>0</v>
      </c>
      <c r="AW345" s="90" t="n">
        <f aca="false">AI345+AF345+AC345</f>
        <v>0</v>
      </c>
      <c r="AX345" s="104"/>
    </row>
    <row r="346" customFormat="false" ht="12" hidden="false" customHeight="true" outlineLevel="0" collapsed="false">
      <c r="A346" s="94" t="n">
        <f aca="false">EDATE(A345,1)</f>
        <v>47058</v>
      </c>
      <c r="B346" s="95" t="n">
        <f aca="false">VLOOKUP(MONTH(A346),Volumes,4)</f>
        <v>10000</v>
      </c>
      <c r="C346" s="96"/>
      <c r="D346" s="97" t="n">
        <f aca="false">B346+C346</f>
        <v>10000</v>
      </c>
      <c r="E346" s="84" t="n">
        <f aca="false">IF(X346=0,0,IF(AND(X346=1,$H$3=1),D346*S346,IF($H$3=2,D346,"N/A")))</f>
        <v>0</v>
      </c>
      <c r="F346" s="84" t="n">
        <f aca="false">E346*W346</f>
        <v>0</v>
      </c>
      <c r="G346" s="32" t="n">
        <f aca="false">VLOOKUP($A346,Table,MATCH(G$4,Curves,0))</f>
        <v>4.0375</v>
      </c>
      <c r="H346" s="98" t="n">
        <f aca="false">G346</f>
        <v>4.0375</v>
      </c>
      <c r="I346" s="99" t="n">
        <f aca="false">H346</f>
        <v>4.0375</v>
      </c>
      <c r="J346" s="32" t="n">
        <f aca="false">VLOOKUP($A346,Table,MATCH(J$4,Curves,0))</f>
        <v>-0.0175</v>
      </c>
      <c r="K346" s="98" t="n">
        <f aca="false">J346</f>
        <v>-0.0175</v>
      </c>
      <c r="L346" s="99" t="n">
        <f aca="false">K346</f>
        <v>-0.0175</v>
      </c>
      <c r="M346" s="32" t="n">
        <f aca="false">VLOOKUP($A346,Table,MATCH(M$4,Curves,0))</f>
        <v>0.01</v>
      </c>
      <c r="N346" s="98" t="n">
        <f aca="false">VLOOKUP($A346,Table,MATCH(N$4,Curves,0))</f>
        <v>0.03</v>
      </c>
      <c r="O346" s="99" t="n">
        <f aca="false">N346</f>
        <v>0.03</v>
      </c>
      <c r="P346" s="100"/>
      <c r="Q346" s="99" t="n">
        <f aca="false">O346+L346+I346</f>
        <v>4.05</v>
      </c>
      <c r="R346" s="100"/>
      <c r="S346" s="35" t="n">
        <f aca="false">A347-A346</f>
        <v>30</v>
      </c>
      <c r="T346" s="101" t="n">
        <f aca="false">CHOOSE(F$3,A347+24,A346)</f>
        <v>47112</v>
      </c>
      <c r="U346" s="35" t="n">
        <f aca="false">T346-C$3</f>
        <v>10338</v>
      </c>
      <c r="V346" s="32" t="n">
        <f aca="false">VLOOKUP($A346,Table,MATCH(V$4,Curves,0))</f>
        <v>0.070859002456139</v>
      </c>
      <c r="W346" s="102" t="n">
        <f aca="false">1/(1+CHOOSE(F$3,(V347+($K$3/10000))/2,(V346+($K$3/10000))/2))^(2*U346/365.25)</f>
        <v>0.139334850351432</v>
      </c>
      <c r="X346" s="35" t="n">
        <f aca="false">IF(AND(mthbeg&lt;=A346,mthend&gt;=A346),1,0)</f>
        <v>0</v>
      </c>
      <c r="Y346" s="35" t="n">
        <f aca="false">S346*X346</f>
        <v>0</v>
      </c>
      <c r="AA346" s="89" t="n">
        <f aca="false">F346*G346</f>
        <v>0</v>
      </c>
      <c r="AB346" s="89" t="n">
        <f aca="false">$F346*H346</f>
        <v>0</v>
      </c>
      <c r="AC346" s="89" t="n">
        <f aca="false">$F346*I346</f>
        <v>0</v>
      </c>
      <c r="AD346" s="89" t="n">
        <f aca="false">$F346*J346</f>
        <v>-0</v>
      </c>
      <c r="AE346" s="89" t="n">
        <f aca="false">$F346*K346</f>
        <v>-0</v>
      </c>
      <c r="AF346" s="89" t="n">
        <f aca="false">$F346*L346</f>
        <v>-0</v>
      </c>
      <c r="AG346" s="89" t="n">
        <f aca="false">$F346*M346</f>
        <v>0</v>
      </c>
      <c r="AH346" s="89" t="n">
        <f aca="false">$F346*N346</f>
        <v>0</v>
      </c>
      <c r="AI346" s="89" t="n">
        <f aca="false">F346*O346</f>
        <v>0</v>
      </c>
      <c r="AJ346" s="93"/>
      <c r="AK346" s="89" t="n">
        <f aca="false">CHOOSE($G$3,AB346-AC346,AC346-AB346)</f>
        <v>0</v>
      </c>
      <c r="AL346" s="89" t="n">
        <f aca="false">CHOOSE($G$3,AE346-AF346,AF346-AE346)</f>
        <v>0</v>
      </c>
      <c r="AM346" s="89" t="n">
        <f aca="false">CHOOSE($G$3,AH346-AI346,AI346-AH346)</f>
        <v>0</v>
      </c>
      <c r="AN346" s="103" t="n">
        <f aca="false">SUM(AK346:AM346)</f>
        <v>0</v>
      </c>
      <c r="AP346" s="89" t="n">
        <f aca="false">CHOOSE($G$3,AA346-AB346,AB346-AA346)</f>
        <v>0</v>
      </c>
      <c r="AQ346" s="89" t="n">
        <f aca="false">CHOOSE($G$3,AD346-AE346,AE346-AD346)</f>
        <v>0</v>
      </c>
      <c r="AR346" s="89" t="n">
        <f aca="false">CHOOSE($G$3,AG346-AH346,AH346-AG346)</f>
        <v>0</v>
      </c>
      <c r="AS346" s="103" t="n">
        <f aca="false">AP346+AQ346+AR346</f>
        <v>0</v>
      </c>
      <c r="AT346" s="103"/>
      <c r="AU346" s="90" t="n">
        <f aca="false">AS346+AN346</f>
        <v>0</v>
      </c>
      <c r="AW346" s="90" t="n">
        <f aca="false">AI346+AF346+AC346</f>
        <v>0</v>
      </c>
      <c r="AX346" s="104"/>
    </row>
    <row r="347" customFormat="false" ht="12" hidden="false" customHeight="true" outlineLevel="0" collapsed="false">
      <c r="A347" s="94" t="n">
        <f aca="false">EDATE(A346,1)</f>
        <v>47088</v>
      </c>
      <c r="B347" s="95" t="n">
        <f aca="false">VLOOKUP(MONTH(A347),Volumes,4)</f>
        <v>10000</v>
      </c>
      <c r="C347" s="96"/>
      <c r="D347" s="97" t="n">
        <f aca="false">B347+C347</f>
        <v>10000</v>
      </c>
      <c r="E347" s="84" t="n">
        <f aca="false">IF(X347=0,0,IF(AND(X347=1,$H$3=1),D347*S347,IF($H$3=2,D347,"N/A")))</f>
        <v>0</v>
      </c>
      <c r="F347" s="84" t="n">
        <f aca="false">E347*W347</f>
        <v>0</v>
      </c>
      <c r="G347" s="32" t="n">
        <f aca="false">VLOOKUP($A347,Table,MATCH(G$4,Curves,0))</f>
        <v>4.0375</v>
      </c>
      <c r="H347" s="98" t="n">
        <f aca="false">G347</f>
        <v>4.0375</v>
      </c>
      <c r="I347" s="99" t="n">
        <f aca="false">H347</f>
        <v>4.0375</v>
      </c>
      <c r="J347" s="32" t="n">
        <f aca="false">VLOOKUP($A347,Table,MATCH(J$4,Curves,0))</f>
        <v>-0.0175</v>
      </c>
      <c r="K347" s="98" t="n">
        <f aca="false">J347</f>
        <v>-0.0175</v>
      </c>
      <c r="L347" s="99" t="n">
        <f aca="false">K347</f>
        <v>-0.0175</v>
      </c>
      <c r="M347" s="32" t="n">
        <f aca="false">VLOOKUP($A347,Table,MATCH(M$4,Curves,0))</f>
        <v>0.01</v>
      </c>
      <c r="N347" s="98" t="n">
        <f aca="false">VLOOKUP($A347,Table,MATCH(N$4,Curves,0))</f>
        <v>0.03</v>
      </c>
      <c r="O347" s="99" t="n">
        <f aca="false">N347</f>
        <v>0.03</v>
      </c>
      <c r="P347" s="100"/>
      <c r="Q347" s="99" t="n">
        <f aca="false">O347+L347+I347</f>
        <v>4.05</v>
      </c>
      <c r="R347" s="100"/>
      <c r="S347" s="35" t="n">
        <f aca="false">A348-A347</f>
        <v>31</v>
      </c>
      <c r="T347" s="101" t="n">
        <f aca="false">CHOOSE(F$3,A348+24,A347)</f>
        <v>47143</v>
      </c>
      <c r="U347" s="35" t="n">
        <f aca="false">T347-C$3</f>
        <v>10369</v>
      </c>
      <c r="V347" s="32" t="n">
        <f aca="false">VLOOKUP($A347,Table,MATCH(V$4,Curves,0))</f>
        <v>0.070859002456139</v>
      </c>
      <c r="W347" s="102" t="n">
        <f aca="false">1/(1+CHOOSE(F$3,(V348+($K$3/10000))/2,(V347+($K$3/10000))/2))^(2*U347/365.25)</f>
        <v>0.138513815943547</v>
      </c>
      <c r="X347" s="35" t="n">
        <f aca="false">IF(AND(mthbeg&lt;=A347,mthend&gt;=A347),1,0)</f>
        <v>0</v>
      </c>
      <c r="Y347" s="35" t="n">
        <f aca="false">S347*X347</f>
        <v>0</v>
      </c>
      <c r="AA347" s="89" t="n">
        <f aca="false">F347*G347</f>
        <v>0</v>
      </c>
      <c r="AB347" s="89" t="n">
        <f aca="false">$F347*H347</f>
        <v>0</v>
      </c>
      <c r="AC347" s="89" t="n">
        <f aca="false">$F347*I347</f>
        <v>0</v>
      </c>
      <c r="AD347" s="89" t="n">
        <f aca="false">$F347*J347</f>
        <v>-0</v>
      </c>
      <c r="AE347" s="89" t="n">
        <f aca="false">$F347*K347</f>
        <v>-0</v>
      </c>
      <c r="AF347" s="89" t="n">
        <f aca="false">$F347*L347</f>
        <v>-0</v>
      </c>
      <c r="AG347" s="89" t="n">
        <f aca="false">$F347*M347</f>
        <v>0</v>
      </c>
      <c r="AH347" s="89" t="n">
        <f aca="false">$F347*N347</f>
        <v>0</v>
      </c>
      <c r="AI347" s="89" t="n">
        <f aca="false">F347*O347</f>
        <v>0</v>
      </c>
      <c r="AJ347" s="93"/>
      <c r="AK347" s="89" t="n">
        <f aca="false">CHOOSE($G$3,AB347-AC347,AC347-AB347)</f>
        <v>0</v>
      </c>
      <c r="AL347" s="89" t="n">
        <f aca="false">CHOOSE($G$3,AE347-AF347,AF347-AE347)</f>
        <v>0</v>
      </c>
      <c r="AM347" s="89" t="n">
        <f aca="false">CHOOSE($G$3,AH347-AI347,AI347-AH347)</f>
        <v>0</v>
      </c>
      <c r="AN347" s="103" t="n">
        <f aca="false">SUM(AK347:AM347)</f>
        <v>0</v>
      </c>
      <c r="AP347" s="89" t="n">
        <f aca="false">CHOOSE($G$3,AA347-AB347,AB347-AA347)</f>
        <v>0</v>
      </c>
      <c r="AQ347" s="89" t="n">
        <f aca="false">CHOOSE($G$3,AD347-AE347,AE347-AD347)</f>
        <v>0</v>
      </c>
      <c r="AR347" s="89" t="n">
        <f aca="false">CHOOSE($G$3,AG347-AH347,AH347-AG347)</f>
        <v>0</v>
      </c>
      <c r="AS347" s="103" t="n">
        <f aca="false">AP347+AQ347+AR347</f>
        <v>0</v>
      </c>
      <c r="AT347" s="103"/>
      <c r="AU347" s="90" t="n">
        <f aca="false">AS347+AN347</f>
        <v>0</v>
      </c>
      <c r="AW347" s="90" t="n">
        <f aca="false">AI347+AF347+AC347</f>
        <v>0</v>
      </c>
      <c r="AX347" s="104"/>
    </row>
    <row r="348" customFormat="false" ht="12" hidden="false" customHeight="true" outlineLevel="0" collapsed="false">
      <c r="A348" s="94" t="n">
        <f aca="false">EDATE(A347,1)</f>
        <v>47119</v>
      </c>
      <c r="B348" s="95" t="n">
        <f aca="false">VLOOKUP(MONTH(A348),Volumes,4)</f>
        <v>10000</v>
      </c>
      <c r="C348" s="96"/>
      <c r="D348" s="97" t="n">
        <f aca="false">B348+C348</f>
        <v>10000</v>
      </c>
      <c r="E348" s="84" t="n">
        <f aca="false">IF(X348=0,0,IF(AND(X348=1,$H$3=1),D348*S348,IF($H$3=2,D348,"N/A")))</f>
        <v>0</v>
      </c>
      <c r="F348" s="84" t="n">
        <f aca="false">E348*W348</f>
        <v>0</v>
      </c>
      <c r="G348" s="32" t="n">
        <f aca="false">VLOOKUP($A348,Table,MATCH(G$4,Curves,0))</f>
        <v>4.0375</v>
      </c>
      <c r="H348" s="98" t="n">
        <f aca="false">G348</f>
        <v>4.0375</v>
      </c>
      <c r="I348" s="99" t="n">
        <f aca="false">H348</f>
        <v>4.0375</v>
      </c>
      <c r="J348" s="32" t="n">
        <f aca="false">VLOOKUP($A348,Table,MATCH(J$4,Curves,0))</f>
        <v>-0.0175</v>
      </c>
      <c r="K348" s="98" t="n">
        <f aca="false">J348</f>
        <v>-0.0175</v>
      </c>
      <c r="L348" s="99" t="n">
        <f aca="false">K348</f>
        <v>-0.0175</v>
      </c>
      <c r="M348" s="32" t="n">
        <f aca="false">VLOOKUP($A348,Table,MATCH(M$4,Curves,0))</f>
        <v>0.01</v>
      </c>
      <c r="N348" s="98" t="n">
        <f aca="false">VLOOKUP($A348,Table,MATCH(N$4,Curves,0))</f>
        <v>0.03</v>
      </c>
      <c r="O348" s="99" t="n">
        <f aca="false">N348</f>
        <v>0.03</v>
      </c>
      <c r="P348" s="100"/>
      <c r="Q348" s="99" t="n">
        <f aca="false">O348+L348+I348</f>
        <v>4.05</v>
      </c>
      <c r="R348" s="100"/>
      <c r="S348" s="35" t="n">
        <f aca="false">A349-A348</f>
        <v>31</v>
      </c>
      <c r="T348" s="101" t="n">
        <f aca="false">CHOOSE(F$3,A349+24,A348)</f>
        <v>47174</v>
      </c>
      <c r="U348" s="35" t="n">
        <f aca="false">T348-C$3</f>
        <v>10400</v>
      </c>
      <c r="V348" s="32" t="n">
        <f aca="false">VLOOKUP($A348,Table,MATCH(V$4,Curves,0))</f>
        <v>0.070859002456139</v>
      </c>
      <c r="W348" s="102" t="n">
        <f aca="false">1/(1+CHOOSE(F$3,(V349+($K$3/10000))/2,(V348+($K$3/10000))/2))^(2*U348/365.25)</f>
        <v>0.137697619503314</v>
      </c>
      <c r="X348" s="35" t="n">
        <f aca="false">IF(AND(mthbeg&lt;=A348,mthend&gt;=A348),1,0)</f>
        <v>0</v>
      </c>
      <c r="Y348" s="35" t="n">
        <f aca="false">S348*X348</f>
        <v>0</v>
      </c>
      <c r="AA348" s="89" t="n">
        <f aca="false">F348*G348</f>
        <v>0</v>
      </c>
      <c r="AB348" s="89" t="n">
        <f aca="false">$F348*H348</f>
        <v>0</v>
      </c>
      <c r="AC348" s="89" t="n">
        <f aca="false">$F348*I348</f>
        <v>0</v>
      </c>
      <c r="AD348" s="89" t="n">
        <f aca="false">$F348*J348</f>
        <v>-0</v>
      </c>
      <c r="AE348" s="89" t="n">
        <f aca="false">$F348*K348</f>
        <v>-0</v>
      </c>
      <c r="AF348" s="89" t="n">
        <f aca="false">$F348*L348</f>
        <v>-0</v>
      </c>
      <c r="AG348" s="89" t="n">
        <f aca="false">$F348*M348</f>
        <v>0</v>
      </c>
      <c r="AH348" s="89" t="n">
        <f aca="false">$F348*N348</f>
        <v>0</v>
      </c>
      <c r="AI348" s="89" t="n">
        <f aca="false">F348*O348</f>
        <v>0</v>
      </c>
      <c r="AJ348" s="93"/>
      <c r="AK348" s="89" t="n">
        <f aca="false">CHOOSE($G$3,AB348-AC348,AC348-AB348)</f>
        <v>0</v>
      </c>
      <c r="AL348" s="89" t="n">
        <f aca="false">CHOOSE($G$3,AE348-AF348,AF348-AE348)</f>
        <v>0</v>
      </c>
      <c r="AM348" s="89" t="n">
        <f aca="false">CHOOSE($G$3,AH348-AI348,AI348-AH348)</f>
        <v>0</v>
      </c>
      <c r="AN348" s="103" t="n">
        <f aca="false">SUM(AK348:AM348)</f>
        <v>0</v>
      </c>
      <c r="AP348" s="89" t="n">
        <f aca="false">CHOOSE($G$3,AA348-AB348,AB348-AA348)</f>
        <v>0</v>
      </c>
      <c r="AQ348" s="89" t="n">
        <f aca="false">CHOOSE($G$3,AD348-AE348,AE348-AD348)</f>
        <v>0</v>
      </c>
      <c r="AR348" s="89" t="n">
        <f aca="false">CHOOSE($G$3,AG348-AH348,AH348-AG348)</f>
        <v>0</v>
      </c>
      <c r="AS348" s="103" t="n">
        <f aca="false">AP348+AQ348+AR348</f>
        <v>0</v>
      </c>
      <c r="AT348" s="103"/>
      <c r="AU348" s="90" t="n">
        <f aca="false">AS348+AN348</f>
        <v>0</v>
      </c>
      <c r="AW348" s="90" t="n">
        <f aca="false">AI348+AF348+AC348</f>
        <v>0</v>
      </c>
      <c r="AX348" s="104"/>
    </row>
    <row r="349" customFormat="false" ht="12" hidden="false" customHeight="true" outlineLevel="0" collapsed="false">
      <c r="A349" s="94" t="n">
        <f aca="false">EDATE(A348,1)</f>
        <v>47150</v>
      </c>
      <c r="B349" s="95" t="n">
        <f aca="false">VLOOKUP(MONTH(A349),Volumes,4)</f>
        <v>10000</v>
      </c>
      <c r="C349" s="96"/>
      <c r="D349" s="97" t="n">
        <f aca="false">B349+C349</f>
        <v>10000</v>
      </c>
      <c r="E349" s="84" t="n">
        <f aca="false">IF(X349=0,0,IF(AND(X349=1,$H$3=1),D349*S349,IF($H$3=2,D349,"N/A")))</f>
        <v>0</v>
      </c>
      <c r="F349" s="84" t="n">
        <f aca="false">E349*W349</f>
        <v>0</v>
      </c>
      <c r="G349" s="32" t="n">
        <f aca="false">VLOOKUP($A349,Table,MATCH(G$4,Curves,0))</f>
        <v>4.0375</v>
      </c>
      <c r="H349" s="98" t="n">
        <f aca="false">G349</f>
        <v>4.0375</v>
      </c>
      <c r="I349" s="99" t="n">
        <f aca="false">H349</f>
        <v>4.0375</v>
      </c>
      <c r="J349" s="32" t="n">
        <f aca="false">VLOOKUP($A349,Table,MATCH(J$4,Curves,0))</f>
        <v>-0.0175</v>
      </c>
      <c r="K349" s="98" t="n">
        <f aca="false">J349</f>
        <v>-0.0175</v>
      </c>
      <c r="L349" s="99" t="n">
        <f aca="false">K349</f>
        <v>-0.0175</v>
      </c>
      <c r="M349" s="32" t="n">
        <f aca="false">VLOOKUP($A349,Table,MATCH(M$4,Curves,0))</f>
        <v>0.01</v>
      </c>
      <c r="N349" s="98" t="n">
        <f aca="false">VLOOKUP($A349,Table,MATCH(N$4,Curves,0))</f>
        <v>0.03</v>
      </c>
      <c r="O349" s="99" t="n">
        <f aca="false">N349</f>
        <v>0.03</v>
      </c>
      <c r="P349" s="100"/>
      <c r="Q349" s="99" t="n">
        <f aca="false">O349+L349+I349</f>
        <v>4.05</v>
      </c>
      <c r="R349" s="100"/>
      <c r="S349" s="35" t="n">
        <f aca="false">A350-A349</f>
        <v>28</v>
      </c>
      <c r="T349" s="101" t="n">
        <f aca="false">CHOOSE(F$3,A350+24,A349)</f>
        <v>47202</v>
      </c>
      <c r="U349" s="35" t="n">
        <f aca="false">T349-C$3</f>
        <v>10428</v>
      </c>
      <c r="V349" s="32" t="n">
        <f aca="false">VLOOKUP($A349,Table,MATCH(V$4,Curves,0))</f>
        <v>0.070859002456139</v>
      </c>
      <c r="W349" s="102" t="n">
        <f aca="false">1/(1+CHOOSE(F$3,(V350+($K$3/10000))/2,(V349+($K$3/10000))/2))^(2*U349/365.25)</f>
        <v>0.13696454443569</v>
      </c>
      <c r="X349" s="35" t="n">
        <f aca="false">IF(AND(mthbeg&lt;=A349,mthend&gt;=A349),1,0)</f>
        <v>0</v>
      </c>
      <c r="Y349" s="35" t="n">
        <f aca="false">S349*X349</f>
        <v>0</v>
      </c>
      <c r="AA349" s="89" t="n">
        <f aca="false">F349*G349</f>
        <v>0</v>
      </c>
      <c r="AB349" s="89" t="n">
        <f aca="false">$F349*H349</f>
        <v>0</v>
      </c>
      <c r="AC349" s="89" t="n">
        <f aca="false">$F349*I349</f>
        <v>0</v>
      </c>
      <c r="AD349" s="89" t="n">
        <f aca="false">$F349*J349</f>
        <v>-0</v>
      </c>
      <c r="AE349" s="89" t="n">
        <f aca="false">$F349*K349</f>
        <v>-0</v>
      </c>
      <c r="AF349" s="89" t="n">
        <f aca="false">$F349*L349</f>
        <v>-0</v>
      </c>
      <c r="AG349" s="89" t="n">
        <f aca="false">$F349*M349</f>
        <v>0</v>
      </c>
      <c r="AH349" s="89" t="n">
        <f aca="false">$F349*N349</f>
        <v>0</v>
      </c>
      <c r="AI349" s="89" t="n">
        <f aca="false">F349*O349</f>
        <v>0</v>
      </c>
      <c r="AJ349" s="93"/>
      <c r="AK349" s="89" t="n">
        <f aca="false">CHOOSE($G$3,AB349-AC349,AC349-AB349)</f>
        <v>0</v>
      </c>
      <c r="AL349" s="89" t="n">
        <f aca="false">CHOOSE($G$3,AE349-AF349,AF349-AE349)</f>
        <v>0</v>
      </c>
      <c r="AM349" s="89" t="n">
        <f aca="false">CHOOSE($G$3,AH349-AI349,AI349-AH349)</f>
        <v>0</v>
      </c>
      <c r="AN349" s="103" t="n">
        <f aca="false">SUM(AK349:AM349)</f>
        <v>0</v>
      </c>
      <c r="AP349" s="89" t="n">
        <f aca="false">CHOOSE($G$3,AA349-AB349,AB349-AA349)</f>
        <v>0</v>
      </c>
      <c r="AQ349" s="89" t="n">
        <f aca="false">CHOOSE($G$3,AD349-AE349,AE349-AD349)</f>
        <v>0</v>
      </c>
      <c r="AR349" s="89" t="n">
        <f aca="false">CHOOSE($G$3,AG349-AH349,AH349-AG349)</f>
        <v>0</v>
      </c>
      <c r="AS349" s="103" t="n">
        <f aca="false">AP349+AQ349+AR349</f>
        <v>0</v>
      </c>
      <c r="AT349" s="103"/>
      <c r="AU349" s="90" t="n">
        <f aca="false">AS349+AN349</f>
        <v>0</v>
      </c>
      <c r="AW349" s="90" t="n">
        <f aca="false">AI349+AF349+AC349</f>
        <v>0</v>
      </c>
      <c r="AX349" s="104"/>
    </row>
    <row r="350" customFormat="false" ht="12" hidden="false" customHeight="true" outlineLevel="0" collapsed="false">
      <c r="A350" s="94" t="n">
        <f aca="false">EDATE(A349,1)</f>
        <v>47178</v>
      </c>
      <c r="B350" s="95" t="n">
        <f aca="false">VLOOKUP(MONTH(A350),Volumes,4)</f>
        <v>10000</v>
      </c>
      <c r="C350" s="96"/>
      <c r="D350" s="97" t="n">
        <f aca="false">B350+C350</f>
        <v>10000</v>
      </c>
      <c r="E350" s="84" t="n">
        <f aca="false">IF(X350=0,0,IF(AND(X350=1,$H$3=1),D350*S350,IF($H$3=2,D350,"N/A")))</f>
        <v>0</v>
      </c>
      <c r="F350" s="84" t="n">
        <f aca="false">E350*W350</f>
        <v>0</v>
      </c>
      <c r="G350" s="32" t="n">
        <f aca="false">VLOOKUP($A350,Table,MATCH(G$4,Curves,0))</f>
        <v>4.0375</v>
      </c>
      <c r="H350" s="98" t="n">
        <f aca="false">G350</f>
        <v>4.0375</v>
      </c>
      <c r="I350" s="99" t="n">
        <f aca="false">H350</f>
        <v>4.0375</v>
      </c>
      <c r="J350" s="32" t="n">
        <f aca="false">VLOOKUP($A350,Table,MATCH(J$4,Curves,0))</f>
        <v>-0.0175</v>
      </c>
      <c r="K350" s="98" t="n">
        <f aca="false">J350</f>
        <v>-0.0175</v>
      </c>
      <c r="L350" s="99" t="n">
        <f aca="false">K350</f>
        <v>-0.0175</v>
      </c>
      <c r="M350" s="32" t="n">
        <f aca="false">VLOOKUP($A350,Table,MATCH(M$4,Curves,0))</f>
        <v>0.01</v>
      </c>
      <c r="N350" s="98" t="n">
        <f aca="false">VLOOKUP($A350,Table,MATCH(N$4,Curves,0))</f>
        <v>0.03</v>
      </c>
      <c r="O350" s="99" t="n">
        <f aca="false">N350</f>
        <v>0.03</v>
      </c>
      <c r="P350" s="100"/>
      <c r="Q350" s="99" t="n">
        <f aca="false">O350+L350+I350</f>
        <v>4.05</v>
      </c>
      <c r="R350" s="100"/>
      <c r="S350" s="35" t="n">
        <f aca="false">A351-A350</f>
        <v>31</v>
      </c>
      <c r="T350" s="101" t="n">
        <f aca="false">CHOOSE(F$3,A351+24,A350)</f>
        <v>47233</v>
      </c>
      <c r="U350" s="35" t="n">
        <f aca="false">T350-C$3</f>
        <v>10459</v>
      </c>
      <c r="V350" s="32" t="n">
        <f aca="false">VLOOKUP($A350,Table,MATCH(V$4,Curves,0))</f>
        <v>0.070859002456139</v>
      </c>
      <c r="W350" s="102" t="n">
        <f aca="false">1/(1+CHOOSE(F$3,(V351+($K$3/10000))/2,(V350+($K$3/10000))/2))^(2*U350/365.25)</f>
        <v>0.136157477120094</v>
      </c>
      <c r="X350" s="35" t="n">
        <f aca="false">IF(AND(mthbeg&lt;=A350,mthend&gt;=A350),1,0)</f>
        <v>0</v>
      </c>
      <c r="Y350" s="35" t="n">
        <f aca="false">S350*X350</f>
        <v>0</v>
      </c>
      <c r="AA350" s="89" t="n">
        <f aca="false">F350*G350</f>
        <v>0</v>
      </c>
      <c r="AB350" s="89" t="n">
        <f aca="false">$F350*H350</f>
        <v>0</v>
      </c>
      <c r="AC350" s="89" t="n">
        <f aca="false">$F350*I350</f>
        <v>0</v>
      </c>
      <c r="AD350" s="89" t="n">
        <f aca="false">$F350*J350</f>
        <v>-0</v>
      </c>
      <c r="AE350" s="89" t="n">
        <f aca="false">$F350*K350</f>
        <v>-0</v>
      </c>
      <c r="AF350" s="89" t="n">
        <f aca="false">$F350*L350</f>
        <v>-0</v>
      </c>
      <c r="AG350" s="89" t="n">
        <f aca="false">$F350*M350</f>
        <v>0</v>
      </c>
      <c r="AH350" s="89" t="n">
        <f aca="false">$F350*N350</f>
        <v>0</v>
      </c>
      <c r="AI350" s="89" t="n">
        <f aca="false">F350*O350</f>
        <v>0</v>
      </c>
      <c r="AJ350" s="93"/>
      <c r="AK350" s="89" t="n">
        <f aca="false">CHOOSE($G$3,AB350-AC350,AC350-AB350)</f>
        <v>0</v>
      </c>
      <c r="AL350" s="89" t="n">
        <f aca="false">CHOOSE($G$3,AE350-AF350,AF350-AE350)</f>
        <v>0</v>
      </c>
      <c r="AM350" s="89" t="n">
        <f aca="false">CHOOSE($G$3,AH350-AI350,AI350-AH350)</f>
        <v>0</v>
      </c>
      <c r="AN350" s="103" t="n">
        <f aca="false">SUM(AK350:AM350)</f>
        <v>0</v>
      </c>
      <c r="AP350" s="89" t="n">
        <f aca="false">CHOOSE($G$3,AA350-AB350,AB350-AA350)</f>
        <v>0</v>
      </c>
      <c r="AQ350" s="89" t="n">
        <f aca="false">CHOOSE($G$3,AD350-AE350,AE350-AD350)</f>
        <v>0</v>
      </c>
      <c r="AR350" s="89" t="n">
        <f aca="false">CHOOSE($G$3,AG350-AH350,AH350-AG350)</f>
        <v>0</v>
      </c>
      <c r="AS350" s="103" t="n">
        <f aca="false">AP350+AQ350+AR350</f>
        <v>0</v>
      </c>
      <c r="AT350" s="103"/>
      <c r="AU350" s="90" t="n">
        <f aca="false">AS350+AN350</f>
        <v>0</v>
      </c>
      <c r="AW350" s="90" t="n">
        <f aca="false">AI350+AF350+AC350</f>
        <v>0</v>
      </c>
      <c r="AX350" s="104"/>
    </row>
    <row r="351" customFormat="false" ht="12" hidden="false" customHeight="true" outlineLevel="0" collapsed="false">
      <c r="A351" s="94" t="n">
        <f aca="false">EDATE(A350,1)</f>
        <v>47209</v>
      </c>
      <c r="B351" s="95" t="n">
        <f aca="false">VLOOKUP(MONTH(A351),Volumes,4)</f>
        <v>10000</v>
      </c>
      <c r="C351" s="96"/>
      <c r="D351" s="97" t="n">
        <f aca="false">B351+C351</f>
        <v>10000</v>
      </c>
      <c r="E351" s="84" t="n">
        <f aca="false">IF(X351=0,0,IF(AND(X351=1,$H$3=1),D351*S351,IF($H$3=2,D351,"N/A")))</f>
        <v>0</v>
      </c>
      <c r="F351" s="84" t="n">
        <f aca="false">E351*W351</f>
        <v>0</v>
      </c>
      <c r="G351" s="32" t="n">
        <f aca="false">VLOOKUP($A351,Table,MATCH(G$4,Curves,0))</f>
        <v>4.0375</v>
      </c>
      <c r="H351" s="98" t="n">
        <f aca="false">G351</f>
        <v>4.0375</v>
      </c>
      <c r="I351" s="99" t="n">
        <f aca="false">H351</f>
        <v>4.0375</v>
      </c>
      <c r="J351" s="32" t="n">
        <f aca="false">VLOOKUP($A351,Table,MATCH(J$4,Curves,0))</f>
        <v>-0.0175</v>
      </c>
      <c r="K351" s="98" t="n">
        <f aca="false">J351</f>
        <v>-0.0175</v>
      </c>
      <c r="L351" s="99" t="n">
        <f aca="false">K351</f>
        <v>-0.0175</v>
      </c>
      <c r="M351" s="32" t="n">
        <f aca="false">VLOOKUP($A351,Table,MATCH(M$4,Curves,0))</f>
        <v>0.01</v>
      </c>
      <c r="N351" s="98" t="n">
        <f aca="false">VLOOKUP($A351,Table,MATCH(N$4,Curves,0))</f>
        <v>0.03</v>
      </c>
      <c r="O351" s="99" t="n">
        <f aca="false">N351</f>
        <v>0.03</v>
      </c>
      <c r="P351" s="100"/>
      <c r="Q351" s="99" t="n">
        <f aca="false">O351+L351+I351</f>
        <v>4.05</v>
      </c>
      <c r="R351" s="100"/>
      <c r="S351" s="35" t="n">
        <f aca="false">A352-A351</f>
        <v>30</v>
      </c>
      <c r="T351" s="101" t="n">
        <f aca="false">CHOOSE(F$3,A352+24,A351)</f>
        <v>47263</v>
      </c>
      <c r="U351" s="35" t="n">
        <f aca="false">T351-C$3</f>
        <v>10489</v>
      </c>
      <c r="V351" s="32" t="n">
        <f aca="false">VLOOKUP($A351,Table,MATCH(V$4,Curves,0))</f>
        <v>0.070859002456139</v>
      </c>
      <c r="W351" s="102" t="n">
        <f aca="false">1/(1+CHOOSE(F$3,(V352+($K$3/10000))/2,(V351+($K$3/10000))/2))^(2*U351/365.25)</f>
        <v>0.135380972549002</v>
      </c>
      <c r="X351" s="35" t="n">
        <f aca="false">IF(AND(mthbeg&lt;=A351,mthend&gt;=A351),1,0)</f>
        <v>0</v>
      </c>
      <c r="Y351" s="35" t="n">
        <f aca="false">S351*X351</f>
        <v>0</v>
      </c>
      <c r="AA351" s="89" t="n">
        <f aca="false">F351*G351</f>
        <v>0</v>
      </c>
      <c r="AB351" s="89" t="n">
        <f aca="false">$F351*H351</f>
        <v>0</v>
      </c>
      <c r="AC351" s="89" t="n">
        <f aca="false">$F351*I351</f>
        <v>0</v>
      </c>
      <c r="AD351" s="89" t="n">
        <f aca="false">$F351*J351</f>
        <v>-0</v>
      </c>
      <c r="AE351" s="89" t="n">
        <f aca="false">$F351*K351</f>
        <v>-0</v>
      </c>
      <c r="AF351" s="89" t="n">
        <f aca="false">$F351*L351</f>
        <v>-0</v>
      </c>
      <c r="AG351" s="89" t="n">
        <f aca="false">$F351*M351</f>
        <v>0</v>
      </c>
      <c r="AH351" s="89" t="n">
        <f aca="false">$F351*N351</f>
        <v>0</v>
      </c>
      <c r="AI351" s="89" t="n">
        <f aca="false">F351*O351</f>
        <v>0</v>
      </c>
      <c r="AJ351" s="93"/>
      <c r="AK351" s="89" t="n">
        <f aca="false">CHOOSE($G$3,AB351-AC351,AC351-AB351)</f>
        <v>0</v>
      </c>
      <c r="AL351" s="89" t="n">
        <f aca="false">CHOOSE($G$3,AE351-AF351,AF351-AE351)</f>
        <v>0</v>
      </c>
      <c r="AM351" s="89" t="n">
        <f aca="false">CHOOSE($G$3,AH351-AI351,AI351-AH351)</f>
        <v>0</v>
      </c>
      <c r="AN351" s="103" t="n">
        <f aca="false">SUM(AK351:AM351)</f>
        <v>0</v>
      </c>
      <c r="AP351" s="89" t="n">
        <f aca="false">CHOOSE($G$3,AA351-AB351,AB351-AA351)</f>
        <v>0</v>
      </c>
      <c r="AQ351" s="89" t="n">
        <f aca="false">CHOOSE($G$3,AD351-AE351,AE351-AD351)</f>
        <v>0</v>
      </c>
      <c r="AR351" s="89" t="n">
        <f aca="false">CHOOSE($G$3,AG351-AH351,AH351-AG351)</f>
        <v>0</v>
      </c>
      <c r="AS351" s="103" t="n">
        <f aca="false">AP351+AQ351+AR351</f>
        <v>0</v>
      </c>
      <c r="AT351" s="103"/>
      <c r="AU351" s="90" t="n">
        <f aca="false">AS351+AN351</f>
        <v>0</v>
      </c>
      <c r="AW351" s="90" t="n">
        <f aca="false">AI351+AF351+AC351</f>
        <v>0</v>
      </c>
      <c r="AX351" s="104"/>
    </row>
    <row r="352" customFormat="false" ht="12" hidden="false" customHeight="true" outlineLevel="0" collapsed="false">
      <c r="A352" s="94" t="n">
        <f aca="false">EDATE(A351,1)</f>
        <v>47239</v>
      </c>
      <c r="B352" s="95" t="n">
        <f aca="false">VLOOKUP(MONTH(A352),Volumes,4)</f>
        <v>20000</v>
      </c>
      <c r="C352" s="96"/>
      <c r="D352" s="97" t="n">
        <f aca="false">B352+C352</f>
        <v>20000</v>
      </c>
      <c r="E352" s="84" t="n">
        <f aca="false">IF(X352=0,0,IF(AND(X352=1,$H$3=1),D352*S352,IF($H$3=2,D352,"N/A")))</f>
        <v>0</v>
      </c>
      <c r="F352" s="84" t="n">
        <f aca="false">E352*W352</f>
        <v>0</v>
      </c>
      <c r="G352" s="32" t="n">
        <f aca="false">VLOOKUP($A352,Table,MATCH(G$4,Curves,0))</f>
        <v>4.0375</v>
      </c>
      <c r="H352" s="98" t="n">
        <f aca="false">G352</f>
        <v>4.0375</v>
      </c>
      <c r="I352" s="99" t="n">
        <f aca="false">H352</f>
        <v>4.0375</v>
      </c>
      <c r="J352" s="32" t="n">
        <f aca="false">VLOOKUP($A352,Table,MATCH(J$4,Curves,0))</f>
        <v>-0.0175</v>
      </c>
      <c r="K352" s="98" t="n">
        <f aca="false">J352</f>
        <v>-0.0175</v>
      </c>
      <c r="L352" s="99" t="n">
        <f aca="false">K352</f>
        <v>-0.0175</v>
      </c>
      <c r="M352" s="32" t="n">
        <f aca="false">VLOOKUP($A352,Table,MATCH(M$4,Curves,0))</f>
        <v>0.01</v>
      </c>
      <c r="N352" s="98" t="n">
        <f aca="false">VLOOKUP($A352,Table,MATCH(N$4,Curves,0))</f>
        <v>0.03</v>
      </c>
      <c r="O352" s="99" t="n">
        <f aca="false">N352</f>
        <v>0.03</v>
      </c>
      <c r="P352" s="100"/>
      <c r="Q352" s="99" t="n">
        <f aca="false">O352+L352+I352</f>
        <v>4.05</v>
      </c>
      <c r="R352" s="100"/>
      <c r="S352" s="35" t="n">
        <f aca="false">A353-A352</f>
        <v>31</v>
      </c>
      <c r="T352" s="101" t="n">
        <f aca="false">CHOOSE(F$3,A353+24,A352)</f>
        <v>47294</v>
      </c>
      <c r="U352" s="35" t="n">
        <f aca="false">T352-C$3</f>
        <v>10520</v>
      </c>
      <c r="V352" s="32" t="n">
        <f aca="false">VLOOKUP($A352,Table,MATCH(V$4,Curves,0))</f>
        <v>0.070859002456139</v>
      </c>
      <c r="W352" s="102" t="n">
        <f aca="false">1/(1+CHOOSE(F$3,(V353+($K$3/10000))/2,(V352+($K$3/10000))/2))^(2*U352/365.25)</f>
        <v>0.134583236473961</v>
      </c>
      <c r="X352" s="35" t="n">
        <f aca="false">IF(AND(mthbeg&lt;=A352,mthend&gt;=A352),1,0)</f>
        <v>0</v>
      </c>
      <c r="Y352" s="35" t="n">
        <f aca="false">S352*X352</f>
        <v>0</v>
      </c>
      <c r="AA352" s="89" t="n">
        <f aca="false">F352*G352</f>
        <v>0</v>
      </c>
      <c r="AB352" s="89" t="n">
        <f aca="false">$F352*H352</f>
        <v>0</v>
      </c>
      <c r="AC352" s="89" t="n">
        <f aca="false">$F352*I352</f>
        <v>0</v>
      </c>
      <c r="AD352" s="89" t="n">
        <f aca="false">$F352*J352</f>
        <v>-0</v>
      </c>
      <c r="AE352" s="89" t="n">
        <f aca="false">$F352*K352</f>
        <v>-0</v>
      </c>
      <c r="AF352" s="89" t="n">
        <f aca="false">$F352*L352</f>
        <v>-0</v>
      </c>
      <c r="AG352" s="89" t="n">
        <f aca="false">$F352*M352</f>
        <v>0</v>
      </c>
      <c r="AH352" s="89" t="n">
        <f aca="false">$F352*N352</f>
        <v>0</v>
      </c>
      <c r="AI352" s="89" t="n">
        <f aca="false">F352*O352</f>
        <v>0</v>
      </c>
      <c r="AJ352" s="93"/>
      <c r="AK352" s="89" t="n">
        <f aca="false">CHOOSE($G$3,AB352-AC352,AC352-AB352)</f>
        <v>0</v>
      </c>
      <c r="AL352" s="89" t="n">
        <f aca="false">CHOOSE($G$3,AE352-AF352,AF352-AE352)</f>
        <v>0</v>
      </c>
      <c r="AM352" s="89" t="n">
        <f aca="false">CHOOSE($G$3,AH352-AI352,AI352-AH352)</f>
        <v>0</v>
      </c>
      <c r="AN352" s="103" t="n">
        <f aca="false">SUM(AK352:AM352)</f>
        <v>0</v>
      </c>
      <c r="AP352" s="89" t="n">
        <f aca="false">CHOOSE($G$3,AA352-AB352,AB352-AA352)</f>
        <v>0</v>
      </c>
      <c r="AQ352" s="89" t="n">
        <f aca="false">CHOOSE($G$3,AD352-AE352,AE352-AD352)</f>
        <v>0</v>
      </c>
      <c r="AR352" s="89" t="n">
        <f aca="false">CHOOSE($G$3,AG352-AH352,AH352-AG352)</f>
        <v>0</v>
      </c>
      <c r="AS352" s="103" t="n">
        <f aca="false">AP352+AQ352+AR352</f>
        <v>0</v>
      </c>
      <c r="AT352" s="103"/>
      <c r="AU352" s="90" t="n">
        <f aca="false">AS352+AN352</f>
        <v>0</v>
      </c>
      <c r="AW352" s="90" t="n">
        <f aca="false">AI352+AF352+AC352</f>
        <v>0</v>
      </c>
      <c r="AX352" s="104"/>
    </row>
    <row r="353" customFormat="false" ht="12" hidden="false" customHeight="true" outlineLevel="0" collapsed="false">
      <c r="A353" s="94" t="n">
        <f aca="false">EDATE(A352,1)</f>
        <v>47270</v>
      </c>
      <c r="B353" s="95" t="n">
        <f aca="false">VLOOKUP(MONTH(A353),Volumes,4)</f>
        <v>40000</v>
      </c>
      <c r="C353" s="96"/>
      <c r="D353" s="97" t="n">
        <f aca="false">B353+C353</f>
        <v>40000</v>
      </c>
      <c r="E353" s="84" t="n">
        <f aca="false">IF(X353=0,0,IF(AND(X353=1,$H$3=1),D353*S353,IF($H$3=2,D353,"N/A")))</f>
        <v>0</v>
      </c>
      <c r="F353" s="84" t="n">
        <f aca="false">E353*W353</f>
        <v>0</v>
      </c>
      <c r="G353" s="32" t="n">
        <f aca="false">VLOOKUP($A353,Table,MATCH(G$4,Curves,0))</f>
        <v>4.0375</v>
      </c>
      <c r="H353" s="98" t="n">
        <f aca="false">G353</f>
        <v>4.0375</v>
      </c>
      <c r="I353" s="99" t="n">
        <f aca="false">H353</f>
        <v>4.0375</v>
      </c>
      <c r="J353" s="32" t="n">
        <f aca="false">VLOOKUP($A353,Table,MATCH(J$4,Curves,0))</f>
        <v>-0.0175</v>
      </c>
      <c r="K353" s="98" t="n">
        <f aca="false">J353</f>
        <v>-0.0175</v>
      </c>
      <c r="L353" s="99" t="n">
        <f aca="false">K353</f>
        <v>-0.0175</v>
      </c>
      <c r="M353" s="32" t="n">
        <f aca="false">VLOOKUP($A353,Table,MATCH(M$4,Curves,0))</f>
        <v>0.01</v>
      </c>
      <c r="N353" s="98" t="n">
        <f aca="false">VLOOKUP($A353,Table,MATCH(N$4,Curves,0))</f>
        <v>0.03</v>
      </c>
      <c r="O353" s="99" t="n">
        <f aca="false">N353</f>
        <v>0.03</v>
      </c>
      <c r="P353" s="100"/>
      <c r="Q353" s="99" t="n">
        <f aca="false">O353+L353+I353</f>
        <v>4.05</v>
      </c>
      <c r="R353" s="100"/>
      <c r="S353" s="35" t="n">
        <f aca="false">A354-A353</f>
        <v>30</v>
      </c>
      <c r="T353" s="101" t="n">
        <f aca="false">CHOOSE(F$3,A354+24,A353)</f>
        <v>47324</v>
      </c>
      <c r="U353" s="35" t="n">
        <f aca="false">T353-C$3</f>
        <v>10550</v>
      </c>
      <c r="V353" s="32" t="n">
        <f aca="false">VLOOKUP($A353,Table,MATCH(V$4,Curves,0))</f>
        <v>0.070859002456139</v>
      </c>
      <c r="W353" s="102" t="n">
        <f aca="false">1/(1+CHOOSE(F$3,(V354+($K$3/10000))/2,(V353+($K$3/10000))/2))^(2*U353/365.25)</f>
        <v>0.133815709779689</v>
      </c>
      <c r="X353" s="35" t="n">
        <f aca="false">IF(AND(mthbeg&lt;=A353,mthend&gt;=A353),1,0)</f>
        <v>0</v>
      </c>
      <c r="Y353" s="35" t="n">
        <f aca="false">S353*X353</f>
        <v>0</v>
      </c>
      <c r="AA353" s="89" t="n">
        <f aca="false">F353*G353</f>
        <v>0</v>
      </c>
      <c r="AB353" s="89" t="n">
        <f aca="false">$F353*H353</f>
        <v>0</v>
      </c>
      <c r="AC353" s="89" t="n">
        <f aca="false">$F353*I353</f>
        <v>0</v>
      </c>
      <c r="AD353" s="89" t="n">
        <f aca="false">$F353*J353</f>
        <v>-0</v>
      </c>
      <c r="AE353" s="89" t="n">
        <f aca="false">$F353*K353</f>
        <v>-0</v>
      </c>
      <c r="AF353" s="89" t="n">
        <f aca="false">$F353*L353</f>
        <v>-0</v>
      </c>
      <c r="AG353" s="89" t="n">
        <f aca="false">$F353*M353</f>
        <v>0</v>
      </c>
      <c r="AH353" s="89" t="n">
        <f aca="false">$F353*N353</f>
        <v>0</v>
      </c>
      <c r="AI353" s="89" t="n">
        <f aca="false">F353*O353</f>
        <v>0</v>
      </c>
      <c r="AJ353" s="93"/>
      <c r="AK353" s="89" t="n">
        <f aca="false">CHOOSE($G$3,AB353-AC353,AC353-AB353)</f>
        <v>0</v>
      </c>
      <c r="AL353" s="89" t="n">
        <f aca="false">CHOOSE($G$3,AE353-AF353,AF353-AE353)</f>
        <v>0</v>
      </c>
      <c r="AM353" s="89" t="n">
        <f aca="false">CHOOSE($G$3,AH353-AI353,AI353-AH353)</f>
        <v>0</v>
      </c>
      <c r="AN353" s="103" t="n">
        <f aca="false">SUM(AK353:AM353)</f>
        <v>0</v>
      </c>
      <c r="AP353" s="89" t="n">
        <f aca="false">CHOOSE($G$3,AA353-AB353,AB353-AA353)</f>
        <v>0</v>
      </c>
      <c r="AQ353" s="89" t="n">
        <f aca="false">CHOOSE($G$3,AD353-AE353,AE353-AD353)</f>
        <v>0</v>
      </c>
      <c r="AR353" s="89" t="n">
        <f aca="false">CHOOSE($G$3,AG353-AH353,AH353-AG353)</f>
        <v>0</v>
      </c>
      <c r="AS353" s="103" t="n">
        <f aca="false">AP353+AQ353+AR353</f>
        <v>0</v>
      </c>
      <c r="AT353" s="103"/>
      <c r="AU353" s="90" t="n">
        <f aca="false">AS353+AN353</f>
        <v>0</v>
      </c>
      <c r="AW353" s="90" t="n">
        <f aca="false">AI353+AF353+AC353</f>
        <v>0</v>
      </c>
      <c r="AX353" s="104"/>
    </row>
    <row r="354" customFormat="false" ht="12" hidden="false" customHeight="true" outlineLevel="0" collapsed="false">
      <c r="A354" s="94" t="n">
        <f aca="false">EDATE(A353,1)</f>
        <v>47300</v>
      </c>
      <c r="B354" s="95" t="n">
        <f aca="false">VLOOKUP(MONTH(A354),Volumes,4)</f>
        <v>40000</v>
      </c>
      <c r="C354" s="96"/>
      <c r="D354" s="97" t="n">
        <f aca="false">B354+C354</f>
        <v>40000</v>
      </c>
      <c r="E354" s="84" t="n">
        <f aca="false">IF(X354=0,0,IF(AND(X354=1,$H$3=1),D354*S354,IF($H$3=2,D354,"N/A")))</f>
        <v>0</v>
      </c>
      <c r="F354" s="84" t="n">
        <f aca="false">E354*W354</f>
        <v>0</v>
      </c>
      <c r="G354" s="32" t="n">
        <f aca="false">VLOOKUP($A354,Table,MATCH(G$4,Curves,0))</f>
        <v>4.0375</v>
      </c>
      <c r="H354" s="98" t="n">
        <f aca="false">G354</f>
        <v>4.0375</v>
      </c>
      <c r="I354" s="99" t="n">
        <f aca="false">H354</f>
        <v>4.0375</v>
      </c>
      <c r="J354" s="32" t="n">
        <f aca="false">VLOOKUP($A354,Table,MATCH(J$4,Curves,0))</f>
        <v>-0.0175</v>
      </c>
      <c r="K354" s="98" t="n">
        <f aca="false">J354</f>
        <v>-0.0175</v>
      </c>
      <c r="L354" s="99" t="n">
        <f aca="false">K354</f>
        <v>-0.0175</v>
      </c>
      <c r="M354" s="32" t="n">
        <f aca="false">VLOOKUP($A354,Table,MATCH(M$4,Curves,0))</f>
        <v>0.01</v>
      </c>
      <c r="N354" s="98" t="n">
        <f aca="false">VLOOKUP($A354,Table,MATCH(N$4,Curves,0))</f>
        <v>0.03</v>
      </c>
      <c r="O354" s="99" t="n">
        <f aca="false">N354</f>
        <v>0.03</v>
      </c>
      <c r="P354" s="100"/>
      <c r="Q354" s="99" t="n">
        <f aca="false">O354+L354+I354</f>
        <v>4.05</v>
      </c>
      <c r="R354" s="100"/>
      <c r="S354" s="35" t="n">
        <f aca="false">A355-A354</f>
        <v>31</v>
      </c>
      <c r="T354" s="101" t="n">
        <f aca="false">CHOOSE(F$3,A355+24,A354)</f>
        <v>47355</v>
      </c>
      <c r="U354" s="35" t="n">
        <f aca="false">T354-C$3</f>
        <v>10581</v>
      </c>
      <c r="V354" s="32" t="n">
        <f aca="false">VLOOKUP($A354,Table,MATCH(V$4,Curves,0))</f>
        <v>0.070859002456139</v>
      </c>
      <c r="W354" s="102" t="n">
        <f aca="false">1/(1+CHOOSE(F$3,(V355+($K$3/10000))/2,(V354+($K$3/10000))/2))^(2*U354/365.25)</f>
        <v>0.13302719705823</v>
      </c>
      <c r="X354" s="35" t="n">
        <f aca="false">IF(AND(mthbeg&lt;=A354,mthend&gt;=A354),1,0)</f>
        <v>0</v>
      </c>
      <c r="Y354" s="35" t="n">
        <f aca="false">S354*X354</f>
        <v>0</v>
      </c>
      <c r="AA354" s="89" t="n">
        <f aca="false">F354*G354</f>
        <v>0</v>
      </c>
      <c r="AB354" s="89" t="n">
        <f aca="false">$F354*H354</f>
        <v>0</v>
      </c>
      <c r="AC354" s="89" t="n">
        <f aca="false">$F354*I354</f>
        <v>0</v>
      </c>
      <c r="AD354" s="89" t="n">
        <f aca="false">$F354*J354</f>
        <v>-0</v>
      </c>
      <c r="AE354" s="89" t="n">
        <f aca="false">$F354*K354</f>
        <v>-0</v>
      </c>
      <c r="AF354" s="89" t="n">
        <f aca="false">$F354*L354</f>
        <v>-0</v>
      </c>
      <c r="AG354" s="89" t="n">
        <f aca="false">$F354*M354</f>
        <v>0</v>
      </c>
      <c r="AH354" s="89" t="n">
        <f aca="false">$F354*N354</f>
        <v>0</v>
      </c>
      <c r="AI354" s="89" t="n">
        <f aca="false">F354*O354</f>
        <v>0</v>
      </c>
      <c r="AJ354" s="93"/>
      <c r="AK354" s="89" t="n">
        <f aca="false">CHOOSE($G$3,AB354-AC354,AC354-AB354)</f>
        <v>0</v>
      </c>
      <c r="AL354" s="89" t="n">
        <f aca="false">CHOOSE($G$3,AE354-AF354,AF354-AE354)</f>
        <v>0</v>
      </c>
      <c r="AM354" s="89" t="n">
        <f aca="false">CHOOSE($G$3,AH354-AI354,AI354-AH354)</f>
        <v>0</v>
      </c>
      <c r="AN354" s="103" t="n">
        <f aca="false">SUM(AK354:AM354)</f>
        <v>0</v>
      </c>
      <c r="AP354" s="89" t="n">
        <f aca="false">CHOOSE($G$3,AA354-AB354,AB354-AA354)</f>
        <v>0</v>
      </c>
      <c r="AQ354" s="89" t="n">
        <f aca="false">CHOOSE($G$3,AD354-AE354,AE354-AD354)</f>
        <v>0</v>
      </c>
      <c r="AR354" s="89" t="n">
        <f aca="false">CHOOSE($G$3,AG354-AH354,AH354-AG354)</f>
        <v>0</v>
      </c>
      <c r="AS354" s="103" t="n">
        <f aca="false">AP354+AQ354+AR354</f>
        <v>0</v>
      </c>
      <c r="AT354" s="103"/>
      <c r="AU354" s="90" t="n">
        <f aca="false">AS354+AN354</f>
        <v>0</v>
      </c>
      <c r="AW354" s="90" t="n">
        <f aca="false">AI354+AF354+AC354</f>
        <v>0</v>
      </c>
      <c r="AX354" s="104"/>
    </row>
    <row r="355" customFormat="false" ht="12" hidden="false" customHeight="true" outlineLevel="0" collapsed="false">
      <c r="A355" s="94" t="n">
        <f aca="false">EDATE(A354,1)</f>
        <v>47331</v>
      </c>
      <c r="B355" s="95" t="n">
        <f aca="false">VLOOKUP(MONTH(A355),Volumes,4)</f>
        <v>40000</v>
      </c>
      <c r="C355" s="96"/>
      <c r="D355" s="97" t="n">
        <f aca="false">B355+C355</f>
        <v>40000</v>
      </c>
      <c r="E355" s="84" t="n">
        <f aca="false">IF(X355=0,0,IF(AND(X355=1,$H$3=1),D355*S355,IF($H$3=2,D355,"N/A")))</f>
        <v>0</v>
      </c>
      <c r="F355" s="84" t="n">
        <f aca="false">E355*W355</f>
        <v>0</v>
      </c>
      <c r="G355" s="32" t="n">
        <f aca="false">VLOOKUP($A355,Table,MATCH(G$4,Curves,0))</f>
        <v>4.0375</v>
      </c>
      <c r="H355" s="98" t="n">
        <f aca="false">G355</f>
        <v>4.0375</v>
      </c>
      <c r="I355" s="99" t="n">
        <f aca="false">H355</f>
        <v>4.0375</v>
      </c>
      <c r="J355" s="32" t="n">
        <f aca="false">VLOOKUP($A355,Table,MATCH(J$4,Curves,0))</f>
        <v>-0.0175</v>
      </c>
      <c r="K355" s="98" t="n">
        <f aca="false">J355</f>
        <v>-0.0175</v>
      </c>
      <c r="L355" s="99" t="n">
        <f aca="false">K355</f>
        <v>-0.0175</v>
      </c>
      <c r="M355" s="32" t="n">
        <f aca="false">VLOOKUP($A355,Table,MATCH(M$4,Curves,0))</f>
        <v>0.01</v>
      </c>
      <c r="N355" s="98" t="n">
        <f aca="false">VLOOKUP($A355,Table,MATCH(N$4,Curves,0))</f>
        <v>0.03</v>
      </c>
      <c r="O355" s="99" t="n">
        <f aca="false">N355</f>
        <v>0.03</v>
      </c>
      <c r="P355" s="100"/>
      <c r="Q355" s="99" t="n">
        <f aca="false">O355+L355+I355</f>
        <v>4.05</v>
      </c>
      <c r="R355" s="100"/>
      <c r="S355" s="35" t="n">
        <f aca="false">A356-A355</f>
        <v>31</v>
      </c>
      <c r="T355" s="101" t="n">
        <f aca="false">CHOOSE(F$3,A356+24,A355)</f>
        <v>47386</v>
      </c>
      <c r="U355" s="35" t="n">
        <f aca="false">T355-C$3</f>
        <v>10612</v>
      </c>
      <c r="V355" s="32" t="n">
        <f aca="false">VLOOKUP($A355,Table,MATCH(V$4,Curves,0))</f>
        <v>0.070859002456139</v>
      </c>
      <c r="W355" s="102" t="n">
        <f aca="false">1/(1+CHOOSE(F$3,(V356+($K$3/10000))/2,(V355+($K$3/10000))/2))^(2*U355/365.25)</f>
        <v>0.132243330669498</v>
      </c>
      <c r="X355" s="35" t="n">
        <f aca="false">IF(AND(mthbeg&lt;=A355,mthend&gt;=A355),1,0)</f>
        <v>0</v>
      </c>
      <c r="Y355" s="35" t="n">
        <f aca="false">S355*X355</f>
        <v>0</v>
      </c>
      <c r="AA355" s="89" t="n">
        <f aca="false">F355*G355</f>
        <v>0</v>
      </c>
      <c r="AB355" s="89" t="n">
        <f aca="false">$F355*H355</f>
        <v>0</v>
      </c>
      <c r="AC355" s="89" t="n">
        <f aca="false">$F355*I355</f>
        <v>0</v>
      </c>
      <c r="AD355" s="89" t="n">
        <f aca="false">$F355*J355</f>
        <v>-0</v>
      </c>
      <c r="AE355" s="89" t="n">
        <f aca="false">$F355*K355</f>
        <v>-0</v>
      </c>
      <c r="AF355" s="89" t="n">
        <f aca="false">$F355*L355</f>
        <v>-0</v>
      </c>
      <c r="AG355" s="89" t="n">
        <f aca="false">$F355*M355</f>
        <v>0</v>
      </c>
      <c r="AH355" s="89" t="n">
        <f aca="false">$F355*N355</f>
        <v>0</v>
      </c>
      <c r="AI355" s="89" t="n">
        <f aca="false">F355*O355</f>
        <v>0</v>
      </c>
      <c r="AJ355" s="93"/>
      <c r="AK355" s="89" t="n">
        <f aca="false">CHOOSE($G$3,AB355-AC355,AC355-AB355)</f>
        <v>0</v>
      </c>
      <c r="AL355" s="89" t="n">
        <f aca="false">CHOOSE($G$3,AE355-AF355,AF355-AE355)</f>
        <v>0</v>
      </c>
      <c r="AM355" s="89" t="n">
        <f aca="false">CHOOSE($G$3,AH355-AI355,AI355-AH355)</f>
        <v>0</v>
      </c>
      <c r="AN355" s="103" t="n">
        <f aca="false">SUM(AK355:AM355)</f>
        <v>0</v>
      </c>
      <c r="AP355" s="89" t="n">
        <f aca="false">CHOOSE($G$3,AA355-AB355,AB355-AA355)</f>
        <v>0</v>
      </c>
      <c r="AQ355" s="89" t="n">
        <f aca="false">CHOOSE($G$3,AD355-AE355,AE355-AD355)</f>
        <v>0</v>
      </c>
      <c r="AR355" s="89" t="n">
        <f aca="false">CHOOSE($G$3,AG355-AH355,AH355-AG355)</f>
        <v>0</v>
      </c>
      <c r="AS355" s="103" t="n">
        <f aca="false">AP355+AQ355+AR355</f>
        <v>0</v>
      </c>
      <c r="AT355" s="103"/>
      <c r="AU355" s="90" t="n">
        <f aca="false">AS355+AN355</f>
        <v>0</v>
      </c>
      <c r="AW355" s="90" t="n">
        <f aca="false">AI355+AF355+AC355</f>
        <v>0</v>
      </c>
      <c r="AX355" s="104"/>
    </row>
    <row r="356" customFormat="false" ht="12" hidden="false" customHeight="true" outlineLevel="0" collapsed="false">
      <c r="A356" s="94" t="n">
        <f aca="false">EDATE(A355,1)</f>
        <v>47362</v>
      </c>
      <c r="B356" s="95" t="n">
        <f aca="false">VLOOKUP(MONTH(A356),Volumes,4)</f>
        <v>20000</v>
      </c>
      <c r="C356" s="96"/>
      <c r="D356" s="97" t="n">
        <f aca="false">B356+C356</f>
        <v>20000</v>
      </c>
      <c r="E356" s="84" t="n">
        <f aca="false">IF(X356=0,0,IF(AND(X356=1,$H$3=1),D356*S356,IF($H$3=2,D356,"N/A")))</f>
        <v>0</v>
      </c>
      <c r="F356" s="84" t="n">
        <f aca="false">E356*W356</f>
        <v>0</v>
      </c>
      <c r="G356" s="32" t="n">
        <f aca="false">VLOOKUP($A356,Table,MATCH(G$4,Curves,0))</f>
        <v>4.0375</v>
      </c>
      <c r="H356" s="98" t="n">
        <f aca="false">G356</f>
        <v>4.0375</v>
      </c>
      <c r="I356" s="99" t="n">
        <f aca="false">H356</f>
        <v>4.0375</v>
      </c>
      <c r="J356" s="32" t="n">
        <f aca="false">VLOOKUP($A356,Table,MATCH(J$4,Curves,0))</f>
        <v>-0.0175</v>
      </c>
      <c r="K356" s="98" t="n">
        <f aca="false">J356</f>
        <v>-0.0175</v>
      </c>
      <c r="L356" s="99" t="n">
        <f aca="false">K356</f>
        <v>-0.0175</v>
      </c>
      <c r="M356" s="32" t="n">
        <f aca="false">VLOOKUP($A356,Table,MATCH(M$4,Curves,0))</f>
        <v>0.01</v>
      </c>
      <c r="N356" s="98" t="n">
        <f aca="false">VLOOKUP($A356,Table,MATCH(N$4,Curves,0))</f>
        <v>0.03</v>
      </c>
      <c r="O356" s="99" t="n">
        <f aca="false">N356</f>
        <v>0.03</v>
      </c>
      <c r="P356" s="100"/>
      <c r="Q356" s="99" t="n">
        <f aca="false">O356+L356+I356</f>
        <v>4.05</v>
      </c>
      <c r="R356" s="100"/>
      <c r="S356" s="35" t="n">
        <f aca="false">A357-A356</f>
        <v>30</v>
      </c>
      <c r="T356" s="101" t="n">
        <f aca="false">CHOOSE(F$3,A357+24,A356)</f>
        <v>47416</v>
      </c>
      <c r="U356" s="35" t="n">
        <f aca="false">T356-C$3</f>
        <v>10642</v>
      </c>
      <c r="V356" s="32" t="n">
        <f aca="false">VLOOKUP($A356,Table,MATCH(V$4,Curves,0))</f>
        <v>0.070859002456139</v>
      </c>
      <c r="W356" s="102" t="n">
        <f aca="false">1/(1+CHOOSE(F$3,(V357+($K$3/10000))/2,(V356+($K$3/10000))/2))^(2*U356/365.25)</f>
        <v>0.131489148431892</v>
      </c>
      <c r="X356" s="35" t="n">
        <f aca="false">IF(AND(mthbeg&lt;=A356,mthend&gt;=A356),1,0)</f>
        <v>0</v>
      </c>
      <c r="Y356" s="35" t="n">
        <f aca="false">S356*X356</f>
        <v>0</v>
      </c>
      <c r="AA356" s="89" t="n">
        <f aca="false">F356*G356</f>
        <v>0</v>
      </c>
      <c r="AB356" s="89" t="n">
        <f aca="false">$F356*H356</f>
        <v>0</v>
      </c>
      <c r="AC356" s="89" t="n">
        <f aca="false">$F356*I356</f>
        <v>0</v>
      </c>
      <c r="AD356" s="89" t="n">
        <f aca="false">$F356*J356</f>
        <v>-0</v>
      </c>
      <c r="AE356" s="89" t="n">
        <f aca="false">$F356*K356</f>
        <v>-0</v>
      </c>
      <c r="AF356" s="89" t="n">
        <f aca="false">$F356*L356</f>
        <v>-0</v>
      </c>
      <c r="AG356" s="89" t="n">
        <f aca="false">$F356*M356</f>
        <v>0</v>
      </c>
      <c r="AH356" s="89" t="n">
        <f aca="false">$F356*N356</f>
        <v>0</v>
      </c>
      <c r="AI356" s="89" t="n">
        <f aca="false">F356*O356</f>
        <v>0</v>
      </c>
      <c r="AJ356" s="93"/>
      <c r="AK356" s="89" t="n">
        <f aca="false">CHOOSE($G$3,AB356-AC356,AC356-AB356)</f>
        <v>0</v>
      </c>
      <c r="AL356" s="89" t="n">
        <f aca="false">CHOOSE($G$3,AE356-AF356,AF356-AE356)</f>
        <v>0</v>
      </c>
      <c r="AM356" s="89" t="n">
        <f aca="false">CHOOSE($G$3,AH356-AI356,AI356-AH356)</f>
        <v>0</v>
      </c>
      <c r="AN356" s="103" t="n">
        <f aca="false">SUM(AK356:AM356)</f>
        <v>0</v>
      </c>
      <c r="AP356" s="89" t="n">
        <f aca="false">CHOOSE($G$3,AA356-AB356,AB356-AA356)</f>
        <v>0</v>
      </c>
      <c r="AQ356" s="89" t="n">
        <f aca="false">CHOOSE($G$3,AD356-AE356,AE356-AD356)</f>
        <v>0</v>
      </c>
      <c r="AR356" s="89" t="n">
        <f aca="false">CHOOSE($G$3,AG356-AH356,AH356-AG356)</f>
        <v>0</v>
      </c>
      <c r="AS356" s="103" t="n">
        <f aca="false">AP356+AQ356+AR356</f>
        <v>0</v>
      </c>
      <c r="AT356" s="103"/>
      <c r="AU356" s="90" t="n">
        <f aca="false">AS356+AN356</f>
        <v>0</v>
      </c>
      <c r="AW356" s="90" t="n">
        <f aca="false">AI356+AF356+AC356</f>
        <v>0</v>
      </c>
      <c r="AX356" s="104"/>
    </row>
    <row r="357" customFormat="false" ht="12" hidden="false" customHeight="true" outlineLevel="0" collapsed="false">
      <c r="A357" s="94" t="n">
        <f aca="false">EDATE(A356,1)</f>
        <v>47392</v>
      </c>
      <c r="B357" s="95" t="n">
        <f aca="false">VLOOKUP(MONTH(A357),Volumes,4)</f>
        <v>10000</v>
      </c>
      <c r="C357" s="96"/>
      <c r="D357" s="97" t="n">
        <f aca="false">B357+C357</f>
        <v>10000</v>
      </c>
      <c r="E357" s="84" t="n">
        <f aca="false">IF(X357=0,0,IF(AND(X357=1,$H$3=1),D357*S357,IF($H$3=2,D357,"N/A")))</f>
        <v>0</v>
      </c>
      <c r="F357" s="84" t="n">
        <f aca="false">E357*W357</f>
        <v>0</v>
      </c>
      <c r="G357" s="32" t="n">
        <f aca="false">VLOOKUP($A357,Table,MATCH(G$4,Curves,0))</f>
        <v>4.0375</v>
      </c>
      <c r="H357" s="98" t="n">
        <f aca="false">G357</f>
        <v>4.0375</v>
      </c>
      <c r="I357" s="99" t="n">
        <f aca="false">H357</f>
        <v>4.0375</v>
      </c>
      <c r="J357" s="32" t="n">
        <f aca="false">VLOOKUP($A357,Table,MATCH(J$4,Curves,0))</f>
        <v>-0.0175</v>
      </c>
      <c r="K357" s="98" t="n">
        <f aca="false">J357</f>
        <v>-0.0175</v>
      </c>
      <c r="L357" s="99" t="n">
        <f aca="false">K357</f>
        <v>-0.0175</v>
      </c>
      <c r="M357" s="32" t="n">
        <f aca="false">VLOOKUP($A357,Table,MATCH(M$4,Curves,0))</f>
        <v>0.01</v>
      </c>
      <c r="N357" s="98" t="n">
        <f aca="false">VLOOKUP($A357,Table,MATCH(N$4,Curves,0))</f>
        <v>0.03</v>
      </c>
      <c r="O357" s="99" t="n">
        <f aca="false">N357</f>
        <v>0.03</v>
      </c>
      <c r="P357" s="100"/>
      <c r="Q357" s="99" t="n">
        <f aca="false">O357+L357+I357</f>
        <v>4.05</v>
      </c>
      <c r="R357" s="100"/>
      <c r="S357" s="35" t="n">
        <f aca="false">A358-A357</f>
        <v>31</v>
      </c>
      <c r="T357" s="101" t="n">
        <f aca="false">CHOOSE(F$3,A358+24,A357)</f>
        <v>47447</v>
      </c>
      <c r="U357" s="35" t="n">
        <f aca="false">T357-C$3</f>
        <v>10673</v>
      </c>
      <c r="V357" s="32" t="n">
        <f aca="false">VLOOKUP($A357,Table,MATCH(V$4,Curves,0))</f>
        <v>0.070859002456139</v>
      </c>
      <c r="W357" s="102" t="n">
        <f aca="false">1/(1+CHOOSE(F$3,(V358+($K$3/10000))/2,(V357+($K$3/10000))/2))^(2*U357/365.25)</f>
        <v>0.130714345036661</v>
      </c>
      <c r="X357" s="35" t="n">
        <f aca="false">IF(AND(mthbeg&lt;=A357,mthend&gt;=A357),1,0)</f>
        <v>0</v>
      </c>
      <c r="Y357" s="35" t="n">
        <f aca="false">S357*X357</f>
        <v>0</v>
      </c>
      <c r="AA357" s="89" t="n">
        <f aca="false">F357*G357</f>
        <v>0</v>
      </c>
      <c r="AB357" s="89" t="n">
        <f aca="false">$F357*H357</f>
        <v>0</v>
      </c>
      <c r="AC357" s="89" t="n">
        <f aca="false">$F357*I357</f>
        <v>0</v>
      </c>
      <c r="AD357" s="89" t="n">
        <f aca="false">$F357*J357</f>
        <v>-0</v>
      </c>
      <c r="AE357" s="89" t="n">
        <f aca="false">$F357*K357</f>
        <v>-0</v>
      </c>
      <c r="AF357" s="89" t="n">
        <f aca="false">$F357*L357</f>
        <v>-0</v>
      </c>
      <c r="AG357" s="89" t="n">
        <f aca="false">$F357*M357</f>
        <v>0</v>
      </c>
      <c r="AH357" s="89" t="n">
        <f aca="false">$F357*N357</f>
        <v>0</v>
      </c>
      <c r="AI357" s="89" t="n">
        <f aca="false">F357*O357</f>
        <v>0</v>
      </c>
      <c r="AJ357" s="93"/>
      <c r="AK357" s="89" t="n">
        <f aca="false">CHOOSE($G$3,AB357-AC357,AC357-AB357)</f>
        <v>0</v>
      </c>
      <c r="AL357" s="89" t="n">
        <f aca="false">CHOOSE($G$3,AE357-AF357,AF357-AE357)</f>
        <v>0</v>
      </c>
      <c r="AM357" s="89" t="n">
        <f aca="false">CHOOSE($G$3,AH357-AI357,AI357-AH357)</f>
        <v>0</v>
      </c>
      <c r="AN357" s="103" t="n">
        <f aca="false">SUM(AK357:AM357)</f>
        <v>0</v>
      </c>
      <c r="AP357" s="89" t="n">
        <f aca="false">CHOOSE($G$3,AA357-AB357,AB357-AA357)</f>
        <v>0</v>
      </c>
      <c r="AQ357" s="89" t="n">
        <f aca="false">CHOOSE($G$3,AD357-AE357,AE357-AD357)</f>
        <v>0</v>
      </c>
      <c r="AR357" s="89" t="n">
        <f aca="false">CHOOSE($G$3,AG357-AH357,AH357-AG357)</f>
        <v>0</v>
      </c>
      <c r="AS357" s="103" t="n">
        <f aca="false">AP357+AQ357+AR357</f>
        <v>0</v>
      </c>
      <c r="AT357" s="103"/>
      <c r="AU357" s="90" t="n">
        <f aca="false">AS357+AN357</f>
        <v>0</v>
      </c>
      <c r="AW357" s="90" t="n">
        <f aca="false">AI357+AF357+AC357</f>
        <v>0</v>
      </c>
      <c r="AX357" s="104"/>
    </row>
    <row r="358" customFormat="false" ht="12" hidden="false" customHeight="true" outlineLevel="0" collapsed="false">
      <c r="A358" s="94" t="n">
        <f aca="false">EDATE(A357,1)</f>
        <v>47423</v>
      </c>
      <c r="B358" s="95" t="n">
        <f aca="false">VLOOKUP(MONTH(A358),Volumes,4)</f>
        <v>10000</v>
      </c>
      <c r="C358" s="96"/>
      <c r="D358" s="97" t="n">
        <f aca="false">B358+C358</f>
        <v>10000</v>
      </c>
      <c r="E358" s="84" t="n">
        <f aca="false">IF(X358=0,0,IF(AND(X358=1,$H$3=1),D358*S358,IF($H$3=2,D358,"N/A")))</f>
        <v>0</v>
      </c>
      <c r="F358" s="84" t="n">
        <f aca="false">E358*W358</f>
        <v>0</v>
      </c>
      <c r="G358" s="32" t="n">
        <f aca="false">VLOOKUP($A358,Table,MATCH(G$4,Curves,0))</f>
        <v>4.0375</v>
      </c>
      <c r="H358" s="98" t="n">
        <f aca="false">G358</f>
        <v>4.0375</v>
      </c>
      <c r="I358" s="99" t="n">
        <f aca="false">H358</f>
        <v>4.0375</v>
      </c>
      <c r="J358" s="32" t="n">
        <f aca="false">VLOOKUP($A358,Table,MATCH(J$4,Curves,0))</f>
        <v>-0.0175</v>
      </c>
      <c r="K358" s="98" t="n">
        <f aca="false">J358</f>
        <v>-0.0175</v>
      </c>
      <c r="L358" s="99" t="n">
        <f aca="false">K358</f>
        <v>-0.0175</v>
      </c>
      <c r="M358" s="32" t="n">
        <f aca="false">VLOOKUP($A358,Table,MATCH(M$4,Curves,0))</f>
        <v>0.01</v>
      </c>
      <c r="N358" s="98" t="n">
        <f aca="false">VLOOKUP($A358,Table,MATCH(N$4,Curves,0))</f>
        <v>0.03</v>
      </c>
      <c r="O358" s="99" t="n">
        <f aca="false">N358</f>
        <v>0.03</v>
      </c>
      <c r="P358" s="100"/>
      <c r="Q358" s="99" t="n">
        <f aca="false">O358+L358+I358</f>
        <v>4.05</v>
      </c>
      <c r="R358" s="100"/>
      <c r="S358" s="35" t="n">
        <f aca="false">A359-A358</f>
        <v>30</v>
      </c>
      <c r="T358" s="101" t="n">
        <f aca="false">CHOOSE(F$3,A359+24,A358)</f>
        <v>47477</v>
      </c>
      <c r="U358" s="35" t="n">
        <f aca="false">T358-C$3</f>
        <v>10703</v>
      </c>
      <c r="V358" s="32" t="n">
        <f aca="false">VLOOKUP($A358,Table,MATCH(V$4,Curves,0))</f>
        <v>0.070859002456139</v>
      </c>
      <c r="W358" s="102" t="n">
        <f aca="false">1/(1+CHOOSE(F$3,(V359+($K$3/10000))/2,(V358+($K$3/10000))/2))^(2*U358/365.25)</f>
        <v>0.129968882587039</v>
      </c>
      <c r="X358" s="35" t="n">
        <f aca="false">IF(AND(mthbeg&lt;=A358,mthend&gt;=A358),1,0)</f>
        <v>0</v>
      </c>
      <c r="Y358" s="35" t="n">
        <f aca="false">S358*X358</f>
        <v>0</v>
      </c>
      <c r="AA358" s="89" t="n">
        <f aca="false">F358*G358</f>
        <v>0</v>
      </c>
      <c r="AB358" s="89" t="n">
        <f aca="false">$F358*H358</f>
        <v>0</v>
      </c>
      <c r="AC358" s="89" t="n">
        <f aca="false">$F358*I358</f>
        <v>0</v>
      </c>
      <c r="AD358" s="89" t="n">
        <f aca="false">$F358*J358</f>
        <v>-0</v>
      </c>
      <c r="AE358" s="89" t="n">
        <f aca="false">$F358*K358</f>
        <v>-0</v>
      </c>
      <c r="AF358" s="89" t="n">
        <f aca="false">$F358*L358</f>
        <v>-0</v>
      </c>
      <c r="AG358" s="89" t="n">
        <f aca="false">$F358*M358</f>
        <v>0</v>
      </c>
      <c r="AH358" s="89" t="n">
        <f aca="false">$F358*N358</f>
        <v>0</v>
      </c>
      <c r="AI358" s="89" t="n">
        <f aca="false">F358*O358</f>
        <v>0</v>
      </c>
      <c r="AJ358" s="93"/>
      <c r="AK358" s="89" t="n">
        <f aca="false">CHOOSE($G$3,AB358-AC358,AC358-AB358)</f>
        <v>0</v>
      </c>
      <c r="AL358" s="89" t="n">
        <f aca="false">CHOOSE($G$3,AE358-AF358,AF358-AE358)</f>
        <v>0</v>
      </c>
      <c r="AM358" s="89" t="n">
        <f aca="false">CHOOSE($G$3,AH358-AI358,AI358-AH358)</f>
        <v>0</v>
      </c>
      <c r="AN358" s="103" t="n">
        <f aca="false">SUM(AK358:AM358)</f>
        <v>0</v>
      </c>
      <c r="AP358" s="89" t="n">
        <f aca="false">CHOOSE($G$3,AA358-AB358,AB358-AA358)</f>
        <v>0</v>
      </c>
      <c r="AQ358" s="89" t="n">
        <f aca="false">CHOOSE($G$3,AD358-AE358,AE358-AD358)</f>
        <v>0</v>
      </c>
      <c r="AR358" s="89" t="n">
        <f aca="false">CHOOSE($G$3,AG358-AH358,AH358-AG358)</f>
        <v>0</v>
      </c>
      <c r="AS358" s="103" t="n">
        <f aca="false">AP358+AQ358+AR358</f>
        <v>0</v>
      </c>
      <c r="AT358" s="103"/>
      <c r="AU358" s="90" t="n">
        <f aca="false">AS358+AN358</f>
        <v>0</v>
      </c>
      <c r="AW358" s="90" t="n">
        <f aca="false">AI358+AF358+AC358</f>
        <v>0</v>
      </c>
      <c r="AX358" s="104"/>
    </row>
    <row r="359" customFormat="false" ht="12" hidden="false" customHeight="true" outlineLevel="0" collapsed="false">
      <c r="A359" s="94" t="n">
        <f aca="false">EDATE(A358,1)</f>
        <v>47453</v>
      </c>
      <c r="B359" s="95" t="n">
        <f aca="false">VLOOKUP(MONTH(A359),Volumes,4)</f>
        <v>10000</v>
      </c>
      <c r="C359" s="96"/>
      <c r="D359" s="97" t="n">
        <f aca="false">B359+C359</f>
        <v>10000</v>
      </c>
      <c r="E359" s="84" t="n">
        <f aca="false">IF(X359=0,0,IF(AND(X359=1,$H$3=1),D359*S359,IF($H$3=2,D359,"N/A")))</f>
        <v>0</v>
      </c>
      <c r="F359" s="84" t="n">
        <f aca="false">E359*W359</f>
        <v>0</v>
      </c>
      <c r="G359" s="32" t="n">
        <f aca="false">VLOOKUP($A359,Table,MATCH(G$4,Curves,0))</f>
        <v>4.0375</v>
      </c>
      <c r="H359" s="98" t="n">
        <f aca="false">G359</f>
        <v>4.0375</v>
      </c>
      <c r="I359" s="99" t="n">
        <f aca="false">H359</f>
        <v>4.0375</v>
      </c>
      <c r="J359" s="32" t="n">
        <f aca="false">VLOOKUP($A359,Table,MATCH(J$4,Curves,0))</f>
        <v>-0.0175</v>
      </c>
      <c r="K359" s="98" t="n">
        <f aca="false">J359</f>
        <v>-0.0175</v>
      </c>
      <c r="L359" s="99" t="n">
        <f aca="false">K359</f>
        <v>-0.0175</v>
      </c>
      <c r="M359" s="32" t="n">
        <f aca="false">VLOOKUP($A359,Table,MATCH(M$4,Curves,0))</f>
        <v>0.01</v>
      </c>
      <c r="N359" s="98" t="n">
        <f aca="false">VLOOKUP($A359,Table,MATCH(N$4,Curves,0))</f>
        <v>0.03</v>
      </c>
      <c r="O359" s="99" t="n">
        <f aca="false">N359</f>
        <v>0.03</v>
      </c>
      <c r="P359" s="100"/>
      <c r="Q359" s="99" t="n">
        <f aca="false">O359+L359+I359</f>
        <v>4.05</v>
      </c>
      <c r="R359" s="100"/>
      <c r="S359" s="35" t="n">
        <f aca="false">A360-A359</f>
        <v>31</v>
      </c>
      <c r="T359" s="101" t="n">
        <f aca="false">CHOOSE(F$3,A360+24,A359)</f>
        <v>47508</v>
      </c>
      <c r="U359" s="35" t="n">
        <f aca="false">T359-C$3</f>
        <v>10734</v>
      </c>
      <c r="V359" s="32" t="n">
        <f aca="false">VLOOKUP($A359,Table,MATCH(V$4,Curves,0))</f>
        <v>0.070859002456139</v>
      </c>
      <c r="W359" s="102" t="n">
        <f aca="false">1/(1+CHOOSE(F$3,(V360+($K$3/10000))/2,(V359+($K$3/10000))/2))^(2*U359/365.25)</f>
        <v>0.129203037399785</v>
      </c>
      <c r="X359" s="35" t="n">
        <f aca="false">IF(AND(mthbeg&lt;=A359,mthend&gt;=A359),1,0)</f>
        <v>0</v>
      </c>
      <c r="Y359" s="35" t="n">
        <f aca="false">S359*X359</f>
        <v>0</v>
      </c>
      <c r="AA359" s="89" t="n">
        <f aca="false">F359*G359</f>
        <v>0</v>
      </c>
      <c r="AB359" s="89" t="n">
        <f aca="false">$F359*H359</f>
        <v>0</v>
      </c>
      <c r="AC359" s="89" t="n">
        <f aca="false">$F359*I359</f>
        <v>0</v>
      </c>
      <c r="AD359" s="89" t="n">
        <f aca="false">$F359*J359</f>
        <v>-0</v>
      </c>
      <c r="AE359" s="89" t="n">
        <f aca="false">$F359*K359</f>
        <v>-0</v>
      </c>
      <c r="AF359" s="89" t="n">
        <f aca="false">$F359*L359</f>
        <v>-0</v>
      </c>
      <c r="AG359" s="89" t="n">
        <f aca="false">$F359*M359</f>
        <v>0</v>
      </c>
      <c r="AH359" s="89" t="n">
        <f aca="false">$F359*N359</f>
        <v>0</v>
      </c>
      <c r="AI359" s="89" t="n">
        <f aca="false">F359*O359</f>
        <v>0</v>
      </c>
      <c r="AJ359" s="93"/>
      <c r="AK359" s="89" t="n">
        <f aca="false">CHOOSE($G$3,AB359-AC359,AC359-AB359)</f>
        <v>0</v>
      </c>
      <c r="AL359" s="89" t="n">
        <f aca="false">CHOOSE($G$3,AE359-AF359,AF359-AE359)</f>
        <v>0</v>
      </c>
      <c r="AM359" s="89" t="n">
        <f aca="false">CHOOSE($G$3,AH359-AI359,AI359-AH359)</f>
        <v>0</v>
      </c>
      <c r="AN359" s="103" t="n">
        <f aca="false">SUM(AK359:AM359)</f>
        <v>0</v>
      </c>
      <c r="AP359" s="89" t="n">
        <f aca="false">CHOOSE($G$3,AA359-AB359,AB359-AA359)</f>
        <v>0</v>
      </c>
      <c r="AQ359" s="89" t="n">
        <f aca="false">CHOOSE($G$3,AD359-AE359,AE359-AD359)</f>
        <v>0</v>
      </c>
      <c r="AR359" s="89" t="n">
        <f aca="false">CHOOSE($G$3,AG359-AH359,AH359-AG359)</f>
        <v>0</v>
      </c>
      <c r="AS359" s="103" t="n">
        <f aca="false">AP359+AQ359+AR359</f>
        <v>0</v>
      </c>
      <c r="AT359" s="103"/>
      <c r="AU359" s="90" t="n">
        <f aca="false">AS359+AN359</f>
        <v>0</v>
      </c>
      <c r="AW359" s="90" t="n">
        <f aca="false">AI359+AF359+AC359</f>
        <v>0</v>
      </c>
      <c r="AX359" s="104"/>
    </row>
    <row r="360" customFormat="false" ht="12" hidden="false" customHeight="true" outlineLevel="0" collapsed="false">
      <c r="A360" s="94" t="n">
        <f aca="false">EDATE(A359,1)</f>
        <v>47484</v>
      </c>
      <c r="B360" s="95" t="n">
        <f aca="false">VLOOKUP(MONTH(A360),Volumes,4)</f>
        <v>10000</v>
      </c>
      <c r="C360" s="96"/>
      <c r="D360" s="97" t="n">
        <f aca="false">B360+C360</f>
        <v>10000</v>
      </c>
      <c r="E360" s="84" t="n">
        <f aca="false">IF(X360=0,0,IF(AND(X360=1,$H$3=1),D360*S360,IF($H$3=2,D360,"N/A")))</f>
        <v>0</v>
      </c>
      <c r="F360" s="84" t="n">
        <f aca="false">E360*W360</f>
        <v>0</v>
      </c>
      <c r="G360" s="32" t="n">
        <f aca="false">VLOOKUP($A360,Table,MATCH(G$4,Curves,0))</f>
        <v>4.0375</v>
      </c>
      <c r="H360" s="98" t="n">
        <f aca="false">G360</f>
        <v>4.0375</v>
      </c>
      <c r="I360" s="99" t="n">
        <f aca="false">H360</f>
        <v>4.0375</v>
      </c>
      <c r="J360" s="32" t="n">
        <f aca="false">VLOOKUP($A360,Table,MATCH(J$4,Curves,0))</f>
        <v>-0.0175</v>
      </c>
      <c r="K360" s="98" t="n">
        <f aca="false">J360</f>
        <v>-0.0175</v>
      </c>
      <c r="L360" s="99" t="n">
        <f aca="false">K360</f>
        <v>-0.0175</v>
      </c>
      <c r="M360" s="32" t="n">
        <f aca="false">VLOOKUP($A360,Table,MATCH(M$4,Curves,0))</f>
        <v>0.01</v>
      </c>
      <c r="N360" s="98" t="n">
        <f aca="false">VLOOKUP($A360,Table,MATCH(N$4,Curves,0))</f>
        <v>0.03</v>
      </c>
      <c r="O360" s="99" t="n">
        <f aca="false">N360</f>
        <v>0.03</v>
      </c>
      <c r="P360" s="100"/>
      <c r="Q360" s="99" t="n">
        <f aca="false">O360+L360+I360</f>
        <v>4.05</v>
      </c>
      <c r="R360" s="100"/>
      <c r="S360" s="35" t="n">
        <f aca="false">A361-A360</f>
        <v>31</v>
      </c>
      <c r="T360" s="101" t="n">
        <f aca="false">CHOOSE(F$3,A361+24,A360)</f>
        <v>47539</v>
      </c>
      <c r="U360" s="35" t="n">
        <f aca="false">T360-C$3</f>
        <v>10765</v>
      </c>
      <c r="V360" s="32" t="n">
        <f aca="false">VLOOKUP($A360,Table,MATCH(V$4,Curves,0))</f>
        <v>0.070859002456139</v>
      </c>
      <c r="W360" s="102" t="n">
        <f aca="false">1/(1+CHOOSE(F$3,(V361+($K$3/10000))/2,(V360+($K$3/10000))/2))^(2*U360/365.25)</f>
        <v>0.128441704976196</v>
      </c>
      <c r="X360" s="35" t="n">
        <f aca="false">IF(AND(mthbeg&lt;=A360,mthend&gt;=A360),1,0)</f>
        <v>0</v>
      </c>
      <c r="Y360" s="35" t="n">
        <f aca="false">S360*X360</f>
        <v>0</v>
      </c>
      <c r="AA360" s="89" t="n">
        <f aca="false">F360*G360</f>
        <v>0</v>
      </c>
      <c r="AB360" s="89" t="n">
        <f aca="false">$F360*H360</f>
        <v>0</v>
      </c>
      <c r="AC360" s="89" t="n">
        <f aca="false">$F360*I360</f>
        <v>0</v>
      </c>
      <c r="AD360" s="89" t="n">
        <f aca="false">$F360*J360</f>
        <v>-0</v>
      </c>
      <c r="AE360" s="89" t="n">
        <f aca="false">$F360*K360</f>
        <v>-0</v>
      </c>
      <c r="AF360" s="89" t="n">
        <f aca="false">$F360*L360</f>
        <v>-0</v>
      </c>
      <c r="AG360" s="89" t="n">
        <f aca="false">$F360*M360</f>
        <v>0</v>
      </c>
      <c r="AH360" s="89" t="n">
        <f aca="false">$F360*N360</f>
        <v>0</v>
      </c>
      <c r="AI360" s="89" t="n">
        <f aca="false">F360*O360</f>
        <v>0</v>
      </c>
      <c r="AJ360" s="93"/>
      <c r="AK360" s="89" t="n">
        <f aca="false">CHOOSE($G$3,AB360-AC360,AC360-AB360)</f>
        <v>0</v>
      </c>
      <c r="AL360" s="89" t="n">
        <f aca="false">CHOOSE($G$3,AE360-AF360,AF360-AE360)</f>
        <v>0</v>
      </c>
      <c r="AM360" s="89" t="n">
        <f aca="false">CHOOSE($G$3,AH360-AI360,AI360-AH360)</f>
        <v>0</v>
      </c>
      <c r="AN360" s="103" t="n">
        <f aca="false">SUM(AK360:AM360)</f>
        <v>0</v>
      </c>
      <c r="AP360" s="89" t="n">
        <f aca="false">CHOOSE($G$3,AA360-AB360,AB360-AA360)</f>
        <v>0</v>
      </c>
      <c r="AQ360" s="89" t="n">
        <f aca="false">CHOOSE($G$3,AD360-AE360,AE360-AD360)</f>
        <v>0</v>
      </c>
      <c r="AR360" s="89" t="n">
        <f aca="false">CHOOSE($G$3,AG360-AH360,AH360-AG360)</f>
        <v>0</v>
      </c>
      <c r="AS360" s="103" t="n">
        <f aca="false">AP360+AQ360+AR360</f>
        <v>0</v>
      </c>
      <c r="AT360" s="103"/>
      <c r="AU360" s="90" t="n">
        <f aca="false">AS360+AN360</f>
        <v>0</v>
      </c>
      <c r="AW360" s="90" t="n">
        <f aca="false">AI360+AF360+AC360</f>
        <v>0</v>
      </c>
      <c r="AX360" s="104"/>
    </row>
    <row r="361" customFormat="false" ht="12" hidden="false" customHeight="true" outlineLevel="0" collapsed="false">
      <c r="A361" s="94" t="n">
        <f aca="false">EDATE(A360,1)</f>
        <v>47515</v>
      </c>
      <c r="B361" s="95" t="n">
        <f aca="false">VLOOKUP(MONTH(A361),Volumes,4)</f>
        <v>10000</v>
      </c>
      <c r="C361" s="96"/>
      <c r="D361" s="97" t="n">
        <f aca="false">B361+C361</f>
        <v>10000</v>
      </c>
      <c r="E361" s="84" t="n">
        <f aca="false">IF(X361=0,0,IF(AND(X361=1,$H$3=1),D361*S361,IF($H$3=2,D361,"N/A")))</f>
        <v>0</v>
      </c>
      <c r="F361" s="84" t="n">
        <f aca="false">E361*W361</f>
        <v>0</v>
      </c>
      <c r="G361" s="32" t="n">
        <f aca="false">VLOOKUP($A361,Table,MATCH(G$4,Curves,0))</f>
        <v>4.0375</v>
      </c>
      <c r="H361" s="98" t="n">
        <f aca="false">G361</f>
        <v>4.0375</v>
      </c>
      <c r="I361" s="99" t="n">
        <f aca="false">H361</f>
        <v>4.0375</v>
      </c>
      <c r="J361" s="32" t="n">
        <f aca="false">VLOOKUP($A361,Table,MATCH(J$4,Curves,0))</f>
        <v>-0.0175</v>
      </c>
      <c r="K361" s="98" t="n">
        <f aca="false">J361</f>
        <v>-0.0175</v>
      </c>
      <c r="L361" s="99" t="n">
        <f aca="false">K361</f>
        <v>-0.0175</v>
      </c>
      <c r="M361" s="32" t="n">
        <f aca="false">VLOOKUP($A361,Table,MATCH(M$4,Curves,0))</f>
        <v>0.01</v>
      </c>
      <c r="N361" s="98" t="n">
        <f aca="false">VLOOKUP($A361,Table,MATCH(N$4,Curves,0))</f>
        <v>0.03</v>
      </c>
      <c r="O361" s="99" t="n">
        <f aca="false">N361</f>
        <v>0.03</v>
      </c>
      <c r="P361" s="100"/>
      <c r="Q361" s="99" t="n">
        <f aca="false">O361+L361+I361</f>
        <v>4.05</v>
      </c>
      <c r="R361" s="100"/>
      <c r="S361" s="35" t="n">
        <f aca="false">A362-A361</f>
        <v>28</v>
      </c>
      <c r="T361" s="101" t="n">
        <f aca="false">CHOOSE(F$3,A362+24,A361)</f>
        <v>47567</v>
      </c>
      <c r="U361" s="35" t="n">
        <f aca="false">T361-C$3</f>
        <v>10793</v>
      </c>
      <c r="V361" s="32" t="n">
        <f aca="false">VLOOKUP($A361,Table,MATCH(V$4,Curves,0))</f>
        <v>0.070859002456139</v>
      </c>
      <c r="W361" s="102" t="n">
        <f aca="false">1/(1+CHOOSE(F$3,(V362+($K$3/10000))/2,(V361+($K$3/10000))/2))^(2*U361/365.25)</f>
        <v>0.127757906578658</v>
      </c>
      <c r="X361" s="35" t="n">
        <f aca="false">IF(AND(mthbeg&lt;=A361,mthend&gt;=A361),1,0)</f>
        <v>0</v>
      </c>
      <c r="Y361" s="35" t="n">
        <f aca="false">S361*X361</f>
        <v>0</v>
      </c>
      <c r="AA361" s="89" t="n">
        <f aca="false">F361*G361</f>
        <v>0</v>
      </c>
      <c r="AB361" s="89" t="n">
        <f aca="false">$F361*H361</f>
        <v>0</v>
      </c>
      <c r="AC361" s="89" t="n">
        <f aca="false">$F361*I361</f>
        <v>0</v>
      </c>
      <c r="AD361" s="89" t="n">
        <f aca="false">$F361*J361</f>
        <v>-0</v>
      </c>
      <c r="AE361" s="89" t="n">
        <f aca="false">$F361*K361</f>
        <v>-0</v>
      </c>
      <c r="AF361" s="89" t="n">
        <f aca="false">$F361*L361</f>
        <v>-0</v>
      </c>
      <c r="AG361" s="89" t="n">
        <f aca="false">$F361*M361</f>
        <v>0</v>
      </c>
      <c r="AH361" s="89" t="n">
        <f aca="false">$F361*N361</f>
        <v>0</v>
      </c>
      <c r="AI361" s="89" t="n">
        <f aca="false">F361*O361</f>
        <v>0</v>
      </c>
      <c r="AJ361" s="93"/>
      <c r="AK361" s="89" t="n">
        <f aca="false">CHOOSE($G$3,AB361-AC361,AC361-AB361)</f>
        <v>0</v>
      </c>
      <c r="AL361" s="89" t="n">
        <f aca="false">CHOOSE($G$3,AE361-AF361,AF361-AE361)</f>
        <v>0</v>
      </c>
      <c r="AM361" s="89" t="n">
        <f aca="false">CHOOSE($G$3,AH361-AI361,AI361-AH361)</f>
        <v>0</v>
      </c>
      <c r="AN361" s="103" t="n">
        <f aca="false">SUM(AK361:AM361)</f>
        <v>0</v>
      </c>
      <c r="AP361" s="89" t="n">
        <f aca="false">CHOOSE($G$3,AA361-AB361,AB361-AA361)</f>
        <v>0</v>
      </c>
      <c r="AQ361" s="89" t="n">
        <f aca="false">CHOOSE($G$3,AD361-AE361,AE361-AD361)</f>
        <v>0</v>
      </c>
      <c r="AR361" s="89" t="n">
        <f aca="false">CHOOSE($G$3,AG361-AH361,AH361-AG361)</f>
        <v>0</v>
      </c>
      <c r="AS361" s="103" t="n">
        <f aca="false">AP361+AQ361+AR361</f>
        <v>0</v>
      </c>
      <c r="AT361" s="103"/>
      <c r="AU361" s="90" t="n">
        <f aca="false">AS361+AN361</f>
        <v>0</v>
      </c>
      <c r="AW361" s="90" t="n">
        <f aca="false">AI361+AF361+AC361</f>
        <v>0</v>
      </c>
      <c r="AX361" s="104"/>
    </row>
    <row r="362" customFormat="false" ht="12" hidden="false" customHeight="true" outlineLevel="0" collapsed="false">
      <c r="A362" s="94" t="n">
        <f aca="false">EDATE(A361,1)</f>
        <v>47543</v>
      </c>
      <c r="B362" s="95" t="n">
        <f aca="false">VLOOKUP(MONTH(A362),Volumes,4)</f>
        <v>10000</v>
      </c>
      <c r="C362" s="96"/>
      <c r="D362" s="97" t="n">
        <f aca="false">B362+C362</f>
        <v>10000</v>
      </c>
      <c r="E362" s="84" t="n">
        <f aca="false">IF(X362=0,0,IF(AND(X362=1,$H$3=1),D362*S362,IF($H$3=2,D362,"N/A")))</f>
        <v>0</v>
      </c>
      <c r="F362" s="84" t="n">
        <f aca="false">E362*W362</f>
        <v>0</v>
      </c>
      <c r="G362" s="32" t="n">
        <f aca="false">VLOOKUP($A362,Table,MATCH(G$4,Curves,0))</f>
        <v>4.0375</v>
      </c>
      <c r="H362" s="98" t="n">
        <f aca="false">G362</f>
        <v>4.0375</v>
      </c>
      <c r="I362" s="99" t="n">
        <f aca="false">H362</f>
        <v>4.0375</v>
      </c>
      <c r="J362" s="32" t="n">
        <f aca="false">VLOOKUP($A362,Table,MATCH(J$4,Curves,0))</f>
        <v>-0.0175</v>
      </c>
      <c r="K362" s="98" t="n">
        <f aca="false">J362</f>
        <v>-0.0175</v>
      </c>
      <c r="L362" s="99" t="n">
        <f aca="false">K362</f>
        <v>-0.0175</v>
      </c>
      <c r="M362" s="32" t="n">
        <f aca="false">VLOOKUP($A362,Table,MATCH(M$4,Curves,0))</f>
        <v>0.01</v>
      </c>
      <c r="N362" s="98" t="n">
        <f aca="false">VLOOKUP($A362,Table,MATCH(N$4,Curves,0))</f>
        <v>0.03</v>
      </c>
      <c r="O362" s="99" t="n">
        <f aca="false">N362</f>
        <v>0.03</v>
      </c>
      <c r="P362" s="100"/>
      <c r="Q362" s="99" t="n">
        <f aca="false">O362+L362+I362</f>
        <v>4.05</v>
      </c>
      <c r="R362" s="100"/>
      <c r="S362" s="35" t="n">
        <f aca="false">A363-A362</f>
        <v>31</v>
      </c>
      <c r="T362" s="101" t="n">
        <f aca="false">CHOOSE(F$3,A363+24,A362)</f>
        <v>47598</v>
      </c>
      <c r="U362" s="35" t="n">
        <f aca="false">T362-C$3</f>
        <v>10824</v>
      </c>
      <c r="V362" s="32" t="n">
        <f aca="false">VLOOKUP($A362,Table,MATCH(V$4,Curves,0))</f>
        <v>0.070859002456139</v>
      </c>
      <c r="W362" s="102" t="n">
        <f aca="false">1/(1+CHOOSE(F$3,(V363+($K$3/10000))/2,(V362+($K$3/10000))/2))^(2*U362/365.25)</f>
        <v>0.127005089627867</v>
      </c>
      <c r="X362" s="35" t="n">
        <f aca="false">IF(AND(mthbeg&lt;=A362,mthend&gt;=A362),1,0)</f>
        <v>0</v>
      </c>
      <c r="Y362" s="35" t="n">
        <f aca="false">S362*X362</f>
        <v>0</v>
      </c>
      <c r="AA362" s="89" t="n">
        <f aca="false">F362*G362</f>
        <v>0</v>
      </c>
      <c r="AB362" s="89" t="n">
        <f aca="false">$F362*H362</f>
        <v>0</v>
      </c>
      <c r="AC362" s="89" t="n">
        <f aca="false">$F362*I362</f>
        <v>0</v>
      </c>
      <c r="AD362" s="89" t="n">
        <f aca="false">$F362*J362</f>
        <v>-0</v>
      </c>
      <c r="AE362" s="89" t="n">
        <f aca="false">$F362*K362</f>
        <v>-0</v>
      </c>
      <c r="AF362" s="89" t="n">
        <f aca="false">$F362*L362</f>
        <v>-0</v>
      </c>
      <c r="AG362" s="89" t="n">
        <f aca="false">$F362*M362</f>
        <v>0</v>
      </c>
      <c r="AH362" s="89" t="n">
        <f aca="false">$F362*N362</f>
        <v>0</v>
      </c>
      <c r="AI362" s="89" t="n">
        <f aca="false">F362*O362</f>
        <v>0</v>
      </c>
      <c r="AJ362" s="93"/>
      <c r="AK362" s="89" t="n">
        <f aca="false">CHOOSE($G$3,AB362-AC362,AC362-AB362)</f>
        <v>0</v>
      </c>
      <c r="AL362" s="89" t="n">
        <f aca="false">CHOOSE($G$3,AE362-AF362,AF362-AE362)</f>
        <v>0</v>
      </c>
      <c r="AM362" s="89" t="n">
        <f aca="false">CHOOSE($G$3,AH362-AI362,AI362-AH362)</f>
        <v>0</v>
      </c>
      <c r="AN362" s="103" t="n">
        <f aca="false">SUM(AK362:AM362)</f>
        <v>0</v>
      </c>
      <c r="AP362" s="89" t="n">
        <f aca="false">CHOOSE($G$3,AA362-AB362,AB362-AA362)</f>
        <v>0</v>
      </c>
      <c r="AQ362" s="89" t="n">
        <f aca="false">CHOOSE($G$3,AD362-AE362,AE362-AD362)</f>
        <v>0</v>
      </c>
      <c r="AR362" s="89" t="n">
        <f aca="false">CHOOSE($G$3,AG362-AH362,AH362-AG362)</f>
        <v>0</v>
      </c>
      <c r="AS362" s="103" t="n">
        <f aca="false">AP362+AQ362+AR362</f>
        <v>0</v>
      </c>
      <c r="AT362" s="103"/>
      <c r="AU362" s="90" t="n">
        <f aca="false">AS362+AN362</f>
        <v>0</v>
      </c>
      <c r="AW362" s="90" t="n">
        <f aca="false">AI362+AF362+AC362</f>
        <v>0</v>
      </c>
      <c r="AX362" s="104"/>
    </row>
    <row r="363" customFormat="false" ht="12" hidden="false" customHeight="true" outlineLevel="0" collapsed="false">
      <c r="A363" s="94" t="n">
        <f aca="false">EDATE(A362,1)</f>
        <v>47574</v>
      </c>
      <c r="B363" s="95" t="n">
        <f aca="false">VLOOKUP(MONTH(A363),Volumes,4)</f>
        <v>10000</v>
      </c>
      <c r="C363" s="96"/>
      <c r="D363" s="97" t="n">
        <f aca="false">B363+C363</f>
        <v>10000</v>
      </c>
      <c r="E363" s="84" t="n">
        <f aca="false">IF(X363=0,0,IF(AND(X363=1,$H$3=1),D363*S363,IF($H$3=2,D363,"N/A")))</f>
        <v>0</v>
      </c>
      <c r="F363" s="84" t="n">
        <f aca="false">E363*W363</f>
        <v>0</v>
      </c>
      <c r="G363" s="32" t="n">
        <f aca="false">VLOOKUP($A363,Table,MATCH(G$4,Curves,0))</f>
        <v>4.0375</v>
      </c>
      <c r="H363" s="98" t="n">
        <f aca="false">G363</f>
        <v>4.0375</v>
      </c>
      <c r="I363" s="99" t="n">
        <f aca="false">H363</f>
        <v>4.0375</v>
      </c>
      <c r="J363" s="32" t="n">
        <f aca="false">VLOOKUP($A363,Table,MATCH(J$4,Curves,0))</f>
        <v>-0.0175</v>
      </c>
      <c r="K363" s="98" t="n">
        <f aca="false">J363</f>
        <v>-0.0175</v>
      </c>
      <c r="L363" s="99" t="n">
        <f aca="false">K363</f>
        <v>-0.0175</v>
      </c>
      <c r="M363" s="32" t="n">
        <f aca="false">VLOOKUP($A363,Table,MATCH(M$4,Curves,0))</f>
        <v>0.01</v>
      </c>
      <c r="N363" s="98" t="n">
        <f aca="false">VLOOKUP($A363,Table,MATCH(N$4,Curves,0))</f>
        <v>0.03</v>
      </c>
      <c r="O363" s="99" t="n">
        <f aca="false">N363</f>
        <v>0.03</v>
      </c>
      <c r="P363" s="100"/>
      <c r="Q363" s="99" t="n">
        <f aca="false">O363+L363+I363</f>
        <v>4.05</v>
      </c>
      <c r="R363" s="100"/>
      <c r="S363" s="35" t="n">
        <f aca="false">A364-A363</f>
        <v>30</v>
      </c>
      <c r="T363" s="101" t="n">
        <f aca="false">CHOOSE(F$3,A364+24,A363)</f>
        <v>47628</v>
      </c>
      <c r="U363" s="35" t="n">
        <f aca="false">T363-C$3</f>
        <v>10854</v>
      </c>
      <c r="V363" s="32" t="n">
        <f aca="false">VLOOKUP($A363,Table,MATCH(V$4,Curves,0))</f>
        <v>0.070859002456139</v>
      </c>
      <c r="W363" s="102" t="n">
        <f aca="false">1/(1+CHOOSE(F$3,(V364+($K$3/10000))/2,(V363+($K$3/10000))/2))^(2*U363/365.25)</f>
        <v>0.126280781020407</v>
      </c>
      <c r="X363" s="35" t="n">
        <f aca="false">IF(AND(mthbeg&lt;=A363,mthend&gt;=A363),1,0)</f>
        <v>0</v>
      </c>
      <c r="Y363" s="35" t="n">
        <f aca="false">S363*X363</f>
        <v>0</v>
      </c>
      <c r="AA363" s="89" t="n">
        <f aca="false">F363*G363</f>
        <v>0</v>
      </c>
      <c r="AB363" s="89" t="n">
        <f aca="false">$F363*H363</f>
        <v>0</v>
      </c>
      <c r="AC363" s="89" t="n">
        <f aca="false">$F363*I363</f>
        <v>0</v>
      </c>
      <c r="AD363" s="89" t="n">
        <f aca="false">$F363*J363</f>
        <v>-0</v>
      </c>
      <c r="AE363" s="89" t="n">
        <f aca="false">$F363*K363</f>
        <v>-0</v>
      </c>
      <c r="AF363" s="89" t="n">
        <f aca="false">$F363*L363</f>
        <v>-0</v>
      </c>
      <c r="AG363" s="89" t="n">
        <f aca="false">$F363*M363</f>
        <v>0</v>
      </c>
      <c r="AH363" s="89" t="n">
        <f aca="false">$F363*N363</f>
        <v>0</v>
      </c>
      <c r="AI363" s="89" t="n">
        <f aca="false">F363*O363</f>
        <v>0</v>
      </c>
      <c r="AJ363" s="93"/>
      <c r="AK363" s="89" t="n">
        <f aca="false">CHOOSE($G$3,AB363-AC363,AC363-AB363)</f>
        <v>0</v>
      </c>
      <c r="AL363" s="89" t="n">
        <f aca="false">CHOOSE($G$3,AE363-AF363,AF363-AE363)</f>
        <v>0</v>
      </c>
      <c r="AM363" s="89" t="n">
        <f aca="false">CHOOSE($G$3,AH363-AI363,AI363-AH363)</f>
        <v>0</v>
      </c>
      <c r="AN363" s="103" t="n">
        <f aca="false">SUM(AK363:AM363)</f>
        <v>0</v>
      </c>
      <c r="AP363" s="89" t="n">
        <f aca="false">CHOOSE($G$3,AA363-AB363,AB363-AA363)</f>
        <v>0</v>
      </c>
      <c r="AQ363" s="89" t="n">
        <f aca="false">CHOOSE($G$3,AD363-AE363,AE363-AD363)</f>
        <v>0</v>
      </c>
      <c r="AR363" s="89" t="n">
        <f aca="false">CHOOSE($G$3,AG363-AH363,AH363-AG363)</f>
        <v>0</v>
      </c>
      <c r="AS363" s="103" t="n">
        <f aca="false">AP363+AQ363+AR363</f>
        <v>0</v>
      </c>
      <c r="AT363" s="103"/>
      <c r="AU363" s="90" t="n">
        <f aca="false">AS363+AN363</f>
        <v>0</v>
      </c>
      <c r="AW363" s="90" t="n">
        <f aca="false">AI363+AF363+AC363</f>
        <v>0</v>
      </c>
      <c r="AX363" s="104"/>
    </row>
    <row r="364" customFormat="false" ht="12" hidden="false" customHeight="true" outlineLevel="0" collapsed="false">
      <c r="A364" s="94" t="n">
        <f aca="false">EDATE(A363,1)</f>
        <v>47604</v>
      </c>
      <c r="B364" s="95" t="n">
        <f aca="false">VLOOKUP(MONTH(A364),Volumes,4)</f>
        <v>20000</v>
      </c>
      <c r="C364" s="96"/>
      <c r="D364" s="97" t="n">
        <f aca="false">B364+C364</f>
        <v>20000</v>
      </c>
      <c r="E364" s="84" t="n">
        <f aca="false">IF(X364=0,0,IF(AND(X364=1,$H$3=1),D364*S364,IF($H$3=2,D364,"N/A")))</f>
        <v>0</v>
      </c>
      <c r="F364" s="84" t="n">
        <f aca="false">E364*W364</f>
        <v>0</v>
      </c>
      <c r="G364" s="32" t="n">
        <f aca="false">VLOOKUP($A364,Table,MATCH(G$4,Curves,0))</f>
        <v>4.0375</v>
      </c>
      <c r="H364" s="98" t="n">
        <f aca="false">G364</f>
        <v>4.0375</v>
      </c>
      <c r="I364" s="99" t="n">
        <f aca="false">H364</f>
        <v>4.0375</v>
      </c>
      <c r="J364" s="32" t="n">
        <f aca="false">VLOOKUP($A364,Table,MATCH(J$4,Curves,0))</f>
        <v>-0.0175</v>
      </c>
      <c r="K364" s="98" t="n">
        <f aca="false">J364</f>
        <v>-0.0175</v>
      </c>
      <c r="L364" s="99" t="n">
        <f aca="false">K364</f>
        <v>-0.0175</v>
      </c>
      <c r="M364" s="32" t="n">
        <f aca="false">VLOOKUP($A364,Table,MATCH(M$4,Curves,0))</f>
        <v>0.01</v>
      </c>
      <c r="N364" s="98" t="n">
        <f aca="false">VLOOKUP($A364,Table,MATCH(N$4,Curves,0))</f>
        <v>0.03</v>
      </c>
      <c r="O364" s="99" t="n">
        <f aca="false">N364</f>
        <v>0.03</v>
      </c>
      <c r="P364" s="100"/>
      <c r="Q364" s="99" t="n">
        <f aca="false">O364+L364+I364</f>
        <v>4.05</v>
      </c>
      <c r="R364" s="100"/>
      <c r="S364" s="35" t="n">
        <f aca="false">A365-A364</f>
        <v>31</v>
      </c>
      <c r="T364" s="101" t="n">
        <f aca="false">CHOOSE(F$3,A365+24,A364)</f>
        <v>47659</v>
      </c>
      <c r="U364" s="35" t="n">
        <f aca="false">T364-C$3</f>
        <v>10885</v>
      </c>
      <c r="V364" s="32" t="n">
        <f aca="false">VLOOKUP($A364,Table,MATCH(V$4,Curves,0))</f>
        <v>0.070859002456139</v>
      </c>
      <c r="W364" s="102" t="n">
        <f aca="false">1/(1+CHOOSE(F$3,(V365+($K$3/10000))/2,(V364+($K$3/10000))/2))^(2*U364/365.25)</f>
        <v>0.125536668072276</v>
      </c>
      <c r="X364" s="35" t="n">
        <f aca="false">IF(AND(mthbeg&lt;=A364,mthend&gt;=A364),1,0)</f>
        <v>0</v>
      </c>
      <c r="Y364" s="35" t="n">
        <f aca="false">S364*X364</f>
        <v>0</v>
      </c>
      <c r="AA364" s="89" t="n">
        <f aca="false">F364*G364</f>
        <v>0</v>
      </c>
      <c r="AB364" s="89" t="n">
        <f aca="false">$F364*H364</f>
        <v>0</v>
      </c>
      <c r="AC364" s="89" t="n">
        <f aca="false">$F364*I364</f>
        <v>0</v>
      </c>
      <c r="AD364" s="89" t="n">
        <f aca="false">$F364*J364</f>
        <v>-0</v>
      </c>
      <c r="AE364" s="89" t="n">
        <f aca="false">$F364*K364</f>
        <v>-0</v>
      </c>
      <c r="AF364" s="89" t="n">
        <f aca="false">$F364*L364</f>
        <v>-0</v>
      </c>
      <c r="AG364" s="89" t="n">
        <f aca="false">$F364*M364</f>
        <v>0</v>
      </c>
      <c r="AH364" s="89" t="n">
        <f aca="false">$F364*N364</f>
        <v>0</v>
      </c>
      <c r="AI364" s="89" t="n">
        <f aca="false">F364*O364</f>
        <v>0</v>
      </c>
      <c r="AJ364" s="93"/>
      <c r="AK364" s="89" t="n">
        <f aca="false">CHOOSE($G$3,AB364-AC364,AC364-AB364)</f>
        <v>0</v>
      </c>
      <c r="AL364" s="89" t="n">
        <f aca="false">CHOOSE($G$3,AE364-AF364,AF364-AE364)</f>
        <v>0</v>
      </c>
      <c r="AM364" s="89" t="n">
        <f aca="false">CHOOSE($G$3,AH364-AI364,AI364-AH364)</f>
        <v>0</v>
      </c>
      <c r="AN364" s="103" t="n">
        <f aca="false">SUM(AK364:AM364)</f>
        <v>0</v>
      </c>
      <c r="AP364" s="89" t="n">
        <f aca="false">CHOOSE($G$3,AA364-AB364,AB364-AA364)</f>
        <v>0</v>
      </c>
      <c r="AQ364" s="89" t="n">
        <f aca="false">CHOOSE($G$3,AD364-AE364,AE364-AD364)</f>
        <v>0</v>
      </c>
      <c r="AR364" s="89" t="n">
        <f aca="false">CHOOSE($G$3,AG364-AH364,AH364-AG364)</f>
        <v>0</v>
      </c>
      <c r="AS364" s="103" t="n">
        <f aca="false">AP364+AQ364+AR364</f>
        <v>0</v>
      </c>
      <c r="AT364" s="103"/>
      <c r="AU364" s="90" t="n">
        <f aca="false">AS364+AN364</f>
        <v>0</v>
      </c>
      <c r="AW364" s="90" t="n">
        <f aca="false">AI364+AF364+AC364</f>
        <v>0</v>
      </c>
      <c r="AX364" s="104"/>
    </row>
    <row r="365" customFormat="false" ht="12" hidden="false" customHeight="true" outlineLevel="0" collapsed="false">
      <c r="A365" s="94" t="n">
        <f aca="false">EDATE(A364,1)</f>
        <v>47635</v>
      </c>
      <c r="B365" s="95" t="n">
        <f aca="false">VLOOKUP(MONTH(A365),Volumes,4)</f>
        <v>40000</v>
      </c>
      <c r="C365" s="96"/>
      <c r="D365" s="97" t="n">
        <f aca="false">B365+C365</f>
        <v>40000</v>
      </c>
      <c r="E365" s="84" t="n">
        <f aca="false">IF(X365=0,0,IF(AND(X365=1,$H$3=1),D365*S365,IF($H$3=2,D365,"N/A")))</f>
        <v>0</v>
      </c>
      <c r="F365" s="84" t="n">
        <f aca="false">E365*W365</f>
        <v>0</v>
      </c>
      <c r="G365" s="32" t="n">
        <f aca="false">VLOOKUP($A365,Table,MATCH(G$4,Curves,0))</f>
        <v>4.0375</v>
      </c>
      <c r="H365" s="98" t="n">
        <f aca="false">G365</f>
        <v>4.0375</v>
      </c>
      <c r="I365" s="99" t="n">
        <f aca="false">H365</f>
        <v>4.0375</v>
      </c>
      <c r="J365" s="32" t="n">
        <f aca="false">VLOOKUP($A365,Table,MATCH(J$4,Curves,0))</f>
        <v>-0.0175</v>
      </c>
      <c r="K365" s="98" t="n">
        <f aca="false">J365</f>
        <v>-0.0175</v>
      </c>
      <c r="L365" s="99" t="n">
        <f aca="false">K365</f>
        <v>-0.0175</v>
      </c>
      <c r="M365" s="32" t="n">
        <f aca="false">VLOOKUP($A365,Table,MATCH(M$4,Curves,0))</f>
        <v>0.01</v>
      </c>
      <c r="N365" s="98" t="n">
        <f aca="false">VLOOKUP($A365,Table,MATCH(N$4,Curves,0))</f>
        <v>0.03</v>
      </c>
      <c r="O365" s="99" t="n">
        <f aca="false">N365</f>
        <v>0.03</v>
      </c>
      <c r="P365" s="100"/>
      <c r="Q365" s="99" t="n">
        <f aca="false">O365+L365+I365</f>
        <v>4.05</v>
      </c>
      <c r="R365" s="100"/>
      <c r="S365" s="35" t="n">
        <f aca="false">A366-A365</f>
        <v>30</v>
      </c>
      <c r="T365" s="101" t="n">
        <f aca="false">CHOOSE(F$3,A366+24,A365)</f>
        <v>47689</v>
      </c>
      <c r="U365" s="35" t="n">
        <f aca="false">T365-C$3</f>
        <v>10915</v>
      </c>
      <c r="V365" s="32" t="n">
        <f aca="false">VLOOKUP($A365,Table,MATCH(V$4,Curves,0))</f>
        <v>0.070859002456139</v>
      </c>
      <c r="W365" s="102" t="n">
        <f aca="false">1/(1+CHOOSE(F$3,(V366+($K$3/10000))/2,(V365+($K$3/10000))/2))^(2*U365/365.25)</f>
        <v>0.124820733856546</v>
      </c>
      <c r="X365" s="35" t="n">
        <f aca="false">IF(AND(mthbeg&lt;=A365,mthend&gt;=A365),1,0)</f>
        <v>0</v>
      </c>
      <c r="Y365" s="35" t="n">
        <f aca="false">S365*X365</f>
        <v>0</v>
      </c>
      <c r="AA365" s="89" t="n">
        <f aca="false">F365*G365</f>
        <v>0</v>
      </c>
      <c r="AB365" s="89" t="n">
        <f aca="false">$F365*H365</f>
        <v>0</v>
      </c>
      <c r="AC365" s="89" t="n">
        <f aca="false">$F365*I365</f>
        <v>0</v>
      </c>
      <c r="AD365" s="89" t="n">
        <f aca="false">$F365*J365</f>
        <v>-0</v>
      </c>
      <c r="AE365" s="89" t="n">
        <f aca="false">$F365*K365</f>
        <v>-0</v>
      </c>
      <c r="AF365" s="89" t="n">
        <f aca="false">$F365*L365</f>
        <v>-0</v>
      </c>
      <c r="AG365" s="89" t="n">
        <f aca="false">$F365*M365</f>
        <v>0</v>
      </c>
      <c r="AH365" s="89" t="n">
        <f aca="false">$F365*N365</f>
        <v>0</v>
      </c>
      <c r="AI365" s="89" t="n">
        <f aca="false">F365*O365</f>
        <v>0</v>
      </c>
      <c r="AJ365" s="93"/>
      <c r="AK365" s="89" t="n">
        <f aca="false">CHOOSE($G$3,AB365-AC365,AC365-AB365)</f>
        <v>0</v>
      </c>
      <c r="AL365" s="89" t="n">
        <f aca="false">CHOOSE($G$3,AE365-AF365,AF365-AE365)</f>
        <v>0</v>
      </c>
      <c r="AM365" s="89" t="n">
        <f aca="false">CHOOSE($G$3,AH365-AI365,AI365-AH365)</f>
        <v>0</v>
      </c>
      <c r="AN365" s="103" t="n">
        <f aca="false">SUM(AK365:AM365)</f>
        <v>0</v>
      </c>
      <c r="AP365" s="89" t="n">
        <f aca="false">CHOOSE($G$3,AA365-AB365,AB365-AA365)</f>
        <v>0</v>
      </c>
      <c r="AQ365" s="89" t="n">
        <f aca="false">CHOOSE($G$3,AD365-AE365,AE365-AD365)</f>
        <v>0</v>
      </c>
      <c r="AR365" s="89" t="n">
        <f aca="false">CHOOSE($G$3,AG365-AH365,AH365-AG365)</f>
        <v>0</v>
      </c>
      <c r="AS365" s="103" t="n">
        <f aca="false">AP365+AQ365+AR365</f>
        <v>0</v>
      </c>
      <c r="AT365" s="103"/>
      <c r="AU365" s="90" t="n">
        <f aca="false">AS365+AN365</f>
        <v>0</v>
      </c>
      <c r="AW365" s="90" t="n">
        <f aca="false">AI365+AF365+AC365</f>
        <v>0</v>
      </c>
      <c r="AX365" s="104"/>
    </row>
    <row r="366" customFormat="false" ht="12" hidden="false" customHeight="true" outlineLevel="0" collapsed="false">
      <c r="A366" s="94" t="n">
        <f aca="false">EDATE(A365,1)</f>
        <v>47665</v>
      </c>
      <c r="B366" s="95" t="n">
        <f aca="false">VLOOKUP(MONTH(A366),Volumes,4)</f>
        <v>40000</v>
      </c>
      <c r="C366" s="96"/>
      <c r="D366" s="97" t="n">
        <f aca="false">B366+C366</f>
        <v>40000</v>
      </c>
      <c r="E366" s="84" t="n">
        <f aca="false">IF(X366=0,0,IF(AND(X366=1,$H$3=1),D366*S366,IF($H$3=2,D366,"N/A")))</f>
        <v>0</v>
      </c>
      <c r="F366" s="84" t="n">
        <f aca="false">E366*W366</f>
        <v>0</v>
      </c>
      <c r="G366" s="32" t="n">
        <f aca="false">VLOOKUP($A366,Table,MATCH(G$4,Curves,0))</f>
        <v>4.0375</v>
      </c>
      <c r="H366" s="98" t="n">
        <f aca="false">G366</f>
        <v>4.0375</v>
      </c>
      <c r="I366" s="99" t="n">
        <f aca="false">H366</f>
        <v>4.0375</v>
      </c>
      <c r="J366" s="32" t="n">
        <f aca="false">VLOOKUP($A366,Table,MATCH(J$4,Curves,0))</f>
        <v>-0.0175</v>
      </c>
      <c r="K366" s="98" t="n">
        <f aca="false">J366</f>
        <v>-0.0175</v>
      </c>
      <c r="L366" s="99" t="n">
        <f aca="false">K366</f>
        <v>-0.0175</v>
      </c>
      <c r="M366" s="32" t="n">
        <f aca="false">VLOOKUP($A366,Table,MATCH(M$4,Curves,0))</f>
        <v>0.01</v>
      </c>
      <c r="N366" s="98" t="n">
        <f aca="false">VLOOKUP($A366,Table,MATCH(N$4,Curves,0))</f>
        <v>0.03</v>
      </c>
      <c r="O366" s="99" t="n">
        <f aca="false">N366</f>
        <v>0.03</v>
      </c>
      <c r="P366" s="100"/>
      <c r="Q366" s="99" t="n">
        <f aca="false">O366+L366+I366</f>
        <v>4.05</v>
      </c>
      <c r="R366" s="100"/>
      <c r="S366" s="35" t="n">
        <f aca="false">A367-A366</f>
        <v>31</v>
      </c>
      <c r="T366" s="101" t="n">
        <f aca="false">CHOOSE(F$3,A367+24,A366)</f>
        <v>47720</v>
      </c>
      <c r="U366" s="35" t="n">
        <f aca="false">T366-C$3</f>
        <v>10946</v>
      </c>
      <c r="V366" s="32" t="n">
        <f aca="false">VLOOKUP($A366,Table,MATCH(V$4,Curves,0))</f>
        <v>0.070859002456139</v>
      </c>
      <c r="W366" s="102" t="n">
        <f aca="false">1/(1+CHOOSE(F$3,(V367+($K$3/10000))/2,(V366+($K$3/10000))/2))^(2*U366/365.25)</f>
        <v>0.124085224276169</v>
      </c>
      <c r="X366" s="35" t="n">
        <f aca="false">IF(AND(mthbeg&lt;=A366,mthend&gt;=A366),1,0)</f>
        <v>0</v>
      </c>
      <c r="Y366" s="35" t="n">
        <f aca="false">S366*X366</f>
        <v>0</v>
      </c>
      <c r="AA366" s="89" t="n">
        <f aca="false">F366*G366</f>
        <v>0</v>
      </c>
      <c r="AB366" s="89" t="n">
        <f aca="false">$F366*H366</f>
        <v>0</v>
      </c>
      <c r="AC366" s="89" t="n">
        <f aca="false">$F366*I366</f>
        <v>0</v>
      </c>
      <c r="AD366" s="89" t="n">
        <f aca="false">$F366*J366</f>
        <v>-0</v>
      </c>
      <c r="AE366" s="89" t="n">
        <f aca="false">$F366*K366</f>
        <v>-0</v>
      </c>
      <c r="AF366" s="89" t="n">
        <f aca="false">$F366*L366</f>
        <v>-0</v>
      </c>
      <c r="AG366" s="89" t="n">
        <f aca="false">$F366*M366</f>
        <v>0</v>
      </c>
      <c r="AH366" s="89" t="n">
        <f aca="false">$F366*N366</f>
        <v>0</v>
      </c>
      <c r="AI366" s="89" t="n">
        <f aca="false">F366*O366</f>
        <v>0</v>
      </c>
      <c r="AJ366" s="93"/>
      <c r="AK366" s="89" t="n">
        <f aca="false">CHOOSE($G$3,AB366-AC366,AC366-AB366)</f>
        <v>0</v>
      </c>
      <c r="AL366" s="89" t="n">
        <f aca="false">CHOOSE($G$3,AE366-AF366,AF366-AE366)</f>
        <v>0</v>
      </c>
      <c r="AM366" s="89" t="n">
        <f aca="false">CHOOSE($G$3,AH366-AI366,AI366-AH366)</f>
        <v>0</v>
      </c>
      <c r="AN366" s="103" t="n">
        <f aca="false">SUM(AK366:AM366)</f>
        <v>0</v>
      </c>
      <c r="AP366" s="89" t="n">
        <f aca="false">CHOOSE($G$3,AA366-AB366,AB366-AA366)</f>
        <v>0</v>
      </c>
      <c r="AQ366" s="89" t="n">
        <f aca="false">CHOOSE($G$3,AD366-AE366,AE366-AD366)</f>
        <v>0</v>
      </c>
      <c r="AR366" s="89" t="n">
        <f aca="false">CHOOSE($G$3,AG366-AH366,AH366-AG366)</f>
        <v>0</v>
      </c>
      <c r="AS366" s="103" t="n">
        <f aca="false">AP366+AQ366+AR366</f>
        <v>0</v>
      </c>
      <c r="AT366" s="103"/>
      <c r="AU366" s="90" t="n">
        <f aca="false">AS366+AN366</f>
        <v>0</v>
      </c>
      <c r="AW366" s="90" t="n">
        <f aca="false">AI366+AF366+AC366</f>
        <v>0</v>
      </c>
      <c r="AX366" s="104"/>
    </row>
    <row r="367" customFormat="false" ht="12" hidden="false" customHeight="true" outlineLevel="0" collapsed="false">
      <c r="A367" s="94" t="n">
        <f aca="false">EDATE(A366,1)</f>
        <v>47696</v>
      </c>
      <c r="B367" s="95" t="n">
        <f aca="false">VLOOKUP(MONTH(A367),Volumes,4)</f>
        <v>40000</v>
      </c>
      <c r="C367" s="96"/>
      <c r="D367" s="97" t="n">
        <f aca="false">B367+C367</f>
        <v>40000</v>
      </c>
      <c r="E367" s="84" t="n">
        <f aca="false">IF(X367=0,0,IF(AND(X367=1,$H$3=1),D367*S367,IF($H$3=2,D367,"N/A")))</f>
        <v>0</v>
      </c>
      <c r="F367" s="84" t="n">
        <f aca="false">E367*W367</f>
        <v>0</v>
      </c>
      <c r="G367" s="32" t="n">
        <f aca="false">VLOOKUP($A367,Table,MATCH(G$4,Curves,0))</f>
        <v>4.0375</v>
      </c>
      <c r="H367" s="98" t="n">
        <f aca="false">G367</f>
        <v>4.0375</v>
      </c>
      <c r="I367" s="99" t="n">
        <f aca="false">H367</f>
        <v>4.0375</v>
      </c>
      <c r="J367" s="32" t="n">
        <f aca="false">VLOOKUP($A367,Table,MATCH(J$4,Curves,0))</f>
        <v>-0.0175</v>
      </c>
      <c r="K367" s="98" t="n">
        <f aca="false">J367</f>
        <v>-0.0175</v>
      </c>
      <c r="L367" s="99" t="n">
        <f aca="false">K367</f>
        <v>-0.0175</v>
      </c>
      <c r="M367" s="32" t="n">
        <f aca="false">VLOOKUP($A367,Table,MATCH(M$4,Curves,0))</f>
        <v>0.01</v>
      </c>
      <c r="N367" s="98" t="n">
        <f aca="false">VLOOKUP($A367,Table,MATCH(N$4,Curves,0))</f>
        <v>0.03</v>
      </c>
      <c r="O367" s="99" t="n">
        <f aca="false">N367</f>
        <v>0.03</v>
      </c>
      <c r="P367" s="100"/>
      <c r="Q367" s="99" t="n">
        <f aca="false">O367+L367+I367</f>
        <v>4.05</v>
      </c>
      <c r="R367" s="100"/>
      <c r="S367" s="35" t="n">
        <f aca="false">A368-A367</f>
        <v>31</v>
      </c>
      <c r="T367" s="101" t="n">
        <f aca="false">CHOOSE(F$3,A368+24,A367)</f>
        <v>47751</v>
      </c>
      <c r="U367" s="35" t="n">
        <f aca="false">T367-C$3</f>
        <v>10977</v>
      </c>
      <c r="V367" s="32" t="n">
        <f aca="false">VLOOKUP($A367,Table,MATCH(V$4,Curves,0))</f>
        <v>0.070859002456139</v>
      </c>
      <c r="W367" s="102" t="n">
        <f aca="false">1/(1+CHOOSE(F$3,(V368+($K$3/10000))/2,(V367+($K$3/10000))/2))^(2*U367/365.25)</f>
        <v>0.123354048706066</v>
      </c>
      <c r="X367" s="35" t="n">
        <f aca="false">IF(AND(mthbeg&lt;=A367,mthend&gt;=A367),1,0)</f>
        <v>0</v>
      </c>
      <c r="Y367" s="35" t="n">
        <f aca="false">S367*X367</f>
        <v>0</v>
      </c>
      <c r="AA367" s="89" t="n">
        <f aca="false">F367*G367</f>
        <v>0</v>
      </c>
      <c r="AB367" s="89" t="n">
        <f aca="false">$F367*H367</f>
        <v>0</v>
      </c>
      <c r="AC367" s="89" t="n">
        <f aca="false">$F367*I367</f>
        <v>0</v>
      </c>
      <c r="AD367" s="89" t="n">
        <f aca="false">$F367*J367</f>
        <v>-0</v>
      </c>
      <c r="AE367" s="89" t="n">
        <f aca="false">$F367*K367</f>
        <v>-0</v>
      </c>
      <c r="AF367" s="89" t="n">
        <f aca="false">$F367*L367</f>
        <v>-0</v>
      </c>
      <c r="AG367" s="89" t="n">
        <f aca="false">$F367*M367</f>
        <v>0</v>
      </c>
      <c r="AH367" s="89" t="n">
        <f aca="false">$F367*N367</f>
        <v>0</v>
      </c>
      <c r="AI367" s="89" t="n">
        <f aca="false">F367*O367</f>
        <v>0</v>
      </c>
      <c r="AJ367" s="93"/>
      <c r="AK367" s="89" t="n">
        <f aca="false">CHOOSE($G$3,AB367-AC367,AC367-AB367)</f>
        <v>0</v>
      </c>
      <c r="AL367" s="89" t="n">
        <f aca="false">CHOOSE($G$3,AE367-AF367,AF367-AE367)</f>
        <v>0</v>
      </c>
      <c r="AM367" s="89" t="n">
        <f aca="false">CHOOSE($G$3,AH367-AI367,AI367-AH367)</f>
        <v>0</v>
      </c>
      <c r="AN367" s="103" t="n">
        <f aca="false">SUM(AK367:AM367)</f>
        <v>0</v>
      </c>
      <c r="AP367" s="89" t="n">
        <f aca="false">CHOOSE($G$3,AA367-AB367,AB367-AA367)</f>
        <v>0</v>
      </c>
      <c r="AQ367" s="89" t="n">
        <f aca="false">CHOOSE($G$3,AD367-AE367,AE367-AD367)</f>
        <v>0</v>
      </c>
      <c r="AR367" s="89" t="n">
        <f aca="false">CHOOSE($G$3,AG367-AH367,AH367-AG367)</f>
        <v>0</v>
      </c>
      <c r="AS367" s="103" t="n">
        <f aca="false">AP367+AQ367+AR367</f>
        <v>0</v>
      </c>
      <c r="AT367" s="103"/>
      <c r="AU367" s="90" t="n">
        <f aca="false">AS367+AN367</f>
        <v>0</v>
      </c>
      <c r="AW367" s="90" t="n">
        <f aca="false">AI367+AF367+AC367</f>
        <v>0</v>
      </c>
      <c r="AX367" s="104"/>
    </row>
    <row r="368" customFormat="false" ht="12" hidden="false" customHeight="true" outlineLevel="0" collapsed="false">
      <c r="A368" s="94" t="n">
        <f aca="false">EDATE(A367,1)</f>
        <v>47727</v>
      </c>
      <c r="B368" s="95" t="n">
        <f aca="false">VLOOKUP(MONTH(A368),Volumes,4)</f>
        <v>20000</v>
      </c>
      <c r="C368" s="96"/>
      <c r="D368" s="97" t="n">
        <f aca="false">B368+C368</f>
        <v>20000</v>
      </c>
      <c r="E368" s="84" t="n">
        <f aca="false">IF(X368=0,0,IF(AND(X368=1,$H$3=1),D368*S368,IF($H$3=2,D368,"N/A")))</f>
        <v>0</v>
      </c>
      <c r="F368" s="84" t="n">
        <f aca="false">E368*W368</f>
        <v>0</v>
      </c>
      <c r="G368" s="32" t="n">
        <f aca="false">VLOOKUP($A368,Table,MATCH(G$4,Curves,0))</f>
        <v>4.0375</v>
      </c>
      <c r="H368" s="98" t="n">
        <f aca="false">G368</f>
        <v>4.0375</v>
      </c>
      <c r="I368" s="99" t="n">
        <f aca="false">H368</f>
        <v>4.0375</v>
      </c>
      <c r="J368" s="32" t="n">
        <f aca="false">VLOOKUP($A368,Table,MATCH(J$4,Curves,0))</f>
        <v>-0.0175</v>
      </c>
      <c r="K368" s="98" t="n">
        <f aca="false">J368</f>
        <v>-0.0175</v>
      </c>
      <c r="L368" s="99" t="n">
        <f aca="false">K368</f>
        <v>-0.0175</v>
      </c>
      <c r="M368" s="32" t="n">
        <f aca="false">VLOOKUP($A368,Table,MATCH(M$4,Curves,0))</f>
        <v>0.01</v>
      </c>
      <c r="N368" s="98" t="n">
        <f aca="false">VLOOKUP($A368,Table,MATCH(N$4,Curves,0))</f>
        <v>0.03</v>
      </c>
      <c r="O368" s="99" t="n">
        <f aca="false">N368</f>
        <v>0.03</v>
      </c>
      <c r="P368" s="100"/>
      <c r="Q368" s="99" t="n">
        <f aca="false">O368+L368+I368</f>
        <v>4.05</v>
      </c>
      <c r="R368" s="100"/>
      <c r="S368" s="35" t="n">
        <f aca="false">A369-A368</f>
        <v>30</v>
      </c>
      <c r="T368" s="101" t="n">
        <f aca="false">CHOOSE(F$3,A369+24,A368)</f>
        <v>47781</v>
      </c>
      <c r="U368" s="35" t="n">
        <f aca="false">T368-C$3</f>
        <v>11007</v>
      </c>
      <c r="V368" s="32" t="n">
        <f aca="false">VLOOKUP($A368,Table,MATCH(V$4,Curves,0))</f>
        <v>0.070859002456139</v>
      </c>
      <c r="W368" s="102" t="n">
        <f aca="false">1/(1+CHOOSE(F$3,(V369+($K$3/10000))/2,(V368+($K$3/10000))/2))^(2*U368/365.25)</f>
        <v>0.122650561944201</v>
      </c>
      <c r="X368" s="35" t="n">
        <f aca="false">IF(AND(mthbeg&lt;=A368,mthend&gt;=A368),1,0)</f>
        <v>0</v>
      </c>
      <c r="Y368" s="35" t="n">
        <f aca="false">S368*X368</f>
        <v>0</v>
      </c>
      <c r="AA368" s="89" t="n">
        <f aca="false">F368*G368</f>
        <v>0</v>
      </c>
      <c r="AB368" s="89" t="n">
        <f aca="false">$F368*H368</f>
        <v>0</v>
      </c>
      <c r="AC368" s="89" t="n">
        <f aca="false">$F368*I368</f>
        <v>0</v>
      </c>
      <c r="AD368" s="89" t="n">
        <f aca="false">$F368*J368</f>
        <v>-0</v>
      </c>
      <c r="AE368" s="89" t="n">
        <f aca="false">$F368*K368</f>
        <v>-0</v>
      </c>
      <c r="AF368" s="89" t="n">
        <f aca="false">$F368*L368</f>
        <v>-0</v>
      </c>
      <c r="AG368" s="89" t="n">
        <f aca="false">$F368*M368</f>
        <v>0</v>
      </c>
      <c r="AH368" s="89" t="n">
        <f aca="false">$F368*N368</f>
        <v>0</v>
      </c>
      <c r="AI368" s="89" t="n">
        <f aca="false">F368*O368</f>
        <v>0</v>
      </c>
      <c r="AJ368" s="93"/>
      <c r="AK368" s="89" t="n">
        <f aca="false">CHOOSE($G$3,AB368-AC368,AC368-AB368)</f>
        <v>0</v>
      </c>
      <c r="AL368" s="89" t="n">
        <f aca="false">CHOOSE($G$3,AE368-AF368,AF368-AE368)</f>
        <v>0</v>
      </c>
      <c r="AM368" s="89" t="n">
        <f aca="false">CHOOSE($G$3,AH368-AI368,AI368-AH368)</f>
        <v>0</v>
      </c>
      <c r="AN368" s="103" t="n">
        <f aca="false">SUM(AK368:AM368)</f>
        <v>0</v>
      </c>
      <c r="AP368" s="89" t="n">
        <f aca="false">CHOOSE($G$3,AA368-AB368,AB368-AA368)</f>
        <v>0</v>
      </c>
      <c r="AQ368" s="89" t="n">
        <f aca="false">CHOOSE($G$3,AD368-AE368,AE368-AD368)</f>
        <v>0</v>
      </c>
      <c r="AR368" s="89" t="n">
        <f aca="false">CHOOSE($G$3,AG368-AH368,AH368-AG368)</f>
        <v>0</v>
      </c>
      <c r="AS368" s="103" t="n">
        <f aca="false">AP368+AQ368+AR368</f>
        <v>0</v>
      </c>
      <c r="AT368" s="103"/>
      <c r="AU368" s="90" t="n">
        <f aca="false">AS368+AN368</f>
        <v>0</v>
      </c>
      <c r="AW368" s="90" t="n">
        <f aca="false">AI368+AF368+AC368</f>
        <v>0</v>
      </c>
      <c r="AX368" s="104"/>
    </row>
    <row r="369" customFormat="false" ht="12" hidden="false" customHeight="true" outlineLevel="0" collapsed="false">
      <c r="A369" s="94" t="n">
        <f aca="false">EDATE(A368,1)</f>
        <v>47757</v>
      </c>
      <c r="B369" s="95" t="n">
        <f aca="false">VLOOKUP(MONTH(A369),Volumes,4)</f>
        <v>10000</v>
      </c>
      <c r="C369" s="96"/>
      <c r="D369" s="97" t="n">
        <f aca="false">B369+C369</f>
        <v>10000</v>
      </c>
      <c r="E369" s="84" t="n">
        <f aca="false">IF(X369=0,0,IF(AND(X369=1,$H$3=1),D369*S369,IF($H$3=2,D369,"N/A")))</f>
        <v>0</v>
      </c>
      <c r="F369" s="84" t="n">
        <f aca="false">E369*W369</f>
        <v>0</v>
      </c>
      <c r="G369" s="32" t="n">
        <f aca="false">VLOOKUP($A369,Table,MATCH(G$4,Curves,0))</f>
        <v>4.0375</v>
      </c>
      <c r="H369" s="98" t="n">
        <f aca="false">G369</f>
        <v>4.0375</v>
      </c>
      <c r="I369" s="99" t="n">
        <f aca="false">H369</f>
        <v>4.0375</v>
      </c>
      <c r="J369" s="32" t="n">
        <f aca="false">VLOOKUP($A369,Table,MATCH(J$4,Curves,0))</f>
        <v>-0.0175</v>
      </c>
      <c r="K369" s="98" t="n">
        <f aca="false">J369</f>
        <v>-0.0175</v>
      </c>
      <c r="L369" s="99" t="n">
        <f aca="false">K369</f>
        <v>-0.0175</v>
      </c>
      <c r="M369" s="32" t="n">
        <f aca="false">VLOOKUP($A369,Table,MATCH(M$4,Curves,0))</f>
        <v>0.01</v>
      </c>
      <c r="N369" s="98" t="n">
        <f aca="false">VLOOKUP($A369,Table,MATCH(N$4,Curves,0))</f>
        <v>0.03</v>
      </c>
      <c r="O369" s="99" t="n">
        <f aca="false">N369</f>
        <v>0.03</v>
      </c>
      <c r="P369" s="100"/>
      <c r="Q369" s="99" t="n">
        <f aca="false">O369+L369+I369</f>
        <v>4.05</v>
      </c>
      <c r="R369" s="100"/>
      <c r="S369" s="35" t="n">
        <f aca="false">A370-A369</f>
        <v>31</v>
      </c>
      <c r="T369" s="101" t="n">
        <f aca="false">CHOOSE(F$3,A370+24,A369)</f>
        <v>47812</v>
      </c>
      <c r="U369" s="35" t="n">
        <f aca="false">T369-C$3</f>
        <v>11038</v>
      </c>
      <c r="V369" s="32" t="n">
        <f aca="false">VLOOKUP($A369,Table,MATCH(V$4,Curves,0))</f>
        <v>0.070859002456139</v>
      </c>
      <c r="W369" s="102" t="n">
        <f aca="false">1/(1+CHOOSE(F$3,(V370+($K$3/10000))/2,(V369+($K$3/10000))/2))^(2*U369/365.25)</f>
        <v>0.121927840161038</v>
      </c>
      <c r="X369" s="35" t="n">
        <f aca="false">IF(AND(mthbeg&lt;=A369,mthend&gt;=A369),1,0)</f>
        <v>0</v>
      </c>
      <c r="Y369" s="35" t="n">
        <f aca="false">S369*X369</f>
        <v>0</v>
      </c>
      <c r="AA369" s="89" t="n">
        <f aca="false">F369*G369</f>
        <v>0</v>
      </c>
      <c r="AB369" s="89" t="n">
        <f aca="false">$F369*H369</f>
        <v>0</v>
      </c>
      <c r="AC369" s="89" t="n">
        <f aca="false">$F369*I369</f>
        <v>0</v>
      </c>
      <c r="AD369" s="89" t="n">
        <f aca="false">$F369*J369</f>
        <v>-0</v>
      </c>
      <c r="AE369" s="89" t="n">
        <f aca="false">$F369*K369</f>
        <v>-0</v>
      </c>
      <c r="AF369" s="89" t="n">
        <f aca="false">$F369*L369</f>
        <v>-0</v>
      </c>
      <c r="AG369" s="89" t="n">
        <f aca="false">$F369*M369</f>
        <v>0</v>
      </c>
      <c r="AH369" s="89" t="n">
        <f aca="false">$F369*N369</f>
        <v>0</v>
      </c>
      <c r="AI369" s="89" t="n">
        <f aca="false">F369*O369</f>
        <v>0</v>
      </c>
      <c r="AJ369" s="93"/>
      <c r="AK369" s="89" t="n">
        <f aca="false">CHOOSE($G$3,AB369-AC369,AC369-AB369)</f>
        <v>0</v>
      </c>
      <c r="AL369" s="89" t="n">
        <f aca="false">CHOOSE($G$3,AE369-AF369,AF369-AE369)</f>
        <v>0</v>
      </c>
      <c r="AM369" s="89" t="n">
        <f aca="false">CHOOSE($G$3,AH369-AI369,AI369-AH369)</f>
        <v>0</v>
      </c>
      <c r="AN369" s="103" t="n">
        <f aca="false">SUM(AK369:AM369)</f>
        <v>0</v>
      </c>
      <c r="AP369" s="89" t="n">
        <f aca="false">CHOOSE($G$3,AA369-AB369,AB369-AA369)</f>
        <v>0</v>
      </c>
      <c r="AQ369" s="89" t="n">
        <f aca="false">CHOOSE($G$3,AD369-AE369,AE369-AD369)</f>
        <v>0</v>
      </c>
      <c r="AR369" s="89" t="n">
        <f aca="false">CHOOSE($G$3,AG369-AH369,AH369-AG369)</f>
        <v>0</v>
      </c>
      <c r="AS369" s="103" t="n">
        <f aca="false">AP369+AQ369+AR369</f>
        <v>0</v>
      </c>
      <c r="AT369" s="103"/>
      <c r="AU369" s="106" t="n">
        <f aca="false">AS369+AN369</f>
        <v>0</v>
      </c>
      <c r="AW369" s="106" t="n">
        <f aca="false">AI369+AF369+AC369</f>
        <v>0</v>
      </c>
      <c r="AX369" s="104"/>
    </row>
    <row r="370" customFormat="false" ht="12.75" hidden="false" customHeight="false" outlineLevel="0" collapsed="false">
      <c r="A370" s="94" t="n">
        <f aca="false">EDATE(A369,1)</f>
        <v>47788</v>
      </c>
      <c r="V370" s="32" t="n">
        <f aca="false">VLOOKUP($A370,Table,MATCH(V$4,Curves,0))</f>
        <v>0.070859002456139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4" width="14.14"/>
    <col collapsed="false" customWidth="true" hidden="false" outlineLevel="0" max="2" min="2" style="34" width="14.56"/>
    <col collapsed="false" customWidth="true" hidden="false" outlineLevel="0" max="4" min="3" style="34" width="16.42"/>
    <col collapsed="false" customWidth="true" hidden="false" outlineLevel="0" max="5" min="5" style="34" width="14.85"/>
    <col collapsed="false" customWidth="true" hidden="false" outlineLevel="0" max="6" min="6" style="34" width="13.85"/>
    <col collapsed="false" customWidth="true" hidden="false" outlineLevel="0" max="7" min="7" style="34" width="10.71"/>
    <col collapsed="false" customWidth="true" hidden="false" outlineLevel="0" max="9" min="8" style="34" width="18.14"/>
    <col collapsed="false" customWidth="true" hidden="false" outlineLevel="0" max="10" min="10" style="34" width="22.56"/>
    <col collapsed="false" customWidth="true" hidden="false" outlineLevel="0" max="12" min="11" style="34" width="15.99"/>
    <col collapsed="false" customWidth="true" hidden="false" outlineLevel="0" max="13" min="13" style="34" width="24.99"/>
    <col collapsed="false" customWidth="true" hidden="false" outlineLevel="0" max="14" min="14" style="34" width="14.56"/>
    <col collapsed="false" customWidth="true" hidden="false" outlineLevel="0" max="15" min="15" style="34" width="15.41"/>
    <col collapsed="false" customWidth="true" hidden="false" outlineLevel="0" max="16" min="16" style="34" width="3.14"/>
    <col collapsed="false" customWidth="true" hidden="false" outlineLevel="0" max="17" min="17" style="34" width="15.41"/>
    <col collapsed="false" customWidth="true" hidden="false" outlineLevel="0" max="18" min="18" style="34" width="3.14"/>
    <col collapsed="false" customWidth="true" hidden="false" outlineLevel="0" max="25" min="19" style="35" width="10.71"/>
    <col collapsed="false" customWidth="true" hidden="false" outlineLevel="0" max="26" min="26" style="34" width="4.28"/>
    <col collapsed="false" customWidth="true" hidden="false" outlineLevel="0" max="27" min="27" style="34" width="12.28"/>
    <col collapsed="false" customWidth="true" hidden="false" outlineLevel="0" max="28" min="28" style="34" width="18.85"/>
    <col collapsed="false" customWidth="true" hidden="false" outlineLevel="0" max="29" min="29" style="34" width="15.85"/>
    <col collapsed="false" customWidth="true" hidden="false" outlineLevel="0" max="30" min="30" style="34" width="17.14"/>
    <col collapsed="false" customWidth="true" hidden="false" outlineLevel="0" max="31" min="31" style="34" width="20.56"/>
    <col collapsed="false" customWidth="true" hidden="false" outlineLevel="0" max="32" min="32" style="34" width="20.7"/>
    <col collapsed="false" customWidth="true" hidden="false" outlineLevel="0" max="33" min="33" style="34" width="14.28"/>
    <col collapsed="false" customWidth="true" hidden="false" outlineLevel="0" max="34" min="34" style="34" width="16.42"/>
    <col collapsed="false" customWidth="true" hidden="false" outlineLevel="0" max="35" min="35" style="34" width="15.13"/>
    <col collapsed="false" customWidth="true" hidden="false" outlineLevel="0" max="36" min="36" style="36" width="6.56"/>
    <col collapsed="false" customWidth="true" hidden="false" outlineLevel="0" max="38" min="37" style="34" width="15.13"/>
    <col collapsed="false" customWidth="true" hidden="false" outlineLevel="0" max="39" min="39" style="34" width="16.84"/>
    <col collapsed="false" customWidth="true" hidden="false" outlineLevel="0" max="40" min="40" style="34" width="15.99"/>
    <col collapsed="false" customWidth="true" hidden="false" outlineLevel="0" max="41" min="41" style="0" width="5.85"/>
    <col collapsed="false" customWidth="true" hidden="false" outlineLevel="0" max="43" min="42" style="34" width="15.13"/>
    <col collapsed="false" customWidth="true" hidden="false" outlineLevel="0" max="44" min="44" style="34" width="16.84"/>
    <col collapsed="false" customWidth="true" hidden="false" outlineLevel="0" max="45" min="45" style="34" width="15.99"/>
    <col collapsed="false" customWidth="true" hidden="false" outlineLevel="0" max="46" min="46" style="34" width="6.28"/>
    <col collapsed="false" customWidth="true" hidden="false" outlineLevel="0" max="47" min="47" style="34" width="18.41"/>
    <col collapsed="false" customWidth="true" hidden="false" outlineLevel="0" max="48" min="48" style="34" width="3.85"/>
    <col collapsed="false" customWidth="true" hidden="false" outlineLevel="0" max="49" min="49" style="34" width="18.41"/>
    <col collapsed="false" customWidth="false" hidden="false" outlineLevel="0" max="257" min="50" style="34" width="9.14"/>
  </cols>
  <sheetData>
    <row r="1" customFormat="false" ht="13.5" hidden="false" customHeight="false" outlineLevel="0" collapsed="false">
      <c r="A1" s="37"/>
      <c r="B1" s="38" t="s">
        <v>96</v>
      </c>
      <c r="C1" s="39"/>
      <c r="D1" s="39"/>
      <c r="E1" s="0"/>
      <c r="H1" s="40" t="s">
        <v>55</v>
      </c>
      <c r="I1" s="40" t="s">
        <v>56</v>
      </c>
      <c r="J1" s="41" t="s">
        <v>13</v>
      </c>
      <c r="K1" s="41" t="s">
        <v>57</v>
      </c>
      <c r="L1" s="42" t="s">
        <v>58</v>
      </c>
      <c r="M1" s="43"/>
      <c r="AA1" s="44"/>
      <c r="AB1" s="45"/>
      <c r="AC1" s="44"/>
      <c r="AD1" s="44"/>
      <c r="AE1" s="45"/>
      <c r="AF1" s="44"/>
      <c r="AG1" s="46"/>
    </row>
    <row r="2" customFormat="false" ht="12.75" hidden="false" customHeight="false" outlineLevel="0" collapsed="false">
      <c r="A2" s="40" t="s">
        <v>59</v>
      </c>
      <c r="B2" s="47" t="s">
        <v>60</v>
      </c>
      <c r="C2" s="47" t="s">
        <v>61</v>
      </c>
      <c r="D2" s="48" t="s">
        <v>62</v>
      </c>
      <c r="E2" s="47" t="s">
        <v>15</v>
      </c>
      <c r="F2" s="47" t="s">
        <v>63</v>
      </c>
      <c r="G2" s="47" t="s">
        <v>64</v>
      </c>
      <c r="H2" s="49" t="s">
        <v>65</v>
      </c>
      <c r="I2" s="50" t="s">
        <v>66</v>
      </c>
      <c r="J2" s="51" t="s">
        <v>66</v>
      </c>
      <c r="K2" s="51" t="s">
        <v>67</v>
      </c>
      <c r="L2" s="52"/>
      <c r="AA2" s="44"/>
      <c r="AB2" s="44"/>
      <c r="AC2" s="44"/>
      <c r="AD2" s="44"/>
      <c r="AE2" s="44"/>
      <c r="AF2" s="44"/>
      <c r="AG2" s="44"/>
      <c r="AN2" s="16" t="s">
        <v>68</v>
      </c>
      <c r="AS2" s="16" t="s">
        <v>69</v>
      </c>
    </row>
    <row r="3" customFormat="false" ht="13.5" hidden="false" customHeight="false" outlineLevel="0" collapsed="false">
      <c r="A3" s="53" t="n">
        <f aca="false">Summary!B18</f>
        <v>36831</v>
      </c>
      <c r="B3" s="54" t="n">
        <f aca="false">Summary!C18</f>
        <v>37530</v>
      </c>
      <c r="C3" s="55" t="n">
        <f aca="false">Summary!C4</f>
        <v>36774</v>
      </c>
      <c r="D3" s="55" t="n">
        <f aca="true">IF(WEEKDAY(TODAY())=2,TODAY()-3,TODAY()-1)</f>
        <v>45925</v>
      </c>
      <c r="E3" s="56" t="str">
        <f aca="false">CONCATENATE(INT(X8/12)," Y - ",X8-INT(X8/12)*12," M")</f>
        <v>2 Y - 0 M</v>
      </c>
      <c r="F3" s="57" t="n">
        <v>1</v>
      </c>
      <c r="G3" s="57" t="n">
        <v>2</v>
      </c>
      <c r="H3" s="58" t="n">
        <v>1</v>
      </c>
      <c r="I3" s="59" t="s">
        <v>97</v>
      </c>
      <c r="J3" s="59" t="s">
        <v>97</v>
      </c>
      <c r="K3" s="59" t="n">
        <v>0</v>
      </c>
      <c r="L3" s="60"/>
      <c r="AA3" s="44"/>
      <c r="AD3" s="44"/>
    </row>
    <row r="4" customFormat="false" ht="12.75" hidden="false" customHeight="false" outlineLevel="0" collapsed="false">
      <c r="A4" s="61"/>
      <c r="B4" s="61"/>
      <c r="C4" s="61"/>
      <c r="D4" s="61" t="s">
        <v>71</v>
      </c>
      <c r="E4" s="61" t="s">
        <v>72</v>
      </c>
      <c r="F4" s="61" t="s">
        <v>73</v>
      </c>
      <c r="G4" s="62" t="s">
        <v>39</v>
      </c>
      <c r="H4" s="63"/>
      <c r="I4" s="63"/>
      <c r="J4" s="62" t="str">
        <f aca="false">CONCATENATE(I3,"-","D")</f>
        <v>IF-SONAT/LA-D</v>
      </c>
      <c r="K4" s="63" t="str">
        <f aca="false">I3</f>
        <v>IF-SONAT/LA</v>
      </c>
      <c r="L4" s="63" t="str">
        <f aca="false">I3</f>
        <v>IF-SONAT/LA</v>
      </c>
      <c r="M4" s="62" t="str">
        <f aca="false">CONCATENATE(J3,"-","I")</f>
        <v>IF-SONAT/LA-I</v>
      </c>
      <c r="N4" s="63" t="s">
        <v>51</v>
      </c>
      <c r="O4" s="63" t="str">
        <f aca="false">J3</f>
        <v>IF-SONAT/LA</v>
      </c>
      <c r="Q4" s="63" t="str">
        <f aca="false">K4</f>
        <v>IF-SONAT/LA</v>
      </c>
      <c r="S4" s="64"/>
      <c r="T4" s="64"/>
      <c r="U4" s="64" t="s">
        <v>74</v>
      </c>
      <c r="V4" s="62" t="s">
        <v>42</v>
      </c>
      <c r="W4" s="64"/>
      <c r="X4" s="64"/>
      <c r="Y4" s="64"/>
      <c r="AA4" s="65"/>
      <c r="AB4" s="65"/>
      <c r="AC4" s="65"/>
      <c r="AD4" s="65" t="str">
        <f aca="false">K4</f>
        <v>IF-SONAT/LA</v>
      </c>
      <c r="AE4" s="65" t="str">
        <f aca="false">AD4</f>
        <v>IF-SONAT/LA</v>
      </c>
      <c r="AF4" s="65" t="str">
        <f aca="false">AE4</f>
        <v>IF-SONAT/LA</v>
      </c>
      <c r="AG4" s="65" t="str">
        <f aca="false">AF4</f>
        <v>IF-SONAT/LA</v>
      </c>
      <c r="AH4" s="65" t="str">
        <f aca="false">AG4</f>
        <v>IF-SONAT/LA</v>
      </c>
      <c r="AI4" s="65" t="str">
        <f aca="false">AH4</f>
        <v>IF-SONAT/LA</v>
      </c>
      <c r="AJ4" s="66"/>
      <c r="AK4" s="67" t="s">
        <v>75</v>
      </c>
      <c r="AL4" s="67" t="s">
        <v>76</v>
      </c>
      <c r="AM4" s="67" t="s">
        <v>77</v>
      </c>
      <c r="AN4" s="67" t="s">
        <v>71</v>
      </c>
      <c r="AP4" s="67" t="s">
        <v>75</v>
      </c>
      <c r="AQ4" s="67" t="s">
        <v>56</v>
      </c>
      <c r="AR4" s="67" t="s">
        <v>77</v>
      </c>
      <c r="AS4" s="67" t="s">
        <v>71</v>
      </c>
      <c r="AT4" s="68"/>
      <c r="AU4" s="69"/>
      <c r="AW4" s="69"/>
    </row>
    <row r="5" customFormat="false" ht="12.75" hidden="false" customHeight="false" outlineLevel="0" collapsed="false">
      <c r="A5" s="61" t="s">
        <v>78</v>
      </c>
      <c r="B5" s="61" t="s">
        <v>79</v>
      </c>
      <c r="C5" s="61"/>
      <c r="D5" s="61" t="s">
        <v>79</v>
      </c>
      <c r="E5" s="61" t="s">
        <v>79</v>
      </c>
      <c r="F5" s="61" t="s">
        <v>79</v>
      </c>
      <c r="G5" s="61" t="s">
        <v>80</v>
      </c>
      <c r="H5" s="61" t="s">
        <v>80</v>
      </c>
      <c r="I5" s="61" t="s">
        <v>80</v>
      </c>
      <c r="J5" s="61" t="s">
        <v>56</v>
      </c>
      <c r="K5" s="61" t="s">
        <v>56</v>
      </c>
      <c r="L5" s="61" t="s">
        <v>56</v>
      </c>
      <c r="M5" s="61" t="s">
        <v>13</v>
      </c>
      <c r="N5" s="61" t="s">
        <v>13</v>
      </c>
      <c r="O5" s="61" t="s">
        <v>13</v>
      </c>
      <c r="Q5" s="61" t="s">
        <v>81</v>
      </c>
      <c r="S5" s="70" t="s">
        <v>82</v>
      </c>
      <c r="T5" s="70" t="s">
        <v>83</v>
      </c>
      <c r="U5" s="70" t="s">
        <v>83</v>
      </c>
      <c r="V5" s="71" t="s">
        <v>84</v>
      </c>
      <c r="W5" s="70" t="s">
        <v>83</v>
      </c>
      <c r="X5" s="70" t="s">
        <v>85</v>
      </c>
      <c r="Y5" s="70" t="s">
        <v>85</v>
      </c>
      <c r="AA5" s="72" t="str">
        <f aca="false">G5</f>
        <v>Nymex</v>
      </c>
      <c r="AB5" s="72" t="str">
        <f aca="false">H5</f>
        <v>Nymex</v>
      </c>
      <c r="AC5" s="72" t="str">
        <f aca="false">I5</f>
        <v>Nymex</v>
      </c>
      <c r="AD5" s="72" t="str">
        <f aca="false">J5</f>
        <v>Basis</v>
      </c>
      <c r="AE5" s="72" t="str">
        <f aca="false">K5</f>
        <v>Basis</v>
      </c>
      <c r="AF5" s="72" t="str">
        <f aca="false">L5</f>
        <v>Basis</v>
      </c>
      <c r="AG5" s="72" t="str">
        <f aca="false">M5</f>
        <v>Index</v>
      </c>
      <c r="AH5" s="72" t="str">
        <f aca="false">N5</f>
        <v>Index</v>
      </c>
      <c r="AI5" s="72" t="str">
        <f aca="false">O5</f>
        <v>Index</v>
      </c>
      <c r="AJ5" s="66"/>
      <c r="AK5" s="73" t="str">
        <f aca="false">CHOOSE(G3,"Bid-Contract","Contract-Offer")</f>
        <v>Contract-Offer</v>
      </c>
      <c r="AL5" s="73" t="str">
        <f aca="false">AK5</f>
        <v>Contract-Offer</v>
      </c>
      <c r="AM5" s="73" t="str">
        <f aca="false">AK5</f>
        <v>Contract-Offer</v>
      </c>
      <c r="AN5" s="73" t="str">
        <f aca="false">AK5</f>
        <v>Contract-Offer</v>
      </c>
      <c r="AP5" s="73" t="str">
        <f aca="false">CHOOSE(G3,"Mid-Bid","Offer-Mid")</f>
        <v>Offer-Mid</v>
      </c>
      <c r="AQ5" s="73" t="str">
        <f aca="false">AP5</f>
        <v>Offer-Mid</v>
      </c>
      <c r="AR5" s="73" t="str">
        <f aca="false">AP5</f>
        <v>Offer-Mid</v>
      </c>
      <c r="AS5" s="73" t="str">
        <f aca="false">AP5</f>
        <v>Offer-Mid</v>
      </c>
      <c r="AT5" s="68"/>
      <c r="AU5" s="74" t="s">
        <v>71</v>
      </c>
      <c r="AW5" s="74" t="s">
        <v>71</v>
      </c>
    </row>
    <row r="6" customFormat="false" ht="12.75" hidden="false" customHeight="false" outlineLevel="0" collapsed="false">
      <c r="A6" s="75" t="s">
        <v>35</v>
      </c>
      <c r="B6" s="75" t="s">
        <v>86</v>
      </c>
      <c r="C6" s="75"/>
      <c r="D6" s="75" t="s">
        <v>86</v>
      </c>
      <c r="E6" s="75" t="s">
        <v>16</v>
      </c>
      <c r="F6" s="75" t="s">
        <v>16</v>
      </c>
      <c r="G6" s="75" t="s">
        <v>87</v>
      </c>
      <c r="H6" s="75" t="str">
        <f aca="false">CHOOSE(G3,"Bid","Offer")</f>
        <v>Offer</v>
      </c>
      <c r="I6" s="75" t="s">
        <v>88</v>
      </c>
      <c r="J6" s="75" t="s">
        <v>87</v>
      </c>
      <c r="K6" s="75" t="str">
        <f aca="false">H6</f>
        <v>Offer</v>
      </c>
      <c r="L6" s="75" t="s">
        <v>88</v>
      </c>
      <c r="M6" s="75" t="s">
        <v>87</v>
      </c>
      <c r="N6" s="75" t="str">
        <f aca="false">K6</f>
        <v>Offer</v>
      </c>
      <c r="O6" s="75" t="s">
        <v>88</v>
      </c>
      <c r="Q6" s="75" t="s">
        <v>88</v>
      </c>
      <c r="S6" s="76" t="s">
        <v>89</v>
      </c>
      <c r="T6" s="76" t="s">
        <v>14</v>
      </c>
      <c r="U6" s="76" t="s">
        <v>89</v>
      </c>
      <c r="V6" s="77" t="s">
        <v>90</v>
      </c>
      <c r="W6" s="76" t="s">
        <v>91</v>
      </c>
      <c r="X6" s="76" t="s">
        <v>92</v>
      </c>
      <c r="Y6" s="76" t="s">
        <v>89</v>
      </c>
      <c r="AA6" s="78" t="str">
        <f aca="false">G6</f>
        <v>Mid</v>
      </c>
      <c r="AB6" s="78" t="str">
        <f aca="false">H6</f>
        <v>Offer</v>
      </c>
      <c r="AC6" s="78" t="str">
        <f aca="false">I6</f>
        <v>Contract</v>
      </c>
      <c r="AD6" s="78" t="str">
        <f aca="false">J6</f>
        <v>Mid</v>
      </c>
      <c r="AE6" s="78" t="str">
        <f aca="false">K6</f>
        <v>Offer</v>
      </c>
      <c r="AF6" s="78" t="str">
        <f aca="false">L6</f>
        <v>Contract</v>
      </c>
      <c r="AG6" s="78" t="str">
        <f aca="false">M6</f>
        <v>Mid</v>
      </c>
      <c r="AH6" s="78" t="str">
        <f aca="false">N6</f>
        <v>Offer</v>
      </c>
      <c r="AI6" s="78" t="str">
        <f aca="false">O6</f>
        <v>Contract</v>
      </c>
      <c r="AJ6" s="66"/>
      <c r="AK6" s="79" t="s">
        <v>93</v>
      </c>
      <c r="AL6" s="79" t="s">
        <v>93</v>
      </c>
      <c r="AM6" s="79" t="s">
        <v>93</v>
      </c>
      <c r="AN6" s="79" t="s">
        <v>93</v>
      </c>
      <c r="AP6" s="79" t="s">
        <v>93</v>
      </c>
      <c r="AQ6" s="79" t="s">
        <v>93</v>
      </c>
      <c r="AR6" s="79" t="s">
        <v>93</v>
      </c>
      <c r="AS6" s="79" t="s">
        <v>93</v>
      </c>
      <c r="AT6" s="68"/>
      <c r="AU6" s="74" t="s">
        <v>94</v>
      </c>
      <c r="AW6" s="74" t="s">
        <v>88</v>
      </c>
    </row>
    <row r="7" customFormat="false" ht="13.5" hidden="false" customHeight="false" outlineLevel="0" collapsed="false">
      <c r="A7" s="80"/>
      <c r="B7" s="80"/>
      <c r="C7" s="80"/>
      <c r="D7" s="80"/>
      <c r="U7" s="81"/>
      <c r="AU7" s="82"/>
      <c r="AW7" s="82"/>
    </row>
    <row r="8" customFormat="false" ht="13.5" hidden="false" customHeight="false" outlineLevel="0" collapsed="false">
      <c r="A8" s="83" t="s">
        <v>95</v>
      </c>
      <c r="B8" s="84"/>
      <c r="C8" s="84"/>
      <c r="D8" s="84" t="n">
        <f aca="false">SUM(D10:D370)</f>
        <v>3600000</v>
      </c>
      <c r="E8" s="84" t="n">
        <f aca="false">SUM(E10:E370)</f>
        <v>7300000</v>
      </c>
      <c r="F8" s="84" t="n">
        <f aca="false">SUM(F10:F370)</f>
        <v>6701120.50790417</v>
      </c>
      <c r="G8" s="85" t="n">
        <f aca="false">AA8/$F$8</f>
        <v>3.59725788368368</v>
      </c>
      <c r="H8" s="85" t="n">
        <f aca="false">AB8/$F$8</f>
        <v>3.59725788368368</v>
      </c>
      <c r="I8" s="85" t="n">
        <f aca="false">AC8/$F$8</f>
        <v>3.59725788368368</v>
      </c>
      <c r="J8" s="85" t="n">
        <f aca="false">AD8/$F$8</f>
        <v>-0.0108213819291259</v>
      </c>
      <c r="K8" s="85" t="n">
        <f aca="false">AE8/$F$8</f>
        <v>-0.0108213819291259</v>
      </c>
      <c r="L8" s="85" t="n">
        <f aca="false">AF8/$F$8</f>
        <v>-0.0108213819291259</v>
      </c>
      <c r="M8" s="86" t="n">
        <f aca="false">AG8/$F$8</f>
        <v>0.01</v>
      </c>
      <c r="N8" s="85" t="n">
        <f aca="false">AH8/$F$8</f>
        <v>0.02</v>
      </c>
      <c r="O8" s="85" t="n">
        <f aca="false">AI8/$F$8</f>
        <v>0.02</v>
      </c>
      <c r="Q8" s="85" t="n">
        <f aca="false">AW8/$F$8</f>
        <v>3.60643650175455</v>
      </c>
      <c r="V8" s="87"/>
      <c r="X8" s="88" t="n">
        <f aca="false">SUM(X10:X370)</f>
        <v>24</v>
      </c>
      <c r="Y8" s="88" t="n">
        <f aca="false">SUM(Y10:Y370)</f>
        <v>730</v>
      </c>
      <c r="AA8" s="89" t="n">
        <f aca="false">SUM(AA10:AA370)</f>
        <v>24105658.5765726</v>
      </c>
      <c r="AB8" s="89" t="n">
        <f aca="false">SUM(AB10:AB370)</f>
        <v>24105658.5765726</v>
      </c>
      <c r="AC8" s="89" t="n">
        <f aca="false">SUM(AC10:AC370)</f>
        <v>24105658.5765726</v>
      </c>
      <c r="AD8" s="89" t="n">
        <f aca="false">SUM(AD10:AD370)</f>
        <v>-72515.3843691289</v>
      </c>
      <c r="AE8" s="89" t="n">
        <f aca="false">SUM(AE10:AE370)</f>
        <v>-72515.3843691289</v>
      </c>
      <c r="AF8" s="89" t="n">
        <f aca="false">SUM(AF10:AF370)</f>
        <v>-72515.3843691289</v>
      </c>
      <c r="AG8" s="89" t="n">
        <f aca="false">SUM(AG10:AG370)</f>
        <v>67011.2050790417</v>
      </c>
      <c r="AH8" s="89" t="n">
        <f aca="false">SUM(AH10:AH370)</f>
        <v>134022.410158083</v>
      </c>
      <c r="AI8" s="89" t="n">
        <f aca="false">SUM(AI10:AI370)</f>
        <v>134022.410158083</v>
      </c>
      <c r="AJ8" s="89"/>
      <c r="AK8" s="89" t="n">
        <f aca="false">SUM(AK10:AK370)</f>
        <v>0</v>
      </c>
      <c r="AL8" s="89" t="n">
        <f aca="false">SUM(AL10:AL370)</f>
        <v>0</v>
      </c>
      <c r="AM8" s="89" t="n">
        <f aca="false">SUM(AM10:AM370)</f>
        <v>0</v>
      </c>
      <c r="AN8" s="89" t="n">
        <f aca="false">SUM(AN10:AN370)</f>
        <v>0</v>
      </c>
      <c r="AP8" s="89" t="n">
        <f aca="false">SUM(AP10:AP370)</f>
        <v>0</v>
      </c>
      <c r="AQ8" s="89" t="n">
        <f aca="false">SUM(AQ10:AQ370)</f>
        <v>0</v>
      </c>
      <c r="AR8" s="89" t="n">
        <f aca="false">SUM(AR10:AR370)</f>
        <v>67011.2050790417</v>
      </c>
      <c r="AS8" s="89" t="n">
        <f aca="false">SUM(AS10:AS370)</f>
        <v>67011.2050790417</v>
      </c>
      <c r="AT8" s="89"/>
      <c r="AU8" s="90" t="n">
        <f aca="false">SUM(AU10:AU370)</f>
        <v>67011.2050790417</v>
      </c>
      <c r="AW8" s="90" t="n">
        <f aca="false">SUM(AW10:AW370)</f>
        <v>24167165.6023616</v>
      </c>
    </row>
    <row r="9" customFormat="false" ht="12.75" hidden="false" customHeight="false" outlineLevel="0" collapsed="false">
      <c r="B9" s="91"/>
      <c r="C9" s="91"/>
      <c r="D9" s="91"/>
      <c r="E9" s="91"/>
      <c r="F9" s="91"/>
      <c r="G9" s="92"/>
      <c r="H9" s="92"/>
      <c r="I9" s="92"/>
      <c r="J9" s="92"/>
      <c r="K9" s="92"/>
      <c r="L9" s="92"/>
      <c r="M9" s="92"/>
      <c r="N9" s="92"/>
      <c r="O9" s="92"/>
      <c r="Q9" s="92"/>
      <c r="AA9" s="89"/>
      <c r="AB9" s="89"/>
      <c r="AC9" s="89"/>
      <c r="AD9" s="89"/>
      <c r="AE9" s="89"/>
      <c r="AF9" s="89"/>
      <c r="AG9" s="89"/>
      <c r="AH9" s="89"/>
      <c r="AI9" s="89"/>
      <c r="AJ9" s="93"/>
      <c r="AU9" s="82"/>
      <c r="AW9" s="82"/>
    </row>
    <row r="10" customFormat="false" ht="12.75" hidden="false" customHeight="false" outlineLevel="0" collapsed="false">
      <c r="A10" s="94" t="n">
        <f aca="false">A3</f>
        <v>36831</v>
      </c>
      <c r="B10" s="95" t="n">
        <f aca="false">VLOOKUP(MONTH(A10),Volumes,3)</f>
        <v>10000</v>
      </c>
      <c r="C10" s="96"/>
      <c r="D10" s="97" t="n">
        <f aca="false">B10+C10</f>
        <v>10000</v>
      </c>
      <c r="E10" s="84" t="n">
        <f aca="false">IF(X10=0,0,IF(AND(X10=1,$H$3=1),D10*S10,IF($H$3=2,D10,"N/A")))</f>
        <v>300000</v>
      </c>
      <c r="F10" s="84" t="n">
        <f aca="false">E10*W10</f>
        <v>293924.745326633</v>
      </c>
      <c r="G10" s="32" t="n">
        <f aca="false">VLOOKUP($A10,Table,MATCH(G$4,Curves,0))</f>
        <v>4.299</v>
      </c>
      <c r="H10" s="98" t="n">
        <f aca="false">G10</f>
        <v>4.299</v>
      </c>
      <c r="I10" s="99" t="n">
        <f aca="false">H10</f>
        <v>4.299</v>
      </c>
      <c r="J10" s="32" t="n">
        <f aca="false">VLOOKUP($A10,Table,MATCH(J$4,Curves,0))</f>
        <v>-0.02</v>
      </c>
      <c r="K10" s="98" t="n">
        <f aca="false">J10</f>
        <v>-0.02</v>
      </c>
      <c r="L10" s="99" t="n">
        <f aca="false">K10</f>
        <v>-0.02</v>
      </c>
      <c r="M10" s="32" t="n">
        <f aca="false">VLOOKUP($A10,Table,MATCH(M$4,Curves,0))</f>
        <v>0.01</v>
      </c>
      <c r="N10" s="98" t="n">
        <f aca="false">VLOOKUP($A10,Table,MATCH(N$4,Curves,0))</f>
        <v>0.02</v>
      </c>
      <c r="O10" s="99" t="n">
        <f aca="false">N10</f>
        <v>0.02</v>
      </c>
      <c r="P10" s="100"/>
      <c r="Q10" s="99" t="n">
        <f aca="false">O10+L10+I10</f>
        <v>4.299</v>
      </c>
      <c r="R10" s="100"/>
      <c r="S10" s="35" t="n">
        <f aca="false">A11-A10</f>
        <v>30</v>
      </c>
      <c r="T10" s="101" t="n">
        <f aca="false">CHOOSE(F$3,A11+24,A10)</f>
        <v>36885</v>
      </c>
      <c r="U10" s="35" t="n">
        <f aca="false">T10-C$3</f>
        <v>111</v>
      </c>
      <c r="V10" s="32" t="n">
        <f aca="false">VLOOKUP($A10,Table,MATCH(V$4,Curves,0))</f>
        <v>0.068255998633162</v>
      </c>
      <c r="W10" s="102" t="n">
        <f aca="false">1/(1+CHOOSE(F$3,(V11+($K$3/10000))/2,(V10+($K$3/10000))/2))^(2*U10/365.25)</f>
        <v>0.979749151088776</v>
      </c>
      <c r="X10" s="35" t="n">
        <f aca="false">IF(AND(mthbeg&lt;=A10,mthend&gt;=A10),1,0)</f>
        <v>1</v>
      </c>
      <c r="Y10" s="35" t="n">
        <f aca="false">S10*X10</f>
        <v>30</v>
      </c>
      <c r="AA10" s="89" t="n">
        <f aca="false">F10*G10</f>
        <v>1263582.48015919</v>
      </c>
      <c r="AB10" s="89" t="n">
        <f aca="false">$F10*H10</f>
        <v>1263582.48015919</v>
      </c>
      <c r="AC10" s="89" t="n">
        <f aca="false">$F10*I10</f>
        <v>1263582.48015919</v>
      </c>
      <c r="AD10" s="89" t="n">
        <f aca="false">$F10*J10</f>
        <v>-5878.49490653266</v>
      </c>
      <c r="AE10" s="89" t="n">
        <f aca="false">$F10*K10</f>
        <v>-5878.49490653266</v>
      </c>
      <c r="AF10" s="89" t="n">
        <f aca="false">$F10*L10</f>
        <v>-5878.49490653266</v>
      </c>
      <c r="AG10" s="89" t="n">
        <f aca="false">$F10*M10</f>
        <v>2939.24745326633</v>
      </c>
      <c r="AH10" s="89" t="n">
        <f aca="false">$F10*N10</f>
        <v>5878.49490653266</v>
      </c>
      <c r="AI10" s="89" t="n">
        <f aca="false">F10*O10</f>
        <v>5878.49490653266</v>
      </c>
      <c r="AJ10" s="93"/>
      <c r="AK10" s="89" t="n">
        <f aca="false">CHOOSE($G$3,AB10-AC10,AC10-AB10)</f>
        <v>0</v>
      </c>
      <c r="AL10" s="89" t="n">
        <f aca="false">CHOOSE($G$3,AE10-AF10,AF10-AE10)</f>
        <v>0</v>
      </c>
      <c r="AM10" s="89" t="n">
        <f aca="false">CHOOSE($G$3,AH10-AI10,AI10-AH10)</f>
        <v>0</v>
      </c>
      <c r="AN10" s="103" t="n">
        <f aca="false">SUM(AK10:AM10)</f>
        <v>0</v>
      </c>
      <c r="AP10" s="89" t="n">
        <f aca="false">CHOOSE($G$3,AA10-AB10,AB10-AA10)</f>
        <v>0</v>
      </c>
      <c r="AQ10" s="89" t="n">
        <f aca="false">CHOOSE($G$3,AD10-AE10,AE10-AD10)</f>
        <v>0</v>
      </c>
      <c r="AR10" s="89" t="n">
        <f aca="false">CHOOSE($G$3,AG10-AH10,AH10-AG10)</f>
        <v>2939.24745326633</v>
      </c>
      <c r="AS10" s="103" t="n">
        <f aca="false">AP10+AQ10+AR10</f>
        <v>2939.24745326633</v>
      </c>
      <c r="AT10" s="103"/>
      <c r="AU10" s="90" t="n">
        <f aca="false">AS10+AN10</f>
        <v>2939.24745326633</v>
      </c>
      <c r="AW10" s="90" t="n">
        <f aca="false">AI10+AF10+AC10</f>
        <v>1263582.48015919</v>
      </c>
      <c r="AX10" s="104"/>
      <c r="BA10" s="105"/>
    </row>
    <row r="11" customFormat="false" ht="12.75" hidden="false" customHeight="false" outlineLevel="0" collapsed="false">
      <c r="A11" s="94" t="n">
        <f aca="false">EDATE(A10,1)</f>
        <v>36861</v>
      </c>
      <c r="B11" s="95" t="n">
        <f aca="false">VLOOKUP(MONTH(A11),Volumes,3)</f>
        <v>10000</v>
      </c>
      <c r="C11" s="96"/>
      <c r="D11" s="97" t="n">
        <f aca="false">B11+C11</f>
        <v>10000</v>
      </c>
      <c r="E11" s="84" t="n">
        <f aca="false">IF(X11=0,0,IF(AND(X11=1,$H$3=1),D11*S11,IF($H$3=2,D11,"N/A")))</f>
        <v>310000</v>
      </c>
      <c r="F11" s="84" t="n">
        <f aca="false">E11*W11</f>
        <v>301972.692091163</v>
      </c>
      <c r="G11" s="32" t="n">
        <f aca="false">VLOOKUP($A11,Table,MATCH(G$4,Curves,0))</f>
        <v>4.373</v>
      </c>
      <c r="H11" s="98" t="n">
        <f aca="false">G11</f>
        <v>4.373</v>
      </c>
      <c r="I11" s="99" t="n">
        <f aca="false">H11</f>
        <v>4.373</v>
      </c>
      <c r="J11" s="32" t="n">
        <f aca="false">VLOOKUP($A11,Table,MATCH(J$4,Curves,0))</f>
        <v>-0.02</v>
      </c>
      <c r="K11" s="98" t="n">
        <f aca="false">J11</f>
        <v>-0.02</v>
      </c>
      <c r="L11" s="99" t="n">
        <f aca="false">K11</f>
        <v>-0.02</v>
      </c>
      <c r="M11" s="32" t="n">
        <f aca="false">VLOOKUP($A11,Table,MATCH(M$4,Curves,0))</f>
        <v>0.01</v>
      </c>
      <c r="N11" s="98" t="n">
        <f aca="false">VLOOKUP($A11,Table,MATCH(N$4,Curves,0))</f>
        <v>0.02</v>
      </c>
      <c r="O11" s="99" t="n">
        <f aca="false">N11</f>
        <v>0.02</v>
      </c>
      <c r="P11" s="100"/>
      <c r="Q11" s="99" t="n">
        <f aca="false">O11+L11+I11</f>
        <v>4.373</v>
      </c>
      <c r="R11" s="100"/>
      <c r="S11" s="35" t="n">
        <f aca="false">A12-A11</f>
        <v>31</v>
      </c>
      <c r="T11" s="101" t="n">
        <f aca="false">CHOOSE(F$3,A12+24,A11)</f>
        <v>36916</v>
      </c>
      <c r="U11" s="35" t="n">
        <f aca="false">T11-C$3</f>
        <v>142</v>
      </c>
      <c r="V11" s="32" t="n">
        <f aca="false">VLOOKUP($A11,Table,MATCH(V$4,Curves,0))</f>
        <v>0.068466031936695</v>
      </c>
      <c r="W11" s="102" t="n">
        <f aca="false">1/(1+CHOOSE(F$3,(V12+($K$3/10000))/2,(V11+($K$3/10000))/2))^(2*U11/365.25)</f>
        <v>0.974105458358589</v>
      </c>
      <c r="X11" s="35" t="n">
        <f aca="false">IF(AND(mthbeg&lt;=A11,mthend&gt;=A11),1,0)</f>
        <v>1</v>
      </c>
      <c r="Y11" s="35" t="n">
        <f aca="false">S11*X11</f>
        <v>31</v>
      </c>
      <c r="AA11" s="89" t="n">
        <f aca="false">F11*G11</f>
        <v>1320526.58251465</v>
      </c>
      <c r="AB11" s="89" t="n">
        <f aca="false">$F11*H11</f>
        <v>1320526.58251465</v>
      </c>
      <c r="AC11" s="89" t="n">
        <f aca="false">$F11*I11</f>
        <v>1320526.58251465</v>
      </c>
      <c r="AD11" s="89" t="n">
        <f aca="false">$F11*J11</f>
        <v>-6039.45384182325</v>
      </c>
      <c r="AE11" s="89" t="n">
        <f aca="false">$F11*K11</f>
        <v>-6039.45384182325</v>
      </c>
      <c r="AF11" s="89" t="n">
        <f aca="false">$F11*L11</f>
        <v>-6039.45384182325</v>
      </c>
      <c r="AG11" s="89" t="n">
        <f aca="false">$F11*M11</f>
        <v>3019.72692091163</v>
      </c>
      <c r="AH11" s="89" t="n">
        <f aca="false">$F11*N11</f>
        <v>6039.45384182325</v>
      </c>
      <c r="AI11" s="89" t="n">
        <f aca="false">F11*O11</f>
        <v>6039.45384182325</v>
      </c>
      <c r="AJ11" s="93"/>
      <c r="AK11" s="89" t="n">
        <f aca="false">CHOOSE($G$3,AB11-AC11,AC11-AB11)</f>
        <v>0</v>
      </c>
      <c r="AL11" s="89" t="n">
        <f aca="false">CHOOSE($G$3,AE11-AF11,AF11-AE11)</f>
        <v>0</v>
      </c>
      <c r="AM11" s="89" t="n">
        <f aca="false">CHOOSE($G$3,AH11-AI11,AI11-AH11)</f>
        <v>0</v>
      </c>
      <c r="AN11" s="103" t="n">
        <f aca="false">SUM(AK11:AM11)</f>
        <v>0</v>
      </c>
      <c r="AP11" s="89" t="n">
        <f aca="false">CHOOSE($G$3,AA11-AB11,AB11-AA11)</f>
        <v>0</v>
      </c>
      <c r="AQ11" s="89" t="n">
        <f aca="false">CHOOSE($G$3,AD11-AE11,AE11-AD11)</f>
        <v>0</v>
      </c>
      <c r="AR11" s="89" t="n">
        <f aca="false">CHOOSE($G$3,AG11-AH11,AH11-AG11)</f>
        <v>3019.72692091163</v>
      </c>
      <c r="AS11" s="103" t="n">
        <f aca="false">AP11+AQ11+AR11</f>
        <v>3019.72692091163</v>
      </c>
      <c r="AT11" s="103"/>
      <c r="AU11" s="90" t="n">
        <f aca="false">AS11+AN11</f>
        <v>3019.72692091163</v>
      </c>
      <c r="AW11" s="90" t="n">
        <f aca="false">AI11+AF11+AC11</f>
        <v>1320526.58251465</v>
      </c>
      <c r="AX11" s="104"/>
    </row>
    <row r="12" customFormat="false" ht="12.75" hidden="false" customHeight="false" outlineLevel="0" collapsed="false">
      <c r="A12" s="94" t="n">
        <f aca="false">EDATE(A11,1)</f>
        <v>36892</v>
      </c>
      <c r="B12" s="95" t="n">
        <f aca="false">VLOOKUP(MONTH(A12),Volumes,3)</f>
        <v>10000</v>
      </c>
      <c r="C12" s="96"/>
      <c r="D12" s="97" t="n">
        <f aca="false">B12+C12</f>
        <v>10000</v>
      </c>
      <c r="E12" s="84" t="n">
        <f aca="false">IF(X12=0,0,IF(AND(X12=1,$H$3=1),D12*S12,IF($H$3=2,D12,"N/A")))</f>
        <v>310000</v>
      </c>
      <c r="F12" s="84" t="n">
        <f aca="false">E12*W12</f>
        <v>300211.805473316</v>
      </c>
      <c r="G12" s="32" t="n">
        <f aca="false">VLOOKUP($A12,Table,MATCH(G$4,Curves,0))</f>
        <v>4.353</v>
      </c>
      <c r="H12" s="98" t="n">
        <f aca="false">G12</f>
        <v>4.353</v>
      </c>
      <c r="I12" s="99" t="n">
        <f aca="false">H12</f>
        <v>4.353</v>
      </c>
      <c r="J12" s="32" t="n">
        <f aca="false">VLOOKUP($A12,Table,MATCH(J$4,Curves,0))</f>
        <v>-0.02</v>
      </c>
      <c r="K12" s="98" t="n">
        <f aca="false">J12</f>
        <v>-0.02</v>
      </c>
      <c r="L12" s="99" t="n">
        <f aca="false">K12</f>
        <v>-0.02</v>
      </c>
      <c r="M12" s="32" t="n">
        <f aca="false">VLOOKUP($A12,Table,MATCH(M$4,Curves,0))</f>
        <v>0.01</v>
      </c>
      <c r="N12" s="98" t="n">
        <f aca="false">VLOOKUP($A12,Table,MATCH(N$4,Curves,0))</f>
        <v>0.02</v>
      </c>
      <c r="O12" s="99" t="n">
        <f aca="false">N12</f>
        <v>0.02</v>
      </c>
      <c r="P12" s="100"/>
      <c r="Q12" s="99" t="n">
        <f aca="false">O12+L12+I12</f>
        <v>4.353</v>
      </c>
      <c r="R12" s="100"/>
      <c r="S12" s="35" t="n">
        <f aca="false">A13-A12</f>
        <v>31</v>
      </c>
      <c r="T12" s="101" t="n">
        <f aca="false">CHOOSE(F$3,A13+24,A12)</f>
        <v>36947</v>
      </c>
      <c r="U12" s="35" t="n">
        <f aca="false">T12-C$3</f>
        <v>173</v>
      </c>
      <c r="V12" s="32" t="n">
        <f aca="false">VLOOKUP($A12,Table,MATCH(V$4,Curves,0))</f>
        <v>0.068634447859866</v>
      </c>
      <c r="W12" s="102" t="n">
        <f aca="false">1/(1+CHOOSE(F$3,(V13+($K$3/10000))/2,(V12+($K$3/10000))/2))^(2*U12/365.25)</f>
        <v>0.96842517894618</v>
      </c>
      <c r="X12" s="35" t="n">
        <f aca="false">IF(AND(mthbeg&lt;=A12,mthend&gt;=A12),1,0)</f>
        <v>1</v>
      </c>
      <c r="Y12" s="35" t="n">
        <f aca="false">S12*X12</f>
        <v>31</v>
      </c>
      <c r="AA12" s="89" t="n">
        <f aca="false">F12*G12</f>
        <v>1306821.98922534</v>
      </c>
      <c r="AB12" s="89" t="n">
        <f aca="false">$F12*H12</f>
        <v>1306821.98922534</v>
      </c>
      <c r="AC12" s="89" t="n">
        <f aca="false">$F12*I12</f>
        <v>1306821.98922534</v>
      </c>
      <c r="AD12" s="89" t="n">
        <f aca="false">$F12*J12</f>
        <v>-6004.23610946631</v>
      </c>
      <c r="AE12" s="89" t="n">
        <f aca="false">$F12*K12</f>
        <v>-6004.23610946631</v>
      </c>
      <c r="AF12" s="89" t="n">
        <f aca="false">$F12*L12</f>
        <v>-6004.23610946631</v>
      </c>
      <c r="AG12" s="89" t="n">
        <f aca="false">$F12*M12</f>
        <v>3002.11805473316</v>
      </c>
      <c r="AH12" s="89" t="n">
        <f aca="false">$F12*N12</f>
        <v>6004.23610946631</v>
      </c>
      <c r="AI12" s="89" t="n">
        <f aca="false">F12*O12</f>
        <v>6004.23610946631</v>
      </c>
      <c r="AJ12" s="93"/>
      <c r="AK12" s="89" t="n">
        <f aca="false">CHOOSE($G$3,AB12-AC12,AC12-AB12)</f>
        <v>0</v>
      </c>
      <c r="AL12" s="89" t="n">
        <f aca="false">CHOOSE($G$3,AE12-AF12,AF12-AE12)</f>
        <v>0</v>
      </c>
      <c r="AM12" s="89" t="n">
        <f aca="false">CHOOSE($G$3,AH12-AI12,AI12-AH12)</f>
        <v>0</v>
      </c>
      <c r="AN12" s="103" t="n">
        <f aca="false">SUM(AK12:AM12)</f>
        <v>0</v>
      </c>
      <c r="AP12" s="89" t="n">
        <f aca="false">CHOOSE($G$3,AA12-AB12,AB12-AA12)</f>
        <v>0</v>
      </c>
      <c r="AQ12" s="89" t="n">
        <f aca="false">CHOOSE($G$3,AD12-AE12,AE12-AD12)</f>
        <v>0</v>
      </c>
      <c r="AR12" s="89" t="n">
        <f aca="false">CHOOSE($G$3,AG12-AH12,AH12-AG12)</f>
        <v>3002.11805473316</v>
      </c>
      <c r="AS12" s="103" t="n">
        <f aca="false">AP12+AQ12+AR12</f>
        <v>3002.11805473316</v>
      </c>
      <c r="AT12" s="103"/>
      <c r="AU12" s="90" t="n">
        <f aca="false">AS12+AN12</f>
        <v>3002.11805473316</v>
      </c>
      <c r="AW12" s="90" t="n">
        <f aca="false">AI12+AF12+AC12</f>
        <v>1306821.98922534</v>
      </c>
      <c r="AX12" s="104"/>
    </row>
    <row r="13" customFormat="false" ht="12.75" hidden="false" customHeight="false" outlineLevel="0" collapsed="false">
      <c r="A13" s="94" t="n">
        <f aca="false">EDATE(A12,1)</f>
        <v>36923</v>
      </c>
      <c r="B13" s="95" t="n">
        <f aca="false">VLOOKUP(MONTH(A13),Volumes,3)</f>
        <v>10000</v>
      </c>
      <c r="C13" s="96"/>
      <c r="D13" s="97" t="n">
        <f aca="false">B13+C13</f>
        <v>10000</v>
      </c>
      <c r="E13" s="84" t="n">
        <f aca="false">IF(X13=0,0,IF(AND(X13=1,$H$3=1),D13*S13,IF($H$3=2,D13,"N/A")))</f>
        <v>280000</v>
      </c>
      <c r="F13" s="84" t="n">
        <f aca="false">E13*W13</f>
        <v>269720.427028872</v>
      </c>
      <c r="G13" s="32" t="n">
        <f aca="false">VLOOKUP($A13,Table,MATCH(G$4,Curves,0))</f>
        <v>4.12</v>
      </c>
      <c r="H13" s="98" t="n">
        <f aca="false">G13</f>
        <v>4.12</v>
      </c>
      <c r="I13" s="99" t="n">
        <f aca="false">H13</f>
        <v>4.12</v>
      </c>
      <c r="J13" s="32" t="n">
        <f aca="false">VLOOKUP($A13,Table,MATCH(J$4,Curves,0))</f>
        <v>-0.02</v>
      </c>
      <c r="K13" s="98" t="n">
        <f aca="false">J13</f>
        <v>-0.02</v>
      </c>
      <c r="L13" s="99" t="n">
        <f aca="false">K13</f>
        <v>-0.02</v>
      </c>
      <c r="M13" s="32" t="n">
        <f aca="false">VLOOKUP($A13,Table,MATCH(M$4,Curves,0))</f>
        <v>0.01</v>
      </c>
      <c r="N13" s="98" t="n">
        <f aca="false">VLOOKUP($A13,Table,MATCH(N$4,Curves,0))</f>
        <v>0.02</v>
      </c>
      <c r="O13" s="99" t="n">
        <f aca="false">N13</f>
        <v>0.02</v>
      </c>
      <c r="P13" s="100"/>
      <c r="Q13" s="99" t="n">
        <f aca="false">O13+L13+I13</f>
        <v>4.12</v>
      </c>
      <c r="R13" s="100"/>
      <c r="S13" s="35" t="n">
        <f aca="false">A14-A13</f>
        <v>28</v>
      </c>
      <c r="T13" s="101" t="n">
        <f aca="false">CHOOSE(F$3,A14+24,A13)</f>
        <v>36975</v>
      </c>
      <c r="U13" s="35" t="n">
        <f aca="false">T13-C$3</f>
        <v>201</v>
      </c>
      <c r="V13" s="32" t="n">
        <f aca="false">VLOOKUP($A13,Table,MATCH(V$4,Curves,0))</f>
        <v>0.068898329163349</v>
      </c>
      <c r="W13" s="102" t="n">
        <f aca="false">1/(1+CHOOSE(F$3,(V14+($K$3/10000))/2,(V13+($K$3/10000))/2))^(2*U13/365.25)</f>
        <v>0.963287239388828</v>
      </c>
      <c r="X13" s="35" t="n">
        <f aca="false">IF(AND(mthbeg&lt;=A13,mthend&gt;=A13),1,0)</f>
        <v>1</v>
      </c>
      <c r="Y13" s="35" t="n">
        <f aca="false">S13*X13</f>
        <v>28</v>
      </c>
      <c r="AA13" s="89" t="n">
        <f aca="false">F13*G13</f>
        <v>1111248.15935895</v>
      </c>
      <c r="AB13" s="89" t="n">
        <f aca="false">$F13*H13</f>
        <v>1111248.15935895</v>
      </c>
      <c r="AC13" s="89" t="n">
        <f aca="false">$F13*I13</f>
        <v>1111248.15935895</v>
      </c>
      <c r="AD13" s="89" t="n">
        <f aca="false">$F13*J13</f>
        <v>-5394.40854057744</v>
      </c>
      <c r="AE13" s="89" t="n">
        <f aca="false">$F13*K13</f>
        <v>-5394.40854057744</v>
      </c>
      <c r="AF13" s="89" t="n">
        <f aca="false">$F13*L13</f>
        <v>-5394.40854057744</v>
      </c>
      <c r="AG13" s="89" t="n">
        <f aca="false">$F13*M13</f>
        <v>2697.20427028872</v>
      </c>
      <c r="AH13" s="89" t="n">
        <f aca="false">$F13*N13</f>
        <v>5394.40854057744</v>
      </c>
      <c r="AI13" s="89" t="n">
        <f aca="false">F13*O13</f>
        <v>5394.40854057744</v>
      </c>
      <c r="AJ13" s="93"/>
      <c r="AK13" s="89" t="n">
        <f aca="false">CHOOSE($G$3,AB13-AC13,AC13-AB13)</f>
        <v>0</v>
      </c>
      <c r="AL13" s="89" t="n">
        <f aca="false">CHOOSE($G$3,AE13-AF13,AF13-AE13)</f>
        <v>0</v>
      </c>
      <c r="AM13" s="89" t="n">
        <f aca="false">CHOOSE($G$3,AH13-AI13,AI13-AH13)</f>
        <v>0</v>
      </c>
      <c r="AN13" s="103" t="n">
        <f aca="false">SUM(AK13:AM13)</f>
        <v>0</v>
      </c>
      <c r="AP13" s="89" t="n">
        <f aca="false">CHOOSE($G$3,AA13-AB13,AB13-AA13)</f>
        <v>0</v>
      </c>
      <c r="AQ13" s="89" t="n">
        <f aca="false">CHOOSE($G$3,AD13-AE13,AE13-AD13)</f>
        <v>0</v>
      </c>
      <c r="AR13" s="89" t="n">
        <f aca="false">CHOOSE($G$3,AG13-AH13,AH13-AG13)</f>
        <v>2697.20427028872</v>
      </c>
      <c r="AS13" s="103" t="n">
        <f aca="false">AP13+AQ13+AR13</f>
        <v>2697.20427028872</v>
      </c>
      <c r="AT13" s="103"/>
      <c r="AU13" s="90" t="n">
        <f aca="false">AS13+AN13</f>
        <v>2697.20427028872</v>
      </c>
      <c r="AW13" s="90" t="n">
        <f aca="false">AI13+AF13+AC13</f>
        <v>1111248.15935895</v>
      </c>
      <c r="AX13" s="104"/>
    </row>
    <row r="14" customFormat="false" ht="12.75" hidden="false" customHeight="false" outlineLevel="0" collapsed="false">
      <c r="A14" s="94" t="n">
        <f aca="false">EDATE(A13,1)</f>
        <v>36951</v>
      </c>
      <c r="B14" s="95" t="n">
        <f aca="false">VLOOKUP(MONTH(A14),Volumes,3)</f>
        <v>10000</v>
      </c>
      <c r="C14" s="96"/>
      <c r="D14" s="97" t="n">
        <f aca="false">B14+C14</f>
        <v>10000</v>
      </c>
      <c r="E14" s="84" t="n">
        <f aca="false">IF(X14=0,0,IF(AND(X14=1,$H$3=1),D14*S14,IF($H$3=2,D14,"N/A")))</f>
        <v>310000</v>
      </c>
      <c r="F14" s="84" t="n">
        <f aca="false">E14*W14</f>
        <v>296868.49827241</v>
      </c>
      <c r="G14" s="32" t="n">
        <f aca="false">VLOOKUP($A14,Table,MATCH(G$4,Curves,0))</f>
        <v>3.895</v>
      </c>
      <c r="H14" s="98" t="n">
        <f aca="false">G14</f>
        <v>3.895</v>
      </c>
      <c r="I14" s="99" t="n">
        <f aca="false">H14</f>
        <v>3.895</v>
      </c>
      <c r="J14" s="32" t="n">
        <f aca="false">VLOOKUP($A14,Table,MATCH(J$4,Curves,0))</f>
        <v>-0.02</v>
      </c>
      <c r="K14" s="98" t="n">
        <f aca="false">J14</f>
        <v>-0.02</v>
      </c>
      <c r="L14" s="99" t="n">
        <f aca="false">K14</f>
        <v>-0.02</v>
      </c>
      <c r="M14" s="32" t="n">
        <f aca="false">VLOOKUP($A14,Table,MATCH(M$4,Curves,0))</f>
        <v>0.01</v>
      </c>
      <c r="N14" s="98" t="n">
        <f aca="false">VLOOKUP($A14,Table,MATCH(N$4,Curves,0))</f>
        <v>0.02</v>
      </c>
      <c r="O14" s="99" t="n">
        <f aca="false">N14</f>
        <v>0.02</v>
      </c>
      <c r="P14" s="100"/>
      <c r="Q14" s="99" t="n">
        <f aca="false">O14+L14+I14</f>
        <v>3.895</v>
      </c>
      <c r="R14" s="100"/>
      <c r="S14" s="35" t="n">
        <f aca="false">A15-A14</f>
        <v>31</v>
      </c>
      <c r="T14" s="101" t="n">
        <f aca="false">CHOOSE(F$3,A15+24,A14)</f>
        <v>37006</v>
      </c>
      <c r="U14" s="35" t="n">
        <f aca="false">T14-C$3</f>
        <v>232</v>
      </c>
      <c r="V14" s="32" t="n">
        <f aca="false">VLOOKUP($A14,Table,MATCH(V$4,Curves,0))</f>
        <v>0.069136673586296</v>
      </c>
      <c r="W14" s="102" t="n">
        <f aca="false">1/(1+CHOOSE(F$3,(V15+($K$3/10000))/2,(V14+($K$3/10000))/2))^(2*U14/365.25)</f>
        <v>0.957640317007774</v>
      </c>
      <c r="X14" s="35" t="n">
        <f aca="false">IF(AND(mthbeg&lt;=A14,mthend&gt;=A14),1,0)</f>
        <v>1</v>
      </c>
      <c r="Y14" s="35" t="n">
        <f aca="false">S14*X14</f>
        <v>31</v>
      </c>
      <c r="AA14" s="89" t="n">
        <f aca="false">F14*G14</f>
        <v>1156302.80077104</v>
      </c>
      <c r="AB14" s="89" t="n">
        <f aca="false">$F14*H14</f>
        <v>1156302.80077104</v>
      </c>
      <c r="AC14" s="89" t="n">
        <f aca="false">$F14*I14</f>
        <v>1156302.80077104</v>
      </c>
      <c r="AD14" s="89" t="n">
        <f aca="false">$F14*J14</f>
        <v>-5937.3699654482</v>
      </c>
      <c r="AE14" s="89" t="n">
        <f aca="false">$F14*K14</f>
        <v>-5937.3699654482</v>
      </c>
      <c r="AF14" s="89" t="n">
        <f aca="false">$F14*L14</f>
        <v>-5937.3699654482</v>
      </c>
      <c r="AG14" s="89" t="n">
        <f aca="false">$F14*M14</f>
        <v>2968.6849827241</v>
      </c>
      <c r="AH14" s="89" t="n">
        <f aca="false">$F14*N14</f>
        <v>5937.3699654482</v>
      </c>
      <c r="AI14" s="89" t="n">
        <f aca="false">F14*O14</f>
        <v>5937.3699654482</v>
      </c>
      <c r="AJ14" s="93"/>
      <c r="AK14" s="89" t="n">
        <f aca="false">CHOOSE($G$3,AB14-AC14,AC14-AB14)</f>
        <v>0</v>
      </c>
      <c r="AL14" s="89" t="n">
        <f aca="false">CHOOSE($G$3,AE14-AF14,AF14-AE14)</f>
        <v>0</v>
      </c>
      <c r="AM14" s="89" t="n">
        <f aca="false">CHOOSE($G$3,AH14-AI14,AI14-AH14)</f>
        <v>0</v>
      </c>
      <c r="AN14" s="103" t="n">
        <f aca="false">SUM(AK14:AM14)</f>
        <v>0</v>
      </c>
      <c r="AP14" s="89" t="n">
        <f aca="false">CHOOSE($G$3,AA14-AB14,AB14-AA14)</f>
        <v>0</v>
      </c>
      <c r="AQ14" s="89" t="n">
        <f aca="false">CHOOSE($G$3,AD14-AE14,AE14-AD14)</f>
        <v>0</v>
      </c>
      <c r="AR14" s="89" t="n">
        <f aca="false">CHOOSE($G$3,AG14-AH14,AH14-AG14)</f>
        <v>2968.6849827241</v>
      </c>
      <c r="AS14" s="103" t="n">
        <f aca="false">AP14+AQ14+AR14</f>
        <v>2968.6849827241</v>
      </c>
      <c r="AT14" s="103"/>
      <c r="AU14" s="90" t="n">
        <f aca="false">AS14+AN14</f>
        <v>2968.6849827241</v>
      </c>
      <c r="AW14" s="90" t="n">
        <f aca="false">AI14+AF14+AC14</f>
        <v>1156302.80077104</v>
      </c>
      <c r="AX14" s="104"/>
    </row>
    <row r="15" customFormat="false" ht="12.75" hidden="false" customHeight="false" outlineLevel="0" collapsed="false">
      <c r="A15" s="94" t="n">
        <f aca="false">EDATE(A14,1)</f>
        <v>36982</v>
      </c>
      <c r="B15" s="95" t="n">
        <f aca="false">VLOOKUP(MONTH(A15),Volumes,3)</f>
        <v>10000</v>
      </c>
      <c r="C15" s="96"/>
      <c r="D15" s="97" t="n">
        <f aca="false">B15+C15</f>
        <v>10000</v>
      </c>
      <c r="E15" s="84" t="n">
        <f aca="false">IF(X15=0,0,IF(AND(X15=1,$H$3=1),D15*S15,IF($H$3=2,D15,"N/A")))</f>
        <v>300000</v>
      </c>
      <c r="F15" s="84" t="n">
        <f aca="false">E15*W15</f>
        <v>285681.094631547</v>
      </c>
      <c r="G15" s="32" t="n">
        <f aca="false">VLOOKUP($A15,Table,MATCH(G$4,Curves,0))</f>
        <v>3.665</v>
      </c>
      <c r="H15" s="98" t="n">
        <f aca="false">G15</f>
        <v>3.665</v>
      </c>
      <c r="I15" s="99" t="n">
        <f aca="false">H15</f>
        <v>3.665</v>
      </c>
      <c r="J15" s="32" t="n">
        <f aca="false">VLOOKUP($A15,Table,MATCH(J$4,Curves,0))</f>
        <v>-0.005</v>
      </c>
      <c r="K15" s="98" t="n">
        <f aca="false">J15</f>
        <v>-0.005</v>
      </c>
      <c r="L15" s="99" t="n">
        <f aca="false">K15</f>
        <v>-0.005</v>
      </c>
      <c r="M15" s="32" t="n">
        <f aca="false">VLOOKUP($A15,Table,MATCH(M$4,Curves,0))</f>
        <v>0.01</v>
      </c>
      <c r="N15" s="98" t="n">
        <f aca="false">VLOOKUP($A15,Table,MATCH(N$4,Curves,0))</f>
        <v>0.02</v>
      </c>
      <c r="O15" s="99" t="n">
        <f aca="false">N15</f>
        <v>0.02</v>
      </c>
      <c r="P15" s="100"/>
      <c r="Q15" s="99" t="n">
        <f aca="false">O15+L15+I15</f>
        <v>3.68</v>
      </c>
      <c r="R15" s="100"/>
      <c r="S15" s="35" t="n">
        <f aca="false">A16-A15</f>
        <v>30</v>
      </c>
      <c r="T15" s="101" t="n">
        <f aca="false">CHOOSE(F$3,A16+24,A15)</f>
        <v>37036</v>
      </c>
      <c r="U15" s="35" t="n">
        <f aca="false">T15-C$3</f>
        <v>262</v>
      </c>
      <c r="V15" s="32" t="n">
        <f aca="false">VLOOKUP($A15,Table,MATCH(V$4,Curves,0))</f>
        <v>0.069316933902243</v>
      </c>
      <c r="W15" s="102" t="n">
        <f aca="false">1/(1+CHOOSE(F$3,(V16+($K$3/10000))/2,(V15+($K$3/10000))/2))^(2*U15/365.25)</f>
        <v>0.952270315438489</v>
      </c>
      <c r="X15" s="35" t="n">
        <f aca="false">IF(AND(mthbeg&lt;=A15,mthend&gt;=A15),1,0)</f>
        <v>1</v>
      </c>
      <c r="Y15" s="35" t="n">
        <f aca="false">S15*X15</f>
        <v>30</v>
      </c>
      <c r="AA15" s="89" t="n">
        <f aca="false">F15*G15</f>
        <v>1047021.21182462</v>
      </c>
      <c r="AB15" s="89" t="n">
        <f aca="false">$F15*H15</f>
        <v>1047021.21182462</v>
      </c>
      <c r="AC15" s="89" t="n">
        <f aca="false">$F15*I15</f>
        <v>1047021.21182462</v>
      </c>
      <c r="AD15" s="89" t="n">
        <f aca="false">$F15*J15</f>
        <v>-1428.40547315773</v>
      </c>
      <c r="AE15" s="89" t="n">
        <f aca="false">$F15*K15</f>
        <v>-1428.40547315773</v>
      </c>
      <c r="AF15" s="89" t="n">
        <f aca="false">$F15*L15</f>
        <v>-1428.40547315773</v>
      </c>
      <c r="AG15" s="89" t="n">
        <f aca="false">$F15*M15</f>
        <v>2856.81094631547</v>
      </c>
      <c r="AH15" s="89" t="n">
        <f aca="false">$F15*N15</f>
        <v>5713.62189263093</v>
      </c>
      <c r="AI15" s="89" t="n">
        <f aca="false">F15*O15</f>
        <v>5713.62189263093</v>
      </c>
      <c r="AJ15" s="93"/>
      <c r="AK15" s="89" t="n">
        <f aca="false">CHOOSE($G$3,AB15-AC15,AC15-AB15)</f>
        <v>0</v>
      </c>
      <c r="AL15" s="89" t="n">
        <f aca="false">CHOOSE($G$3,AE15-AF15,AF15-AE15)</f>
        <v>0</v>
      </c>
      <c r="AM15" s="89" t="n">
        <f aca="false">CHOOSE($G$3,AH15-AI15,AI15-AH15)</f>
        <v>0</v>
      </c>
      <c r="AN15" s="103" t="n">
        <f aca="false">SUM(AK15:AM15)</f>
        <v>0</v>
      </c>
      <c r="AP15" s="89" t="n">
        <f aca="false">CHOOSE($G$3,AA15-AB15,AB15-AA15)</f>
        <v>0</v>
      </c>
      <c r="AQ15" s="89" t="n">
        <f aca="false">CHOOSE($G$3,AD15-AE15,AE15-AD15)</f>
        <v>0</v>
      </c>
      <c r="AR15" s="89" t="n">
        <f aca="false">CHOOSE($G$3,AG15-AH15,AH15-AG15)</f>
        <v>2856.81094631547</v>
      </c>
      <c r="AS15" s="103" t="n">
        <f aca="false">AP15+AQ15+AR15</f>
        <v>2856.81094631547</v>
      </c>
      <c r="AT15" s="103"/>
      <c r="AU15" s="90" t="n">
        <f aca="false">AS15+AN15</f>
        <v>2856.81094631547</v>
      </c>
      <c r="AW15" s="90" t="n">
        <f aca="false">AI15+AF15+AC15</f>
        <v>1051306.42824409</v>
      </c>
      <c r="AX15" s="104"/>
    </row>
    <row r="16" customFormat="false" ht="12.75" hidden="false" customHeight="false" outlineLevel="0" collapsed="false">
      <c r="A16" s="94" t="n">
        <f aca="false">EDATE(A15,1)</f>
        <v>37012</v>
      </c>
      <c r="B16" s="95" t="n">
        <f aca="false">VLOOKUP(MONTH(A16),Volumes,3)</f>
        <v>10000</v>
      </c>
      <c r="C16" s="96"/>
      <c r="D16" s="97" t="n">
        <f aca="false">B16+C16</f>
        <v>10000</v>
      </c>
      <c r="E16" s="84" t="n">
        <f aca="false">IF(X16=0,0,IF(AND(X16=1,$H$3=1),D16*S16,IF($H$3=2,D16,"N/A")))</f>
        <v>310000</v>
      </c>
      <c r="F16" s="84" t="n">
        <f aca="false">E16*W16</f>
        <v>293491.551400184</v>
      </c>
      <c r="G16" s="32" t="n">
        <f aca="false">VLOOKUP($A16,Table,MATCH(G$4,Curves,0))</f>
        <v>3.589</v>
      </c>
      <c r="H16" s="98" t="n">
        <f aca="false">G16</f>
        <v>3.589</v>
      </c>
      <c r="I16" s="99" t="n">
        <f aca="false">H16</f>
        <v>3.589</v>
      </c>
      <c r="J16" s="32" t="n">
        <f aca="false">VLOOKUP($A16,Table,MATCH(J$4,Curves,0))</f>
        <v>-0.005</v>
      </c>
      <c r="K16" s="98" t="n">
        <f aca="false">J16</f>
        <v>-0.005</v>
      </c>
      <c r="L16" s="99" t="n">
        <f aca="false">K16</f>
        <v>-0.005</v>
      </c>
      <c r="M16" s="32" t="n">
        <f aca="false">VLOOKUP($A16,Table,MATCH(M$4,Curves,0))</f>
        <v>0.01</v>
      </c>
      <c r="N16" s="98" t="n">
        <f aca="false">VLOOKUP($A16,Table,MATCH(N$4,Curves,0))</f>
        <v>0.02</v>
      </c>
      <c r="O16" s="99" t="n">
        <f aca="false">N16</f>
        <v>0.02</v>
      </c>
      <c r="P16" s="100"/>
      <c r="Q16" s="99" t="n">
        <f aca="false">O16+L16+I16</f>
        <v>3.604</v>
      </c>
      <c r="R16" s="100"/>
      <c r="S16" s="35" t="n">
        <f aca="false">A17-A16</f>
        <v>31</v>
      </c>
      <c r="T16" s="101" t="n">
        <f aca="false">CHOOSE(F$3,A17+24,A16)</f>
        <v>37067</v>
      </c>
      <c r="U16" s="35" t="n">
        <f aca="false">T16-C$3</f>
        <v>293</v>
      </c>
      <c r="V16" s="32" t="n">
        <f aca="false">VLOOKUP($A16,Table,MATCH(V$4,Curves,0))</f>
        <v>0.069354975450426</v>
      </c>
      <c r="W16" s="102" t="n">
        <f aca="false">1/(1+CHOOSE(F$3,(V17+($K$3/10000))/2,(V16+($K$3/10000))/2))^(2*U16/365.25)</f>
        <v>0.946746940000593</v>
      </c>
      <c r="X16" s="35" t="n">
        <f aca="false">IF(AND(mthbeg&lt;=A16,mthend&gt;=A16),1,0)</f>
        <v>1</v>
      </c>
      <c r="Y16" s="35" t="n">
        <f aca="false">S16*X16</f>
        <v>31</v>
      </c>
      <c r="AA16" s="89" t="n">
        <f aca="false">F16*G16</f>
        <v>1053341.17797526</v>
      </c>
      <c r="AB16" s="89" t="n">
        <f aca="false">$F16*H16</f>
        <v>1053341.17797526</v>
      </c>
      <c r="AC16" s="89" t="n">
        <f aca="false">$F16*I16</f>
        <v>1053341.17797526</v>
      </c>
      <c r="AD16" s="89" t="n">
        <f aca="false">$F16*J16</f>
        <v>-1467.45775700092</v>
      </c>
      <c r="AE16" s="89" t="n">
        <f aca="false">$F16*K16</f>
        <v>-1467.45775700092</v>
      </c>
      <c r="AF16" s="89" t="n">
        <f aca="false">$F16*L16</f>
        <v>-1467.45775700092</v>
      </c>
      <c r="AG16" s="89" t="n">
        <f aca="false">$F16*M16</f>
        <v>2934.91551400184</v>
      </c>
      <c r="AH16" s="89" t="n">
        <f aca="false">$F16*N16</f>
        <v>5869.83102800368</v>
      </c>
      <c r="AI16" s="89" t="n">
        <f aca="false">F16*O16</f>
        <v>5869.83102800368</v>
      </c>
      <c r="AJ16" s="93"/>
      <c r="AK16" s="89" t="n">
        <f aca="false">CHOOSE($G$3,AB16-AC16,AC16-AB16)</f>
        <v>0</v>
      </c>
      <c r="AL16" s="89" t="n">
        <f aca="false">CHOOSE($G$3,AE16-AF16,AF16-AE16)</f>
        <v>0</v>
      </c>
      <c r="AM16" s="89" t="n">
        <f aca="false">CHOOSE($G$3,AH16-AI16,AI16-AH16)</f>
        <v>0</v>
      </c>
      <c r="AN16" s="103" t="n">
        <f aca="false">SUM(AK16:AM16)</f>
        <v>0</v>
      </c>
      <c r="AP16" s="89" t="n">
        <f aca="false">CHOOSE($G$3,AA16-AB16,AB16-AA16)</f>
        <v>0</v>
      </c>
      <c r="AQ16" s="89" t="n">
        <f aca="false">CHOOSE($G$3,AD16-AE16,AE16-AD16)</f>
        <v>0</v>
      </c>
      <c r="AR16" s="89" t="n">
        <f aca="false">CHOOSE($G$3,AG16-AH16,AH16-AG16)</f>
        <v>2934.91551400184</v>
      </c>
      <c r="AS16" s="103" t="n">
        <f aca="false">AP16+AQ16+AR16</f>
        <v>2934.91551400184</v>
      </c>
      <c r="AT16" s="103"/>
      <c r="AU16" s="90" t="n">
        <f aca="false">AS16+AN16</f>
        <v>2934.91551400184</v>
      </c>
      <c r="AW16" s="90" t="n">
        <f aca="false">AI16+AF16+AC16</f>
        <v>1057743.55124626</v>
      </c>
      <c r="AX16" s="104"/>
    </row>
    <row r="17" customFormat="false" ht="12.75" hidden="false" customHeight="false" outlineLevel="0" collapsed="false">
      <c r="A17" s="94" t="n">
        <f aca="false">EDATE(A16,1)</f>
        <v>37043</v>
      </c>
      <c r="B17" s="95" t="n">
        <f aca="false">VLOOKUP(MONTH(A17),Volumes,3)</f>
        <v>10000</v>
      </c>
      <c r="C17" s="96"/>
      <c r="D17" s="97" t="n">
        <f aca="false">B17+C17</f>
        <v>10000</v>
      </c>
      <c r="E17" s="84" t="n">
        <f aca="false">IF(X17=0,0,IF(AND(X17=1,$H$3=1),D17*S17,IF($H$3=2,D17,"N/A")))</f>
        <v>300000</v>
      </c>
      <c r="F17" s="84" t="n">
        <f aca="false">E17*W17</f>
        <v>282428.492207469</v>
      </c>
      <c r="G17" s="32" t="n">
        <f aca="false">VLOOKUP($A17,Table,MATCH(G$4,Curves,0))</f>
        <v>3.57</v>
      </c>
      <c r="H17" s="98" t="n">
        <f aca="false">G17</f>
        <v>3.57</v>
      </c>
      <c r="I17" s="99" t="n">
        <f aca="false">H17</f>
        <v>3.57</v>
      </c>
      <c r="J17" s="32" t="n">
        <f aca="false">VLOOKUP($A17,Table,MATCH(J$4,Curves,0))</f>
        <v>-0.005</v>
      </c>
      <c r="K17" s="98" t="n">
        <f aca="false">J17</f>
        <v>-0.005</v>
      </c>
      <c r="L17" s="99" t="n">
        <f aca="false">K17</f>
        <v>-0.005</v>
      </c>
      <c r="M17" s="32" t="n">
        <f aca="false">VLOOKUP($A17,Table,MATCH(M$4,Curves,0))</f>
        <v>0.01</v>
      </c>
      <c r="N17" s="98" t="n">
        <f aca="false">VLOOKUP($A17,Table,MATCH(N$4,Curves,0))</f>
        <v>0.02</v>
      </c>
      <c r="O17" s="99" t="n">
        <f aca="false">N17</f>
        <v>0.02</v>
      </c>
      <c r="P17" s="100"/>
      <c r="Q17" s="99" t="n">
        <f aca="false">O17+L17+I17</f>
        <v>3.585</v>
      </c>
      <c r="R17" s="100"/>
      <c r="S17" s="35" t="n">
        <f aca="false">A18-A17</f>
        <v>30</v>
      </c>
      <c r="T17" s="101" t="n">
        <f aca="false">CHOOSE(F$3,A18+24,A17)</f>
        <v>37097</v>
      </c>
      <c r="U17" s="35" t="n">
        <f aca="false">T17-C$3</f>
        <v>323</v>
      </c>
      <c r="V17" s="32" t="n">
        <f aca="false">VLOOKUP($A17,Table,MATCH(V$4,Curves,0))</f>
        <v>0.069394285050718</v>
      </c>
      <c r="W17" s="102" t="n">
        <f aca="false">1/(1+CHOOSE(F$3,(V18+($K$3/10000))/2,(V17+($K$3/10000))/2))^(2*U17/365.25)</f>
        <v>0.941428307358231</v>
      </c>
      <c r="X17" s="35" t="n">
        <f aca="false">IF(AND(mthbeg&lt;=A17,mthend&gt;=A17),1,0)</f>
        <v>1</v>
      </c>
      <c r="Y17" s="35" t="n">
        <f aca="false">S17*X17</f>
        <v>30</v>
      </c>
      <c r="AA17" s="89" t="n">
        <f aca="false">F17*G17</f>
        <v>1008269.71718067</v>
      </c>
      <c r="AB17" s="89" t="n">
        <f aca="false">$F17*H17</f>
        <v>1008269.71718067</v>
      </c>
      <c r="AC17" s="89" t="n">
        <f aca="false">$F17*I17</f>
        <v>1008269.71718067</v>
      </c>
      <c r="AD17" s="89" t="n">
        <f aca="false">$F17*J17</f>
        <v>-1412.14246103735</v>
      </c>
      <c r="AE17" s="89" t="n">
        <f aca="false">$F17*K17</f>
        <v>-1412.14246103735</v>
      </c>
      <c r="AF17" s="89" t="n">
        <f aca="false">$F17*L17</f>
        <v>-1412.14246103735</v>
      </c>
      <c r="AG17" s="89" t="n">
        <f aca="false">$F17*M17</f>
        <v>2824.28492207469</v>
      </c>
      <c r="AH17" s="89" t="n">
        <f aca="false">$F17*N17</f>
        <v>5648.56984414939</v>
      </c>
      <c r="AI17" s="89" t="n">
        <f aca="false">F17*O17</f>
        <v>5648.56984414939</v>
      </c>
      <c r="AJ17" s="93"/>
      <c r="AK17" s="89" t="n">
        <f aca="false">CHOOSE($G$3,AB17-AC17,AC17-AB17)</f>
        <v>0</v>
      </c>
      <c r="AL17" s="89" t="n">
        <f aca="false">CHOOSE($G$3,AE17-AF17,AF17-AE17)</f>
        <v>0</v>
      </c>
      <c r="AM17" s="89" t="n">
        <f aca="false">CHOOSE($G$3,AH17-AI17,AI17-AH17)</f>
        <v>0</v>
      </c>
      <c r="AN17" s="103" t="n">
        <f aca="false">SUM(AK17:AM17)</f>
        <v>0</v>
      </c>
      <c r="AP17" s="89" t="n">
        <f aca="false">CHOOSE($G$3,AA17-AB17,AB17-AA17)</f>
        <v>0</v>
      </c>
      <c r="AQ17" s="89" t="n">
        <f aca="false">CHOOSE($G$3,AD17-AE17,AE17-AD17)</f>
        <v>0</v>
      </c>
      <c r="AR17" s="89" t="n">
        <f aca="false">CHOOSE($G$3,AG17-AH17,AH17-AG17)</f>
        <v>2824.28492207469</v>
      </c>
      <c r="AS17" s="103" t="n">
        <f aca="false">AP17+AQ17+AR17</f>
        <v>2824.28492207469</v>
      </c>
      <c r="AT17" s="103"/>
      <c r="AU17" s="90" t="n">
        <f aca="false">AS17+AN17</f>
        <v>2824.28492207469</v>
      </c>
      <c r="AW17" s="90" t="n">
        <f aca="false">AI17+AF17+AC17</f>
        <v>1012506.14456378</v>
      </c>
      <c r="AX17" s="104"/>
    </row>
    <row r="18" customFormat="false" ht="12.75" hidden="false" customHeight="false" outlineLevel="0" collapsed="false">
      <c r="A18" s="94" t="n">
        <f aca="false">EDATE(A17,1)</f>
        <v>37073</v>
      </c>
      <c r="B18" s="95" t="n">
        <f aca="false">VLOOKUP(MONTH(A18),Volumes,3)</f>
        <v>10000</v>
      </c>
      <c r="C18" s="96"/>
      <c r="D18" s="97" t="n">
        <f aca="false">B18+C18</f>
        <v>10000</v>
      </c>
      <c r="E18" s="84" t="n">
        <f aca="false">IF(X18=0,0,IF(AND(X18=1,$H$3=1),D18*S18,IF($H$3=2,D18,"N/A")))</f>
        <v>310000</v>
      </c>
      <c r="F18" s="84" t="n">
        <f aca="false">E18*W18</f>
        <v>290148.209117919</v>
      </c>
      <c r="G18" s="32" t="n">
        <f aca="false">VLOOKUP($A18,Table,MATCH(G$4,Curves,0))</f>
        <v>3.55</v>
      </c>
      <c r="H18" s="98" t="n">
        <f aca="false">G18</f>
        <v>3.55</v>
      </c>
      <c r="I18" s="99" t="n">
        <f aca="false">H18</f>
        <v>3.55</v>
      </c>
      <c r="J18" s="32" t="n">
        <f aca="false">VLOOKUP($A18,Table,MATCH(J$4,Curves,0))</f>
        <v>-0.005</v>
      </c>
      <c r="K18" s="98" t="n">
        <f aca="false">J18</f>
        <v>-0.005</v>
      </c>
      <c r="L18" s="99" t="n">
        <f aca="false">K18</f>
        <v>-0.005</v>
      </c>
      <c r="M18" s="32" t="n">
        <f aca="false">VLOOKUP($A18,Table,MATCH(M$4,Curves,0))</f>
        <v>0.01</v>
      </c>
      <c r="N18" s="98" t="n">
        <f aca="false">VLOOKUP($A18,Table,MATCH(N$4,Curves,0))</f>
        <v>0.02</v>
      </c>
      <c r="O18" s="99" t="n">
        <f aca="false">N18</f>
        <v>0.02</v>
      </c>
      <c r="P18" s="100"/>
      <c r="Q18" s="99" t="n">
        <f aca="false">O18+L18+I18</f>
        <v>3.565</v>
      </c>
      <c r="R18" s="100"/>
      <c r="S18" s="35" t="n">
        <f aca="false">A19-A18</f>
        <v>31</v>
      </c>
      <c r="T18" s="101" t="n">
        <f aca="false">CHOOSE(F$3,A19+24,A18)</f>
        <v>37128</v>
      </c>
      <c r="U18" s="35" t="n">
        <f aca="false">T18-C$3</f>
        <v>354</v>
      </c>
      <c r="V18" s="32" t="n">
        <f aca="false">VLOOKUP($A18,Table,MATCH(V$4,Curves,0))</f>
        <v>0.069430034419207</v>
      </c>
      <c r="W18" s="102" t="n">
        <f aca="false">1/(1+CHOOSE(F$3,(V19+($K$3/10000))/2,(V18+($K$3/10000))/2))^(2*U18/365.25)</f>
        <v>0.935961964896514</v>
      </c>
      <c r="X18" s="35" t="n">
        <f aca="false">IF(AND(mthbeg&lt;=A18,mthend&gt;=A18),1,0)</f>
        <v>1</v>
      </c>
      <c r="Y18" s="35" t="n">
        <f aca="false">S18*X18</f>
        <v>31</v>
      </c>
      <c r="AA18" s="89" t="n">
        <f aca="false">F18*G18</f>
        <v>1030026.14236861</v>
      </c>
      <c r="AB18" s="89" t="n">
        <f aca="false">$F18*H18</f>
        <v>1030026.14236861</v>
      </c>
      <c r="AC18" s="89" t="n">
        <f aca="false">$F18*I18</f>
        <v>1030026.14236861</v>
      </c>
      <c r="AD18" s="89" t="n">
        <f aca="false">$F18*J18</f>
        <v>-1450.7410455896</v>
      </c>
      <c r="AE18" s="89" t="n">
        <f aca="false">$F18*K18</f>
        <v>-1450.7410455896</v>
      </c>
      <c r="AF18" s="89" t="n">
        <f aca="false">$F18*L18</f>
        <v>-1450.7410455896</v>
      </c>
      <c r="AG18" s="89" t="n">
        <f aca="false">$F18*M18</f>
        <v>2901.48209117919</v>
      </c>
      <c r="AH18" s="89" t="n">
        <f aca="false">$F18*N18</f>
        <v>5802.96418235839</v>
      </c>
      <c r="AI18" s="89" t="n">
        <f aca="false">F18*O18</f>
        <v>5802.96418235839</v>
      </c>
      <c r="AJ18" s="93"/>
      <c r="AK18" s="89" t="n">
        <f aca="false">CHOOSE($G$3,AB18-AC18,AC18-AB18)</f>
        <v>0</v>
      </c>
      <c r="AL18" s="89" t="n">
        <f aca="false">CHOOSE($G$3,AE18-AF18,AF18-AE18)</f>
        <v>0</v>
      </c>
      <c r="AM18" s="89" t="n">
        <f aca="false">CHOOSE($G$3,AH18-AI18,AI18-AH18)</f>
        <v>0</v>
      </c>
      <c r="AN18" s="103" t="n">
        <f aca="false">SUM(AK18:AM18)</f>
        <v>0</v>
      </c>
      <c r="AP18" s="89" t="n">
        <f aca="false">CHOOSE($G$3,AA18-AB18,AB18-AA18)</f>
        <v>0</v>
      </c>
      <c r="AQ18" s="89" t="n">
        <f aca="false">CHOOSE($G$3,AD18-AE18,AE18-AD18)</f>
        <v>0</v>
      </c>
      <c r="AR18" s="89" t="n">
        <f aca="false">CHOOSE($G$3,AG18-AH18,AH18-AG18)</f>
        <v>2901.48209117919</v>
      </c>
      <c r="AS18" s="103" t="n">
        <f aca="false">AP18+AQ18+AR18</f>
        <v>2901.48209117919</v>
      </c>
      <c r="AT18" s="103"/>
      <c r="AU18" s="90" t="n">
        <f aca="false">AS18+AN18</f>
        <v>2901.48209117919</v>
      </c>
      <c r="AW18" s="90" t="n">
        <f aca="false">AI18+AF18+AC18</f>
        <v>1034378.36550538</v>
      </c>
      <c r="AX18" s="104"/>
    </row>
    <row r="19" customFormat="false" ht="12.75" hidden="false" customHeight="false" outlineLevel="0" collapsed="false">
      <c r="A19" s="94" t="n">
        <f aca="false">EDATE(A18,1)</f>
        <v>37104</v>
      </c>
      <c r="B19" s="95" t="n">
        <f aca="false">VLOOKUP(MONTH(A19),Volumes,3)</f>
        <v>10000</v>
      </c>
      <c r="C19" s="96"/>
      <c r="D19" s="97" t="n">
        <f aca="false">B19+C19</f>
        <v>10000</v>
      </c>
      <c r="E19" s="84" t="n">
        <f aca="false">IF(X19=0,0,IF(AND(X19=1,$H$3=1),D19*S19,IF($H$3=2,D19,"N/A")))</f>
        <v>310000</v>
      </c>
      <c r="F19" s="84" t="n">
        <f aca="false">E19*W19</f>
        <v>288461.937883179</v>
      </c>
      <c r="G19" s="32" t="n">
        <f aca="false">VLOOKUP($A19,Table,MATCH(G$4,Curves,0))</f>
        <v>3.55</v>
      </c>
      <c r="H19" s="98" t="n">
        <f aca="false">G19</f>
        <v>3.55</v>
      </c>
      <c r="I19" s="99" t="n">
        <f aca="false">H19</f>
        <v>3.55</v>
      </c>
      <c r="J19" s="32" t="n">
        <f aca="false">VLOOKUP($A19,Table,MATCH(J$4,Curves,0))</f>
        <v>-0.005</v>
      </c>
      <c r="K19" s="98" t="n">
        <f aca="false">J19</f>
        <v>-0.005</v>
      </c>
      <c r="L19" s="99" t="n">
        <f aca="false">K19</f>
        <v>-0.005</v>
      </c>
      <c r="M19" s="32" t="n">
        <f aca="false">VLOOKUP($A19,Table,MATCH(M$4,Curves,0))</f>
        <v>0.01</v>
      </c>
      <c r="N19" s="98" t="n">
        <f aca="false">VLOOKUP($A19,Table,MATCH(N$4,Curves,0))</f>
        <v>0.02</v>
      </c>
      <c r="O19" s="99" t="n">
        <f aca="false">N19</f>
        <v>0.02</v>
      </c>
      <c r="P19" s="100"/>
      <c r="Q19" s="99" t="n">
        <f aca="false">O19+L19+I19</f>
        <v>3.565</v>
      </c>
      <c r="R19" s="100"/>
      <c r="S19" s="35" t="n">
        <f aca="false">A20-A19</f>
        <v>31</v>
      </c>
      <c r="T19" s="101" t="n">
        <f aca="false">CHOOSE(F$3,A20+24,A19)</f>
        <v>37159</v>
      </c>
      <c r="U19" s="35" t="n">
        <f aca="false">T19-C$3</f>
        <v>385</v>
      </c>
      <c r="V19" s="32" t="n">
        <f aca="false">VLOOKUP($A19,Table,MATCH(V$4,Curves,0))</f>
        <v>0.069462674578446</v>
      </c>
      <c r="W19" s="102" t="n">
        <f aca="false">1/(1+CHOOSE(F$3,(V20+($K$3/10000))/2,(V19+($K$3/10000))/2))^(2*U19/365.25)</f>
        <v>0.930522380268321</v>
      </c>
      <c r="X19" s="35" t="n">
        <f aca="false">IF(AND(mthbeg&lt;=A19,mthend&gt;=A19),1,0)</f>
        <v>1</v>
      </c>
      <c r="Y19" s="35" t="n">
        <f aca="false">S19*X19</f>
        <v>31</v>
      </c>
      <c r="AA19" s="89" t="n">
        <f aca="false">F19*G19</f>
        <v>1024039.87948529</v>
      </c>
      <c r="AB19" s="89" t="n">
        <f aca="false">$F19*H19</f>
        <v>1024039.87948529</v>
      </c>
      <c r="AC19" s="89" t="n">
        <f aca="false">$F19*I19</f>
        <v>1024039.87948529</v>
      </c>
      <c r="AD19" s="89" t="n">
        <f aca="false">$F19*J19</f>
        <v>-1442.3096894159</v>
      </c>
      <c r="AE19" s="89" t="n">
        <f aca="false">$F19*K19</f>
        <v>-1442.3096894159</v>
      </c>
      <c r="AF19" s="89" t="n">
        <f aca="false">$F19*L19</f>
        <v>-1442.3096894159</v>
      </c>
      <c r="AG19" s="89" t="n">
        <f aca="false">$F19*M19</f>
        <v>2884.61937883179</v>
      </c>
      <c r="AH19" s="89" t="n">
        <f aca="false">$F19*N19</f>
        <v>5769.23875766359</v>
      </c>
      <c r="AI19" s="89" t="n">
        <f aca="false">F19*O19</f>
        <v>5769.23875766359</v>
      </c>
      <c r="AJ19" s="93"/>
      <c r="AK19" s="89" t="n">
        <f aca="false">CHOOSE($G$3,AB19-AC19,AC19-AB19)</f>
        <v>0</v>
      </c>
      <c r="AL19" s="89" t="n">
        <f aca="false">CHOOSE($G$3,AE19-AF19,AF19-AE19)</f>
        <v>0</v>
      </c>
      <c r="AM19" s="89" t="n">
        <f aca="false">CHOOSE($G$3,AH19-AI19,AI19-AH19)</f>
        <v>0</v>
      </c>
      <c r="AN19" s="103" t="n">
        <f aca="false">SUM(AK19:AM19)</f>
        <v>0</v>
      </c>
      <c r="AP19" s="89" t="n">
        <f aca="false">CHOOSE($G$3,AA19-AB19,AB19-AA19)</f>
        <v>0</v>
      </c>
      <c r="AQ19" s="89" t="n">
        <f aca="false">CHOOSE($G$3,AD19-AE19,AE19-AD19)</f>
        <v>0</v>
      </c>
      <c r="AR19" s="89" t="n">
        <f aca="false">CHOOSE($G$3,AG19-AH19,AH19-AG19)</f>
        <v>2884.61937883179</v>
      </c>
      <c r="AS19" s="103" t="n">
        <f aca="false">AP19+AQ19+AR19</f>
        <v>2884.61937883179</v>
      </c>
      <c r="AT19" s="103"/>
      <c r="AU19" s="90" t="n">
        <f aca="false">AS19+AN19</f>
        <v>2884.61937883179</v>
      </c>
      <c r="AW19" s="90" t="n">
        <f aca="false">AI19+AF19+AC19</f>
        <v>1028366.80855353</v>
      </c>
      <c r="AX19" s="104"/>
    </row>
    <row r="20" customFormat="false" ht="12.75" hidden="false" customHeight="false" outlineLevel="0" collapsed="false">
      <c r="A20" s="94" t="n">
        <f aca="false">EDATE(A19,1)</f>
        <v>37135</v>
      </c>
      <c r="B20" s="95" t="n">
        <f aca="false">VLOOKUP(MONTH(A20),Volumes,3)</f>
        <v>10000</v>
      </c>
      <c r="C20" s="96"/>
      <c r="D20" s="97" t="n">
        <f aca="false">B20+C20</f>
        <v>10000</v>
      </c>
      <c r="E20" s="84" t="n">
        <f aca="false">IF(X20=0,0,IF(AND(X20=1,$H$3=1),D20*S20,IF($H$3=2,D20,"N/A")))</f>
        <v>300000</v>
      </c>
      <c r="F20" s="84" t="n">
        <f aca="false">E20*W20</f>
        <v>277586.207138181</v>
      </c>
      <c r="G20" s="32" t="n">
        <f aca="false">VLOOKUP($A20,Table,MATCH(G$4,Curves,0))</f>
        <v>3.53</v>
      </c>
      <c r="H20" s="98" t="n">
        <f aca="false">G20</f>
        <v>3.53</v>
      </c>
      <c r="I20" s="99" t="n">
        <f aca="false">H20</f>
        <v>3.53</v>
      </c>
      <c r="J20" s="32" t="n">
        <f aca="false">VLOOKUP($A20,Table,MATCH(J$4,Curves,0))</f>
        <v>-0.005</v>
      </c>
      <c r="K20" s="98" t="n">
        <f aca="false">J20</f>
        <v>-0.005</v>
      </c>
      <c r="L20" s="99" t="n">
        <f aca="false">K20</f>
        <v>-0.005</v>
      </c>
      <c r="M20" s="32" t="n">
        <f aca="false">VLOOKUP($A20,Table,MATCH(M$4,Curves,0))</f>
        <v>0.01</v>
      </c>
      <c r="N20" s="98" t="n">
        <f aca="false">VLOOKUP($A20,Table,MATCH(N$4,Curves,0))</f>
        <v>0.02</v>
      </c>
      <c r="O20" s="99" t="n">
        <f aca="false">N20</f>
        <v>0.02</v>
      </c>
      <c r="P20" s="100"/>
      <c r="Q20" s="99" t="n">
        <f aca="false">O20+L20+I20</f>
        <v>3.545</v>
      </c>
      <c r="R20" s="100"/>
      <c r="S20" s="35" t="n">
        <f aca="false">A21-A20</f>
        <v>30</v>
      </c>
      <c r="T20" s="101" t="n">
        <f aca="false">CHOOSE(F$3,A21+24,A20)</f>
        <v>37189</v>
      </c>
      <c r="U20" s="35" t="n">
        <f aca="false">T20-C$3</f>
        <v>415</v>
      </c>
      <c r="V20" s="32" t="n">
        <f aca="false">VLOOKUP($A20,Table,MATCH(V$4,Curves,0))</f>
        <v>0.069495314738039</v>
      </c>
      <c r="W20" s="102" t="n">
        <f aca="false">1/(1+CHOOSE(F$3,(V21+($K$3/10000))/2,(V20+($K$3/10000))/2))^(2*U20/365.25)</f>
        <v>0.92528735712727</v>
      </c>
      <c r="X20" s="35" t="n">
        <f aca="false">IF(AND(mthbeg&lt;=A20,mthend&gt;=A20),1,0)</f>
        <v>1</v>
      </c>
      <c r="Y20" s="35" t="n">
        <f aca="false">S20*X20</f>
        <v>30</v>
      </c>
      <c r="AA20" s="89" t="n">
        <f aca="false">F20*G20</f>
        <v>979879.311197778</v>
      </c>
      <c r="AB20" s="89" t="n">
        <f aca="false">$F20*H20</f>
        <v>979879.311197778</v>
      </c>
      <c r="AC20" s="89" t="n">
        <f aca="false">$F20*I20</f>
        <v>979879.311197778</v>
      </c>
      <c r="AD20" s="89" t="n">
        <f aca="false">$F20*J20</f>
        <v>-1387.9310356909</v>
      </c>
      <c r="AE20" s="89" t="n">
        <f aca="false">$F20*K20</f>
        <v>-1387.9310356909</v>
      </c>
      <c r="AF20" s="89" t="n">
        <f aca="false">$F20*L20</f>
        <v>-1387.9310356909</v>
      </c>
      <c r="AG20" s="89" t="n">
        <f aca="false">$F20*M20</f>
        <v>2775.86207138181</v>
      </c>
      <c r="AH20" s="89" t="n">
        <f aca="false">$F20*N20</f>
        <v>5551.72414276362</v>
      </c>
      <c r="AI20" s="89" t="n">
        <f aca="false">F20*O20</f>
        <v>5551.72414276362</v>
      </c>
      <c r="AJ20" s="93"/>
      <c r="AK20" s="89" t="n">
        <f aca="false">CHOOSE($G$3,AB20-AC20,AC20-AB20)</f>
        <v>0</v>
      </c>
      <c r="AL20" s="89" t="n">
        <f aca="false">CHOOSE($G$3,AE20-AF20,AF20-AE20)</f>
        <v>0</v>
      </c>
      <c r="AM20" s="89" t="n">
        <f aca="false">CHOOSE($G$3,AH20-AI20,AI20-AH20)</f>
        <v>0</v>
      </c>
      <c r="AN20" s="103" t="n">
        <f aca="false">SUM(AK20:AM20)</f>
        <v>0</v>
      </c>
      <c r="AP20" s="89" t="n">
        <f aca="false">CHOOSE($G$3,AA20-AB20,AB20-AA20)</f>
        <v>0</v>
      </c>
      <c r="AQ20" s="89" t="n">
        <f aca="false">CHOOSE($G$3,AD20-AE20,AE20-AD20)</f>
        <v>0</v>
      </c>
      <c r="AR20" s="89" t="n">
        <f aca="false">CHOOSE($G$3,AG20-AH20,AH20-AG20)</f>
        <v>2775.86207138181</v>
      </c>
      <c r="AS20" s="103" t="n">
        <f aca="false">AP20+AQ20+AR20</f>
        <v>2775.86207138181</v>
      </c>
      <c r="AT20" s="103"/>
      <c r="AU20" s="90" t="n">
        <f aca="false">AS20+AN20</f>
        <v>2775.86207138181</v>
      </c>
      <c r="AW20" s="90" t="n">
        <f aca="false">AI20+AF20+AC20</f>
        <v>984043.104304851</v>
      </c>
      <c r="AX20" s="104"/>
    </row>
    <row r="21" customFormat="false" ht="12.75" hidden="false" customHeight="false" outlineLevel="0" collapsed="false">
      <c r="A21" s="94" t="n">
        <f aca="false">EDATE(A20,1)</f>
        <v>37165</v>
      </c>
      <c r="B21" s="95" t="n">
        <f aca="false">VLOOKUP(MONTH(A21),Volumes,3)</f>
        <v>10000</v>
      </c>
      <c r="C21" s="96"/>
      <c r="D21" s="97" t="n">
        <f aca="false">B21+C21</f>
        <v>10000</v>
      </c>
      <c r="E21" s="84" t="n">
        <f aca="false">IF(X21=0,0,IF(AND(X21=1,$H$3=1),D21*S21,IF($H$3=2,D21,"N/A")))</f>
        <v>310000</v>
      </c>
      <c r="F21" s="84" t="n">
        <f aca="false">E21*W21</f>
        <v>285172.398686465</v>
      </c>
      <c r="G21" s="32" t="n">
        <f aca="false">VLOOKUP($A21,Table,MATCH(G$4,Curves,0))</f>
        <v>3.52</v>
      </c>
      <c r="H21" s="98" t="n">
        <f aca="false">G21</f>
        <v>3.52</v>
      </c>
      <c r="I21" s="99" t="n">
        <f aca="false">H21</f>
        <v>3.52</v>
      </c>
      <c r="J21" s="32" t="n">
        <f aca="false">VLOOKUP($A21,Table,MATCH(J$4,Curves,0))</f>
        <v>-0.005</v>
      </c>
      <c r="K21" s="98" t="n">
        <f aca="false">J21</f>
        <v>-0.005</v>
      </c>
      <c r="L21" s="99" t="n">
        <f aca="false">K21</f>
        <v>-0.005</v>
      </c>
      <c r="M21" s="32" t="n">
        <f aca="false">VLOOKUP($A21,Table,MATCH(M$4,Curves,0))</f>
        <v>0.01</v>
      </c>
      <c r="N21" s="98" t="n">
        <f aca="false">VLOOKUP($A21,Table,MATCH(N$4,Curves,0))</f>
        <v>0.02</v>
      </c>
      <c r="O21" s="99" t="n">
        <f aca="false">N21</f>
        <v>0.02</v>
      </c>
      <c r="P21" s="100"/>
      <c r="Q21" s="99" t="n">
        <f aca="false">O21+L21+I21</f>
        <v>3.535</v>
      </c>
      <c r="R21" s="100"/>
      <c r="S21" s="35" t="n">
        <f aca="false">A22-A21</f>
        <v>31</v>
      </c>
      <c r="T21" s="101" t="n">
        <f aca="false">CHOOSE(F$3,A22+24,A21)</f>
        <v>37220</v>
      </c>
      <c r="U21" s="35" t="n">
        <f aca="false">T21-C$3</f>
        <v>446</v>
      </c>
      <c r="V21" s="32" t="n">
        <f aca="false">VLOOKUP($A21,Table,MATCH(V$4,Curves,0))</f>
        <v>0.069523254685335</v>
      </c>
      <c r="W21" s="102" t="n">
        <f aca="false">1/(1+CHOOSE(F$3,(V22+($K$3/10000))/2,(V21+($K$3/10000))/2))^(2*U21/365.25)</f>
        <v>0.919910963504725</v>
      </c>
      <c r="X21" s="35" t="n">
        <f aca="false">IF(AND(mthbeg&lt;=A21,mthend&gt;=A21),1,0)</f>
        <v>1</v>
      </c>
      <c r="Y21" s="35" t="n">
        <f aca="false">S21*X21</f>
        <v>31</v>
      </c>
      <c r="AA21" s="89" t="n">
        <f aca="false">F21*G21</f>
        <v>1003806.84337636</v>
      </c>
      <c r="AB21" s="89" t="n">
        <f aca="false">$F21*H21</f>
        <v>1003806.84337636</v>
      </c>
      <c r="AC21" s="89" t="n">
        <f aca="false">$F21*I21</f>
        <v>1003806.84337636</v>
      </c>
      <c r="AD21" s="89" t="n">
        <f aca="false">$F21*J21</f>
        <v>-1425.86199343232</v>
      </c>
      <c r="AE21" s="89" t="n">
        <f aca="false">$F21*K21</f>
        <v>-1425.86199343232</v>
      </c>
      <c r="AF21" s="89" t="n">
        <f aca="false">$F21*L21</f>
        <v>-1425.86199343232</v>
      </c>
      <c r="AG21" s="89" t="n">
        <f aca="false">$F21*M21</f>
        <v>2851.72398686465</v>
      </c>
      <c r="AH21" s="89" t="n">
        <f aca="false">$F21*N21</f>
        <v>5703.44797372929</v>
      </c>
      <c r="AI21" s="89" t="n">
        <f aca="false">F21*O21</f>
        <v>5703.44797372929</v>
      </c>
      <c r="AJ21" s="93"/>
      <c r="AK21" s="89" t="n">
        <f aca="false">CHOOSE($G$3,AB21-AC21,AC21-AB21)</f>
        <v>0</v>
      </c>
      <c r="AL21" s="89" t="n">
        <f aca="false">CHOOSE($G$3,AE21-AF21,AF21-AE21)</f>
        <v>0</v>
      </c>
      <c r="AM21" s="89" t="n">
        <f aca="false">CHOOSE($G$3,AH21-AI21,AI21-AH21)</f>
        <v>0</v>
      </c>
      <c r="AN21" s="103" t="n">
        <f aca="false">SUM(AK21:AM21)</f>
        <v>0</v>
      </c>
      <c r="AP21" s="89" t="n">
        <f aca="false">CHOOSE($G$3,AA21-AB21,AB21-AA21)</f>
        <v>0</v>
      </c>
      <c r="AQ21" s="89" t="n">
        <f aca="false">CHOOSE($G$3,AD21-AE21,AE21-AD21)</f>
        <v>0</v>
      </c>
      <c r="AR21" s="89" t="n">
        <f aca="false">CHOOSE($G$3,AG21-AH21,AH21-AG21)</f>
        <v>2851.72398686465</v>
      </c>
      <c r="AS21" s="103" t="n">
        <f aca="false">AP21+AQ21+AR21</f>
        <v>2851.72398686465</v>
      </c>
      <c r="AT21" s="103"/>
      <c r="AU21" s="90" t="n">
        <f aca="false">AS21+AN21</f>
        <v>2851.72398686465</v>
      </c>
      <c r="AW21" s="90" t="n">
        <f aca="false">AI21+AF21+AC21</f>
        <v>1008084.42935665</v>
      </c>
      <c r="AX21" s="104"/>
    </row>
    <row r="22" customFormat="false" ht="12.75" hidden="false" customHeight="false" outlineLevel="0" collapsed="false">
      <c r="A22" s="94" t="n">
        <f aca="false">EDATE(A21,1)</f>
        <v>37196</v>
      </c>
      <c r="B22" s="95" t="n">
        <f aca="false">VLOOKUP(MONTH(A22),Volumes,3)</f>
        <v>10000</v>
      </c>
      <c r="C22" s="96"/>
      <c r="D22" s="97" t="n">
        <f aca="false">B22+C22</f>
        <v>10000</v>
      </c>
      <c r="E22" s="84" t="n">
        <f aca="false">IF(X22=0,0,IF(AND(X22=1,$H$3=1),D22*S22,IF($H$3=2,D22,"N/A")))</f>
        <v>300000</v>
      </c>
      <c r="F22" s="84" t="n">
        <f aca="false">E22*W22</f>
        <v>274420.342789132</v>
      </c>
      <c r="G22" s="32" t="n">
        <f aca="false">VLOOKUP($A22,Table,MATCH(G$4,Curves,0))</f>
        <v>3.617</v>
      </c>
      <c r="H22" s="98" t="n">
        <f aca="false">G22</f>
        <v>3.617</v>
      </c>
      <c r="I22" s="99" t="n">
        <f aca="false">H22</f>
        <v>3.617</v>
      </c>
      <c r="J22" s="32" t="n">
        <f aca="false">VLOOKUP($A22,Table,MATCH(J$4,Curves,0))</f>
        <v>-0.0175</v>
      </c>
      <c r="K22" s="98" t="n">
        <f aca="false">J22</f>
        <v>-0.0175</v>
      </c>
      <c r="L22" s="99" t="n">
        <f aca="false">K22</f>
        <v>-0.0175</v>
      </c>
      <c r="M22" s="32" t="n">
        <f aca="false">VLOOKUP($A22,Table,MATCH(M$4,Curves,0))</f>
        <v>0.01</v>
      </c>
      <c r="N22" s="98" t="n">
        <f aca="false">VLOOKUP($A22,Table,MATCH(N$4,Curves,0))</f>
        <v>0.02</v>
      </c>
      <c r="O22" s="99" t="n">
        <f aca="false">N22</f>
        <v>0.02</v>
      </c>
      <c r="P22" s="100"/>
      <c r="Q22" s="99" t="n">
        <f aca="false">O22+L22+I22</f>
        <v>3.6195</v>
      </c>
      <c r="R22" s="100"/>
      <c r="S22" s="35" t="n">
        <f aca="false">A23-A22</f>
        <v>30</v>
      </c>
      <c r="T22" s="101" t="n">
        <f aca="false">CHOOSE(F$3,A23+24,A22)</f>
        <v>37250</v>
      </c>
      <c r="U22" s="35" t="n">
        <f aca="false">T22-C$3</f>
        <v>476</v>
      </c>
      <c r="V22" s="32" t="n">
        <f aca="false">VLOOKUP($A22,Table,MATCH(V$4,Curves,0))</f>
        <v>0.069546158631486</v>
      </c>
      <c r="W22" s="102" t="n">
        <f aca="false">1/(1+CHOOSE(F$3,(V23+($K$3/10000))/2,(V22+($K$3/10000))/2))^(2*U22/365.25)</f>
        <v>0.914734475963774</v>
      </c>
      <c r="X22" s="35" t="n">
        <f aca="false">IF(AND(mthbeg&lt;=A22,mthend&gt;=A22),1,0)</f>
        <v>1</v>
      </c>
      <c r="Y22" s="35" t="n">
        <f aca="false">S22*X22</f>
        <v>30</v>
      </c>
      <c r="AA22" s="89" t="n">
        <f aca="false">F22*G22</f>
        <v>992578.379868291</v>
      </c>
      <c r="AB22" s="89" t="n">
        <f aca="false">$F22*H22</f>
        <v>992578.379868291</v>
      </c>
      <c r="AC22" s="89" t="n">
        <f aca="false">$F22*I22</f>
        <v>992578.379868291</v>
      </c>
      <c r="AD22" s="89" t="n">
        <f aca="false">$F22*J22</f>
        <v>-4802.35599880981</v>
      </c>
      <c r="AE22" s="89" t="n">
        <f aca="false">$F22*K22</f>
        <v>-4802.35599880981</v>
      </c>
      <c r="AF22" s="89" t="n">
        <f aca="false">$F22*L22</f>
        <v>-4802.35599880981</v>
      </c>
      <c r="AG22" s="89" t="n">
        <f aca="false">$F22*M22</f>
        <v>2744.20342789132</v>
      </c>
      <c r="AH22" s="89" t="n">
        <f aca="false">$F22*N22</f>
        <v>5488.40685578264</v>
      </c>
      <c r="AI22" s="89" t="n">
        <f aca="false">F22*O22</f>
        <v>5488.40685578264</v>
      </c>
      <c r="AJ22" s="93"/>
      <c r="AK22" s="89" t="n">
        <f aca="false">CHOOSE($G$3,AB22-AC22,AC22-AB22)</f>
        <v>0</v>
      </c>
      <c r="AL22" s="89" t="n">
        <f aca="false">CHOOSE($G$3,AE22-AF22,AF22-AE22)</f>
        <v>0</v>
      </c>
      <c r="AM22" s="89" t="n">
        <f aca="false">CHOOSE($G$3,AH22-AI22,AI22-AH22)</f>
        <v>0</v>
      </c>
      <c r="AN22" s="103" t="n">
        <f aca="false">SUM(AK22:AM22)</f>
        <v>0</v>
      </c>
      <c r="AP22" s="89" t="n">
        <f aca="false">CHOOSE($G$3,AA22-AB22,AB22-AA22)</f>
        <v>0</v>
      </c>
      <c r="AQ22" s="89" t="n">
        <f aca="false">CHOOSE($G$3,AD22-AE22,AE22-AD22)</f>
        <v>0</v>
      </c>
      <c r="AR22" s="89" t="n">
        <f aca="false">CHOOSE($G$3,AG22-AH22,AH22-AG22)</f>
        <v>2744.20342789132</v>
      </c>
      <c r="AS22" s="103" t="n">
        <f aca="false">AP22+AQ22+AR22</f>
        <v>2744.20342789132</v>
      </c>
      <c r="AT22" s="103"/>
      <c r="AU22" s="90" t="n">
        <f aca="false">AS22+AN22</f>
        <v>2744.20342789132</v>
      </c>
      <c r="AW22" s="90" t="n">
        <f aca="false">AI22+AF22+AC22</f>
        <v>993264.430725264</v>
      </c>
      <c r="AX22" s="104"/>
    </row>
    <row r="23" customFormat="false" ht="12.75" hidden="false" customHeight="false" outlineLevel="0" collapsed="false">
      <c r="A23" s="94" t="n">
        <f aca="false">EDATE(A22,1)</f>
        <v>37226</v>
      </c>
      <c r="B23" s="95" t="n">
        <f aca="false">VLOOKUP(MONTH(A23),Volumes,3)</f>
        <v>10000</v>
      </c>
      <c r="C23" s="96"/>
      <c r="D23" s="97" t="n">
        <f aca="false">B23+C23</f>
        <v>10000</v>
      </c>
      <c r="E23" s="84" t="n">
        <f aca="false">IF(X23=0,0,IF(AND(X23=1,$H$3=1),D23*S23,IF($H$3=2,D23,"N/A")))</f>
        <v>310000</v>
      </c>
      <c r="F23" s="84" t="n">
        <f aca="false">E23*W23</f>
        <v>281914.022075156</v>
      </c>
      <c r="G23" s="32" t="n">
        <f aca="false">VLOOKUP($A23,Table,MATCH(G$4,Curves,0))</f>
        <v>3.697</v>
      </c>
      <c r="H23" s="98" t="n">
        <f aca="false">G23</f>
        <v>3.697</v>
      </c>
      <c r="I23" s="99" t="n">
        <f aca="false">H23</f>
        <v>3.697</v>
      </c>
      <c r="J23" s="32" t="n">
        <f aca="false">VLOOKUP($A23,Table,MATCH(J$4,Curves,0))</f>
        <v>-0.0175</v>
      </c>
      <c r="K23" s="98" t="n">
        <f aca="false">J23</f>
        <v>-0.0175</v>
      </c>
      <c r="L23" s="99" t="n">
        <f aca="false">K23</f>
        <v>-0.0175</v>
      </c>
      <c r="M23" s="32" t="n">
        <f aca="false">VLOOKUP($A23,Table,MATCH(M$4,Curves,0))</f>
        <v>0.01</v>
      </c>
      <c r="N23" s="98" t="n">
        <f aca="false">VLOOKUP($A23,Table,MATCH(N$4,Curves,0))</f>
        <v>0.02</v>
      </c>
      <c r="O23" s="99" t="n">
        <f aca="false">N23</f>
        <v>0.02</v>
      </c>
      <c r="P23" s="100"/>
      <c r="Q23" s="99" t="n">
        <f aca="false">O23+L23+I23</f>
        <v>3.6995</v>
      </c>
      <c r="R23" s="100"/>
      <c r="S23" s="35" t="n">
        <f aca="false">A24-A23</f>
        <v>31</v>
      </c>
      <c r="T23" s="101" t="n">
        <f aca="false">CHOOSE(F$3,A24+24,A23)</f>
        <v>37281</v>
      </c>
      <c r="U23" s="35" t="n">
        <f aca="false">T23-C$3</f>
        <v>507</v>
      </c>
      <c r="V23" s="32" t="n">
        <f aca="false">VLOOKUP($A23,Table,MATCH(V$4,Curves,0))</f>
        <v>0.069568323740829</v>
      </c>
      <c r="W23" s="102" t="n">
        <f aca="false">1/(1+CHOOSE(F$3,(V24+($K$3/10000))/2,(V23+($K$3/10000))/2))^(2*U23/365.25)</f>
        <v>0.909400071210182</v>
      </c>
      <c r="X23" s="35" t="n">
        <f aca="false">IF(AND(mthbeg&lt;=A23,mthend&gt;=A23),1,0)</f>
        <v>1</v>
      </c>
      <c r="Y23" s="35" t="n">
        <f aca="false">S23*X23</f>
        <v>31</v>
      </c>
      <c r="AA23" s="89" t="n">
        <f aca="false">F23*G23</f>
        <v>1042236.13961185</v>
      </c>
      <c r="AB23" s="89" t="n">
        <f aca="false">$F23*H23</f>
        <v>1042236.13961185</v>
      </c>
      <c r="AC23" s="89" t="n">
        <f aca="false">$F23*I23</f>
        <v>1042236.13961185</v>
      </c>
      <c r="AD23" s="89" t="n">
        <f aca="false">$F23*J23</f>
        <v>-4933.49538631524</v>
      </c>
      <c r="AE23" s="89" t="n">
        <f aca="false">$F23*K23</f>
        <v>-4933.49538631524</v>
      </c>
      <c r="AF23" s="89" t="n">
        <f aca="false">$F23*L23</f>
        <v>-4933.49538631524</v>
      </c>
      <c r="AG23" s="89" t="n">
        <f aca="false">$F23*M23</f>
        <v>2819.14022075156</v>
      </c>
      <c r="AH23" s="89" t="n">
        <f aca="false">$F23*N23</f>
        <v>5638.28044150313</v>
      </c>
      <c r="AI23" s="89" t="n">
        <f aca="false">F23*O23</f>
        <v>5638.28044150313</v>
      </c>
      <c r="AJ23" s="93"/>
      <c r="AK23" s="89" t="n">
        <f aca="false">CHOOSE($G$3,AB23-AC23,AC23-AB23)</f>
        <v>0</v>
      </c>
      <c r="AL23" s="89" t="n">
        <f aca="false">CHOOSE($G$3,AE23-AF23,AF23-AE23)</f>
        <v>0</v>
      </c>
      <c r="AM23" s="89" t="n">
        <f aca="false">CHOOSE($G$3,AH23-AI23,AI23-AH23)</f>
        <v>0</v>
      </c>
      <c r="AN23" s="103" t="n">
        <f aca="false">SUM(AK23:AM23)</f>
        <v>0</v>
      </c>
      <c r="AP23" s="89" t="n">
        <f aca="false">CHOOSE($G$3,AA23-AB23,AB23-AA23)</f>
        <v>0</v>
      </c>
      <c r="AQ23" s="89" t="n">
        <f aca="false">CHOOSE($G$3,AD23-AE23,AE23-AD23)</f>
        <v>0</v>
      </c>
      <c r="AR23" s="89" t="n">
        <f aca="false">CHOOSE($G$3,AG23-AH23,AH23-AG23)</f>
        <v>2819.14022075156</v>
      </c>
      <c r="AS23" s="103" t="n">
        <f aca="false">AP23+AQ23+AR23</f>
        <v>2819.14022075156</v>
      </c>
      <c r="AT23" s="103"/>
      <c r="AU23" s="90" t="n">
        <f aca="false">AS23+AN23</f>
        <v>2819.14022075156</v>
      </c>
      <c r="AW23" s="90" t="n">
        <f aca="false">AI23+AF23+AC23</f>
        <v>1042940.92466704</v>
      </c>
      <c r="AX23" s="104"/>
    </row>
    <row r="24" customFormat="false" ht="12.75" hidden="false" customHeight="false" outlineLevel="0" collapsed="false">
      <c r="A24" s="94" t="n">
        <f aca="false">EDATE(A23,1)</f>
        <v>37257</v>
      </c>
      <c r="B24" s="95" t="n">
        <f aca="false">VLOOKUP(MONTH(A24),Volumes,3)</f>
        <v>10000</v>
      </c>
      <c r="C24" s="96"/>
      <c r="D24" s="97" t="n">
        <f aca="false">B24+C24</f>
        <v>10000</v>
      </c>
      <c r="E24" s="84" t="n">
        <f aca="false">IF(X24=0,0,IF(AND(X24=1,$H$3=1),D24*S24,IF($H$3=2,D24,"N/A")))</f>
        <v>310000</v>
      </c>
      <c r="F24" s="84" t="n">
        <f aca="false">E24*W24</f>
        <v>280262.764384565</v>
      </c>
      <c r="G24" s="32" t="n">
        <f aca="false">VLOOKUP($A24,Table,MATCH(G$4,Curves,0))</f>
        <v>3.692</v>
      </c>
      <c r="H24" s="98" t="n">
        <f aca="false">G24</f>
        <v>3.692</v>
      </c>
      <c r="I24" s="99" t="n">
        <f aca="false">H24</f>
        <v>3.692</v>
      </c>
      <c r="J24" s="32" t="n">
        <f aca="false">VLOOKUP($A24,Table,MATCH(J$4,Curves,0))</f>
        <v>-0.0175</v>
      </c>
      <c r="K24" s="98" t="n">
        <f aca="false">J24</f>
        <v>-0.0175</v>
      </c>
      <c r="L24" s="99" t="n">
        <f aca="false">K24</f>
        <v>-0.0175</v>
      </c>
      <c r="M24" s="32" t="n">
        <f aca="false">VLOOKUP($A24,Table,MATCH(M$4,Curves,0))</f>
        <v>0.01</v>
      </c>
      <c r="N24" s="98" t="n">
        <f aca="false">VLOOKUP($A24,Table,MATCH(N$4,Curves,0))</f>
        <v>0.02</v>
      </c>
      <c r="O24" s="99" t="n">
        <f aca="false">N24</f>
        <v>0.02</v>
      </c>
      <c r="P24" s="100"/>
      <c r="Q24" s="99" t="n">
        <f aca="false">O24+L24+I24</f>
        <v>3.6945</v>
      </c>
      <c r="R24" s="100"/>
      <c r="S24" s="35" t="n">
        <f aca="false">A25-A24</f>
        <v>31</v>
      </c>
      <c r="T24" s="101" t="n">
        <f aca="false">CHOOSE(F$3,A25+24,A24)</f>
        <v>37312</v>
      </c>
      <c r="U24" s="35" t="n">
        <f aca="false">T24-C$3</f>
        <v>538</v>
      </c>
      <c r="V24" s="32" t="n">
        <f aca="false">VLOOKUP($A24,Table,MATCH(V$4,Curves,0))</f>
        <v>0.069601561285392</v>
      </c>
      <c r="W24" s="102" t="n">
        <f aca="false">1/(1+CHOOSE(F$3,(V25+($K$3/10000))/2,(V24+($K$3/10000))/2))^(2*U24/365.25)</f>
        <v>0.904073433498597</v>
      </c>
      <c r="X24" s="35" t="n">
        <f aca="false">IF(AND(mthbeg&lt;=A24,mthend&gt;=A24),1,0)</f>
        <v>1</v>
      </c>
      <c r="Y24" s="35" t="n">
        <f aca="false">S24*X24</f>
        <v>31</v>
      </c>
      <c r="AA24" s="89" t="n">
        <f aca="false">F24*G24</f>
        <v>1034730.12610781</v>
      </c>
      <c r="AB24" s="89" t="n">
        <f aca="false">$F24*H24</f>
        <v>1034730.12610781</v>
      </c>
      <c r="AC24" s="89" t="n">
        <f aca="false">$F24*I24</f>
        <v>1034730.12610781</v>
      </c>
      <c r="AD24" s="89" t="n">
        <f aca="false">$F24*J24</f>
        <v>-4904.59837672989</v>
      </c>
      <c r="AE24" s="89" t="n">
        <f aca="false">$F24*K24</f>
        <v>-4904.59837672989</v>
      </c>
      <c r="AF24" s="89" t="n">
        <f aca="false">$F24*L24</f>
        <v>-4904.59837672989</v>
      </c>
      <c r="AG24" s="89" t="n">
        <f aca="false">$F24*M24</f>
        <v>2802.62764384565</v>
      </c>
      <c r="AH24" s="89" t="n">
        <f aca="false">$F24*N24</f>
        <v>5605.2552876913</v>
      </c>
      <c r="AI24" s="89" t="n">
        <f aca="false">F24*O24</f>
        <v>5605.2552876913</v>
      </c>
      <c r="AJ24" s="93"/>
      <c r="AK24" s="89" t="n">
        <f aca="false">CHOOSE($G$3,AB24-AC24,AC24-AB24)</f>
        <v>0</v>
      </c>
      <c r="AL24" s="89" t="n">
        <f aca="false">CHOOSE($G$3,AE24-AF24,AF24-AE24)</f>
        <v>0</v>
      </c>
      <c r="AM24" s="89" t="n">
        <f aca="false">CHOOSE($G$3,AH24-AI24,AI24-AH24)</f>
        <v>0</v>
      </c>
      <c r="AN24" s="103" t="n">
        <f aca="false">SUM(AK24:AM24)</f>
        <v>0</v>
      </c>
      <c r="AP24" s="89" t="n">
        <f aca="false">CHOOSE($G$3,AA24-AB24,AB24-AA24)</f>
        <v>0</v>
      </c>
      <c r="AQ24" s="89" t="n">
        <f aca="false">CHOOSE($G$3,AD24-AE24,AE24-AD24)</f>
        <v>0</v>
      </c>
      <c r="AR24" s="89" t="n">
        <f aca="false">CHOOSE($G$3,AG24-AH24,AH24-AG24)</f>
        <v>2802.62764384565</v>
      </c>
      <c r="AS24" s="103" t="n">
        <f aca="false">AP24+AQ24+AR24</f>
        <v>2802.62764384565</v>
      </c>
      <c r="AT24" s="103"/>
      <c r="AU24" s="90" t="n">
        <f aca="false">AS24+AN24</f>
        <v>2802.62764384565</v>
      </c>
      <c r="AW24" s="90" t="n">
        <f aca="false">AI24+AF24+AC24</f>
        <v>1035430.78301878</v>
      </c>
      <c r="AX24" s="104"/>
    </row>
    <row r="25" customFormat="false" ht="12.75" hidden="false" customHeight="false" outlineLevel="0" collapsed="false">
      <c r="A25" s="94" t="n">
        <f aca="false">EDATE(A24,1)</f>
        <v>37288</v>
      </c>
      <c r="B25" s="95" t="n">
        <f aca="false">VLOOKUP(MONTH(A25),Volumes,3)</f>
        <v>10000</v>
      </c>
      <c r="C25" s="96"/>
      <c r="D25" s="97" t="n">
        <f aca="false">B25+C25</f>
        <v>10000</v>
      </c>
      <c r="E25" s="84" t="n">
        <f aca="false">IF(X25=0,0,IF(AND(X25=1,$H$3=1),D25*S25,IF($H$3=2,D25,"N/A")))</f>
        <v>280000</v>
      </c>
      <c r="F25" s="84" t="n">
        <f aca="false">E25*W25</f>
        <v>251799.260054444</v>
      </c>
      <c r="G25" s="32" t="n">
        <f aca="false">VLOOKUP($A25,Table,MATCH(G$4,Curves,0))</f>
        <v>3.532</v>
      </c>
      <c r="H25" s="98" t="n">
        <f aca="false">G25</f>
        <v>3.532</v>
      </c>
      <c r="I25" s="99" t="n">
        <f aca="false">H25</f>
        <v>3.532</v>
      </c>
      <c r="J25" s="32" t="n">
        <f aca="false">VLOOKUP($A25,Table,MATCH(J$4,Curves,0))</f>
        <v>-0.0175</v>
      </c>
      <c r="K25" s="98" t="n">
        <f aca="false">J25</f>
        <v>-0.0175</v>
      </c>
      <c r="L25" s="99" t="n">
        <f aca="false">K25</f>
        <v>-0.0175</v>
      </c>
      <c r="M25" s="32" t="n">
        <f aca="false">VLOOKUP($A25,Table,MATCH(M$4,Curves,0))</f>
        <v>0.01</v>
      </c>
      <c r="N25" s="98" t="n">
        <f aca="false">VLOOKUP($A25,Table,MATCH(N$4,Curves,0))</f>
        <v>0.02</v>
      </c>
      <c r="O25" s="99" t="n">
        <f aca="false">N25</f>
        <v>0.02</v>
      </c>
      <c r="P25" s="100"/>
      <c r="Q25" s="99" t="n">
        <f aca="false">O25+L25+I25</f>
        <v>3.5345</v>
      </c>
      <c r="R25" s="100"/>
      <c r="S25" s="35" t="n">
        <f aca="false">A26-A25</f>
        <v>28</v>
      </c>
      <c r="T25" s="101" t="n">
        <f aca="false">CHOOSE(F$3,A26+24,A25)</f>
        <v>37340</v>
      </c>
      <c r="U25" s="35" t="n">
        <f aca="false">T25-C$3</f>
        <v>566</v>
      </c>
      <c r="V25" s="32" t="n">
        <f aca="false">VLOOKUP($A25,Table,MATCH(V$4,Curves,0))</f>
        <v>0.069649106889406</v>
      </c>
      <c r="W25" s="102" t="n">
        <f aca="false">1/(1+CHOOSE(F$3,(V26+($K$3/10000))/2,(V25+($K$3/10000))/2))^(2*U25/365.25)</f>
        <v>0.899283071623013</v>
      </c>
      <c r="X25" s="35" t="n">
        <f aca="false">IF(AND(mthbeg&lt;=A25,mthend&gt;=A25),1,0)</f>
        <v>1</v>
      </c>
      <c r="Y25" s="35" t="n">
        <f aca="false">S25*X25</f>
        <v>28</v>
      </c>
      <c r="AA25" s="89" t="n">
        <f aca="false">F25*G25</f>
        <v>889354.986512295</v>
      </c>
      <c r="AB25" s="89" t="n">
        <f aca="false">$F25*H25</f>
        <v>889354.986512295</v>
      </c>
      <c r="AC25" s="89" t="n">
        <f aca="false">$F25*I25</f>
        <v>889354.986512295</v>
      </c>
      <c r="AD25" s="89" t="n">
        <f aca="false">$F25*J25</f>
        <v>-4406.48705095277</v>
      </c>
      <c r="AE25" s="89" t="n">
        <f aca="false">$F25*K25</f>
        <v>-4406.48705095277</v>
      </c>
      <c r="AF25" s="89" t="n">
        <f aca="false">$F25*L25</f>
        <v>-4406.48705095277</v>
      </c>
      <c r="AG25" s="89" t="n">
        <f aca="false">$F25*M25</f>
        <v>2517.99260054444</v>
      </c>
      <c r="AH25" s="89" t="n">
        <f aca="false">$F25*N25</f>
        <v>5035.98520108887</v>
      </c>
      <c r="AI25" s="89" t="n">
        <f aca="false">F25*O25</f>
        <v>5035.98520108887</v>
      </c>
      <c r="AJ25" s="93"/>
      <c r="AK25" s="89" t="n">
        <f aca="false">CHOOSE($G$3,AB25-AC25,AC25-AB25)</f>
        <v>0</v>
      </c>
      <c r="AL25" s="89" t="n">
        <f aca="false">CHOOSE($G$3,AE25-AF25,AF25-AE25)</f>
        <v>0</v>
      </c>
      <c r="AM25" s="89" t="n">
        <f aca="false">CHOOSE($G$3,AH25-AI25,AI25-AH25)</f>
        <v>0</v>
      </c>
      <c r="AN25" s="103" t="n">
        <f aca="false">SUM(AK25:AM25)</f>
        <v>0</v>
      </c>
      <c r="AP25" s="89" t="n">
        <f aca="false">CHOOSE($G$3,AA25-AB25,AB25-AA25)</f>
        <v>0</v>
      </c>
      <c r="AQ25" s="89" t="n">
        <f aca="false">CHOOSE($G$3,AD25-AE25,AE25-AD25)</f>
        <v>0</v>
      </c>
      <c r="AR25" s="89" t="n">
        <f aca="false">CHOOSE($G$3,AG25-AH25,AH25-AG25)</f>
        <v>2517.99260054444</v>
      </c>
      <c r="AS25" s="103" t="n">
        <f aca="false">AP25+AQ25+AR25</f>
        <v>2517.99260054444</v>
      </c>
      <c r="AT25" s="103"/>
      <c r="AU25" s="90" t="n">
        <f aca="false">AS25+AN25</f>
        <v>2517.99260054444</v>
      </c>
      <c r="AW25" s="90" t="n">
        <f aca="false">AI25+AF25+AC25</f>
        <v>889984.484662431</v>
      </c>
      <c r="AX25" s="104"/>
    </row>
    <row r="26" customFormat="false" ht="12.75" hidden="false" customHeight="false" outlineLevel="0" collapsed="false">
      <c r="A26" s="94" t="n">
        <f aca="false">EDATE(A25,1)</f>
        <v>37316</v>
      </c>
      <c r="B26" s="95" t="n">
        <f aca="false">VLOOKUP(MONTH(A26),Volumes,3)</f>
        <v>10000</v>
      </c>
      <c r="C26" s="96"/>
      <c r="D26" s="97" t="n">
        <f aca="false">B26+C26</f>
        <v>10000</v>
      </c>
      <c r="E26" s="84" t="n">
        <f aca="false">IF(X26=0,0,IF(AND(X26=1,$H$3=1),D26*S26,IF($H$3=2,D26,"N/A")))</f>
        <v>310000</v>
      </c>
      <c r="F26" s="84" t="n">
        <f aca="false">E26*W26</f>
        <v>277148.355234476</v>
      </c>
      <c r="G26" s="32" t="n">
        <f aca="false">VLOOKUP($A26,Table,MATCH(G$4,Curves,0))</f>
        <v>3.377</v>
      </c>
      <c r="H26" s="98" t="n">
        <f aca="false">G26</f>
        <v>3.377</v>
      </c>
      <c r="I26" s="99" t="n">
        <f aca="false">H26</f>
        <v>3.377</v>
      </c>
      <c r="J26" s="32" t="n">
        <f aca="false">VLOOKUP($A26,Table,MATCH(J$4,Curves,0))</f>
        <v>-0.0175</v>
      </c>
      <c r="K26" s="98" t="n">
        <f aca="false">J26</f>
        <v>-0.0175</v>
      </c>
      <c r="L26" s="99" t="n">
        <f aca="false">K26</f>
        <v>-0.0175</v>
      </c>
      <c r="M26" s="32" t="n">
        <f aca="false">VLOOKUP($A26,Table,MATCH(M$4,Curves,0))</f>
        <v>0.01</v>
      </c>
      <c r="N26" s="98" t="n">
        <f aca="false">VLOOKUP($A26,Table,MATCH(N$4,Curves,0))</f>
        <v>0.02</v>
      </c>
      <c r="O26" s="99" t="n">
        <f aca="false">N26</f>
        <v>0.02</v>
      </c>
      <c r="P26" s="100"/>
      <c r="Q26" s="99" t="n">
        <f aca="false">O26+L26+I26</f>
        <v>3.3795</v>
      </c>
      <c r="R26" s="100"/>
      <c r="S26" s="35" t="n">
        <f aca="false">A27-A26</f>
        <v>31</v>
      </c>
      <c r="T26" s="101" t="n">
        <f aca="false">CHOOSE(F$3,A27+24,A26)</f>
        <v>37371</v>
      </c>
      <c r="U26" s="35" t="n">
        <f aca="false">T26-C$3</f>
        <v>597</v>
      </c>
      <c r="V26" s="32" t="n">
        <f aca="false">VLOOKUP($A26,Table,MATCH(V$4,Curves,0))</f>
        <v>0.069692051306576</v>
      </c>
      <c r="W26" s="102" t="n">
        <f aca="false">1/(1+CHOOSE(F$3,(V27+($K$3/10000))/2,(V26+($K$3/10000))/2))^(2*U26/365.25)</f>
        <v>0.894026952369277</v>
      </c>
      <c r="X26" s="35" t="n">
        <f aca="false">IF(AND(mthbeg&lt;=A26,mthend&gt;=A26),1,0)</f>
        <v>1</v>
      </c>
      <c r="Y26" s="35" t="n">
        <f aca="false">S26*X26</f>
        <v>31</v>
      </c>
      <c r="AA26" s="89" t="n">
        <f aca="false">F26*G26</f>
        <v>935929.995626825</v>
      </c>
      <c r="AB26" s="89" t="n">
        <f aca="false">$F26*H26</f>
        <v>935929.995626825</v>
      </c>
      <c r="AC26" s="89" t="n">
        <f aca="false">$F26*I26</f>
        <v>935929.995626825</v>
      </c>
      <c r="AD26" s="89" t="n">
        <f aca="false">$F26*J26</f>
        <v>-4850.09621660333</v>
      </c>
      <c r="AE26" s="89" t="n">
        <f aca="false">$F26*K26</f>
        <v>-4850.09621660333</v>
      </c>
      <c r="AF26" s="89" t="n">
        <f aca="false">$F26*L26</f>
        <v>-4850.09621660333</v>
      </c>
      <c r="AG26" s="89" t="n">
        <f aca="false">$F26*M26</f>
        <v>2771.48355234476</v>
      </c>
      <c r="AH26" s="89" t="n">
        <f aca="false">$F26*N26</f>
        <v>5542.96710468952</v>
      </c>
      <c r="AI26" s="89" t="n">
        <f aca="false">F26*O26</f>
        <v>5542.96710468952</v>
      </c>
      <c r="AJ26" s="93"/>
      <c r="AK26" s="89" t="n">
        <f aca="false">CHOOSE($G$3,AB26-AC26,AC26-AB26)</f>
        <v>0</v>
      </c>
      <c r="AL26" s="89" t="n">
        <f aca="false">CHOOSE($G$3,AE26-AF26,AF26-AE26)</f>
        <v>0</v>
      </c>
      <c r="AM26" s="89" t="n">
        <f aca="false">CHOOSE($G$3,AH26-AI26,AI26-AH26)</f>
        <v>0</v>
      </c>
      <c r="AN26" s="103" t="n">
        <f aca="false">SUM(AK26:AM26)</f>
        <v>0</v>
      </c>
      <c r="AP26" s="89" t="n">
        <f aca="false">CHOOSE($G$3,AA26-AB26,AB26-AA26)</f>
        <v>0</v>
      </c>
      <c r="AQ26" s="89" t="n">
        <f aca="false">CHOOSE($G$3,AD26-AE26,AE26-AD26)</f>
        <v>0</v>
      </c>
      <c r="AR26" s="89" t="n">
        <f aca="false">CHOOSE($G$3,AG26-AH26,AH26-AG26)</f>
        <v>2771.48355234476</v>
      </c>
      <c r="AS26" s="103" t="n">
        <f aca="false">AP26+AQ26+AR26</f>
        <v>2771.48355234476</v>
      </c>
      <c r="AT26" s="103"/>
      <c r="AU26" s="90" t="n">
        <f aca="false">AS26+AN26</f>
        <v>2771.48355234476</v>
      </c>
      <c r="AW26" s="90" t="n">
        <f aca="false">AI26+AF26+AC26</f>
        <v>936622.866514912</v>
      </c>
      <c r="AX26" s="104"/>
    </row>
    <row r="27" customFormat="false" ht="12.75" hidden="false" customHeight="false" outlineLevel="0" collapsed="false">
      <c r="A27" s="94" t="n">
        <f aca="false">EDATE(A26,1)</f>
        <v>37347</v>
      </c>
      <c r="B27" s="95" t="n">
        <f aca="false">VLOOKUP(MONTH(A27),Volumes,3)</f>
        <v>10000</v>
      </c>
      <c r="C27" s="96"/>
      <c r="D27" s="97" t="n">
        <f aca="false">B27+C27</f>
        <v>10000</v>
      </c>
      <c r="E27" s="84" t="n">
        <f aca="false">IF(X27=0,0,IF(AND(X27=1,$H$3=1),D27*S27,IF($H$3=2,D27,"N/A")))</f>
        <v>300000</v>
      </c>
      <c r="F27" s="84" t="n">
        <f aca="false">E27*W27</f>
        <v>266701.010682206</v>
      </c>
      <c r="G27" s="32" t="n">
        <f aca="false">VLOOKUP($A27,Table,MATCH(G$4,Curves,0))</f>
        <v>3.227</v>
      </c>
      <c r="H27" s="98" t="n">
        <f aca="false">G27</f>
        <v>3.227</v>
      </c>
      <c r="I27" s="99" t="n">
        <f aca="false">H27</f>
        <v>3.227</v>
      </c>
      <c r="J27" s="32" t="n">
        <f aca="false">VLOOKUP($A27,Table,MATCH(J$4,Curves,0))</f>
        <v>-0.005</v>
      </c>
      <c r="K27" s="98" t="n">
        <f aca="false">J27</f>
        <v>-0.005</v>
      </c>
      <c r="L27" s="99" t="n">
        <f aca="false">K27</f>
        <v>-0.005</v>
      </c>
      <c r="M27" s="32" t="n">
        <f aca="false">VLOOKUP($A27,Table,MATCH(M$4,Curves,0))</f>
        <v>0.01</v>
      </c>
      <c r="N27" s="98" t="n">
        <f aca="false">VLOOKUP($A27,Table,MATCH(N$4,Curves,0))</f>
        <v>0.02</v>
      </c>
      <c r="O27" s="99" t="n">
        <f aca="false">N27</f>
        <v>0.02</v>
      </c>
      <c r="P27" s="100"/>
      <c r="Q27" s="99" t="n">
        <f aca="false">O27+L27+I27</f>
        <v>3.242</v>
      </c>
      <c r="R27" s="100"/>
      <c r="S27" s="35" t="n">
        <f aca="false">A28-A27</f>
        <v>30</v>
      </c>
      <c r="T27" s="101" t="n">
        <f aca="false">CHOOSE(F$3,A28+24,A27)</f>
        <v>37401</v>
      </c>
      <c r="U27" s="35" t="n">
        <f aca="false">T27-C$3</f>
        <v>627</v>
      </c>
      <c r="V27" s="32" t="n">
        <f aca="false">VLOOKUP($A27,Table,MATCH(V$4,Curves,0))</f>
        <v>0.069722226634656</v>
      </c>
      <c r="W27" s="102" t="n">
        <f aca="false">1/(1+CHOOSE(F$3,(V28+($K$3/10000))/2,(V27+($K$3/10000))/2))^(2*U27/365.25)</f>
        <v>0.889003368940686</v>
      </c>
      <c r="X27" s="35" t="n">
        <f aca="false">IF(AND(mthbeg&lt;=A27,mthend&gt;=A27),1,0)</f>
        <v>1</v>
      </c>
      <c r="Y27" s="35" t="n">
        <f aca="false">S27*X27</f>
        <v>30</v>
      </c>
      <c r="AA27" s="89" t="n">
        <f aca="false">F27*G27</f>
        <v>860644.161471478</v>
      </c>
      <c r="AB27" s="89" t="n">
        <f aca="false">$F27*H27</f>
        <v>860644.161471478</v>
      </c>
      <c r="AC27" s="89" t="n">
        <f aca="false">$F27*I27</f>
        <v>860644.161471478</v>
      </c>
      <c r="AD27" s="89" t="n">
        <f aca="false">$F27*J27</f>
        <v>-1333.50505341103</v>
      </c>
      <c r="AE27" s="89" t="n">
        <f aca="false">$F27*K27</f>
        <v>-1333.50505341103</v>
      </c>
      <c r="AF27" s="89" t="n">
        <f aca="false">$F27*L27</f>
        <v>-1333.50505341103</v>
      </c>
      <c r="AG27" s="89" t="n">
        <f aca="false">$F27*M27</f>
        <v>2667.01010682206</v>
      </c>
      <c r="AH27" s="89" t="n">
        <f aca="false">$F27*N27</f>
        <v>5334.02021364412</v>
      </c>
      <c r="AI27" s="89" t="n">
        <f aca="false">F27*O27</f>
        <v>5334.02021364412</v>
      </c>
      <c r="AJ27" s="93"/>
      <c r="AK27" s="89" t="n">
        <f aca="false">CHOOSE($G$3,AB27-AC27,AC27-AB27)</f>
        <v>0</v>
      </c>
      <c r="AL27" s="89" t="n">
        <f aca="false">CHOOSE($G$3,AE27-AF27,AF27-AE27)</f>
        <v>0</v>
      </c>
      <c r="AM27" s="89" t="n">
        <f aca="false">CHOOSE($G$3,AH27-AI27,AI27-AH27)</f>
        <v>0</v>
      </c>
      <c r="AN27" s="103" t="n">
        <f aca="false">SUM(AK27:AM27)</f>
        <v>0</v>
      </c>
      <c r="AP27" s="89" t="n">
        <f aca="false">CHOOSE($G$3,AA27-AB27,AB27-AA27)</f>
        <v>0</v>
      </c>
      <c r="AQ27" s="89" t="n">
        <f aca="false">CHOOSE($G$3,AD27-AE27,AE27-AD27)</f>
        <v>0</v>
      </c>
      <c r="AR27" s="89" t="n">
        <f aca="false">CHOOSE($G$3,AG27-AH27,AH27-AG27)</f>
        <v>2667.01010682206</v>
      </c>
      <c r="AS27" s="103" t="n">
        <f aca="false">AP27+AQ27+AR27</f>
        <v>2667.01010682206</v>
      </c>
      <c r="AT27" s="103"/>
      <c r="AU27" s="90" t="n">
        <f aca="false">AS27+AN27</f>
        <v>2667.01010682206</v>
      </c>
      <c r="AW27" s="90" t="n">
        <f aca="false">AI27+AF27+AC27</f>
        <v>864644.676631711</v>
      </c>
      <c r="AX27" s="104"/>
    </row>
    <row r="28" customFormat="false" ht="12.75" hidden="false" customHeight="false" outlineLevel="0" collapsed="false">
      <c r="A28" s="94" t="n">
        <f aca="false">EDATE(A27,1)</f>
        <v>37377</v>
      </c>
      <c r="B28" s="95" t="n">
        <f aca="false">VLOOKUP(MONTH(A28),Volumes,3)</f>
        <v>10000</v>
      </c>
      <c r="C28" s="96"/>
      <c r="D28" s="97" t="n">
        <f aca="false">B28+C28</f>
        <v>10000</v>
      </c>
      <c r="E28" s="84" t="n">
        <f aca="false">IF(X28=0,0,IF(AND(X28=1,$H$3=1),D28*S28,IF($H$3=2,D28,"N/A")))</f>
        <v>310000</v>
      </c>
      <c r="F28" s="84" t="n">
        <f aca="false">E28*W28</f>
        <v>273990.856249092</v>
      </c>
      <c r="G28" s="32" t="n">
        <f aca="false">VLOOKUP($A28,Table,MATCH(G$4,Curves,0))</f>
        <v>3.173</v>
      </c>
      <c r="H28" s="98" t="n">
        <f aca="false">G28</f>
        <v>3.173</v>
      </c>
      <c r="I28" s="99" t="n">
        <f aca="false">H28</f>
        <v>3.173</v>
      </c>
      <c r="J28" s="32" t="n">
        <f aca="false">VLOOKUP($A28,Table,MATCH(J$4,Curves,0))</f>
        <v>-0.005</v>
      </c>
      <c r="K28" s="98" t="n">
        <f aca="false">J28</f>
        <v>-0.005</v>
      </c>
      <c r="L28" s="99" t="n">
        <f aca="false">K28</f>
        <v>-0.005</v>
      </c>
      <c r="M28" s="32" t="n">
        <f aca="false">VLOOKUP($A28,Table,MATCH(M$4,Curves,0))</f>
        <v>0.01</v>
      </c>
      <c r="N28" s="98" t="n">
        <f aca="false">VLOOKUP($A28,Table,MATCH(N$4,Curves,0))</f>
        <v>0.02</v>
      </c>
      <c r="O28" s="99" t="n">
        <f aca="false">N28</f>
        <v>0.02</v>
      </c>
      <c r="P28" s="100"/>
      <c r="Q28" s="99" t="n">
        <f aca="false">O28+L28+I28</f>
        <v>3.188</v>
      </c>
      <c r="R28" s="100"/>
      <c r="S28" s="35" t="n">
        <f aca="false">A29-A28</f>
        <v>31</v>
      </c>
      <c r="T28" s="101" t="n">
        <f aca="false">CHOOSE(F$3,A29+24,A28)</f>
        <v>37432</v>
      </c>
      <c r="U28" s="35" t="n">
        <f aca="false">T28-C$3</f>
        <v>658</v>
      </c>
      <c r="V28" s="32" t="n">
        <f aca="false">VLOOKUP($A28,Table,MATCH(V$4,Curves,0))</f>
        <v>0.069725713675655</v>
      </c>
      <c r="W28" s="102" t="n">
        <f aca="false">1/(1+CHOOSE(F$3,(V29+($K$3/10000))/2,(V28+($K$3/10000))/2))^(2*U28/365.25)</f>
        <v>0.883841471771266</v>
      </c>
      <c r="X28" s="35" t="n">
        <f aca="false">IF(AND(mthbeg&lt;=A28,mthend&gt;=A28),1,0)</f>
        <v>1</v>
      </c>
      <c r="Y28" s="35" t="n">
        <f aca="false">S28*X28</f>
        <v>31</v>
      </c>
      <c r="AA28" s="89" t="n">
        <f aca="false">F28*G28</f>
        <v>869372.98687837</v>
      </c>
      <c r="AB28" s="89" t="n">
        <f aca="false">$F28*H28</f>
        <v>869372.98687837</v>
      </c>
      <c r="AC28" s="89" t="n">
        <f aca="false">$F28*I28</f>
        <v>869372.98687837</v>
      </c>
      <c r="AD28" s="89" t="n">
        <f aca="false">$F28*J28</f>
        <v>-1369.95428124546</v>
      </c>
      <c r="AE28" s="89" t="n">
        <f aca="false">$F28*K28</f>
        <v>-1369.95428124546</v>
      </c>
      <c r="AF28" s="89" t="n">
        <f aca="false">$F28*L28</f>
        <v>-1369.95428124546</v>
      </c>
      <c r="AG28" s="89" t="n">
        <f aca="false">$F28*M28</f>
        <v>2739.90856249092</v>
      </c>
      <c r="AH28" s="89" t="n">
        <f aca="false">$F28*N28</f>
        <v>5479.81712498185</v>
      </c>
      <c r="AI28" s="89" t="n">
        <f aca="false">F28*O28</f>
        <v>5479.81712498185</v>
      </c>
      <c r="AJ28" s="93"/>
      <c r="AK28" s="89" t="n">
        <f aca="false">CHOOSE($G$3,AB28-AC28,AC28-AB28)</f>
        <v>0</v>
      </c>
      <c r="AL28" s="89" t="n">
        <f aca="false">CHOOSE($G$3,AE28-AF28,AF28-AE28)</f>
        <v>0</v>
      </c>
      <c r="AM28" s="89" t="n">
        <f aca="false">CHOOSE($G$3,AH28-AI28,AI28-AH28)</f>
        <v>0</v>
      </c>
      <c r="AN28" s="103" t="n">
        <f aca="false">SUM(AK28:AM28)</f>
        <v>0</v>
      </c>
      <c r="AP28" s="89" t="n">
        <f aca="false">CHOOSE($G$3,AA28-AB28,AB28-AA28)</f>
        <v>0</v>
      </c>
      <c r="AQ28" s="89" t="n">
        <f aca="false">CHOOSE($G$3,AD28-AE28,AE28-AD28)</f>
        <v>0</v>
      </c>
      <c r="AR28" s="89" t="n">
        <f aca="false">CHOOSE($G$3,AG28-AH28,AH28-AG28)</f>
        <v>2739.90856249092</v>
      </c>
      <c r="AS28" s="103" t="n">
        <f aca="false">AP28+AQ28+AR28</f>
        <v>2739.90856249092</v>
      </c>
      <c r="AT28" s="103"/>
      <c r="AU28" s="90" t="n">
        <f aca="false">AS28+AN28</f>
        <v>2739.90856249092</v>
      </c>
      <c r="AW28" s="90" t="n">
        <f aca="false">AI28+AF28+AC28</f>
        <v>873482.849722106</v>
      </c>
      <c r="AX28" s="104"/>
    </row>
    <row r="29" customFormat="false" ht="12.75" hidden="false" customHeight="false" outlineLevel="0" collapsed="false">
      <c r="A29" s="94" t="n">
        <f aca="false">EDATE(A28,1)</f>
        <v>37408</v>
      </c>
      <c r="B29" s="95" t="n">
        <f aca="false">VLOOKUP(MONTH(A29),Volumes,3)</f>
        <v>10000</v>
      </c>
      <c r="C29" s="96"/>
      <c r="D29" s="97" t="n">
        <f aca="false">B29+C29</f>
        <v>10000</v>
      </c>
      <c r="E29" s="84" t="n">
        <f aca="false">IF(X29=0,0,IF(AND(X29=1,$H$3=1),D29*S29,IF($H$3=2,D29,"N/A")))</f>
        <v>300000</v>
      </c>
      <c r="F29" s="84" t="n">
        <f aca="false">E29*W29</f>
        <v>263662.693364703</v>
      </c>
      <c r="G29" s="32" t="n">
        <f aca="false">VLOOKUP($A29,Table,MATCH(G$4,Curves,0))</f>
        <v>3.149</v>
      </c>
      <c r="H29" s="98" t="n">
        <f aca="false">G29</f>
        <v>3.149</v>
      </c>
      <c r="I29" s="99" t="n">
        <f aca="false">H29</f>
        <v>3.149</v>
      </c>
      <c r="J29" s="32" t="n">
        <f aca="false">VLOOKUP($A29,Table,MATCH(J$4,Curves,0))</f>
        <v>-0.005</v>
      </c>
      <c r="K29" s="98" t="n">
        <f aca="false">J29</f>
        <v>-0.005</v>
      </c>
      <c r="L29" s="99" t="n">
        <f aca="false">K29</f>
        <v>-0.005</v>
      </c>
      <c r="M29" s="32" t="n">
        <f aca="false">VLOOKUP($A29,Table,MATCH(M$4,Curves,0))</f>
        <v>0.01</v>
      </c>
      <c r="N29" s="98" t="n">
        <f aca="false">VLOOKUP($A29,Table,MATCH(N$4,Curves,0))</f>
        <v>0.02</v>
      </c>
      <c r="O29" s="99" t="n">
        <f aca="false">N29</f>
        <v>0.02</v>
      </c>
      <c r="P29" s="100"/>
      <c r="Q29" s="99" t="n">
        <f aca="false">O29+L29+I29</f>
        <v>3.164</v>
      </c>
      <c r="R29" s="100"/>
      <c r="S29" s="35" t="n">
        <f aca="false">A30-A29</f>
        <v>30</v>
      </c>
      <c r="T29" s="101" t="n">
        <f aca="false">CHOOSE(F$3,A30+24,A29)</f>
        <v>37462</v>
      </c>
      <c r="U29" s="35" t="n">
        <f aca="false">T29-C$3</f>
        <v>688</v>
      </c>
      <c r="V29" s="32" t="n">
        <f aca="false">VLOOKUP($A29,Table,MATCH(V$4,Curves,0))</f>
        <v>0.069729316951359</v>
      </c>
      <c r="W29" s="102" t="n">
        <f aca="false">1/(1+CHOOSE(F$3,(V30+($K$3/10000))/2,(V29+($K$3/10000))/2))^(2*U29/365.25)</f>
        <v>0.878875644549011</v>
      </c>
      <c r="X29" s="35" t="n">
        <f aca="false">IF(AND(mthbeg&lt;=A29,mthend&gt;=A29),1,0)</f>
        <v>1</v>
      </c>
      <c r="Y29" s="35" t="n">
        <f aca="false">S29*X29</f>
        <v>30</v>
      </c>
      <c r="AA29" s="89" t="n">
        <f aca="false">F29*G29</f>
        <v>830273.821405451</v>
      </c>
      <c r="AB29" s="89" t="n">
        <f aca="false">$F29*H29</f>
        <v>830273.821405451</v>
      </c>
      <c r="AC29" s="89" t="n">
        <f aca="false">$F29*I29</f>
        <v>830273.821405451</v>
      </c>
      <c r="AD29" s="89" t="n">
        <f aca="false">$F29*J29</f>
        <v>-1318.31346682352</v>
      </c>
      <c r="AE29" s="89" t="n">
        <f aca="false">$F29*K29</f>
        <v>-1318.31346682352</v>
      </c>
      <c r="AF29" s="89" t="n">
        <f aca="false">$F29*L29</f>
        <v>-1318.31346682352</v>
      </c>
      <c r="AG29" s="89" t="n">
        <f aca="false">$F29*M29</f>
        <v>2636.62693364703</v>
      </c>
      <c r="AH29" s="89" t="n">
        <f aca="false">$F29*N29</f>
        <v>5273.25386729407</v>
      </c>
      <c r="AI29" s="89" t="n">
        <f aca="false">F29*O29</f>
        <v>5273.25386729407</v>
      </c>
      <c r="AJ29" s="93"/>
      <c r="AK29" s="89" t="n">
        <f aca="false">CHOOSE($G$3,AB29-AC29,AC29-AB29)</f>
        <v>0</v>
      </c>
      <c r="AL29" s="89" t="n">
        <f aca="false">CHOOSE($G$3,AE29-AF29,AF29-AE29)</f>
        <v>0</v>
      </c>
      <c r="AM29" s="89" t="n">
        <f aca="false">CHOOSE($G$3,AH29-AI29,AI29-AH29)</f>
        <v>0</v>
      </c>
      <c r="AN29" s="103" t="n">
        <f aca="false">SUM(AK29:AM29)</f>
        <v>0</v>
      </c>
      <c r="AP29" s="89" t="n">
        <f aca="false">CHOOSE($G$3,AA29-AB29,AB29-AA29)</f>
        <v>0</v>
      </c>
      <c r="AQ29" s="89" t="n">
        <f aca="false">CHOOSE($G$3,AD29-AE29,AE29-AD29)</f>
        <v>0</v>
      </c>
      <c r="AR29" s="89" t="n">
        <f aca="false">CHOOSE($G$3,AG29-AH29,AH29-AG29)</f>
        <v>2636.62693364703</v>
      </c>
      <c r="AS29" s="103" t="n">
        <f aca="false">AP29+AQ29+AR29</f>
        <v>2636.62693364703</v>
      </c>
      <c r="AT29" s="103"/>
      <c r="AU29" s="90" t="n">
        <f aca="false">AS29+AN29</f>
        <v>2636.62693364703</v>
      </c>
      <c r="AW29" s="90" t="n">
        <f aca="false">AI29+AF29+AC29</f>
        <v>834228.761805921</v>
      </c>
      <c r="AX29" s="104"/>
    </row>
    <row r="30" customFormat="false" ht="12.75" hidden="false" customHeight="false" outlineLevel="0" collapsed="false">
      <c r="A30" s="94" t="n">
        <f aca="false">EDATE(A29,1)</f>
        <v>37438</v>
      </c>
      <c r="B30" s="95" t="n">
        <f aca="false">VLOOKUP(MONTH(A30),Volumes,3)</f>
        <v>10000</v>
      </c>
      <c r="C30" s="96"/>
      <c r="D30" s="97" t="n">
        <f aca="false">B30+C30</f>
        <v>10000</v>
      </c>
      <c r="E30" s="84" t="n">
        <f aca="false">IF(X30=0,0,IF(AND(X30=1,$H$3=1),D30*S30,IF($H$3=2,D30,"N/A")))</f>
        <v>310000</v>
      </c>
      <c r="F30" s="84" t="n">
        <f aca="false">E30*W30</f>
        <v>270870.502386893</v>
      </c>
      <c r="G30" s="32" t="n">
        <f aca="false">VLOOKUP($A30,Table,MATCH(G$4,Curves,0))</f>
        <v>3.143</v>
      </c>
      <c r="H30" s="98" t="n">
        <f aca="false">G30</f>
        <v>3.143</v>
      </c>
      <c r="I30" s="99" t="n">
        <f aca="false">H30</f>
        <v>3.143</v>
      </c>
      <c r="J30" s="32" t="n">
        <f aca="false">VLOOKUP($A30,Table,MATCH(J$4,Curves,0))</f>
        <v>-0.005</v>
      </c>
      <c r="K30" s="98" t="n">
        <f aca="false">J30</f>
        <v>-0.005</v>
      </c>
      <c r="L30" s="99" t="n">
        <f aca="false">K30</f>
        <v>-0.005</v>
      </c>
      <c r="M30" s="32" t="n">
        <f aca="false">VLOOKUP($A30,Table,MATCH(M$4,Curves,0))</f>
        <v>0.01</v>
      </c>
      <c r="N30" s="98" t="n">
        <f aca="false">VLOOKUP($A30,Table,MATCH(N$4,Curves,0))</f>
        <v>0.02</v>
      </c>
      <c r="O30" s="99" t="n">
        <f aca="false">N30</f>
        <v>0.02</v>
      </c>
      <c r="P30" s="100"/>
      <c r="Q30" s="99" t="n">
        <f aca="false">O30+L30+I30</f>
        <v>3.158</v>
      </c>
      <c r="R30" s="100"/>
      <c r="S30" s="35" t="n">
        <f aca="false">A31-A30</f>
        <v>31</v>
      </c>
      <c r="T30" s="101" t="n">
        <f aca="false">CHOOSE(F$3,A31+24,A30)</f>
        <v>37493</v>
      </c>
      <c r="U30" s="35" t="n">
        <f aca="false">T30-C$3</f>
        <v>719</v>
      </c>
      <c r="V30" s="32" t="n">
        <f aca="false">VLOOKUP($A30,Table,MATCH(V$4,Curves,0))</f>
        <v>0.069731858434381</v>
      </c>
      <c r="W30" s="102" t="n">
        <f aca="false">1/(1+CHOOSE(F$3,(V31+($K$3/10000))/2,(V30+($K$3/10000))/2))^(2*U30/365.25)</f>
        <v>0.873775814151268</v>
      </c>
      <c r="X30" s="35" t="n">
        <f aca="false">IF(AND(mthbeg&lt;=A30,mthend&gt;=A30),1,0)</f>
        <v>1</v>
      </c>
      <c r="Y30" s="35" t="n">
        <f aca="false">S30*X30</f>
        <v>31</v>
      </c>
      <c r="AA30" s="89" t="n">
        <f aca="false">F30*G30</f>
        <v>851345.989002005</v>
      </c>
      <c r="AB30" s="89" t="n">
        <f aca="false">$F30*H30</f>
        <v>851345.989002005</v>
      </c>
      <c r="AC30" s="89" t="n">
        <f aca="false">$F30*I30</f>
        <v>851345.989002005</v>
      </c>
      <c r="AD30" s="89" t="n">
        <f aca="false">$F30*J30</f>
        <v>-1354.35251193447</v>
      </c>
      <c r="AE30" s="89" t="n">
        <f aca="false">$F30*K30</f>
        <v>-1354.35251193447</v>
      </c>
      <c r="AF30" s="89" t="n">
        <f aca="false">$F30*L30</f>
        <v>-1354.35251193447</v>
      </c>
      <c r="AG30" s="89" t="n">
        <f aca="false">$F30*M30</f>
        <v>2708.70502386893</v>
      </c>
      <c r="AH30" s="89" t="n">
        <f aca="false">$F30*N30</f>
        <v>5417.41004773786</v>
      </c>
      <c r="AI30" s="89" t="n">
        <f aca="false">F30*O30</f>
        <v>5417.41004773786</v>
      </c>
      <c r="AJ30" s="93"/>
      <c r="AK30" s="89" t="n">
        <f aca="false">CHOOSE($G$3,AB30-AC30,AC30-AB30)</f>
        <v>0</v>
      </c>
      <c r="AL30" s="89" t="n">
        <f aca="false">CHOOSE($G$3,AE30-AF30,AF30-AE30)</f>
        <v>0</v>
      </c>
      <c r="AM30" s="89" t="n">
        <f aca="false">CHOOSE($G$3,AH30-AI30,AI30-AH30)</f>
        <v>0</v>
      </c>
      <c r="AN30" s="103" t="n">
        <f aca="false">SUM(AK30:AM30)</f>
        <v>0</v>
      </c>
      <c r="AP30" s="89" t="n">
        <f aca="false">CHOOSE($G$3,AA30-AB30,AB30-AA30)</f>
        <v>0</v>
      </c>
      <c r="AQ30" s="89" t="n">
        <f aca="false">CHOOSE($G$3,AD30-AE30,AE30-AD30)</f>
        <v>0</v>
      </c>
      <c r="AR30" s="89" t="n">
        <f aca="false">CHOOSE($G$3,AG30-AH30,AH30-AG30)</f>
        <v>2708.70502386893</v>
      </c>
      <c r="AS30" s="103" t="n">
        <f aca="false">AP30+AQ30+AR30</f>
        <v>2708.70502386893</v>
      </c>
      <c r="AT30" s="103"/>
      <c r="AU30" s="90" t="n">
        <f aca="false">AS30+AN30</f>
        <v>2708.70502386893</v>
      </c>
      <c r="AW30" s="90" t="n">
        <f aca="false">AI30+AF30+AC30</f>
        <v>855409.046537809</v>
      </c>
      <c r="AX30" s="104"/>
    </row>
    <row r="31" customFormat="false" ht="12.75" hidden="false" customHeight="false" outlineLevel="0" collapsed="false">
      <c r="A31" s="94" t="n">
        <f aca="false">EDATE(A30,1)</f>
        <v>37469</v>
      </c>
      <c r="B31" s="95" t="n">
        <f aca="false">VLOOKUP(MONTH(A31),Volumes,3)</f>
        <v>10000</v>
      </c>
      <c r="C31" s="96"/>
      <c r="D31" s="97" t="n">
        <f aca="false">B31+C31</f>
        <v>10000</v>
      </c>
      <c r="E31" s="84" t="n">
        <f aca="false">IF(X31=0,0,IF(AND(X31=1,$H$3=1),D31*S31,IF($H$3=2,D31,"N/A")))</f>
        <v>310000</v>
      </c>
      <c r="F31" s="84" t="n">
        <f aca="false">E31*W31</f>
        <v>269298.681403391</v>
      </c>
      <c r="G31" s="32" t="n">
        <f aca="false">VLOOKUP($A31,Table,MATCH(G$4,Curves,0))</f>
        <v>3.143</v>
      </c>
      <c r="H31" s="98" t="n">
        <f aca="false">G31</f>
        <v>3.143</v>
      </c>
      <c r="I31" s="99" t="n">
        <f aca="false">H31</f>
        <v>3.143</v>
      </c>
      <c r="J31" s="32" t="n">
        <f aca="false">VLOOKUP($A31,Table,MATCH(J$4,Curves,0))</f>
        <v>-0.005</v>
      </c>
      <c r="K31" s="98" t="n">
        <f aca="false">J31</f>
        <v>-0.005</v>
      </c>
      <c r="L31" s="99" t="n">
        <f aca="false">K31</f>
        <v>-0.005</v>
      </c>
      <c r="M31" s="32" t="n">
        <f aca="false">VLOOKUP($A31,Table,MATCH(M$4,Curves,0))</f>
        <v>0.01</v>
      </c>
      <c r="N31" s="98" t="n">
        <f aca="false">VLOOKUP($A31,Table,MATCH(N$4,Curves,0))</f>
        <v>0.02</v>
      </c>
      <c r="O31" s="99" t="n">
        <f aca="false">N31</f>
        <v>0.02</v>
      </c>
      <c r="P31" s="100"/>
      <c r="Q31" s="99" t="n">
        <f aca="false">O31+L31+I31</f>
        <v>3.158</v>
      </c>
      <c r="R31" s="100"/>
      <c r="S31" s="35" t="n">
        <f aca="false">A32-A31</f>
        <v>31</v>
      </c>
      <c r="T31" s="101" t="n">
        <f aca="false">CHOOSE(F$3,A32+24,A31)</f>
        <v>37524</v>
      </c>
      <c r="U31" s="35" t="n">
        <f aca="false">T31-C$3</f>
        <v>750</v>
      </c>
      <c r="V31" s="32" t="n">
        <f aca="false">VLOOKUP($A31,Table,MATCH(V$4,Curves,0))</f>
        <v>0.069732928915693</v>
      </c>
      <c r="W31" s="102" t="n">
        <f aca="false">1/(1+CHOOSE(F$3,(V32+($K$3/10000))/2,(V31+($K$3/10000))/2))^(2*U31/365.25)</f>
        <v>0.868705423881908</v>
      </c>
      <c r="X31" s="35" t="n">
        <f aca="false">IF(AND(mthbeg&lt;=A31,mthend&gt;=A31),1,0)</f>
        <v>1</v>
      </c>
      <c r="Y31" s="35" t="n">
        <f aca="false">S31*X31</f>
        <v>31</v>
      </c>
      <c r="AA31" s="89" t="n">
        <f aca="false">F31*G31</f>
        <v>846405.755650859</v>
      </c>
      <c r="AB31" s="89" t="n">
        <f aca="false">$F31*H31</f>
        <v>846405.755650859</v>
      </c>
      <c r="AC31" s="89" t="n">
        <f aca="false">$F31*I31</f>
        <v>846405.755650859</v>
      </c>
      <c r="AD31" s="89" t="n">
        <f aca="false">$F31*J31</f>
        <v>-1346.49340701696</v>
      </c>
      <c r="AE31" s="89" t="n">
        <f aca="false">$F31*K31</f>
        <v>-1346.49340701696</v>
      </c>
      <c r="AF31" s="89" t="n">
        <f aca="false">$F31*L31</f>
        <v>-1346.49340701696</v>
      </c>
      <c r="AG31" s="89" t="n">
        <f aca="false">$F31*M31</f>
        <v>2692.98681403391</v>
      </c>
      <c r="AH31" s="89" t="n">
        <f aca="false">$F31*N31</f>
        <v>5385.97362806783</v>
      </c>
      <c r="AI31" s="89" t="n">
        <f aca="false">F31*O31</f>
        <v>5385.97362806783</v>
      </c>
      <c r="AJ31" s="93"/>
      <c r="AK31" s="89" t="n">
        <f aca="false">CHOOSE($G$3,AB31-AC31,AC31-AB31)</f>
        <v>0</v>
      </c>
      <c r="AL31" s="89" t="n">
        <f aca="false">CHOOSE($G$3,AE31-AF31,AF31-AE31)</f>
        <v>0</v>
      </c>
      <c r="AM31" s="89" t="n">
        <f aca="false">CHOOSE($G$3,AH31-AI31,AI31-AH31)</f>
        <v>0</v>
      </c>
      <c r="AN31" s="103" t="n">
        <f aca="false">SUM(AK31:AM31)</f>
        <v>0</v>
      </c>
      <c r="AP31" s="89" t="n">
        <f aca="false">CHOOSE($G$3,AA31-AB31,AB31-AA31)</f>
        <v>0</v>
      </c>
      <c r="AQ31" s="89" t="n">
        <f aca="false">CHOOSE($G$3,AD31-AE31,AE31-AD31)</f>
        <v>0</v>
      </c>
      <c r="AR31" s="89" t="n">
        <f aca="false">CHOOSE($G$3,AG31-AH31,AH31-AG31)</f>
        <v>2692.98681403391</v>
      </c>
      <c r="AS31" s="103" t="n">
        <f aca="false">AP31+AQ31+AR31</f>
        <v>2692.98681403391</v>
      </c>
      <c r="AT31" s="103"/>
      <c r="AU31" s="90" t="n">
        <f aca="false">AS31+AN31</f>
        <v>2692.98681403391</v>
      </c>
      <c r="AW31" s="90" t="n">
        <f aca="false">AI31+AF31+AC31</f>
        <v>850445.23587191</v>
      </c>
      <c r="AX31" s="104"/>
    </row>
    <row r="32" customFormat="false" ht="12.75" hidden="false" customHeight="false" outlineLevel="0" collapsed="false">
      <c r="A32" s="94" t="n">
        <f aca="false">EDATE(A31,1)</f>
        <v>37500</v>
      </c>
      <c r="B32" s="95" t="n">
        <f aca="false">VLOOKUP(MONTH(A32),Volumes,3)</f>
        <v>10000</v>
      </c>
      <c r="C32" s="96"/>
      <c r="D32" s="97" t="n">
        <f aca="false">B32+C32</f>
        <v>10000</v>
      </c>
      <c r="E32" s="84" t="n">
        <f aca="false">IF(X32=0,0,IF(AND(X32=1,$H$3=1),D32*S32,IF($H$3=2,D32,"N/A")))</f>
        <v>300000</v>
      </c>
      <c r="F32" s="84" t="n">
        <f aca="false">E32*W32</f>
        <v>259148.75413145</v>
      </c>
      <c r="G32" s="32" t="n">
        <f aca="false">VLOOKUP($A32,Table,MATCH(G$4,Curves,0))</f>
        <v>3.129</v>
      </c>
      <c r="H32" s="98" t="n">
        <f aca="false">G32</f>
        <v>3.129</v>
      </c>
      <c r="I32" s="99" t="n">
        <f aca="false">H32</f>
        <v>3.129</v>
      </c>
      <c r="J32" s="32" t="n">
        <f aca="false">VLOOKUP($A32,Table,MATCH(J$4,Curves,0))</f>
        <v>-0.005</v>
      </c>
      <c r="K32" s="98" t="n">
        <f aca="false">J32</f>
        <v>-0.005</v>
      </c>
      <c r="L32" s="99" t="n">
        <f aca="false">K32</f>
        <v>-0.005</v>
      </c>
      <c r="M32" s="32" t="n">
        <f aca="false">VLOOKUP($A32,Table,MATCH(M$4,Curves,0))</f>
        <v>0.01</v>
      </c>
      <c r="N32" s="98" t="n">
        <f aca="false">VLOOKUP($A32,Table,MATCH(N$4,Curves,0))</f>
        <v>0.02</v>
      </c>
      <c r="O32" s="99" t="n">
        <f aca="false">N32</f>
        <v>0.02</v>
      </c>
      <c r="P32" s="100"/>
      <c r="Q32" s="99" t="n">
        <f aca="false">O32+L32+I32</f>
        <v>3.144</v>
      </c>
      <c r="R32" s="100"/>
      <c r="S32" s="35" t="n">
        <f aca="false">A33-A32</f>
        <v>30</v>
      </c>
      <c r="T32" s="101" t="n">
        <f aca="false">CHOOSE(F$3,A33+24,A32)</f>
        <v>37554</v>
      </c>
      <c r="U32" s="35" t="n">
        <f aca="false">T32-C$3</f>
        <v>780</v>
      </c>
      <c r="V32" s="32" t="n">
        <f aca="false">VLOOKUP($A32,Table,MATCH(V$4,Curves,0))</f>
        <v>0.069733999397005</v>
      </c>
      <c r="W32" s="102" t="n">
        <f aca="false">1/(1+CHOOSE(F$3,(V33+($K$3/10000))/2,(V32+($K$3/10000))/2))^(2*U32/365.25)</f>
        <v>0.863829180438167</v>
      </c>
      <c r="X32" s="35" t="n">
        <f aca="false">IF(AND(mthbeg&lt;=A32,mthend&gt;=A32),1,0)</f>
        <v>1</v>
      </c>
      <c r="Y32" s="35" t="n">
        <f aca="false">S32*X32</f>
        <v>30</v>
      </c>
      <c r="AA32" s="89" t="n">
        <f aca="false">F32*G32</f>
        <v>810876.451677308</v>
      </c>
      <c r="AB32" s="89" t="n">
        <f aca="false">$F32*H32</f>
        <v>810876.451677308</v>
      </c>
      <c r="AC32" s="89" t="n">
        <f aca="false">$F32*I32</f>
        <v>810876.451677308</v>
      </c>
      <c r="AD32" s="89" t="n">
        <f aca="false">$F32*J32</f>
        <v>-1295.74377065725</v>
      </c>
      <c r="AE32" s="89" t="n">
        <f aca="false">$F32*K32</f>
        <v>-1295.74377065725</v>
      </c>
      <c r="AF32" s="89" t="n">
        <f aca="false">$F32*L32</f>
        <v>-1295.74377065725</v>
      </c>
      <c r="AG32" s="89" t="n">
        <f aca="false">$F32*M32</f>
        <v>2591.4875413145</v>
      </c>
      <c r="AH32" s="89" t="n">
        <f aca="false">$F32*N32</f>
        <v>5182.975082629</v>
      </c>
      <c r="AI32" s="89" t="n">
        <f aca="false">F32*O32</f>
        <v>5182.975082629</v>
      </c>
      <c r="AJ32" s="93"/>
      <c r="AK32" s="89" t="n">
        <f aca="false">CHOOSE($G$3,AB32-AC32,AC32-AB32)</f>
        <v>0</v>
      </c>
      <c r="AL32" s="89" t="n">
        <f aca="false">CHOOSE($G$3,AE32-AF32,AF32-AE32)</f>
        <v>0</v>
      </c>
      <c r="AM32" s="89" t="n">
        <f aca="false">CHOOSE($G$3,AH32-AI32,AI32-AH32)</f>
        <v>0</v>
      </c>
      <c r="AN32" s="103" t="n">
        <f aca="false">SUM(AK32:AM32)</f>
        <v>0</v>
      </c>
      <c r="AP32" s="89" t="n">
        <f aca="false">CHOOSE($G$3,AA32-AB32,AB32-AA32)</f>
        <v>0</v>
      </c>
      <c r="AQ32" s="89" t="n">
        <f aca="false">CHOOSE($G$3,AD32-AE32,AE32-AD32)</f>
        <v>0</v>
      </c>
      <c r="AR32" s="89" t="n">
        <f aca="false">CHOOSE($G$3,AG32-AH32,AH32-AG32)</f>
        <v>2591.4875413145</v>
      </c>
      <c r="AS32" s="103" t="n">
        <f aca="false">AP32+AQ32+AR32</f>
        <v>2591.4875413145</v>
      </c>
      <c r="AT32" s="103"/>
      <c r="AU32" s="90" t="n">
        <f aca="false">AS32+AN32</f>
        <v>2591.4875413145</v>
      </c>
      <c r="AW32" s="90" t="n">
        <f aca="false">AI32+AF32+AC32</f>
        <v>814763.682989279</v>
      </c>
      <c r="AX32" s="104"/>
    </row>
    <row r="33" customFormat="false" ht="12.75" hidden="false" customHeight="false" outlineLevel="0" collapsed="false">
      <c r="A33" s="94" t="n">
        <f aca="false">EDATE(A32,1)</f>
        <v>37530</v>
      </c>
      <c r="B33" s="95" t="n">
        <f aca="false">VLOOKUP(MONTH(A33),Volumes,3)</f>
        <v>10000</v>
      </c>
      <c r="C33" s="96"/>
      <c r="D33" s="97" t="n">
        <f aca="false">B33+C33</f>
        <v>10000</v>
      </c>
      <c r="E33" s="84" t="n">
        <f aca="false">IF(X33=0,0,IF(AND(X33=1,$H$3=1),D33*S33,IF($H$3=2,D33,"N/A")))</f>
        <v>310000</v>
      </c>
      <c r="F33" s="84" t="n">
        <f aca="false">E33*W33</f>
        <v>266235.20589132</v>
      </c>
      <c r="G33" s="32" t="n">
        <f aca="false">VLOOKUP($A33,Table,MATCH(G$4,Curves,0))</f>
        <v>3.144</v>
      </c>
      <c r="H33" s="98" t="n">
        <f aca="false">G33</f>
        <v>3.144</v>
      </c>
      <c r="I33" s="99" t="n">
        <f aca="false">H33</f>
        <v>3.144</v>
      </c>
      <c r="J33" s="32" t="n">
        <f aca="false">VLOOKUP($A33,Table,MATCH(J$4,Curves,0))</f>
        <v>-0.005</v>
      </c>
      <c r="K33" s="98" t="n">
        <f aca="false">J33</f>
        <v>-0.005</v>
      </c>
      <c r="L33" s="99" t="n">
        <f aca="false">K33</f>
        <v>-0.005</v>
      </c>
      <c r="M33" s="32" t="n">
        <f aca="false">VLOOKUP($A33,Table,MATCH(M$4,Curves,0))</f>
        <v>0.01</v>
      </c>
      <c r="N33" s="98" t="n">
        <f aca="false">VLOOKUP($A33,Table,MATCH(N$4,Curves,0))</f>
        <v>0.02</v>
      </c>
      <c r="O33" s="99" t="n">
        <f aca="false">N33</f>
        <v>0.02</v>
      </c>
      <c r="P33" s="100"/>
      <c r="Q33" s="99" t="n">
        <f aca="false">O33+L33+I33</f>
        <v>3.159</v>
      </c>
      <c r="R33" s="100"/>
      <c r="S33" s="35" t="n">
        <f aca="false">A34-A33</f>
        <v>31</v>
      </c>
      <c r="T33" s="101" t="n">
        <f aca="false">CHOOSE(F$3,A34+24,A33)</f>
        <v>37585</v>
      </c>
      <c r="U33" s="35" t="n">
        <f aca="false">T33-C$3</f>
        <v>811</v>
      </c>
      <c r="V33" s="32" t="n">
        <f aca="false">VLOOKUP($A33,Table,MATCH(V$4,Curves,0))</f>
        <v>0.069733512731258</v>
      </c>
      <c r="W33" s="102" t="n">
        <f aca="false">1/(1+CHOOSE(F$3,(V34+($K$3/10000))/2,(V33+($K$3/10000))/2))^(2*U33/365.25)</f>
        <v>0.85882324481071</v>
      </c>
      <c r="X33" s="35" t="n">
        <f aca="false">IF(AND(mthbeg&lt;=A33,mthend&gt;=A33),1,0)</f>
        <v>1</v>
      </c>
      <c r="Y33" s="35" t="n">
        <f aca="false">S33*X33</f>
        <v>31</v>
      </c>
      <c r="AA33" s="89" t="n">
        <f aca="false">F33*G33</f>
        <v>837043.48732231</v>
      </c>
      <c r="AB33" s="89" t="n">
        <f aca="false">$F33*H33</f>
        <v>837043.48732231</v>
      </c>
      <c r="AC33" s="89" t="n">
        <f aca="false">$F33*I33</f>
        <v>837043.48732231</v>
      </c>
      <c r="AD33" s="89" t="n">
        <f aca="false">$F33*J33</f>
        <v>-1331.1760294566</v>
      </c>
      <c r="AE33" s="89" t="n">
        <f aca="false">$F33*K33</f>
        <v>-1331.1760294566</v>
      </c>
      <c r="AF33" s="89" t="n">
        <f aca="false">$F33*L33</f>
        <v>-1331.1760294566</v>
      </c>
      <c r="AG33" s="89" t="n">
        <f aca="false">$F33*M33</f>
        <v>2662.3520589132</v>
      </c>
      <c r="AH33" s="89" t="n">
        <f aca="false">$F33*N33</f>
        <v>5324.7041178264</v>
      </c>
      <c r="AI33" s="89" t="n">
        <f aca="false">F33*O33</f>
        <v>5324.7041178264</v>
      </c>
      <c r="AJ33" s="93"/>
      <c r="AK33" s="89" t="n">
        <f aca="false">CHOOSE($G$3,AB33-AC33,AC33-AB33)</f>
        <v>0</v>
      </c>
      <c r="AL33" s="89" t="n">
        <f aca="false">CHOOSE($G$3,AE33-AF33,AF33-AE33)</f>
        <v>0</v>
      </c>
      <c r="AM33" s="89" t="n">
        <f aca="false">CHOOSE($G$3,AH33-AI33,AI33-AH33)</f>
        <v>0</v>
      </c>
      <c r="AN33" s="103" t="n">
        <f aca="false">SUM(AK33:AM33)</f>
        <v>0</v>
      </c>
      <c r="AP33" s="89" t="n">
        <f aca="false">CHOOSE($G$3,AA33-AB33,AB33-AA33)</f>
        <v>0</v>
      </c>
      <c r="AQ33" s="89" t="n">
        <f aca="false">CHOOSE($G$3,AD33-AE33,AE33-AD33)</f>
        <v>0</v>
      </c>
      <c r="AR33" s="89" t="n">
        <f aca="false">CHOOSE($G$3,AG33-AH33,AH33-AG33)</f>
        <v>2662.3520589132</v>
      </c>
      <c r="AS33" s="103" t="n">
        <f aca="false">AP33+AQ33+AR33</f>
        <v>2662.3520589132</v>
      </c>
      <c r="AT33" s="103"/>
      <c r="AU33" s="90" t="n">
        <f aca="false">AS33+AN33</f>
        <v>2662.3520589132</v>
      </c>
      <c r="AW33" s="90" t="n">
        <f aca="false">AI33+AF33+AC33</f>
        <v>841037.01541068</v>
      </c>
      <c r="AX33" s="104"/>
    </row>
    <row r="34" customFormat="false" ht="12.75" hidden="false" customHeight="false" outlineLevel="0" collapsed="false">
      <c r="A34" s="94" t="n">
        <f aca="false">EDATE(A33,1)</f>
        <v>37561</v>
      </c>
      <c r="B34" s="95" t="n">
        <f aca="false">VLOOKUP(MONTH(A34),Volumes,3)</f>
        <v>10000</v>
      </c>
      <c r="C34" s="96"/>
      <c r="D34" s="97" t="n">
        <f aca="false">B34+C34</f>
        <v>10000</v>
      </c>
      <c r="E34" s="84" t="n">
        <f aca="false">IF(X34=0,0,IF(AND(X34=1,$H$3=1),D34*S34,IF($H$3=2,D34,"N/A")))</f>
        <v>0</v>
      </c>
      <c r="F34" s="84" t="n">
        <f aca="false">E34*W34</f>
        <v>0</v>
      </c>
      <c r="G34" s="32" t="n">
        <f aca="false">VLOOKUP($A34,Table,MATCH(G$4,Curves,0))</f>
        <v>3.236</v>
      </c>
      <c r="H34" s="98" t="n">
        <f aca="false">G34</f>
        <v>3.236</v>
      </c>
      <c r="I34" s="99" t="n">
        <f aca="false">H34</f>
        <v>3.236</v>
      </c>
      <c r="J34" s="32" t="n">
        <f aca="false">VLOOKUP($A34,Table,MATCH(J$4,Curves,0))</f>
        <v>-0.0155</v>
      </c>
      <c r="K34" s="98" t="n">
        <f aca="false">J34</f>
        <v>-0.0155</v>
      </c>
      <c r="L34" s="99" t="n">
        <f aca="false">K34</f>
        <v>-0.0155</v>
      </c>
      <c r="M34" s="32" t="n">
        <f aca="false">VLOOKUP($A34,Table,MATCH(M$4,Curves,0))</f>
        <v>0.01</v>
      </c>
      <c r="N34" s="98" t="n">
        <f aca="false">VLOOKUP($A34,Table,MATCH(N$4,Curves,0))</f>
        <v>0.02</v>
      </c>
      <c r="O34" s="99" t="n">
        <f aca="false">N34</f>
        <v>0.02</v>
      </c>
      <c r="P34" s="100"/>
      <c r="Q34" s="99" t="n">
        <f aca="false">O34+L34+I34</f>
        <v>3.2405</v>
      </c>
      <c r="R34" s="100"/>
      <c r="S34" s="35" t="n">
        <f aca="false">A35-A34</f>
        <v>30</v>
      </c>
      <c r="T34" s="101" t="n">
        <f aca="false">CHOOSE(F$3,A35+24,A34)</f>
        <v>37615</v>
      </c>
      <c r="U34" s="35" t="n">
        <f aca="false">T34-C$3</f>
        <v>841</v>
      </c>
      <c r="V34" s="32" t="n">
        <f aca="false">VLOOKUP($A34,Table,MATCH(V$4,Curves,0))</f>
        <v>0.069730824922526</v>
      </c>
      <c r="W34" s="102" t="n">
        <f aca="false">1/(1+CHOOSE(F$3,(V35+($K$3/10000))/2,(V34+($K$3/10000))/2))^(2*U34/365.25)</f>
        <v>0.854006772256699</v>
      </c>
      <c r="X34" s="35" t="n">
        <f aca="false">IF(AND(mthbeg&lt;=A34,mthend&gt;=A34),1,0)</f>
        <v>0</v>
      </c>
      <c r="Y34" s="35" t="n">
        <f aca="false">S34*X34</f>
        <v>0</v>
      </c>
      <c r="AA34" s="89" t="n">
        <f aca="false">F34*G34</f>
        <v>0</v>
      </c>
      <c r="AB34" s="89" t="n">
        <f aca="false">$F34*H34</f>
        <v>0</v>
      </c>
      <c r="AC34" s="89" t="n">
        <f aca="false">$F34*I34</f>
        <v>0</v>
      </c>
      <c r="AD34" s="89" t="n">
        <f aca="false">$F34*J34</f>
        <v>-0</v>
      </c>
      <c r="AE34" s="89" t="n">
        <f aca="false">$F34*K34</f>
        <v>-0</v>
      </c>
      <c r="AF34" s="89" t="n">
        <f aca="false">$F34*L34</f>
        <v>-0</v>
      </c>
      <c r="AG34" s="89" t="n">
        <f aca="false">$F34*M34</f>
        <v>0</v>
      </c>
      <c r="AH34" s="89" t="n">
        <f aca="false">$F34*N34</f>
        <v>0</v>
      </c>
      <c r="AI34" s="89" t="n">
        <f aca="false">F34*O34</f>
        <v>0</v>
      </c>
      <c r="AJ34" s="93"/>
      <c r="AK34" s="89" t="n">
        <f aca="false">CHOOSE($G$3,AB34-AC34,AC34-AB34)</f>
        <v>0</v>
      </c>
      <c r="AL34" s="89" t="n">
        <f aca="false">CHOOSE($G$3,AE34-AF34,AF34-AE34)</f>
        <v>0</v>
      </c>
      <c r="AM34" s="89" t="n">
        <f aca="false">CHOOSE($G$3,AH34-AI34,AI34-AH34)</f>
        <v>0</v>
      </c>
      <c r="AN34" s="103" t="n">
        <f aca="false">SUM(AK34:AM34)</f>
        <v>0</v>
      </c>
      <c r="AP34" s="89" t="n">
        <f aca="false">CHOOSE($G$3,AA34-AB34,AB34-AA34)</f>
        <v>0</v>
      </c>
      <c r="AQ34" s="89" t="n">
        <f aca="false">CHOOSE($G$3,AD34-AE34,AE34-AD34)</f>
        <v>0</v>
      </c>
      <c r="AR34" s="89" t="n">
        <f aca="false">CHOOSE($G$3,AG34-AH34,AH34-AG34)</f>
        <v>0</v>
      </c>
      <c r="AS34" s="103" t="n">
        <f aca="false">AP34+AQ34+AR34</f>
        <v>0</v>
      </c>
      <c r="AT34" s="103"/>
      <c r="AU34" s="90" t="n">
        <f aca="false">AS34+AN34</f>
        <v>0</v>
      </c>
      <c r="AW34" s="90" t="n">
        <f aca="false">AI34+AF34+AC34</f>
        <v>0</v>
      </c>
      <c r="AX34" s="104"/>
    </row>
    <row r="35" customFormat="false" ht="12.75" hidden="false" customHeight="false" outlineLevel="0" collapsed="false">
      <c r="A35" s="94" t="n">
        <f aca="false">EDATE(A34,1)</f>
        <v>37591</v>
      </c>
      <c r="B35" s="95" t="n">
        <f aca="false">VLOOKUP(MONTH(A35),Volumes,3)</f>
        <v>10000</v>
      </c>
      <c r="C35" s="96"/>
      <c r="D35" s="97" t="n">
        <f aca="false">B35+C35</f>
        <v>10000</v>
      </c>
      <c r="E35" s="84" t="n">
        <f aca="false">IF(X35=0,0,IF(AND(X35=1,$H$3=1),D35*S35,IF($H$3=2,D35,"N/A")))</f>
        <v>0</v>
      </c>
      <c r="F35" s="84" t="n">
        <f aca="false">E35*W35</f>
        <v>0</v>
      </c>
      <c r="G35" s="32" t="n">
        <f aca="false">VLOOKUP($A35,Table,MATCH(G$4,Curves,0))</f>
        <v>3.322</v>
      </c>
      <c r="H35" s="98" t="n">
        <f aca="false">G35</f>
        <v>3.322</v>
      </c>
      <c r="I35" s="99" t="n">
        <f aca="false">H35</f>
        <v>3.322</v>
      </c>
      <c r="J35" s="32" t="n">
        <f aca="false">VLOOKUP($A35,Table,MATCH(J$4,Curves,0))</f>
        <v>-0.0155</v>
      </c>
      <c r="K35" s="98" t="n">
        <f aca="false">J35</f>
        <v>-0.0155</v>
      </c>
      <c r="L35" s="99" t="n">
        <f aca="false">K35</f>
        <v>-0.0155</v>
      </c>
      <c r="M35" s="32" t="n">
        <f aca="false">VLOOKUP($A35,Table,MATCH(M$4,Curves,0))</f>
        <v>0.01</v>
      </c>
      <c r="N35" s="98" t="n">
        <f aca="false">VLOOKUP($A35,Table,MATCH(N$4,Curves,0))</f>
        <v>0.02</v>
      </c>
      <c r="O35" s="99" t="n">
        <f aca="false">N35</f>
        <v>0.02</v>
      </c>
      <c r="P35" s="100"/>
      <c r="Q35" s="99" t="n">
        <f aca="false">O35+L35+I35</f>
        <v>3.3265</v>
      </c>
      <c r="R35" s="100"/>
      <c r="S35" s="35" t="n">
        <f aca="false">A36-A35</f>
        <v>31</v>
      </c>
      <c r="T35" s="101" t="n">
        <f aca="false">CHOOSE(F$3,A36+24,A35)</f>
        <v>37646</v>
      </c>
      <c r="U35" s="35" t="n">
        <f aca="false">T35-C$3</f>
        <v>872</v>
      </c>
      <c r="V35" s="32" t="n">
        <f aca="false">VLOOKUP($A35,Table,MATCH(V$4,Curves,0))</f>
        <v>0.069728223817303</v>
      </c>
      <c r="W35" s="102" t="n">
        <f aca="false">1/(1+CHOOSE(F$3,(V36+($K$3/10000))/2,(V35+($K$3/10000))/2))^(2*U35/365.25)</f>
        <v>0.849043155754504</v>
      </c>
      <c r="X35" s="35" t="n">
        <f aca="false">IF(AND(mthbeg&lt;=A35,mthend&gt;=A35),1,0)</f>
        <v>0</v>
      </c>
      <c r="Y35" s="35" t="n">
        <f aca="false">S35*X35</f>
        <v>0</v>
      </c>
      <c r="AA35" s="89" t="n">
        <f aca="false">F35*G35</f>
        <v>0</v>
      </c>
      <c r="AB35" s="89" t="n">
        <f aca="false">$F35*H35</f>
        <v>0</v>
      </c>
      <c r="AC35" s="89" t="n">
        <f aca="false">$F35*I35</f>
        <v>0</v>
      </c>
      <c r="AD35" s="89" t="n">
        <f aca="false">$F35*J35</f>
        <v>-0</v>
      </c>
      <c r="AE35" s="89" t="n">
        <f aca="false">$F35*K35</f>
        <v>-0</v>
      </c>
      <c r="AF35" s="89" t="n">
        <f aca="false">$F35*L35</f>
        <v>-0</v>
      </c>
      <c r="AG35" s="89" t="n">
        <f aca="false">$F35*M35</f>
        <v>0</v>
      </c>
      <c r="AH35" s="89" t="n">
        <f aca="false">$F35*N35</f>
        <v>0</v>
      </c>
      <c r="AI35" s="89" t="n">
        <f aca="false">F35*O35</f>
        <v>0</v>
      </c>
      <c r="AJ35" s="93"/>
      <c r="AK35" s="89" t="n">
        <f aca="false">CHOOSE($G$3,AB35-AC35,AC35-AB35)</f>
        <v>0</v>
      </c>
      <c r="AL35" s="89" t="n">
        <f aca="false">CHOOSE($G$3,AE35-AF35,AF35-AE35)</f>
        <v>0</v>
      </c>
      <c r="AM35" s="89" t="n">
        <f aca="false">CHOOSE($G$3,AH35-AI35,AI35-AH35)</f>
        <v>0</v>
      </c>
      <c r="AN35" s="103" t="n">
        <f aca="false">SUM(AK35:AM35)</f>
        <v>0</v>
      </c>
      <c r="AP35" s="89" t="n">
        <f aca="false">CHOOSE($G$3,AA35-AB35,AB35-AA35)</f>
        <v>0</v>
      </c>
      <c r="AQ35" s="89" t="n">
        <f aca="false">CHOOSE($G$3,AD35-AE35,AE35-AD35)</f>
        <v>0</v>
      </c>
      <c r="AR35" s="89" t="n">
        <f aca="false">CHOOSE($G$3,AG35-AH35,AH35-AG35)</f>
        <v>0</v>
      </c>
      <c r="AS35" s="103" t="n">
        <f aca="false">AP35+AQ35+AR35</f>
        <v>0</v>
      </c>
      <c r="AT35" s="103"/>
      <c r="AU35" s="90" t="n">
        <f aca="false">AS35+AN35</f>
        <v>0</v>
      </c>
      <c r="AW35" s="90" t="n">
        <f aca="false">AI35+AF35+AC35</f>
        <v>0</v>
      </c>
      <c r="AX35" s="104"/>
    </row>
    <row r="36" customFormat="false" ht="12.75" hidden="false" customHeight="false" outlineLevel="0" collapsed="false">
      <c r="A36" s="94" t="n">
        <f aca="false">EDATE(A35,1)</f>
        <v>37622</v>
      </c>
      <c r="B36" s="95" t="n">
        <f aca="false">VLOOKUP(MONTH(A36),Volumes,3)</f>
        <v>10000</v>
      </c>
      <c r="C36" s="96"/>
      <c r="D36" s="97" t="n">
        <f aca="false">B36+C36</f>
        <v>10000</v>
      </c>
      <c r="E36" s="84" t="n">
        <f aca="false">IF(X36=0,0,IF(AND(X36=1,$H$3=1),D36*S36,IF($H$3=2,D36,"N/A")))</f>
        <v>0</v>
      </c>
      <c r="F36" s="84" t="n">
        <f aca="false">E36*W36</f>
        <v>0</v>
      </c>
      <c r="G36" s="32" t="n">
        <f aca="false">VLOOKUP($A36,Table,MATCH(G$4,Curves,0))</f>
        <v>3.332</v>
      </c>
      <c r="H36" s="98" t="n">
        <f aca="false">G36</f>
        <v>3.332</v>
      </c>
      <c r="I36" s="99" t="n">
        <f aca="false">H36</f>
        <v>3.332</v>
      </c>
      <c r="J36" s="32" t="n">
        <f aca="false">VLOOKUP($A36,Table,MATCH(J$4,Curves,0))</f>
        <v>-0.0155</v>
      </c>
      <c r="K36" s="98" t="n">
        <f aca="false">J36</f>
        <v>-0.0155</v>
      </c>
      <c r="L36" s="99" t="n">
        <f aca="false">K36</f>
        <v>-0.0155</v>
      </c>
      <c r="M36" s="32" t="n">
        <f aca="false">VLOOKUP($A36,Table,MATCH(M$4,Curves,0))</f>
        <v>0.01</v>
      </c>
      <c r="N36" s="98" t="n">
        <f aca="false">VLOOKUP($A36,Table,MATCH(N$4,Curves,0))</f>
        <v>0.02</v>
      </c>
      <c r="O36" s="99" t="n">
        <f aca="false">N36</f>
        <v>0.02</v>
      </c>
      <c r="P36" s="100"/>
      <c r="Q36" s="99" t="n">
        <f aca="false">O36+L36+I36</f>
        <v>3.3365</v>
      </c>
      <c r="R36" s="100"/>
      <c r="S36" s="35" t="n">
        <f aca="false">A37-A36</f>
        <v>31</v>
      </c>
      <c r="T36" s="101" t="n">
        <f aca="false">CHOOSE(F$3,A37+24,A36)</f>
        <v>37677</v>
      </c>
      <c r="U36" s="35" t="n">
        <f aca="false">T36-C$3</f>
        <v>903</v>
      </c>
      <c r="V36" s="32" t="n">
        <f aca="false">VLOOKUP($A36,Table,MATCH(V$4,Curves,0))</f>
        <v>0.069733366991158</v>
      </c>
      <c r="W36" s="102" t="n">
        <f aca="false">1/(1+CHOOSE(F$3,(V37+($K$3/10000))/2,(V36+($K$3/10000))/2))^(2*U36/365.25)</f>
        <v>0.844088501205033</v>
      </c>
      <c r="X36" s="35" t="n">
        <f aca="false">IF(AND(mthbeg&lt;=A36,mthend&gt;=A36),1,0)</f>
        <v>0</v>
      </c>
      <c r="Y36" s="35" t="n">
        <f aca="false">S36*X36</f>
        <v>0</v>
      </c>
      <c r="AA36" s="89" t="n">
        <f aca="false">F36*G36</f>
        <v>0</v>
      </c>
      <c r="AB36" s="89" t="n">
        <f aca="false">$F36*H36</f>
        <v>0</v>
      </c>
      <c r="AC36" s="89" t="n">
        <f aca="false">$F36*I36</f>
        <v>0</v>
      </c>
      <c r="AD36" s="89" t="n">
        <f aca="false">$F36*J36</f>
        <v>-0</v>
      </c>
      <c r="AE36" s="89" t="n">
        <f aca="false">$F36*K36</f>
        <v>-0</v>
      </c>
      <c r="AF36" s="89" t="n">
        <f aca="false">$F36*L36</f>
        <v>-0</v>
      </c>
      <c r="AG36" s="89" t="n">
        <f aca="false">$F36*M36</f>
        <v>0</v>
      </c>
      <c r="AH36" s="89" t="n">
        <f aca="false">$F36*N36</f>
        <v>0</v>
      </c>
      <c r="AI36" s="89" t="n">
        <f aca="false">F36*O36</f>
        <v>0</v>
      </c>
      <c r="AJ36" s="93"/>
      <c r="AK36" s="89" t="n">
        <f aca="false">CHOOSE($G$3,AB36-AC36,AC36-AB36)</f>
        <v>0</v>
      </c>
      <c r="AL36" s="89" t="n">
        <f aca="false">CHOOSE($G$3,AE36-AF36,AF36-AE36)</f>
        <v>0</v>
      </c>
      <c r="AM36" s="89" t="n">
        <f aca="false">CHOOSE($G$3,AH36-AI36,AI36-AH36)</f>
        <v>0</v>
      </c>
      <c r="AN36" s="103" t="n">
        <f aca="false">SUM(AK36:AM36)</f>
        <v>0</v>
      </c>
      <c r="AP36" s="89" t="n">
        <f aca="false">CHOOSE($G$3,AA36-AB36,AB36-AA36)</f>
        <v>0</v>
      </c>
      <c r="AQ36" s="89" t="n">
        <f aca="false">CHOOSE($G$3,AD36-AE36,AE36-AD36)</f>
        <v>0</v>
      </c>
      <c r="AR36" s="89" t="n">
        <f aca="false">CHOOSE($G$3,AG36-AH36,AH36-AG36)</f>
        <v>0</v>
      </c>
      <c r="AS36" s="103" t="n">
        <f aca="false">AP36+AQ36+AR36</f>
        <v>0</v>
      </c>
      <c r="AT36" s="103"/>
      <c r="AU36" s="90" t="n">
        <f aca="false">AS36+AN36</f>
        <v>0</v>
      </c>
      <c r="AW36" s="90" t="n">
        <f aca="false">AI36+AF36+AC36</f>
        <v>0</v>
      </c>
      <c r="AX36" s="104"/>
    </row>
    <row r="37" customFormat="false" ht="12.75" hidden="false" customHeight="false" outlineLevel="0" collapsed="false">
      <c r="A37" s="94" t="n">
        <f aca="false">EDATE(A36,1)</f>
        <v>37653</v>
      </c>
      <c r="B37" s="95" t="n">
        <f aca="false">VLOOKUP(MONTH(A37),Volumes,3)</f>
        <v>10000</v>
      </c>
      <c r="C37" s="96"/>
      <c r="D37" s="97" t="n">
        <f aca="false">B37+C37</f>
        <v>10000</v>
      </c>
      <c r="E37" s="84" t="n">
        <f aca="false">IF(X37=0,0,IF(AND(X37=1,$H$3=1),D37*S37,IF($H$3=2,D37,"N/A")))</f>
        <v>0</v>
      </c>
      <c r="F37" s="84" t="n">
        <f aca="false">E37*W37</f>
        <v>0</v>
      </c>
      <c r="G37" s="32" t="n">
        <f aca="false">VLOOKUP($A37,Table,MATCH(G$4,Curves,0))</f>
        <v>3.202</v>
      </c>
      <c r="H37" s="98" t="n">
        <f aca="false">G37</f>
        <v>3.202</v>
      </c>
      <c r="I37" s="99" t="n">
        <f aca="false">H37</f>
        <v>3.202</v>
      </c>
      <c r="J37" s="32" t="n">
        <f aca="false">VLOOKUP($A37,Table,MATCH(J$4,Curves,0))</f>
        <v>-0.0155</v>
      </c>
      <c r="K37" s="98" t="n">
        <f aca="false">J37</f>
        <v>-0.0155</v>
      </c>
      <c r="L37" s="99" t="n">
        <f aca="false">K37</f>
        <v>-0.0155</v>
      </c>
      <c r="M37" s="32" t="n">
        <f aca="false">VLOOKUP($A37,Table,MATCH(M$4,Curves,0))</f>
        <v>0.01</v>
      </c>
      <c r="N37" s="98" t="n">
        <f aca="false">VLOOKUP($A37,Table,MATCH(N$4,Curves,0))</f>
        <v>0.02</v>
      </c>
      <c r="O37" s="99" t="n">
        <f aca="false">N37</f>
        <v>0.02</v>
      </c>
      <c r="P37" s="100"/>
      <c r="Q37" s="99" t="n">
        <f aca="false">O37+L37+I37</f>
        <v>3.2065</v>
      </c>
      <c r="R37" s="100"/>
      <c r="S37" s="35" t="n">
        <f aca="false">A38-A37</f>
        <v>28</v>
      </c>
      <c r="T37" s="101" t="n">
        <f aca="false">CHOOSE(F$3,A38+24,A37)</f>
        <v>37705</v>
      </c>
      <c r="U37" s="35" t="n">
        <f aca="false">T37-C$3</f>
        <v>931</v>
      </c>
      <c r="V37" s="32" t="n">
        <f aca="false">VLOOKUP($A37,Table,MATCH(V$4,Curves,0))</f>
        <v>0.069748019215343</v>
      </c>
      <c r="W37" s="102" t="n">
        <f aca="false">1/(1+CHOOSE(F$3,(V38+($K$3/10000))/2,(V37+($K$3/10000))/2))^(2*U37/365.25)</f>
        <v>0.839636451311004</v>
      </c>
      <c r="X37" s="35" t="n">
        <f aca="false">IF(AND(mthbeg&lt;=A37,mthend&gt;=A37),1,0)</f>
        <v>0</v>
      </c>
      <c r="Y37" s="35" t="n">
        <f aca="false">S37*X37</f>
        <v>0</v>
      </c>
      <c r="AA37" s="89" t="n">
        <f aca="false">F37*G37</f>
        <v>0</v>
      </c>
      <c r="AB37" s="89" t="n">
        <f aca="false">$F37*H37</f>
        <v>0</v>
      </c>
      <c r="AC37" s="89" t="n">
        <f aca="false">$F37*I37</f>
        <v>0</v>
      </c>
      <c r="AD37" s="89" t="n">
        <f aca="false">$F37*J37</f>
        <v>-0</v>
      </c>
      <c r="AE37" s="89" t="n">
        <f aca="false">$F37*K37</f>
        <v>-0</v>
      </c>
      <c r="AF37" s="89" t="n">
        <f aca="false">$F37*L37</f>
        <v>-0</v>
      </c>
      <c r="AG37" s="89" t="n">
        <f aca="false">$F37*M37</f>
        <v>0</v>
      </c>
      <c r="AH37" s="89" t="n">
        <f aca="false">$F37*N37</f>
        <v>0</v>
      </c>
      <c r="AI37" s="89" t="n">
        <f aca="false">F37*O37</f>
        <v>0</v>
      </c>
      <c r="AJ37" s="93"/>
      <c r="AK37" s="89" t="n">
        <f aca="false">CHOOSE($G$3,AB37-AC37,AC37-AB37)</f>
        <v>0</v>
      </c>
      <c r="AL37" s="89" t="n">
        <f aca="false">CHOOSE($G$3,AE37-AF37,AF37-AE37)</f>
        <v>0</v>
      </c>
      <c r="AM37" s="89" t="n">
        <f aca="false">CHOOSE($G$3,AH37-AI37,AI37-AH37)</f>
        <v>0</v>
      </c>
      <c r="AN37" s="103" t="n">
        <f aca="false">SUM(AK37:AM37)</f>
        <v>0</v>
      </c>
      <c r="AP37" s="89" t="n">
        <f aca="false">CHOOSE($G$3,AA37-AB37,AB37-AA37)</f>
        <v>0</v>
      </c>
      <c r="AQ37" s="89" t="n">
        <f aca="false">CHOOSE($G$3,AD37-AE37,AE37-AD37)</f>
        <v>0</v>
      </c>
      <c r="AR37" s="89" t="n">
        <f aca="false">CHOOSE($G$3,AG37-AH37,AH37-AG37)</f>
        <v>0</v>
      </c>
      <c r="AS37" s="103" t="n">
        <f aca="false">AP37+AQ37+AR37</f>
        <v>0</v>
      </c>
      <c r="AT37" s="103"/>
      <c r="AU37" s="90" t="n">
        <f aca="false">AS37+AN37</f>
        <v>0</v>
      </c>
      <c r="AW37" s="90" t="n">
        <f aca="false">AI37+AF37+AC37</f>
        <v>0</v>
      </c>
      <c r="AX37" s="104"/>
    </row>
    <row r="38" customFormat="false" ht="12.75" hidden="false" customHeight="false" outlineLevel="0" collapsed="false">
      <c r="A38" s="94" t="n">
        <f aca="false">EDATE(A37,1)</f>
        <v>37681</v>
      </c>
      <c r="B38" s="95" t="n">
        <f aca="false">VLOOKUP(MONTH(A38),Volumes,3)</f>
        <v>10000</v>
      </c>
      <c r="C38" s="96"/>
      <c r="D38" s="97" t="n">
        <f aca="false">B38+C38</f>
        <v>10000</v>
      </c>
      <c r="E38" s="84" t="n">
        <f aca="false">IF(X38=0,0,IF(AND(X38=1,$H$3=1),D38*S38,IF($H$3=2,D38,"N/A")))</f>
        <v>0</v>
      </c>
      <c r="F38" s="84" t="n">
        <f aca="false">E38*W38</f>
        <v>0</v>
      </c>
      <c r="G38" s="32" t="n">
        <f aca="false">VLOOKUP($A38,Table,MATCH(G$4,Curves,0))</f>
        <v>3.062</v>
      </c>
      <c r="H38" s="98" t="n">
        <f aca="false">G38</f>
        <v>3.062</v>
      </c>
      <c r="I38" s="99" t="n">
        <f aca="false">H38</f>
        <v>3.062</v>
      </c>
      <c r="J38" s="32" t="n">
        <f aca="false">VLOOKUP($A38,Table,MATCH(J$4,Curves,0))</f>
        <v>-0.0155</v>
      </c>
      <c r="K38" s="98" t="n">
        <f aca="false">J38</f>
        <v>-0.0155</v>
      </c>
      <c r="L38" s="99" t="n">
        <f aca="false">K38</f>
        <v>-0.0155</v>
      </c>
      <c r="M38" s="32" t="n">
        <f aca="false">VLOOKUP($A38,Table,MATCH(M$4,Curves,0))</f>
        <v>0.01</v>
      </c>
      <c r="N38" s="98" t="n">
        <f aca="false">VLOOKUP($A38,Table,MATCH(N$4,Curves,0))</f>
        <v>0.02</v>
      </c>
      <c r="O38" s="99" t="n">
        <f aca="false">N38</f>
        <v>0.02</v>
      </c>
      <c r="P38" s="100"/>
      <c r="Q38" s="99" t="n">
        <f aca="false">O38+L38+I38</f>
        <v>3.0665</v>
      </c>
      <c r="R38" s="100"/>
      <c r="S38" s="35" t="n">
        <f aca="false">A39-A38</f>
        <v>31</v>
      </c>
      <c r="T38" s="101" t="n">
        <f aca="false">CHOOSE(F$3,A39+24,A38)</f>
        <v>37736</v>
      </c>
      <c r="U38" s="35" t="n">
        <f aca="false">T38-C$3</f>
        <v>962</v>
      </c>
      <c r="V38" s="32" t="n">
        <f aca="false">VLOOKUP($A38,Table,MATCH(V$4,Curves,0))</f>
        <v>0.06976125348241</v>
      </c>
      <c r="W38" s="102" t="n">
        <f aca="false">1/(1+CHOOSE(F$3,(V39+($K$3/10000))/2,(V38+($K$3/10000))/2))^(2*U38/365.25)</f>
        <v>0.834752204164191</v>
      </c>
      <c r="X38" s="35" t="n">
        <f aca="false">IF(AND(mthbeg&lt;=A38,mthend&gt;=A38),1,0)</f>
        <v>0</v>
      </c>
      <c r="Y38" s="35" t="n">
        <f aca="false">S38*X38</f>
        <v>0</v>
      </c>
      <c r="AA38" s="89" t="n">
        <f aca="false">F38*G38</f>
        <v>0</v>
      </c>
      <c r="AB38" s="89" t="n">
        <f aca="false">$F38*H38</f>
        <v>0</v>
      </c>
      <c r="AC38" s="89" t="n">
        <f aca="false">$F38*I38</f>
        <v>0</v>
      </c>
      <c r="AD38" s="89" t="n">
        <f aca="false">$F38*J38</f>
        <v>-0</v>
      </c>
      <c r="AE38" s="89" t="n">
        <f aca="false">$F38*K38</f>
        <v>-0</v>
      </c>
      <c r="AF38" s="89" t="n">
        <f aca="false">$F38*L38</f>
        <v>-0</v>
      </c>
      <c r="AG38" s="89" t="n">
        <f aca="false">$F38*M38</f>
        <v>0</v>
      </c>
      <c r="AH38" s="89" t="n">
        <f aca="false">$F38*N38</f>
        <v>0</v>
      </c>
      <c r="AI38" s="89" t="n">
        <f aca="false">F38*O38</f>
        <v>0</v>
      </c>
      <c r="AJ38" s="93"/>
      <c r="AK38" s="89" t="n">
        <f aca="false">CHOOSE($G$3,AB38-AC38,AC38-AB38)</f>
        <v>0</v>
      </c>
      <c r="AL38" s="89" t="n">
        <f aca="false">CHOOSE($G$3,AE38-AF38,AF38-AE38)</f>
        <v>0</v>
      </c>
      <c r="AM38" s="89" t="n">
        <f aca="false">CHOOSE($G$3,AH38-AI38,AI38-AH38)</f>
        <v>0</v>
      </c>
      <c r="AN38" s="103" t="n">
        <f aca="false">SUM(AK38:AM38)</f>
        <v>0</v>
      </c>
      <c r="AP38" s="89" t="n">
        <f aca="false">CHOOSE($G$3,AA38-AB38,AB38-AA38)</f>
        <v>0</v>
      </c>
      <c r="AQ38" s="89" t="n">
        <f aca="false">CHOOSE($G$3,AD38-AE38,AE38-AD38)</f>
        <v>0</v>
      </c>
      <c r="AR38" s="89" t="n">
        <f aca="false">CHOOSE($G$3,AG38-AH38,AH38-AG38)</f>
        <v>0</v>
      </c>
      <c r="AS38" s="103" t="n">
        <f aca="false">AP38+AQ38+AR38</f>
        <v>0</v>
      </c>
      <c r="AT38" s="103"/>
      <c r="AU38" s="90" t="n">
        <f aca="false">AS38+AN38</f>
        <v>0</v>
      </c>
      <c r="AW38" s="90" t="n">
        <f aca="false">AI38+AF38+AC38</f>
        <v>0</v>
      </c>
      <c r="AX38" s="104"/>
    </row>
    <row r="39" customFormat="false" ht="12.75" hidden="false" customHeight="false" outlineLevel="0" collapsed="false">
      <c r="A39" s="94" t="n">
        <f aca="false">EDATE(A38,1)</f>
        <v>37712</v>
      </c>
      <c r="B39" s="95" t="n">
        <f aca="false">VLOOKUP(MONTH(A39),Volumes,3)</f>
        <v>10000</v>
      </c>
      <c r="C39" s="96"/>
      <c r="D39" s="97" t="n">
        <f aca="false">B39+C39</f>
        <v>10000</v>
      </c>
      <c r="E39" s="84" t="n">
        <f aca="false">IF(X39=0,0,IF(AND(X39=1,$H$3=1),D39*S39,IF($H$3=2,D39,"N/A")))</f>
        <v>0</v>
      </c>
      <c r="F39" s="84" t="n">
        <f aca="false">E39*W39</f>
        <v>0</v>
      </c>
      <c r="G39" s="32" t="n">
        <f aca="false">VLOOKUP($A39,Table,MATCH(G$4,Curves,0))</f>
        <v>2.922</v>
      </c>
      <c r="H39" s="98" t="n">
        <f aca="false">G39</f>
        <v>2.922</v>
      </c>
      <c r="I39" s="99" t="n">
        <f aca="false">H39</f>
        <v>2.922</v>
      </c>
      <c r="J39" s="32" t="n">
        <f aca="false">VLOOKUP($A39,Table,MATCH(J$4,Curves,0))</f>
        <v>-0.003</v>
      </c>
      <c r="K39" s="98" t="n">
        <f aca="false">J39</f>
        <v>-0.003</v>
      </c>
      <c r="L39" s="99" t="n">
        <f aca="false">K39</f>
        <v>-0.003</v>
      </c>
      <c r="M39" s="32" t="n">
        <f aca="false">VLOOKUP($A39,Table,MATCH(M$4,Curves,0))</f>
        <v>0.01</v>
      </c>
      <c r="N39" s="98" t="n">
        <f aca="false">VLOOKUP($A39,Table,MATCH(N$4,Curves,0))</f>
        <v>0.02</v>
      </c>
      <c r="O39" s="99" t="n">
        <f aca="false">N39</f>
        <v>0.02</v>
      </c>
      <c r="P39" s="100"/>
      <c r="Q39" s="99" t="n">
        <f aca="false">O39+L39+I39</f>
        <v>2.939</v>
      </c>
      <c r="R39" s="100"/>
      <c r="S39" s="35" t="n">
        <f aca="false">A40-A39</f>
        <v>30</v>
      </c>
      <c r="T39" s="101" t="n">
        <f aca="false">CHOOSE(F$3,A40+24,A39)</f>
        <v>37766</v>
      </c>
      <c r="U39" s="35" t="n">
        <f aca="false">T39-C$3</f>
        <v>992</v>
      </c>
      <c r="V39" s="32" t="n">
        <f aca="false">VLOOKUP($A39,Table,MATCH(V$4,Curves,0))</f>
        <v>0.069766806074718</v>
      </c>
      <c r="W39" s="102" t="n">
        <f aca="false">1/(1+CHOOSE(F$3,(V40+($K$3/10000))/2,(V39+($K$3/10000))/2))^(2*U39/365.25)</f>
        <v>0.830078000626919</v>
      </c>
      <c r="X39" s="35" t="n">
        <f aca="false">IF(AND(mthbeg&lt;=A39,mthend&gt;=A39),1,0)</f>
        <v>0</v>
      </c>
      <c r="Y39" s="35" t="n">
        <f aca="false">S39*X39</f>
        <v>0</v>
      </c>
      <c r="AA39" s="89" t="n">
        <f aca="false">F39*G39</f>
        <v>0</v>
      </c>
      <c r="AB39" s="89" t="n">
        <f aca="false">$F39*H39</f>
        <v>0</v>
      </c>
      <c r="AC39" s="89" t="n">
        <f aca="false">$F39*I39</f>
        <v>0</v>
      </c>
      <c r="AD39" s="89" t="n">
        <f aca="false">$F39*J39</f>
        <v>-0</v>
      </c>
      <c r="AE39" s="89" t="n">
        <f aca="false">$F39*K39</f>
        <v>-0</v>
      </c>
      <c r="AF39" s="89" t="n">
        <f aca="false">$F39*L39</f>
        <v>-0</v>
      </c>
      <c r="AG39" s="89" t="n">
        <f aca="false">$F39*M39</f>
        <v>0</v>
      </c>
      <c r="AH39" s="89" t="n">
        <f aca="false">$F39*N39</f>
        <v>0</v>
      </c>
      <c r="AI39" s="89" t="n">
        <f aca="false">F39*O39</f>
        <v>0</v>
      </c>
      <c r="AJ39" s="93"/>
      <c r="AK39" s="89" t="n">
        <f aca="false">CHOOSE($G$3,AB39-AC39,AC39-AB39)</f>
        <v>0</v>
      </c>
      <c r="AL39" s="89" t="n">
        <f aca="false">CHOOSE($G$3,AE39-AF39,AF39-AE39)</f>
        <v>0</v>
      </c>
      <c r="AM39" s="89" t="n">
        <f aca="false">CHOOSE($G$3,AH39-AI39,AI39-AH39)</f>
        <v>0</v>
      </c>
      <c r="AN39" s="103" t="n">
        <f aca="false">SUM(AK39:AM39)</f>
        <v>0</v>
      </c>
      <c r="AP39" s="89" t="n">
        <f aca="false">CHOOSE($G$3,AA39-AB39,AB39-AA39)</f>
        <v>0</v>
      </c>
      <c r="AQ39" s="89" t="n">
        <f aca="false">CHOOSE($G$3,AD39-AE39,AE39-AD39)</f>
        <v>0</v>
      </c>
      <c r="AR39" s="89" t="n">
        <f aca="false">CHOOSE($G$3,AG39-AH39,AH39-AG39)</f>
        <v>0</v>
      </c>
      <c r="AS39" s="103" t="n">
        <f aca="false">AP39+AQ39+AR39</f>
        <v>0</v>
      </c>
      <c r="AT39" s="103"/>
      <c r="AU39" s="90" t="n">
        <f aca="false">AS39+AN39</f>
        <v>0</v>
      </c>
      <c r="AW39" s="90" t="n">
        <f aca="false">AI39+AF39+AC39</f>
        <v>0</v>
      </c>
      <c r="AX39" s="104"/>
    </row>
    <row r="40" customFormat="false" ht="12.75" hidden="false" customHeight="false" outlineLevel="0" collapsed="false">
      <c r="A40" s="94" t="n">
        <f aca="false">EDATE(A39,1)</f>
        <v>37742</v>
      </c>
      <c r="B40" s="95" t="n">
        <f aca="false">VLOOKUP(MONTH(A40),Volumes,3)</f>
        <v>10000</v>
      </c>
      <c r="C40" s="96"/>
      <c r="D40" s="97" t="n">
        <f aca="false">B40+C40</f>
        <v>10000</v>
      </c>
      <c r="E40" s="84" t="n">
        <f aca="false">IF(X40=0,0,IF(AND(X40=1,$H$3=1),D40*S40,IF($H$3=2,D40,"N/A")))</f>
        <v>0</v>
      </c>
      <c r="F40" s="84" t="n">
        <f aca="false">E40*W40</f>
        <v>0</v>
      </c>
      <c r="G40" s="32" t="n">
        <f aca="false">VLOOKUP($A40,Table,MATCH(G$4,Curves,0))</f>
        <v>2.907</v>
      </c>
      <c r="H40" s="98" t="n">
        <f aca="false">G40</f>
        <v>2.907</v>
      </c>
      <c r="I40" s="99" t="n">
        <f aca="false">H40</f>
        <v>2.907</v>
      </c>
      <c r="J40" s="32" t="n">
        <f aca="false">VLOOKUP($A40,Table,MATCH(J$4,Curves,0))</f>
        <v>-0.003</v>
      </c>
      <c r="K40" s="98" t="n">
        <f aca="false">J40</f>
        <v>-0.003</v>
      </c>
      <c r="L40" s="99" t="n">
        <f aca="false">K40</f>
        <v>-0.003</v>
      </c>
      <c r="M40" s="32" t="n">
        <f aca="false">VLOOKUP($A40,Table,MATCH(M$4,Curves,0))</f>
        <v>0.01</v>
      </c>
      <c r="N40" s="98" t="n">
        <f aca="false">VLOOKUP($A40,Table,MATCH(N$4,Curves,0))</f>
        <v>0.02</v>
      </c>
      <c r="O40" s="99" t="n">
        <f aca="false">N40</f>
        <v>0.02</v>
      </c>
      <c r="P40" s="100"/>
      <c r="Q40" s="99" t="n">
        <f aca="false">O40+L40+I40</f>
        <v>2.924</v>
      </c>
      <c r="R40" s="100"/>
      <c r="S40" s="35" t="n">
        <f aca="false">A41-A40</f>
        <v>31</v>
      </c>
      <c r="T40" s="101" t="n">
        <f aca="false">CHOOSE(F$3,A41+24,A40)</f>
        <v>37797</v>
      </c>
      <c r="U40" s="35" t="n">
        <f aca="false">T40-C$3</f>
        <v>1023</v>
      </c>
      <c r="V40" s="32" t="n">
        <f aca="false">VLOOKUP($A40,Table,MATCH(V$4,Curves,0))</f>
        <v>0.069760173996408</v>
      </c>
      <c r="W40" s="102" t="n">
        <f aca="false">1/(1+CHOOSE(F$3,(V41+($K$3/10000))/2,(V40+($K$3/10000))/2))^(2*U40/365.25)</f>
        <v>0.825276397817</v>
      </c>
      <c r="X40" s="35" t="n">
        <f aca="false">IF(AND(mthbeg&lt;=A40,mthend&gt;=A40),1,0)</f>
        <v>0</v>
      </c>
      <c r="Y40" s="35" t="n">
        <f aca="false">S40*X40</f>
        <v>0</v>
      </c>
      <c r="AA40" s="89" t="n">
        <f aca="false">F40*G40</f>
        <v>0</v>
      </c>
      <c r="AB40" s="89" t="n">
        <f aca="false">$F40*H40</f>
        <v>0</v>
      </c>
      <c r="AC40" s="89" t="n">
        <f aca="false">$F40*I40</f>
        <v>0</v>
      </c>
      <c r="AD40" s="89" t="n">
        <f aca="false">$F40*J40</f>
        <v>-0</v>
      </c>
      <c r="AE40" s="89" t="n">
        <f aca="false">$F40*K40</f>
        <v>-0</v>
      </c>
      <c r="AF40" s="89" t="n">
        <f aca="false">$F40*L40</f>
        <v>-0</v>
      </c>
      <c r="AG40" s="89" t="n">
        <f aca="false">$F40*M40</f>
        <v>0</v>
      </c>
      <c r="AH40" s="89" t="n">
        <f aca="false">$F40*N40</f>
        <v>0</v>
      </c>
      <c r="AI40" s="89" t="n">
        <f aca="false">F40*O40</f>
        <v>0</v>
      </c>
      <c r="AJ40" s="93"/>
      <c r="AK40" s="89" t="n">
        <f aca="false">CHOOSE($G$3,AB40-AC40,AC40-AB40)</f>
        <v>0</v>
      </c>
      <c r="AL40" s="89" t="n">
        <f aca="false">CHOOSE($G$3,AE40-AF40,AF40-AE40)</f>
        <v>0</v>
      </c>
      <c r="AM40" s="89" t="n">
        <f aca="false">CHOOSE($G$3,AH40-AI40,AI40-AH40)</f>
        <v>0</v>
      </c>
      <c r="AN40" s="103" t="n">
        <f aca="false">SUM(AK40:AM40)</f>
        <v>0</v>
      </c>
      <c r="AP40" s="89" t="n">
        <f aca="false">CHOOSE($G$3,AA40-AB40,AB40-AA40)</f>
        <v>0</v>
      </c>
      <c r="AQ40" s="89" t="n">
        <f aca="false">CHOOSE($G$3,AD40-AE40,AE40-AD40)</f>
        <v>0</v>
      </c>
      <c r="AR40" s="89" t="n">
        <f aca="false">CHOOSE($G$3,AG40-AH40,AH40-AG40)</f>
        <v>0</v>
      </c>
      <c r="AS40" s="103" t="n">
        <f aca="false">AP40+AQ40+AR40</f>
        <v>0</v>
      </c>
      <c r="AT40" s="103"/>
      <c r="AU40" s="90" t="n">
        <f aca="false">AS40+AN40</f>
        <v>0</v>
      </c>
      <c r="AW40" s="90" t="n">
        <f aca="false">AI40+AF40+AC40</f>
        <v>0</v>
      </c>
      <c r="AX40" s="104"/>
    </row>
    <row r="41" customFormat="false" ht="12.75" hidden="false" customHeight="false" outlineLevel="0" collapsed="false">
      <c r="A41" s="94" t="n">
        <f aca="false">EDATE(A40,1)</f>
        <v>37773</v>
      </c>
      <c r="B41" s="95" t="n">
        <f aca="false">VLOOKUP(MONTH(A41),Volumes,3)</f>
        <v>10000</v>
      </c>
      <c r="C41" s="96"/>
      <c r="D41" s="97" t="n">
        <f aca="false">B41+C41</f>
        <v>10000</v>
      </c>
      <c r="E41" s="84" t="n">
        <f aca="false">IF(X41=0,0,IF(AND(X41=1,$H$3=1),D41*S41,IF($H$3=2,D41,"N/A")))</f>
        <v>0</v>
      </c>
      <c r="F41" s="84" t="n">
        <f aca="false">E41*W41</f>
        <v>0</v>
      </c>
      <c r="G41" s="32" t="n">
        <f aca="false">VLOOKUP($A41,Table,MATCH(G$4,Curves,0))</f>
        <v>2.939</v>
      </c>
      <c r="H41" s="98" t="n">
        <f aca="false">G41</f>
        <v>2.939</v>
      </c>
      <c r="I41" s="99" t="n">
        <f aca="false">H41</f>
        <v>2.939</v>
      </c>
      <c r="J41" s="32" t="n">
        <f aca="false">VLOOKUP($A41,Table,MATCH(J$4,Curves,0))</f>
        <v>-0.003</v>
      </c>
      <c r="K41" s="98" t="n">
        <f aca="false">J41</f>
        <v>-0.003</v>
      </c>
      <c r="L41" s="99" t="n">
        <f aca="false">K41</f>
        <v>-0.003</v>
      </c>
      <c r="M41" s="32" t="n">
        <f aca="false">VLOOKUP($A41,Table,MATCH(M$4,Curves,0))</f>
        <v>0.01</v>
      </c>
      <c r="N41" s="98" t="n">
        <f aca="false">VLOOKUP($A41,Table,MATCH(N$4,Curves,0))</f>
        <v>0.02</v>
      </c>
      <c r="O41" s="99" t="n">
        <f aca="false">N41</f>
        <v>0.02</v>
      </c>
      <c r="P41" s="100"/>
      <c r="Q41" s="99" t="n">
        <f aca="false">O41+L41+I41</f>
        <v>2.956</v>
      </c>
      <c r="R41" s="100"/>
      <c r="S41" s="35" t="n">
        <f aca="false">A42-A41</f>
        <v>30</v>
      </c>
      <c r="T41" s="101" t="n">
        <f aca="false">CHOOSE(F$3,A42+24,A41)</f>
        <v>37827</v>
      </c>
      <c r="U41" s="35" t="n">
        <f aca="false">T41-C$3</f>
        <v>1053</v>
      </c>
      <c r="V41" s="32" t="n">
        <f aca="false">VLOOKUP($A41,Table,MATCH(V$4,Curves,0))</f>
        <v>0.069753320848835</v>
      </c>
      <c r="W41" s="102" t="n">
        <f aca="false">1/(1+CHOOSE(F$3,(V42+($K$3/10000))/2,(V41+($K$3/10000))/2))^(2*U41/365.25)</f>
        <v>0.820654131763062</v>
      </c>
      <c r="X41" s="35" t="n">
        <f aca="false">IF(AND(mthbeg&lt;=A41,mthend&gt;=A41),1,0)</f>
        <v>0</v>
      </c>
      <c r="Y41" s="35" t="n">
        <f aca="false">S41*X41</f>
        <v>0</v>
      </c>
      <c r="AA41" s="89" t="n">
        <f aca="false">F41*G41</f>
        <v>0</v>
      </c>
      <c r="AB41" s="89" t="n">
        <f aca="false">$F41*H41</f>
        <v>0</v>
      </c>
      <c r="AC41" s="89" t="n">
        <f aca="false">$F41*I41</f>
        <v>0</v>
      </c>
      <c r="AD41" s="89" t="n">
        <f aca="false">$F41*J41</f>
        <v>-0</v>
      </c>
      <c r="AE41" s="89" t="n">
        <f aca="false">$F41*K41</f>
        <v>-0</v>
      </c>
      <c r="AF41" s="89" t="n">
        <f aca="false">$F41*L41</f>
        <v>-0</v>
      </c>
      <c r="AG41" s="89" t="n">
        <f aca="false">$F41*M41</f>
        <v>0</v>
      </c>
      <c r="AH41" s="89" t="n">
        <f aca="false">$F41*N41</f>
        <v>0</v>
      </c>
      <c r="AI41" s="89" t="n">
        <f aca="false">F41*O41</f>
        <v>0</v>
      </c>
      <c r="AJ41" s="93"/>
      <c r="AK41" s="89" t="n">
        <f aca="false">CHOOSE($G$3,AB41-AC41,AC41-AB41)</f>
        <v>0</v>
      </c>
      <c r="AL41" s="89" t="n">
        <f aca="false">CHOOSE($G$3,AE41-AF41,AF41-AE41)</f>
        <v>0</v>
      </c>
      <c r="AM41" s="89" t="n">
        <f aca="false">CHOOSE($G$3,AH41-AI41,AI41-AH41)</f>
        <v>0</v>
      </c>
      <c r="AN41" s="103" t="n">
        <f aca="false">SUM(AK41:AM41)</f>
        <v>0</v>
      </c>
      <c r="AP41" s="89" t="n">
        <f aca="false">CHOOSE($G$3,AA41-AB41,AB41-AA41)</f>
        <v>0</v>
      </c>
      <c r="AQ41" s="89" t="n">
        <f aca="false">CHOOSE($G$3,AD41-AE41,AE41-AD41)</f>
        <v>0</v>
      </c>
      <c r="AR41" s="89" t="n">
        <f aca="false">CHOOSE($G$3,AG41-AH41,AH41-AG41)</f>
        <v>0</v>
      </c>
      <c r="AS41" s="103" t="n">
        <f aca="false">AP41+AQ41+AR41</f>
        <v>0</v>
      </c>
      <c r="AT41" s="103"/>
      <c r="AU41" s="90" t="n">
        <f aca="false">AS41+AN41</f>
        <v>0</v>
      </c>
      <c r="AW41" s="90" t="n">
        <f aca="false">AI41+AF41+AC41</f>
        <v>0</v>
      </c>
      <c r="AX41" s="104"/>
    </row>
    <row r="42" customFormat="false" ht="12.75" hidden="false" customHeight="false" outlineLevel="0" collapsed="false">
      <c r="A42" s="94" t="n">
        <f aca="false">EDATE(A41,1)</f>
        <v>37803</v>
      </c>
      <c r="B42" s="95" t="n">
        <f aca="false">VLOOKUP(MONTH(A42),Volumes,3)</f>
        <v>10000</v>
      </c>
      <c r="C42" s="96"/>
      <c r="D42" s="97" t="n">
        <f aca="false">B42+C42</f>
        <v>10000</v>
      </c>
      <c r="E42" s="84" t="n">
        <f aca="false">IF(X42=0,0,IF(AND(X42=1,$H$3=1),D42*S42,IF($H$3=2,D42,"N/A")))</f>
        <v>0</v>
      </c>
      <c r="F42" s="84" t="n">
        <f aca="false">E42*W42</f>
        <v>0</v>
      </c>
      <c r="G42" s="32" t="n">
        <f aca="false">VLOOKUP($A42,Table,MATCH(G$4,Curves,0))</f>
        <v>2.951</v>
      </c>
      <c r="H42" s="98" t="n">
        <f aca="false">G42</f>
        <v>2.951</v>
      </c>
      <c r="I42" s="99" t="n">
        <f aca="false">H42</f>
        <v>2.951</v>
      </c>
      <c r="J42" s="32" t="n">
        <f aca="false">VLOOKUP($A42,Table,MATCH(J$4,Curves,0))</f>
        <v>-0.003</v>
      </c>
      <c r="K42" s="98" t="n">
        <f aca="false">J42</f>
        <v>-0.003</v>
      </c>
      <c r="L42" s="99" t="n">
        <f aca="false">K42</f>
        <v>-0.003</v>
      </c>
      <c r="M42" s="32" t="n">
        <f aca="false">VLOOKUP($A42,Table,MATCH(M$4,Curves,0))</f>
        <v>0.01</v>
      </c>
      <c r="N42" s="98" t="n">
        <f aca="false">VLOOKUP($A42,Table,MATCH(N$4,Curves,0))</f>
        <v>0.02</v>
      </c>
      <c r="O42" s="99" t="n">
        <f aca="false">N42</f>
        <v>0.02</v>
      </c>
      <c r="P42" s="100"/>
      <c r="Q42" s="99" t="n">
        <f aca="false">O42+L42+I42</f>
        <v>2.968</v>
      </c>
      <c r="R42" s="100"/>
      <c r="S42" s="35" t="n">
        <f aca="false">A43-A42</f>
        <v>31</v>
      </c>
      <c r="T42" s="101" t="n">
        <f aca="false">CHOOSE(F$3,A43+24,A42)</f>
        <v>37858</v>
      </c>
      <c r="U42" s="35" t="n">
        <f aca="false">T42-C$3</f>
        <v>1084</v>
      </c>
      <c r="V42" s="32" t="n">
        <f aca="false">VLOOKUP($A42,Table,MATCH(V$4,Curves,0))</f>
        <v>0.069747948142637</v>
      </c>
      <c r="W42" s="102" t="n">
        <f aca="false">1/(1+CHOOSE(F$3,(V43+($K$3/10000))/2,(V42+($K$3/10000))/2))^(2*U42/365.25)</f>
        <v>0.815901480673814</v>
      </c>
      <c r="X42" s="35" t="n">
        <f aca="false">IF(AND(mthbeg&lt;=A42,mthend&gt;=A42),1,0)</f>
        <v>0</v>
      </c>
      <c r="Y42" s="35" t="n">
        <f aca="false">S42*X42</f>
        <v>0</v>
      </c>
      <c r="AA42" s="89" t="n">
        <f aca="false">F42*G42</f>
        <v>0</v>
      </c>
      <c r="AB42" s="89" t="n">
        <f aca="false">$F42*H42</f>
        <v>0</v>
      </c>
      <c r="AC42" s="89" t="n">
        <f aca="false">$F42*I42</f>
        <v>0</v>
      </c>
      <c r="AD42" s="89" t="n">
        <f aca="false">$F42*J42</f>
        <v>-0</v>
      </c>
      <c r="AE42" s="89" t="n">
        <f aca="false">$F42*K42</f>
        <v>-0</v>
      </c>
      <c r="AF42" s="89" t="n">
        <f aca="false">$F42*L42</f>
        <v>-0</v>
      </c>
      <c r="AG42" s="89" t="n">
        <f aca="false">$F42*M42</f>
        <v>0</v>
      </c>
      <c r="AH42" s="89" t="n">
        <f aca="false">$F42*N42</f>
        <v>0</v>
      </c>
      <c r="AI42" s="89" t="n">
        <f aca="false">F42*O42</f>
        <v>0</v>
      </c>
      <c r="AJ42" s="93"/>
      <c r="AK42" s="89" t="n">
        <f aca="false">CHOOSE($G$3,AB42-AC42,AC42-AB42)</f>
        <v>0</v>
      </c>
      <c r="AL42" s="89" t="n">
        <f aca="false">CHOOSE($G$3,AE42-AF42,AF42-AE42)</f>
        <v>0</v>
      </c>
      <c r="AM42" s="89" t="n">
        <f aca="false">CHOOSE($G$3,AH42-AI42,AI42-AH42)</f>
        <v>0</v>
      </c>
      <c r="AN42" s="103" t="n">
        <f aca="false">SUM(AK42:AM42)</f>
        <v>0</v>
      </c>
      <c r="AP42" s="89" t="n">
        <f aca="false">CHOOSE($G$3,AA42-AB42,AB42-AA42)</f>
        <v>0</v>
      </c>
      <c r="AQ42" s="89" t="n">
        <f aca="false">CHOOSE($G$3,AD42-AE42,AE42-AD42)</f>
        <v>0</v>
      </c>
      <c r="AR42" s="89" t="n">
        <f aca="false">CHOOSE($G$3,AG42-AH42,AH42-AG42)</f>
        <v>0</v>
      </c>
      <c r="AS42" s="103" t="n">
        <f aca="false">AP42+AQ42+AR42</f>
        <v>0</v>
      </c>
      <c r="AT42" s="103"/>
      <c r="AU42" s="90" t="n">
        <f aca="false">AS42+AN42</f>
        <v>0</v>
      </c>
      <c r="AW42" s="90" t="n">
        <f aca="false">AI42+AF42+AC42</f>
        <v>0</v>
      </c>
      <c r="AX42" s="104"/>
    </row>
    <row r="43" customFormat="false" ht="12.75" hidden="false" customHeight="false" outlineLevel="0" collapsed="false">
      <c r="A43" s="94" t="n">
        <f aca="false">EDATE(A42,1)</f>
        <v>37834</v>
      </c>
      <c r="B43" s="95" t="n">
        <f aca="false">VLOOKUP(MONTH(A43),Volumes,3)</f>
        <v>10000</v>
      </c>
      <c r="C43" s="96"/>
      <c r="D43" s="97" t="n">
        <f aca="false">B43+C43</f>
        <v>10000</v>
      </c>
      <c r="E43" s="84" t="n">
        <f aca="false">IF(X43=0,0,IF(AND(X43=1,$H$3=1),D43*S43,IF($H$3=2,D43,"N/A")))</f>
        <v>0</v>
      </c>
      <c r="F43" s="84" t="n">
        <f aca="false">E43*W43</f>
        <v>0</v>
      </c>
      <c r="G43" s="32" t="n">
        <f aca="false">VLOOKUP($A43,Table,MATCH(G$4,Curves,0))</f>
        <v>2.972</v>
      </c>
      <c r="H43" s="98" t="n">
        <f aca="false">G43</f>
        <v>2.972</v>
      </c>
      <c r="I43" s="99" t="n">
        <f aca="false">H43</f>
        <v>2.972</v>
      </c>
      <c r="J43" s="32" t="n">
        <f aca="false">VLOOKUP($A43,Table,MATCH(J$4,Curves,0))</f>
        <v>-0.003</v>
      </c>
      <c r="K43" s="98" t="n">
        <f aca="false">J43</f>
        <v>-0.003</v>
      </c>
      <c r="L43" s="99" t="n">
        <f aca="false">K43</f>
        <v>-0.003</v>
      </c>
      <c r="M43" s="32" t="n">
        <f aca="false">VLOOKUP($A43,Table,MATCH(M$4,Curves,0))</f>
        <v>0.01</v>
      </c>
      <c r="N43" s="98" t="n">
        <f aca="false">VLOOKUP($A43,Table,MATCH(N$4,Curves,0))</f>
        <v>0.02</v>
      </c>
      <c r="O43" s="99" t="n">
        <f aca="false">N43</f>
        <v>0.02</v>
      </c>
      <c r="P43" s="100"/>
      <c r="Q43" s="99" t="n">
        <f aca="false">O43+L43+I43</f>
        <v>2.989</v>
      </c>
      <c r="R43" s="100"/>
      <c r="S43" s="35" t="n">
        <f aca="false">A44-A43</f>
        <v>31</v>
      </c>
      <c r="T43" s="101" t="n">
        <f aca="false">CHOOSE(F$3,A44+24,A43)</f>
        <v>37889</v>
      </c>
      <c r="U43" s="35" t="n">
        <f aca="false">T43-C$3</f>
        <v>1115</v>
      </c>
      <c r="V43" s="32" t="n">
        <f aca="false">VLOOKUP($A43,Table,MATCH(V$4,Curves,0))</f>
        <v>0.069744206868253</v>
      </c>
      <c r="W43" s="102" t="n">
        <f aca="false">1/(1+CHOOSE(F$3,(V44+($K$3/10000))/2,(V43+($K$3/10000))/2))^(2*U43/365.25)</f>
        <v>0.81117685140422</v>
      </c>
      <c r="X43" s="35" t="n">
        <f aca="false">IF(AND(mthbeg&lt;=A43,mthend&gt;=A43),1,0)</f>
        <v>0</v>
      </c>
      <c r="Y43" s="35" t="n">
        <f aca="false">S43*X43</f>
        <v>0</v>
      </c>
      <c r="AA43" s="89" t="n">
        <f aca="false">F43*G43</f>
        <v>0</v>
      </c>
      <c r="AB43" s="89" t="n">
        <f aca="false">$F43*H43</f>
        <v>0</v>
      </c>
      <c r="AC43" s="89" t="n">
        <f aca="false">$F43*I43</f>
        <v>0</v>
      </c>
      <c r="AD43" s="89" t="n">
        <f aca="false">$F43*J43</f>
        <v>-0</v>
      </c>
      <c r="AE43" s="89" t="n">
        <f aca="false">$F43*K43</f>
        <v>-0</v>
      </c>
      <c r="AF43" s="89" t="n">
        <f aca="false">$F43*L43</f>
        <v>-0</v>
      </c>
      <c r="AG43" s="89" t="n">
        <f aca="false">$F43*M43</f>
        <v>0</v>
      </c>
      <c r="AH43" s="89" t="n">
        <f aca="false">$F43*N43</f>
        <v>0</v>
      </c>
      <c r="AI43" s="89" t="n">
        <f aca="false">F43*O43</f>
        <v>0</v>
      </c>
      <c r="AJ43" s="93"/>
      <c r="AK43" s="89" t="n">
        <f aca="false">CHOOSE($G$3,AB43-AC43,AC43-AB43)</f>
        <v>0</v>
      </c>
      <c r="AL43" s="89" t="n">
        <f aca="false">CHOOSE($G$3,AE43-AF43,AF43-AE43)</f>
        <v>0</v>
      </c>
      <c r="AM43" s="89" t="n">
        <f aca="false">CHOOSE($G$3,AH43-AI43,AI43-AH43)</f>
        <v>0</v>
      </c>
      <c r="AN43" s="103" t="n">
        <f aca="false">SUM(AK43:AM43)</f>
        <v>0</v>
      </c>
      <c r="AP43" s="89" t="n">
        <f aca="false">CHOOSE($G$3,AA43-AB43,AB43-AA43)</f>
        <v>0</v>
      </c>
      <c r="AQ43" s="89" t="n">
        <f aca="false">CHOOSE($G$3,AD43-AE43,AE43-AD43)</f>
        <v>0</v>
      </c>
      <c r="AR43" s="89" t="n">
        <f aca="false">CHOOSE($G$3,AG43-AH43,AH43-AG43)</f>
        <v>0</v>
      </c>
      <c r="AS43" s="103" t="n">
        <f aca="false">AP43+AQ43+AR43</f>
        <v>0</v>
      </c>
      <c r="AT43" s="103"/>
      <c r="AU43" s="90" t="n">
        <f aca="false">AS43+AN43</f>
        <v>0</v>
      </c>
      <c r="AW43" s="90" t="n">
        <f aca="false">AI43+AF43+AC43</f>
        <v>0</v>
      </c>
      <c r="AX43" s="104"/>
    </row>
    <row r="44" customFormat="false" ht="12.75" hidden="false" customHeight="false" outlineLevel="0" collapsed="false">
      <c r="A44" s="94" t="n">
        <f aca="false">EDATE(A43,1)</f>
        <v>37865</v>
      </c>
      <c r="B44" s="95" t="n">
        <f aca="false">VLOOKUP(MONTH(A44),Volumes,3)</f>
        <v>10000</v>
      </c>
      <c r="C44" s="96"/>
      <c r="D44" s="97" t="n">
        <f aca="false">B44+C44</f>
        <v>10000</v>
      </c>
      <c r="E44" s="84" t="n">
        <f aca="false">IF(X44=0,0,IF(AND(X44=1,$H$3=1),D44*S44,IF($H$3=2,D44,"N/A")))</f>
        <v>0</v>
      </c>
      <c r="F44" s="84" t="n">
        <f aca="false">E44*W44</f>
        <v>0</v>
      </c>
      <c r="G44" s="32" t="n">
        <f aca="false">VLOOKUP($A44,Table,MATCH(G$4,Curves,0))</f>
        <v>2.999</v>
      </c>
      <c r="H44" s="98" t="n">
        <f aca="false">G44</f>
        <v>2.999</v>
      </c>
      <c r="I44" s="99" t="n">
        <f aca="false">H44</f>
        <v>2.999</v>
      </c>
      <c r="J44" s="32" t="n">
        <f aca="false">VLOOKUP($A44,Table,MATCH(J$4,Curves,0))</f>
        <v>-0.003</v>
      </c>
      <c r="K44" s="98" t="n">
        <f aca="false">J44</f>
        <v>-0.003</v>
      </c>
      <c r="L44" s="99" t="n">
        <f aca="false">K44</f>
        <v>-0.003</v>
      </c>
      <c r="M44" s="32" t="n">
        <f aca="false">VLOOKUP($A44,Table,MATCH(M$4,Curves,0))</f>
        <v>0.01</v>
      </c>
      <c r="N44" s="98" t="n">
        <f aca="false">VLOOKUP($A44,Table,MATCH(N$4,Curves,0))</f>
        <v>0.02</v>
      </c>
      <c r="O44" s="99" t="n">
        <f aca="false">N44</f>
        <v>0.02</v>
      </c>
      <c r="P44" s="100"/>
      <c r="Q44" s="99" t="n">
        <f aca="false">O44+L44+I44</f>
        <v>3.016</v>
      </c>
      <c r="R44" s="100"/>
      <c r="S44" s="35" t="n">
        <f aca="false">A45-A44</f>
        <v>30</v>
      </c>
      <c r="T44" s="101" t="n">
        <f aca="false">CHOOSE(F$3,A45+24,A44)</f>
        <v>37919</v>
      </c>
      <c r="U44" s="35" t="n">
        <f aca="false">T44-C$3</f>
        <v>1145</v>
      </c>
      <c r="V44" s="32" t="n">
        <f aca="false">VLOOKUP($A44,Table,MATCH(V$4,Curves,0))</f>
        <v>0.069740465593873</v>
      </c>
      <c r="W44" s="102" t="n">
        <f aca="false">1/(1+CHOOSE(F$3,(V45+($K$3/10000))/2,(V44+($K$3/10000))/2))^(2*U44/365.25)</f>
        <v>0.806629536388631</v>
      </c>
      <c r="X44" s="35" t="n">
        <f aca="false">IF(AND(mthbeg&lt;=A44,mthend&gt;=A44),1,0)</f>
        <v>0</v>
      </c>
      <c r="Y44" s="35" t="n">
        <f aca="false">S44*X44</f>
        <v>0</v>
      </c>
      <c r="AA44" s="89" t="n">
        <f aca="false">F44*G44</f>
        <v>0</v>
      </c>
      <c r="AB44" s="89" t="n">
        <f aca="false">$F44*H44</f>
        <v>0</v>
      </c>
      <c r="AC44" s="89" t="n">
        <f aca="false">$F44*I44</f>
        <v>0</v>
      </c>
      <c r="AD44" s="89" t="n">
        <f aca="false">$F44*J44</f>
        <v>-0</v>
      </c>
      <c r="AE44" s="89" t="n">
        <f aca="false">$F44*K44</f>
        <v>-0</v>
      </c>
      <c r="AF44" s="89" t="n">
        <f aca="false">$F44*L44</f>
        <v>-0</v>
      </c>
      <c r="AG44" s="89" t="n">
        <f aca="false">$F44*M44</f>
        <v>0</v>
      </c>
      <c r="AH44" s="89" t="n">
        <f aca="false">$F44*N44</f>
        <v>0</v>
      </c>
      <c r="AI44" s="89" t="n">
        <f aca="false">F44*O44</f>
        <v>0</v>
      </c>
      <c r="AJ44" s="93"/>
      <c r="AK44" s="89" t="n">
        <f aca="false">CHOOSE($G$3,AB44-AC44,AC44-AB44)</f>
        <v>0</v>
      </c>
      <c r="AL44" s="89" t="n">
        <f aca="false">CHOOSE($G$3,AE44-AF44,AF44-AE44)</f>
        <v>0</v>
      </c>
      <c r="AM44" s="89" t="n">
        <f aca="false">CHOOSE($G$3,AH44-AI44,AI44-AH44)</f>
        <v>0</v>
      </c>
      <c r="AN44" s="103" t="n">
        <f aca="false">SUM(AK44:AM44)</f>
        <v>0</v>
      </c>
      <c r="AP44" s="89" t="n">
        <f aca="false">CHOOSE($G$3,AA44-AB44,AB44-AA44)</f>
        <v>0</v>
      </c>
      <c r="AQ44" s="89" t="n">
        <f aca="false">CHOOSE($G$3,AD44-AE44,AE44-AD44)</f>
        <v>0</v>
      </c>
      <c r="AR44" s="89" t="n">
        <f aca="false">CHOOSE($G$3,AG44-AH44,AH44-AG44)</f>
        <v>0</v>
      </c>
      <c r="AS44" s="103" t="n">
        <f aca="false">AP44+AQ44+AR44</f>
        <v>0</v>
      </c>
      <c r="AT44" s="103"/>
      <c r="AU44" s="90" t="n">
        <f aca="false">AS44+AN44</f>
        <v>0</v>
      </c>
      <c r="AW44" s="90" t="n">
        <f aca="false">AI44+AF44+AC44</f>
        <v>0</v>
      </c>
      <c r="AX44" s="104"/>
    </row>
    <row r="45" customFormat="false" ht="12.75" hidden="false" customHeight="false" outlineLevel="0" collapsed="false">
      <c r="A45" s="94" t="n">
        <f aca="false">EDATE(A44,1)</f>
        <v>37895</v>
      </c>
      <c r="B45" s="95" t="n">
        <f aca="false">VLOOKUP(MONTH(A45),Volumes,3)</f>
        <v>10000</v>
      </c>
      <c r="C45" s="96"/>
      <c r="D45" s="97" t="n">
        <f aca="false">B45+C45</f>
        <v>10000</v>
      </c>
      <c r="E45" s="84" t="n">
        <f aca="false">IF(X45=0,0,IF(AND(X45=1,$H$3=1),D45*S45,IF($H$3=2,D45,"N/A")))</f>
        <v>0</v>
      </c>
      <c r="F45" s="84" t="n">
        <f aca="false">E45*W45</f>
        <v>0</v>
      </c>
      <c r="G45" s="32" t="n">
        <f aca="false">VLOOKUP($A45,Table,MATCH(G$4,Curves,0))</f>
        <v>3.014</v>
      </c>
      <c r="H45" s="98" t="n">
        <f aca="false">G45</f>
        <v>3.014</v>
      </c>
      <c r="I45" s="99" t="n">
        <f aca="false">H45</f>
        <v>3.014</v>
      </c>
      <c r="J45" s="32" t="n">
        <f aca="false">VLOOKUP($A45,Table,MATCH(J$4,Curves,0))</f>
        <v>-0.003</v>
      </c>
      <c r="K45" s="98" t="n">
        <f aca="false">J45</f>
        <v>-0.003</v>
      </c>
      <c r="L45" s="99" t="n">
        <f aca="false">K45</f>
        <v>-0.003</v>
      </c>
      <c r="M45" s="32" t="n">
        <f aca="false">VLOOKUP($A45,Table,MATCH(M$4,Curves,0))</f>
        <v>0.01</v>
      </c>
      <c r="N45" s="98" t="n">
        <f aca="false">VLOOKUP($A45,Table,MATCH(N$4,Curves,0))</f>
        <v>0.02</v>
      </c>
      <c r="O45" s="99" t="n">
        <f aca="false">N45</f>
        <v>0.02</v>
      </c>
      <c r="P45" s="100"/>
      <c r="Q45" s="99" t="n">
        <f aca="false">O45+L45+I45</f>
        <v>3.031</v>
      </c>
      <c r="R45" s="100"/>
      <c r="S45" s="35" t="n">
        <f aca="false">A46-A45</f>
        <v>31</v>
      </c>
      <c r="T45" s="101" t="n">
        <f aca="false">CHOOSE(F$3,A46+24,A45)</f>
        <v>37950</v>
      </c>
      <c r="U45" s="35" t="n">
        <f aca="false">T45-C$3</f>
        <v>1176</v>
      </c>
      <c r="V45" s="32" t="n">
        <f aca="false">VLOOKUP($A45,Table,MATCH(V$4,Curves,0))</f>
        <v>0.069737506100666</v>
      </c>
      <c r="W45" s="102" t="n">
        <f aca="false">1/(1+CHOOSE(F$3,(V46+($K$3/10000))/2,(V45+($K$3/10000))/2))^(2*U45/365.25)</f>
        <v>0.801955746503931</v>
      </c>
      <c r="X45" s="35" t="n">
        <f aca="false">IF(AND(mthbeg&lt;=A45,mthend&gt;=A45),1,0)</f>
        <v>0</v>
      </c>
      <c r="Y45" s="35" t="n">
        <f aca="false">S45*X45</f>
        <v>0</v>
      </c>
      <c r="AA45" s="89" t="n">
        <f aca="false">F45*G45</f>
        <v>0</v>
      </c>
      <c r="AB45" s="89" t="n">
        <f aca="false">$F45*H45</f>
        <v>0</v>
      </c>
      <c r="AC45" s="89" t="n">
        <f aca="false">$F45*I45</f>
        <v>0</v>
      </c>
      <c r="AD45" s="89" t="n">
        <f aca="false">$F45*J45</f>
        <v>-0</v>
      </c>
      <c r="AE45" s="89" t="n">
        <f aca="false">$F45*K45</f>
        <v>-0</v>
      </c>
      <c r="AF45" s="89" t="n">
        <f aca="false">$F45*L45</f>
        <v>-0</v>
      </c>
      <c r="AG45" s="89" t="n">
        <f aca="false">$F45*M45</f>
        <v>0</v>
      </c>
      <c r="AH45" s="89" t="n">
        <f aca="false">$F45*N45</f>
        <v>0</v>
      </c>
      <c r="AI45" s="89" t="n">
        <f aca="false">F45*O45</f>
        <v>0</v>
      </c>
      <c r="AJ45" s="93"/>
      <c r="AK45" s="89" t="n">
        <f aca="false">CHOOSE($G$3,AB45-AC45,AC45-AB45)</f>
        <v>0</v>
      </c>
      <c r="AL45" s="89" t="n">
        <f aca="false">CHOOSE($G$3,AE45-AF45,AF45-AE45)</f>
        <v>0</v>
      </c>
      <c r="AM45" s="89" t="n">
        <f aca="false">CHOOSE($G$3,AH45-AI45,AI45-AH45)</f>
        <v>0</v>
      </c>
      <c r="AN45" s="103" t="n">
        <f aca="false">SUM(AK45:AM45)</f>
        <v>0</v>
      </c>
      <c r="AP45" s="89" t="n">
        <f aca="false">CHOOSE($G$3,AA45-AB45,AB45-AA45)</f>
        <v>0</v>
      </c>
      <c r="AQ45" s="89" t="n">
        <f aca="false">CHOOSE($G$3,AD45-AE45,AE45-AD45)</f>
        <v>0</v>
      </c>
      <c r="AR45" s="89" t="n">
        <f aca="false">CHOOSE($G$3,AG45-AH45,AH45-AG45)</f>
        <v>0</v>
      </c>
      <c r="AS45" s="103" t="n">
        <f aca="false">AP45+AQ45+AR45</f>
        <v>0</v>
      </c>
      <c r="AT45" s="103"/>
      <c r="AU45" s="90" t="n">
        <f aca="false">AS45+AN45</f>
        <v>0</v>
      </c>
      <c r="AW45" s="90" t="n">
        <f aca="false">AI45+AF45+AC45</f>
        <v>0</v>
      </c>
      <c r="AX45" s="104"/>
    </row>
    <row r="46" customFormat="false" ht="12.75" hidden="false" customHeight="false" outlineLevel="0" collapsed="false">
      <c r="A46" s="94" t="n">
        <f aca="false">EDATE(A45,1)</f>
        <v>37926</v>
      </c>
      <c r="B46" s="95" t="n">
        <f aca="false">VLOOKUP(MONTH(A46),Volumes,3)</f>
        <v>10000</v>
      </c>
      <c r="C46" s="96"/>
      <c r="D46" s="97" t="n">
        <f aca="false">B46+C46</f>
        <v>10000</v>
      </c>
      <c r="E46" s="84" t="n">
        <f aca="false">IF(X46=0,0,IF(AND(X46=1,$H$3=1),D46*S46,IF($H$3=2,D46,"N/A")))</f>
        <v>0</v>
      </c>
      <c r="F46" s="84" t="n">
        <f aca="false">E46*W46</f>
        <v>0</v>
      </c>
      <c r="G46" s="32" t="n">
        <f aca="false">VLOOKUP($A46,Table,MATCH(G$4,Curves,0))</f>
        <v>3.106</v>
      </c>
      <c r="H46" s="98" t="n">
        <f aca="false">G46</f>
        <v>3.106</v>
      </c>
      <c r="I46" s="99" t="n">
        <f aca="false">H46</f>
        <v>3.106</v>
      </c>
      <c r="J46" s="32" t="n">
        <f aca="false">VLOOKUP($A46,Table,MATCH(J$4,Curves,0))</f>
        <v>-0.0135</v>
      </c>
      <c r="K46" s="98" t="n">
        <f aca="false">J46</f>
        <v>-0.0135</v>
      </c>
      <c r="L46" s="99" t="n">
        <f aca="false">K46</f>
        <v>-0.0135</v>
      </c>
      <c r="M46" s="32" t="n">
        <f aca="false">VLOOKUP($A46,Table,MATCH(M$4,Curves,0))</f>
        <v>0.01</v>
      </c>
      <c r="N46" s="98" t="n">
        <f aca="false">VLOOKUP($A46,Table,MATCH(N$4,Curves,0))</f>
        <v>0.02</v>
      </c>
      <c r="O46" s="99" t="n">
        <f aca="false">N46</f>
        <v>0.02</v>
      </c>
      <c r="P46" s="100"/>
      <c r="Q46" s="99" t="n">
        <f aca="false">O46+L46+I46</f>
        <v>3.1125</v>
      </c>
      <c r="R46" s="100"/>
      <c r="S46" s="35" t="n">
        <f aca="false">A47-A46</f>
        <v>30</v>
      </c>
      <c r="T46" s="101" t="n">
        <f aca="false">CHOOSE(F$3,A47+24,A46)</f>
        <v>37980</v>
      </c>
      <c r="U46" s="35" t="n">
        <f aca="false">T46-C$3</f>
        <v>1206</v>
      </c>
      <c r="V46" s="32" t="n">
        <f aca="false">VLOOKUP($A46,Table,MATCH(V$4,Curves,0))</f>
        <v>0.069735278400271</v>
      </c>
      <c r="W46" s="102" t="n">
        <f aca="false">1/(1+CHOOSE(F$3,(V47+($K$3/10000))/2,(V46+($K$3/10000))/2))^(2*U46/365.25)</f>
        <v>0.797458787788326</v>
      </c>
      <c r="X46" s="35" t="n">
        <f aca="false">IF(AND(mthbeg&lt;=A46,mthend&gt;=A46),1,0)</f>
        <v>0</v>
      </c>
      <c r="Y46" s="35" t="n">
        <f aca="false">S46*X46</f>
        <v>0</v>
      </c>
      <c r="AA46" s="89" t="n">
        <f aca="false">F46*G46</f>
        <v>0</v>
      </c>
      <c r="AB46" s="89" t="n">
        <f aca="false">$F46*H46</f>
        <v>0</v>
      </c>
      <c r="AC46" s="89" t="n">
        <f aca="false">$F46*I46</f>
        <v>0</v>
      </c>
      <c r="AD46" s="89" t="n">
        <f aca="false">$F46*J46</f>
        <v>-0</v>
      </c>
      <c r="AE46" s="89" t="n">
        <f aca="false">$F46*K46</f>
        <v>-0</v>
      </c>
      <c r="AF46" s="89" t="n">
        <f aca="false">$F46*L46</f>
        <v>-0</v>
      </c>
      <c r="AG46" s="89" t="n">
        <f aca="false">$F46*M46</f>
        <v>0</v>
      </c>
      <c r="AH46" s="89" t="n">
        <f aca="false">$F46*N46</f>
        <v>0</v>
      </c>
      <c r="AI46" s="89" t="n">
        <f aca="false">F46*O46</f>
        <v>0</v>
      </c>
      <c r="AJ46" s="93"/>
      <c r="AK46" s="89" t="n">
        <f aca="false">CHOOSE($G$3,AB46-AC46,AC46-AB46)</f>
        <v>0</v>
      </c>
      <c r="AL46" s="89" t="n">
        <f aca="false">CHOOSE($G$3,AE46-AF46,AF46-AE46)</f>
        <v>0</v>
      </c>
      <c r="AM46" s="89" t="n">
        <f aca="false">CHOOSE($G$3,AH46-AI46,AI46-AH46)</f>
        <v>0</v>
      </c>
      <c r="AN46" s="103" t="n">
        <f aca="false">SUM(AK46:AM46)</f>
        <v>0</v>
      </c>
      <c r="AP46" s="89" t="n">
        <f aca="false">CHOOSE($G$3,AA46-AB46,AB46-AA46)</f>
        <v>0</v>
      </c>
      <c r="AQ46" s="89" t="n">
        <f aca="false">CHOOSE($G$3,AD46-AE46,AE46-AD46)</f>
        <v>0</v>
      </c>
      <c r="AR46" s="89" t="n">
        <f aca="false">CHOOSE($G$3,AG46-AH46,AH46-AG46)</f>
        <v>0</v>
      </c>
      <c r="AS46" s="103" t="n">
        <f aca="false">AP46+AQ46+AR46</f>
        <v>0</v>
      </c>
      <c r="AT46" s="103"/>
      <c r="AU46" s="90" t="n">
        <f aca="false">AS46+AN46</f>
        <v>0</v>
      </c>
      <c r="AW46" s="90" t="n">
        <f aca="false">AI46+AF46+AC46</f>
        <v>0</v>
      </c>
      <c r="AX46" s="104"/>
    </row>
    <row r="47" customFormat="false" ht="12.75" hidden="false" customHeight="false" outlineLevel="0" collapsed="false">
      <c r="A47" s="94" t="n">
        <f aca="false">EDATE(A46,1)</f>
        <v>37956</v>
      </c>
      <c r="B47" s="95" t="n">
        <f aca="false">VLOOKUP(MONTH(A47),Volumes,3)</f>
        <v>10000</v>
      </c>
      <c r="C47" s="96"/>
      <c r="D47" s="97" t="n">
        <f aca="false">B47+C47</f>
        <v>10000</v>
      </c>
      <c r="E47" s="84" t="n">
        <f aca="false">IF(X47=0,0,IF(AND(X47=1,$H$3=1),D47*S47,IF($H$3=2,D47,"N/A")))</f>
        <v>0</v>
      </c>
      <c r="F47" s="84" t="n">
        <f aca="false">E47*W47</f>
        <v>0</v>
      </c>
      <c r="G47" s="32" t="n">
        <f aca="false">VLOOKUP($A47,Table,MATCH(G$4,Curves,0))</f>
        <v>3.192</v>
      </c>
      <c r="H47" s="98" t="n">
        <f aca="false">G47</f>
        <v>3.192</v>
      </c>
      <c r="I47" s="99" t="n">
        <f aca="false">H47</f>
        <v>3.192</v>
      </c>
      <c r="J47" s="32" t="n">
        <f aca="false">VLOOKUP($A47,Table,MATCH(J$4,Curves,0))</f>
        <v>-0.0135</v>
      </c>
      <c r="K47" s="98" t="n">
        <f aca="false">J47</f>
        <v>-0.0135</v>
      </c>
      <c r="L47" s="99" t="n">
        <f aca="false">K47</f>
        <v>-0.0135</v>
      </c>
      <c r="M47" s="32" t="n">
        <f aca="false">VLOOKUP($A47,Table,MATCH(M$4,Curves,0))</f>
        <v>0.01</v>
      </c>
      <c r="N47" s="98" t="n">
        <f aca="false">VLOOKUP($A47,Table,MATCH(N$4,Curves,0))</f>
        <v>0.02</v>
      </c>
      <c r="O47" s="99" t="n">
        <f aca="false">N47</f>
        <v>0.02</v>
      </c>
      <c r="P47" s="100"/>
      <c r="Q47" s="99" t="n">
        <f aca="false">O47+L47+I47</f>
        <v>3.1985</v>
      </c>
      <c r="R47" s="100"/>
      <c r="S47" s="35" t="n">
        <f aca="false">A48-A47</f>
        <v>31</v>
      </c>
      <c r="T47" s="101" t="n">
        <f aca="false">CHOOSE(F$3,A48+24,A47)</f>
        <v>38011</v>
      </c>
      <c r="U47" s="35" t="n">
        <f aca="false">T47-C$3</f>
        <v>1237</v>
      </c>
      <c r="V47" s="32" t="n">
        <f aca="false">VLOOKUP($A47,Table,MATCH(V$4,Curves,0))</f>
        <v>0.069733122561181</v>
      </c>
      <c r="W47" s="102" t="n">
        <f aca="false">1/(1+CHOOSE(F$3,(V48+($K$3/10000))/2,(V47+($K$3/10000))/2))^(2*U47/365.25)</f>
        <v>0.792822379568132</v>
      </c>
      <c r="X47" s="35" t="n">
        <f aca="false">IF(AND(mthbeg&lt;=A47,mthend&gt;=A47),1,0)</f>
        <v>0</v>
      </c>
      <c r="Y47" s="35" t="n">
        <f aca="false">S47*X47</f>
        <v>0</v>
      </c>
      <c r="AA47" s="89" t="n">
        <f aca="false">F47*G47</f>
        <v>0</v>
      </c>
      <c r="AB47" s="89" t="n">
        <f aca="false">$F47*H47</f>
        <v>0</v>
      </c>
      <c r="AC47" s="89" t="n">
        <f aca="false">$F47*I47</f>
        <v>0</v>
      </c>
      <c r="AD47" s="89" t="n">
        <f aca="false">$F47*J47</f>
        <v>-0</v>
      </c>
      <c r="AE47" s="89" t="n">
        <f aca="false">$F47*K47</f>
        <v>-0</v>
      </c>
      <c r="AF47" s="89" t="n">
        <f aca="false">$F47*L47</f>
        <v>-0</v>
      </c>
      <c r="AG47" s="89" t="n">
        <f aca="false">$F47*M47</f>
        <v>0</v>
      </c>
      <c r="AH47" s="89" t="n">
        <f aca="false">$F47*N47</f>
        <v>0</v>
      </c>
      <c r="AI47" s="89" t="n">
        <f aca="false">F47*O47</f>
        <v>0</v>
      </c>
      <c r="AJ47" s="93"/>
      <c r="AK47" s="89" t="n">
        <f aca="false">CHOOSE($G$3,AB47-AC47,AC47-AB47)</f>
        <v>0</v>
      </c>
      <c r="AL47" s="89" t="n">
        <f aca="false">CHOOSE($G$3,AE47-AF47,AF47-AE47)</f>
        <v>0</v>
      </c>
      <c r="AM47" s="89" t="n">
        <f aca="false">CHOOSE($G$3,AH47-AI47,AI47-AH47)</f>
        <v>0</v>
      </c>
      <c r="AN47" s="103" t="n">
        <f aca="false">SUM(AK47:AM47)</f>
        <v>0</v>
      </c>
      <c r="AP47" s="89" t="n">
        <f aca="false">CHOOSE($G$3,AA47-AB47,AB47-AA47)</f>
        <v>0</v>
      </c>
      <c r="AQ47" s="89" t="n">
        <f aca="false">CHOOSE($G$3,AD47-AE47,AE47-AD47)</f>
        <v>0</v>
      </c>
      <c r="AR47" s="89" t="n">
        <f aca="false">CHOOSE($G$3,AG47-AH47,AH47-AG47)</f>
        <v>0</v>
      </c>
      <c r="AS47" s="103" t="n">
        <f aca="false">AP47+AQ47+AR47</f>
        <v>0</v>
      </c>
      <c r="AT47" s="103"/>
      <c r="AU47" s="90" t="n">
        <f aca="false">AS47+AN47</f>
        <v>0</v>
      </c>
      <c r="AW47" s="90" t="n">
        <f aca="false">AI47+AF47+AC47</f>
        <v>0</v>
      </c>
      <c r="AX47" s="104"/>
    </row>
    <row r="48" customFormat="false" ht="12.75" hidden="false" customHeight="false" outlineLevel="0" collapsed="false">
      <c r="A48" s="94" t="n">
        <f aca="false">EDATE(A47,1)</f>
        <v>37987</v>
      </c>
      <c r="B48" s="95" t="n">
        <f aca="false">VLOOKUP(MONTH(A48),Volumes,3)</f>
        <v>10000</v>
      </c>
      <c r="C48" s="96"/>
      <c r="D48" s="97" t="n">
        <f aca="false">B48+C48</f>
        <v>10000</v>
      </c>
      <c r="E48" s="84" t="n">
        <f aca="false">IF(X48=0,0,IF(AND(X48=1,$H$3=1),D48*S48,IF($H$3=2,D48,"N/A")))</f>
        <v>0</v>
      </c>
      <c r="F48" s="84" t="n">
        <f aca="false">E48*W48</f>
        <v>0</v>
      </c>
      <c r="G48" s="32" t="n">
        <f aca="false">VLOOKUP($A48,Table,MATCH(G$4,Curves,0))</f>
        <v>3.289</v>
      </c>
      <c r="H48" s="98" t="n">
        <f aca="false">G48</f>
        <v>3.289</v>
      </c>
      <c r="I48" s="99" t="n">
        <f aca="false">H48</f>
        <v>3.289</v>
      </c>
      <c r="J48" s="32" t="n">
        <f aca="false">VLOOKUP($A48,Table,MATCH(J$4,Curves,0))</f>
        <v>-0.0135</v>
      </c>
      <c r="K48" s="98" t="n">
        <f aca="false">J48</f>
        <v>-0.0135</v>
      </c>
      <c r="L48" s="99" t="n">
        <f aca="false">K48</f>
        <v>-0.0135</v>
      </c>
      <c r="M48" s="32" t="n">
        <f aca="false">VLOOKUP($A48,Table,MATCH(M$4,Curves,0))</f>
        <v>0.01</v>
      </c>
      <c r="N48" s="98" t="n">
        <f aca="false">VLOOKUP($A48,Table,MATCH(N$4,Curves,0))</f>
        <v>0.02</v>
      </c>
      <c r="O48" s="99" t="n">
        <f aca="false">N48</f>
        <v>0.02</v>
      </c>
      <c r="P48" s="100"/>
      <c r="Q48" s="99" t="n">
        <f aca="false">O48+L48+I48</f>
        <v>3.2955</v>
      </c>
      <c r="R48" s="100"/>
      <c r="S48" s="35" t="n">
        <f aca="false">A49-A48</f>
        <v>31</v>
      </c>
      <c r="T48" s="101" t="n">
        <f aca="false">CHOOSE(F$3,A49+24,A48)</f>
        <v>38042</v>
      </c>
      <c r="U48" s="35" t="n">
        <f aca="false">T48-C$3</f>
        <v>1268</v>
      </c>
      <c r="V48" s="32" t="n">
        <f aca="false">VLOOKUP($A48,Table,MATCH(V$4,Curves,0))</f>
        <v>0.06973718699694</v>
      </c>
      <c r="W48" s="102" t="n">
        <f aca="false">1/(1+CHOOSE(F$3,(V49+($K$3/10000))/2,(V48+($K$3/10000))/2))^(2*U48/365.25)</f>
        <v>0.788194655575548</v>
      </c>
      <c r="X48" s="35" t="n">
        <f aca="false">IF(AND(mthbeg&lt;=A48,mthend&gt;=A48),1,0)</f>
        <v>0</v>
      </c>
      <c r="Y48" s="35" t="n">
        <f aca="false">S48*X48</f>
        <v>0</v>
      </c>
      <c r="AA48" s="89" t="n">
        <f aca="false">F48*G48</f>
        <v>0</v>
      </c>
      <c r="AB48" s="89" t="n">
        <f aca="false">$F48*H48</f>
        <v>0</v>
      </c>
      <c r="AC48" s="89" t="n">
        <f aca="false">$F48*I48</f>
        <v>0</v>
      </c>
      <c r="AD48" s="89" t="n">
        <f aca="false">$F48*J48</f>
        <v>-0</v>
      </c>
      <c r="AE48" s="89" t="n">
        <f aca="false">$F48*K48</f>
        <v>-0</v>
      </c>
      <c r="AF48" s="89" t="n">
        <f aca="false">$F48*L48</f>
        <v>-0</v>
      </c>
      <c r="AG48" s="89" t="n">
        <f aca="false">$F48*M48</f>
        <v>0</v>
      </c>
      <c r="AH48" s="89" t="n">
        <f aca="false">$F48*N48</f>
        <v>0</v>
      </c>
      <c r="AI48" s="89" t="n">
        <f aca="false">F48*O48</f>
        <v>0</v>
      </c>
      <c r="AJ48" s="93"/>
      <c r="AK48" s="89" t="n">
        <f aca="false">CHOOSE($G$3,AB48-AC48,AC48-AB48)</f>
        <v>0</v>
      </c>
      <c r="AL48" s="89" t="n">
        <f aca="false">CHOOSE($G$3,AE48-AF48,AF48-AE48)</f>
        <v>0</v>
      </c>
      <c r="AM48" s="89" t="n">
        <f aca="false">CHOOSE($G$3,AH48-AI48,AI48-AH48)</f>
        <v>0</v>
      </c>
      <c r="AN48" s="103" t="n">
        <f aca="false">SUM(AK48:AM48)</f>
        <v>0</v>
      </c>
      <c r="AP48" s="89" t="n">
        <f aca="false">CHOOSE($G$3,AA48-AB48,AB48-AA48)</f>
        <v>0</v>
      </c>
      <c r="AQ48" s="89" t="n">
        <f aca="false">CHOOSE($G$3,AD48-AE48,AE48-AD48)</f>
        <v>0</v>
      </c>
      <c r="AR48" s="89" t="n">
        <f aca="false">CHOOSE($G$3,AG48-AH48,AH48-AG48)</f>
        <v>0</v>
      </c>
      <c r="AS48" s="103" t="n">
        <f aca="false">AP48+AQ48+AR48</f>
        <v>0</v>
      </c>
      <c r="AT48" s="103"/>
      <c r="AU48" s="90" t="n">
        <f aca="false">AS48+AN48</f>
        <v>0</v>
      </c>
      <c r="AW48" s="90" t="n">
        <f aca="false">AI48+AF48+AC48</f>
        <v>0</v>
      </c>
      <c r="AX48" s="104"/>
    </row>
    <row r="49" customFormat="false" ht="12.75" hidden="false" customHeight="false" outlineLevel="0" collapsed="false">
      <c r="A49" s="94" t="n">
        <f aca="false">EDATE(A48,1)</f>
        <v>38018</v>
      </c>
      <c r="B49" s="95" t="n">
        <f aca="false">VLOOKUP(MONTH(A49),Volumes,3)</f>
        <v>10000</v>
      </c>
      <c r="C49" s="96"/>
      <c r="D49" s="97" t="n">
        <f aca="false">B49+C49</f>
        <v>10000</v>
      </c>
      <c r="E49" s="84" t="n">
        <f aca="false">IF(X49=0,0,IF(AND(X49=1,$H$3=1),D49*S49,IF($H$3=2,D49,"N/A")))</f>
        <v>0</v>
      </c>
      <c r="F49" s="84" t="n">
        <f aca="false">E49*W49</f>
        <v>0</v>
      </c>
      <c r="G49" s="32" t="n">
        <f aca="false">VLOOKUP($A49,Table,MATCH(G$4,Curves,0))</f>
        <v>3.163</v>
      </c>
      <c r="H49" s="98" t="n">
        <f aca="false">G49</f>
        <v>3.163</v>
      </c>
      <c r="I49" s="99" t="n">
        <f aca="false">H49</f>
        <v>3.163</v>
      </c>
      <c r="J49" s="32" t="n">
        <f aca="false">VLOOKUP($A49,Table,MATCH(J$4,Curves,0))</f>
        <v>-0.0135</v>
      </c>
      <c r="K49" s="98" t="n">
        <f aca="false">J49</f>
        <v>-0.0135</v>
      </c>
      <c r="L49" s="99" t="n">
        <f aca="false">K49</f>
        <v>-0.0135</v>
      </c>
      <c r="M49" s="32" t="n">
        <f aca="false">VLOOKUP($A49,Table,MATCH(M$4,Curves,0))</f>
        <v>0.01</v>
      </c>
      <c r="N49" s="98" t="n">
        <f aca="false">VLOOKUP($A49,Table,MATCH(N$4,Curves,0))</f>
        <v>0.02</v>
      </c>
      <c r="O49" s="99" t="n">
        <f aca="false">N49</f>
        <v>0.02</v>
      </c>
      <c r="P49" s="100"/>
      <c r="Q49" s="99" t="n">
        <f aca="false">O49+L49+I49</f>
        <v>3.1695</v>
      </c>
      <c r="R49" s="100"/>
      <c r="S49" s="35" t="n">
        <f aca="false">A50-A49</f>
        <v>29</v>
      </c>
      <c r="T49" s="101" t="n">
        <f aca="false">CHOOSE(F$3,A50+24,A49)</f>
        <v>38071</v>
      </c>
      <c r="U49" s="35" t="n">
        <f aca="false">T49-C$3</f>
        <v>1297</v>
      </c>
      <c r="V49" s="32" t="n">
        <f aca="false">VLOOKUP($A49,Table,MATCH(V$4,Curves,0))</f>
        <v>0.069747963044622</v>
      </c>
      <c r="W49" s="102" t="n">
        <f aca="false">1/(1+CHOOSE(F$3,(V50+($K$3/10000))/2,(V49+($K$3/10000))/2))^(2*U49/365.25)</f>
        <v>0.783888697542315</v>
      </c>
      <c r="X49" s="35" t="n">
        <f aca="false">IF(AND(mthbeg&lt;=A49,mthend&gt;=A49),1,0)</f>
        <v>0</v>
      </c>
      <c r="Y49" s="35" t="n">
        <f aca="false">S49*X49</f>
        <v>0</v>
      </c>
      <c r="AA49" s="89" t="n">
        <f aca="false">F49*G49</f>
        <v>0</v>
      </c>
      <c r="AB49" s="89" t="n">
        <f aca="false">$F49*H49</f>
        <v>0</v>
      </c>
      <c r="AC49" s="89" t="n">
        <f aca="false">$F49*I49</f>
        <v>0</v>
      </c>
      <c r="AD49" s="89" t="n">
        <f aca="false">$F49*J49</f>
        <v>-0</v>
      </c>
      <c r="AE49" s="89" t="n">
        <f aca="false">$F49*K49</f>
        <v>-0</v>
      </c>
      <c r="AF49" s="89" t="n">
        <f aca="false">$F49*L49</f>
        <v>-0</v>
      </c>
      <c r="AG49" s="89" t="n">
        <f aca="false">$F49*M49</f>
        <v>0</v>
      </c>
      <c r="AH49" s="89" t="n">
        <f aca="false">$F49*N49</f>
        <v>0</v>
      </c>
      <c r="AI49" s="89" t="n">
        <f aca="false">F49*O49</f>
        <v>0</v>
      </c>
      <c r="AJ49" s="93"/>
      <c r="AK49" s="89" t="n">
        <f aca="false">CHOOSE($G$3,AB49-AC49,AC49-AB49)</f>
        <v>0</v>
      </c>
      <c r="AL49" s="89" t="n">
        <f aca="false">CHOOSE($G$3,AE49-AF49,AF49-AE49)</f>
        <v>0</v>
      </c>
      <c r="AM49" s="89" t="n">
        <f aca="false">CHOOSE($G$3,AH49-AI49,AI49-AH49)</f>
        <v>0</v>
      </c>
      <c r="AN49" s="103" t="n">
        <f aca="false">SUM(AK49:AM49)</f>
        <v>0</v>
      </c>
      <c r="AP49" s="89" t="n">
        <f aca="false">CHOOSE($G$3,AA49-AB49,AB49-AA49)</f>
        <v>0</v>
      </c>
      <c r="AQ49" s="89" t="n">
        <f aca="false">CHOOSE($G$3,AD49-AE49,AE49-AD49)</f>
        <v>0</v>
      </c>
      <c r="AR49" s="89" t="n">
        <f aca="false">CHOOSE($G$3,AG49-AH49,AH49-AG49)</f>
        <v>0</v>
      </c>
      <c r="AS49" s="103" t="n">
        <f aca="false">AP49+AQ49+AR49</f>
        <v>0</v>
      </c>
      <c r="AT49" s="103"/>
      <c r="AU49" s="90" t="n">
        <f aca="false">AS49+AN49</f>
        <v>0</v>
      </c>
      <c r="AW49" s="90" t="n">
        <f aca="false">AI49+AF49+AC49</f>
        <v>0</v>
      </c>
      <c r="AX49" s="104"/>
    </row>
    <row r="50" customFormat="false" ht="12.75" hidden="false" customHeight="false" outlineLevel="0" collapsed="false">
      <c r="A50" s="94" t="n">
        <f aca="false">EDATE(A49,1)</f>
        <v>38047</v>
      </c>
      <c r="B50" s="95" t="n">
        <f aca="false">VLOOKUP(MONTH(A50),Volumes,3)</f>
        <v>10000</v>
      </c>
      <c r="C50" s="96"/>
      <c r="D50" s="97" t="n">
        <f aca="false">B50+C50</f>
        <v>10000</v>
      </c>
      <c r="E50" s="84" t="n">
        <f aca="false">IF(X50=0,0,IF(AND(X50=1,$H$3=1),D50*S50,IF($H$3=2,D50,"N/A")))</f>
        <v>0</v>
      </c>
      <c r="F50" s="84" t="n">
        <f aca="false">E50*W50</f>
        <v>0</v>
      </c>
      <c r="G50" s="32" t="n">
        <f aca="false">VLOOKUP($A50,Table,MATCH(G$4,Curves,0))</f>
        <v>3.026</v>
      </c>
      <c r="H50" s="98" t="n">
        <f aca="false">G50</f>
        <v>3.026</v>
      </c>
      <c r="I50" s="99" t="n">
        <f aca="false">H50</f>
        <v>3.026</v>
      </c>
      <c r="J50" s="32" t="n">
        <f aca="false">VLOOKUP($A50,Table,MATCH(J$4,Curves,0))</f>
        <v>-0.0135</v>
      </c>
      <c r="K50" s="98" t="n">
        <f aca="false">J50</f>
        <v>-0.0135</v>
      </c>
      <c r="L50" s="99" t="n">
        <f aca="false">K50</f>
        <v>-0.0135</v>
      </c>
      <c r="M50" s="32" t="n">
        <f aca="false">VLOOKUP($A50,Table,MATCH(M$4,Curves,0))</f>
        <v>0.01</v>
      </c>
      <c r="N50" s="98" t="n">
        <f aca="false">VLOOKUP($A50,Table,MATCH(N$4,Curves,0))</f>
        <v>0.02</v>
      </c>
      <c r="O50" s="99" t="n">
        <f aca="false">N50</f>
        <v>0.02</v>
      </c>
      <c r="P50" s="100"/>
      <c r="Q50" s="99" t="n">
        <f aca="false">O50+L50+I50</f>
        <v>3.0325</v>
      </c>
      <c r="R50" s="100"/>
      <c r="S50" s="35" t="n">
        <f aca="false">A51-A50</f>
        <v>31</v>
      </c>
      <c r="T50" s="101" t="n">
        <f aca="false">CHOOSE(F$3,A51+24,A50)</f>
        <v>38102</v>
      </c>
      <c r="U50" s="35" t="n">
        <f aca="false">T50-C$3</f>
        <v>1328</v>
      </c>
      <c r="V50" s="32" t="n">
        <f aca="false">VLOOKUP($A50,Table,MATCH(V$4,Curves,0))</f>
        <v>0.069758043863456</v>
      </c>
      <c r="W50" s="102" t="n">
        <f aca="false">1/(1+CHOOSE(F$3,(V51+($K$3/10000))/2,(V50+($K$3/10000))/2))^(2*U50/365.25)</f>
        <v>0.779328535464668</v>
      </c>
      <c r="X50" s="35" t="n">
        <f aca="false">IF(AND(mthbeg&lt;=A50,mthend&gt;=A50),1,0)</f>
        <v>0</v>
      </c>
      <c r="Y50" s="35" t="n">
        <f aca="false">S50*X50</f>
        <v>0</v>
      </c>
      <c r="AA50" s="89" t="n">
        <f aca="false">F50*G50</f>
        <v>0</v>
      </c>
      <c r="AB50" s="89" t="n">
        <f aca="false">$F50*H50</f>
        <v>0</v>
      </c>
      <c r="AC50" s="89" t="n">
        <f aca="false">$F50*I50</f>
        <v>0</v>
      </c>
      <c r="AD50" s="89" t="n">
        <f aca="false">$F50*J50</f>
        <v>-0</v>
      </c>
      <c r="AE50" s="89" t="n">
        <f aca="false">$F50*K50</f>
        <v>-0</v>
      </c>
      <c r="AF50" s="89" t="n">
        <f aca="false">$F50*L50</f>
        <v>-0</v>
      </c>
      <c r="AG50" s="89" t="n">
        <f aca="false">$F50*M50</f>
        <v>0</v>
      </c>
      <c r="AH50" s="89" t="n">
        <f aca="false">$F50*N50</f>
        <v>0</v>
      </c>
      <c r="AI50" s="89" t="n">
        <f aca="false">F50*O50</f>
        <v>0</v>
      </c>
      <c r="AJ50" s="93"/>
      <c r="AK50" s="89" t="n">
        <f aca="false">CHOOSE($G$3,AB50-AC50,AC50-AB50)</f>
        <v>0</v>
      </c>
      <c r="AL50" s="89" t="n">
        <f aca="false">CHOOSE($G$3,AE50-AF50,AF50-AE50)</f>
        <v>0</v>
      </c>
      <c r="AM50" s="89" t="n">
        <f aca="false">CHOOSE($G$3,AH50-AI50,AI50-AH50)</f>
        <v>0</v>
      </c>
      <c r="AN50" s="103" t="n">
        <f aca="false">SUM(AK50:AM50)</f>
        <v>0</v>
      </c>
      <c r="AP50" s="89" t="n">
        <f aca="false">CHOOSE($G$3,AA50-AB50,AB50-AA50)</f>
        <v>0</v>
      </c>
      <c r="AQ50" s="89" t="n">
        <f aca="false">CHOOSE($G$3,AD50-AE50,AE50-AD50)</f>
        <v>0</v>
      </c>
      <c r="AR50" s="89" t="n">
        <f aca="false">CHOOSE($G$3,AG50-AH50,AH50-AG50)</f>
        <v>0</v>
      </c>
      <c r="AS50" s="103" t="n">
        <f aca="false">AP50+AQ50+AR50</f>
        <v>0</v>
      </c>
      <c r="AT50" s="103"/>
      <c r="AU50" s="90" t="n">
        <f aca="false">AS50+AN50</f>
        <v>0</v>
      </c>
      <c r="AW50" s="90" t="n">
        <f aca="false">AI50+AF50+AC50</f>
        <v>0</v>
      </c>
      <c r="AX50" s="104"/>
    </row>
    <row r="51" customFormat="false" ht="12.75" hidden="false" customHeight="false" outlineLevel="0" collapsed="false">
      <c r="A51" s="94" t="n">
        <f aca="false">EDATE(A50,1)</f>
        <v>38078</v>
      </c>
      <c r="B51" s="95" t="n">
        <f aca="false">VLOOKUP(MONTH(A51),Volumes,3)</f>
        <v>10000</v>
      </c>
      <c r="C51" s="96"/>
      <c r="D51" s="97" t="n">
        <f aca="false">B51+C51</f>
        <v>10000</v>
      </c>
      <c r="E51" s="84" t="n">
        <f aca="false">IF(X51=0,0,IF(AND(X51=1,$H$3=1),D51*S51,IF($H$3=2,D51,"N/A")))</f>
        <v>0</v>
      </c>
      <c r="F51" s="84" t="n">
        <f aca="false">E51*W51</f>
        <v>0</v>
      </c>
      <c r="G51" s="32" t="n">
        <f aca="false">VLOOKUP($A51,Table,MATCH(G$4,Curves,0))</f>
        <v>2.889</v>
      </c>
      <c r="H51" s="98" t="n">
        <f aca="false">G51</f>
        <v>2.889</v>
      </c>
      <c r="I51" s="99" t="n">
        <f aca="false">H51</f>
        <v>2.889</v>
      </c>
      <c r="J51" s="32" t="n">
        <f aca="false">VLOOKUP($A51,Table,MATCH(J$4,Curves,0))</f>
        <v>-0.001</v>
      </c>
      <c r="K51" s="98" t="n">
        <f aca="false">J51</f>
        <v>-0.001</v>
      </c>
      <c r="L51" s="99" t="n">
        <f aca="false">K51</f>
        <v>-0.001</v>
      </c>
      <c r="M51" s="32" t="n">
        <f aca="false">VLOOKUP($A51,Table,MATCH(M$4,Curves,0))</f>
        <v>0.01</v>
      </c>
      <c r="N51" s="98" t="n">
        <f aca="false">VLOOKUP($A51,Table,MATCH(N$4,Curves,0))</f>
        <v>0.02</v>
      </c>
      <c r="O51" s="99" t="n">
        <f aca="false">N51</f>
        <v>0.02</v>
      </c>
      <c r="P51" s="100"/>
      <c r="Q51" s="99" t="n">
        <f aca="false">O51+L51+I51</f>
        <v>2.908</v>
      </c>
      <c r="R51" s="100"/>
      <c r="S51" s="35" t="n">
        <f aca="false">A52-A51</f>
        <v>30</v>
      </c>
      <c r="T51" s="101" t="n">
        <f aca="false">CHOOSE(F$3,A52+24,A51)</f>
        <v>38132</v>
      </c>
      <c r="U51" s="35" t="n">
        <f aca="false">T51-C$3</f>
        <v>1358</v>
      </c>
      <c r="V51" s="32" t="n">
        <f aca="false">VLOOKUP($A51,Table,MATCH(V$4,Curves,0))</f>
        <v>0.069762215954341</v>
      </c>
      <c r="W51" s="102" t="n">
        <f aca="false">1/(1+CHOOSE(F$3,(V52+($K$3/10000))/2,(V51+($K$3/10000))/2))^(2*U51/365.25)</f>
        <v>0.774959209859002</v>
      </c>
      <c r="X51" s="35" t="n">
        <f aca="false">IF(AND(mthbeg&lt;=A51,mthend&gt;=A51),1,0)</f>
        <v>0</v>
      </c>
      <c r="Y51" s="35" t="n">
        <f aca="false">S51*X51</f>
        <v>0</v>
      </c>
      <c r="AA51" s="89" t="n">
        <f aca="false">F51*G51</f>
        <v>0</v>
      </c>
      <c r="AB51" s="89" t="n">
        <f aca="false">$F51*H51</f>
        <v>0</v>
      </c>
      <c r="AC51" s="89" t="n">
        <f aca="false">$F51*I51</f>
        <v>0</v>
      </c>
      <c r="AD51" s="89" t="n">
        <f aca="false">$F51*J51</f>
        <v>-0</v>
      </c>
      <c r="AE51" s="89" t="n">
        <f aca="false">$F51*K51</f>
        <v>-0</v>
      </c>
      <c r="AF51" s="89" t="n">
        <f aca="false">$F51*L51</f>
        <v>-0</v>
      </c>
      <c r="AG51" s="89" t="n">
        <f aca="false">$F51*M51</f>
        <v>0</v>
      </c>
      <c r="AH51" s="89" t="n">
        <f aca="false">$F51*N51</f>
        <v>0</v>
      </c>
      <c r="AI51" s="89" t="n">
        <f aca="false">F51*O51</f>
        <v>0</v>
      </c>
      <c r="AJ51" s="93"/>
      <c r="AK51" s="89" t="n">
        <f aca="false">CHOOSE($G$3,AB51-AC51,AC51-AB51)</f>
        <v>0</v>
      </c>
      <c r="AL51" s="89" t="n">
        <f aca="false">CHOOSE($G$3,AE51-AF51,AF51-AE51)</f>
        <v>0</v>
      </c>
      <c r="AM51" s="89" t="n">
        <f aca="false">CHOOSE($G$3,AH51-AI51,AI51-AH51)</f>
        <v>0</v>
      </c>
      <c r="AN51" s="103" t="n">
        <f aca="false">SUM(AK51:AM51)</f>
        <v>0</v>
      </c>
      <c r="AP51" s="89" t="n">
        <f aca="false">CHOOSE($G$3,AA51-AB51,AB51-AA51)</f>
        <v>0</v>
      </c>
      <c r="AQ51" s="89" t="n">
        <f aca="false">CHOOSE($G$3,AD51-AE51,AE51-AD51)</f>
        <v>0</v>
      </c>
      <c r="AR51" s="89" t="n">
        <f aca="false">CHOOSE($G$3,AG51-AH51,AH51-AG51)</f>
        <v>0</v>
      </c>
      <c r="AS51" s="103" t="n">
        <f aca="false">AP51+AQ51+AR51</f>
        <v>0</v>
      </c>
      <c r="AT51" s="103"/>
      <c r="AU51" s="90" t="n">
        <f aca="false">AS51+AN51</f>
        <v>0</v>
      </c>
      <c r="AW51" s="90" t="n">
        <f aca="false">AI51+AF51+AC51</f>
        <v>0</v>
      </c>
      <c r="AX51" s="104"/>
    </row>
    <row r="52" customFormat="false" ht="12.75" hidden="false" customHeight="false" outlineLevel="0" collapsed="false">
      <c r="A52" s="94" t="n">
        <f aca="false">EDATE(A51,1)</f>
        <v>38108</v>
      </c>
      <c r="B52" s="95" t="n">
        <f aca="false">VLOOKUP(MONTH(A52),Volumes,3)</f>
        <v>10000</v>
      </c>
      <c r="C52" s="96"/>
      <c r="D52" s="97" t="n">
        <f aca="false">B52+C52</f>
        <v>10000</v>
      </c>
      <c r="E52" s="84" t="n">
        <f aca="false">IF(X52=0,0,IF(AND(X52=1,$H$3=1),D52*S52,IF($H$3=2,D52,"N/A")))</f>
        <v>0</v>
      </c>
      <c r="F52" s="84" t="n">
        <f aca="false">E52*W52</f>
        <v>0</v>
      </c>
      <c r="G52" s="32" t="n">
        <f aca="false">VLOOKUP($A52,Table,MATCH(G$4,Curves,0))</f>
        <v>2.875</v>
      </c>
      <c r="H52" s="98" t="n">
        <f aca="false">G52</f>
        <v>2.875</v>
      </c>
      <c r="I52" s="99" t="n">
        <f aca="false">H52</f>
        <v>2.875</v>
      </c>
      <c r="J52" s="32" t="n">
        <f aca="false">VLOOKUP($A52,Table,MATCH(J$4,Curves,0))</f>
        <v>-0.001</v>
      </c>
      <c r="K52" s="98" t="n">
        <f aca="false">J52</f>
        <v>-0.001</v>
      </c>
      <c r="L52" s="99" t="n">
        <f aca="false">K52</f>
        <v>-0.001</v>
      </c>
      <c r="M52" s="32" t="n">
        <f aca="false">VLOOKUP($A52,Table,MATCH(M$4,Curves,0))</f>
        <v>0.01</v>
      </c>
      <c r="N52" s="98" t="n">
        <f aca="false">VLOOKUP($A52,Table,MATCH(N$4,Curves,0))</f>
        <v>0.02</v>
      </c>
      <c r="O52" s="99" t="n">
        <f aca="false">N52</f>
        <v>0.02</v>
      </c>
      <c r="P52" s="100"/>
      <c r="Q52" s="99" t="n">
        <f aca="false">O52+L52+I52</f>
        <v>2.894</v>
      </c>
      <c r="R52" s="100"/>
      <c r="S52" s="35" t="n">
        <f aca="false">A53-A52</f>
        <v>31</v>
      </c>
      <c r="T52" s="101" t="n">
        <f aca="false">CHOOSE(F$3,A53+24,A52)</f>
        <v>38163</v>
      </c>
      <c r="U52" s="35" t="n">
        <f aca="false">T52-C$3</f>
        <v>1389</v>
      </c>
      <c r="V52" s="32" t="n">
        <f aca="false">VLOOKUP($A52,Table,MATCH(V$4,Curves,0))</f>
        <v>0.069759436473925</v>
      </c>
      <c r="W52" s="102" t="n">
        <f aca="false">1/(1+CHOOSE(F$3,(V53+($K$3/10000))/2,(V52+($K$3/10000))/2))^(2*U52/365.25)</f>
        <v>0.770470330771492</v>
      </c>
      <c r="X52" s="35" t="n">
        <f aca="false">IF(AND(mthbeg&lt;=A52,mthend&gt;=A52),1,0)</f>
        <v>0</v>
      </c>
      <c r="Y52" s="35" t="n">
        <f aca="false">S52*X52</f>
        <v>0</v>
      </c>
      <c r="AA52" s="89" t="n">
        <f aca="false">F52*G52</f>
        <v>0</v>
      </c>
      <c r="AB52" s="89" t="n">
        <f aca="false">$F52*H52</f>
        <v>0</v>
      </c>
      <c r="AC52" s="89" t="n">
        <f aca="false">$F52*I52</f>
        <v>0</v>
      </c>
      <c r="AD52" s="89" t="n">
        <f aca="false">$F52*J52</f>
        <v>-0</v>
      </c>
      <c r="AE52" s="89" t="n">
        <f aca="false">$F52*K52</f>
        <v>-0</v>
      </c>
      <c r="AF52" s="89" t="n">
        <f aca="false">$F52*L52</f>
        <v>-0</v>
      </c>
      <c r="AG52" s="89" t="n">
        <f aca="false">$F52*M52</f>
        <v>0</v>
      </c>
      <c r="AH52" s="89" t="n">
        <f aca="false">$F52*N52</f>
        <v>0</v>
      </c>
      <c r="AI52" s="89" t="n">
        <f aca="false">F52*O52</f>
        <v>0</v>
      </c>
      <c r="AJ52" s="93"/>
      <c r="AK52" s="89" t="n">
        <f aca="false">CHOOSE($G$3,AB52-AC52,AC52-AB52)</f>
        <v>0</v>
      </c>
      <c r="AL52" s="89" t="n">
        <f aca="false">CHOOSE($G$3,AE52-AF52,AF52-AE52)</f>
        <v>0</v>
      </c>
      <c r="AM52" s="89" t="n">
        <f aca="false">CHOOSE($G$3,AH52-AI52,AI52-AH52)</f>
        <v>0</v>
      </c>
      <c r="AN52" s="103" t="n">
        <f aca="false">SUM(AK52:AM52)</f>
        <v>0</v>
      </c>
      <c r="AP52" s="89" t="n">
        <f aca="false">CHOOSE($G$3,AA52-AB52,AB52-AA52)</f>
        <v>0</v>
      </c>
      <c r="AQ52" s="89" t="n">
        <f aca="false">CHOOSE($G$3,AD52-AE52,AE52-AD52)</f>
        <v>0</v>
      </c>
      <c r="AR52" s="89" t="n">
        <f aca="false">CHOOSE($G$3,AG52-AH52,AH52-AG52)</f>
        <v>0</v>
      </c>
      <c r="AS52" s="103" t="n">
        <f aca="false">AP52+AQ52+AR52</f>
        <v>0</v>
      </c>
      <c r="AT52" s="103"/>
      <c r="AU52" s="90" t="n">
        <f aca="false">AS52+AN52</f>
        <v>0</v>
      </c>
      <c r="AW52" s="90" t="n">
        <f aca="false">AI52+AF52+AC52</f>
        <v>0</v>
      </c>
      <c r="AX52" s="104"/>
    </row>
    <row r="53" customFormat="false" ht="12.75" hidden="false" customHeight="false" outlineLevel="0" collapsed="false">
      <c r="A53" s="94" t="n">
        <f aca="false">EDATE(A52,1)</f>
        <v>38139</v>
      </c>
      <c r="B53" s="95" t="n">
        <f aca="false">VLOOKUP(MONTH(A53),Volumes,3)</f>
        <v>10000</v>
      </c>
      <c r="C53" s="96"/>
      <c r="D53" s="97" t="n">
        <f aca="false">B53+C53</f>
        <v>10000</v>
      </c>
      <c r="E53" s="84" t="n">
        <f aca="false">IF(X53=0,0,IF(AND(X53=1,$H$3=1),D53*S53,IF($H$3=2,D53,"N/A")))</f>
        <v>0</v>
      </c>
      <c r="F53" s="84" t="n">
        <f aca="false">E53*W53</f>
        <v>0</v>
      </c>
      <c r="G53" s="32" t="n">
        <f aca="false">VLOOKUP($A53,Table,MATCH(G$4,Curves,0))</f>
        <v>2.908</v>
      </c>
      <c r="H53" s="98" t="n">
        <f aca="false">G53</f>
        <v>2.908</v>
      </c>
      <c r="I53" s="99" t="n">
        <f aca="false">H53</f>
        <v>2.908</v>
      </c>
      <c r="J53" s="32" t="n">
        <f aca="false">VLOOKUP($A53,Table,MATCH(J$4,Curves,0))</f>
        <v>-0.001</v>
      </c>
      <c r="K53" s="98" t="n">
        <f aca="false">J53</f>
        <v>-0.001</v>
      </c>
      <c r="L53" s="99" t="n">
        <f aca="false">K53</f>
        <v>-0.001</v>
      </c>
      <c r="M53" s="32" t="n">
        <f aca="false">VLOOKUP($A53,Table,MATCH(M$4,Curves,0))</f>
        <v>0.01</v>
      </c>
      <c r="N53" s="98" t="n">
        <f aca="false">VLOOKUP($A53,Table,MATCH(N$4,Curves,0))</f>
        <v>0.02</v>
      </c>
      <c r="O53" s="99" t="n">
        <f aca="false">N53</f>
        <v>0.02</v>
      </c>
      <c r="P53" s="100"/>
      <c r="Q53" s="99" t="n">
        <f aca="false">O53+L53+I53</f>
        <v>2.927</v>
      </c>
      <c r="R53" s="100"/>
      <c r="S53" s="35" t="n">
        <f aca="false">A54-A53</f>
        <v>30</v>
      </c>
      <c r="T53" s="101" t="n">
        <f aca="false">CHOOSE(F$3,A54+24,A53)</f>
        <v>38193</v>
      </c>
      <c r="U53" s="35" t="n">
        <f aca="false">T53-C$3</f>
        <v>1419</v>
      </c>
      <c r="V53" s="32" t="n">
        <f aca="false">VLOOKUP($A53,Table,MATCH(V$4,Curves,0))</f>
        <v>0.069756564344165</v>
      </c>
      <c r="W53" s="102" t="n">
        <f aca="false">1/(1+CHOOSE(F$3,(V54+($K$3/10000))/2,(V53+($K$3/10000))/2))^(2*U53/365.25)</f>
        <v>0.766111233540673</v>
      </c>
      <c r="X53" s="35" t="n">
        <f aca="false">IF(AND(mthbeg&lt;=A53,mthend&gt;=A53),1,0)</f>
        <v>0</v>
      </c>
      <c r="Y53" s="35" t="n">
        <f aca="false">S53*X53</f>
        <v>0</v>
      </c>
      <c r="AA53" s="89" t="n">
        <f aca="false">F53*G53</f>
        <v>0</v>
      </c>
      <c r="AB53" s="89" t="n">
        <f aca="false">$F53*H53</f>
        <v>0</v>
      </c>
      <c r="AC53" s="89" t="n">
        <f aca="false">$F53*I53</f>
        <v>0</v>
      </c>
      <c r="AD53" s="89" t="n">
        <f aca="false">$F53*J53</f>
        <v>-0</v>
      </c>
      <c r="AE53" s="89" t="n">
        <f aca="false">$F53*K53</f>
        <v>-0</v>
      </c>
      <c r="AF53" s="89" t="n">
        <f aca="false">$F53*L53</f>
        <v>-0</v>
      </c>
      <c r="AG53" s="89" t="n">
        <f aca="false">$F53*M53</f>
        <v>0</v>
      </c>
      <c r="AH53" s="89" t="n">
        <f aca="false">$F53*N53</f>
        <v>0</v>
      </c>
      <c r="AI53" s="89" t="n">
        <f aca="false">F53*O53</f>
        <v>0</v>
      </c>
      <c r="AJ53" s="93"/>
      <c r="AK53" s="89" t="n">
        <f aca="false">CHOOSE($G$3,AB53-AC53,AC53-AB53)</f>
        <v>0</v>
      </c>
      <c r="AL53" s="89" t="n">
        <f aca="false">CHOOSE($G$3,AE53-AF53,AF53-AE53)</f>
        <v>0</v>
      </c>
      <c r="AM53" s="89" t="n">
        <f aca="false">CHOOSE($G$3,AH53-AI53,AI53-AH53)</f>
        <v>0</v>
      </c>
      <c r="AN53" s="103" t="n">
        <f aca="false">SUM(AK53:AM53)</f>
        <v>0</v>
      </c>
      <c r="AP53" s="89" t="n">
        <f aca="false">CHOOSE($G$3,AA53-AB53,AB53-AA53)</f>
        <v>0</v>
      </c>
      <c r="AQ53" s="89" t="n">
        <f aca="false">CHOOSE($G$3,AD53-AE53,AE53-AD53)</f>
        <v>0</v>
      </c>
      <c r="AR53" s="89" t="n">
        <f aca="false">CHOOSE($G$3,AG53-AH53,AH53-AG53)</f>
        <v>0</v>
      </c>
      <c r="AS53" s="103" t="n">
        <f aca="false">AP53+AQ53+AR53</f>
        <v>0</v>
      </c>
      <c r="AT53" s="103"/>
      <c r="AU53" s="90" t="n">
        <f aca="false">AS53+AN53</f>
        <v>0</v>
      </c>
      <c r="AW53" s="90" t="n">
        <f aca="false">AI53+AF53+AC53</f>
        <v>0</v>
      </c>
      <c r="AX53" s="104"/>
    </row>
    <row r="54" customFormat="false" ht="12.75" hidden="false" customHeight="false" outlineLevel="0" collapsed="false">
      <c r="A54" s="94" t="n">
        <f aca="false">EDATE(A53,1)</f>
        <v>38169</v>
      </c>
      <c r="B54" s="95" t="n">
        <f aca="false">VLOOKUP(MONTH(A54),Volumes,3)</f>
        <v>10000</v>
      </c>
      <c r="C54" s="96"/>
      <c r="D54" s="97" t="n">
        <f aca="false">B54+C54</f>
        <v>10000</v>
      </c>
      <c r="E54" s="84" t="n">
        <f aca="false">IF(X54=0,0,IF(AND(X54=1,$H$3=1),D54*S54,IF($H$3=2,D54,"N/A")))</f>
        <v>0</v>
      </c>
      <c r="F54" s="84" t="n">
        <f aca="false">E54*W54</f>
        <v>0</v>
      </c>
      <c r="G54" s="32" t="n">
        <f aca="false">VLOOKUP($A54,Table,MATCH(G$4,Curves,0))</f>
        <v>2.92</v>
      </c>
      <c r="H54" s="98" t="n">
        <f aca="false">G54</f>
        <v>2.92</v>
      </c>
      <c r="I54" s="99" t="n">
        <f aca="false">H54</f>
        <v>2.92</v>
      </c>
      <c r="J54" s="32" t="n">
        <f aca="false">VLOOKUP($A54,Table,MATCH(J$4,Curves,0))</f>
        <v>-0.001</v>
      </c>
      <c r="K54" s="98" t="n">
        <f aca="false">J54</f>
        <v>-0.001</v>
      </c>
      <c r="L54" s="99" t="n">
        <f aca="false">K54</f>
        <v>-0.001</v>
      </c>
      <c r="M54" s="32" t="n">
        <f aca="false">VLOOKUP($A54,Table,MATCH(M$4,Curves,0))</f>
        <v>0.01</v>
      </c>
      <c r="N54" s="98" t="n">
        <f aca="false">VLOOKUP($A54,Table,MATCH(N$4,Curves,0))</f>
        <v>0.02</v>
      </c>
      <c r="O54" s="99" t="n">
        <f aca="false">N54</f>
        <v>0.02</v>
      </c>
      <c r="P54" s="100"/>
      <c r="Q54" s="99" t="n">
        <f aca="false">O54+L54+I54</f>
        <v>2.939</v>
      </c>
      <c r="R54" s="100"/>
      <c r="S54" s="35" t="n">
        <f aca="false">A55-A54</f>
        <v>31</v>
      </c>
      <c r="T54" s="101" t="n">
        <f aca="false">CHOOSE(F$3,A55+24,A54)</f>
        <v>38224</v>
      </c>
      <c r="U54" s="35" t="n">
        <f aca="false">T54-C$3</f>
        <v>1450</v>
      </c>
      <c r="V54" s="32" t="n">
        <f aca="false">VLOOKUP($A54,Table,MATCH(V$4,Curves,0))</f>
        <v>0.069767735214672</v>
      </c>
      <c r="W54" s="102" t="n">
        <f aca="false">1/(1+CHOOSE(F$3,(V55+($K$3/10000))/2,(V54+($K$3/10000))/2))^(2*U54/365.25)</f>
        <v>0.76158319051871</v>
      </c>
      <c r="X54" s="35" t="n">
        <f aca="false">IF(AND(mthbeg&lt;=A54,mthend&gt;=A54),1,0)</f>
        <v>0</v>
      </c>
      <c r="Y54" s="35" t="n">
        <f aca="false">S54*X54</f>
        <v>0</v>
      </c>
      <c r="AA54" s="89" t="n">
        <f aca="false">F54*G54</f>
        <v>0</v>
      </c>
      <c r="AB54" s="89" t="n">
        <f aca="false">$F54*H54</f>
        <v>0</v>
      </c>
      <c r="AC54" s="89" t="n">
        <f aca="false">$F54*I54</f>
        <v>0</v>
      </c>
      <c r="AD54" s="89" t="n">
        <f aca="false">$F54*J54</f>
        <v>-0</v>
      </c>
      <c r="AE54" s="89" t="n">
        <f aca="false">$F54*K54</f>
        <v>-0</v>
      </c>
      <c r="AF54" s="89" t="n">
        <f aca="false">$F54*L54</f>
        <v>-0</v>
      </c>
      <c r="AG54" s="89" t="n">
        <f aca="false">$F54*M54</f>
        <v>0</v>
      </c>
      <c r="AH54" s="89" t="n">
        <f aca="false">$F54*N54</f>
        <v>0</v>
      </c>
      <c r="AI54" s="89" t="n">
        <f aca="false">F54*O54</f>
        <v>0</v>
      </c>
      <c r="AJ54" s="93"/>
      <c r="AK54" s="89" t="n">
        <f aca="false">CHOOSE($G$3,AB54-AC54,AC54-AB54)</f>
        <v>0</v>
      </c>
      <c r="AL54" s="89" t="n">
        <f aca="false">CHOOSE($G$3,AE54-AF54,AF54-AE54)</f>
        <v>0</v>
      </c>
      <c r="AM54" s="89" t="n">
        <f aca="false">CHOOSE($G$3,AH54-AI54,AI54-AH54)</f>
        <v>0</v>
      </c>
      <c r="AN54" s="103" t="n">
        <f aca="false">SUM(AK54:AM54)</f>
        <v>0</v>
      </c>
      <c r="AP54" s="89" t="n">
        <f aca="false">CHOOSE($G$3,AA54-AB54,AB54-AA54)</f>
        <v>0</v>
      </c>
      <c r="AQ54" s="89" t="n">
        <f aca="false">CHOOSE($G$3,AD54-AE54,AE54-AD54)</f>
        <v>0</v>
      </c>
      <c r="AR54" s="89" t="n">
        <f aca="false">CHOOSE($G$3,AG54-AH54,AH54-AG54)</f>
        <v>0</v>
      </c>
      <c r="AS54" s="103" t="n">
        <f aca="false">AP54+AQ54+AR54</f>
        <v>0</v>
      </c>
      <c r="AT54" s="103"/>
      <c r="AU54" s="90" t="n">
        <f aca="false">AS54+AN54</f>
        <v>0</v>
      </c>
      <c r="AW54" s="90" t="n">
        <f aca="false">AI54+AF54+AC54</f>
        <v>0</v>
      </c>
      <c r="AX54" s="104"/>
    </row>
    <row r="55" customFormat="false" ht="12.75" hidden="false" customHeight="false" outlineLevel="0" collapsed="false">
      <c r="A55" s="94" t="n">
        <f aca="false">EDATE(A54,1)</f>
        <v>38200</v>
      </c>
      <c r="B55" s="95" t="n">
        <f aca="false">VLOOKUP(MONTH(A55),Volumes,3)</f>
        <v>10000</v>
      </c>
      <c r="C55" s="96"/>
      <c r="D55" s="97" t="n">
        <f aca="false">B55+C55</f>
        <v>10000</v>
      </c>
      <c r="E55" s="84" t="n">
        <f aca="false">IF(X55=0,0,IF(AND(X55=1,$H$3=1),D55*S55,IF($H$3=2,D55,"N/A")))</f>
        <v>0</v>
      </c>
      <c r="F55" s="84" t="n">
        <f aca="false">E55*W55</f>
        <v>0</v>
      </c>
      <c r="G55" s="32" t="n">
        <f aca="false">VLOOKUP($A55,Table,MATCH(G$4,Curves,0))</f>
        <v>2.941</v>
      </c>
      <c r="H55" s="98" t="n">
        <f aca="false">G55</f>
        <v>2.941</v>
      </c>
      <c r="I55" s="99" t="n">
        <f aca="false">H55</f>
        <v>2.941</v>
      </c>
      <c r="J55" s="32" t="n">
        <f aca="false">VLOOKUP($A55,Table,MATCH(J$4,Curves,0))</f>
        <v>-0.001</v>
      </c>
      <c r="K55" s="98" t="n">
        <f aca="false">J55</f>
        <v>-0.001</v>
      </c>
      <c r="L55" s="99" t="n">
        <f aca="false">K55</f>
        <v>-0.001</v>
      </c>
      <c r="M55" s="32" t="n">
        <f aca="false">VLOOKUP($A55,Table,MATCH(M$4,Curves,0))</f>
        <v>0.01</v>
      </c>
      <c r="N55" s="98" t="n">
        <f aca="false">VLOOKUP($A55,Table,MATCH(N$4,Curves,0))</f>
        <v>0.02</v>
      </c>
      <c r="O55" s="99" t="n">
        <f aca="false">N55</f>
        <v>0.02</v>
      </c>
      <c r="P55" s="100"/>
      <c r="Q55" s="99" t="n">
        <f aca="false">O55+L55+I55</f>
        <v>2.96</v>
      </c>
      <c r="R55" s="100"/>
      <c r="S55" s="35" t="n">
        <f aca="false">A56-A55</f>
        <v>31</v>
      </c>
      <c r="T55" s="101" t="n">
        <f aca="false">CHOOSE(F$3,A56+24,A55)</f>
        <v>38255</v>
      </c>
      <c r="U55" s="35" t="n">
        <f aca="false">T55-C$3</f>
        <v>1481</v>
      </c>
      <c r="V55" s="32" t="n">
        <f aca="false">VLOOKUP($A55,Table,MATCH(V$4,Curves,0))</f>
        <v>0.069795753147851</v>
      </c>
      <c r="W55" s="102" t="n">
        <f aca="false">1/(1+CHOOSE(F$3,(V56+($K$3/10000))/2,(V55+($K$3/10000))/2))^(2*U55/365.25)</f>
        <v>0.757078432035954</v>
      </c>
      <c r="X55" s="35" t="n">
        <f aca="false">IF(AND(mthbeg&lt;=A55,mthend&gt;=A55),1,0)</f>
        <v>0</v>
      </c>
      <c r="Y55" s="35" t="n">
        <f aca="false">S55*X55</f>
        <v>0</v>
      </c>
      <c r="AA55" s="89" t="n">
        <f aca="false">F55*G55</f>
        <v>0</v>
      </c>
      <c r="AB55" s="89" t="n">
        <f aca="false">$F55*H55</f>
        <v>0</v>
      </c>
      <c r="AC55" s="89" t="n">
        <f aca="false">$F55*I55</f>
        <v>0</v>
      </c>
      <c r="AD55" s="89" t="n">
        <f aca="false">$F55*J55</f>
        <v>-0</v>
      </c>
      <c r="AE55" s="89" t="n">
        <f aca="false">$F55*K55</f>
        <v>-0</v>
      </c>
      <c r="AF55" s="89" t="n">
        <f aca="false">$F55*L55</f>
        <v>-0</v>
      </c>
      <c r="AG55" s="89" t="n">
        <f aca="false">$F55*M55</f>
        <v>0</v>
      </c>
      <c r="AH55" s="89" t="n">
        <f aca="false">$F55*N55</f>
        <v>0</v>
      </c>
      <c r="AI55" s="89" t="n">
        <f aca="false">F55*O55</f>
        <v>0</v>
      </c>
      <c r="AJ55" s="93"/>
      <c r="AK55" s="89" t="n">
        <f aca="false">CHOOSE($G$3,AB55-AC55,AC55-AB55)</f>
        <v>0</v>
      </c>
      <c r="AL55" s="89" t="n">
        <f aca="false">CHOOSE($G$3,AE55-AF55,AF55-AE55)</f>
        <v>0</v>
      </c>
      <c r="AM55" s="89" t="n">
        <f aca="false">CHOOSE($G$3,AH55-AI55,AI55-AH55)</f>
        <v>0</v>
      </c>
      <c r="AN55" s="103" t="n">
        <f aca="false">SUM(AK55:AM55)</f>
        <v>0</v>
      </c>
      <c r="AP55" s="89" t="n">
        <f aca="false">CHOOSE($G$3,AA55-AB55,AB55-AA55)</f>
        <v>0</v>
      </c>
      <c r="AQ55" s="89" t="n">
        <f aca="false">CHOOSE($G$3,AD55-AE55,AE55-AD55)</f>
        <v>0</v>
      </c>
      <c r="AR55" s="89" t="n">
        <f aca="false">CHOOSE($G$3,AG55-AH55,AH55-AG55)</f>
        <v>0</v>
      </c>
      <c r="AS55" s="103" t="n">
        <f aca="false">AP55+AQ55+AR55</f>
        <v>0</v>
      </c>
      <c r="AT55" s="103"/>
      <c r="AU55" s="90" t="n">
        <f aca="false">AS55+AN55</f>
        <v>0</v>
      </c>
      <c r="AW55" s="90" t="n">
        <f aca="false">AI55+AF55+AC55</f>
        <v>0</v>
      </c>
      <c r="AX55" s="104"/>
    </row>
    <row r="56" customFormat="false" ht="12.75" hidden="false" customHeight="false" outlineLevel="0" collapsed="false">
      <c r="A56" s="94" t="n">
        <f aca="false">EDATE(A55,1)</f>
        <v>38231</v>
      </c>
      <c r="B56" s="95" t="n">
        <f aca="false">VLOOKUP(MONTH(A56),Volumes,3)</f>
        <v>10000</v>
      </c>
      <c r="C56" s="96"/>
      <c r="D56" s="97" t="n">
        <f aca="false">B56+C56</f>
        <v>10000</v>
      </c>
      <c r="E56" s="84" t="n">
        <f aca="false">IF(X56=0,0,IF(AND(X56=1,$H$3=1),D56*S56,IF($H$3=2,D56,"N/A")))</f>
        <v>0</v>
      </c>
      <c r="F56" s="84" t="n">
        <f aca="false">E56*W56</f>
        <v>0</v>
      </c>
      <c r="G56" s="32" t="n">
        <f aca="false">VLOOKUP($A56,Table,MATCH(G$4,Curves,0))</f>
        <v>2.967</v>
      </c>
      <c r="H56" s="98" t="n">
        <f aca="false">G56</f>
        <v>2.967</v>
      </c>
      <c r="I56" s="99" t="n">
        <f aca="false">H56</f>
        <v>2.967</v>
      </c>
      <c r="J56" s="32" t="n">
        <f aca="false">VLOOKUP($A56,Table,MATCH(J$4,Curves,0))</f>
        <v>-0.001</v>
      </c>
      <c r="K56" s="98" t="n">
        <f aca="false">J56</f>
        <v>-0.001</v>
      </c>
      <c r="L56" s="99" t="n">
        <f aca="false">K56</f>
        <v>-0.001</v>
      </c>
      <c r="M56" s="32" t="n">
        <f aca="false">VLOOKUP($A56,Table,MATCH(M$4,Curves,0))</f>
        <v>0.01</v>
      </c>
      <c r="N56" s="98" t="n">
        <f aca="false">VLOOKUP($A56,Table,MATCH(N$4,Curves,0))</f>
        <v>0.02</v>
      </c>
      <c r="O56" s="99" t="n">
        <f aca="false">N56</f>
        <v>0.02</v>
      </c>
      <c r="P56" s="100"/>
      <c r="Q56" s="99" t="n">
        <f aca="false">O56+L56+I56</f>
        <v>2.986</v>
      </c>
      <c r="R56" s="100"/>
      <c r="S56" s="35" t="n">
        <f aca="false">A57-A56</f>
        <v>30</v>
      </c>
      <c r="T56" s="101" t="n">
        <f aca="false">CHOOSE(F$3,A57+24,A56)</f>
        <v>38285</v>
      </c>
      <c r="U56" s="35" t="n">
        <f aca="false">T56-C$3</f>
        <v>1511</v>
      </c>
      <c r="V56" s="32" t="n">
        <f aca="false">VLOOKUP($A56,Table,MATCH(V$4,Curves,0))</f>
        <v>0.06982377108129</v>
      </c>
      <c r="W56" s="102" t="n">
        <f aca="false">1/(1+CHOOSE(F$3,(V57+($K$3/10000))/2,(V56+($K$3/10000))/2))^(2*U56/365.25)</f>
        <v>0.75274106753506</v>
      </c>
      <c r="X56" s="35" t="n">
        <f aca="false">IF(AND(mthbeg&lt;=A56,mthend&gt;=A56),1,0)</f>
        <v>0</v>
      </c>
      <c r="Y56" s="35" t="n">
        <f aca="false">S56*X56</f>
        <v>0</v>
      </c>
      <c r="AA56" s="89" t="n">
        <f aca="false">F56*G56</f>
        <v>0</v>
      </c>
      <c r="AB56" s="89" t="n">
        <f aca="false">$F56*H56</f>
        <v>0</v>
      </c>
      <c r="AC56" s="89" t="n">
        <f aca="false">$F56*I56</f>
        <v>0</v>
      </c>
      <c r="AD56" s="89" t="n">
        <f aca="false">$F56*J56</f>
        <v>-0</v>
      </c>
      <c r="AE56" s="89" t="n">
        <f aca="false">$F56*K56</f>
        <v>-0</v>
      </c>
      <c r="AF56" s="89" t="n">
        <f aca="false">$F56*L56</f>
        <v>-0</v>
      </c>
      <c r="AG56" s="89" t="n">
        <f aca="false">$F56*M56</f>
        <v>0</v>
      </c>
      <c r="AH56" s="89" t="n">
        <f aca="false">$F56*N56</f>
        <v>0</v>
      </c>
      <c r="AI56" s="89" t="n">
        <f aca="false">F56*O56</f>
        <v>0</v>
      </c>
      <c r="AJ56" s="93"/>
      <c r="AK56" s="89" t="n">
        <f aca="false">CHOOSE($G$3,AB56-AC56,AC56-AB56)</f>
        <v>0</v>
      </c>
      <c r="AL56" s="89" t="n">
        <f aca="false">CHOOSE($G$3,AE56-AF56,AF56-AE56)</f>
        <v>0</v>
      </c>
      <c r="AM56" s="89" t="n">
        <f aca="false">CHOOSE($G$3,AH56-AI56,AI56-AH56)</f>
        <v>0</v>
      </c>
      <c r="AN56" s="103" t="n">
        <f aca="false">SUM(AK56:AM56)</f>
        <v>0</v>
      </c>
      <c r="AP56" s="89" t="n">
        <f aca="false">CHOOSE($G$3,AA56-AB56,AB56-AA56)</f>
        <v>0</v>
      </c>
      <c r="AQ56" s="89" t="n">
        <f aca="false">CHOOSE($G$3,AD56-AE56,AE56-AD56)</f>
        <v>0</v>
      </c>
      <c r="AR56" s="89" t="n">
        <f aca="false">CHOOSE($G$3,AG56-AH56,AH56-AG56)</f>
        <v>0</v>
      </c>
      <c r="AS56" s="103" t="n">
        <f aca="false">AP56+AQ56+AR56</f>
        <v>0</v>
      </c>
      <c r="AT56" s="103"/>
      <c r="AU56" s="90" t="n">
        <f aca="false">AS56+AN56</f>
        <v>0</v>
      </c>
      <c r="AW56" s="90" t="n">
        <f aca="false">AI56+AF56+AC56</f>
        <v>0</v>
      </c>
      <c r="AX56" s="104"/>
    </row>
    <row r="57" customFormat="false" ht="12.75" hidden="false" customHeight="false" outlineLevel="0" collapsed="false">
      <c r="A57" s="94" t="n">
        <f aca="false">EDATE(A56,1)</f>
        <v>38261</v>
      </c>
      <c r="B57" s="95" t="n">
        <f aca="false">VLOOKUP(MONTH(A57),Volumes,3)</f>
        <v>10000</v>
      </c>
      <c r="C57" s="96"/>
      <c r="D57" s="97" t="n">
        <f aca="false">B57+C57</f>
        <v>10000</v>
      </c>
      <c r="E57" s="84" t="n">
        <f aca="false">IF(X57=0,0,IF(AND(X57=1,$H$3=1),D57*S57,IF($H$3=2,D57,"N/A")))</f>
        <v>0</v>
      </c>
      <c r="F57" s="84" t="n">
        <f aca="false">E57*W57</f>
        <v>0</v>
      </c>
      <c r="G57" s="32" t="n">
        <f aca="false">VLOOKUP($A57,Table,MATCH(G$4,Curves,0))</f>
        <v>2.981</v>
      </c>
      <c r="H57" s="98" t="n">
        <f aca="false">G57</f>
        <v>2.981</v>
      </c>
      <c r="I57" s="99" t="n">
        <f aca="false">H57</f>
        <v>2.981</v>
      </c>
      <c r="J57" s="32" t="n">
        <f aca="false">VLOOKUP($A57,Table,MATCH(J$4,Curves,0))</f>
        <v>-0.001</v>
      </c>
      <c r="K57" s="98" t="n">
        <f aca="false">J57</f>
        <v>-0.001</v>
      </c>
      <c r="L57" s="99" t="n">
        <f aca="false">K57</f>
        <v>-0.001</v>
      </c>
      <c r="M57" s="32" t="n">
        <f aca="false">VLOOKUP($A57,Table,MATCH(M$4,Curves,0))</f>
        <v>0.01</v>
      </c>
      <c r="N57" s="98" t="n">
        <f aca="false">VLOOKUP($A57,Table,MATCH(N$4,Curves,0))</f>
        <v>0.02</v>
      </c>
      <c r="O57" s="99" t="n">
        <f aca="false">N57</f>
        <v>0.02</v>
      </c>
      <c r="P57" s="100"/>
      <c r="Q57" s="99" t="n">
        <f aca="false">O57+L57+I57</f>
        <v>3</v>
      </c>
      <c r="R57" s="100"/>
      <c r="S57" s="35" t="n">
        <f aca="false">A58-A57</f>
        <v>31</v>
      </c>
      <c r="T57" s="101" t="n">
        <f aca="false">CHOOSE(F$3,A58+24,A57)</f>
        <v>38316</v>
      </c>
      <c r="U57" s="35" t="n">
        <f aca="false">T57-C$3</f>
        <v>1542</v>
      </c>
      <c r="V57" s="32" t="n">
        <f aca="false">VLOOKUP($A57,Table,MATCH(V$4,Curves,0))</f>
        <v>0.069850885210671</v>
      </c>
      <c r="W57" s="102" t="n">
        <f aca="false">1/(1+CHOOSE(F$3,(V58+($K$3/10000))/2,(V57+($K$3/10000))/2))^(2*U57/365.25)</f>
        <v>0.748281845807484</v>
      </c>
      <c r="X57" s="35" t="n">
        <f aca="false">IF(AND(mthbeg&lt;=A57,mthend&gt;=A57),1,0)</f>
        <v>0</v>
      </c>
      <c r="Y57" s="35" t="n">
        <f aca="false">S57*X57</f>
        <v>0</v>
      </c>
      <c r="AA57" s="89" t="n">
        <f aca="false">F57*G57</f>
        <v>0</v>
      </c>
      <c r="AB57" s="89" t="n">
        <f aca="false">$F57*H57</f>
        <v>0</v>
      </c>
      <c r="AC57" s="89" t="n">
        <f aca="false">$F57*I57</f>
        <v>0</v>
      </c>
      <c r="AD57" s="89" t="n">
        <f aca="false">$F57*J57</f>
        <v>-0</v>
      </c>
      <c r="AE57" s="89" t="n">
        <f aca="false">$F57*K57</f>
        <v>-0</v>
      </c>
      <c r="AF57" s="89" t="n">
        <f aca="false">$F57*L57</f>
        <v>-0</v>
      </c>
      <c r="AG57" s="89" t="n">
        <f aca="false">$F57*M57</f>
        <v>0</v>
      </c>
      <c r="AH57" s="89" t="n">
        <f aca="false">$F57*N57</f>
        <v>0</v>
      </c>
      <c r="AI57" s="89" t="n">
        <f aca="false">F57*O57</f>
        <v>0</v>
      </c>
      <c r="AJ57" s="93"/>
      <c r="AK57" s="89" t="n">
        <f aca="false">CHOOSE($G$3,AB57-AC57,AC57-AB57)</f>
        <v>0</v>
      </c>
      <c r="AL57" s="89" t="n">
        <f aca="false">CHOOSE($G$3,AE57-AF57,AF57-AE57)</f>
        <v>0</v>
      </c>
      <c r="AM57" s="89" t="n">
        <f aca="false">CHOOSE($G$3,AH57-AI57,AI57-AH57)</f>
        <v>0</v>
      </c>
      <c r="AN57" s="103" t="n">
        <f aca="false">SUM(AK57:AM57)</f>
        <v>0</v>
      </c>
      <c r="AP57" s="89" t="n">
        <f aca="false">CHOOSE($G$3,AA57-AB57,AB57-AA57)</f>
        <v>0</v>
      </c>
      <c r="AQ57" s="89" t="n">
        <f aca="false">CHOOSE($G$3,AD57-AE57,AE57-AD57)</f>
        <v>0</v>
      </c>
      <c r="AR57" s="89" t="n">
        <f aca="false">CHOOSE($G$3,AG57-AH57,AH57-AG57)</f>
        <v>0</v>
      </c>
      <c r="AS57" s="103" t="n">
        <f aca="false">AP57+AQ57+AR57</f>
        <v>0</v>
      </c>
      <c r="AT57" s="103"/>
      <c r="AU57" s="90" t="n">
        <f aca="false">AS57+AN57</f>
        <v>0</v>
      </c>
      <c r="AW57" s="90" t="n">
        <f aca="false">AI57+AF57+AC57</f>
        <v>0</v>
      </c>
      <c r="AX57" s="104"/>
    </row>
    <row r="58" customFormat="false" ht="12.75" hidden="false" customHeight="false" outlineLevel="0" collapsed="false">
      <c r="A58" s="94" t="n">
        <f aca="false">EDATE(A57,1)</f>
        <v>38292</v>
      </c>
      <c r="B58" s="95" t="n">
        <f aca="false">VLOOKUP(MONTH(A58),Volumes,3)</f>
        <v>10000</v>
      </c>
      <c r="C58" s="96"/>
      <c r="D58" s="97" t="n">
        <f aca="false">B58+C58</f>
        <v>10000</v>
      </c>
      <c r="E58" s="84" t="n">
        <f aca="false">IF(X58=0,0,IF(AND(X58=1,$H$3=1),D58*S58,IF($H$3=2,D58,"N/A")))</f>
        <v>0</v>
      </c>
      <c r="F58" s="84" t="n">
        <f aca="false">E58*W58</f>
        <v>0</v>
      </c>
      <c r="G58" s="32" t="n">
        <f aca="false">VLOOKUP($A58,Table,MATCH(G$4,Curves,0))</f>
        <v>3.068</v>
      </c>
      <c r="H58" s="98" t="n">
        <f aca="false">G58</f>
        <v>3.068</v>
      </c>
      <c r="I58" s="99" t="n">
        <f aca="false">H58</f>
        <v>3.068</v>
      </c>
      <c r="J58" s="32" t="n">
        <f aca="false">VLOOKUP($A58,Table,MATCH(J$4,Curves,0))</f>
        <v>-0.0115</v>
      </c>
      <c r="K58" s="98" t="n">
        <f aca="false">J58</f>
        <v>-0.0115</v>
      </c>
      <c r="L58" s="99" t="n">
        <f aca="false">K58</f>
        <v>-0.0115</v>
      </c>
      <c r="M58" s="32" t="n">
        <f aca="false">VLOOKUP($A58,Table,MATCH(M$4,Curves,0))</f>
        <v>0.01</v>
      </c>
      <c r="N58" s="98" t="n">
        <f aca="false">VLOOKUP($A58,Table,MATCH(N$4,Curves,0))</f>
        <v>0.02</v>
      </c>
      <c r="O58" s="99" t="n">
        <f aca="false">N58</f>
        <v>0.02</v>
      </c>
      <c r="P58" s="100"/>
      <c r="Q58" s="99" t="n">
        <f aca="false">O58+L58+I58</f>
        <v>3.0765</v>
      </c>
      <c r="R58" s="100"/>
      <c r="S58" s="35" t="n">
        <f aca="false">A59-A58</f>
        <v>30</v>
      </c>
      <c r="T58" s="101" t="n">
        <f aca="false">CHOOSE(F$3,A59+24,A58)</f>
        <v>38346</v>
      </c>
      <c r="U58" s="35" t="n">
        <f aca="false">T58-C$3</f>
        <v>1572</v>
      </c>
      <c r="V58" s="32" t="n">
        <f aca="false">VLOOKUP($A58,Table,MATCH(V$4,Curves,0))</f>
        <v>0.069878903144621</v>
      </c>
      <c r="W58" s="102" t="n">
        <f aca="false">1/(1+CHOOSE(F$3,(V59+($K$3/10000))/2,(V58+($K$3/10000))/2))^(2*U58/365.25)</f>
        <v>0.743988369235158</v>
      </c>
      <c r="X58" s="35" t="n">
        <f aca="false">IF(AND(mthbeg&lt;=A58,mthend&gt;=A58),1,0)</f>
        <v>0</v>
      </c>
      <c r="Y58" s="35" t="n">
        <f aca="false">S58*X58</f>
        <v>0</v>
      </c>
      <c r="AA58" s="89" t="n">
        <f aca="false">F58*G58</f>
        <v>0</v>
      </c>
      <c r="AB58" s="89" t="n">
        <f aca="false">$F58*H58</f>
        <v>0</v>
      </c>
      <c r="AC58" s="89" t="n">
        <f aca="false">$F58*I58</f>
        <v>0</v>
      </c>
      <c r="AD58" s="89" t="n">
        <f aca="false">$F58*J58</f>
        <v>-0</v>
      </c>
      <c r="AE58" s="89" t="n">
        <f aca="false">$F58*K58</f>
        <v>-0</v>
      </c>
      <c r="AF58" s="89" t="n">
        <f aca="false">$F58*L58</f>
        <v>-0</v>
      </c>
      <c r="AG58" s="89" t="n">
        <f aca="false">$F58*M58</f>
        <v>0</v>
      </c>
      <c r="AH58" s="89" t="n">
        <f aca="false">$F58*N58</f>
        <v>0</v>
      </c>
      <c r="AI58" s="89" t="n">
        <f aca="false">F58*O58</f>
        <v>0</v>
      </c>
      <c r="AJ58" s="93"/>
      <c r="AK58" s="89" t="n">
        <f aca="false">CHOOSE($G$3,AB58-AC58,AC58-AB58)</f>
        <v>0</v>
      </c>
      <c r="AL58" s="89" t="n">
        <f aca="false">CHOOSE($G$3,AE58-AF58,AF58-AE58)</f>
        <v>0</v>
      </c>
      <c r="AM58" s="89" t="n">
        <f aca="false">CHOOSE($G$3,AH58-AI58,AI58-AH58)</f>
        <v>0</v>
      </c>
      <c r="AN58" s="103" t="n">
        <f aca="false">SUM(AK58:AM58)</f>
        <v>0</v>
      </c>
      <c r="AP58" s="89" t="n">
        <f aca="false">CHOOSE($G$3,AA58-AB58,AB58-AA58)</f>
        <v>0</v>
      </c>
      <c r="AQ58" s="89" t="n">
        <f aca="false">CHOOSE($G$3,AD58-AE58,AE58-AD58)</f>
        <v>0</v>
      </c>
      <c r="AR58" s="89" t="n">
        <f aca="false">CHOOSE($G$3,AG58-AH58,AH58-AG58)</f>
        <v>0</v>
      </c>
      <c r="AS58" s="103" t="n">
        <f aca="false">AP58+AQ58+AR58</f>
        <v>0</v>
      </c>
      <c r="AT58" s="103"/>
      <c r="AU58" s="90" t="n">
        <f aca="false">AS58+AN58</f>
        <v>0</v>
      </c>
      <c r="AW58" s="90" t="n">
        <f aca="false">AI58+AF58+AC58</f>
        <v>0</v>
      </c>
      <c r="AX58" s="104"/>
    </row>
    <row r="59" customFormat="false" ht="12.75" hidden="false" customHeight="false" outlineLevel="0" collapsed="false">
      <c r="A59" s="94" t="n">
        <f aca="false">EDATE(A58,1)</f>
        <v>38322</v>
      </c>
      <c r="B59" s="95" t="n">
        <f aca="false">VLOOKUP(MONTH(A59),Volumes,3)</f>
        <v>10000</v>
      </c>
      <c r="C59" s="96"/>
      <c r="D59" s="97" t="n">
        <f aca="false">B59+C59</f>
        <v>10000</v>
      </c>
      <c r="E59" s="84" t="n">
        <f aca="false">IF(X59=0,0,IF(AND(X59=1,$H$3=1),D59*S59,IF($H$3=2,D59,"N/A")))</f>
        <v>0</v>
      </c>
      <c r="F59" s="84" t="n">
        <f aca="false">E59*W59</f>
        <v>0</v>
      </c>
      <c r="G59" s="32" t="n">
        <f aca="false">VLOOKUP($A59,Table,MATCH(G$4,Curves,0))</f>
        <v>3.151</v>
      </c>
      <c r="H59" s="98" t="n">
        <f aca="false">G59</f>
        <v>3.151</v>
      </c>
      <c r="I59" s="99" t="n">
        <f aca="false">H59</f>
        <v>3.151</v>
      </c>
      <c r="J59" s="32" t="n">
        <f aca="false">VLOOKUP($A59,Table,MATCH(J$4,Curves,0))</f>
        <v>-0.0115</v>
      </c>
      <c r="K59" s="98" t="n">
        <f aca="false">J59</f>
        <v>-0.0115</v>
      </c>
      <c r="L59" s="99" t="n">
        <f aca="false">K59</f>
        <v>-0.0115</v>
      </c>
      <c r="M59" s="32" t="n">
        <f aca="false">VLOOKUP($A59,Table,MATCH(M$4,Curves,0))</f>
        <v>0.01</v>
      </c>
      <c r="N59" s="98" t="n">
        <f aca="false">VLOOKUP($A59,Table,MATCH(N$4,Curves,0))</f>
        <v>0.02</v>
      </c>
      <c r="O59" s="99" t="n">
        <f aca="false">N59</f>
        <v>0.02</v>
      </c>
      <c r="P59" s="100"/>
      <c r="Q59" s="99" t="n">
        <f aca="false">O59+L59+I59</f>
        <v>3.1595</v>
      </c>
      <c r="R59" s="100"/>
      <c r="S59" s="35" t="n">
        <f aca="false">A60-A59</f>
        <v>31</v>
      </c>
      <c r="T59" s="101" t="n">
        <f aca="false">CHOOSE(F$3,A60+24,A59)</f>
        <v>38377</v>
      </c>
      <c r="U59" s="35" t="n">
        <f aca="false">T59-C$3</f>
        <v>1603</v>
      </c>
      <c r="V59" s="32" t="n">
        <f aca="false">VLOOKUP($A59,Table,MATCH(V$4,Curves,0))</f>
        <v>0.069906017274496</v>
      </c>
      <c r="W59" s="102" t="n">
        <f aca="false">1/(1+CHOOSE(F$3,(V60+($K$3/10000))/2,(V59+($K$3/10000))/2))^(2*U59/365.25)</f>
        <v>0.739574312951959</v>
      </c>
      <c r="X59" s="35" t="n">
        <f aca="false">IF(AND(mthbeg&lt;=A59,mthend&gt;=A59),1,0)</f>
        <v>0</v>
      </c>
      <c r="Y59" s="35" t="n">
        <f aca="false">S59*X59</f>
        <v>0</v>
      </c>
      <c r="AA59" s="89" t="n">
        <f aca="false">F59*G59</f>
        <v>0</v>
      </c>
      <c r="AB59" s="89" t="n">
        <f aca="false">$F59*H59</f>
        <v>0</v>
      </c>
      <c r="AC59" s="89" t="n">
        <f aca="false">$F59*I59</f>
        <v>0</v>
      </c>
      <c r="AD59" s="89" t="n">
        <f aca="false">$F59*J59</f>
        <v>-0</v>
      </c>
      <c r="AE59" s="89" t="n">
        <f aca="false">$F59*K59</f>
        <v>-0</v>
      </c>
      <c r="AF59" s="89" t="n">
        <f aca="false">$F59*L59</f>
        <v>-0</v>
      </c>
      <c r="AG59" s="89" t="n">
        <f aca="false">$F59*M59</f>
        <v>0</v>
      </c>
      <c r="AH59" s="89" t="n">
        <f aca="false">$F59*N59</f>
        <v>0</v>
      </c>
      <c r="AI59" s="89" t="n">
        <f aca="false">F59*O59</f>
        <v>0</v>
      </c>
      <c r="AJ59" s="93"/>
      <c r="AK59" s="89" t="n">
        <f aca="false">CHOOSE($G$3,AB59-AC59,AC59-AB59)</f>
        <v>0</v>
      </c>
      <c r="AL59" s="89" t="n">
        <f aca="false">CHOOSE($G$3,AE59-AF59,AF59-AE59)</f>
        <v>0</v>
      </c>
      <c r="AM59" s="89" t="n">
        <f aca="false">CHOOSE($G$3,AH59-AI59,AI59-AH59)</f>
        <v>0</v>
      </c>
      <c r="AN59" s="103" t="n">
        <f aca="false">SUM(AK59:AM59)</f>
        <v>0</v>
      </c>
      <c r="AP59" s="89" t="n">
        <f aca="false">CHOOSE($G$3,AA59-AB59,AB59-AA59)</f>
        <v>0</v>
      </c>
      <c r="AQ59" s="89" t="n">
        <f aca="false">CHOOSE($G$3,AD59-AE59,AE59-AD59)</f>
        <v>0</v>
      </c>
      <c r="AR59" s="89" t="n">
        <f aca="false">CHOOSE($G$3,AG59-AH59,AH59-AG59)</f>
        <v>0</v>
      </c>
      <c r="AS59" s="103" t="n">
        <f aca="false">AP59+AQ59+AR59</f>
        <v>0</v>
      </c>
      <c r="AT59" s="103"/>
      <c r="AU59" s="90" t="n">
        <f aca="false">AS59+AN59</f>
        <v>0</v>
      </c>
      <c r="AW59" s="90" t="n">
        <f aca="false">AI59+AF59+AC59</f>
        <v>0</v>
      </c>
      <c r="AX59" s="104"/>
    </row>
    <row r="60" customFormat="false" ht="12.75" hidden="false" customHeight="false" outlineLevel="0" collapsed="false">
      <c r="A60" s="94" t="n">
        <f aca="false">EDATE(A59,1)</f>
        <v>38353</v>
      </c>
      <c r="B60" s="95" t="n">
        <f aca="false">VLOOKUP(MONTH(A60),Volumes,3)</f>
        <v>10000</v>
      </c>
      <c r="C60" s="96"/>
      <c r="D60" s="97" t="n">
        <f aca="false">B60+C60</f>
        <v>10000</v>
      </c>
      <c r="E60" s="84" t="n">
        <f aca="false">IF(X60=0,0,IF(AND(X60=1,$H$3=1),D60*S60,IF($H$3=2,D60,"N/A")))</f>
        <v>0</v>
      </c>
      <c r="F60" s="84" t="n">
        <f aca="false">E60*W60</f>
        <v>0</v>
      </c>
      <c r="G60" s="32" t="n">
        <f aca="false">VLOOKUP($A60,Table,MATCH(G$4,Curves,0))</f>
        <v>3.276</v>
      </c>
      <c r="H60" s="98" t="n">
        <f aca="false">G60</f>
        <v>3.276</v>
      </c>
      <c r="I60" s="99" t="n">
        <f aca="false">H60</f>
        <v>3.276</v>
      </c>
      <c r="J60" s="32" t="n">
        <f aca="false">VLOOKUP($A60,Table,MATCH(J$4,Curves,0))</f>
        <v>-0.0115</v>
      </c>
      <c r="K60" s="98" t="n">
        <f aca="false">J60</f>
        <v>-0.0115</v>
      </c>
      <c r="L60" s="99" t="n">
        <f aca="false">K60</f>
        <v>-0.0115</v>
      </c>
      <c r="M60" s="32" t="n">
        <f aca="false">VLOOKUP($A60,Table,MATCH(M$4,Curves,0))</f>
        <v>0.01</v>
      </c>
      <c r="N60" s="98" t="n">
        <f aca="false">VLOOKUP($A60,Table,MATCH(N$4,Curves,0))</f>
        <v>0.02</v>
      </c>
      <c r="O60" s="99" t="n">
        <f aca="false">N60</f>
        <v>0.02</v>
      </c>
      <c r="P60" s="100"/>
      <c r="Q60" s="99" t="n">
        <f aca="false">O60+L60+I60</f>
        <v>3.2845</v>
      </c>
      <c r="R60" s="100"/>
      <c r="S60" s="35" t="n">
        <f aca="false">A61-A60</f>
        <v>31</v>
      </c>
      <c r="T60" s="101" t="n">
        <f aca="false">CHOOSE(F$3,A61+24,A60)</f>
        <v>38408</v>
      </c>
      <c r="U60" s="35" t="n">
        <f aca="false">T60-C$3</f>
        <v>1634</v>
      </c>
      <c r="V60" s="32" t="n">
        <f aca="false">VLOOKUP($A60,Table,MATCH(V$4,Curves,0))</f>
        <v>0.069934035208956</v>
      </c>
      <c r="W60" s="102" t="n">
        <f aca="false">1/(1+CHOOSE(F$3,(V61+($K$3/10000))/2,(V60+($K$3/10000))/2))^(2*U60/365.25)</f>
        <v>0.735183067914949</v>
      </c>
      <c r="X60" s="35" t="n">
        <f aca="false">IF(AND(mthbeg&lt;=A60,mthend&gt;=A60),1,0)</f>
        <v>0</v>
      </c>
      <c r="Y60" s="35" t="n">
        <f aca="false">S60*X60</f>
        <v>0</v>
      </c>
      <c r="AA60" s="89" t="n">
        <f aca="false">F60*G60</f>
        <v>0</v>
      </c>
      <c r="AB60" s="89" t="n">
        <f aca="false">$F60*H60</f>
        <v>0</v>
      </c>
      <c r="AC60" s="89" t="n">
        <f aca="false">$F60*I60</f>
        <v>0</v>
      </c>
      <c r="AD60" s="89" t="n">
        <f aca="false">$F60*J60</f>
        <v>-0</v>
      </c>
      <c r="AE60" s="89" t="n">
        <f aca="false">$F60*K60</f>
        <v>-0</v>
      </c>
      <c r="AF60" s="89" t="n">
        <f aca="false">$F60*L60</f>
        <v>-0</v>
      </c>
      <c r="AG60" s="89" t="n">
        <f aca="false">$F60*M60</f>
        <v>0</v>
      </c>
      <c r="AH60" s="89" t="n">
        <f aca="false">$F60*N60</f>
        <v>0</v>
      </c>
      <c r="AI60" s="89" t="n">
        <f aca="false">F60*O60</f>
        <v>0</v>
      </c>
      <c r="AJ60" s="93"/>
      <c r="AK60" s="89" t="n">
        <f aca="false">CHOOSE($G$3,AB60-AC60,AC60-AB60)</f>
        <v>0</v>
      </c>
      <c r="AL60" s="89" t="n">
        <f aca="false">CHOOSE($G$3,AE60-AF60,AF60-AE60)</f>
        <v>0</v>
      </c>
      <c r="AM60" s="89" t="n">
        <f aca="false">CHOOSE($G$3,AH60-AI60,AI60-AH60)</f>
        <v>0</v>
      </c>
      <c r="AN60" s="103" t="n">
        <f aca="false">SUM(AK60:AM60)</f>
        <v>0</v>
      </c>
      <c r="AP60" s="89" t="n">
        <f aca="false">CHOOSE($G$3,AA60-AB60,AB60-AA60)</f>
        <v>0</v>
      </c>
      <c r="AQ60" s="89" t="n">
        <f aca="false">CHOOSE($G$3,AD60-AE60,AE60-AD60)</f>
        <v>0</v>
      </c>
      <c r="AR60" s="89" t="n">
        <f aca="false">CHOOSE($G$3,AG60-AH60,AH60-AG60)</f>
        <v>0</v>
      </c>
      <c r="AS60" s="103" t="n">
        <f aca="false">AP60+AQ60+AR60</f>
        <v>0</v>
      </c>
      <c r="AT60" s="103"/>
      <c r="AU60" s="90" t="n">
        <f aca="false">AS60+AN60</f>
        <v>0</v>
      </c>
      <c r="AW60" s="90" t="n">
        <f aca="false">AI60+AF60+AC60</f>
        <v>0</v>
      </c>
      <c r="AX60" s="104"/>
    </row>
    <row r="61" customFormat="false" ht="12.75" hidden="false" customHeight="false" outlineLevel="0" collapsed="false">
      <c r="A61" s="94" t="n">
        <f aca="false">EDATE(A60,1)</f>
        <v>38384</v>
      </c>
      <c r="B61" s="95" t="n">
        <f aca="false">VLOOKUP(MONTH(A61),Volumes,3)</f>
        <v>10000</v>
      </c>
      <c r="C61" s="96"/>
      <c r="D61" s="97" t="n">
        <f aca="false">B61+C61</f>
        <v>10000</v>
      </c>
      <c r="E61" s="84" t="n">
        <f aca="false">IF(X61=0,0,IF(AND(X61=1,$H$3=1),D61*S61,IF($H$3=2,D61,"N/A")))</f>
        <v>0</v>
      </c>
      <c r="F61" s="84" t="n">
        <f aca="false">E61*W61</f>
        <v>0</v>
      </c>
      <c r="G61" s="32" t="n">
        <f aca="false">VLOOKUP($A61,Table,MATCH(G$4,Curves,0))</f>
        <v>3.154</v>
      </c>
      <c r="H61" s="98" t="n">
        <f aca="false">G61</f>
        <v>3.154</v>
      </c>
      <c r="I61" s="99" t="n">
        <f aca="false">H61</f>
        <v>3.154</v>
      </c>
      <c r="J61" s="32" t="n">
        <f aca="false">VLOOKUP($A61,Table,MATCH(J$4,Curves,0))</f>
        <v>-0.0115</v>
      </c>
      <c r="K61" s="98" t="n">
        <f aca="false">J61</f>
        <v>-0.0115</v>
      </c>
      <c r="L61" s="99" t="n">
        <f aca="false">K61</f>
        <v>-0.0115</v>
      </c>
      <c r="M61" s="32" t="n">
        <f aca="false">VLOOKUP($A61,Table,MATCH(M$4,Curves,0))</f>
        <v>0.01</v>
      </c>
      <c r="N61" s="98" t="n">
        <f aca="false">VLOOKUP($A61,Table,MATCH(N$4,Curves,0))</f>
        <v>0.02</v>
      </c>
      <c r="O61" s="99" t="n">
        <f aca="false">N61</f>
        <v>0.02</v>
      </c>
      <c r="P61" s="100"/>
      <c r="Q61" s="99" t="n">
        <f aca="false">O61+L61+I61</f>
        <v>3.1625</v>
      </c>
      <c r="R61" s="100"/>
      <c r="S61" s="35" t="n">
        <f aca="false">A62-A61</f>
        <v>28</v>
      </c>
      <c r="T61" s="101" t="n">
        <f aca="false">CHOOSE(F$3,A62+24,A61)</f>
        <v>38436</v>
      </c>
      <c r="U61" s="35" t="n">
        <f aca="false">T61-C$3</f>
        <v>1662</v>
      </c>
      <c r="V61" s="32" t="n">
        <f aca="false">VLOOKUP($A61,Table,MATCH(V$4,Curves,0))</f>
        <v>0.069962053143676</v>
      </c>
      <c r="W61" s="102" t="n">
        <f aca="false">1/(1+CHOOSE(F$3,(V62+($K$3/10000))/2,(V61+($K$3/10000))/2))^(2*U61/365.25)</f>
        <v>0.731236309677079</v>
      </c>
      <c r="X61" s="35" t="n">
        <f aca="false">IF(AND(mthbeg&lt;=A61,mthend&gt;=A61),1,0)</f>
        <v>0</v>
      </c>
      <c r="Y61" s="35" t="n">
        <f aca="false">S61*X61</f>
        <v>0</v>
      </c>
      <c r="AA61" s="89" t="n">
        <f aca="false">F61*G61</f>
        <v>0</v>
      </c>
      <c r="AB61" s="89" t="n">
        <f aca="false">$F61*H61</f>
        <v>0</v>
      </c>
      <c r="AC61" s="89" t="n">
        <f aca="false">$F61*I61</f>
        <v>0</v>
      </c>
      <c r="AD61" s="89" t="n">
        <f aca="false">$F61*J61</f>
        <v>-0</v>
      </c>
      <c r="AE61" s="89" t="n">
        <f aca="false">$F61*K61</f>
        <v>-0</v>
      </c>
      <c r="AF61" s="89" t="n">
        <f aca="false">$F61*L61</f>
        <v>-0</v>
      </c>
      <c r="AG61" s="89" t="n">
        <f aca="false">$F61*M61</f>
        <v>0</v>
      </c>
      <c r="AH61" s="89" t="n">
        <f aca="false">$F61*N61</f>
        <v>0</v>
      </c>
      <c r="AI61" s="89" t="n">
        <f aca="false">F61*O61</f>
        <v>0</v>
      </c>
      <c r="AJ61" s="93"/>
      <c r="AK61" s="89" t="n">
        <f aca="false">CHOOSE($G$3,AB61-AC61,AC61-AB61)</f>
        <v>0</v>
      </c>
      <c r="AL61" s="89" t="n">
        <f aca="false">CHOOSE($G$3,AE61-AF61,AF61-AE61)</f>
        <v>0</v>
      </c>
      <c r="AM61" s="89" t="n">
        <f aca="false">CHOOSE($G$3,AH61-AI61,AI61-AH61)</f>
        <v>0</v>
      </c>
      <c r="AN61" s="103" t="n">
        <f aca="false">SUM(AK61:AM61)</f>
        <v>0</v>
      </c>
      <c r="AP61" s="89" t="n">
        <f aca="false">CHOOSE($G$3,AA61-AB61,AB61-AA61)</f>
        <v>0</v>
      </c>
      <c r="AQ61" s="89" t="n">
        <f aca="false">CHOOSE($G$3,AD61-AE61,AE61-AD61)</f>
        <v>0</v>
      </c>
      <c r="AR61" s="89" t="n">
        <f aca="false">CHOOSE($G$3,AG61-AH61,AH61-AG61)</f>
        <v>0</v>
      </c>
      <c r="AS61" s="103" t="n">
        <f aca="false">AP61+AQ61+AR61</f>
        <v>0</v>
      </c>
      <c r="AT61" s="103"/>
      <c r="AU61" s="90" t="n">
        <f aca="false">AS61+AN61</f>
        <v>0</v>
      </c>
      <c r="AW61" s="90" t="n">
        <f aca="false">AI61+AF61+AC61</f>
        <v>0</v>
      </c>
      <c r="AX61" s="104"/>
    </row>
    <row r="62" customFormat="false" ht="12.75" hidden="false" customHeight="false" outlineLevel="0" collapsed="false">
      <c r="A62" s="94" t="n">
        <f aca="false">EDATE(A61,1)</f>
        <v>38412</v>
      </c>
      <c r="B62" s="95" t="n">
        <f aca="false">VLOOKUP(MONTH(A62),Volumes,3)</f>
        <v>10000</v>
      </c>
      <c r="C62" s="96"/>
      <c r="D62" s="97" t="n">
        <f aca="false">B62+C62</f>
        <v>10000</v>
      </c>
      <c r="E62" s="84" t="n">
        <f aca="false">IF(X62=0,0,IF(AND(X62=1,$H$3=1),D62*S62,IF($H$3=2,D62,"N/A")))</f>
        <v>0</v>
      </c>
      <c r="F62" s="84" t="n">
        <f aca="false">E62*W62</f>
        <v>0</v>
      </c>
      <c r="G62" s="32" t="n">
        <f aca="false">VLOOKUP($A62,Table,MATCH(G$4,Curves,0))</f>
        <v>3.02</v>
      </c>
      <c r="H62" s="98" t="n">
        <f aca="false">G62</f>
        <v>3.02</v>
      </c>
      <c r="I62" s="99" t="n">
        <f aca="false">H62</f>
        <v>3.02</v>
      </c>
      <c r="J62" s="32" t="n">
        <f aca="false">VLOOKUP($A62,Table,MATCH(J$4,Curves,0))</f>
        <v>-0.0115</v>
      </c>
      <c r="K62" s="98" t="n">
        <f aca="false">J62</f>
        <v>-0.0115</v>
      </c>
      <c r="L62" s="99" t="n">
        <f aca="false">K62</f>
        <v>-0.0115</v>
      </c>
      <c r="M62" s="32" t="n">
        <f aca="false">VLOOKUP($A62,Table,MATCH(M$4,Curves,0))</f>
        <v>0.01</v>
      </c>
      <c r="N62" s="98" t="n">
        <f aca="false">VLOOKUP($A62,Table,MATCH(N$4,Curves,0))</f>
        <v>0.02</v>
      </c>
      <c r="O62" s="99" t="n">
        <f aca="false">N62</f>
        <v>0.02</v>
      </c>
      <c r="P62" s="100"/>
      <c r="Q62" s="99" t="n">
        <f aca="false">O62+L62+I62</f>
        <v>3.0285</v>
      </c>
      <c r="R62" s="100"/>
      <c r="S62" s="35" t="n">
        <f aca="false">A63-A62</f>
        <v>31</v>
      </c>
      <c r="T62" s="101" t="n">
        <f aca="false">CHOOSE(F$3,A63+24,A62)</f>
        <v>38467</v>
      </c>
      <c r="U62" s="35" t="n">
        <f aca="false">T62-C$3</f>
        <v>1693</v>
      </c>
      <c r="V62" s="32" t="n">
        <f aca="false">VLOOKUP($A62,Table,MATCH(V$4,Curves,0))</f>
        <v>0.069987359665582</v>
      </c>
      <c r="W62" s="102" t="n">
        <f aca="false">1/(1+CHOOSE(F$3,(V63+($K$3/10000))/2,(V62+($K$3/10000))/2))^(2*U62/365.25)</f>
        <v>0.726888216925405</v>
      </c>
      <c r="X62" s="35" t="n">
        <f aca="false">IF(AND(mthbeg&lt;=A62,mthend&gt;=A62),1,0)</f>
        <v>0</v>
      </c>
      <c r="Y62" s="35" t="n">
        <f aca="false">S62*X62</f>
        <v>0</v>
      </c>
      <c r="AA62" s="89" t="n">
        <f aca="false">F62*G62</f>
        <v>0</v>
      </c>
      <c r="AB62" s="89" t="n">
        <f aca="false">$F62*H62</f>
        <v>0</v>
      </c>
      <c r="AC62" s="89" t="n">
        <f aca="false">$F62*I62</f>
        <v>0</v>
      </c>
      <c r="AD62" s="89" t="n">
        <f aca="false">$F62*J62</f>
        <v>-0</v>
      </c>
      <c r="AE62" s="89" t="n">
        <f aca="false">$F62*K62</f>
        <v>-0</v>
      </c>
      <c r="AF62" s="89" t="n">
        <f aca="false">$F62*L62</f>
        <v>-0</v>
      </c>
      <c r="AG62" s="89" t="n">
        <f aca="false">$F62*M62</f>
        <v>0</v>
      </c>
      <c r="AH62" s="89" t="n">
        <f aca="false">$F62*N62</f>
        <v>0</v>
      </c>
      <c r="AI62" s="89" t="n">
        <f aca="false">F62*O62</f>
        <v>0</v>
      </c>
      <c r="AJ62" s="93"/>
      <c r="AK62" s="89" t="n">
        <f aca="false">CHOOSE($G$3,AB62-AC62,AC62-AB62)</f>
        <v>0</v>
      </c>
      <c r="AL62" s="89" t="n">
        <f aca="false">CHOOSE($G$3,AE62-AF62,AF62-AE62)</f>
        <v>0</v>
      </c>
      <c r="AM62" s="89" t="n">
        <f aca="false">CHOOSE($G$3,AH62-AI62,AI62-AH62)</f>
        <v>0</v>
      </c>
      <c r="AN62" s="103" t="n">
        <f aca="false">SUM(AK62:AM62)</f>
        <v>0</v>
      </c>
      <c r="AP62" s="89" t="n">
        <f aca="false">CHOOSE($G$3,AA62-AB62,AB62-AA62)</f>
        <v>0</v>
      </c>
      <c r="AQ62" s="89" t="n">
        <f aca="false">CHOOSE($G$3,AD62-AE62,AE62-AD62)</f>
        <v>0</v>
      </c>
      <c r="AR62" s="89" t="n">
        <f aca="false">CHOOSE($G$3,AG62-AH62,AH62-AG62)</f>
        <v>0</v>
      </c>
      <c r="AS62" s="103" t="n">
        <f aca="false">AP62+AQ62+AR62</f>
        <v>0</v>
      </c>
      <c r="AT62" s="103"/>
      <c r="AU62" s="90" t="n">
        <f aca="false">AS62+AN62</f>
        <v>0</v>
      </c>
      <c r="AW62" s="90" t="n">
        <f aca="false">AI62+AF62+AC62</f>
        <v>0</v>
      </c>
      <c r="AX62" s="104"/>
    </row>
    <row r="63" customFormat="false" ht="12.75" hidden="false" customHeight="false" outlineLevel="0" collapsed="false">
      <c r="A63" s="94" t="n">
        <f aca="false">EDATE(A62,1)</f>
        <v>38443</v>
      </c>
      <c r="B63" s="95" t="n">
        <f aca="false">VLOOKUP(MONTH(A63),Volumes,3)</f>
        <v>10000</v>
      </c>
      <c r="C63" s="96"/>
      <c r="D63" s="97" t="n">
        <f aca="false">B63+C63</f>
        <v>10000</v>
      </c>
      <c r="E63" s="84" t="n">
        <f aca="false">IF(X63=0,0,IF(AND(X63=1,$H$3=1),D63*S63,IF($H$3=2,D63,"N/A")))</f>
        <v>0</v>
      </c>
      <c r="F63" s="84" t="n">
        <f aca="false">E63*W63</f>
        <v>0</v>
      </c>
      <c r="G63" s="32" t="n">
        <f aca="false">VLOOKUP($A63,Table,MATCH(G$4,Curves,0))</f>
        <v>2.886</v>
      </c>
      <c r="H63" s="98" t="n">
        <f aca="false">G63</f>
        <v>2.886</v>
      </c>
      <c r="I63" s="99" t="n">
        <f aca="false">H63</f>
        <v>2.886</v>
      </c>
      <c r="J63" s="32" t="n">
        <f aca="false">VLOOKUP($A63,Table,MATCH(J$4,Curves,0))</f>
        <v>0.001</v>
      </c>
      <c r="K63" s="98" t="n">
        <f aca="false">J63</f>
        <v>0.001</v>
      </c>
      <c r="L63" s="99" t="n">
        <f aca="false">K63</f>
        <v>0.001</v>
      </c>
      <c r="M63" s="32" t="n">
        <f aca="false">VLOOKUP($A63,Table,MATCH(M$4,Curves,0))</f>
        <v>0.01</v>
      </c>
      <c r="N63" s="98" t="n">
        <f aca="false">VLOOKUP($A63,Table,MATCH(N$4,Curves,0))</f>
        <v>0.02</v>
      </c>
      <c r="O63" s="99" t="n">
        <f aca="false">N63</f>
        <v>0.02</v>
      </c>
      <c r="P63" s="100"/>
      <c r="Q63" s="99" t="n">
        <f aca="false">O63+L63+I63</f>
        <v>2.907</v>
      </c>
      <c r="R63" s="100"/>
      <c r="S63" s="35" t="n">
        <f aca="false">A64-A63</f>
        <v>30</v>
      </c>
      <c r="T63" s="101" t="n">
        <f aca="false">CHOOSE(F$3,A64+24,A63)</f>
        <v>38497</v>
      </c>
      <c r="U63" s="35" t="n">
        <f aca="false">T63-C$3</f>
        <v>1723</v>
      </c>
      <c r="V63" s="32" t="n">
        <f aca="false">VLOOKUP($A63,Table,MATCH(V$4,Curves,0))</f>
        <v>0.070015377600796</v>
      </c>
      <c r="W63" s="102" t="n">
        <f aca="false">1/(1+CHOOSE(F$3,(V64+($K$3/10000))/2,(V63+($K$3/10000))/2))^(2*U63/365.25)</f>
        <v>0.722701843184644</v>
      </c>
      <c r="X63" s="35" t="n">
        <f aca="false">IF(AND(mthbeg&lt;=A63,mthend&gt;=A63),1,0)</f>
        <v>0</v>
      </c>
      <c r="Y63" s="35" t="n">
        <f aca="false">S63*X63</f>
        <v>0</v>
      </c>
      <c r="AA63" s="89" t="n">
        <f aca="false">F63*G63</f>
        <v>0</v>
      </c>
      <c r="AB63" s="89" t="n">
        <f aca="false">$F63*H63</f>
        <v>0</v>
      </c>
      <c r="AC63" s="89" t="n">
        <f aca="false">$F63*I63</f>
        <v>0</v>
      </c>
      <c r="AD63" s="89" t="n">
        <f aca="false">$F63*J63</f>
        <v>0</v>
      </c>
      <c r="AE63" s="89" t="n">
        <f aca="false">$F63*K63</f>
        <v>0</v>
      </c>
      <c r="AF63" s="89" t="n">
        <f aca="false">$F63*L63</f>
        <v>0</v>
      </c>
      <c r="AG63" s="89" t="n">
        <f aca="false">$F63*M63</f>
        <v>0</v>
      </c>
      <c r="AH63" s="89" t="n">
        <f aca="false">$F63*N63</f>
        <v>0</v>
      </c>
      <c r="AI63" s="89" t="n">
        <f aca="false">F63*O63</f>
        <v>0</v>
      </c>
      <c r="AJ63" s="93"/>
      <c r="AK63" s="89" t="n">
        <f aca="false">CHOOSE($G$3,AB63-AC63,AC63-AB63)</f>
        <v>0</v>
      </c>
      <c r="AL63" s="89" t="n">
        <f aca="false">CHOOSE($G$3,AE63-AF63,AF63-AE63)</f>
        <v>0</v>
      </c>
      <c r="AM63" s="89" t="n">
        <f aca="false">CHOOSE($G$3,AH63-AI63,AI63-AH63)</f>
        <v>0</v>
      </c>
      <c r="AN63" s="103" t="n">
        <f aca="false">SUM(AK63:AM63)</f>
        <v>0</v>
      </c>
      <c r="AP63" s="89" t="n">
        <f aca="false">CHOOSE($G$3,AA63-AB63,AB63-AA63)</f>
        <v>0</v>
      </c>
      <c r="AQ63" s="89" t="n">
        <f aca="false">CHOOSE($G$3,AD63-AE63,AE63-AD63)</f>
        <v>0</v>
      </c>
      <c r="AR63" s="89" t="n">
        <f aca="false">CHOOSE($G$3,AG63-AH63,AH63-AG63)</f>
        <v>0</v>
      </c>
      <c r="AS63" s="103" t="n">
        <f aca="false">AP63+AQ63+AR63</f>
        <v>0</v>
      </c>
      <c r="AT63" s="103"/>
      <c r="AU63" s="90" t="n">
        <f aca="false">AS63+AN63</f>
        <v>0</v>
      </c>
      <c r="AW63" s="90" t="n">
        <f aca="false">AI63+AF63+AC63</f>
        <v>0</v>
      </c>
      <c r="AX63" s="104"/>
    </row>
    <row r="64" customFormat="false" ht="12.75" hidden="false" customHeight="false" outlineLevel="0" collapsed="false">
      <c r="A64" s="94" t="n">
        <f aca="false">EDATE(A63,1)</f>
        <v>38473</v>
      </c>
      <c r="B64" s="95" t="n">
        <f aca="false">VLOOKUP(MONTH(A64),Volumes,3)</f>
        <v>10000</v>
      </c>
      <c r="C64" s="96"/>
      <c r="D64" s="97" t="n">
        <f aca="false">B64+C64</f>
        <v>10000</v>
      </c>
      <c r="E64" s="84" t="n">
        <f aca="false">IF(X64=0,0,IF(AND(X64=1,$H$3=1),D64*S64,IF($H$3=2,D64,"N/A")))</f>
        <v>0</v>
      </c>
      <c r="F64" s="84" t="n">
        <f aca="false">E64*W64</f>
        <v>0</v>
      </c>
      <c r="G64" s="32" t="n">
        <f aca="false">VLOOKUP($A64,Table,MATCH(G$4,Curves,0))</f>
        <v>2.873</v>
      </c>
      <c r="H64" s="98" t="n">
        <f aca="false">G64</f>
        <v>2.873</v>
      </c>
      <c r="I64" s="99" t="n">
        <f aca="false">H64</f>
        <v>2.873</v>
      </c>
      <c r="J64" s="32" t="n">
        <f aca="false">VLOOKUP($A64,Table,MATCH(J$4,Curves,0))</f>
        <v>0.001</v>
      </c>
      <c r="K64" s="98" t="n">
        <f aca="false">J64</f>
        <v>0.001</v>
      </c>
      <c r="L64" s="99" t="n">
        <f aca="false">K64</f>
        <v>0.001</v>
      </c>
      <c r="M64" s="32" t="n">
        <f aca="false">VLOOKUP($A64,Table,MATCH(M$4,Curves,0))</f>
        <v>0.01</v>
      </c>
      <c r="N64" s="98" t="n">
        <f aca="false">VLOOKUP($A64,Table,MATCH(N$4,Curves,0))</f>
        <v>0.02</v>
      </c>
      <c r="O64" s="99" t="n">
        <f aca="false">N64</f>
        <v>0.02</v>
      </c>
      <c r="P64" s="100"/>
      <c r="Q64" s="99" t="n">
        <f aca="false">O64+L64+I64</f>
        <v>2.894</v>
      </c>
      <c r="R64" s="100"/>
      <c r="S64" s="35" t="n">
        <f aca="false">A65-A64</f>
        <v>31</v>
      </c>
      <c r="T64" s="101" t="n">
        <f aca="false">CHOOSE(F$3,A65+24,A64)</f>
        <v>38528</v>
      </c>
      <c r="U64" s="35" t="n">
        <f aca="false">T64-C$3</f>
        <v>1754</v>
      </c>
      <c r="V64" s="32" t="n">
        <f aca="false">VLOOKUP($A64,Table,MATCH(V$4,Curves,0))</f>
        <v>0.070042491731895</v>
      </c>
      <c r="W64" s="102" t="n">
        <f aca="false">1/(1+CHOOSE(F$3,(V65+($K$3/10000))/2,(V64+($K$3/10000))/2))^(2*U64/365.25)</f>
        <v>0.718398004971289</v>
      </c>
      <c r="X64" s="35" t="n">
        <f aca="false">IF(AND(mthbeg&lt;=A64,mthend&gt;=A64),1,0)</f>
        <v>0</v>
      </c>
      <c r="Y64" s="35" t="n">
        <f aca="false">S64*X64</f>
        <v>0</v>
      </c>
      <c r="AA64" s="89" t="n">
        <f aca="false">F64*G64</f>
        <v>0</v>
      </c>
      <c r="AB64" s="89" t="n">
        <f aca="false">$F64*H64</f>
        <v>0</v>
      </c>
      <c r="AC64" s="89" t="n">
        <f aca="false">$F64*I64</f>
        <v>0</v>
      </c>
      <c r="AD64" s="89" t="n">
        <f aca="false">$F64*J64</f>
        <v>0</v>
      </c>
      <c r="AE64" s="89" t="n">
        <f aca="false">$F64*K64</f>
        <v>0</v>
      </c>
      <c r="AF64" s="89" t="n">
        <f aca="false">$F64*L64</f>
        <v>0</v>
      </c>
      <c r="AG64" s="89" t="n">
        <f aca="false">$F64*M64</f>
        <v>0</v>
      </c>
      <c r="AH64" s="89" t="n">
        <f aca="false">$F64*N64</f>
        <v>0</v>
      </c>
      <c r="AI64" s="89" t="n">
        <f aca="false">F64*O64</f>
        <v>0</v>
      </c>
      <c r="AJ64" s="93"/>
      <c r="AK64" s="89" t="n">
        <f aca="false">CHOOSE($G$3,AB64-AC64,AC64-AB64)</f>
        <v>0</v>
      </c>
      <c r="AL64" s="89" t="n">
        <f aca="false">CHOOSE($G$3,AE64-AF64,AF64-AE64)</f>
        <v>0</v>
      </c>
      <c r="AM64" s="89" t="n">
        <f aca="false">CHOOSE($G$3,AH64-AI64,AI64-AH64)</f>
        <v>0</v>
      </c>
      <c r="AN64" s="103" t="n">
        <f aca="false">SUM(AK64:AM64)</f>
        <v>0</v>
      </c>
      <c r="AP64" s="89" t="n">
        <f aca="false">CHOOSE($G$3,AA64-AB64,AB64-AA64)</f>
        <v>0</v>
      </c>
      <c r="AQ64" s="89" t="n">
        <f aca="false">CHOOSE($G$3,AD64-AE64,AE64-AD64)</f>
        <v>0</v>
      </c>
      <c r="AR64" s="89" t="n">
        <f aca="false">CHOOSE($G$3,AG64-AH64,AH64-AG64)</f>
        <v>0</v>
      </c>
      <c r="AS64" s="103" t="n">
        <f aca="false">AP64+AQ64+AR64</f>
        <v>0</v>
      </c>
      <c r="AT64" s="103"/>
      <c r="AU64" s="90" t="n">
        <f aca="false">AS64+AN64</f>
        <v>0</v>
      </c>
      <c r="AW64" s="90" t="n">
        <f aca="false">AI64+AF64+AC64</f>
        <v>0</v>
      </c>
      <c r="AX64" s="104"/>
    </row>
    <row r="65" customFormat="false" ht="12.75" hidden="false" customHeight="false" outlineLevel="0" collapsed="false">
      <c r="A65" s="94" t="n">
        <f aca="false">EDATE(A64,1)</f>
        <v>38504</v>
      </c>
      <c r="B65" s="95" t="n">
        <f aca="false">VLOOKUP(MONTH(A65),Volumes,3)</f>
        <v>10000</v>
      </c>
      <c r="C65" s="96"/>
      <c r="D65" s="97" t="n">
        <f aca="false">B65+C65</f>
        <v>10000</v>
      </c>
      <c r="E65" s="84" t="n">
        <f aca="false">IF(X65=0,0,IF(AND(X65=1,$H$3=1),D65*S65,IF($H$3=2,D65,"N/A")))</f>
        <v>0</v>
      </c>
      <c r="F65" s="84" t="n">
        <f aca="false">E65*W65</f>
        <v>0</v>
      </c>
      <c r="G65" s="32" t="n">
        <f aca="false">VLOOKUP($A65,Table,MATCH(G$4,Curves,0))</f>
        <v>2.907</v>
      </c>
      <c r="H65" s="98" t="n">
        <f aca="false">G65</f>
        <v>2.907</v>
      </c>
      <c r="I65" s="99" t="n">
        <f aca="false">H65</f>
        <v>2.907</v>
      </c>
      <c r="J65" s="32" t="n">
        <f aca="false">VLOOKUP($A65,Table,MATCH(J$4,Curves,0))</f>
        <v>0.001</v>
      </c>
      <c r="K65" s="98" t="n">
        <f aca="false">J65</f>
        <v>0.001</v>
      </c>
      <c r="L65" s="99" t="n">
        <f aca="false">K65</f>
        <v>0.001</v>
      </c>
      <c r="M65" s="32" t="n">
        <f aca="false">VLOOKUP($A65,Table,MATCH(M$4,Curves,0))</f>
        <v>0.01</v>
      </c>
      <c r="N65" s="98" t="n">
        <f aca="false">VLOOKUP($A65,Table,MATCH(N$4,Curves,0))</f>
        <v>0.02</v>
      </c>
      <c r="O65" s="99" t="n">
        <f aca="false">N65</f>
        <v>0.02</v>
      </c>
      <c r="P65" s="100"/>
      <c r="Q65" s="99" t="n">
        <f aca="false">O65+L65+I65</f>
        <v>2.928</v>
      </c>
      <c r="R65" s="100"/>
      <c r="S65" s="35" t="n">
        <f aca="false">A66-A65</f>
        <v>30</v>
      </c>
      <c r="T65" s="101" t="n">
        <f aca="false">CHOOSE(F$3,A66+24,A65)</f>
        <v>38558</v>
      </c>
      <c r="U65" s="35" t="n">
        <f aca="false">T65-C$3</f>
        <v>1784</v>
      </c>
      <c r="V65" s="32" t="n">
        <f aca="false">VLOOKUP($A65,Table,MATCH(V$4,Curves,0))</f>
        <v>0.07007050966762</v>
      </c>
      <c r="W65" s="102" t="n">
        <f aca="false">1/(1+CHOOSE(F$3,(V66+($K$3/10000))/2,(V65+($K$3/10000))/2))^(2*U65/365.25)</f>
        <v>0.714254281528802</v>
      </c>
      <c r="X65" s="35" t="n">
        <f aca="false">IF(AND(mthbeg&lt;=A65,mthend&gt;=A65),1,0)</f>
        <v>0</v>
      </c>
      <c r="Y65" s="35" t="n">
        <f aca="false">S65*X65</f>
        <v>0</v>
      </c>
      <c r="AA65" s="89" t="n">
        <f aca="false">F65*G65</f>
        <v>0</v>
      </c>
      <c r="AB65" s="89" t="n">
        <f aca="false">$F65*H65</f>
        <v>0</v>
      </c>
      <c r="AC65" s="89" t="n">
        <f aca="false">$F65*I65</f>
        <v>0</v>
      </c>
      <c r="AD65" s="89" t="n">
        <f aca="false">$F65*J65</f>
        <v>0</v>
      </c>
      <c r="AE65" s="89" t="n">
        <f aca="false">$F65*K65</f>
        <v>0</v>
      </c>
      <c r="AF65" s="89" t="n">
        <f aca="false">$F65*L65</f>
        <v>0</v>
      </c>
      <c r="AG65" s="89" t="n">
        <f aca="false">$F65*M65</f>
        <v>0</v>
      </c>
      <c r="AH65" s="89" t="n">
        <f aca="false">$F65*N65</f>
        <v>0</v>
      </c>
      <c r="AI65" s="89" t="n">
        <f aca="false">F65*O65</f>
        <v>0</v>
      </c>
      <c r="AJ65" s="93"/>
      <c r="AK65" s="89" t="n">
        <f aca="false">CHOOSE($G$3,AB65-AC65,AC65-AB65)</f>
        <v>0</v>
      </c>
      <c r="AL65" s="89" t="n">
        <f aca="false">CHOOSE($G$3,AE65-AF65,AF65-AE65)</f>
        <v>0</v>
      </c>
      <c r="AM65" s="89" t="n">
        <f aca="false">CHOOSE($G$3,AH65-AI65,AI65-AH65)</f>
        <v>0</v>
      </c>
      <c r="AN65" s="103" t="n">
        <f aca="false">SUM(AK65:AM65)</f>
        <v>0</v>
      </c>
      <c r="AP65" s="89" t="n">
        <f aca="false">CHOOSE($G$3,AA65-AB65,AB65-AA65)</f>
        <v>0</v>
      </c>
      <c r="AQ65" s="89" t="n">
        <f aca="false">CHOOSE($G$3,AD65-AE65,AE65-AD65)</f>
        <v>0</v>
      </c>
      <c r="AR65" s="89" t="n">
        <f aca="false">CHOOSE($G$3,AG65-AH65,AH65-AG65)</f>
        <v>0</v>
      </c>
      <c r="AS65" s="103" t="n">
        <f aca="false">AP65+AQ65+AR65</f>
        <v>0</v>
      </c>
      <c r="AT65" s="103"/>
      <c r="AU65" s="90" t="n">
        <f aca="false">AS65+AN65</f>
        <v>0</v>
      </c>
      <c r="AW65" s="90" t="n">
        <f aca="false">AI65+AF65+AC65</f>
        <v>0</v>
      </c>
      <c r="AX65" s="104"/>
    </row>
    <row r="66" customFormat="false" ht="12.75" hidden="false" customHeight="false" outlineLevel="0" collapsed="false">
      <c r="A66" s="94" t="n">
        <f aca="false">EDATE(A65,1)</f>
        <v>38534</v>
      </c>
      <c r="B66" s="95" t="n">
        <f aca="false">VLOOKUP(MONTH(A66),Volumes,3)</f>
        <v>10000</v>
      </c>
      <c r="C66" s="96"/>
      <c r="D66" s="97" t="n">
        <f aca="false">B66+C66</f>
        <v>10000</v>
      </c>
      <c r="E66" s="84" t="n">
        <f aca="false">IF(X66=0,0,IF(AND(X66=1,$H$3=1),D66*S66,IF($H$3=2,D66,"N/A")))</f>
        <v>0</v>
      </c>
      <c r="F66" s="84" t="n">
        <f aca="false">E66*W66</f>
        <v>0</v>
      </c>
      <c r="G66" s="32" t="n">
        <f aca="false">VLOOKUP($A66,Table,MATCH(G$4,Curves,0))</f>
        <v>2.919</v>
      </c>
      <c r="H66" s="98" t="n">
        <f aca="false">G66</f>
        <v>2.919</v>
      </c>
      <c r="I66" s="99" t="n">
        <f aca="false">H66</f>
        <v>2.919</v>
      </c>
      <c r="J66" s="32" t="n">
        <f aca="false">VLOOKUP($A66,Table,MATCH(J$4,Curves,0))</f>
        <v>0.001</v>
      </c>
      <c r="K66" s="98" t="n">
        <f aca="false">J66</f>
        <v>0.001</v>
      </c>
      <c r="L66" s="99" t="n">
        <f aca="false">K66</f>
        <v>0.001</v>
      </c>
      <c r="M66" s="32" t="n">
        <f aca="false">VLOOKUP($A66,Table,MATCH(M$4,Curves,0))</f>
        <v>0.01</v>
      </c>
      <c r="N66" s="98" t="n">
        <f aca="false">VLOOKUP($A66,Table,MATCH(N$4,Curves,0))</f>
        <v>0.02</v>
      </c>
      <c r="O66" s="99" t="n">
        <f aca="false">N66</f>
        <v>0.02</v>
      </c>
      <c r="P66" s="100"/>
      <c r="Q66" s="99" t="n">
        <f aca="false">O66+L66+I66</f>
        <v>2.94</v>
      </c>
      <c r="R66" s="100"/>
      <c r="S66" s="35" t="n">
        <f aca="false">A67-A66</f>
        <v>31</v>
      </c>
      <c r="T66" s="101" t="n">
        <f aca="false">CHOOSE(F$3,A67+24,A66)</f>
        <v>38589</v>
      </c>
      <c r="U66" s="35" t="n">
        <f aca="false">T66-C$3</f>
        <v>1815</v>
      </c>
      <c r="V66" s="32" t="n">
        <f aca="false">VLOOKUP($A66,Table,MATCH(V$4,Curves,0))</f>
        <v>0.070097623799213</v>
      </c>
      <c r="W66" s="102" t="n">
        <f aca="false">1/(1+CHOOSE(F$3,(V67+($K$3/10000))/2,(V66+($K$3/10000))/2))^(2*U66/365.25)</f>
        <v>0.709994333210801</v>
      </c>
      <c r="X66" s="35" t="n">
        <f aca="false">IF(AND(mthbeg&lt;=A66,mthend&gt;=A66),1,0)</f>
        <v>0</v>
      </c>
      <c r="Y66" s="35" t="n">
        <f aca="false">S66*X66</f>
        <v>0</v>
      </c>
      <c r="AA66" s="89" t="n">
        <f aca="false">F66*G66</f>
        <v>0</v>
      </c>
      <c r="AB66" s="89" t="n">
        <f aca="false">$F66*H66</f>
        <v>0</v>
      </c>
      <c r="AC66" s="89" t="n">
        <f aca="false">$F66*I66</f>
        <v>0</v>
      </c>
      <c r="AD66" s="89" t="n">
        <f aca="false">$F66*J66</f>
        <v>0</v>
      </c>
      <c r="AE66" s="89" t="n">
        <f aca="false">$F66*K66</f>
        <v>0</v>
      </c>
      <c r="AF66" s="89" t="n">
        <f aca="false">$F66*L66</f>
        <v>0</v>
      </c>
      <c r="AG66" s="89" t="n">
        <f aca="false">$F66*M66</f>
        <v>0</v>
      </c>
      <c r="AH66" s="89" t="n">
        <f aca="false">$F66*N66</f>
        <v>0</v>
      </c>
      <c r="AI66" s="89" t="n">
        <f aca="false">F66*O66</f>
        <v>0</v>
      </c>
      <c r="AJ66" s="93"/>
      <c r="AK66" s="89" t="n">
        <f aca="false">CHOOSE($G$3,AB66-AC66,AC66-AB66)</f>
        <v>0</v>
      </c>
      <c r="AL66" s="89" t="n">
        <f aca="false">CHOOSE($G$3,AE66-AF66,AF66-AE66)</f>
        <v>0</v>
      </c>
      <c r="AM66" s="89" t="n">
        <f aca="false">CHOOSE($G$3,AH66-AI66,AI66-AH66)</f>
        <v>0</v>
      </c>
      <c r="AN66" s="103" t="n">
        <f aca="false">SUM(AK66:AM66)</f>
        <v>0</v>
      </c>
      <c r="AP66" s="89" t="n">
        <f aca="false">CHOOSE($G$3,AA66-AB66,AB66-AA66)</f>
        <v>0</v>
      </c>
      <c r="AQ66" s="89" t="n">
        <f aca="false">CHOOSE($G$3,AD66-AE66,AE66-AD66)</f>
        <v>0</v>
      </c>
      <c r="AR66" s="89" t="n">
        <f aca="false">CHOOSE($G$3,AG66-AH66,AH66-AG66)</f>
        <v>0</v>
      </c>
      <c r="AS66" s="103" t="n">
        <f aca="false">AP66+AQ66+AR66</f>
        <v>0</v>
      </c>
      <c r="AT66" s="103"/>
      <c r="AU66" s="90" t="n">
        <f aca="false">AS66+AN66</f>
        <v>0</v>
      </c>
      <c r="AW66" s="90" t="n">
        <f aca="false">AI66+AF66+AC66</f>
        <v>0</v>
      </c>
      <c r="AX66" s="104"/>
    </row>
    <row r="67" customFormat="false" ht="12.75" hidden="false" customHeight="false" outlineLevel="0" collapsed="false">
      <c r="A67" s="94" t="n">
        <f aca="false">EDATE(A66,1)</f>
        <v>38565</v>
      </c>
      <c r="B67" s="95" t="n">
        <f aca="false">VLOOKUP(MONTH(A67),Volumes,3)</f>
        <v>10000</v>
      </c>
      <c r="C67" s="96"/>
      <c r="D67" s="97" t="n">
        <f aca="false">B67+C67</f>
        <v>10000</v>
      </c>
      <c r="E67" s="84" t="n">
        <f aca="false">IF(X67=0,0,IF(AND(X67=1,$H$3=1),D67*S67,IF($H$3=2,D67,"N/A")))</f>
        <v>0</v>
      </c>
      <c r="F67" s="84" t="n">
        <f aca="false">E67*W67</f>
        <v>0</v>
      </c>
      <c r="G67" s="32" t="n">
        <f aca="false">VLOOKUP($A67,Table,MATCH(G$4,Curves,0))</f>
        <v>2.94</v>
      </c>
      <c r="H67" s="98" t="n">
        <f aca="false">G67</f>
        <v>2.94</v>
      </c>
      <c r="I67" s="99" t="n">
        <f aca="false">H67</f>
        <v>2.94</v>
      </c>
      <c r="J67" s="32" t="n">
        <f aca="false">VLOOKUP($A67,Table,MATCH(J$4,Curves,0))</f>
        <v>0.001</v>
      </c>
      <c r="K67" s="98" t="n">
        <f aca="false">J67</f>
        <v>0.001</v>
      </c>
      <c r="L67" s="99" t="n">
        <f aca="false">K67</f>
        <v>0.001</v>
      </c>
      <c r="M67" s="32" t="n">
        <f aca="false">VLOOKUP($A67,Table,MATCH(M$4,Curves,0))</f>
        <v>0.01</v>
      </c>
      <c r="N67" s="98" t="n">
        <f aca="false">VLOOKUP($A67,Table,MATCH(N$4,Curves,0))</f>
        <v>0.02</v>
      </c>
      <c r="O67" s="99" t="n">
        <f aca="false">N67</f>
        <v>0.02</v>
      </c>
      <c r="P67" s="100"/>
      <c r="Q67" s="99" t="n">
        <f aca="false">O67+L67+I67</f>
        <v>2.961</v>
      </c>
      <c r="R67" s="100"/>
      <c r="S67" s="35" t="n">
        <f aca="false">A68-A67</f>
        <v>31</v>
      </c>
      <c r="T67" s="101" t="n">
        <f aca="false">CHOOSE(F$3,A68+24,A67)</f>
        <v>38620</v>
      </c>
      <c r="U67" s="35" t="n">
        <f aca="false">T67-C$3</f>
        <v>1846</v>
      </c>
      <c r="V67" s="32" t="n">
        <f aca="false">VLOOKUP($A67,Table,MATCH(V$4,Curves,0))</f>
        <v>0.070125641735448</v>
      </c>
      <c r="W67" s="102" t="n">
        <f aca="false">1/(1+CHOOSE(F$3,(V68+($K$3/10000))/2,(V67+($K$3/10000))/2))^(2*U67/365.25)</f>
        <v>0.705769151663129</v>
      </c>
      <c r="X67" s="35" t="n">
        <f aca="false">IF(AND(mthbeg&lt;=A67,mthend&gt;=A67),1,0)</f>
        <v>0</v>
      </c>
      <c r="Y67" s="35" t="n">
        <f aca="false">S67*X67</f>
        <v>0</v>
      </c>
      <c r="AA67" s="89" t="n">
        <f aca="false">F67*G67</f>
        <v>0</v>
      </c>
      <c r="AB67" s="89" t="n">
        <f aca="false">$F67*H67</f>
        <v>0</v>
      </c>
      <c r="AC67" s="89" t="n">
        <f aca="false">$F67*I67</f>
        <v>0</v>
      </c>
      <c r="AD67" s="89" t="n">
        <f aca="false">$F67*J67</f>
        <v>0</v>
      </c>
      <c r="AE67" s="89" t="n">
        <f aca="false">$F67*K67</f>
        <v>0</v>
      </c>
      <c r="AF67" s="89" t="n">
        <f aca="false">$F67*L67</f>
        <v>0</v>
      </c>
      <c r="AG67" s="89" t="n">
        <f aca="false">$F67*M67</f>
        <v>0</v>
      </c>
      <c r="AH67" s="89" t="n">
        <f aca="false">$F67*N67</f>
        <v>0</v>
      </c>
      <c r="AI67" s="89" t="n">
        <f aca="false">F67*O67</f>
        <v>0</v>
      </c>
      <c r="AJ67" s="93"/>
      <c r="AK67" s="89" t="n">
        <f aca="false">CHOOSE($G$3,AB67-AC67,AC67-AB67)</f>
        <v>0</v>
      </c>
      <c r="AL67" s="89" t="n">
        <f aca="false">CHOOSE($G$3,AE67-AF67,AF67-AE67)</f>
        <v>0</v>
      </c>
      <c r="AM67" s="89" t="n">
        <f aca="false">CHOOSE($G$3,AH67-AI67,AI67-AH67)</f>
        <v>0</v>
      </c>
      <c r="AN67" s="103" t="n">
        <f aca="false">SUM(AK67:AM67)</f>
        <v>0</v>
      </c>
      <c r="AP67" s="89" t="n">
        <f aca="false">CHOOSE($G$3,AA67-AB67,AB67-AA67)</f>
        <v>0</v>
      </c>
      <c r="AQ67" s="89" t="n">
        <f aca="false">CHOOSE($G$3,AD67-AE67,AE67-AD67)</f>
        <v>0</v>
      </c>
      <c r="AR67" s="89" t="n">
        <f aca="false">CHOOSE($G$3,AG67-AH67,AH67-AG67)</f>
        <v>0</v>
      </c>
      <c r="AS67" s="103" t="n">
        <f aca="false">AP67+AQ67+AR67</f>
        <v>0</v>
      </c>
      <c r="AT67" s="103"/>
      <c r="AU67" s="90" t="n">
        <f aca="false">AS67+AN67</f>
        <v>0</v>
      </c>
      <c r="AW67" s="90" t="n">
        <f aca="false">AI67+AF67+AC67</f>
        <v>0</v>
      </c>
      <c r="AX67" s="104"/>
    </row>
    <row r="68" customFormat="false" ht="12.75" hidden="false" customHeight="false" outlineLevel="0" collapsed="false">
      <c r="A68" s="94" t="n">
        <f aca="false">EDATE(A67,1)</f>
        <v>38596</v>
      </c>
      <c r="B68" s="95" t="n">
        <f aca="false">VLOOKUP(MONTH(A68),Volumes,3)</f>
        <v>10000</v>
      </c>
      <c r="C68" s="96"/>
      <c r="D68" s="97" t="n">
        <f aca="false">B68+C68</f>
        <v>10000</v>
      </c>
      <c r="E68" s="84" t="n">
        <f aca="false">IF(X68=0,0,IF(AND(X68=1,$H$3=1),D68*S68,IF($H$3=2,D68,"N/A")))</f>
        <v>0</v>
      </c>
      <c r="F68" s="84" t="n">
        <f aca="false">E68*W68</f>
        <v>0</v>
      </c>
      <c r="G68" s="32" t="n">
        <f aca="false">VLOOKUP($A68,Table,MATCH(G$4,Curves,0))</f>
        <v>2.965</v>
      </c>
      <c r="H68" s="98" t="n">
        <f aca="false">G68</f>
        <v>2.965</v>
      </c>
      <c r="I68" s="99" t="n">
        <f aca="false">H68</f>
        <v>2.965</v>
      </c>
      <c r="J68" s="32" t="n">
        <f aca="false">VLOOKUP($A68,Table,MATCH(J$4,Curves,0))</f>
        <v>0.001</v>
      </c>
      <c r="K68" s="98" t="n">
        <f aca="false">J68</f>
        <v>0.001</v>
      </c>
      <c r="L68" s="99" t="n">
        <f aca="false">K68</f>
        <v>0.001</v>
      </c>
      <c r="M68" s="32" t="n">
        <f aca="false">VLOOKUP($A68,Table,MATCH(M$4,Curves,0))</f>
        <v>0.01</v>
      </c>
      <c r="N68" s="98" t="n">
        <f aca="false">VLOOKUP($A68,Table,MATCH(N$4,Curves,0))</f>
        <v>0.02</v>
      </c>
      <c r="O68" s="99" t="n">
        <f aca="false">N68</f>
        <v>0.02</v>
      </c>
      <c r="P68" s="100"/>
      <c r="Q68" s="99" t="n">
        <f aca="false">O68+L68+I68</f>
        <v>2.986</v>
      </c>
      <c r="R68" s="100"/>
      <c r="S68" s="35" t="n">
        <f aca="false">A69-A68</f>
        <v>30</v>
      </c>
      <c r="T68" s="101" t="n">
        <f aca="false">CHOOSE(F$3,A69+24,A68)</f>
        <v>38650</v>
      </c>
      <c r="U68" s="35" t="n">
        <f aca="false">T68-C$3</f>
        <v>1876</v>
      </c>
      <c r="V68" s="32" t="n">
        <f aca="false">VLOOKUP($A68,Table,MATCH(V$4,Curves,0))</f>
        <v>0.070150003019792</v>
      </c>
      <c r="W68" s="102" t="n">
        <f aca="false">1/(1+CHOOSE(F$3,(V69+($K$3/10000))/2,(V68+($K$3/10000))/2))^(2*U68/365.25)</f>
        <v>0.701714683089432</v>
      </c>
      <c r="X68" s="35" t="n">
        <f aca="false">IF(AND(mthbeg&lt;=A68,mthend&gt;=A68),1,0)</f>
        <v>0</v>
      </c>
      <c r="Y68" s="35" t="n">
        <f aca="false">S68*X68</f>
        <v>0</v>
      </c>
      <c r="AA68" s="89" t="n">
        <f aca="false">F68*G68</f>
        <v>0</v>
      </c>
      <c r="AB68" s="89" t="n">
        <f aca="false">$F68*H68</f>
        <v>0</v>
      </c>
      <c r="AC68" s="89" t="n">
        <f aca="false">$F68*I68</f>
        <v>0</v>
      </c>
      <c r="AD68" s="89" t="n">
        <f aca="false">$F68*J68</f>
        <v>0</v>
      </c>
      <c r="AE68" s="89" t="n">
        <f aca="false">$F68*K68</f>
        <v>0</v>
      </c>
      <c r="AF68" s="89" t="n">
        <f aca="false">$F68*L68</f>
        <v>0</v>
      </c>
      <c r="AG68" s="89" t="n">
        <f aca="false">$F68*M68</f>
        <v>0</v>
      </c>
      <c r="AH68" s="89" t="n">
        <f aca="false">$F68*N68</f>
        <v>0</v>
      </c>
      <c r="AI68" s="89" t="n">
        <f aca="false">F68*O68</f>
        <v>0</v>
      </c>
      <c r="AJ68" s="93"/>
      <c r="AK68" s="89" t="n">
        <f aca="false">CHOOSE($G$3,AB68-AC68,AC68-AB68)</f>
        <v>0</v>
      </c>
      <c r="AL68" s="89" t="n">
        <f aca="false">CHOOSE($G$3,AE68-AF68,AF68-AE68)</f>
        <v>0</v>
      </c>
      <c r="AM68" s="89" t="n">
        <f aca="false">CHOOSE($G$3,AH68-AI68,AI68-AH68)</f>
        <v>0</v>
      </c>
      <c r="AN68" s="103" t="n">
        <f aca="false">SUM(AK68:AM68)</f>
        <v>0</v>
      </c>
      <c r="AP68" s="89" t="n">
        <f aca="false">CHOOSE($G$3,AA68-AB68,AB68-AA68)</f>
        <v>0</v>
      </c>
      <c r="AQ68" s="89" t="n">
        <f aca="false">CHOOSE($G$3,AD68-AE68,AE68-AD68)</f>
        <v>0</v>
      </c>
      <c r="AR68" s="89" t="n">
        <f aca="false">CHOOSE($G$3,AG68-AH68,AH68-AG68)</f>
        <v>0</v>
      </c>
      <c r="AS68" s="103" t="n">
        <f aca="false">AP68+AQ68+AR68</f>
        <v>0</v>
      </c>
      <c r="AT68" s="103"/>
      <c r="AU68" s="90" t="n">
        <f aca="false">AS68+AN68</f>
        <v>0</v>
      </c>
      <c r="AW68" s="90" t="n">
        <f aca="false">AI68+AF68+AC68</f>
        <v>0</v>
      </c>
      <c r="AX68" s="104"/>
    </row>
    <row r="69" customFormat="false" ht="12.75" hidden="false" customHeight="false" outlineLevel="0" collapsed="false">
      <c r="A69" s="94" t="n">
        <f aca="false">EDATE(A68,1)</f>
        <v>38626</v>
      </c>
      <c r="B69" s="95" t="n">
        <f aca="false">VLOOKUP(MONTH(A69),Volumes,3)</f>
        <v>10000</v>
      </c>
      <c r="C69" s="96"/>
      <c r="D69" s="97" t="n">
        <f aca="false">B69+C69</f>
        <v>10000</v>
      </c>
      <c r="E69" s="84" t="n">
        <f aca="false">IF(X69=0,0,IF(AND(X69=1,$H$3=1),D69*S69,IF($H$3=2,D69,"N/A")))</f>
        <v>0</v>
      </c>
      <c r="F69" s="84" t="n">
        <f aca="false">E69*W69</f>
        <v>0</v>
      </c>
      <c r="G69" s="32" t="n">
        <f aca="false">VLOOKUP($A69,Table,MATCH(G$4,Curves,0))</f>
        <v>2.978</v>
      </c>
      <c r="H69" s="98" t="n">
        <f aca="false">G69</f>
        <v>2.978</v>
      </c>
      <c r="I69" s="99" t="n">
        <f aca="false">H69</f>
        <v>2.978</v>
      </c>
      <c r="J69" s="32" t="n">
        <f aca="false">VLOOKUP($A69,Table,MATCH(J$4,Curves,0))</f>
        <v>0.001</v>
      </c>
      <c r="K69" s="98" t="n">
        <f aca="false">J69</f>
        <v>0.001</v>
      </c>
      <c r="L69" s="99" t="n">
        <f aca="false">K69</f>
        <v>0.001</v>
      </c>
      <c r="M69" s="32" t="n">
        <f aca="false">VLOOKUP($A69,Table,MATCH(M$4,Curves,0))</f>
        <v>0.01</v>
      </c>
      <c r="N69" s="98" t="n">
        <f aca="false">VLOOKUP($A69,Table,MATCH(N$4,Curves,0))</f>
        <v>0.02</v>
      </c>
      <c r="O69" s="99" t="n">
        <f aca="false">N69</f>
        <v>0.02</v>
      </c>
      <c r="P69" s="100"/>
      <c r="Q69" s="99" t="n">
        <f aca="false">O69+L69+I69</f>
        <v>2.999</v>
      </c>
      <c r="R69" s="100"/>
      <c r="S69" s="35" t="n">
        <f aca="false">A70-A69</f>
        <v>31</v>
      </c>
      <c r="T69" s="101" t="n">
        <f aca="false">CHOOSE(F$3,A70+24,A69)</f>
        <v>38681</v>
      </c>
      <c r="U69" s="35" t="n">
        <f aca="false">T69-C$3</f>
        <v>1907</v>
      </c>
      <c r="V69" s="32" t="n">
        <f aca="false">VLOOKUP($A69,Table,MATCH(V$4,Curves,0))</f>
        <v>0.070169803847746</v>
      </c>
      <c r="W69" s="102" t="n">
        <f aca="false">1/(1+CHOOSE(F$3,(V70+($K$3/10000))/2,(V69+($K$3/10000))/2))^(2*U69/365.25)</f>
        <v>0.697547231309588</v>
      </c>
      <c r="X69" s="35" t="n">
        <f aca="false">IF(AND(mthbeg&lt;=A69,mthend&gt;=A69),1,0)</f>
        <v>0</v>
      </c>
      <c r="Y69" s="35" t="n">
        <f aca="false">S69*X69</f>
        <v>0</v>
      </c>
      <c r="AA69" s="89" t="n">
        <f aca="false">F69*G69</f>
        <v>0</v>
      </c>
      <c r="AB69" s="89" t="n">
        <f aca="false">$F69*H69</f>
        <v>0</v>
      </c>
      <c r="AC69" s="89" t="n">
        <f aca="false">$F69*I69</f>
        <v>0</v>
      </c>
      <c r="AD69" s="89" t="n">
        <f aca="false">$F69*J69</f>
        <v>0</v>
      </c>
      <c r="AE69" s="89" t="n">
        <f aca="false">$F69*K69</f>
        <v>0</v>
      </c>
      <c r="AF69" s="89" t="n">
        <f aca="false">$F69*L69</f>
        <v>0</v>
      </c>
      <c r="AG69" s="89" t="n">
        <f aca="false">$F69*M69</f>
        <v>0</v>
      </c>
      <c r="AH69" s="89" t="n">
        <f aca="false">$F69*N69</f>
        <v>0</v>
      </c>
      <c r="AI69" s="89" t="n">
        <f aca="false">F69*O69</f>
        <v>0</v>
      </c>
      <c r="AJ69" s="93"/>
      <c r="AK69" s="89" t="n">
        <f aca="false">CHOOSE($G$3,AB69-AC69,AC69-AB69)</f>
        <v>0</v>
      </c>
      <c r="AL69" s="89" t="n">
        <f aca="false">CHOOSE($G$3,AE69-AF69,AF69-AE69)</f>
        <v>0</v>
      </c>
      <c r="AM69" s="89" t="n">
        <f aca="false">CHOOSE($G$3,AH69-AI69,AI69-AH69)</f>
        <v>0</v>
      </c>
      <c r="AN69" s="103" t="n">
        <f aca="false">SUM(AK69:AM69)</f>
        <v>0</v>
      </c>
      <c r="AP69" s="89" t="n">
        <f aca="false">CHOOSE($G$3,AA69-AB69,AB69-AA69)</f>
        <v>0</v>
      </c>
      <c r="AQ69" s="89" t="n">
        <f aca="false">CHOOSE($G$3,AD69-AE69,AE69-AD69)</f>
        <v>0</v>
      </c>
      <c r="AR69" s="89" t="n">
        <f aca="false">CHOOSE($G$3,AG69-AH69,AH69-AG69)</f>
        <v>0</v>
      </c>
      <c r="AS69" s="103" t="n">
        <f aca="false">AP69+AQ69+AR69</f>
        <v>0</v>
      </c>
      <c r="AT69" s="103"/>
      <c r="AU69" s="90" t="n">
        <f aca="false">AS69+AN69</f>
        <v>0</v>
      </c>
      <c r="AW69" s="90" t="n">
        <f aca="false">AI69+AF69+AC69</f>
        <v>0</v>
      </c>
      <c r="AX69" s="104"/>
    </row>
    <row r="70" customFormat="false" ht="12.75" hidden="false" customHeight="false" outlineLevel="0" collapsed="false">
      <c r="A70" s="94" t="n">
        <f aca="false">EDATE(A69,1)</f>
        <v>38657</v>
      </c>
      <c r="B70" s="95" t="n">
        <f aca="false">VLOOKUP(MONTH(A70),Volumes,3)</f>
        <v>10000</v>
      </c>
      <c r="C70" s="96"/>
      <c r="D70" s="97" t="n">
        <f aca="false">B70+C70</f>
        <v>10000</v>
      </c>
      <c r="E70" s="84" t="n">
        <f aca="false">IF(X70=0,0,IF(AND(X70=1,$H$3=1),D70*S70,IF($H$3=2,D70,"N/A")))</f>
        <v>0</v>
      </c>
      <c r="F70" s="84" t="n">
        <f aca="false">E70*W70</f>
        <v>0</v>
      </c>
      <c r="G70" s="32" t="n">
        <f aca="false">VLOOKUP($A70,Table,MATCH(G$4,Curves,0))</f>
        <v>3.06</v>
      </c>
      <c r="H70" s="98" t="n">
        <f aca="false">G70</f>
        <v>3.06</v>
      </c>
      <c r="I70" s="99" t="n">
        <f aca="false">H70</f>
        <v>3.06</v>
      </c>
      <c r="J70" s="32" t="n">
        <f aca="false">VLOOKUP($A70,Table,MATCH(J$4,Curves,0))</f>
        <v>-0.0095</v>
      </c>
      <c r="K70" s="98" t="n">
        <f aca="false">J70</f>
        <v>-0.0095</v>
      </c>
      <c r="L70" s="99" t="n">
        <f aca="false">K70</f>
        <v>-0.0095</v>
      </c>
      <c r="M70" s="32" t="n">
        <f aca="false">VLOOKUP($A70,Table,MATCH(M$4,Curves,0))</f>
        <v>0.01</v>
      </c>
      <c r="N70" s="98" t="n">
        <f aca="false">VLOOKUP($A70,Table,MATCH(N$4,Curves,0))</f>
        <v>0.02</v>
      </c>
      <c r="O70" s="99" t="n">
        <f aca="false">N70</f>
        <v>0.02</v>
      </c>
      <c r="P70" s="100"/>
      <c r="Q70" s="99" t="n">
        <f aca="false">O70+L70+I70</f>
        <v>3.0705</v>
      </c>
      <c r="R70" s="100"/>
      <c r="S70" s="35" t="n">
        <f aca="false">A71-A70</f>
        <v>30</v>
      </c>
      <c r="T70" s="101" t="n">
        <f aca="false">CHOOSE(F$3,A71+24,A70)</f>
        <v>38711</v>
      </c>
      <c r="U70" s="35" t="n">
        <f aca="false">T70-C$3</f>
        <v>1937</v>
      </c>
      <c r="V70" s="32" t="n">
        <f aca="false">VLOOKUP($A70,Table,MATCH(V$4,Curves,0))</f>
        <v>0.070190264703434</v>
      </c>
      <c r="W70" s="102" t="n">
        <f aca="false">1/(1+CHOOSE(F$3,(V71+($K$3/10000))/2,(V70+($K$3/10000))/2))^(2*U70/365.25)</f>
        <v>0.693535565521668</v>
      </c>
      <c r="X70" s="35" t="n">
        <f aca="false">IF(AND(mthbeg&lt;=A70,mthend&gt;=A70),1,0)</f>
        <v>0</v>
      </c>
      <c r="Y70" s="35" t="n">
        <f aca="false">S70*X70</f>
        <v>0</v>
      </c>
      <c r="AA70" s="89" t="n">
        <f aca="false">F70*G70</f>
        <v>0</v>
      </c>
      <c r="AB70" s="89" t="n">
        <f aca="false">$F70*H70</f>
        <v>0</v>
      </c>
      <c r="AC70" s="89" t="n">
        <f aca="false">$F70*I70</f>
        <v>0</v>
      </c>
      <c r="AD70" s="89" t="n">
        <f aca="false">$F70*J70</f>
        <v>-0</v>
      </c>
      <c r="AE70" s="89" t="n">
        <f aca="false">$F70*K70</f>
        <v>-0</v>
      </c>
      <c r="AF70" s="89" t="n">
        <f aca="false">$F70*L70</f>
        <v>-0</v>
      </c>
      <c r="AG70" s="89" t="n">
        <f aca="false">$F70*M70</f>
        <v>0</v>
      </c>
      <c r="AH70" s="89" t="n">
        <f aca="false">$F70*N70</f>
        <v>0</v>
      </c>
      <c r="AI70" s="89" t="n">
        <f aca="false">F70*O70</f>
        <v>0</v>
      </c>
      <c r="AJ70" s="93"/>
      <c r="AK70" s="89" t="n">
        <f aca="false">CHOOSE($G$3,AB70-AC70,AC70-AB70)</f>
        <v>0</v>
      </c>
      <c r="AL70" s="89" t="n">
        <f aca="false">CHOOSE($G$3,AE70-AF70,AF70-AE70)</f>
        <v>0</v>
      </c>
      <c r="AM70" s="89" t="n">
        <f aca="false">CHOOSE($G$3,AH70-AI70,AI70-AH70)</f>
        <v>0</v>
      </c>
      <c r="AN70" s="103" t="n">
        <f aca="false">SUM(AK70:AM70)</f>
        <v>0</v>
      </c>
      <c r="AP70" s="89" t="n">
        <f aca="false">CHOOSE($G$3,AA70-AB70,AB70-AA70)</f>
        <v>0</v>
      </c>
      <c r="AQ70" s="89" t="n">
        <f aca="false">CHOOSE($G$3,AD70-AE70,AE70-AD70)</f>
        <v>0</v>
      </c>
      <c r="AR70" s="89" t="n">
        <f aca="false">CHOOSE($G$3,AG70-AH70,AH70-AG70)</f>
        <v>0</v>
      </c>
      <c r="AS70" s="103" t="n">
        <f aca="false">AP70+AQ70+AR70</f>
        <v>0</v>
      </c>
      <c r="AT70" s="103"/>
      <c r="AU70" s="90" t="n">
        <f aca="false">AS70+AN70</f>
        <v>0</v>
      </c>
      <c r="AW70" s="90" t="n">
        <f aca="false">AI70+AF70+AC70</f>
        <v>0</v>
      </c>
      <c r="AX70" s="104"/>
    </row>
    <row r="71" customFormat="false" ht="12.75" hidden="false" customHeight="false" outlineLevel="0" collapsed="false">
      <c r="A71" s="94" t="n">
        <f aca="false">EDATE(A70,1)</f>
        <v>38687</v>
      </c>
      <c r="B71" s="95" t="n">
        <f aca="false">VLOOKUP(MONTH(A71),Volumes,3)</f>
        <v>10000</v>
      </c>
      <c r="C71" s="96"/>
      <c r="D71" s="97" t="n">
        <f aca="false">B71+C71</f>
        <v>10000</v>
      </c>
      <c r="E71" s="84" t="n">
        <f aca="false">IF(X71=0,0,IF(AND(X71=1,$H$3=1),D71*S71,IF($H$3=2,D71,"N/A")))</f>
        <v>0</v>
      </c>
      <c r="F71" s="84" t="n">
        <f aca="false">E71*W71</f>
        <v>0</v>
      </c>
      <c r="G71" s="32" t="n">
        <f aca="false">VLOOKUP($A71,Table,MATCH(G$4,Curves,0))</f>
        <v>3.14</v>
      </c>
      <c r="H71" s="98" t="n">
        <f aca="false">G71</f>
        <v>3.14</v>
      </c>
      <c r="I71" s="99" t="n">
        <f aca="false">H71</f>
        <v>3.14</v>
      </c>
      <c r="J71" s="32" t="n">
        <f aca="false">VLOOKUP($A71,Table,MATCH(J$4,Curves,0))</f>
        <v>-0.0095</v>
      </c>
      <c r="K71" s="98" t="n">
        <f aca="false">J71</f>
        <v>-0.0095</v>
      </c>
      <c r="L71" s="99" t="n">
        <f aca="false">K71</f>
        <v>-0.0095</v>
      </c>
      <c r="M71" s="32" t="n">
        <f aca="false">VLOOKUP($A71,Table,MATCH(M$4,Curves,0))</f>
        <v>0.01</v>
      </c>
      <c r="N71" s="98" t="n">
        <f aca="false">VLOOKUP($A71,Table,MATCH(N$4,Curves,0))</f>
        <v>0.02</v>
      </c>
      <c r="O71" s="99" t="n">
        <f aca="false">N71</f>
        <v>0.02</v>
      </c>
      <c r="P71" s="100"/>
      <c r="Q71" s="99" t="n">
        <f aca="false">O71+L71+I71</f>
        <v>3.1505</v>
      </c>
      <c r="R71" s="100"/>
      <c r="S71" s="35" t="n">
        <f aca="false">A72-A71</f>
        <v>31</v>
      </c>
      <c r="T71" s="101" t="n">
        <f aca="false">CHOOSE(F$3,A72+24,A71)</f>
        <v>38742</v>
      </c>
      <c r="U71" s="35" t="n">
        <f aca="false">T71-C$3</f>
        <v>1968</v>
      </c>
      <c r="V71" s="32" t="n">
        <f aca="false">VLOOKUP($A71,Table,MATCH(V$4,Curves,0))</f>
        <v>0.07021006553165</v>
      </c>
      <c r="W71" s="102" t="n">
        <f aca="false">1/(1+CHOOSE(F$3,(V72+($K$3/10000))/2,(V71+($K$3/10000))/2))^(2*U71/365.25)</f>
        <v>0.689412138658567</v>
      </c>
      <c r="X71" s="35" t="n">
        <f aca="false">IF(AND(mthbeg&lt;=A71,mthend&gt;=A71),1,0)</f>
        <v>0</v>
      </c>
      <c r="Y71" s="35" t="n">
        <f aca="false">S71*X71</f>
        <v>0</v>
      </c>
      <c r="AA71" s="89" t="n">
        <f aca="false">F71*G71</f>
        <v>0</v>
      </c>
      <c r="AB71" s="89" t="n">
        <f aca="false">$F71*H71</f>
        <v>0</v>
      </c>
      <c r="AC71" s="89" t="n">
        <f aca="false">$F71*I71</f>
        <v>0</v>
      </c>
      <c r="AD71" s="89" t="n">
        <f aca="false">$F71*J71</f>
        <v>-0</v>
      </c>
      <c r="AE71" s="89" t="n">
        <f aca="false">$F71*K71</f>
        <v>-0</v>
      </c>
      <c r="AF71" s="89" t="n">
        <f aca="false">$F71*L71</f>
        <v>-0</v>
      </c>
      <c r="AG71" s="89" t="n">
        <f aca="false">$F71*M71</f>
        <v>0</v>
      </c>
      <c r="AH71" s="89" t="n">
        <f aca="false">$F71*N71</f>
        <v>0</v>
      </c>
      <c r="AI71" s="89" t="n">
        <f aca="false">F71*O71</f>
        <v>0</v>
      </c>
      <c r="AJ71" s="93"/>
      <c r="AK71" s="89" t="n">
        <f aca="false">CHOOSE($G$3,AB71-AC71,AC71-AB71)</f>
        <v>0</v>
      </c>
      <c r="AL71" s="89" t="n">
        <f aca="false">CHOOSE($G$3,AE71-AF71,AF71-AE71)</f>
        <v>0</v>
      </c>
      <c r="AM71" s="89" t="n">
        <f aca="false">CHOOSE($G$3,AH71-AI71,AI71-AH71)</f>
        <v>0</v>
      </c>
      <c r="AN71" s="103" t="n">
        <f aca="false">SUM(AK71:AM71)</f>
        <v>0</v>
      </c>
      <c r="AP71" s="89" t="n">
        <f aca="false">CHOOSE($G$3,AA71-AB71,AB71-AA71)</f>
        <v>0</v>
      </c>
      <c r="AQ71" s="89" t="n">
        <f aca="false">CHOOSE($G$3,AD71-AE71,AE71-AD71)</f>
        <v>0</v>
      </c>
      <c r="AR71" s="89" t="n">
        <f aca="false">CHOOSE($G$3,AG71-AH71,AH71-AG71)</f>
        <v>0</v>
      </c>
      <c r="AS71" s="103" t="n">
        <f aca="false">AP71+AQ71+AR71</f>
        <v>0</v>
      </c>
      <c r="AT71" s="103"/>
      <c r="AU71" s="90" t="n">
        <f aca="false">AS71+AN71</f>
        <v>0</v>
      </c>
      <c r="AW71" s="90" t="n">
        <f aca="false">AI71+AF71+AC71</f>
        <v>0</v>
      </c>
      <c r="AX71" s="104"/>
    </row>
    <row r="72" customFormat="false" ht="12.75" hidden="false" customHeight="false" outlineLevel="0" collapsed="false">
      <c r="A72" s="94" t="n">
        <f aca="false">EDATE(A71,1)</f>
        <v>38718</v>
      </c>
      <c r="B72" s="95" t="n">
        <f aca="false">VLOOKUP(MONTH(A72),Volumes,3)</f>
        <v>10000</v>
      </c>
      <c r="C72" s="96"/>
      <c r="D72" s="97" t="n">
        <f aca="false">B72+C72</f>
        <v>10000</v>
      </c>
      <c r="E72" s="84" t="n">
        <f aca="false">IF(X72=0,0,IF(AND(X72=1,$H$3=1),D72*S72,IF($H$3=2,D72,"N/A")))</f>
        <v>0</v>
      </c>
      <c r="F72" s="84" t="n">
        <f aca="false">E72*W72</f>
        <v>0</v>
      </c>
      <c r="G72" s="32" t="n">
        <f aca="false">VLOOKUP($A72,Table,MATCH(G$4,Curves,0))</f>
        <v>3.278</v>
      </c>
      <c r="H72" s="98" t="n">
        <f aca="false">G72</f>
        <v>3.278</v>
      </c>
      <c r="I72" s="99" t="n">
        <f aca="false">H72</f>
        <v>3.278</v>
      </c>
      <c r="J72" s="32" t="n">
        <f aca="false">VLOOKUP($A72,Table,MATCH(J$4,Curves,0))</f>
        <v>-0.0095</v>
      </c>
      <c r="K72" s="98" t="n">
        <f aca="false">J72</f>
        <v>-0.0095</v>
      </c>
      <c r="L72" s="99" t="n">
        <f aca="false">K72</f>
        <v>-0.0095</v>
      </c>
      <c r="M72" s="32" t="n">
        <f aca="false">VLOOKUP($A72,Table,MATCH(M$4,Curves,0))</f>
        <v>0.01</v>
      </c>
      <c r="N72" s="98" t="n">
        <f aca="false">VLOOKUP($A72,Table,MATCH(N$4,Curves,0))</f>
        <v>0.02</v>
      </c>
      <c r="O72" s="99" t="n">
        <f aca="false">N72</f>
        <v>0.02</v>
      </c>
      <c r="P72" s="100"/>
      <c r="Q72" s="99" t="n">
        <f aca="false">O72+L72+I72</f>
        <v>3.2885</v>
      </c>
      <c r="R72" s="100"/>
      <c r="S72" s="35" t="n">
        <f aca="false">A73-A72</f>
        <v>31</v>
      </c>
      <c r="T72" s="101" t="n">
        <f aca="false">CHOOSE(F$3,A73+24,A72)</f>
        <v>38773</v>
      </c>
      <c r="U72" s="35" t="n">
        <f aca="false">T72-C$3</f>
        <v>1999</v>
      </c>
      <c r="V72" s="32" t="n">
        <f aca="false">VLOOKUP($A72,Table,MATCH(V$4,Curves,0))</f>
        <v>0.070230526387611</v>
      </c>
      <c r="W72" s="102" t="n">
        <f aca="false">1/(1+CHOOSE(F$3,(V73+($K$3/10000))/2,(V72+($K$3/10000))/2))^(2*U72/365.25)</f>
        <v>0.685310928961988</v>
      </c>
      <c r="X72" s="35" t="n">
        <f aca="false">IF(AND(mthbeg&lt;=A72,mthend&gt;=A72),1,0)</f>
        <v>0</v>
      </c>
      <c r="Y72" s="35" t="n">
        <f aca="false">S72*X72</f>
        <v>0</v>
      </c>
      <c r="AA72" s="89" t="n">
        <f aca="false">F72*G72</f>
        <v>0</v>
      </c>
      <c r="AB72" s="89" t="n">
        <f aca="false">$F72*H72</f>
        <v>0</v>
      </c>
      <c r="AC72" s="89" t="n">
        <f aca="false">$F72*I72</f>
        <v>0</v>
      </c>
      <c r="AD72" s="89" t="n">
        <f aca="false">$F72*J72</f>
        <v>-0</v>
      </c>
      <c r="AE72" s="89" t="n">
        <f aca="false">$F72*K72</f>
        <v>-0</v>
      </c>
      <c r="AF72" s="89" t="n">
        <f aca="false">$F72*L72</f>
        <v>-0</v>
      </c>
      <c r="AG72" s="89" t="n">
        <f aca="false">$F72*M72</f>
        <v>0</v>
      </c>
      <c r="AH72" s="89" t="n">
        <f aca="false">$F72*N72</f>
        <v>0</v>
      </c>
      <c r="AI72" s="89" t="n">
        <f aca="false">F72*O72</f>
        <v>0</v>
      </c>
      <c r="AJ72" s="93"/>
      <c r="AK72" s="89" t="n">
        <f aca="false">CHOOSE($G$3,AB72-AC72,AC72-AB72)</f>
        <v>0</v>
      </c>
      <c r="AL72" s="89" t="n">
        <f aca="false">CHOOSE($G$3,AE72-AF72,AF72-AE72)</f>
        <v>0</v>
      </c>
      <c r="AM72" s="89" t="n">
        <f aca="false">CHOOSE($G$3,AH72-AI72,AI72-AH72)</f>
        <v>0</v>
      </c>
      <c r="AN72" s="103" t="n">
        <f aca="false">SUM(AK72:AM72)</f>
        <v>0</v>
      </c>
      <c r="AP72" s="89" t="n">
        <f aca="false">CHOOSE($G$3,AA72-AB72,AB72-AA72)</f>
        <v>0</v>
      </c>
      <c r="AQ72" s="89" t="n">
        <f aca="false">CHOOSE($G$3,AD72-AE72,AE72-AD72)</f>
        <v>0</v>
      </c>
      <c r="AR72" s="89" t="n">
        <f aca="false">CHOOSE($G$3,AG72-AH72,AH72-AG72)</f>
        <v>0</v>
      </c>
      <c r="AS72" s="103" t="n">
        <f aca="false">AP72+AQ72+AR72</f>
        <v>0</v>
      </c>
      <c r="AT72" s="103"/>
      <c r="AU72" s="90" t="n">
        <f aca="false">AS72+AN72</f>
        <v>0</v>
      </c>
      <c r="AW72" s="90" t="n">
        <f aca="false">AI72+AF72+AC72</f>
        <v>0</v>
      </c>
      <c r="AX72" s="104"/>
    </row>
    <row r="73" customFormat="false" ht="12.75" hidden="false" customHeight="false" outlineLevel="0" collapsed="false">
      <c r="A73" s="94" t="n">
        <f aca="false">EDATE(A72,1)</f>
        <v>38749</v>
      </c>
      <c r="B73" s="95" t="n">
        <f aca="false">VLOOKUP(MONTH(A73),Volumes,3)</f>
        <v>10000</v>
      </c>
      <c r="C73" s="96"/>
      <c r="D73" s="97" t="n">
        <f aca="false">B73+C73</f>
        <v>10000</v>
      </c>
      <c r="E73" s="84" t="n">
        <f aca="false">IF(X73=0,0,IF(AND(X73=1,$H$3=1),D73*S73,IF($H$3=2,D73,"N/A")))</f>
        <v>0</v>
      </c>
      <c r="F73" s="84" t="n">
        <f aca="false">E73*W73</f>
        <v>0</v>
      </c>
      <c r="G73" s="32" t="n">
        <f aca="false">VLOOKUP($A73,Table,MATCH(G$4,Curves,0))</f>
        <v>3.16</v>
      </c>
      <c r="H73" s="98" t="n">
        <f aca="false">G73</f>
        <v>3.16</v>
      </c>
      <c r="I73" s="99" t="n">
        <f aca="false">H73</f>
        <v>3.16</v>
      </c>
      <c r="J73" s="32" t="n">
        <f aca="false">VLOOKUP($A73,Table,MATCH(J$4,Curves,0))</f>
        <v>-0.0095</v>
      </c>
      <c r="K73" s="98" t="n">
        <f aca="false">J73</f>
        <v>-0.0095</v>
      </c>
      <c r="L73" s="99" t="n">
        <f aca="false">K73</f>
        <v>-0.0095</v>
      </c>
      <c r="M73" s="32" t="n">
        <f aca="false">VLOOKUP($A73,Table,MATCH(M$4,Curves,0))</f>
        <v>0.01</v>
      </c>
      <c r="N73" s="98" t="n">
        <f aca="false">VLOOKUP($A73,Table,MATCH(N$4,Curves,0))</f>
        <v>0.02</v>
      </c>
      <c r="O73" s="99" t="n">
        <f aca="false">N73</f>
        <v>0.02</v>
      </c>
      <c r="P73" s="100"/>
      <c r="Q73" s="99" t="n">
        <f aca="false">O73+L73+I73</f>
        <v>3.1705</v>
      </c>
      <c r="R73" s="100"/>
      <c r="S73" s="35" t="n">
        <f aca="false">A74-A73</f>
        <v>28</v>
      </c>
      <c r="T73" s="101" t="n">
        <f aca="false">CHOOSE(F$3,A74+24,A73)</f>
        <v>38801</v>
      </c>
      <c r="U73" s="35" t="n">
        <f aca="false">T73-C$3</f>
        <v>2027</v>
      </c>
      <c r="V73" s="32" t="n">
        <f aca="false">VLOOKUP($A73,Table,MATCH(V$4,Curves,0))</f>
        <v>0.070250987243709</v>
      </c>
      <c r="W73" s="102" t="n">
        <f aca="false">1/(1+CHOOSE(F$3,(V74+($K$3/10000))/2,(V73+($K$3/10000))/2))^(2*U73/365.25)</f>
        <v>0.681625619556811</v>
      </c>
      <c r="X73" s="35" t="n">
        <f aca="false">IF(AND(mthbeg&lt;=A73,mthend&gt;=A73),1,0)</f>
        <v>0</v>
      </c>
      <c r="Y73" s="35" t="n">
        <f aca="false">S73*X73</f>
        <v>0</v>
      </c>
      <c r="AA73" s="89" t="n">
        <f aca="false">F73*G73</f>
        <v>0</v>
      </c>
      <c r="AB73" s="89" t="n">
        <f aca="false">$F73*H73</f>
        <v>0</v>
      </c>
      <c r="AC73" s="89" t="n">
        <f aca="false">$F73*I73</f>
        <v>0</v>
      </c>
      <c r="AD73" s="89" t="n">
        <f aca="false">$F73*J73</f>
        <v>-0</v>
      </c>
      <c r="AE73" s="89" t="n">
        <f aca="false">$F73*K73</f>
        <v>-0</v>
      </c>
      <c r="AF73" s="89" t="n">
        <f aca="false">$F73*L73</f>
        <v>-0</v>
      </c>
      <c r="AG73" s="89" t="n">
        <f aca="false">$F73*M73</f>
        <v>0</v>
      </c>
      <c r="AH73" s="89" t="n">
        <f aca="false">$F73*N73</f>
        <v>0</v>
      </c>
      <c r="AI73" s="89" t="n">
        <f aca="false">F73*O73</f>
        <v>0</v>
      </c>
      <c r="AJ73" s="93"/>
      <c r="AK73" s="89" t="n">
        <f aca="false">CHOOSE($G$3,AB73-AC73,AC73-AB73)</f>
        <v>0</v>
      </c>
      <c r="AL73" s="89" t="n">
        <f aca="false">CHOOSE($G$3,AE73-AF73,AF73-AE73)</f>
        <v>0</v>
      </c>
      <c r="AM73" s="89" t="n">
        <f aca="false">CHOOSE($G$3,AH73-AI73,AI73-AH73)</f>
        <v>0</v>
      </c>
      <c r="AN73" s="103" t="n">
        <f aca="false">SUM(AK73:AM73)</f>
        <v>0</v>
      </c>
      <c r="AP73" s="89" t="n">
        <f aca="false">CHOOSE($G$3,AA73-AB73,AB73-AA73)</f>
        <v>0</v>
      </c>
      <c r="AQ73" s="89" t="n">
        <f aca="false">CHOOSE($G$3,AD73-AE73,AE73-AD73)</f>
        <v>0</v>
      </c>
      <c r="AR73" s="89" t="n">
        <f aca="false">CHOOSE($G$3,AG73-AH73,AH73-AG73)</f>
        <v>0</v>
      </c>
      <c r="AS73" s="103" t="n">
        <f aca="false">AP73+AQ73+AR73</f>
        <v>0</v>
      </c>
      <c r="AT73" s="103"/>
      <c r="AU73" s="90" t="n">
        <f aca="false">AS73+AN73</f>
        <v>0</v>
      </c>
      <c r="AW73" s="90" t="n">
        <f aca="false">AI73+AF73+AC73</f>
        <v>0</v>
      </c>
      <c r="AX73" s="104"/>
    </row>
    <row r="74" customFormat="false" ht="12.75" hidden="false" customHeight="false" outlineLevel="0" collapsed="false">
      <c r="A74" s="94" t="n">
        <f aca="false">EDATE(A73,1)</f>
        <v>38777</v>
      </c>
      <c r="B74" s="95" t="n">
        <f aca="false">VLOOKUP(MONTH(A74),Volumes,3)</f>
        <v>10000</v>
      </c>
      <c r="C74" s="96"/>
      <c r="D74" s="97" t="n">
        <f aca="false">B74+C74</f>
        <v>10000</v>
      </c>
      <c r="E74" s="84" t="n">
        <f aca="false">IF(X74=0,0,IF(AND(X74=1,$H$3=1),D74*S74,IF($H$3=2,D74,"N/A")))</f>
        <v>0</v>
      </c>
      <c r="F74" s="84" t="n">
        <f aca="false">E74*W74</f>
        <v>0</v>
      </c>
      <c r="G74" s="32" t="n">
        <f aca="false">VLOOKUP($A74,Table,MATCH(G$4,Curves,0))</f>
        <v>3.029</v>
      </c>
      <c r="H74" s="98" t="n">
        <f aca="false">G74</f>
        <v>3.029</v>
      </c>
      <c r="I74" s="99" t="n">
        <f aca="false">H74</f>
        <v>3.029</v>
      </c>
      <c r="J74" s="32" t="n">
        <f aca="false">VLOOKUP($A74,Table,MATCH(J$4,Curves,0))</f>
        <v>-0.0095</v>
      </c>
      <c r="K74" s="98" t="n">
        <f aca="false">J74</f>
        <v>-0.0095</v>
      </c>
      <c r="L74" s="99" t="n">
        <f aca="false">K74</f>
        <v>-0.0095</v>
      </c>
      <c r="M74" s="32" t="n">
        <f aca="false">VLOOKUP($A74,Table,MATCH(M$4,Curves,0))</f>
        <v>0.01</v>
      </c>
      <c r="N74" s="98" t="n">
        <f aca="false">VLOOKUP($A74,Table,MATCH(N$4,Curves,0))</f>
        <v>0.02</v>
      </c>
      <c r="O74" s="99" t="n">
        <f aca="false">N74</f>
        <v>0.02</v>
      </c>
      <c r="P74" s="100"/>
      <c r="Q74" s="99" t="n">
        <f aca="false">O74+L74+I74</f>
        <v>3.0395</v>
      </c>
      <c r="R74" s="100"/>
      <c r="S74" s="35" t="n">
        <f aca="false">A75-A74</f>
        <v>31</v>
      </c>
      <c r="T74" s="101" t="n">
        <f aca="false">CHOOSE(F$3,A75+24,A74)</f>
        <v>38832</v>
      </c>
      <c r="U74" s="35" t="n">
        <f aca="false">T74-C$3</f>
        <v>2058</v>
      </c>
      <c r="V74" s="32" t="n">
        <f aca="false">VLOOKUP($A74,Table,MATCH(V$4,Curves,0))</f>
        <v>0.070269468017079</v>
      </c>
      <c r="W74" s="102" t="n">
        <f aca="false">1/(1+CHOOSE(F$3,(V75+($K$3/10000))/2,(V74+($K$3/10000))/2))^(2*U74/365.25)</f>
        <v>0.677566405214737</v>
      </c>
      <c r="X74" s="35" t="n">
        <f aca="false">IF(AND(mthbeg&lt;=A74,mthend&gt;=A74),1,0)</f>
        <v>0</v>
      </c>
      <c r="Y74" s="35" t="n">
        <f aca="false">S74*X74</f>
        <v>0</v>
      </c>
      <c r="AA74" s="89" t="n">
        <f aca="false">F74*G74</f>
        <v>0</v>
      </c>
      <c r="AB74" s="89" t="n">
        <f aca="false">$F74*H74</f>
        <v>0</v>
      </c>
      <c r="AC74" s="89" t="n">
        <f aca="false">$F74*I74</f>
        <v>0</v>
      </c>
      <c r="AD74" s="89" t="n">
        <f aca="false">$F74*J74</f>
        <v>-0</v>
      </c>
      <c r="AE74" s="89" t="n">
        <f aca="false">$F74*K74</f>
        <v>-0</v>
      </c>
      <c r="AF74" s="89" t="n">
        <f aca="false">$F74*L74</f>
        <v>-0</v>
      </c>
      <c r="AG74" s="89" t="n">
        <f aca="false">$F74*M74</f>
        <v>0</v>
      </c>
      <c r="AH74" s="89" t="n">
        <f aca="false">$F74*N74</f>
        <v>0</v>
      </c>
      <c r="AI74" s="89" t="n">
        <f aca="false">F74*O74</f>
        <v>0</v>
      </c>
      <c r="AJ74" s="93"/>
      <c r="AK74" s="89" t="n">
        <f aca="false">CHOOSE($G$3,AB74-AC74,AC74-AB74)</f>
        <v>0</v>
      </c>
      <c r="AL74" s="89" t="n">
        <f aca="false">CHOOSE($G$3,AE74-AF74,AF74-AE74)</f>
        <v>0</v>
      </c>
      <c r="AM74" s="89" t="n">
        <f aca="false">CHOOSE($G$3,AH74-AI74,AI74-AH74)</f>
        <v>0</v>
      </c>
      <c r="AN74" s="103" t="n">
        <f aca="false">SUM(AK74:AM74)</f>
        <v>0</v>
      </c>
      <c r="AP74" s="89" t="n">
        <f aca="false">CHOOSE($G$3,AA74-AB74,AB74-AA74)</f>
        <v>0</v>
      </c>
      <c r="AQ74" s="89" t="n">
        <f aca="false">CHOOSE($G$3,AD74-AE74,AE74-AD74)</f>
        <v>0</v>
      </c>
      <c r="AR74" s="89" t="n">
        <f aca="false">CHOOSE($G$3,AG74-AH74,AH74-AG74)</f>
        <v>0</v>
      </c>
      <c r="AS74" s="103" t="n">
        <f aca="false">AP74+AQ74+AR74</f>
        <v>0</v>
      </c>
      <c r="AT74" s="103"/>
      <c r="AU74" s="90" t="n">
        <f aca="false">AS74+AN74</f>
        <v>0</v>
      </c>
      <c r="AW74" s="90" t="n">
        <f aca="false">AI74+AF74+AC74</f>
        <v>0</v>
      </c>
      <c r="AX74" s="104"/>
    </row>
    <row r="75" customFormat="false" ht="12.75" hidden="false" customHeight="false" outlineLevel="0" collapsed="false">
      <c r="A75" s="94" t="n">
        <f aca="false">EDATE(A74,1)</f>
        <v>38808</v>
      </c>
      <c r="B75" s="95" t="n">
        <f aca="false">VLOOKUP(MONTH(A75),Volumes,3)</f>
        <v>10000</v>
      </c>
      <c r="C75" s="96"/>
      <c r="D75" s="97" t="n">
        <f aca="false">B75+C75</f>
        <v>10000</v>
      </c>
      <c r="E75" s="84" t="n">
        <f aca="false">IF(X75=0,0,IF(AND(X75=1,$H$3=1),D75*S75,IF($H$3=2,D75,"N/A")))</f>
        <v>0</v>
      </c>
      <c r="F75" s="84" t="n">
        <f aca="false">E75*W75</f>
        <v>0</v>
      </c>
      <c r="G75" s="32" t="n">
        <f aca="false">VLOOKUP($A75,Table,MATCH(G$4,Curves,0))</f>
        <v>2.898</v>
      </c>
      <c r="H75" s="98" t="n">
        <f aca="false">G75</f>
        <v>2.898</v>
      </c>
      <c r="I75" s="99" t="n">
        <f aca="false">H75</f>
        <v>2.898</v>
      </c>
      <c r="J75" s="32" t="n">
        <f aca="false">VLOOKUP($A75,Table,MATCH(J$4,Curves,0))</f>
        <v>0.003</v>
      </c>
      <c r="K75" s="98" t="n">
        <f aca="false">J75</f>
        <v>0.003</v>
      </c>
      <c r="L75" s="99" t="n">
        <f aca="false">K75</f>
        <v>0.003</v>
      </c>
      <c r="M75" s="32" t="n">
        <f aca="false">VLOOKUP($A75,Table,MATCH(M$4,Curves,0))</f>
        <v>0.01</v>
      </c>
      <c r="N75" s="98" t="n">
        <f aca="false">VLOOKUP($A75,Table,MATCH(N$4,Curves,0))</f>
        <v>0.02</v>
      </c>
      <c r="O75" s="99" t="n">
        <f aca="false">N75</f>
        <v>0.02</v>
      </c>
      <c r="P75" s="100"/>
      <c r="Q75" s="99" t="n">
        <f aca="false">O75+L75+I75</f>
        <v>2.921</v>
      </c>
      <c r="R75" s="100"/>
      <c r="S75" s="35" t="n">
        <f aca="false">A76-A75</f>
        <v>30</v>
      </c>
      <c r="T75" s="101" t="n">
        <f aca="false">CHOOSE(F$3,A76+24,A75)</f>
        <v>38862</v>
      </c>
      <c r="U75" s="35" t="n">
        <f aca="false">T75-C$3</f>
        <v>2088</v>
      </c>
      <c r="V75" s="32" t="n">
        <f aca="false">VLOOKUP($A75,Table,MATCH(V$4,Curves,0))</f>
        <v>0.070289928873441</v>
      </c>
      <c r="W75" s="102" t="n">
        <f aca="false">1/(1+CHOOSE(F$3,(V76+($K$3/10000))/2,(V75+($K$3/10000))/2))^(2*U75/365.25)</f>
        <v>0.673658999665032</v>
      </c>
      <c r="X75" s="35" t="n">
        <f aca="false">IF(AND(mthbeg&lt;=A75,mthend&gt;=A75),1,0)</f>
        <v>0</v>
      </c>
      <c r="Y75" s="35" t="n">
        <f aca="false">S75*X75</f>
        <v>0</v>
      </c>
      <c r="AA75" s="89" t="n">
        <f aca="false">F75*G75</f>
        <v>0</v>
      </c>
      <c r="AB75" s="89" t="n">
        <f aca="false">$F75*H75</f>
        <v>0</v>
      </c>
      <c r="AC75" s="89" t="n">
        <f aca="false">$F75*I75</f>
        <v>0</v>
      </c>
      <c r="AD75" s="89" t="n">
        <f aca="false">$F75*J75</f>
        <v>0</v>
      </c>
      <c r="AE75" s="89" t="n">
        <f aca="false">$F75*K75</f>
        <v>0</v>
      </c>
      <c r="AF75" s="89" t="n">
        <f aca="false">$F75*L75</f>
        <v>0</v>
      </c>
      <c r="AG75" s="89" t="n">
        <f aca="false">$F75*M75</f>
        <v>0</v>
      </c>
      <c r="AH75" s="89" t="n">
        <f aca="false">$F75*N75</f>
        <v>0</v>
      </c>
      <c r="AI75" s="89" t="n">
        <f aca="false">F75*O75</f>
        <v>0</v>
      </c>
      <c r="AJ75" s="93"/>
      <c r="AK75" s="89" t="n">
        <f aca="false">CHOOSE($G$3,AB75-AC75,AC75-AB75)</f>
        <v>0</v>
      </c>
      <c r="AL75" s="89" t="n">
        <f aca="false">CHOOSE($G$3,AE75-AF75,AF75-AE75)</f>
        <v>0</v>
      </c>
      <c r="AM75" s="89" t="n">
        <f aca="false">CHOOSE($G$3,AH75-AI75,AI75-AH75)</f>
        <v>0</v>
      </c>
      <c r="AN75" s="103" t="n">
        <f aca="false">SUM(AK75:AM75)</f>
        <v>0</v>
      </c>
      <c r="AP75" s="89" t="n">
        <f aca="false">CHOOSE($G$3,AA75-AB75,AB75-AA75)</f>
        <v>0</v>
      </c>
      <c r="AQ75" s="89" t="n">
        <f aca="false">CHOOSE($G$3,AD75-AE75,AE75-AD75)</f>
        <v>0</v>
      </c>
      <c r="AR75" s="89" t="n">
        <f aca="false">CHOOSE($G$3,AG75-AH75,AH75-AG75)</f>
        <v>0</v>
      </c>
      <c r="AS75" s="103" t="n">
        <f aca="false">AP75+AQ75+AR75</f>
        <v>0</v>
      </c>
      <c r="AT75" s="103"/>
      <c r="AU75" s="90" t="n">
        <f aca="false">AS75+AN75</f>
        <v>0</v>
      </c>
      <c r="AW75" s="90" t="n">
        <f aca="false">AI75+AF75+AC75</f>
        <v>0</v>
      </c>
      <c r="AX75" s="104"/>
    </row>
    <row r="76" customFormat="false" ht="12.75" hidden="false" customHeight="false" outlineLevel="0" collapsed="false">
      <c r="A76" s="94" t="n">
        <f aca="false">EDATE(A75,1)</f>
        <v>38838</v>
      </c>
      <c r="B76" s="95" t="n">
        <f aca="false">VLOOKUP(MONTH(A76),Volumes,3)</f>
        <v>10000</v>
      </c>
      <c r="C76" s="96"/>
      <c r="D76" s="97" t="n">
        <f aca="false">B76+C76</f>
        <v>10000</v>
      </c>
      <c r="E76" s="84" t="n">
        <f aca="false">IF(X76=0,0,IF(AND(X76=1,$H$3=1),D76*S76,IF($H$3=2,D76,"N/A")))</f>
        <v>0</v>
      </c>
      <c r="F76" s="84" t="n">
        <f aca="false">E76*W76</f>
        <v>0</v>
      </c>
      <c r="G76" s="32" t="n">
        <f aca="false">VLOOKUP($A76,Table,MATCH(G$4,Curves,0))</f>
        <v>2.886</v>
      </c>
      <c r="H76" s="98" t="n">
        <f aca="false">G76</f>
        <v>2.886</v>
      </c>
      <c r="I76" s="99" t="n">
        <f aca="false">H76</f>
        <v>2.886</v>
      </c>
      <c r="J76" s="32" t="n">
        <f aca="false">VLOOKUP($A76,Table,MATCH(J$4,Curves,0))</f>
        <v>0.003</v>
      </c>
      <c r="K76" s="98" t="n">
        <f aca="false">J76</f>
        <v>0.003</v>
      </c>
      <c r="L76" s="99" t="n">
        <f aca="false">K76</f>
        <v>0.003</v>
      </c>
      <c r="M76" s="32" t="n">
        <f aca="false">VLOOKUP($A76,Table,MATCH(M$4,Curves,0))</f>
        <v>0.01</v>
      </c>
      <c r="N76" s="98" t="n">
        <f aca="false">VLOOKUP($A76,Table,MATCH(N$4,Curves,0))</f>
        <v>0.02</v>
      </c>
      <c r="O76" s="99" t="n">
        <f aca="false">N76</f>
        <v>0.02</v>
      </c>
      <c r="P76" s="100"/>
      <c r="Q76" s="99" t="n">
        <f aca="false">O76+L76+I76</f>
        <v>2.909</v>
      </c>
      <c r="R76" s="100"/>
      <c r="S76" s="35" t="n">
        <f aca="false">A77-A76</f>
        <v>31</v>
      </c>
      <c r="T76" s="101" t="n">
        <f aca="false">CHOOSE(F$3,A77+24,A76)</f>
        <v>38893</v>
      </c>
      <c r="U76" s="35" t="n">
        <f aca="false">T76-C$3</f>
        <v>2119</v>
      </c>
      <c r="V76" s="32" t="n">
        <f aca="false">VLOOKUP($A76,Table,MATCH(V$4,Curves,0))</f>
        <v>0.07030972970231</v>
      </c>
      <c r="W76" s="102" t="n">
        <f aca="false">1/(1+CHOOSE(F$3,(V77+($K$3/10000))/2,(V76+($K$3/10000))/2))^(2*U76/365.25)</f>
        <v>0.669642808422409</v>
      </c>
      <c r="X76" s="35" t="n">
        <f aca="false">IF(AND(mthbeg&lt;=A76,mthend&gt;=A76),1,0)</f>
        <v>0</v>
      </c>
      <c r="Y76" s="35" t="n">
        <f aca="false">S76*X76</f>
        <v>0</v>
      </c>
      <c r="AA76" s="89" t="n">
        <f aca="false">F76*G76</f>
        <v>0</v>
      </c>
      <c r="AB76" s="89" t="n">
        <f aca="false">$F76*H76</f>
        <v>0</v>
      </c>
      <c r="AC76" s="89" t="n">
        <f aca="false">$F76*I76</f>
        <v>0</v>
      </c>
      <c r="AD76" s="89" t="n">
        <f aca="false">$F76*J76</f>
        <v>0</v>
      </c>
      <c r="AE76" s="89" t="n">
        <f aca="false">$F76*K76</f>
        <v>0</v>
      </c>
      <c r="AF76" s="89" t="n">
        <f aca="false">$F76*L76</f>
        <v>0</v>
      </c>
      <c r="AG76" s="89" t="n">
        <f aca="false">$F76*M76</f>
        <v>0</v>
      </c>
      <c r="AH76" s="89" t="n">
        <f aca="false">$F76*N76</f>
        <v>0</v>
      </c>
      <c r="AI76" s="89" t="n">
        <f aca="false">F76*O76</f>
        <v>0</v>
      </c>
      <c r="AJ76" s="93"/>
      <c r="AK76" s="89" t="n">
        <f aca="false">CHOOSE($G$3,AB76-AC76,AC76-AB76)</f>
        <v>0</v>
      </c>
      <c r="AL76" s="89" t="n">
        <f aca="false">CHOOSE($G$3,AE76-AF76,AF76-AE76)</f>
        <v>0</v>
      </c>
      <c r="AM76" s="89" t="n">
        <f aca="false">CHOOSE($G$3,AH76-AI76,AI76-AH76)</f>
        <v>0</v>
      </c>
      <c r="AN76" s="103" t="n">
        <f aca="false">SUM(AK76:AM76)</f>
        <v>0</v>
      </c>
      <c r="AP76" s="89" t="n">
        <f aca="false">CHOOSE($G$3,AA76-AB76,AB76-AA76)</f>
        <v>0</v>
      </c>
      <c r="AQ76" s="89" t="n">
        <f aca="false">CHOOSE($G$3,AD76-AE76,AE76-AD76)</f>
        <v>0</v>
      </c>
      <c r="AR76" s="89" t="n">
        <f aca="false">CHOOSE($G$3,AG76-AH76,AH76-AG76)</f>
        <v>0</v>
      </c>
      <c r="AS76" s="103" t="n">
        <f aca="false">AP76+AQ76+AR76</f>
        <v>0</v>
      </c>
      <c r="AT76" s="103"/>
      <c r="AU76" s="90" t="n">
        <f aca="false">AS76+AN76</f>
        <v>0</v>
      </c>
      <c r="AW76" s="90" t="n">
        <f aca="false">AI76+AF76+AC76</f>
        <v>0</v>
      </c>
      <c r="AX76" s="104"/>
    </row>
    <row r="77" customFormat="false" ht="12.75" hidden="false" customHeight="false" outlineLevel="0" collapsed="false">
      <c r="A77" s="94" t="n">
        <f aca="false">EDATE(A76,1)</f>
        <v>38869</v>
      </c>
      <c r="B77" s="95" t="n">
        <f aca="false">VLOOKUP(MONTH(A77),Volumes,3)</f>
        <v>10000</v>
      </c>
      <c r="C77" s="96"/>
      <c r="D77" s="97" t="n">
        <f aca="false">B77+C77</f>
        <v>10000</v>
      </c>
      <c r="E77" s="84" t="n">
        <f aca="false">IF(X77=0,0,IF(AND(X77=1,$H$3=1),D77*S77,IF($H$3=2,D77,"N/A")))</f>
        <v>0</v>
      </c>
      <c r="F77" s="84" t="n">
        <f aca="false">E77*W77</f>
        <v>0</v>
      </c>
      <c r="G77" s="32" t="n">
        <f aca="false">VLOOKUP($A77,Table,MATCH(G$4,Curves,0))</f>
        <v>2.921</v>
      </c>
      <c r="H77" s="98" t="n">
        <f aca="false">G77</f>
        <v>2.921</v>
      </c>
      <c r="I77" s="99" t="n">
        <f aca="false">H77</f>
        <v>2.921</v>
      </c>
      <c r="J77" s="32" t="n">
        <f aca="false">VLOOKUP($A77,Table,MATCH(J$4,Curves,0))</f>
        <v>0.003</v>
      </c>
      <c r="K77" s="98" t="n">
        <f aca="false">J77</f>
        <v>0.003</v>
      </c>
      <c r="L77" s="99" t="n">
        <f aca="false">K77</f>
        <v>0.003</v>
      </c>
      <c r="M77" s="32" t="n">
        <f aca="false">VLOOKUP($A77,Table,MATCH(M$4,Curves,0))</f>
        <v>0.01</v>
      </c>
      <c r="N77" s="98" t="n">
        <f aca="false">VLOOKUP($A77,Table,MATCH(N$4,Curves,0))</f>
        <v>0.02</v>
      </c>
      <c r="O77" s="99" t="n">
        <f aca="false">N77</f>
        <v>0.02</v>
      </c>
      <c r="P77" s="100"/>
      <c r="Q77" s="99" t="n">
        <f aca="false">O77+L77+I77</f>
        <v>2.944</v>
      </c>
      <c r="R77" s="100"/>
      <c r="S77" s="35" t="n">
        <f aca="false">A78-A77</f>
        <v>30</v>
      </c>
      <c r="T77" s="101" t="n">
        <f aca="false">CHOOSE(F$3,A78+24,A77)</f>
        <v>38923</v>
      </c>
      <c r="U77" s="35" t="n">
        <f aca="false">T77-C$3</f>
        <v>2149</v>
      </c>
      <c r="V77" s="32" t="n">
        <f aca="false">VLOOKUP($A77,Table,MATCH(V$4,Curves,0))</f>
        <v>0.070330190558945</v>
      </c>
      <c r="W77" s="102" t="n">
        <f aca="false">1/(1+CHOOSE(F$3,(V78+($K$3/10000))/2,(V77+($K$3/10000))/2))^(2*U77/365.25)</f>
        <v>0.665776844493066</v>
      </c>
      <c r="X77" s="35" t="n">
        <f aca="false">IF(AND(mthbeg&lt;=A77,mthend&gt;=A77),1,0)</f>
        <v>0</v>
      </c>
      <c r="Y77" s="35" t="n">
        <f aca="false">S77*X77</f>
        <v>0</v>
      </c>
      <c r="AA77" s="89" t="n">
        <f aca="false">F77*G77</f>
        <v>0</v>
      </c>
      <c r="AB77" s="89" t="n">
        <f aca="false">$F77*H77</f>
        <v>0</v>
      </c>
      <c r="AC77" s="89" t="n">
        <f aca="false">$F77*I77</f>
        <v>0</v>
      </c>
      <c r="AD77" s="89" t="n">
        <f aca="false">$F77*J77</f>
        <v>0</v>
      </c>
      <c r="AE77" s="89" t="n">
        <f aca="false">$F77*K77</f>
        <v>0</v>
      </c>
      <c r="AF77" s="89" t="n">
        <f aca="false">$F77*L77</f>
        <v>0</v>
      </c>
      <c r="AG77" s="89" t="n">
        <f aca="false">$F77*M77</f>
        <v>0</v>
      </c>
      <c r="AH77" s="89" t="n">
        <f aca="false">$F77*N77</f>
        <v>0</v>
      </c>
      <c r="AI77" s="89" t="n">
        <f aca="false">F77*O77</f>
        <v>0</v>
      </c>
      <c r="AJ77" s="93"/>
      <c r="AK77" s="89" t="n">
        <f aca="false">CHOOSE($G$3,AB77-AC77,AC77-AB77)</f>
        <v>0</v>
      </c>
      <c r="AL77" s="89" t="n">
        <f aca="false">CHOOSE($G$3,AE77-AF77,AF77-AE77)</f>
        <v>0</v>
      </c>
      <c r="AM77" s="89" t="n">
        <f aca="false">CHOOSE($G$3,AH77-AI77,AI77-AH77)</f>
        <v>0</v>
      </c>
      <c r="AN77" s="103" t="n">
        <f aca="false">SUM(AK77:AM77)</f>
        <v>0</v>
      </c>
      <c r="AP77" s="89" t="n">
        <f aca="false">CHOOSE($G$3,AA77-AB77,AB77-AA77)</f>
        <v>0</v>
      </c>
      <c r="AQ77" s="89" t="n">
        <f aca="false">CHOOSE($G$3,AD77-AE77,AE77-AD77)</f>
        <v>0</v>
      </c>
      <c r="AR77" s="89" t="n">
        <f aca="false">CHOOSE($G$3,AG77-AH77,AH77-AG77)</f>
        <v>0</v>
      </c>
      <c r="AS77" s="103" t="n">
        <f aca="false">AP77+AQ77+AR77</f>
        <v>0</v>
      </c>
      <c r="AT77" s="103"/>
      <c r="AU77" s="90" t="n">
        <f aca="false">AS77+AN77</f>
        <v>0</v>
      </c>
      <c r="AW77" s="90" t="n">
        <f aca="false">AI77+AF77+AC77</f>
        <v>0</v>
      </c>
      <c r="AX77" s="104"/>
    </row>
    <row r="78" customFormat="false" ht="12.75" hidden="false" customHeight="false" outlineLevel="0" collapsed="false">
      <c r="A78" s="94" t="n">
        <f aca="false">EDATE(A77,1)</f>
        <v>38899</v>
      </c>
      <c r="B78" s="95" t="n">
        <f aca="false">VLOOKUP(MONTH(A78),Volumes,3)</f>
        <v>10000</v>
      </c>
      <c r="C78" s="96"/>
      <c r="D78" s="97" t="n">
        <f aca="false">B78+C78</f>
        <v>10000</v>
      </c>
      <c r="E78" s="84" t="n">
        <f aca="false">IF(X78=0,0,IF(AND(X78=1,$H$3=1),D78*S78,IF($H$3=2,D78,"N/A")))</f>
        <v>0</v>
      </c>
      <c r="F78" s="84" t="n">
        <f aca="false">E78*W78</f>
        <v>0</v>
      </c>
      <c r="G78" s="32" t="n">
        <f aca="false">VLOOKUP($A78,Table,MATCH(G$4,Curves,0))</f>
        <v>2.933</v>
      </c>
      <c r="H78" s="98" t="n">
        <f aca="false">G78</f>
        <v>2.933</v>
      </c>
      <c r="I78" s="99" t="n">
        <f aca="false">H78</f>
        <v>2.933</v>
      </c>
      <c r="J78" s="32" t="n">
        <f aca="false">VLOOKUP($A78,Table,MATCH(J$4,Curves,0))</f>
        <v>0.003</v>
      </c>
      <c r="K78" s="98" t="n">
        <f aca="false">J78</f>
        <v>0.003</v>
      </c>
      <c r="L78" s="99" t="n">
        <f aca="false">K78</f>
        <v>0.003</v>
      </c>
      <c r="M78" s="32" t="n">
        <f aca="false">VLOOKUP($A78,Table,MATCH(M$4,Curves,0))</f>
        <v>0.01</v>
      </c>
      <c r="N78" s="98" t="n">
        <f aca="false">VLOOKUP($A78,Table,MATCH(N$4,Curves,0))</f>
        <v>0.02</v>
      </c>
      <c r="O78" s="99" t="n">
        <f aca="false">N78</f>
        <v>0.02</v>
      </c>
      <c r="P78" s="100"/>
      <c r="Q78" s="99" t="n">
        <f aca="false">O78+L78+I78</f>
        <v>2.956</v>
      </c>
      <c r="R78" s="100"/>
      <c r="S78" s="35" t="n">
        <f aca="false">A79-A78</f>
        <v>31</v>
      </c>
      <c r="T78" s="101" t="n">
        <f aca="false">CHOOSE(F$3,A79+24,A78)</f>
        <v>38954</v>
      </c>
      <c r="U78" s="35" t="n">
        <f aca="false">T78-C$3</f>
        <v>2180</v>
      </c>
      <c r="V78" s="32" t="n">
        <f aca="false">VLOOKUP($A78,Table,MATCH(V$4,Curves,0))</f>
        <v>0.070349991388077</v>
      </c>
      <c r="W78" s="102" t="n">
        <f aca="false">1/(1+CHOOSE(F$3,(V79+($K$3/10000))/2,(V78+($K$3/10000))/2))^(2*U78/365.25)</f>
        <v>0.661803276927221</v>
      </c>
      <c r="X78" s="35" t="n">
        <f aca="false">IF(AND(mthbeg&lt;=A78,mthend&gt;=A78),1,0)</f>
        <v>0</v>
      </c>
      <c r="Y78" s="35" t="n">
        <f aca="false">S78*X78</f>
        <v>0</v>
      </c>
      <c r="AA78" s="89" t="n">
        <f aca="false">F78*G78</f>
        <v>0</v>
      </c>
      <c r="AB78" s="89" t="n">
        <f aca="false">$F78*H78</f>
        <v>0</v>
      </c>
      <c r="AC78" s="89" t="n">
        <f aca="false">$F78*I78</f>
        <v>0</v>
      </c>
      <c r="AD78" s="89" t="n">
        <f aca="false">$F78*J78</f>
        <v>0</v>
      </c>
      <c r="AE78" s="89" t="n">
        <f aca="false">$F78*K78</f>
        <v>0</v>
      </c>
      <c r="AF78" s="89" t="n">
        <f aca="false">$F78*L78</f>
        <v>0</v>
      </c>
      <c r="AG78" s="89" t="n">
        <f aca="false">$F78*M78</f>
        <v>0</v>
      </c>
      <c r="AH78" s="89" t="n">
        <f aca="false">$F78*N78</f>
        <v>0</v>
      </c>
      <c r="AI78" s="89" t="n">
        <f aca="false">F78*O78</f>
        <v>0</v>
      </c>
      <c r="AJ78" s="93"/>
      <c r="AK78" s="89" t="n">
        <f aca="false">CHOOSE($G$3,AB78-AC78,AC78-AB78)</f>
        <v>0</v>
      </c>
      <c r="AL78" s="89" t="n">
        <f aca="false">CHOOSE($G$3,AE78-AF78,AF78-AE78)</f>
        <v>0</v>
      </c>
      <c r="AM78" s="89" t="n">
        <f aca="false">CHOOSE($G$3,AH78-AI78,AI78-AH78)</f>
        <v>0</v>
      </c>
      <c r="AN78" s="103" t="n">
        <f aca="false">SUM(AK78:AM78)</f>
        <v>0</v>
      </c>
      <c r="AP78" s="89" t="n">
        <f aca="false">CHOOSE($G$3,AA78-AB78,AB78-AA78)</f>
        <v>0</v>
      </c>
      <c r="AQ78" s="89" t="n">
        <f aca="false">CHOOSE($G$3,AD78-AE78,AE78-AD78)</f>
        <v>0</v>
      </c>
      <c r="AR78" s="89" t="n">
        <f aca="false">CHOOSE($G$3,AG78-AH78,AH78-AG78)</f>
        <v>0</v>
      </c>
      <c r="AS78" s="103" t="n">
        <f aca="false">AP78+AQ78+AR78</f>
        <v>0</v>
      </c>
      <c r="AT78" s="103"/>
      <c r="AU78" s="90" t="n">
        <f aca="false">AS78+AN78</f>
        <v>0</v>
      </c>
      <c r="AW78" s="90" t="n">
        <f aca="false">AI78+AF78+AC78</f>
        <v>0</v>
      </c>
      <c r="AX78" s="104"/>
    </row>
    <row r="79" customFormat="false" ht="12.75" hidden="false" customHeight="false" outlineLevel="0" collapsed="false">
      <c r="A79" s="94" t="n">
        <f aca="false">EDATE(A78,1)</f>
        <v>38930</v>
      </c>
      <c r="B79" s="95" t="n">
        <f aca="false">VLOOKUP(MONTH(A79),Volumes,3)</f>
        <v>10000</v>
      </c>
      <c r="C79" s="96"/>
      <c r="D79" s="97" t="n">
        <f aca="false">B79+C79</f>
        <v>10000</v>
      </c>
      <c r="E79" s="84" t="n">
        <f aca="false">IF(X79=0,0,IF(AND(X79=1,$H$3=1),D79*S79,IF($H$3=2,D79,"N/A")))</f>
        <v>0</v>
      </c>
      <c r="F79" s="84" t="n">
        <f aca="false">E79*W79</f>
        <v>0</v>
      </c>
      <c r="G79" s="32" t="n">
        <f aca="false">VLOOKUP($A79,Table,MATCH(G$4,Curves,0))</f>
        <v>2.954</v>
      </c>
      <c r="H79" s="98" t="n">
        <f aca="false">G79</f>
        <v>2.954</v>
      </c>
      <c r="I79" s="99" t="n">
        <f aca="false">H79</f>
        <v>2.954</v>
      </c>
      <c r="J79" s="32" t="n">
        <f aca="false">VLOOKUP($A79,Table,MATCH(J$4,Curves,0))</f>
        <v>0.003</v>
      </c>
      <c r="K79" s="98" t="n">
        <f aca="false">J79</f>
        <v>0.003</v>
      </c>
      <c r="L79" s="99" t="n">
        <f aca="false">K79</f>
        <v>0.003</v>
      </c>
      <c r="M79" s="32" t="n">
        <f aca="false">VLOOKUP($A79,Table,MATCH(M$4,Curves,0))</f>
        <v>0.01</v>
      </c>
      <c r="N79" s="98" t="n">
        <f aca="false">VLOOKUP($A79,Table,MATCH(N$4,Curves,0))</f>
        <v>0.02</v>
      </c>
      <c r="O79" s="99" t="n">
        <f aca="false">N79</f>
        <v>0.02</v>
      </c>
      <c r="P79" s="100"/>
      <c r="Q79" s="99" t="n">
        <f aca="false">O79+L79+I79</f>
        <v>2.977</v>
      </c>
      <c r="R79" s="100"/>
      <c r="S79" s="35" t="n">
        <f aca="false">A80-A79</f>
        <v>31</v>
      </c>
      <c r="T79" s="101" t="n">
        <f aca="false">CHOOSE(F$3,A80+24,A79)</f>
        <v>38985</v>
      </c>
      <c r="U79" s="35" t="n">
        <f aca="false">T79-C$3</f>
        <v>2211</v>
      </c>
      <c r="V79" s="32" t="n">
        <f aca="false">VLOOKUP($A79,Table,MATCH(V$4,Curves,0))</f>
        <v>0.070370452244984</v>
      </c>
      <c r="W79" s="102" t="n">
        <f aca="false">1/(1+CHOOSE(F$3,(V80+($K$3/10000))/2,(V79+($K$3/10000))/2))^(2*U79/365.25)</f>
        <v>0.657851218471285</v>
      </c>
      <c r="X79" s="35" t="n">
        <f aca="false">IF(AND(mthbeg&lt;=A79,mthend&gt;=A79),1,0)</f>
        <v>0</v>
      </c>
      <c r="Y79" s="35" t="n">
        <f aca="false">S79*X79</f>
        <v>0</v>
      </c>
      <c r="AA79" s="89" t="n">
        <f aca="false">F79*G79</f>
        <v>0</v>
      </c>
      <c r="AB79" s="89" t="n">
        <f aca="false">$F79*H79</f>
        <v>0</v>
      </c>
      <c r="AC79" s="89" t="n">
        <f aca="false">$F79*I79</f>
        <v>0</v>
      </c>
      <c r="AD79" s="89" t="n">
        <f aca="false">$F79*J79</f>
        <v>0</v>
      </c>
      <c r="AE79" s="89" t="n">
        <f aca="false">$F79*K79</f>
        <v>0</v>
      </c>
      <c r="AF79" s="89" t="n">
        <f aca="false">$F79*L79</f>
        <v>0</v>
      </c>
      <c r="AG79" s="89" t="n">
        <f aca="false">$F79*M79</f>
        <v>0</v>
      </c>
      <c r="AH79" s="89" t="n">
        <f aca="false">$F79*N79</f>
        <v>0</v>
      </c>
      <c r="AI79" s="89" t="n">
        <f aca="false">F79*O79</f>
        <v>0</v>
      </c>
      <c r="AJ79" s="93"/>
      <c r="AK79" s="89" t="n">
        <f aca="false">CHOOSE($G$3,AB79-AC79,AC79-AB79)</f>
        <v>0</v>
      </c>
      <c r="AL79" s="89" t="n">
        <f aca="false">CHOOSE($G$3,AE79-AF79,AF79-AE79)</f>
        <v>0</v>
      </c>
      <c r="AM79" s="89" t="n">
        <f aca="false">CHOOSE($G$3,AH79-AI79,AI79-AH79)</f>
        <v>0</v>
      </c>
      <c r="AN79" s="103" t="n">
        <f aca="false">SUM(AK79:AM79)</f>
        <v>0</v>
      </c>
      <c r="AP79" s="89" t="n">
        <f aca="false">CHOOSE($G$3,AA79-AB79,AB79-AA79)</f>
        <v>0</v>
      </c>
      <c r="AQ79" s="89" t="n">
        <f aca="false">CHOOSE($G$3,AD79-AE79,AE79-AD79)</f>
        <v>0</v>
      </c>
      <c r="AR79" s="89" t="n">
        <f aca="false">CHOOSE($G$3,AG79-AH79,AH79-AG79)</f>
        <v>0</v>
      </c>
      <c r="AS79" s="103" t="n">
        <f aca="false">AP79+AQ79+AR79</f>
        <v>0</v>
      </c>
      <c r="AT79" s="103"/>
      <c r="AU79" s="90" t="n">
        <f aca="false">AS79+AN79</f>
        <v>0</v>
      </c>
      <c r="AW79" s="90" t="n">
        <f aca="false">AI79+AF79+AC79</f>
        <v>0</v>
      </c>
      <c r="AX79" s="104"/>
    </row>
    <row r="80" customFormat="false" ht="12.75" hidden="false" customHeight="false" outlineLevel="0" collapsed="false">
      <c r="A80" s="94" t="n">
        <f aca="false">EDATE(A79,1)</f>
        <v>38961</v>
      </c>
      <c r="B80" s="95" t="n">
        <f aca="false">VLOOKUP(MONTH(A80),Volumes,3)</f>
        <v>10000</v>
      </c>
      <c r="C80" s="96"/>
      <c r="D80" s="97" t="n">
        <f aca="false">B80+C80</f>
        <v>10000</v>
      </c>
      <c r="E80" s="84" t="n">
        <f aca="false">IF(X80=0,0,IF(AND(X80=1,$H$3=1),D80*S80,IF($H$3=2,D80,"N/A")))</f>
        <v>0</v>
      </c>
      <c r="F80" s="84" t="n">
        <f aca="false">E80*W80</f>
        <v>0</v>
      </c>
      <c r="G80" s="32" t="n">
        <f aca="false">VLOOKUP($A80,Table,MATCH(G$4,Curves,0))</f>
        <v>2.978</v>
      </c>
      <c r="H80" s="98" t="n">
        <f aca="false">G80</f>
        <v>2.978</v>
      </c>
      <c r="I80" s="99" t="n">
        <f aca="false">H80</f>
        <v>2.978</v>
      </c>
      <c r="J80" s="32" t="n">
        <f aca="false">VLOOKUP($A80,Table,MATCH(J$4,Curves,0))</f>
        <v>0.003</v>
      </c>
      <c r="K80" s="98" t="n">
        <f aca="false">J80</f>
        <v>0.003</v>
      </c>
      <c r="L80" s="99" t="n">
        <f aca="false">K80</f>
        <v>0.003</v>
      </c>
      <c r="M80" s="32" t="n">
        <f aca="false">VLOOKUP($A80,Table,MATCH(M$4,Curves,0))</f>
        <v>0.01</v>
      </c>
      <c r="N80" s="98" t="n">
        <f aca="false">VLOOKUP($A80,Table,MATCH(N$4,Curves,0))</f>
        <v>0.02</v>
      </c>
      <c r="O80" s="99" t="n">
        <f aca="false">N80</f>
        <v>0.02</v>
      </c>
      <c r="P80" s="100"/>
      <c r="Q80" s="99" t="n">
        <f aca="false">O80+L80+I80</f>
        <v>3.001</v>
      </c>
      <c r="R80" s="100"/>
      <c r="S80" s="35" t="n">
        <f aca="false">A81-A80</f>
        <v>30</v>
      </c>
      <c r="T80" s="101" t="n">
        <f aca="false">CHOOSE(F$3,A81+24,A80)</f>
        <v>39015</v>
      </c>
      <c r="U80" s="35" t="n">
        <f aca="false">T80-C$3</f>
        <v>2241</v>
      </c>
      <c r="V80" s="32" t="n">
        <f aca="false">VLOOKUP($A80,Table,MATCH(V$4,Curves,0))</f>
        <v>0.070390913102029</v>
      </c>
      <c r="W80" s="102" t="n">
        <f aca="false">1/(1+CHOOSE(F$3,(V81+($K$3/10000))/2,(V80+($K$3/10000))/2))^(2*U80/365.25)</f>
        <v>0.654047029250524</v>
      </c>
      <c r="X80" s="35" t="n">
        <f aca="false">IF(AND(mthbeg&lt;=A80,mthend&gt;=A80),1,0)</f>
        <v>0</v>
      </c>
      <c r="Y80" s="35" t="n">
        <f aca="false">S80*X80</f>
        <v>0</v>
      </c>
      <c r="AA80" s="89" t="n">
        <f aca="false">F80*G80</f>
        <v>0</v>
      </c>
      <c r="AB80" s="89" t="n">
        <f aca="false">$F80*H80</f>
        <v>0</v>
      </c>
      <c r="AC80" s="89" t="n">
        <f aca="false">$F80*I80</f>
        <v>0</v>
      </c>
      <c r="AD80" s="89" t="n">
        <f aca="false">$F80*J80</f>
        <v>0</v>
      </c>
      <c r="AE80" s="89" t="n">
        <f aca="false">$F80*K80</f>
        <v>0</v>
      </c>
      <c r="AF80" s="89" t="n">
        <f aca="false">$F80*L80</f>
        <v>0</v>
      </c>
      <c r="AG80" s="89" t="n">
        <f aca="false">$F80*M80</f>
        <v>0</v>
      </c>
      <c r="AH80" s="89" t="n">
        <f aca="false">$F80*N80</f>
        <v>0</v>
      </c>
      <c r="AI80" s="89" t="n">
        <f aca="false">F80*O80</f>
        <v>0</v>
      </c>
      <c r="AJ80" s="93"/>
      <c r="AK80" s="89" t="n">
        <f aca="false">CHOOSE($G$3,AB80-AC80,AC80-AB80)</f>
        <v>0</v>
      </c>
      <c r="AL80" s="89" t="n">
        <f aca="false">CHOOSE($G$3,AE80-AF80,AF80-AE80)</f>
        <v>0</v>
      </c>
      <c r="AM80" s="89" t="n">
        <f aca="false">CHOOSE($G$3,AH80-AI80,AI80-AH80)</f>
        <v>0</v>
      </c>
      <c r="AN80" s="103" t="n">
        <f aca="false">SUM(AK80:AM80)</f>
        <v>0</v>
      </c>
      <c r="AP80" s="89" t="n">
        <f aca="false">CHOOSE($G$3,AA80-AB80,AB80-AA80)</f>
        <v>0</v>
      </c>
      <c r="AQ80" s="89" t="n">
        <f aca="false">CHOOSE($G$3,AD80-AE80,AE80-AD80)</f>
        <v>0</v>
      </c>
      <c r="AR80" s="89" t="n">
        <f aca="false">CHOOSE($G$3,AG80-AH80,AH80-AG80)</f>
        <v>0</v>
      </c>
      <c r="AS80" s="103" t="n">
        <f aca="false">AP80+AQ80+AR80</f>
        <v>0</v>
      </c>
      <c r="AT80" s="103"/>
      <c r="AU80" s="90" t="n">
        <f aca="false">AS80+AN80</f>
        <v>0</v>
      </c>
      <c r="AW80" s="90" t="n">
        <f aca="false">AI80+AF80+AC80</f>
        <v>0</v>
      </c>
      <c r="AX80" s="104"/>
    </row>
    <row r="81" customFormat="false" ht="12.75" hidden="false" customHeight="false" outlineLevel="0" collapsed="false">
      <c r="A81" s="94" t="n">
        <f aca="false">EDATE(A80,1)</f>
        <v>38991</v>
      </c>
      <c r="B81" s="95" t="n">
        <f aca="false">VLOOKUP(MONTH(A81),Volumes,3)</f>
        <v>10000</v>
      </c>
      <c r="C81" s="96"/>
      <c r="D81" s="97" t="n">
        <f aca="false">B81+C81</f>
        <v>10000</v>
      </c>
      <c r="E81" s="84" t="n">
        <f aca="false">IF(X81=0,0,IF(AND(X81=1,$H$3=1),D81*S81,IF($H$3=2,D81,"N/A")))</f>
        <v>0</v>
      </c>
      <c r="F81" s="84" t="n">
        <f aca="false">E81*W81</f>
        <v>0</v>
      </c>
      <c r="G81" s="32" t="n">
        <f aca="false">VLOOKUP($A81,Table,MATCH(G$4,Curves,0))</f>
        <v>2.99</v>
      </c>
      <c r="H81" s="98" t="n">
        <f aca="false">G81</f>
        <v>2.99</v>
      </c>
      <c r="I81" s="99" t="n">
        <f aca="false">H81</f>
        <v>2.99</v>
      </c>
      <c r="J81" s="32" t="n">
        <f aca="false">VLOOKUP($A81,Table,MATCH(J$4,Curves,0))</f>
        <v>0.003</v>
      </c>
      <c r="K81" s="98" t="n">
        <f aca="false">J81</f>
        <v>0.003</v>
      </c>
      <c r="L81" s="99" t="n">
        <f aca="false">K81</f>
        <v>0.003</v>
      </c>
      <c r="M81" s="32" t="n">
        <f aca="false">VLOOKUP($A81,Table,MATCH(M$4,Curves,0))</f>
        <v>0.01</v>
      </c>
      <c r="N81" s="98" t="n">
        <f aca="false">VLOOKUP($A81,Table,MATCH(N$4,Curves,0))</f>
        <v>0.02</v>
      </c>
      <c r="O81" s="99" t="n">
        <f aca="false">N81</f>
        <v>0.02</v>
      </c>
      <c r="P81" s="100"/>
      <c r="Q81" s="99" t="n">
        <f aca="false">O81+L81+I81</f>
        <v>3.013</v>
      </c>
      <c r="R81" s="100"/>
      <c r="S81" s="35" t="n">
        <f aca="false">A82-A81</f>
        <v>31</v>
      </c>
      <c r="T81" s="101" t="n">
        <f aca="false">CHOOSE(F$3,A82+24,A81)</f>
        <v>39046</v>
      </c>
      <c r="U81" s="35" t="n">
        <f aca="false">T81-C$3</f>
        <v>2272</v>
      </c>
      <c r="V81" s="32" t="n">
        <f aca="false">VLOOKUP($A81,Table,MATCH(V$4,Curves,0))</f>
        <v>0.07041071393156</v>
      </c>
      <c r="W81" s="102" t="n">
        <f aca="false">1/(1+CHOOSE(F$3,(V82+($K$3/10000))/2,(V81+($K$3/10000))/2))^(2*U81/365.25)</f>
        <v>0.650136997769512</v>
      </c>
      <c r="X81" s="35" t="n">
        <f aca="false">IF(AND(mthbeg&lt;=A81,mthend&gt;=A81),1,0)</f>
        <v>0</v>
      </c>
      <c r="Y81" s="35" t="n">
        <f aca="false">S81*X81</f>
        <v>0</v>
      </c>
      <c r="AA81" s="89" t="n">
        <f aca="false">F81*G81</f>
        <v>0</v>
      </c>
      <c r="AB81" s="89" t="n">
        <f aca="false">$F81*H81</f>
        <v>0</v>
      </c>
      <c r="AC81" s="89" t="n">
        <f aca="false">$F81*I81</f>
        <v>0</v>
      </c>
      <c r="AD81" s="89" t="n">
        <f aca="false">$F81*J81</f>
        <v>0</v>
      </c>
      <c r="AE81" s="89" t="n">
        <f aca="false">$F81*K81</f>
        <v>0</v>
      </c>
      <c r="AF81" s="89" t="n">
        <f aca="false">$F81*L81</f>
        <v>0</v>
      </c>
      <c r="AG81" s="89" t="n">
        <f aca="false">$F81*M81</f>
        <v>0</v>
      </c>
      <c r="AH81" s="89" t="n">
        <f aca="false">$F81*N81</f>
        <v>0</v>
      </c>
      <c r="AI81" s="89" t="n">
        <f aca="false">F81*O81</f>
        <v>0</v>
      </c>
      <c r="AJ81" s="93"/>
      <c r="AK81" s="89" t="n">
        <f aca="false">CHOOSE($G$3,AB81-AC81,AC81-AB81)</f>
        <v>0</v>
      </c>
      <c r="AL81" s="89" t="n">
        <f aca="false">CHOOSE($G$3,AE81-AF81,AF81-AE81)</f>
        <v>0</v>
      </c>
      <c r="AM81" s="89" t="n">
        <f aca="false">CHOOSE($G$3,AH81-AI81,AI81-AH81)</f>
        <v>0</v>
      </c>
      <c r="AN81" s="103" t="n">
        <f aca="false">SUM(AK81:AM81)</f>
        <v>0</v>
      </c>
      <c r="AP81" s="89" t="n">
        <f aca="false">CHOOSE($G$3,AA81-AB81,AB81-AA81)</f>
        <v>0</v>
      </c>
      <c r="AQ81" s="89" t="n">
        <f aca="false">CHOOSE($G$3,AD81-AE81,AE81-AD81)</f>
        <v>0</v>
      </c>
      <c r="AR81" s="89" t="n">
        <f aca="false">CHOOSE($G$3,AG81-AH81,AH81-AG81)</f>
        <v>0</v>
      </c>
      <c r="AS81" s="103" t="n">
        <f aca="false">AP81+AQ81+AR81</f>
        <v>0</v>
      </c>
      <c r="AT81" s="103"/>
      <c r="AU81" s="90" t="n">
        <f aca="false">AS81+AN81</f>
        <v>0</v>
      </c>
      <c r="AW81" s="90" t="n">
        <f aca="false">AI81+AF81+AC81</f>
        <v>0</v>
      </c>
      <c r="AX81" s="104"/>
    </row>
    <row r="82" customFormat="false" ht="12.75" hidden="false" customHeight="false" outlineLevel="0" collapsed="false">
      <c r="A82" s="94" t="n">
        <f aca="false">EDATE(A81,1)</f>
        <v>39022</v>
      </c>
      <c r="B82" s="95" t="n">
        <f aca="false">VLOOKUP(MONTH(A82),Volumes,3)</f>
        <v>10000</v>
      </c>
      <c r="C82" s="96"/>
      <c r="D82" s="97" t="n">
        <f aca="false">B82+C82</f>
        <v>10000</v>
      </c>
      <c r="E82" s="84" t="n">
        <f aca="false">IF(X82=0,0,IF(AND(X82=1,$H$3=1),D82*S82,IF($H$3=2,D82,"N/A")))</f>
        <v>0</v>
      </c>
      <c r="F82" s="84" t="n">
        <f aca="false">E82*W82</f>
        <v>0</v>
      </c>
      <c r="G82" s="32" t="n">
        <f aca="false">VLOOKUP($A82,Table,MATCH(G$4,Curves,0))</f>
        <v>3.067</v>
      </c>
      <c r="H82" s="98" t="n">
        <f aca="false">G82</f>
        <v>3.067</v>
      </c>
      <c r="I82" s="99" t="n">
        <f aca="false">H82</f>
        <v>3.067</v>
      </c>
      <c r="J82" s="32" t="n">
        <f aca="false">VLOOKUP($A82,Table,MATCH(J$4,Curves,0))</f>
        <v>-0.0075</v>
      </c>
      <c r="K82" s="98" t="n">
        <f aca="false">J82</f>
        <v>-0.0075</v>
      </c>
      <c r="L82" s="99" t="n">
        <f aca="false">K82</f>
        <v>-0.0075</v>
      </c>
      <c r="M82" s="32" t="n">
        <f aca="false">VLOOKUP($A82,Table,MATCH(M$4,Curves,0))</f>
        <v>0.01</v>
      </c>
      <c r="N82" s="98" t="n">
        <f aca="false">VLOOKUP($A82,Table,MATCH(N$4,Curves,0))</f>
        <v>0.02</v>
      </c>
      <c r="O82" s="99" t="n">
        <f aca="false">N82</f>
        <v>0.02</v>
      </c>
      <c r="P82" s="100"/>
      <c r="Q82" s="99" t="n">
        <f aca="false">O82+L82+I82</f>
        <v>3.0795</v>
      </c>
      <c r="R82" s="100"/>
      <c r="S82" s="35" t="n">
        <f aca="false">A83-A82</f>
        <v>30</v>
      </c>
      <c r="T82" s="101" t="n">
        <f aca="false">CHOOSE(F$3,A83+24,A82)</f>
        <v>39076</v>
      </c>
      <c r="U82" s="35" t="n">
        <f aca="false">T82-C$3</f>
        <v>2302</v>
      </c>
      <c r="V82" s="32" t="n">
        <f aca="false">VLOOKUP($A82,Table,MATCH(V$4,Curves,0))</f>
        <v>0.070431174788877</v>
      </c>
      <c r="W82" s="102" t="n">
        <f aca="false">1/(1+CHOOSE(F$3,(V83+($K$3/10000))/2,(V82+($K$3/10000))/2))^(2*U82/365.25)</f>
        <v>0.646373289833009</v>
      </c>
      <c r="X82" s="35" t="n">
        <f aca="false">IF(AND(mthbeg&lt;=A82,mthend&gt;=A82),1,0)</f>
        <v>0</v>
      </c>
      <c r="Y82" s="35" t="n">
        <f aca="false">S82*X82</f>
        <v>0</v>
      </c>
      <c r="AA82" s="89" t="n">
        <f aca="false">F82*G82</f>
        <v>0</v>
      </c>
      <c r="AB82" s="89" t="n">
        <f aca="false">$F82*H82</f>
        <v>0</v>
      </c>
      <c r="AC82" s="89" t="n">
        <f aca="false">$F82*I82</f>
        <v>0</v>
      </c>
      <c r="AD82" s="89" t="n">
        <f aca="false">$F82*J82</f>
        <v>-0</v>
      </c>
      <c r="AE82" s="89" t="n">
        <f aca="false">$F82*K82</f>
        <v>-0</v>
      </c>
      <c r="AF82" s="89" t="n">
        <f aca="false">$F82*L82</f>
        <v>-0</v>
      </c>
      <c r="AG82" s="89" t="n">
        <f aca="false">$F82*M82</f>
        <v>0</v>
      </c>
      <c r="AH82" s="89" t="n">
        <f aca="false">$F82*N82</f>
        <v>0</v>
      </c>
      <c r="AI82" s="89" t="n">
        <f aca="false">F82*O82</f>
        <v>0</v>
      </c>
      <c r="AJ82" s="93"/>
      <c r="AK82" s="89" t="n">
        <f aca="false">CHOOSE($G$3,AB82-AC82,AC82-AB82)</f>
        <v>0</v>
      </c>
      <c r="AL82" s="89" t="n">
        <f aca="false">CHOOSE($G$3,AE82-AF82,AF82-AE82)</f>
        <v>0</v>
      </c>
      <c r="AM82" s="89" t="n">
        <f aca="false">CHOOSE($G$3,AH82-AI82,AI82-AH82)</f>
        <v>0</v>
      </c>
      <c r="AN82" s="103" t="n">
        <f aca="false">SUM(AK82:AM82)</f>
        <v>0</v>
      </c>
      <c r="AP82" s="89" t="n">
        <f aca="false">CHOOSE($G$3,AA82-AB82,AB82-AA82)</f>
        <v>0</v>
      </c>
      <c r="AQ82" s="89" t="n">
        <f aca="false">CHOOSE($G$3,AD82-AE82,AE82-AD82)</f>
        <v>0</v>
      </c>
      <c r="AR82" s="89" t="n">
        <f aca="false">CHOOSE($G$3,AG82-AH82,AH82-AG82)</f>
        <v>0</v>
      </c>
      <c r="AS82" s="103" t="n">
        <f aca="false">AP82+AQ82+AR82</f>
        <v>0</v>
      </c>
      <c r="AT82" s="103"/>
      <c r="AU82" s="90" t="n">
        <f aca="false">AS82+AN82</f>
        <v>0</v>
      </c>
      <c r="AW82" s="90" t="n">
        <f aca="false">AI82+AF82+AC82</f>
        <v>0</v>
      </c>
      <c r="AX82" s="104"/>
    </row>
    <row r="83" customFormat="false" ht="12.75" hidden="false" customHeight="false" outlineLevel="0" collapsed="false">
      <c r="A83" s="94" t="n">
        <f aca="false">EDATE(A82,1)</f>
        <v>39052</v>
      </c>
      <c r="B83" s="95" t="n">
        <f aca="false">VLOOKUP(MONTH(A83),Volumes,3)</f>
        <v>10000</v>
      </c>
      <c r="C83" s="96"/>
      <c r="D83" s="97" t="n">
        <f aca="false">B83+C83</f>
        <v>10000</v>
      </c>
      <c r="E83" s="84" t="n">
        <f aca="false">IF(X83=0,0,IF(AND(X83=1,$H$3=1),D83*S83,IF($H$3=2,D83,"N/A")))</f>
        <v>0</v>
      </c>
      <c r="F83" s="84" t="n">
        <f aca="false">E83*W83</f>
        <v>0</v>
      </c>
      <c r="G83" s="32" t="n">
        <f aca="false">VLOOKUP($A83,Table,MATCH(G$4,Curves,0))</f>
        <v>3.144</v>
      </c>
      <c r="H83" s="98" t="n">
        <f aca="false">G83</f>
        <v>3.144</v>
      </c>
      <c r="I83" s="99" t="n">
        <f aca="false">H83</f>
        <v>3.144</v>
      </c>
      <c r="J83" s="32" t="n">
        <f aca="false">VLOOKUP($A83,Table,MATCH(J$4,Curves,0))</f>
        <v>-0.0075</v>
      </c>
      <c r="K83" s="98" t="n">
        <f aca="false">J83</f>
        <v>-0.0075</v>
      </c>
      <c r="L83" s="99" t="n">
        <f aca="false">K83</f>
        <v>-0.0075</v>
      </c>
      <c r="M83" s="32" t="n">
        <f aca="false">VLOOKUP($A83,Table,MATCH(M$4,Curves,0))</f>
        <v>0.01</v>
      </c>
      <c r="N83" s="98" t="n">
        <f aca="false">VLOOKUP($A83,Table,MATCH(N$4,Curves,0))</f>
        <v>0.02</v>
      </c>
      <c r="O83" s="99" t="n">
        <f aca="false">N83</f>
        <v>0.02</v>
      </c>
      <c r="P83" s="100"/>
      <c r="Q83" s="99" t="n">
        <f aca="false">O83+L83+I83</f>
        <v>3.1565</v>
      </c>
      <c r="R83" s="100"/>
      <c r="S83" s="35" t="n">
        <f aca="false">A84-A83</f>
        <v>31</v>
      </c>
      <c r="T83" s="101" t="n">
        <f aca="false">CHOOSE(F$3,A84+24,A83)</f>
        <v>39107</v>
      </c>
      <c r="U83" s="35" t="n">
        <f aca="false">T83-C$3</f>
        <v>2333</v>
      </c>
      <c r="V83" s="32" t="n">
        <f aca="false">VLOOKUP($A83,Table,MATCH(V$4,Curves,0))</f>
        <v>0.070450975618671</v>
      </c>
      <c r="W83" s="102" t="n">
        <f aca="false">1/(1+CHOOSE(F$3,(V84+($K$3/10000))/2,(V83+($K$3/10000))/2))^(2*U83/365.25)</f>
        <v>0.642504893449352</v>
      </c>
      <c r="X83" s="35" t="n">
        <f aca="false">IF(AND(mthbeg&lt;=A83,mthend&gt;=A83),1,0)</f>
        <v>0</v>
      </c>
      <c r="Y83" s="35" t="n">
        <f aca="false">S83*X83</f>
        <v>0</v>
      </c>
      <c r="AA83" s="89" t="n">
        <f aca="false">F83*G83</f>
        <v>0</v>
      </c>
      <c r="AB83" s="89" t="n">
        <f aca="false">$F83*H83</f>
        <v>0</v>
      </c>
      <c r="AC83" s="89" t="n">
        <f aca="false">$F83*I83</f>
        <v>0</v>
      </c>
      <c r="AD83" s="89" t="n">
        <f aca="false">$F83*J83</f>
        <v>-0</v>
      </c>
      <c r="AE83" s="89" t="n">
        <f aca="false">$F83*K83</f>
        <v>-0</v>
      </c>
      <c r="AF83" s="89" t="n">
        <f aca="false">$F83*L83</f>
        <v>-0</v>
      </c>
      <c r="AG83" s="89" t="n">
        <f aca="false">$F83*M83</f>
        <v>0</v>
      </c>
      <c r="AH83" s="89" t="n">
        <f aca="false">$F83*N83</f>
        <v>0</v>
      </c>
      <c r="AI83" s="89" t="n">
        <f aca="false">F83*O83</f>
        <v>0</v>
      </c>
      <c r="AJ83" s="93"/>
      <c r="AK83" s="89" t="n">
        <f aca="false">CHOOSE($G$3,AB83-AC83,AC83-AB83)</f>
        <v>0</v>
      </c>
      <c r="AL83" s="89" t="n">
        <f aca="false">CHOOSE($G$3,AE83-AF83,AF83-AE83)</f>
        <v>0</v>
      </c>
      <c r="AM83" s="89" t="n">
        <f aca="false">CHOOSE($G$3,AH83-AI83,AI83-AH83)</f>
        <v>0</v>
      </c>
      <c r="AN83" s="103" t="n">
        <f aca="false">SUM(AK83:AM83)</f>
        <v>0</v>
      </c>
      <c r="AP83" s="89" t="n">
        <f aca="false">CHOOSE($G$3,AA83-AB83,AB83-AA83)</f>
        <v>0</v>
      </c>
      <c r="AQ83" s="89" t="n">
        <f aca="false">CHOOSE($G$3,AD83-AE83,AE83-AD83)</f>
        <v>0</v>
      </c>
      <c r="AR83" s="89" t="n">
        <f aca="false">CHOOSE($G$3,AG83-AH83,AH83-AG83)</f>
        <v>0</v>
      </c>
      <c r="AS83" s="103" t="n">
        <f aca="false">AP83+AQ83+AR83</f>
        <v>0</v>
      </c>
      <c r="AT83" s="103"/>
      <c r="AU83" s="90" t="n">
        <f aca="false">AS83+AN83</f>
        <v>0</v>
      </c>
      <c r="AW83" s="90" t="n">
        <f aca="false">AI83+AF83+AC83</f>
        <v>0</v>
      </c>
      <c r="AX83" s="104"/>
    </row>
    <row r="84" customFormat="false" ht="12.75" hidden="false" customHeight="false" outlineLevel="0" collapsed="false">
      <c r="A84" s="94" t="n">
        <f aca="false">EDATE(A83,1)</f>
        <v>39083</v>
      </c>
      <c r="B84" s="95" t="n">
        <f aca="false">VLOOKUP(MONTH(A84),Volumes,3)</f>
        <v>10000</v>
      </c>
      <c r="C84" s="96"/>
      <c r="D84" s="97" t="n">
        <f aca="false">B84+C84</f>
        <v>10000</v>
      </c>
      <c r="E84" s="84" t="n">
        <f aca="false">IF(X84=0,0,IF(AND(X84=1,$H$3=1),D84*S84,IF($H$3=2,D84,"N/A")))</f>
        <v>0</v>
      </c>
      <c r="F84" s="84" t="n">
        <f aca="false">E84*W84</f>
        <v>0</v>
      </c>
      <c r="G84" s="32" t="n">
        <f aca="false">VLOOKUP($A84,Table,MATCH(G$4,Curves,0))</f>
        <v>3.295</v>
      </c>
      <c r="H84" s="98" t="n">
        <f aca="false">G84</f>
        <v>3.295</v>
      </c>
      <c r="I84" s="99" t="n">
        <f aca="false">H84</f>
        <v>3.295</v>
      </c>
      <c r="J84" s="32" t="n">
        <f aca="false">VLOOKUP($A84,Table,MATCH(J$4,Curves,0))</f>
        <v>-0.0075</v>
      </c>
      <c r="K84" s="98" t="n">
        <f aca="false">J84</f>
        <v>-0.0075</v>
      </c>
      <c r="L84" s="99" t="n">
        <f aca="false">K84</f>
        <v>-0.0075</v>
      </c>
      <c r="M84" s="32" t="n">
        <f aca="false">VLOOKUP($A84,Table,MATCH(M$4,Curves,0))</f>
        <v>0.01</v>
      </c>
      <c r="N84" s="98" t="n">
        <f aca="false">VLOOKUP($A84,Table,MATCH(N$4,Curves,0))</f>
        <v>0.02</v>
      </c>
      <c r="O84" s="99" t="n">
        <f aca="false">N84</f>
        <v>0.02</v>
      </c>
      <c r="P84" s="100"/>
      <c r="Q84" s="99" t="n">
        <f aca="false">O84+L84+I84</f>
        <v>3.3075</v>
      </c>
      <c r="R84" s="100"/>
      <c r="S84" s="35" t="n">
        <f aca="false">A85-A84</f>
        <v>31</v>
      </c>
      <c r="T84" s="101" t="n">
        <f aca="false">CHOOSE(F$3,A85+24,A84)</f>
        <v>39138</v>
      </c>
      <c r="U84" s="35" t="n">
        <f aca="false">T84-C$3</f>
        <v>2364</v>
      </c>
      <c r="V84" s="32" t="n">
        <f aca="false">VLOOKUP($A84,Table,MATCH(V$4,Curves,0))</f>
        <v>0.070471436476261</v>
      </c>
      <c r="W84" s="102" t="n">
        <f aca="false">1/(1+CHOOSE(F$3,(V85+($K$3/10000))/2,(V84+($K$3/10000))/2))^(2*U84/365.25)</f>
        <v>0.6386575066624</v>
      </c>
      <c r="X84" s="35" t="n">
        <f aca="false">IF(AND(mthbeg&lt;=A84,mthend&gt;=A84),1,0)</f>
        <v>0</v>
      </c>
      <c r="Y84" s="35" t="n">
        <f aca="false">S84*X84</f>
        <v>0</v>
      </c>
      <c r="AA84" s="89" t="n">
        <f aca="false">F84*G84</f>
        <v>0</v>
      </c>
      <c r="AB84" s="89" t="n">
        <f aca="false">$F84*H84</f>
        <v>0</v>
      </c>
      <c r="AC84" s="89" t="n">
        <f aca="false">$F84*I84</f>
        <v>0</v>
      </c>
      <c r="AD84" s="89" t="n">
        <f aca="false">$F84*J84</f>
        <v>-0</v>
      </c>
      <c r="AE84" s="89" t="n">
        <f aca="false">$F84*K84</f>
        <v>-0</v>
      </c>
      <c r="AF84" s="89" t="n">
        <f aca="false">$F84*L84</f>
        <v>-0</v>
      </c>
      <c r="AG84" s="89" t="n">
        <f aca="false">$F84*M84</f>
        <v>0</v>
      </c>
      <c r="AH84" s="89" t="n">
        <f aca="false">$F84*N84</f>
        <v>0</v>
      </c>
      <c r="AI84" s="89" t="n">
        <f aca="false">F84*O84</f>
        <v>0</v>
      </c>
      <c r="AJ84" s="93"/>
      <c r="AK84" s="89" t="n">
        <f aca="false">CHOOSE($G$3,AB84-AC84,AC84-AB84)</f>
        <v>0</v>
      </c>
      <c r="AL84" s="89" t="n">
        <f aca="false">CHOOSE($G$3,AE84-AF84,AF84-AE84)</f>
        <v>0</v>
      </c>
      <c r="AM84" s="89" t="n">
        <f aca="false">CHOOSE($G$3,AH84-AI84,AI84-AH84)</f>
        <v>0</v>
      </c>
      <c r="AN84" s="103" t="n">
        <f aca="false">SUM(AK84:AM84)</f>
        <v>0</v>
      </c>
      <c r="AP84" s="89" t="n">
        <f aca="false">CHOOSE($G$3,AA84-AB84,AB84-AA84)</f>
        <v>0</v>
      </c>
      <c r="AQ84" s="89" t="n">
        <f aca="false">CHOOSE($G$3,AD84-AE84,AE84-AD84)</f>
        <v>0</v>
      </c>
      <c r="AR84" s="89" t="n">
        <f aca="false">CHOOSE($G$3,AG84-AH84,AH84-AG84)</f>
        <v>0</v>
      </c>
      <c r="AS84" s="103" t="n">
        <f aca="false">AP84+AQ84+AR84</f>
        <v>0</v>
      </c>
      <c r="AT84" s="103"/>
      <c r="AU84" s="90" t="n">
        <f aca="false">AS84+AN84</f>
        <v>0</v>
      </c>
      <c r="AW84" s="90" t="n">
        <f aca="false">AI84+AF84+AC84</f>
        <v>0</v>
      </c>
      <c r="AX84" s="104"/>
    </row>
    <row r="85" customFormat="false" ht="12.75" hidden="false" customHeight="false" outlineLevel="0" collapsed="false">
      <c r="A85" s="94" t="n">
        <f aca="false">EDATE(A84,1)</f>
        <v>39114</v>
      </c>
      <c r="B85" s="95" t="n">
        <f aca="false">VLOOKUP(MONTH(A85),Volumes,3)</f>
        <v>10000</v>
      </c>
      <c r="C85" s="96"/>
      <c r="D85" s="97" t="n">
        <f aca="false">B85+C85</f>
        <v>10000</v>
      </c>
      <c r="E85" s="84" t="n">
        <f aca="false">IF(X85=0,0,IF(AND(X85=1,$H$3=1),D85*S85,IF($H$3=2,D85,"N/A")))</f>
        <v>0</v>
      </c>
      <c r="F85" s="84" t="n">
        <f aca="false">E85*W85</f>
        <v>0</v>
      </c>
      <c r="G85" s="32" t="n">
        <f aca="false">VLOOKUP($A85,Table,MATCH(G$4,Curves,0))</f>
        <v>3.181</v>
      </c>
      <c r="H85" s="98" t="n">
        <f aca="false">G85</f>
        <v>3.181</v>
      </c>
      <c r="I85" s="99" t="n">
        <f aca="false">H85</f>
        <v>3.181</v>
      </c>
      <c r="J85" s="32" t="n">
        <f aca="false">VLOOKUP($A85,Table,MATCH(J$4,Curves,0))</f>
        <v>-0.0075</v>
      </c>
      <c r="K85" s="98" t="n">
        <f aca="false">J85</f>
        <v>-0.0075</v>
      </c>
      <c r="L85" s="99" t="n">
        <f aca="false">K85</f>
        <v>-0.0075</v>
      </c>
      <c r="M85" s="32" t="n">
        <f aca="false">VLOOKUP($A85,Table,MATCH(M$4,Curves,0))</f>
        <v>0.01</v>
      </c>
      <c r="N85" s="98" t="n">
        <f aca="false">VLOOKUP($A85,Table,MATCH(N$4,Curves,0))</f>
        <v>0.02</v>
      </c>
      <c r="O85" s="99" t="n">
        <f aca="false">N85</f>
        <v>0.02</v>
      </c>
      <c r="P85" s="100"/>
      <c r="Q85" s="99" t="n">
        <f aca="false">O85+L85+I85</f>
        <v>3.1935</v>
      </c>
      <c r="R85" s="100"/>
      <c r="S85" s="35" t="n">
        <f aca="false">A86-A85</f>
        <v>28</v>
      </c>
      <c r="T85" s="101" t="n">
        <f aca="false">CHOOSE(F$3,A86+24,A85)</f>
        <v>39166</v>
      </c>
      <c r="U85" s="35" t="n">
        <f aca="false">T85-C$3</f>
        <v>2392</v>
      </c>
      <c r="V85" s="32" t="n">
        <f aca="false">VLOOKUP($A85,Table,MATCH(V$4,Curves,0))</f>
        <v>0.070491897333989</v>
      </c>
      <c r="W85" s="102" t="n">
        <f aca="false">1/(1+CHOOSE(F$3,(V86+($K$3/10000))/2,(V85+($K$3/10000))/2))^(2*U85/365.25)</f>
        <v>0.635200422598771</v>
      </c>
      <c r="X85" s="35" t="n">
        <f aca="false">IF(AND(mthbeg&lt;=A85,mthend&gt;=A85),1,0)</f>
        <v>0</v>
      </c>
      <c r="Y85" s="35" t="n">
        <f aca="false">S85*X85</f>
        <v>0</v>
      </c>
      <c r="AA85" s="89" t="n">
        <f aca="false">F85*G85</f>
        <v>0</v>
      </c>
      <c r="AB85" s="89" t="n">
        <f aca="false">$F85*H85</f>
        <v>0</v>
      </c>
      <c r="AC85" s="89" t="n">
        <f aca="false">$F85*I85</f>
        <v>0</v>
      </c>
      <c r="AD85" s="89" t="n">
        <f aca="false">$F85*J85</f>
        <v>-0</v>
      </c>
      <c r="AE85" s="89" t="n">
        <f aca="false">$F85*K85</f>
        <v>-0</v>
      </c>
      <c r="AF85" s="89" t="n">
        <f aca="false">$F85*L85</f>
        <v>-0</v>
      </c>
      <c r="AG85" s="89" t="n">
        <f aca="false">$F85*M85</f>
        <v>0</v>
      </c>
      <c r="AH85" s="89" t="n">
        <f aca="false">$F85*N85</f>
        <v>0</v>
      </c>
      <c r="AI85" s="89" t="n">
        <f aca="false">F85*O85</f>
        <v>0</v>
      </c>
      <c r="AJ85" s="93"/>
      <c r="AK85" s="89" t="n">
        <f aca="false">CHOOSE($G$3,AB85-AC85,AC85-AB85)</f>
        <v>0</v>
      </c>
      <c r="AL85" s="89" t="n">
        <f aca="false">CHOOSE($G$3,AE85-AF85,AF85-AE85)</f>
        <v>0</v>
      </c>
      <c r="AM85" s="89" t="n">
        <f aca="false">CHOOSE($G$3,AH85-AI85,AI85-AH85)</f>
        <v>0</v>
      </c>
      <c r="AN85" s="103" t="n">
        <f aca="false">SUM(AK85:AM85)</f>
        <v>0</v>
      </c>
      <c r="AP85" s="89" t="n">
        <f aca="false">CHOOSE($G$3,AA85-AB85,AB85-AA85)</f>
        <v>0</v>
      </c>
      <c r="AQ85" s="89" t="n">
        <f aca="false">CHOOSE($G$3,AD85-AE85,AE85-AD85)</f>
        <v>0</v>
      </c>
      <c r="AR85" s="89" t="n">
        <f aca="false">CHOOSE($G$3,AG85-AH85,AH85-AG85)</f>
        <v>0</v>
      </c>
      <c r="AS85" s="103" t="n">
        <f aca="false">AP85+AQ85+AR85</f>
        <v>0</v>
      </c>
      <c r="AT85" s="103"/>
      <c r="AU85" s="90" t="n">
        <f aca="false">AS85+AN85</f>
        <v>0</v>
      </c>
      <c r="AW85" s="90" t="n">
        <f aca="false">AI85+AF85+AC85</f>
        <v>0</v>
      </c>
      <c r="AX85" s="104"/>
    </row>
    <row r="86" customFormat="false" ht="12.75" hidden="false" customHeight="false" outlineLevel="0" collapsed="false">
      <c r="A86" s="94" t="n">
        <f aca="false">EDATE(A85,1)</f>
        <v>39142</v>
      </c>
      <c r="B86" s="95" t="n">
        <f aca="false">VLOOKUP(MONTH(A86),Volumes,3)</f>
        <v>10000</v>
      </c>
      <c r="C86" s="96"/>
      <c r="D86" s="97" t="n">
        <f aca="false">B86+C86</f>
        <v>10000</v>
      </c>
      <c r="E86" s="84" t="n">
        <f aca="false">IF(X86=0,0,IF(AND(X86=1,$H$3=1),D86*S86,IF($H$3=2,D86,"N/A")))</f>
        <v>0</v>
      </c>
      <c r="F86" s="84" t="n">
        <f aca="false">E86*W86</f>
        <v>0</v>
      </c>
      <c r="G86" s="32" t="n">
        <f aca="false">VLOOKUP($A86,Table,MATCH(G$4,Curves,0))</f>
        <v>3.053</v>
      </c>
      <c r="H86" s="98" t="n">
        <f aca="false">G86</f>
        <v>3.053</v>
      </c>
      <c r="I86" s="99" t="n">
        <f aca="false">H86</f>
        <v>3.053</v>
      </c>
      <c r="J86" s="32" t="n">
        <f aca="false">VLOOKUP($A86,Table,MATCH(J$4,Curves,0))</f>
        <v>-0.0075</v>
      </c>
      <c r="K86" s="98" t="n">
        <f aca="false">J86</f>
        <v>-0.0075</v>
      </c>
      <c r="L86" s="99" t="n">
        <f aca="false">K86</f>
        <v>-0.0075</v>
      </c>
      <c r="M86" s="32" t="n">
        <f aca="false">VLOOKUP($A86,Table,MATCH(M$4,Curves,0))</f>
        <v>0.01</v>
      </c>
      <c r="N86" s="98" t="n">
        <f aca="false">VLOOKUP($A86,Table,MATCH(N$4,Curves,0))</f>
        <v>0.02</v>
      </c>
      <c r="O86" s="99" t="n">
        <f aca="false">N86</f>
        <v>0.02</v>
      </c>
      <c r="P86" s="100"/>
      <c r="Q86" s="99" t="n">
        <f aca="false">O86+L86+I86</f>
        <v>3.0655</v>
      </c>
      <c r="R86" s="100"/>
      <c r="S86" s="35" t="n">
        <f aca="false">A87-A86</f>
        <v>31</v>
      </c>
      <c r="T86" s="101" t="n">
        <f aca="false">CHOOSE(F$3,A87+24,A86)</f>
        <v>39197</v>
      </c>
      <c r="U86" s="35" t="n">
        <f aca="false">T86-C$3</f>
        <v>2423</v>
      </c>
      <c r="V86" s="32" t="n">
        <f aca="false">VLOOKUP($A86,Table,MATCH(V$4,Curves,0))</f>
        <v>0.070510378108831</v>
      </c>
      <c r="W86" s="102" t="n">
        <f aca="false">1/(1+CHOOSE(F$3,(V87+($K$3/10000))/2,(V86+($K$3/10000))/2))^(2*U86/365.25)</f>
        <v>0.631392745736168</v>
      </c>
      <c r="X86" s="35" t="n">
        <f aca="false">IF(AND(mthbeg&lt;=A86,mthend&gt;=A86),1,0)</f>
        <v>0</v>
      </c>
      <c r="Y86" s="35" t="n">
        <f aca="false">S86*X86</f>
        <v>0</v>
      </c>
      <c r="AA86" s="89" t="n">
        <f aca="false">F86*G86</f>
        <v>0</v>
      </c>
      <c r="AB86" s="89" t="n">
        <f aca="false">$F86*H86</f>
        <v>0</v>
      </c>
      <c r="AC86" s="89" t="n">
        <f aca="false">$F86*I86</f>
        <v>0</v>
      </c>
      <c r="AD86" s="89" t="n">
        <f aca="false">$F86*J86</f>
        <v>-0</v>
      </c>
      <c r="AE86" s="89" t="n">
        <f aca="false">$F86*K86</f>
        <v>-0</v>
      </c>
      <c r="AF86" s="89" t="n">
        <f aca="false">$F86*L86</f>
        <v>-0</v>
      </c>
      <c r="AG86" s="89" t="n">
        <f aca="false">$F86*M86</f>
        <v>0</v>
      </c>
      <c r="AH86" s="89" t="n">
        <f aca="false">$F86*N86</f>
        <v>0</v>
      </c>
      <c r="AI86" s="89" t="n">
        <f aca="false">F86*O86</f>
        <v>0</v>
      </c>
      <c r="AJ86" s="93"/>
      <c r="AK86" s="89" t="n">
        <f aca="false">CHOOSE($G$3,AB86-AC86,AC86-AB86)</f>
        <v>0</v>
      </c>
      <c r="AL86" s="89" t="n">
        <f aca="false">CHOOSE($G$3,AE86-AF86,AF86-AE86)</f>
        <v>0</v>
      </c>
      <c r="AM86" s="89" t="n">
        <f aca="false">CHOOSE($G$3,AH86-AI86,AI86-AH86)</f>
        <v>0</v>
      </c>
      <c r="AN86" s="103" t="n">
        <f aca="false">SUM(AK86:AM86)</f>
        <v>0</v>
      </c>
      <c r="AP86" s="89" t="n">
        <f aca="false">CHOOSE($G$3,AA86-AB86,AB86-AA86)</f>
        <v>0</v>
      </c>
      <c r="AQ86" s="89" t="n">
        <f aca="false">CHOOSE($G$3,AD86-AE86,AE86-AD86)</f>
        <v>0</v>
      </c>
      <c r="AR86" s="89" t="n">
        <f aca="false">CHOOSE($G$3,AG86-AH86,AH86-AG86)</f>
        <v>0</v>
      </c>
      <c r="AS86" s="103" t="n">
        <f aca="false">AP86+AQ86+AR86</f>
        <v>0</v>
      </c>
      <c r="AT86" s="103"/>
      <c r="AU86" s="90" t="n">
        <f aca="false">AS86+AN86</f>
        <v>0</v>
      </c>
      <c r="AW86" s="90" t="n">
        <f aca="false">AI86+AF86+AC86</f>
        <v>0</v>
      </c>
      <c r="AX86" s="104"/>
    </row>
    <row r="87" customFormat="false" ht="12.75" hidden="false" customHeight="false" outlineLevel="0" collapsed="false">
      <c r="A87" s="94" t="n">
        <f aca="false">EDATE(A86,1)</f>
        <v>39173</v>
      </c>
      <c r="B87" s="95" t="n">
        <f aca="false">VLOOKUP(MONTH(A87),Volumes,3)</f>
        <v>10000</v>
      </c>
      <c r="C87" s="96"/>
      <c r="D87" s="97" t="n">
        <f aca="false">B87+C87</f>
        <v>10000</v>
      </c>
      <c r="E87" s="84" t="n">
        <f aca="false">IF(X87=0,0,IF(AND(X87=1,$H$3=1),D87*S87,IF($H$3=2,D87,"N/A")))</f>
        <v>0</v>
      </c>
      <c r="F87" s="84" t="n">
        <f aca="false">E87*W87</f>
        <v>0</v>
      </c>
      <c r="G87" s="32" t="n">
        <f aca="false">VLOOKUP($A87,Table,MATCH(G$4,Curves,0))</f>
        <v>2.925</v>
      </c>
      <c r="H87" s="98" t="n">
        <f aca="false">G87</f>
        <v>2.925</v>
      </c>
      <c r="I87" s="99" t="n">
        <f aca="false">H87</f>
        <v>2.925</v>
      </c>
      <c r="J87" s="32" t="n">
        <f aca="false">VLOOKUP($A87,Table,MATCH(J$4,Curves,0))</f>
        <v>0.005</v>
      </c>
      <c r="K87" s="98" t="n">
        <f aca="false">J87</f>
        <v>0.005</v>
      </c>
      <c r="L87" s="99" t="n">
        <f aca="false">K87</f>
        <v>0.005</v>
      </c>
      <c r="M87" s="32" t="n">
        <f aca="false">VLOOKUP($A87,Table,MATCH(M$4,Curves,0))</f>
        <v>0.01</v>
      </c>
      <c r="N87" s="98" t="n">
        <f aca="false">VLOOKUP($A87,Table,MATCH(N$4,Curves,0))</f>
        <v>0.02</v>
      </c>
      <c r="O87" s="99" t="n">
        <f aca="false">N87</f>
        <v>0.02</v>
      </c>
      <c r="P87" s="100"/>
      <c r="Q87" s="99" t="n">
        <f aca="false">O87+L87+I87</f>
        <v>2.95</v>
      </c>
      <c r="R87" s="100"/>
      <c r="S87" s="35" t="n">
        <f aca="false">A88-A87</f>
        <v>30</v>
      </c>
      <c r="T87" s="101" t="n">
        <f aca="false">CHOOSE(F$3,A88+24,A87)</f>
        <v>39227</v>
      </c>
      <c r="U87" s="35" t="n">
        <f aca="false">T87-C$3</f>
        <v>2453</v>
      </c>
      <c r="V87" s="32" t="n">
        <f aca="false">VLOOKUP($A87,Table,MATCH(V$4,Curves,0))</f>
        <v>0.070530838966822</v>
      </c>
      <c r="W87" s="102" t="n">
        <f aca="false">1/(1+CHOOSE(F$3,(V88+($K$3/10000))/2,(V87+($K$3/10000))/2))^(2*U87/365.25)</f>
        <v>0.627727626573052</v>
      </c>
      <c r="X87" s="35" t="n">
        <f aca="false">IF(AND(mthbeg&lt;=A87,mthend&gt;=A87),1,0)</f>
        <v>0</v>
      </c>
      <c r="Y87" s="35" t="n">
        <f aca="false">S87*X87</f>
        <v>0</v>
      </c>
      <c r="AA87" s="89" t="n">
        <f aca="false">F87*G87</f>
        <v>0</v>
      </c>
      <c r="AB87" s="89" t="n">
        <f aca="false">$F87*H87</f>
        <v>0</v>
      </c>
      <c r="AC87" s="89" t="n">
        <f aca="false">$F87*I87</f>
        <v>0</v>
      </c>
      <c r="AD87" s="89" t="n">
        <f aca="false">$F87*J87</f>
        <v>0</v>
      </c>
      <c r="AE87" s="89" t="n">
        <f aca="false">$F87*K87</f>
        <v>0</v>
      </c>
      <c r="AF87" s="89" t="n">
        <f aca="false">$F87*L87</f>
        <v>0</v>
      </c>
      <c r="AG87" s="89" t="n">
        <f aca="false">$F87*M87</f>
        <v>0</v>
      </c>
      <c r="AH87" s="89" t="n">
        <f aca="false">$F87*N87</f>
        <v>0</v>
      </c>
      <c r="AI87" s="89" t="n">
        <f aca="false">F87*O87</f>
        <v>0</v>
      </c>
      <c r="AJ87" s="93"/>
      <c r="AK87" s="89" t="n">
        <f aca="false">CHOOSE($G$3,AB87-AC87,AC87-AB87)</f>
        <v>0</v>
      </c>
      <c r="AL87" s="89" t="n">
        <f aca="false">CHOOSE($G$3,AE87-AF87,AF87-AE87)</f>
        <v>0</v>
      </c>
      <c r="AM87" s="89" t="n">
        <f aca="false">CHOOSE($G$3,AH87-AI87,AI87-AH87)</f>
        <v>0</v>
      </c>
      <c r="AN87" s="103" t="n">
        <f aca="false">SUM(AK87:AM87)</f>
        <v>0</v>
      </c>
      <c r="AP87" s="89" t="n">
        <f aca="false">CHOOSE($G$3,AA87-AB87,AB87-AA87)</f>
        <v>0</v>
      </c>
      <c r="AQ87" s="89" t="n">
        <f aca="false">CHOOSE($G$3,AD87-AE87,AE87-AD87)</f>
        <v>0</v>
      </c>
      <c r="AR87" s="89" t="n">
        <f aca="false">CHOOSE($G$3,AG87-AH87,AH87-AG87)</f>
        <v>0</v>
      </c>
      <c r="AS87" s="103" t="n">
        <f aca="false">AP87+AQ87+AR87</f>
        <v>0</v>
      </c>
      <c r="AT87" s="103"/>
      <c r="AU87" s="90" t="n">
        <f aca="false">AS87+AN87</f>
        <v>0</v>
      </c>
      <c r="AW87" s="90" t="n">
        <f aca="false">AI87+AF87+AC87</f>
        <v>0</v>
      </c>
      <c r="AX87" s="104"/>
    </row>
    <row r="88" customFormat="false" ht="12.75" hidden="false" customHeight="false" outlineLevel="0" collapsed="false">
      <c r="A88" s="94" t="n">
        <f aca="false">EDATE(A87,1)</f>
        <v>39203</v>
      </c>
      <c r="B88" s="95" t="n">
        <f aca="false">VLOOKUP(MONTH(A88),Volumes,3)</f>
        <v>10000</v>
      </c>
      <c r="C88" s="96"/>
      <c r="D88" s="97" t="n">
        <f aca="false">B88+C88</f>
        <v>10000</v>
      </c>
      <c r="E88" s="84" t="n">
        <f aca="false">IF(X88=0,0,IF(AND(X88=1,$H$3=1),D88*S88,IF($H$3=2,D88,"N/A")))</f>
        <v>0</v>
      </c>
      <c r="F88" s="84" t="n">
        <f aca="false">E88*W88</f>
        <v>0</v>
      </c>
      <c r="G88" s="32" t="n">
        <f aca="false">VLOOKUP($A88,Table,MATCH(G$4,Curves,0))</f>
        <v>2.914</v>
      </c>
      <c r="H88" s="98" t="n">
        <f aca="false">G88</f>
        <v>2.914</v>
      </c>
      <c r="I88" s="99" t="n">
        <f aca="false">H88</f>
        <v>2.914</v>
      </c>
      <c r="J88" s="32" t="n">
        <f aca="false">VLOOKUP($A88,Table,MATCH(J$4,Curves,0))</f>
        <v>0.005</v>
      </c>
      <c r="K88" s="98" t="n">
        <f aca="false">J88</f>
        <v>0.005</v>
      </c>
      <c r="L88" s="99" t="n">
        <f aca="false">K88</f>
        <v>0.005</v>
      </c>
      <c r="M88" s="32" t="n">
        <f aca="false">VLOOKUP($A88,Table,MATCH(M$4,Curves,0))</f>
        <v>0.01</v>
      </c>
      <c r="N88" s="98" t="n">
        <f aca="false">VLOOKUP($A88,Table,MATCH(N$4,Curves,0))</f>
        <v>0.02</v>
      </c>
      <c r="O88" s="99" t="n">
        <f aca="false">N88</f>
        <v>0.02</v>
      </c>
      <c r="P88" s="100"/>
      <c r="Q88" s="99" t="n">
        <f aca="false">O88+L88+I88</f>
        <v>2.939</v>
      </c>
      <c r="R88" s="100"/>
      <c r="S88" s="35" t="n">
        <f aca="false">A89-A88</f>
        <v>31</v>
      </c>
      <c r="T88" s="101" t="n">
        <f aca="false">CHOOSE(F$3,A89+24,A88)</f>
        <v>39258</v>
      </c>
      <c r="U88" s="35" t="n">
        <f aca="false">T88-C$3</f>
        <v>2484</v>
      </c>
      <c r="V88" s="32" t="n">
        <f aca="false">VLOOKUP($A88,Table,MATCH(V$4,Curves,0))</f>
        <v>0.070550639797268</v>
      </c>
      <c r="W88" s="102" t="n">
        <f aca="false">1/(1+CHOOSE(F$3,(V89+($K$3/10000))/2,(V88+($K$3/10000))/2))^(2*U88/365.25)</f>
        <v>0.623960627546837</v>
      </c>
      <c r="X88" s="35" t="n">
        <f aca="false">IF(AND(mthbeg&lt;=A88,mthend&gt;=A88),1,0)</f>
        <v>0</v>
      </c>
      <c r="Y88" s="35" t="n">
        <f aca="false">S88*X88</f>
        <v>0</v>
      </c>
      <c r="AA88" s="89" t="n">
        <f aca="false">F88*G88</f>
        <v>0</v>
      </c>
      <c r="AB88" s="89" t="n">
        <f aca="false">$F88*H88</f>
        <v>0</v>
      </c>
      <c r="AC88" s="89" t="n">
        <f aca="false">$F88*I88</f>
        <v>0</v>
      </c>
      <c r="AD88" s="89" t="n">
        <f aca="false">$F88*J88</f>
        <v>0</v>
      </c>
      <c r="AE88" s="89" t="n">
        <f aca="false">$F88*K88</f>
        <v>0</v>
      </c>
      <c r="AF88" s="89" t="n">
        <f aca="false">$F88*L88</f>
        <v>0</v>
      </c>
      <c r="AG88" s="89" t="n">
        <f aca="false">$F88*M88</f>
        <v>0</v>
      </c>
      <c r="AH88" s="89" t="n">
        <f aca="false">$F88*N88</f>
        <v>0</v>
      </c>
      <c r="AI88" s="89" t="n">
        <f aca="false">F88*O88</f>
        <v>0</v>
      </c>
      <c r="AJ88" s="93"/>
      <c r="AK88" s="89" t="n">
        <f aca="false">CHOOSE($G$3,AB88-AC88,AC88-AB88)</f>
        <v>0</v>
      </c>
      <c r="AL88" s="89" t="n">
        <f aca="false">CHOOSE($G$3,AE88-AF88,AF88-AE88)</f>
        <v>0</v>
      </c>
      <c r="AM88" s="89" t="n">
        <f aca="false">CHOOSE($G$3,AH88-AI88,AI88-AH88)</f>
        <v>0</v>
      </c>
      <c r="AN88" s="103" t="n">
        <f aca="false">SUM(AK88:AM88)</f>
        <v>0</v>
      </c>
      <c r="AP88" s="89" t="n">
        <f aca="false">CHOOSE($G$3,AA88-AB88,AB88-AA88)</f>
        <v>0</v>
      </c>
      <c r="AQ88" s="89" t="n">
        <f aca="false">CHOOSE($G$3,AD88-AE88,AE88-AD88)</f>
        <v>0</v>
      </c>
      <c r="AR88" s="89" t="n">
        <f aca="false">CHOOSE($G$3,AG88-AH88,AH88-AG88)</f>
        <v>0</v>
      </c>
      <c r="AS88" s="103" t="n">
        <f aca="false">AP88+AQ88+AR88</f>
        <v>0</v>
      </c>
      <c r="AT88" s="103"/>
      <c r="AU88" s="90" t="n">
        <f aca="false">AS88+AN88</f>
        <v>0</v>
      </c>
      <c r="AW88" s="90" t="n">
        <f aca="false">AI88+AF88+AC88</f>
        <v>0</v>
      </c>
      <c r="AX88" s="104"/>
    </row>
    <row r="89" customFormat="false" ht="12.75" hidden="false" customHeight="false" outlineLevel="0" collapsed="false">
      <c r="A89" s="94" t="n">
        <f aca="false">EDATE(A88,1)</f>
        <v>39234</v>
      </c>
      <c r="B89" s="95" t="n">
        <f aca="false">VLOOKUP(MONTH(A89),Volumes,3)</f>
        <v>10000</v>
      </c>
      <c r="C89" s="96"/>
      <c r="D89" s="97" t="n">
        <f aca="false">B89+C89</f>
        <v>10000</v>
      </c>
      <c r="E89" s="84" t="n">
        <f aca="false">IF(X89=0,0,IF(AND(X89=1,$H$3=1),D89*S89,IF($H$3=2,D89,"N/A")))</f>
        <v>0</v>
      </c>
      <c r="F89" s="84" t="n">
        <f aca="false">E89*W89</f>
        <v>0</v>
      </c>
      <c r="G89" s="32" t="n">
        <f aca="false">VLOOKUP($A89,Table,MATCH(G$4,Curves,0))</f>
        <v>2.95</v>
      </c>
      <c r="H89" s="98" t="n">
        <f aca="false">G89</f>
        <v>2.95</v>
      </c>
      <c r="I89" s="99" t="n">
        <f aca="false">H89</f>
        <v>2.95</v>
      </c>
      <c r="J89" s="32" t="n">
        <f aca="false">VLOOKUP($A89,Table,MATCH(J$4,Curves,0))</f>
        <v>0.005</v>
      </c>
      <c r="K89" s="98" t="n">
        <f aca="false">J89</f>
        <v>0.005</v>
      </c>
      <c r="L89" s="99" t="n">
        <f aca="false">K89</f>
        <v>0.005</v>
      </c>
      <c r="M89" s="32" t="n">
        <f aca="false">VLOOKUP($A89,Table,MATCH(M$4,Curves,0))</f>
        <v>0.01</v>
      </c>
      <c r="N89" s="98" t="n">
        <f aca="false">VLOOKUP($A89,Table,MATCH(N$4,Curves,0))</f>
        <v>0.02</v>
      </c>
      <c r="O89" s="99" t="n">
        <f aca="false">N89</f>
        <v>0.02</v>
      </c>
      <c r="P89" s="100"/>
      <c r="Q89" s="99" t="n">
        <f aca="false">O89+L89+I89</f>
        <v>2.975</v>
      </c>
      <c r="R89" s="100"/>
      <c r="S89" s="35" t="n">
        <f aca="false">A90-A89</f>
        <v>30</v>
      </c>
      <c r="T89" s="101" t="n">
        <f aca="false">CHOOSE(F$3,A90+24,A89)</f>
        <v>39288</v>
      </c>
      <c r="U89" s="35" t="n">
        <f aca="false">T89-C$3</f>
        <v>2514</v>
      </c>
      <c r="V89" s="32" t="n">
        <f aca="false">VLOOKUP($A89,Table,MATCH(V$4,Curves,0))</f>
        <v>0.070571100655533</v>
      </c>
      <c r="W89" s="102" t="n">
        <f aca="false">1/(1+CHOOSE(F$3,(V90+($K$3/10000))/2,(V89+($K$3/10000))/2))^(2*U89/365.25)</f>
        <v>0.620334689040429</v>
      </c>
      <c r="X89" s="35" t="n">
        <f aca="false">IF(AND(mthbeg&lt;=A89,mthend&gt;=A89),1,0)</f>
        <v>0</v>
      </c>
      <c r="Y89" s="35" t="n">
        <f aca="false">S89*X89</f>
        <v>0</v>
      </c>
      <c r="AA89" s="89" t="n">
        <f aca="false">F89*G89</f>
        <v>0</v>
      </c>
      <c r="AB89" s="89" t="n">
        <f aca="false">$F89*H89</f>
        <v>0</v>
      </c>
      <c r="AC89" s="89" t="n">
        <f aca="false">$F89*I89</f>
        <v>0</v>
      </c>
      <c r="AD89" s="89" t="n">
        <f aca="false">$F89*J89</f>
        <v>0</v>
      </c>
      <c r="AE89" s="89" t="n">
        <f aca="false">$F89*K89</f>
        <v>0</v>
      </c>
      <c r="AF89" s="89" t="n">
        <f aca="false">$F89*L89</f>
        <v>0</v>
      </c>
      <c r="AG89" s="89" t="n">
        <f aca="false">$F89*M89</f>
        <v>0</v>
      </c>
      <c r="AH89" s="89" t="n">
        <f aca="false">$F89*N89</f>
        <v>0</v>
      </c>
      <c r="AI89" s="89" t="n">
        <f aca="false">F89*O89</f>
        <v>0</v>
      </c>
      <c r="AJ89" s="93"/>
      <c r="AK89" s="89" t="n">
        <f aca="false">CHOOSE($G$3,AB89-AC89,AC89-AB89)</f>
        <v>0</v>
      </c>
      <c r="AL89" s="89" t="n">
        <f aca="false">CHOOSE($G$3,AE89-AF89,AF89-AE89)</f>
        <v>0</v>
      </c>
      <c r="AM89" s="89" t="n">
        <f aca="false">CHOOSE($G$3,AH89-AI89,AI89-AH89)</f>
        <v>0</v>
      </c>
      <c r="AN89" s="103" t="n">
        <f aca="false">SUM(AK89:AM89)</f>
        <v>0</v>
      </c>
      <c r="AP89" s="89" t="n">
        <f aca="false">CHOOSE($G$3,AA89-AB89,AB89-AA89)</f>
        <v>0</v>
      </c>
      <c r="AQ89" s="89" t="n">
        <f aca="false">CHOOSE($G$3,AD89-AE89,AE89-AD89)</f>
        <v>0</v>
      </c>
      <c r="AR89" s="89" t="n">
        <f aca="false">CHOOSE($G$3,AG89-AH89,AH89-AG89)</f>
        <v>0</v>
      </c>
      <c r="AS89" s="103" t="n">
        <f aca="false">AP89+AQ89+AR89</f>
        <v>0</v>
      </c>
      <c r="AT89" s="103"/>
      <c r="AU89" s="90" t="n">
        <f aca="false">AS89+AN89</f>
        <v>0</v>
      </c>
      <c r="AW89" s="90" t="n">
        <f aca="false">AI89+AF89+AC89</f>
        <v>0</v>
      </c>
      <c r="AX89" s="104"/>
    </row>
    <row r="90" customFormat="false" ht="12.75" hidden="false" customHeight="false" outlineLevel="0" collapsed="false">
      <c r="A90" s="94" t="n">
        <f aca="false">EDATE(A89,1)</f>
        <v>39264</v>
      </c>
      <c r="B90" s="95" t="n">
        <f aca="false">VLOOKUP(MONTH(A90),Volumes,3)</f>
        <v>10000</v>
      </c>
      <c r="C90" s="96"/>
      <c r="D90" s="97" t="n">
        <f aca="false">B90+C90</f>
        <v>10000</v>
      </c>
      <c r="E90" s="84" t="n">
        <f aca="false">IF(X90=0,0,IF(AND(X90=1,$H$3=1),D90*S90,IF($H$3=2,D90,"N/A")))</f>
        <v>0</v>
      </c>
      <c r="F90" s="84" t="n">
        <f aca="false">E90*W90</f>
        <v>0</v>
      </c>
      <c r="G90" s="32" t="n">
        <f aca="false">VLOOKUP($A90,Table,MATCH(G$4,Curves,0))</f>
        <v>2.962</v>
      </c>
      <c r="H90" s="98" t="n">
        <f aca="false">G90</f>
        <v>2.962</v>
      </c>
      <c r="I90" s="99" t="n">
        <f aca="false">H90</f>
        <v>2.962</v>
      </c>
      <c r="J90" s="32" t="n">
        <f aca="false">VLOOKUP($A90,Table,MATCH(J$4,Curves,0))</f>
        <v>0.005</v>
      </c>
      <c r="K90" s="98" t="n">
        <f aca="false">J90</f>
        <v>0.005</v>
      </c>
      <c r="L90" s="99" t="n">
        <f aca="false">K90</f>
        <v>0.005</v>
      </c>
      <c r="M90" s="32" t="n">
        <f aca="false">VLOOKUP($A90,Table,MATCH(M$4,Curves,0))</f>
        <v>0.01</v>
      </c>
      <c r="N90" s="98" t="n">
        <f aca="false">VLOOKUP($A90,Table,MATCH(N$4,Curves,0))</f>
        <v>0.02</v>
      </c>
      <c r="O90" s="99" t="n">
        <f aca="false">N90</f>
        <v>0.02</v>
      </c>
      <c r="P90" s="100"/>
      <c r="Q90" s="99" t="n">
        <f aca="false">O90+L90+I90</f>
        <v>2.987</v>
      </c>
      <c r="R90" s="100"/>
      <c r="S90" s="35" t="n">
        <f aca="false">A91-A90</f>
        <v>31</v>
      </c>
      <c r="T90" s="101" t="n">
        <f aca="false">CHOOSE(F$3,A91+24,A90)</f>
        <v>39319</v>
      </c>
      <c r="U90" s="35" t="n">
        <f aca="false">T90-C$3</f>
        <v>2545</v>
      </c>
      <c r="V90" s="32" t="n">
        <f aca="false">VLOOKUP($A90,Table,MATCH(V$4,Curves,0))</f>
        <v>0.070590901486242</v>
      </c>
      <c r="W90" s="102" t="n">
        <f aca="false">1/(1+CHOOSE(F$3,(V91+($K$3/10000))/2,(V90+($K$3/10000))/2))^(2*U90/365.25)</f>
        <v>0.61660798627352</v>
      </c>
      <c r="X90" s="35" t="n">
        <f aca="false">IF(AND(mthbeg&lt;=A90,mthend&gt;=A90),1,0)</f>
        <v>0</v>
      </c>
      <c r="Y90" s="35" t="n">
        <f aca="false">S90*X90</f>
        <v>0</v>
      </c>
      <c r="AA90" s="89" t="n">
        <f aca="false">F90*G90</f>
        <v>0</v>
      </c>
      <c r="AB90" s="89" t="n">
        <f aca="false">$F90*H90</f>
        <v>0</v>
      </c>
      <c r="AC90" s="89" t="n">
        <f aca="false">$F90*I90</f>
        <v>0</v>
      </c>
      <c r="AD90" s="89" t="n">
        <f aca="false">$F90*J90</f>
        <v>0</v>
      </c>
      <c r="AE90" s="89" t="n">
        <f aca="false">$F90*K90</f>
        <v>0</v>
      </c>
      <c r="AF90" s="89" t="n">
        <f aca="false">$F90*L90</f>
        <v>0</v>
      </c>
      <c r="AG90" s="89" t="n">
        <f aca="false">$F90*M90</f>
        <v>0</v>
      </c>
      <c r="AH90" s="89" t="n">
        <f aca="false">$F90*N90</f>
        <v>0</v>
      </c>
      <c r="AI90" s="89" t="n">
        <f aca="false">F90*O90</f>
        <v>0</v>
      </c>
      <c r="AJ90" s="93"/>
      <c r="AK90" s="89" t="n">
        <f aca="false">CHOOSE($G$3,AB90-AC90,AC90-AB90)</f>
        <v>0</v>
      </c>
      <c r="AL90" s="89" t="n">
        <f aca="false">CHOOSE($G$3,AE90-AF90,AF90-AE90)</f>
        <v>0</v>
      </c>
      <c r="AM90" s="89" t="n">
        <f aca="false">CHOOSE($G$3,AH90-AI90,AI90-AH90)</f>
        <v>0</v>
      </c>
      <c r="AN90" s="103" t="n">
        <f aca="false">SUM(AK90:AM90)</f>
        <v>0</v>
      </c>
      <c r="AP90" s="89" t="n">
        <f aca="false">CHOOSE($G$3,AA90-AB90,AB90-AA90)</f>
        <v>0</v>
      </c>
      <c r="AQ90" s="89" t="n">
        <f aca="false">CHOOSE($G$3,AD90-AE90,AE90-AD90)</f>
        <v>0</v>
      </c>
      <c r="AR90" s="89" t="n">
        <f aca="false">CHOOSE($G$3,AG90-AH90,AH90-AG90)</f>
        <v>0</v>
      </c>
      <c r="AS90" s="103" t="n">
        <f aca="false">AP90+AQ90+AR90</f>
        <v>0</v>
      </c>
      <c r="AT90" s="103"/>
      <c r="AU90" s="90" t="n">
        <f aca="false">AS90+AN90</f>
        <v>0</v>
      </c>
      <c r="AW90" s="90" t="n">
        <f aca="false">AI90+AF90+AC90</f>
        <v>0</v>
      </c>
      <c r="AX90" s="104"/>
    </row>
    <row r="91" customFormat="false" ht="12.75" hidden="false" customHeight="false" outlineLevel="0" collapsed="false">
      <c r="A91" s="94" t="n">
        <f aca="false">EDATE(A90,1)</f>
        <v>39295</v>
      </c>
      <c r="B91" s="95" t="n">
        <f aca="false">VLOOKUP(MONTH(A91),Volumes,3)</f>
        <v>10000</v>
      </c>
      <c r="C91" s="96"/>
      <c r="D91" s="97" t="n">
        <f aca="false">B91+C91</f>
        <v>10000</v>
      </c>
      <c r="E91" s="84" t="n">
        <f aca="false">IF(X91=0,0,IF(AND(X91=1,$H$3=1),D91*S91,IF($H$3=2,D91,"N/A")))</f>
        <v>0</v>
      </c>
      <c r="F91" s="84" t="n">
        <f aca="false">E91*W91</f>
        <v>0</v>
      </c>
      <c r="G91" s="32" t="n">
        <f aca="false">VLOOKUP($A91,Table,MATCH(G$4,Curves,0))</f>
        <v>2.983</v>
      </c>
      <c r="H91" s="98" t="n">
        <f aca="false">G91</f>
        <v>2.983</v>
      </c>
      <c r="I91" s="99" t="n">
        <f aca="false">H91</f>
        <v>2.983</v>
      </c>
      <c r="J91" s="32" t="n">
        <f aca="false">VLOOKUP($A91,Table,MATCH(J$4,Curves,0))</f>
        <v>0.005</v>
      </c>
      <c r="K91" s="98" t="n">
        <f aca="false">J91</f>
        <v>0.005</v>
      </c>
      <c r="L91" s="99" t="n">
        <f aca="false">K91</f>
        <v>0.005</v>
      </c>
      <c r="M91" s="32" t="n">
        <f aca="false">VLOOKUP($A91,Table,MATCH(M$4,Curves,0))</f>
        <v>0.01</v>
      </c>
      <c r="N91" s="98" t="n">
        <f aca="false">VLOOKUP($A91,Table,MATCH(N$4,Curves,0))</f>
        <v>0.02</v>
      </c>
      <c r="O91" s="99" t="n">
        <f aca="false">N91</f>
        <v>0.02</v>
      </c>
      <c r="P91" s="100"/>
      <c r="Q91" s="99" t="n">
        <f aca="false">O91+L91+I91</f>
        <v>3.008</v>
      </c>
      <c r="R91" s="100"/>
      <c r="S91" s="35" t="n">
        <f aca="false">A92-A91</f>
        <v>31</v>
      </c>
      <c r="T91" s="101" t="n">
        <f aca="false">CHOOSE(F$3,A92+24,A91)</f>
        <v>39350</v>
      </c>
      <c r="U91" s="35" t="n">
        <f aca="false">T91-C$3</f>
        <v>2576</v>
      </c>
      <c r="V91" s="32" t="n">
        <f aca="false">VLOOKUP($A91,Table,MATCH(V$4,Curves,0))</f>
        <v>0.070611362344779</v>
      </c>
      <c r="W91" s="102" t="n">
        <f aca="false">1/(1+CHOOSE(F$3,(V92+($K$3/10000))/2,(V91+($K$3/10000))/2))^(2*U91/365.25)</f>
        <v>0.612946391916292</v>
      </c>
      <c r="X91" s="35" t="n">
        <f aca="false">IF(AND(mthbeg&lt;=A91,mthend&gt;=A91),1,0)</f>
        <v>0</v>
      </c>
      <c r="Y91" s="35" t="n">
        <f aca="false">S91*X91</f>
        <v>0</v>
      </c>
      <c r="AA91" s="89" t="n">
        <f aca="false">F91*G91</f>
        <v>0</v>
      </c>
      <c r="AB91" s="89" t="n">
        <f aca="false">$F91*H91</f>
        <v>0</v>
      </c>
      <c r="AC91" s="89" t="n">
        <f aca="false">$F91*I91</f>
        <v>0</v>
      </c>
      <c r="AD91" s="89" t="n">
        <f aca="false">$F91*J91</f>
        <v>0</v>
      </c>
      <c r="AE91" s="89" t="n">
        <f aca="false">$F91*K91</f>
        <v>0</v>
      </c>
      <c r="AF91" s="89" t="n">
        <f aca="false">$F91*L91</f>
        <v>0</v>
      </c>
      <c r="AG91" s="89" t="n">
        <f aca="false">$F91*M91</f>
        <v>0</v>
      </c>
      <c r="AH91" s="89" t="n">
        <f aca="false">$F91*N91</f>
        <v>0</v>
      </c>
      <c r="AI91" s="89" t="n">
        <f aca="false">F91*O91</f>
        <v>0</v>
      </c>
      <c r="AJ91" s="93"/>
      <c r="AK91" s="89" t="n">
        <f aca="false">CHOOSE($G$3,AB91-AC91,AC91-AB91)</f>
        <v>0</v>
      </c>
      <c r="AL91" s="89" t="n">
        <f aca="false">CHOOSE($G$3,AE91-AF91,AF91-AE91)</f>
        <v>0</v>
      </c>
      <c r="AM91" s="89" t="n">
        <f aca="false">CHOOSE($G$3,AH91-AI91,AI91-AH91)</f>
        <v>0</v>
      </c>
      <c r="AN91" s="103" t="n">
        <f aca="false">SUM(AK91:AM91)</f>
        <v>0</v>
      </c>
      <c r="AP91" s="89" t="n">
        <f aca="false">CHOOSE($G$3,AA91-AB91,AB91-AA91)</f>
        <v>0</v>
      </c>
      <c r="AQ91" s="89" t="n">
        <f aca="false">CHOOSE($G$3,AD91-AE91,AE91-AD91)</f>
        <v>0</v>
      </c>
      <c r="AR91" s="89" t="n">
        <f aca="false">CHOOSE($G$3,AG91-AH91,AH91-AG91)</f>
        <v>0</v>
      </c>
      <c r="AS91" s="103" t="n">
        <f aca="false">AP91+AQ91+AR91</f>
        <v>0</v>
      </c>
      <c r="AT91" s="103"/>
      <c r="AU91" s="90" t="n">
        <f aca="false">AS91+AN91</f>
        <v>0</v>
      </c>
      <c r="AW91" s="90" t="n">
        <f aca="false">AI91+AF91+AC91</f>
        <v>0</v>
      </c>
      <c r="AX91" s="104"/>
    </row>
    <row r="92" customFormat="false" ht="12.75" hidden="false" customHeight="false" outlineLevel="0" collapsed="false">
      <c r="A92" s="94" t="n">
        <f aca="false">EDATE(A91,1)</f>
        <v>39326</v>
      </c>
      <c r="B92" s="95" t="n">
        <f aca="false">VLOOKUP(MONTH(A92),Volumes,3)</f>
        <v>10000</v>
      </c>
      <c r="C92" s="96"/>
      <c r="D92" s="97" t="n">
        <f aca="false">B92+C92</f>
        <v>10000</v>
      </c>
      <c r="E92" s="84" t="n">
        <f aca="false">IF(X92=0,0,IF(AND(X92=1,$H$3=1),D92*S92,IF($H$3=2,D92,"N/A")))</f>
        <v>0</v>
      </c>
      <c r="F92" s="84" t="n">
        <f aca="false">E92*W92</f>
        <v>0</v>
      </c>
      <c r="G92" s="32" t="n">
        <f aca="false">VLOOKUP($A92,Table,MATCH(G$4,Curves,0))</f>
        <v>3.006</v>
      </c>
      <c r="H92" s="98" t="n">
        <f aca="false">G92</f>
        <v>3.006</v>
      </c>
      <c r="I92" s="99" t="n">
        <f aca="false">H92</f>
        <v>3.006</v>
      </c>
      <c r="J92" s="32" t="n">
        <f aca="false">VLOOKUP($A92,Table,MATCH(J$4,Curves,0))</f>
        <v>0.005</v>
      </c>
      <c r="K92" s="98" t="n">
        <f aca="false">J92</f>
        <v>0.005</v>
      </c>
      <c r="L92" s="99" t="n">
        <f aca="false">K92</f>
        <v>0.005</v>
      </c>
      <c r="M92" s="32" t="n">
        <f aca="false">VLOOKUP($A92,Table,MATCH(M$4,Curves,0))</f>
        <v>0.01</v>
      </c>
      <c r="N92" s="98" t="n">
        <f aca="false">VLOOKUP($A92,Table,MATCH(N$4,Curves,0))</f>
        <v>0.02</v>
      </c>
      <c r="O92" s="99" t="n">
        <f aca="false">N92</f>
        <v>0.02</v>
      </c>
      <c r="P92" s="100"/>
      <c r="Q92" s="99" t="n">
        <f aca="false">O92+L92+I92</f>
        <v>3.031</v>
      </c>
      <c r="R92" s="100"/>
      <c r="S92" s="35" t="n">
        <f aca="false">A93-A92</f>
        <v>30</v>
      </c>
      <c r="T92" s="101" t="n">
        <f aca="false">CHOOSE(F$3,A93+24,A92)</f>
        <v>39380</v>
      </c>
      <c r="U92" s="35" t="n">
        <f aca="false">T92-C$3</f>
        <v>2606</v>
      </c>
      <c r="V92" s="32" t="n">
        <f aca="false">VLOOKUP($A92,Table,MATCH(V$4,Curves,0))</f>
        <v>0.070621099426719</v>
      </c>
      <c r="W92" s="102" t="n">
        <f aca="false">1/(1+CHOOSE(F$3,(V93+($K$3/10000))/2,(V92+($K$3/10000))/2))^(2*U92/365.25)</f>
        <v>0.609469184069295</v>
      </c>
      <c r="X92" s="35" t="n">
        <f aca="false">IF(AND(mthbeg&lt;=A92,mthend&gt;=A92),1,0)</f>
        <v>0</v>
      </c>
      <c r="Y92" s="35" t="n">
        <f aca="false">S92*X92</f>
        <v>0</v>
      </c>
      <c r="AA92" s="89" t="n">
        <f aca="false">F92*G92</f>
        <v>0</v>
      </c>
      <c r="AB92" s="89" t="n">
        <f aca="false">$F92*H92</f>
        <v>0</v>
      </c>
      <c r="AC92" s="89" t="n">
        <f aca="false">$F92*I92</f>
        <v>0</v>
      </c>
      <c r="AD92" s="89" t="n">
        <f aca="false">$F92*J92</f>
        <v>0</v>
      </c>
      <c r="AE92" s="89" t="n">
        <f aca="false">$F92*K92</f>
        <v>0</v>
      </c>
      <c r="AF92" s="89" t="n">
        <f aca="false">$F92*L92</f>
        <v>0</v>
      </c>
      <c r="AG92" s="89" t="n">
        <f aca="false">$F92*M92</f>
        <v>0</v>
      </c>
      <c r="AH92" s="89" t="n">
        <f aca="false">$F92*N92</f>
        <v>0</v>
      </c>
      <c r="AI92" s="89" t="n">
        <f aca="false">F92*O92</f>
        <v>0</v>
      </c>
      <c r="AJ92" s="93"/>
      <c r="AK92" s="89" t="n">
        <f aca="false">CHOOSE($G$3,AB92-AC92,AC92-AB92)</f>
        <v>0</v>
      </c>
      <c r="AL92" s="89" t="n">
        <f aca="false">CHOOSE($G$3,AE92-AF92,AF92-AE92)</f>
        <v>0</v>
      </c>
      <c r="AM92" s="89" t="n">
        <f aca="false">CHOOSE($G$3,AH92-AI92,AI92-AH92)</f>
        <v>0</v>
      </c>
      <c r="AN92" s="103" t="n">
        <f aca="false">SUM(AK92:AM92)</f>
        <v>0</v>
      </c>
      <c r="AP92" s="89" t="n">
        <f aca="false">CHOOSE($G$3,AA92-AB92,AB92-AA92)</f>
        <v>0</v>
      </c>
      <c r="AQ92" s="89" t="n">
        <f aca="false">CHOOSE($G$3,AD92-AE92,AE92-AD92)</f>
        <v>0</v>
      </c>
      <c r="AR92" s="89" t="n">
        <f aca="false">CHOOSE($G$3,AG92-AH92,AH92-AG92)</f>
        <v>0</v>
      </c>
      <c r="AS92" s="103" t="n">
        <f aca="false">AP92+AQ92+AR92</f>
        <v>0</v>
      </c>
      <c r="AT92" s="103"/>
      <c r="AU92" s="90" t="n">
        <f aca="false">AS92+AN92</f>
        <v>0</v>
      </c>
      <c r="AW92" s="90" t="n">
        <f aca="false">AI92+AF92+AC92</f>
        <v>0</v>
      </c>
      <c r="AX92" s="104"/>
    </row>
    <row r="93" customFormat="false" ht="12.75" hidden="false" customHeight="false" outlineLevel="0" collapsed="false">
      <c r="A93" s="94" t="n">
        <f aca="false">EDATE(A92,1)</f>
        <v>39356</v>
      </c>
      <c r="B93" s="95" t="n">
        <f aca="false">VLOOKUP(MONTH(A93),Volumes,3)</f>
        <v>10000</v>
      </c>
      <c r="C93" s="96"/>
      <c r="D93" s="97" t="n">
        <f aca="false">B93+C93</f>
        <v>10000</v>
      </c>
      <c r="E93" s="84" t="n">
        <f aca="false">IF(X93=0,0,IF(AND(X93=1,$H$3=1),D93*S93,IF($H$3=2,D93,"N/A")))</f>
        <v>0</v>
      </c>
      <c r="F93" s="84" t="n">
        <f aca="false">E93*W93</f>
        <v>0</v>
      </c>
      <c r="G93" s="32" t="n">
        <f aca="false">VLOOKUP($A93,Table,MATCH(G$4,Curves,0))</f>
        <v>3.017</v>
      </c>
      <c r="H93" s="98" t="n">
        <f aca="false">G93</f>
        <v>3.017</v>
      </c>
      <c r="I93" s="99" t="n">
        <f aca="false">H93</f>
        <v>3.017</v>
      </c>
      <c r="J93" s="32" t="n">
        <f aca="false">VLOOKUP($A93,Table,MATCH(J$4,Curves,0))</f>
        <v>0.005</v>
      </c>
      <c r="K93" s="98" t="n">
        <f aca="false">J93</f>
        <v>0.005</v>
      </c>
      <c r="L93" s="99" t="n">
        <f aca="false">K93</f>
        <v>0.005</v>
      </c>
      <c r="M93" s="32" t="n">
        <f aca="false">VLOOKUP($A93,Table,MATCH(M$4,Curves,0))</f>
        <v>0.01</v>
      </c>
      <c r="N93" s="98" t="n">
        <f aca="false">VLOOKUP($A93,Table,MATCH(N$4,Curves,0))</f>
        <v>0.02</v>
      </c>
      <c r="O93" s="99" t="n">
        <f aca="false">N93</f>
        <v>0.02</v>
      </c>
      <c r="P93" s="100"/>
      <c r="Q93" s="99" t="n">
        <f aca="false">O93+L93+I93</f>
        <v>3.042</v>
      </c>
      <c r="R93" s="100"/>
      <c r="S93" s="35" t="n">
        <f aca="false">A94-A93</f>
        <v>31</v>
      </c>
      <c r="T93" s="101" t="n">
        <f aca="false">CHOOSE(F$3,A94+24,A93)</f>
        <v>39411</v>
      </c>
      <c r="U93" s="35" t="n">
        <f aca="false">T93-C$3</f>
        <v>2637</v>
      </c>
      <c r="V93" s="32" t="n">
        <f aca="false">VLOOKUP($A93,Table,MATCH(V$4,Curves,0))</f>
        <v>0.070619452704261</v>
      </c>
      <c r="W93" s="102" t="n">
        <f aca="false">1/(1+CHOOSE(F$3,(V94+($K$3/10000))/2,(V93+($K$3/10000))/2))^(2*U93/365.25)</f>
        <v>0.605896957554201</v>
      </c>
      <c r="X93" s="35" t="n">
        <f aca="false">IF(AND(mthbeg&lt;=A93,mthend&gt;=A93),1,0)</f>
        <v>0</v>
      </c>
      <c r="Y93" s="35" t="n">
        <f aca="false">S93*X93</f>
        <v>0</v>
      </c>
      <c r="AA93" s="89" t="n">
        <f aca="false">F93*G93</f>
        <v>0</v>
      </c>
      <c r="AB93" s="89" t="n">
        <f aca="false">$F93*H93</f>
        <v>0</v>
      </c>
      <c r="AC93" s="89" t="n">
        <f aca="false">$F93*I93</f>
        <v>0</v>
      </c>
      <c r="AD93" s="89" t="n">
        <f aca="false">$F93*J93</f>
        <v>0</v>
      </c>
      <c r="AE93" s="89" t="n">
        <f aca="false">$F93*K93</f>
        <v>0</v>
      </c>
      <c r="AF93" s="89" t="n">
        <f aca="false">$F93*L93</f>
        <v>0</v>
      </c>
      <c r="AG93" s="89" t="n">
        <f aca="false">$F93*M93</f>
        <v>0</v>
      </c>
      <c r="AH93" s="89" t="n">
        <f aca="false">$F93*N93</f>
        <v>0</v>
      </c>
      <c r="AI93" s="89" t="n">
        <f aca="false">F93*O93</f>
        <v>0</v>
      </c>
      <c r="AJ93" s="93"/>
      <c r="AK93" s="89" t="n">
        <f aca="false">CHOOSE($G$3,AB93-AC93,AC93-AB93)</f>
        <v>0</v>
      </c>
      <c r="AL93" s="89" t="n">
        <f aca="false">CHOOSE($G$3,AE93-AF93,AF93-AE93)</f>
        <v>0</v>
      </c>
      <c r="AM93" s="89" t="n">
        <f aca="false">CHOOSE($G$3,AH93-AI93,AI93-AH93)</f>
        <v>0</v>
      </c>
      <c r="AN93" s="103" t="n">
        <f aca="false">SUM(AK93:AM93)</f>
        <v>0</v>
      </c>
      <c r="AP93" s="89" t="n">
        <f aca="false">CHOOSE($G$3,AA93-AB93,AB93-AA93)</f>
        <v>0</v>
      </c>
      <c r="AQ93" s="89" t="n">
        <f aca="false">CHOOSE($G$3,AD93-AE93,AE93-AD93)</f>
        <v>0</v>
      </c>
      <c r="AR93" s="89" t="n">
        <f aca="false">CHOOSE($G$3,AG93-AH93,AH93-AG93)</f>
        <v>0</v>
      </c>
      <c r="AS93" s="103" t="n">
        <f aca="false">AP93+AQ93+AR93</f>
        <v>0</v>
      </c>
      <c r="AT93" s="103"/>
      <c r="AU93" s="90" t="n">
        <f aca="false">AS93+AN93</f>
        <v>0</v>
      </c>
      <c r="AW93" s="90" t="n">
        <f aca="false">AI93+AF93+AC93</f>
        <v>0</v>
      </c>
      <c r="AX93" s="104"/>
    </row>
    <row r="94" customFormat="false" ht="12.75" hidden="false" customHeight="false" outlineLevel="0" collapsed="false">
      <c r="A94" s="94" t="n">
        <f aca="false">EDATE(A93,1)</f>
        <v>39387</v>
      </c>
      <c r="B94" s="95" t="n">
        <f aca="false">VLOOKUP(MONTH(A94),Volumes,3)</f>
        <v>10000</v>
      </c>
      <c r="C94" s="96"/>
      <c r="D94" s="97" t="n">
        <f aca="false">B94+C94</f>
        <v>10000</v>
      </c>
      <c r="E94" s="84" t="n">
        <f aca="false">IF(X94=0,0,IF(AND(X94=1,$H$3=1),D94*S94,IF($H$3=2,D94,"N/A")))</f>
        <v>0</v>
      </c>
      <c r="F94" s="84" t="n">
        <f aca="false">E94*W94</f>
        <v>0</v>
      </c>
      <c r="G94" s="32" t="n">
        <f aca="false">VLOOKUP($A94,Table,MATCH(G$4,Curves,0))</f>
        <v>3.089</v>
      </c>
      <c r="H94" s="98" t="n">
        <f aca="false">G94</f>
        <v>3.089</v>
      </c>
      <c r="I94" s="99" t="n">
        <f aca="false">H94</f>
        <v>3.089</v>
      </c>
      <c r="J94" s="32" t="n">
        <f aca="false">VLOOKUP($A94,Table,MATCH(J$4,Curves,0))</f>
        <v>-0.0055</v>
      </c>
      <c r="K94" s="98" t="n">
        <f aca="false">J94</f>
        <v>-0.0055</v>
      </c>
      <c r="L94" s="99" t="n">
        <f aca="false">K94</f>
        <v>-0.0055</v>
      </c>
      <c r="M94" s="32" t="n">
        <f aca="false">VLOOKUP($A94,Table,MATCH(M$4,Curves,0))</f>
        <v>0.01</v>
      </c>
      <c r="N94" s="98" t="n">
        <f aca="false">VLOOKUP($A94,Table,MATCH(N$4,Curves,0))</f>
        <v>0.02</v>
      </c>
      <c r="O94" s="99" t="n">
        <f aca="false">N94</f>
        <v>0.02</v>
      </c>
      <c r="P94" s="100"/>
      <c r="Q94" s="99" t="n">
        <f aca="false">O94+L94+I94</f>
        <v>3.1035</v>
      </c>
      <c r="R94" s="100"/>
      <c r="S94" s="35" t="n">
        <f aca="false">A95-A94</f>
        <v>30</v>
      </c>
      <c r="T94" s="101" t="n">
        <f aca="false">CHOOSE(F$3,A95+24,A94)</f>
        <v>39441</v>
      </c>
      <c r="U94" s="35" t="n">
        <f aca="false">T94-C$3</f>
        <v>2667</v>
      </c>
      <c r="V94" s="32" t="n">
        <f aca="false">VLOOKUP($A94,Table,MATCH(V$4,Curves,0))</f>
        <v>0.070617751091056</v>
      </c>
      <c r="W94" s="102" t="n">
        <f aca="false">1/(1+CHOOSE(F$3,(V95+($K$3/10000))/2,(V94+($K$3/10000))/2))^(2*U94/365.25)</f>
        <v>0.602460060805785</v>
      </c>
      <c r="X94" s="35" t="n">
        <f aca="false">IF(AND(mthbeg&lt;=A94,mthend&gt;=A94),1,0)</f>
        <v>0</v>
      </c>
      <c r="Y94" s="35" t="n">
        <f aca="false">S94*X94</f>
        <v>0</v>
      </c>
      <c r="AA94" s="89" t="n">
        <f aca="false">F94*G94</f>
        <v>0</v>
      </c>
      <c r="AB94" s="89" t="n">
        <f aca="false">$F94*H94</f>
        <v>0</v>
      </c>
      <c r="AC94" s="89" t="n">
        <f aca="false">$F94*I94</f>
        <v>0</v>
      </c>
      <c r="AD94" s="89" t="n">
        <f aca="false">$F94*J94</f>
        <v>-0</v>
      </c>
      <c r="AE94" s="89" t="n">
        <f aca="false">$F94*K94</f>
        <v>-0</v>
      </c>
      <c r="AF94" s="89" t="n">
        <f aca="false">$F94*L94</f>
        <v>-0</v>
      </c>
      <c r="AG94" s="89" t="n">
        <f aca="false">$F94*M94</f>
        <v>0</v>
      </c>
      <c r="AH94" s="89" t="n">
        <f aca="false">$F94*N94</f>
        <v>0</v>
      </c>
      <c r="AI94" s="89" t="n">
        <f aca="false">F94*O94</f>
        <v>0</v>
      </c>
      <c r="AJ94" s="93"/>
      <c r="AK94" s="89" t="n">
        <f aca="false">CHOOSE($G$3,AB94-AC94,AC94-AB94)</f>
        <v>0</v>
      </c>
      <c r="AL94" s="89" t="n">
        <f aca="false">CHOOSE($G$3,AE94-AF94,AF94-AE94)</f>
        <v>0</v>
      </c>
      <c r="AM94" s="89" t="n">
        <f aca="false">CHOOSE($G$3,AH94-AI94,AI94-AH94)</f>
        <v>0</v>
      </c>
      <c r="AN94" s="103" t="n">
        <f aca="false">SUM(AK94:AM94)</f>
        <v>0</v>
      </c>
      <c r="AP94" s="89" t="n">
        <f aca="false">CHOOSE($G$3,AA94-AB94,AB94-AA94)</f>
        <v>0</v>
      </c>
      <c r="AQ94" s="89" t="n">
        <f aca="false">CHOOSE($G$3,AD94-AE94,AE94-AD94)</f>
        <v>0</v>
      </c>
      <c r="AR94" s="89" t="n">
        <f aca="false">CHOOSE($G$3,AG94-AH94,AH94-AG94)</f>
        <v>0</v>
      </c>
      <c r="AS94" s="103" t="n">
        <f aca="false">AP94+AQ94+AR94</f>
        <v>0</v>
      </c>
      <c r="AT94" s="103"/>
      <c r="AU94" s="90" t="n">
        <f aca="false">AS94+AN94</f>
        <v>0</v>
      </c>
      <c r="AW94" s="90" t="n">
        <f aca="false">AI94+AF94+AC94</f>
        <v>0</v>
      </c>
      <c r="AX94" s="104"/>
    </row>
    <row r="95" customFormat="false" ht="12.75" hidden="false" customHeight="false" outlineLevel="0" collapsed="false">
      <c r="A95" s="94" t="n">
        <f aca="false">EDATE(A94,1)</f>
        <v>39417</v>
      </c>
      <c r="B95" s="95" t="n">
        <f aca="false">VLOOKUP(MONTH(A95),Volumes,3)</f>
        <v>10000</v>
      </c>
      <c r="C95" s="96"/>
      <c r="D95" s="97" t="n">
        <f aca="false">B95+C95</f>
        <v>10000</v>
      </c>
      <c r="E95" s="84" t="n">
        <f aca="false">IF(X95=0,0,IF(AND(X95=1,$H$3=1),D95*S95,IF($H$3=2,D95,"N/A")))</f>
        <v>0</v>
      </c>
      <c r="F95" s="84" t="n">
        <f aca="false">E95*W95</f>
        <v>0</v>
      </c>
      <c r="G95" s="32" t="n">
        <f aca="false">VLOOKUP($A95,Table,MATCH(G$4,Curves,0))</f>
        <v>3.163</v>
      </c>
      <c r="H95" s="98" t="n">
        <f aca="false">G95</f>
        <v>3.163</v>
      </c>
      <c r="I95" s="99" t="n">
        <f aca="false">H95</f>
        <v>3.163</v>
      </c>
      <c r="J95" s="32" t="n">
        <f aca="false">VLOOKUP($A95,Table,MATCH(J$4,Curves,0))</f>
        <v>-0.0055</v>
      </c>
      <c r="K95" s="98" t="n">
        <f aca="false">J95</f>
        <v>-0.0055</v>
      </c>
      <c r="L95" s="99" t="n">
        <f aca="false">K95</f>
        <v>-0.0055</v>
      </c>
      <c r="M95" s="32" t="n">
        <f aca="false">VLOOKUP($A95,Table,MATCH(M$4,Curves,0))</f>
        <v>0.01</v>
      </c>
      <c r="N95" s="98" t="n">
        <f aca="false">VLOOKUP($A95,Table,MATCH(N$4,Curves,0))</f>
        <v>0.02</v>
      </c>
      <c r="O95" s="99" t="n">
        <f aca="false">N95</f>
        <v>0.02</v>
      </c>
      <c r="P95" s="100"/>
      <c r="Q95" s="99" t="n">
        <f aca="false">O95+L95+I95</f>
        <v>3.1775</v>
      </c>
      <c r="R95" s="100"/>
      <c r="S95" s="35" t="n">
        <f aca="false">A96-A95</f>
        <v>31</v>
      </c>
      <c r="T95" s="101" t="n">
        <f aca="false">CHOOSE(F$3,A96+24,A95)</f>
        <v>39472</v>
      </c>
      <c r="U95" s="35" t="n">
        <f aca="false">T95-C$3</f>
        <v>2698</v>
      </c>
      <c r="V95" s="32" t="n">
        <f aca="false">VLOOKUP($A95,Table,MATCH(V$4,Curves,0))</f>
        <v>0.070616104368601</v>
      </c>
      <c r="W95" s="102" t="n">
        <f aca="false">1/(1+CHOOSE(F$3,(V96+($K$3/10000))/2,(V95+($K$3/10000))/2))^(2*U95/365.25)</f>
        <v>0.598929245044694</v>
      </c>
      <c r="X95" s="35" t="n">
        <f aca="false">IF(AND(mthbeg&lt;=A95,mthend&gt;=A95),1,0)</f>
        <v>0</v>
      </c>
      <c r="Y95" s="35" t="n">
        <f aca="false">S95*X95</f>
        <v>0</v>
      </c>
      <c r="AA95" s="89" t="n">
        <f aca="false">F95*G95</f>
        <v>0</v>
      </c>
      <c r="AB95" s="89" t="n">
        <f aca="false">$F95*H95</f>
        <v>0</v>
      </c>
      <c r="AC95" s="89" t="n">
        <f aca="false">$F95*I95</f>
        <v>0</v>
      </c>
      <c r="AD95" s="89" t="n">
        <f aca="false">$F95*J95</f>
        <v>-0</v>
      </c>
      <c r="AE95" s="89" t="n">
        <f aca="false">$F95*K95</f>
        <v>-0</v>
      </c>
      <c r="AF95" s="89" t="n">
        <f aca="false">$F95*L95</f>
        <v>-0</v>
      </c>
      <c r="AG95" s="89" t="n">
        <f aca="false">$F95*M95</f>
        <v>0</v>
      </c>
      <c r="AH95" s="89" t="n">
        <f aca="false">$F95*N95</f>
        <v>0</v>
      </c>
      <c r="AI95" s="89" t="n">
        <f aca="false">F95*O95</f>
        <v>0</v>
      </c>
      <c r="AJ95" s="93"/>
      <c r="AK95" s="89" t="n">
        <f aca="false">CHOOSE($G$3,AB95-AC95,AC95-AB95)</f>
        <v>0</v>
      </c>
      <c r="AL95" s="89" t="n">
        <f aca="false">CHOOSE($G$3,AE95-AF95,AF95-AE95)</f>
        <v>0</v>
      </c>
      <c r="AM95" s="89" t="n">
        <f aca="false">CHOOSE($G$3,AH95-AI95,AI95-AH95)</f>
        <v>0</v>
      </c>
      <c r="AN95" s="103" t="n">
        <f aca="false">SUM(AK95:AM95)</f>
        <v>0</v>
      </c>
      <c r="AP95" s="89" t="n">
        <f aca="false">CHOOSE($G$3,AA95-AB95,AB95-AA95)</f>
        <v>0</v>
      </c>
      <c r="AQ95" s="89" t="n">
        <f aca="false">CHOOSE($G$3,AD95-AE95,AE95-AD95)</f>
        <v>0</v>
      </c>
      <c r="AR95" s="89" t="n">
        <f aca="false">CHOOSE($G$3,AG95-AH95,AH95-AG95)</f>
        <v>0</v>
      </c>
      <c r="AS95" s="103" t="n">
        <f aca="false">AP95+AQ95+AR95</f>
        <v>0</v>
      </c>
      <c r="AT95" s="103"/>
      <c r="AU95" s="90" t="n">
        <f aca="false">AS95+AN95</f>
        <v>0</v>
      </c>
      <c r="AW95" s="90" t="n">
        <f aca="false">AI95+AF95+AC95</f>
        <v>0</v>
      </c>
      <c r="AX95" s="104"/>
    </row>
    <row r="96" customFormat="false" ht="12.75" hidden="false" customHeight="false" outlineLevel="0" collapsed="false">
      <c r="A96" s="94" t="n">
        <f aca="false">EDATE(A95,1)</f>
        <v>39448</v>
      </c>
      <c r="B96" s="95" t="n">
        <f aca="false">VLOOKUP(MONTH(A96),Volumes,3)</f>
        <v>10000</v>
      </c>
      <c r="C96" s="96"/>
      <c r="D96" s="97" t="n">
        <f aca="false">B96+C96</f>
        <v>10000</v>
      </c>
      <c r="E96" s="84" t="n">
        <f aca="false">IF(X96=0,0,IF(AND(X96=1,$H$3=1),D96*S96,IF($H$3=2,D96,"N/A")))</f>
        <v>0</v>
      </c>
      <c r="F96" s="84" t="n">
        <f aca="false">E96*W96</f>
        <v>0</v>
      </c>
      <c r="G96" s="32" t="n">
        <f aca="false">VLOOKUP($A96,Table,MATCH(G$4,Curves,0))</f>
        <v>3.332</v>
      </c>
      <c r="H96" s="98" t="n">
        <f aca="false">G96</f>
        <v>3.332</v>
      </c>
      <c r="I96" s="99" t="n">
        <f aca="false">H96</f>
        <v>3.332</v>
      </c>
      <c r="J96" s="32" t="n">
        <f aca="false">VLOOKUP($A96,Table,MATCH(J$4,Curves,0))</f>
        <v>-0.0055</v>
      </c>
      <c r="K96" s="98" t="n">
        <f aca="false">J96</f>
        <v>-0.0055</v>
      </c>
      <c r="L96" s="99" t="n">
        <f aca="false">K96</f>
        <v>-0.0055</v>
      </c>
      <c r="M96" s="32" t="n">
        <f aca="false">VLOOKUP($A96,Table,MATCH(M$4,Curves,0))</f>
        <v>0.01</v>
      </c>
      <c r="N96" s="98" t="n">
        <f aca="false">VLOOKUP($A96,Table,MATCH(N$4,Curves,0))</f>
        <v>0.02</v>
      </c>
      <c r="O96" s="99" t="n">
        <f aca="false">N96</f>
        <v>0.02</v>
      </c>
      <c r="P96" s="100"/>
      <c r="Q96" s="99" t="n">
        <f aca="false">O96+L96+I96</f>
        <v>3.3465</v>
      </c>
      <c r="R96" s="100"/>
      <c r="S96" s="35" t="n">
        <f aca="false">A97-A96</f>
        <v>31</v>
      </c>
      <c r="T96" s="101" t="n">
        <f aca="false">CHOOSE(F$3,A97+24,A96)</f>
        <v>39503</v>
      </c>
      <c r="U96" s="35" t="n">
        <f aca="false">T96-C$3</f>
        <v>2729</v>
      </c>
      <c r="V96" s="32" t="n">
        <f aca="false">VLOOKUP($A96,Table,MATCH(V$4,Curves,0))</f>
        <v>0.070614402755397</v>
      </c>
      <c r="W96" s="102" t="n">
        <f aca="false">1/(1+CHOOSE(F$3,(V97+($K$3/10000))/2,(V96+($K$3/10000))/2))^(2*U96/365.25)</f>
        <v>0.595419288330718</v>
      </c>
      <c r="X96" s="35" t="n">
        <f aca="false">IF(AND(mthbeg&lt;=A96,mthend&gt;=A96),1,0)</f>
        <v>0</v>
      </c>
      <c r="Y96" s="35" t="n">
        <f aca="false">S96*X96</f>
        <v>0</v>
      </c>
      <c r="AA96" s="89" t="n">
        <f aca="false">F96*G96</f>
        <v>0</v>
      </c>
      <c r="AB96" s="89" t="n">
        <f aca="false">$F96*H96</f>
        <v>0</v>
      </c>
      <c r="AC96" s="89" t="n">
        <f aca="false">$F96*I96</f>
        <v>0</v>
      </c>
      <c r="AD96" s="89" t="n">
        <f aca="false">$F96*J96</f>
        <v>-0</v>
      </c>
      <c r="AE96" s="89" t="n">
        <f aca="false">$F96*K96</f>
        <v>-0</v>
      </c>
      <c r="AF96" s="89" t="n">
        <f aca="false">$F96*L96</f>
        <v>-0</v>
      </c>
      <c r="AG96" s="89" t="n">
        <f aca="false">$F96*M96</f>
        <v>0</v>
      </c>
      <c r="AH96" s="89" t="n">
        <f aca="false">$F96*N96</f>
        <v>0</v>
      </c>
      <c r="AI96" s="89" t="n">
        <f aca="false">F96*O96</f>
        <v>0</v>
      </c>
      <c r="AJ96" s="93"/>
      <c r="AK96" s="89" t="n">
        <f aca="false">CHOOSE($G$3,AB96-AC96,AC96-AB96)</f>
        <v>0</v>
      </c>
      <c r="AL96" s="89" t="n">
        <f aca="false">CHOOSE($G$3,AE96-AF96,AF96-AE96)</f>
        <v>0</v>
      </c>
      <c r="AM96" s="89" t="n">
        <f aca="false">CHOOSE($G$3,AH96-AI96,AI96-AH96)</f>
        <v>0</v>
      </c>
      <c r="AN96" s="103" t="n">
        <f aca="false">SUM(AK96:AM96)</f>
        <v>0</v>
      </c>
      <c r="AP96" s="89" t="n">
        <f aca="false">CHOOSE($G$3,AA96-AB96,AB96-AA96)</f>
        <v>0</v>
      </c>
      <c r="AQ96" s="89" t="n">
        <f aca="false">CHOOSE($G$3,AD96-AE96,AE96-AD96)</f>
        <v>0</v>
      </c>
      <c r="AR96" s="89" t="n">
        <f aca="false">CHOOSE($G$3,AG96-AH96,AH96-AG96)</f>
        <v>0</v>
      </c>
      <c r="AS96" s="103" t="n">
        <f aca="false">AP96+AQ96+AR96</f>
        <v>0</v>
      </c>
      <c r="AT96" s="103"/>
      <c r="AU96" s="90" t="n">
        <f aca="false">AS96+AN96</f>
        <v>0</v>
      </c>
      <c r="AW96" s="90" t="n">
        <f aca="false">AI96+AF96+AC96</f>
        <v>0</v>
      </c>
      <c r="AX96" s="104"/>
    </row>
    <row r="97" customFormat="false" ht="12.75" hidden="false" customHeight="false" outlineLevel="0" collapsed="false">
      <c r="A97" s="94" t="n">
        <f aca="false">EDATE(A96,1)</f>
        <v>39479</v>
      </c>
      <c r="B97" s="95" t="n">
        <f aca="false">VLOOKUP(MONTH(A97),Volumes,3)</f>
        <v>10000</v>
      </c>
      <c r="C97" s="96"/>
      <c r="D97" s="97" t="n">
        <f aca="false">B97+C97</f>
        <v>10000</v>
      </c>
      <c r="E97" s="84" t="n">
        <f aca="false">IF(X97=0,0,IF(AND(X97=1,$H$3=1),D97*S97,IF($H$3=2,D97,"N/A")))</f>
        <v>0</v>
      </c>
      <c r="F97" s="84" t="n">
        <f aca="false">E97*W97</f>
        <v>0</v>
      </c>
      <c r="G97" s="32" t="n">
        <f aca="false">VLOOKUP($A97,Table,MATCH(G$4,Curves,0))</f>
        <v>3.222</v>
      </c>
      <c r="H97" s="98" t="n">
        <f aca="false">G97</f>
        <v>3.222</v>
      </c>
      <c r="I97" s="99" t="n">
        <f aca="false">H97</f>
        <v>3.222</v>
      </c>
      <c r="J97" s="32" t="n">
        <f aca="false">VLOOKUP($A97,Table,MATCH(J$4,Curves,0))</f>
        <v>-0.0055</v>
      </c>
      <c r="K97" s="98" t="n">
        <f aca="false">J97</f>
        <v>-0.0055</v>
      </c>
      <c r="L97" s="99" t="n">
        <f aca="false">K97</f>
        <v>-0.0055</v>
      </c>
      <c r="M97" s="32" t="n">
        <f aca="false">VLOOKUP($A97,Table,MATCH(M$4,Curves,0))</f>
        <v>0.01</v>
      </c>
      <c r="N97" s="98" t="n">
        <f aca="false">VLOOKUP($A97,Table,MATCH(N$4,Curves,0))</f>
        <v>0.02</v>
      </c>
      <c r="O97" s="99" t="n">
        <f aca="false">N97</f>
        <v>0.02</v>
      </c>
      <c r="P97" s="100"/>
      <c r="Q97" s="99" t="n">
        <f aca="false">O97+L97+I97</f>
        <v>3.2365</v>
      </c>
      <c r="R97" s="100"/>
      <c r="S97" s="35" t="n">
        <f aca="false">A98-A97</f>
        <v>29</v>
      </c>
      <c r="T97" s="101" t="n">
        <f aca="false">CHOOSE(F$3,A98+24,A97)</f>
        <v>39532</v>
      </c>
      <c r="U97" s="35" t="n">
        <f aca="false">T97-C$3</f>
        <v>2758</v>
      </c>
      <c r="V97" s="32" t="n">
        <f aca="false">VLOOKUP($A97,Table,MATCH(V$4,Curves,0))</f>
        <v>0.070612701142195</v>
      </c>
      <c r="W97" s="102" t="n">
        <f aca="false">1/(1+CHOOSE(F$3,(V98+($K$3/10000))/2,(V97+($K$3/10000))/2))^(2*U97/365.25)</f>
        <v>0.592154554250733</v>
      </c>
      <c r="X97" s="35" t="n">
        <f aca="false">IF(AND(mthbeg&lt;=A97,mthend&gt;=A97),1,0)</f>
        <v>0</v>
      </c>
      <c r="Y97" s="35" t="n">
        <f aca="false">S97*X97</f>
        <v>0</v>
      </c>
      <c r="AA97" s="89" t="n">
        <f aca="false">F97*G97</f>
        <v>0</v>
      </c>
      <c r="AB97" s="89" t="n">
        <f aca="false">$F97*H97</f>
        <v>0</v>
      </c>
      <c r="AC97" s="89" t="n">
        <f aca="false">$F97*I97</f>
        <v>0</v>
      </c>
      <c r="AD97" s="89" t="n">
        <f aca="false">$F97*J97</f>
        <v>-0</v>
      </c>
      <c r="AE97" s="89" t="n">
        <f aca="false">$F97*K97</f>
        <v>-0</v>
      </c>
      <c r="AF97" s="89" t="n">
        <f aca="false">$F97*L97</f>
        <v>-0</v>
      </c>
      <c r="AG97" s="89" t="n">
        <f aca="false">$F97*M97</f>
        <v>0</v>
      </c>
      <c r="AH97" s="89" t="n">
        <f aca="false">$F97*N97</f>
        <v>0</v>
      </c>
      <c r="AI97" s="89" t="n">
        <f aca="false">F97*O97</f>
        <v>0</v>
      </c>
      <c r="AJ97" s="93"/>
      <c r="AK97" s="89" t="n">
        <f aca="false">CHOOSE($G$3,AB97-AC97,AC97-AB97)</f>
        <v>0</v>
      </c>
      <c r="AL97" s="89" t="n">
        <f aca="false">CHOOSE($G$3,AE97-AF97,AF97-AE97)</f>
        <v>0</v>
      </c>
      <c r="AM97" s="89" t="n">
        <f aca="false">CHOOSE($G$3,AH97-AI97,AI97-AH97)</f>
        <v>0</v>
      </c>
      <c r="AN97" s="103" t="n">
        <f aca="false">SUM(AK97:AM97)</f>
        <v>0</v>
      </c>
      <c r="AP97" s="89" t="n">
        <f aca="false">CHOOSE($G$3,AA97-AB97,AB97-AA97)</f>
        <v>0</v>
      </c>
      <c r="AQ97" s="89" t="n">
        <f aca="false">CHOOSE($G$3,AD97-AE97,AE97-AD97)</f>
        <v>0</v>
      </c>
      <c r="AR97" s="89" t="n">
        <f aca="false">CHOOSE($G$3,AG97-AH97,AH97-AG97)</f>
        <v>0</v>
      </c>
      <c r="AS97" s="103" t="n">
        <f aca="false">AP97+AQ97+AR97</f>
        <v>0</v>
      </c>
      <c r="AT97" s="103"/>
      <c r="AU97" s="90" t="n">
        <f aca="false">AS97+AN97</f>
        <v>0</v>
      </c>
      <c r="AW97" s="90" t="n">
        <f aca="false">AI97+AF97+AC97</f>
        <v>0</v>
      </c>
      <c r="AX97" s="104"/>
    </row>
    <row r="98" customFormat="false" ht="12.75" hidden="false" customHeight="false" outlineLevel="0" collapsed="false">
      <c r="A98" s="94" t="n">
        <f aca="false">EDATE(A97,1)</f>
        <v>39508</v>
      </c>
      <c r="B98" s="95" t="n">
        <f aca="false">VLOOKUP(MONTH(A98),Volumes,3)</f>
        <v>10000</v>
      </c>
      <c r="C98" s="96"/>
      <c r="D98" s="97" t="n">
        <f aca="false">B98+C98</f>
        <v>10000</v>
      </c>
      <c r="E98" s="84" t="n">
        <f aca="false">IF(X98=0,0,IF(AND(X98=1,$H$3=1),D98*S98,IF($H$3=2,D98,"N/A")))</f>
        <v>0</v>
      </c>
      <c r="F98" s="84" t="n">
        <f aca="false">E98*W98</f>
        <v>0</v>
      </c>
      <c r="G98" s="32" t="n">
        <f aca="false">VLOOKUP($A98,Table,MATCH(G$4,Curves,0))</f>
        <v>3.097</v>
      </c>
      <c r="H98" s="98" t="n">
        <f aca="false">G98</f>
        <v>3.097</v>
      </c>
      <c r="I98" s="99" t="n">
        <f aca="false">H98</f>
        <v>3.097</v>
      </c>
      <c r="J98" s="32" t="n">
        <f aca="false">VLOOKUP($A98,Table,MATCH(J$4,Curves,0))</f>
        <v>-0.0055</v>
      </c>
      <c r="K98" s="98" t="n">
        <f aca="false">J98</f>
        <v>-0.0055</v>
      </c>
      <c r="L98" s="99" t="n">
        <f aca="false">K98</f>
        <v>-0.0055</v>
      </c>
      <c r="M98" s="32" t="n">
        <f aca="false">VLOOKUP($A98,Table,MATCH(M$4,Curves,0))</f>
        <v>0.01</v>
      </c>
      <c r="N98" s="98" t="n">
        <f aca="false">VLOOKUP($A98,Table,MATCH(N$4,Curves,0))</f>
        <v>0.02</v>
      </c>
      <c r="O98" s="99" t="n">
        <f aca="false">N98</f>
        <v>0.02</v>
      </c>
      <c r="P98" s="100"/>
      <c r="Q98" s="99" t="n">
        <f aca="false">O98+L98+I98</f>
        <v>3.1115</v>
      </c>
      <c r="R98" s="100"/>
      <c r="S98" s="35" t="n">
        <f aca="false">A99-A98</f>
        <v>31</v>
      </c>
      <c r="T98" s="101" t="n">
        <f aca="false">CHOOSE(F$3,A99+24,A98)</f>
        <v>39563</v>
      </c>
      <c r="U98" s="35" t="n">
        <f aca="false">T98-C$3</f>
        <v>2789</v>
      </c>
      <c r="V98" s="32" t="n">
        <f aca="false">VLOOKUP($A98,Table,MATCH(V$4,Curves,0))</f>
        <v>0.070611109310491</v>
      </c>
      <c r="W98" s="102" t="n">
        <f aca="false">1/(1+CHOOSE(F$3,(V99+($K$3/10000))/2,(V98+($K$3/10000))/2))^(2*U98/365.25)</f>
        <v>0.588684617734954</v>
      </c>
      <c r="X98" s="35" t="n">
        <f aca="false">IF(AND(mthbeg&lt;=A98,mthend&gt;=A98),1,0)</f>
        <v>0</v>
      </c>
      <c r="Y98" s="35" t="n">
        <f aca="false">S98*X98</f>
        <v>0</v>
      </c>
      <c r="AA98" s="89" t="n">
        <f aca="false">F98*G98</f>
        <v>0</v>
      </c>
      <c r="AB98" s="89" t="n">
        <f aca="false">$F98*H98</f>
        <v>0</v>
      </c>
      <c r="AC98" s="89" t="n">
        <f aca="false">$F98*I98</f>
        <v>0</v>
      </c>
      <c r="AD98" s="89" t="n">
        <f aca="false">$F98*J98</f>
        <v>-0</v>
      </c>
      <c r="AE98" s="89" t="n">
        <f aca="false">$F98*K98</f>
        <v>-0</v>
      </c>
      <c r="AF98" s="89" t="n">
        <f aca="false">$F98*L98</f>
        <v>-0</v>
      </c>
      <c r="AG98" s="89" t="n">
        <f aca="false">$F98*M98</f>
        <v>0</v>
      </c>
      <c r="AH98" s="89" t="n">
        <f aca="false">$F98*N98</f>
        <v>0</v>
      </c>
      <c r="AI98" s="89" t="n">
        <f aca="false">F98*O98</f>
        <v>0</v>
      </c>
      <c r="AJ98" s="93"/>
      <c r="AK98" s="89" t="n">
        <f aca="false">CHOOSE($G$3,AB98-AC98,AC98-AB98)</f>
        <v>0</v>
      </c>
      <c r="AL98" s="89" t="n">
        <f aca="false">CHOOSE($G$3,AE98-AF98,AF98-AE98)</f>
        <v>0</v>
      </c>
      <c r="AM98" s="89" t="n">
        <f aca="false">CHOOSE($G$3,AH98-AI98,AI98-AH98)</f>
        <v>0</v>
      </c>
      <c r="AN98" s="103" t="n">
        <f aca="false">SUM(AK98:AM98)</f>
        <v>0</v>
      </c>
      <c r="AP98" s="89" t="n">
        <f aca="false">CHOOSE($G$3,AA98-AB98,AB98-AA98)</f>
        <v>0</v>
      </c>
      <c r="AQ98" s="89" t="n">
        <f aca="false">CHOOSE($G$3,AD98-AE98,AE98-AD98)</f>
        <v>0</v>
      </c>
      <c r="AR98" s="89" t="n">
        <f aca="false">CHOOSE($G$3,AG98-AH98,AH98-AG98)</f>
        <v>0</v>
      </c>
      <c r="AS98" s="103" t="n">
        <f aca="false">AP98+AQ98+AR98</f>
        <v>0</v>
      </c>
      <c r="AT98" s="103"/>
      <c r="AU98" s="90" t="n">
        <f aca="false">AS98+AN98</f>
        <v>0</v>
      </c>
      <c r="AW98" s="90" t="n">
        <f aca="false">AI98+AF98+AC98</f>
        <v>0</v>
      </c>
      <c r="AX98" s="104"/>
    </row>
    <row r="99" customFormat="false" ht="12.75" hidden="false" customHeight="false" outlineLevel="0" collapsed="false">
      <c r="A99" s="94" t="n">
        <f aca="false">EDATE(A98,1)</f>
        <v>39539</v>
      </c>
      <c r="B99" s="95" t="n">
        <f aca="false">VLOOKUP(MONTH(A99),Volumes,3)</f>
        <v>10000</v>
      </c>
      <c r="C99" s="96"/>
      <c r="D99" s="97" t="n">
        <f aca="false">B99+C99</f>
        <v>10000</v>
      </c>
      <c r="E99" s="84" t="n">
        <f aca="false">IF(X99=0,0,IF(AND(X99=1,$H$3=1),D99*S99,IF($H$3=2,D99,"N/A")))</f>
        <v>0</v>
      </c>
      <c r="F99" s="84" t="n">
        <f aca="false">E99*W99</f>
        <v>0</v>
      </c>
      <c r="G99" s="32" t="n">
        <f aca="false">VLOOKUP($A99,Table,MATCH(G$4,Curves,0))</f>
        <v>2.972</v>
      </c>
      <c r="H99" s="98" t="n">
        <f aca="false">G99</f>
        <v>2.972</v>
      </c>
      <c r="I99" s="99" t="n">
        <f aca="false">H99</f>
        <v>2.972</v>
      </c>
      <c r="J99" s="32" t="n">
        <f aca="false">VLOOKUP($A99,Table,MATCH(J$4,Curves,0))</f>
        <v>0.007</v>
      </c>
      <c r="K99" s="98" t="n">
        <f aca="false">J99</f>
        <v>0.007</v>
      </c>
      <c r="L99" s="99" t="n">
        <f aca="false">K99</f>
        <v>0.007</v>
      </c>
      <c r="M99" s="32" t="n">
        <f aca="false">VLOOKUP($A99,Table,MATCH(M$4,Curves,0))</f>
        <v>0.01</v>
      </c>
      <c r="N99" s="98" t="n">
        <f aca="false">VLOOKUP($A99,Table,MATCH(N$4,Curves,0))</f>
        <v>0.02</v>
      </c>
      <c r="O99" s="99" t="n">
        <f aca="false">N99</f>
        <v>0.02</v>
      </c>
      <c r="P99" s="100"/>
      <c r="Q99" s="99" t="n">
        <f aca="false">O99+L99+I99</f>
        <v>2.999</v>
      </c>
      <c r="R99" s="100"/>
      <c r="S99" s="35" t="n">
        <f aca="false">A100-A99</f>
        <v>30</v>
      </c>
      <c r="T99" s="101" t="n">
        <f aca="false">CHOOSE(F$3,A100+24,A99)</f>
        <v>39593</v>
      </c>
      <c r="U99" s="35" t="n">
        <f aca="false">T99-C$3</f>
        <v>2819</v>
      </c>
      <c r="V99" s="32" t="n">
        <f aca="false">VLOOKUP($A99,Table,MATCH(V$4,Curves,0))</f>
        <v>0.07060940769729</v>
      </c>
      <c r="W99" s="102" t="n">
        <f aca="false">1/(1+CHOOSE(F$3,(V100+($K$3/10000))/2,(V99+($K$3/10000))/2))^(2*U99/365.25)</f>
        <v>0.585346131388424</v>
      </c>
      <c r="X99" s="35" t="n">
        <f aca="false">IF(AND(mthbeg&lt;=A99,mthend&gt;=A99),1,0)</f>
        <v>0</v>
      </c>
      <c r="Y99" s="35" t="n">
        <f aca="false">S99*X99</f>
        <v>0</v>
      </c>
      <c r="AA99" s="89" t="n">
        <f aca="false">F99*G99</f>
        <v>0</v>
      </c>
      <c r="AB99" s="89" t="n">
        <f aca="false">$F99*H99</f>
        <v>0</v>
      </c>
      <c r="AC99" s="89" t="n">
        <f aca="false">$F99*I99</f>
        <v>0</v>
      </c>
      <c r="AD99" s="89" t="n">
        <f aca="false">$F99*J99</f>
        <v>0</v>
      </c>
      <c r="AE99" s="89" t="n">
        <f aca="false">$F99*K99</f>
        <v>0</v>
      </c>
      <c r="AF99" s="89" t="n">
        <f aca="false">$F99*L99</f>
        <v>0</v>
      </c>
      <c r="AG99" s="89" t="n">
        <f aca="false">$F99*M99</f>
        <v>0</v>
      </c>
      <c r="AH99" s="89" t="n">
        <f aca="false">$F99*N99</f>
        <v>0</v>
      </c>
      <c r="AI99" s="89" t="n">
        <f aca="false">F99*O99</f>
        <v>0</v>
      </c>
      <c r="AJ99" s="93"/>
      <c r="AK99" s="89" t="n">
        <f aca="false">CHOOSE($G$3,AB99-AC99,AC99-AB99)</f>
        <v>0</v>
      </c>
      <c r="AL99" s="89" t="n">
        <f aca="false">CHOOSE($G$3,AE99-AF99,AF99-AE99)</f>
        <v>0</v>
      </c>
      <c r="AM99" s="89" t="n">
        <f aca="false">CHOOSE($G$3,AH99-AI99,AI99-AH99)</f>
        <v>0</v>
      </c>
      <c r="AN99" s="103" t="n">
        <f aca="false">SUM(AK99:AM99)</f>
        <v>0</v>
      </c>
      <c r="AP99" s="89" t="n">
        <f aca="false">CHOOSE($G$3,AA99-AB99,AB99-AA99)</f>
        <v>0</v>
      </c>
      <c r="AQ99" s="89" t="n">
        <f aca="false">CHOOSE($G$3,AD99-AE99,AE99-AD99)</f>
        <v>0</v>
      </c>
      <c r="AR99" s="89" t="n">
        <f aca="false">CHOOSE($G$3,AG99-AH99,AH99-AG99)</f>
        <v>0</v>
      </c>
      <c r="AS99" s="103" t="n">
        <f aca="false">AP99+AQ99+AR99</f>
        <v>0</v>
      </c>
      <c r="AT99" s="103"/>
      <c r="AU99" s="90" t="n">
        <f aca="false">AS99+AN99</f>
        <v>0</v>
      </c>
      <c r="AW99" s="90" t="n">
        <f aca="false">AI99+AF99+AC99</f>
        <v>0</v>
      </c>
      <c r="AX99" s="104"/>
    </row>
    <row r="100" customFormat="false" ht="12.75" hidden="false" customHeight="false" outlineLevel="0" collapsed="false">
      <c r="A100" s="94" t="n">
        <f aca="false">EDATE(A99,1)</f>
        <v>39569</v>
      </c>
      <c r="B100" s="95" t="n">
        <f aca="false">VLOOKUP(MONTH(A100),Volumes,3)</f>
        <v>10000</v>
      </c>
      <c r="C100" s="96"/>
      <c r="D100" s="97" t="n">
        <f aca="false">B100+C100</f>
        <v>10000</v>
      </c>
      <c r="E100" s="84" t="n">
        <f aca="false">IF(X100=0,0,IF(AND(X100=1,$H$3=1),D100*S100,IF($H$3=2,D100,"N/A")))</f>
        <v>0</v>
      </c>
      <c r="F100" s="84" t="n">
        <f aca="false">E100*W100</f>
        <v>0</v>
      </c>
      <c r="G100" s="32" t="n">
        <f aca="false">VLOOKUP($A100,Table,MATCH(G$4,Curves,0))</f>
        <v>2.962</v>
      </c>
      <c r="H100" s="98" t="n">
        <f aca="false">G100</f>
        <v>2.962</v>
      </c>
      <c r="I100" s="99" t="n">
        <f aca="false">H100</f>
        <v>2.962</v>
      </c>
      <c r="J100" s="32" t="n">
        <f aca="false">VLOOKUP($A100,Table,MATCH(J$4,Curves,0))</f>
        <v>0.007</v>
      </c>
      <c r="K100" s="98" t="n">
        <f aca="false">J100</f>
        <v>0.007</v>
      </c>
      <c r="L100" s="99" t="n">
        <f aca="false">K100</f>
        <v>0.007</v>
      </c>
      <c r="M100" s="32" t="n">
        <f aca="false">VLOOKUP($A100,Table,MATCH(M$4,Curves,0))</f>
        <v>0.01</v>
      </c>
      <c r="N100" s="98" t="n">
        <f aca="false">VLOOKUP($A100,Table,MATCH(N$4,Curves,0))</f>
        <v>0.02</v>
      </c>
      <c r="O100" s="99" t="n">
        <f aca="false">N100</f>
        <v>0.02</v>
      </c>
      <c r="P100" s="100"/>
      <c r="Q100" s="99" t="n">
        <f aca="false">O100+L100+I100</f>
        <v>2.989</v>
      </c>
      <c r="R100" s="100"/>
      <c r="S100" s="35" t="n">
        <f aca="false">A101-A100</f>
        <v>31</v>
      </c>
      <c r="T100" s="101" t="n">
        <f aca="false">CHOOSE(F$3,A101+24,A100)</f>
        <v>39624</v>
      </c>
      <c r="U100" s="35" t="n">
        <f aca="false">T100-C$3</f>
        <v>2850</v>
      </c>
      <c r="V100" s="32" t="n">
        <f aca="false">VLOOKUP($A100,Table,MATCH(V$4,Curves,0))</f>
        <v>0.070607760974839</v>
      </c>
      <c r="W100" s="102" t="n">
        <f aca="false">1/(1+CHOOSE(F$3,(V101+($K$3/10000))/2,(V100+($K$3/10000))/2))^(2*U100/365.25)</f>
        <v>0.58191641068194</v>
      </c>
      <c r="X100" s="35" t="n">
        <f aca="false">IF(AND(mthbeg&lt;=A100,mthend&gt;=A100),1,0)</f>
        <v>0</v>
      </c>
      <c r="Y100" s="35" t="n">
        <f aca="false">S100*X100</f>
        <v>0</v>
      </c>
      <c r="AA100" s="89" t="n">
        <f aca="false">F100*G100</f>
        <v>0</v>
      </c>
      <c r="AB100" s="89" t="n">
        <f aca="false">$F100*H100</f>
        <v>0</v>
      </c>
      <c r="AC100" s="89" t="n">
        <f aca="false">$F100*I100</f>
        <v>0</v>
      </c>
      <c r="AD100" s="89" t="n">
        <f aca="false">$F100*J100</f>
        <v>0</v>
      </c>
      <c r="AE100" s="89" t="n">
        <f aca="false">$F100*K100</f>
        <v>0</v>
      </c>
      <c r="AF100" s="89" t="n">
        <f aca="false">$F100*L100</f>
        <v>0</v>
      </c>
      <c r="AG100" s="89" t="n">
        <f aca="false">$F100*M100</f>
        <v>0</v>
      </c>
      <c r="AH100" s="89" t="n">
        <f aca="false">$F100*N100</f>
        <v>0</v>
      </c>
      <c r="AI100" s="89" t="n">
        <f aca="false">F100*O100</f>
        <v>0</v>
      </c>
      <c r="AJ100" s="93"/>
      <c r="AK100" s="89" t="n">
        <f aca="false">CHOOSE($G$3,AB100-AC100,AC100-AB100)</f>
        <v>0</v>
      </c>
      <c r="AL100" s="89" t="n">
        <f aca="false">CHOOSE($G$3,AE100-AF100,AF100-AE100)</f>
        <v>0</v>
      </c>
      <c r="AM100" s="89" t="n">
        <f aca="false">CHOOSE($G$3,AH100-AI100,AI100-AH100)</f>
        <v>0</v>
      </c>
      <c r="AN100" s="103" t="n">
        <f aca="false">SUM(AK100:AM100)</f>
        <v>0</v>
      </c>
      <c r="AP100" s="89" t="n">
        <f aca="false">CHOOSE($G$3,AA100-AB100,AB100-AA100)</f>
        <v>0</v>
      </c>
      <c r="AQ100" s="89" t="n">
        <f aca="false">CHOOSE($G$3,AD100-AE100,AE100-AD100)</f>
        <v>0</v>
      </c>
      <c r="AR100" s="89" t="n">
        <f aca="false">CHOOSE($G$3,AG100-AH100,AH100-AG100)</f>
        <v>0</v>
      </c>
      <c r="AS100" s="103" t="n">
        <f aca="false">AP100+AQ100+AR100</f>
        <v>0</v>
      </c>
      <c r="AT100" s="103"/>
      <c r="AU100" s="90" t="n">
        <f aca="false">AS100+AN100</f>
        <v>0</v>
      </c>
      <c r="AW100" s="90" t="n">
        <f aca="false">AI100+AF100+AC100</f>
        <v>0</v>
      </c>
      <c r="AX100" s="104"/>
    </row>
    <row r="101" customFormat="false" ht="12.75" hidden="false" customHeight="false" outlineLevel="0" collapsed="false">
      <c r="A101" s="94" t="n">
        <f aca="false">EDATE(A100,1)</f>
        <v>39600</v>
      </c>
      <c r="B101" s="95" t="n">
        <f aca="false">VLOOKUP(MONTH(A101),Volumes,3)</f>
        <v>10000</v>
      </c>
      <c r="C101" s="96"/>
      <c r="D101" s="97" t="n">
        <f aca="false">B101+C101</f>
        <v>10000</v>
      </c>
      <c r="E101" s="84" t="n">
        <f aca="false">IF(X101=0,0,IF(AND(X101=1,$H$3=1),D101*S101,IF($H$3=2,D101,"N/A")))</f>
        <v>0</v>
      </c>
      <c r="F101" s="84" t="n">
        <f aca="false">E101*W101</f>
        <v>0</v>
      </c>
      <c r="G101" s="32" t="n">
        <f aca="false">VLOOKUP($A101,Table,MATCH(G$4,Curves,0))</f>
        <v>2.999</v>
      </c>
      <c r="H101" s="98" t="n">
        <f aca="false">G101</f>
        <v>2.999</v>
      </c>
      <c r="I101" s="99" t="n">
        <f aca="false">H101</f>
        <v>2.999</v>
      </c>
      <c r="J101" s="32" t="n">
        <f aca="false">VLOOKUP($A101,Table,MATCH(J$4,Curves,0))</f>
        <v>0.007</v>
      </c>
      <c r="K101" s="98" t="n">
        <f aca="false">J101</f>
        <v>0.007</v>
      </c>
      <c r="L101" s="99" t="n">
        <f aca="false">K101</f>
        <v>0.007</v>
      </c>
      <c r="M101" s="32" t="n">
        <f aca="false">VLOOKUP($A101,Table,MATCH(M$4,Curves,0))</f>
        <v>0.01</v>
      </c>
      <c r="N101" s="98" t="n">
        <f aca="false">VLOOKUP($A101,Table,MATCH(N$4,Curves,0))</f>
        <v>0.02</v>
      </c>
      <c r="O101" s="99" t="n">
        <f aca="false">N101</f>
        <v>0.02</v>
      </c>
      <c r="P101" s="100"/>
      <c r="Q101" s="99" t="n">
        <f aca="false">O101+L101+I101</f>
        <v>3.026</v>
      </c>
      <c r="R101" s="100"/>
      <c r="S101" s="35" t="n">
        <f aca="false">A102-A101</f>
        <v>30</v>
      </c>
      <c r="T101" s="101" t="n">
        <f aca="false">CHOOSE(F$3,A102+24,A101)</f>
        <v>39654</v>
      </c>
      <c r="U101" s="35" t="n">
        <f aca="false">T101-C$3</f>
        <v>2880</v>
      </c>
      <c r="V101" s="32" t="n">
        <f aca="false">VLOOKUP($A101,Table,MATCH(V$4,Curves,0))</f>
        <v>0.07060605936164</v>
      </c>
      <c r="W101" s="102" t="n">
        <f aca="false">1/(1+CHOOSE(F$3,(V102+($K$3/10000))/2,(V101+($K$3/10000))/2))^(2*U101/365.25)</f>
        <v>0.578616614898165</v>
      </c>
      <c r="X101" s="35" t="n">
        <f aca="false">IF(AND(mthbeg&lt;=A101,mthend&gt;=A101),1,0)</f>
        <v>0</v>
      </c>
      <c r="Y101" s="35" t="n">
        <f aca="false">S101*X101</f>
        <v>0</v>
      </c>
      <c r="AA101" s="89" t="n">
        <f aca="false">F101*G101</f>
        <v>0</v>
      </c>
      <c r="AB101" s="89" t="n">
        <f aca="false">$F101*H101</f>
        <v>0</v>
      </c>
      <c r="AC101" s="89" t="n">
        <f aca="false">$F101*I101</f>
        <v>0</v>
      </c>
      <c r="AD101" s="89" t="n">
        <f aca="false">$F101*J101</f>
        <v>0</v>
      </c>
      <c r="AE101" s="89" t="n">
        <f aca="false">$F101*K101</f>
        <v>0</v>
      </c>
      <c r="AF101" s="89" t="n">
        <f aca="false">$F101*L101</f>
        <v>0</v>
      </c>
      <c r="AG101" s="89" t="n">
        <f aca="false">$F101*M101</f>
        <v>0</v>
      </c>
      <c r="AH101" s="89" t="n">
        <f aca="false">$F101*N101</f>
        <v>0</v>
      </c>
      <c r="AI101" s="89" t="n">
        <f aca="false">F101*O101</f>
        <v>0</v>
      </c>
      <c r="AJ101" s="93"/>
      <c r="AK101" s="89" t="n">
        <f aca="false">CHOOSE($G$3,AB101-AC101,AC101-AB101)</f>
        <v>0</v>
      </c>
      <c r="AL101" s="89" t="n">
        <f aca="false">CHOOSE($G$3,AE101-AF101,AF101-AE101)</f>
        <v>0</v>
      </c>
      <c r="AM101" s="89" t="n">
        <f aca="false">CHOOSE($G$3,AH101-AI101,AI101-AH101)</f>
        <v>0</v>
      </c>
      <c r="AN101" s="103" t="n">
        <f aca="false">SUM(AK101:AM101)</f>
        <v>0</v>
      </c>
      <c r="AP101" s="89" t="n">
        <f aca="false">CHOOSE($G$3,AA101-AB101,AB101-AA101)</f>
        <v>0</v>
      </c>
      <c r="AQ101" s="89" t="n">
        <f aca="false">CHOOSE($G$3,AD101-AE101,AE101-AD101)</f>
        <v>0</v>
      </c>
      <c r="AR101" s="89" t="n">
        <f aca="false">CHOOSE($G$3,AG101-AH101,AH101-AG101)</f>
        <v>0</v>
      </c>
      <c r="AS101" s="103" t="n">
        <f aca="false">AP101+AQ101+AR101</f>
        <v>0</v>
      </c>
      <c r="AT101" s="103"/>
      <c r="AU101" s="90" t="n">
        <f aca="false">AS101+AN101</f>
        <v>0</v>
      </c>
      <c r="AW101" s="90" t="n">
        <f aca="false">AI101+AF101+AC101</f>
        <v>0</v>
      </c>
      <c r="AX101" s="104"/>
    </row>
    <row r="102" customFormat="false" ht="12.75" hidden="false" customHeight="false" outlineLevel="0" collapsed="false">
      <c r="A102" s="94" t="n">
        <f aca="false">EDATE(A101,1)</f>
        <v>39630</v>
      </c>
      <c r="B102" s="95" t="n">
        <f aca="false">VLOOKUP(MONTH(A102),Volumes,3)</f>
        <v>10000</v>
      </c>
      <c r="C102" s="96"/>
      <c r="D102" s="97" t="n">
        <f aca="false">B102+C102</f>
        <v>10000</v>
      </c>
      <c r="E102" s="84" t="n">
        <f aca="false">IF(X102=0,0,IF(AND(X102=1,$H$3=1),D102*S102,IF($H$3=2,D102,"N/A")))</f>
        <v>0</v>
      </c>
      <c r="F102" s="84" t="n">
        <f aca="false">E102*W102</f>
        <v>0</v>
      </c>
      <c r="G102" s="32" t="n">
        <f aca="false">VLOOKUP($A102,Table,MATCH(G$4,Curves,0))</f>
        <v>3.011</v>
      </c>
      <c r="H102" s="98" t="n">
        <f aca="false">G102</f>
        <v>3.011</v>
      </c>
      <c r="I102" s="99" t="n">
        <f aca="false">H102</f>
        <v>3.011</v>
      </c>
      <c r="J102" s="32" t="n">
        <f aca="false">VLOOKUP($A102,Table,MATCH(J$4,Curves,0))</f>
        <v>0.007</v>
      </c>
      <c r="K102" s="98" t="n">
        <f aca="false">J102</f>
        <v>0.007</v>
      </c>
      <c r="L102" s="99" t="n">
        <f aca="false">K102</f>
        <v>0.007</v>
      </c>
      <c r="M102" s="32" t="n">
        <f aca="false">VLOOKUP($A102,Table,MATCH(M$4,Curves,0))</f>
        <v>0.01</v>
      </c>
      <c r="N102" s="98" t="n">
        <f aca="false">VLOOKUP($A102,Table,MATCH(N$4,Curves,0))</f>
        <v>0.02</v>
      </c>
      <c r="O102" s="99" t="n">
        <f aca="false">N102</f>
        <v>0.02</v>
      </c>
      <c r="P102" s="100"/>
      <c r="Q102" s="99" t="n">
        <f aca="false">O102+L102+I102</f>
        <v>3.038</v>
      </c>
      <c r="R102" s="100"/>
      <c r="S102" s="35" t="n">
        <f aca="false">A103-A102</f>
        <v>31</v>
      </c>
      <c r="T102" s="101" t="n">
        <f aca="false">CHOOSE(F$3,A103+24,A102)</f>
        <v>39685</v>
      </c>
      <c r="U102" s="35" t="n">
        <f aca="false">T102-C$3</f>
        <v>2911</v>
      </c>
      <c r="V102" s="32" t="n">
        <f aca="false">VLOOKUP($A102,Table,MATCH(V$4,Curves,0))</f>
        <v>0.070604412639191</v>
      </c>
      <c r="W102" s="102" t="n">
        <f aca="false">1/(1+CHOOSE(F$3,(V103+($K$3/10000))/2,(V102+($K$3/10000))/2))^(2*U102/365.25)</f>
        <v>0.575226640276617</v>
      </c>
      <c r="X102" s="35" t="n">
        <f aca="false">IF(AND(mthbeg&lt;=A102,mthend&gt;=A102),1,0)</f>
        <v>0</v>
      </c>
      <c r="Y102" s="35" t="n">
        <f aca="false">S102*X102</f>
        <v>0</v>
      </c>
      <c r="AA102" s="89" t="n">
        <f aca="false">F102*G102</f>
        <v>0</v>
      </c>
      <c r="AB102" s="89" t="n">
        <f aca="false">$F102*H102</f>
        <v>0</v>
      </c>
      <c r="AC102" s="89" t="n">
        <f aca="false">$F102*I102</f>
        <v>0</v>
      </c>
      <c r="AD102" s="89" t="n">
        <f aca="false">$F102*J102</f>
        <v>0</v>
      </c>
      <c r="AE102" s="89" t="n">
        <f aca="false">$F102*K102</f>
        <v>0</v>
      </c>
      <c r="AF102" s="89" t="n">
        <f aca="false">$F102*L102</f>
        <v>0</v>
      </c>
      <c r="AG102" s="89" t="n">
        <f aca="false">$F102*M102</f>
        <v>0</v>
      </c>
      <c r="AH102" s="89" t="n">
        <f aca="false">$F102*N102</f>
        <v>0</v>
      </c>
      <c r="AI102" s="89" t="n">
        <f aca="false">F102*O102</f>
        <v>0</v>
      </c>
      <c r="AJ102" s="93"/>
      <c r="AK102" s="89" t="n">
        <f aca="false">CHOOSE($G$3,AB102-AC102,AC102-AB102)</f>
        <v>0</v>
      </c>
      <c r="AL102" s="89" t="n">
        <f aca="false">CHOOSE($G$3,AE102-AF102,AF102-AE102)</f>
        <v>0</v>
      </c>
      <c r="AM102" s="89" t="n">
        <f aca="false">CHOOSE($G$3,AH102-AI102,AI102-AH102)</f>
        <v>0</v>
      </c>
      <c r="AN102" s="103" t="n">
        <f aca="false">SUM(AK102:AM102)</f>
        <v>0</v>
      </c>
      <c r="AP102" s="89" t="n">
        <f aca="false">CHOOSE($G$3,AA102-AB102,AB102-AA102)</f>
        <v>0</v>
      </c>
      <c r="AQ102" s="89" t="n">
        <f aca="false">CHOOSE($G$3,AD102-AE102,AE102-AD102)</f>
        <v>0</v>
      </c>
      <c r="AR102" s="89" t="n">
        <f aca="false">CHOOSE($G$3,AG102-AH102,AH102-AG102)</f>
        <v>0</v>
      </c>
      <c r="AS102" s="103" t="n">
        <f aca="false">AP102+AQ102+AR102</f>
        <v>0</v>
      </c>
      <c r="AT102" s="103"/>
      <c r="AU102" s="90" t="n">
        <f aca="false">AS102+AN102</f>
        <v>0</v>
      </c>
      <c r="AW102" s="90" t="n">
        <f aca="false">AI102+AF102+AC102</f>
        <v>0</v>
      </c>
      <c r="AX102" s="104"/>
    </row>
    <row r="103" customFormat="false" ht="12.75" hidden="false" customHeight="false" outlineLevel="0" collapsed="false">
      <c r="A103" s="94" t="n">
        <f aca="false">EDATE(A102,1)</f>
        <v>39661</v>
      </c>
      <c r="B103" s="95" t="n">
        <f aca="false">VLOOKUP(MONTH(A103),Volumes,3)</f>
        <v>10000</v>
      </c>
      <c r="C103" s="96"/>
      <c r="D103" s="97" t="n">
        <f aca="false">B103+C103</f>
        <v>10000</v>
      </c>
      <c r="E103" s="84" t="n">
        <f aca="false">IF(X103=0,0,IF(AND(X103=1,$H$3=1),D103*S103,IF($H$3=2,D103,"N/A")))</f>
        <v>0</v>
      </c>
      <c r="F103" s="84" t="n">
        <f aca="false">E103*W103</f>
        <v>0</v>
      </c>
      <c r="G103" s="32" t="n">
        <f aca="false">VLOOKUP($A103,Table,MATCH(G$4,Curves,0))</f>
        <v>3.032</v>
      </c>
      <c r="H103" s="98" t="n">
        <f aca="false">G103</f>
        <v>3.032</v>
      </c>
      <c r="I103" s="99" t="n">
        <f aca="false">H103</f>
        <v>3.032</v>
      </c>
      <c r="J103" s="32" t="n">
        <f aca="false">VLOOKUP($A103,Table,MATCH(J$4,Curves,0))</f>
        <v>0.007</v>
      </c>
      <c r="K103" s="98" t="n">
        <f aca="false">J103</f>
        <v>0.007</v>
      </c>
      <c r="L103" s="99" t="n">
        <f aca="false">K103</f>
        <v>0.007</v>
      </c>
      <c r="M103" s="32" t="n">
        <f aca="false">VLOOKUP($A103,Table,MATCH(M$4,Curves,0))</f>
        <v>0.01</v>
      </c>
      <c r="N103" s="98" t="n">
        <f aca="false">VLOOKUP($A103,Table,MATCH(N$4,Curves,0))</f>
        <v>0.02</v>
      </c>
      <c r="O103" s="99" t="n">
        <f aca="false">N103</f>
        <v>0.02</v>
      </c>
      <c r="P103" s="100"/>
      <c r="Q103" s="99" t="n">
        <f aca="false">O103+L103+I103</f>
        <v>3.059</v>
      </c>
      <c r="R103" s="100"/>
      <c r="S103" s="35" t="n">
        <f aca="false">A104-A103</f>
        <v>31</v>
      </c>
      <c r="T103" s="101" t="n">
        <f aca="false">CHOOSE(F$3,A104+24,A103)</f>
        <v>39716</v>
      </c>
      <c r="U103" s="35" t="n">
        <f aca="false">T103-C$3</f>
        <v>2942</v>
      </c>
      <c r="V103" s="32" t="n">
        <f aca="false">VLOOKUP($A103,Table,MATCH(V$4,Curves,0))</f>
        <v>0.070602711026</v>
      </c>
      <c r="W103" s="102" t="n">
        <f aca="false">1/(1+CHOOSE(F$3,(V104+($K$3/10000))/2,(V103+($K$3/10000))/2))^(2*U103/365.25)</f>
        <v>0.571856686246426</v>
      </c>
      <c r="X103" s="35" t="n">
        <f aca="false">IF(AND(mthbeg&lt;=A103,mthend&gt;=A103),1,0)</f>
        <v>0</v>
      </c>
      <c r="Y103" s="35" t="n">
        <f aca="false">S103*X103</f>
        <v>0</v>
      </c>
      <c r="AA103" s="89" t="n">
        <f aca="false">F103*G103</f>
        <v>0</v>
      </c>
      <c r="AB103" s="89" t="n">
        <f aca="false">$F103*H103</f>
        <v>0</v>
      </c>
      <c r="AC103" s="89" t="n">
        <f aca="false">$F103*I103</f>
        <v>0</v>
      </c>
      <c r="AD103" s="89" t="n">
        <f aca="false">$F103*J103</f>
        <v>0</v>
      </c>
      <c r="AE103" s="89" t="n">
        <f aca="false">$F103*K103</f>
        <v>0</v>
      </c>
      <c r="AF103" s="89" t="n">
        <f aca="false">$F103*L103</f>
        <v>0</v>
      </c>
      <c r="AG103" s="89" t="n">
        <f aca="false">$F103*M103</f>
        <v>0</v>
      </c>
      <c r="AH103" s="89" t="n">
        <f aca="false">$F103*N103</f>
        <v>0</v>
      </c>
      <c r="AI103" s="89" t="n">
        <f aca="false">F103*O103</f>
        <v>0</v>
      </c>
      <c r="AJ103" s="93"/>
      <c r="AK103" s="89" t="n">
        <f aca="false">CHOOSE($G$3,AB103-AC103,AC103-AB103)</f>
        <v>0</v>
      </c>
      <c r="AL103" s="89" t="n">
        <f aca="false">CHOOSE($G$3,AE103-AF103,AF103-AE103)</f>
        <v>0</v>
      </c>
      <c r="AM103" s="89" t="n">
        <f aca="false">CHOOSE($G$3,AH103-AI103,AI103-AH103)</f>
        <v>0</v>
      </c>
      <c r="AN103" s="103" t="n">
        <f aca="false">SUM(AK103:AM103)</f>
        <v>0</v>
      </c>
      <c r="AP103" s="89" t="n">
        <f aca="false">CHOOSE($G$3,AA103-AB103,AB103-AA103)</f>
        <v>0</v>
      </c>
      <c r="AQ103" s="89" t="n">
        <f aca="false">CHOOSE($G$3,AD103-AE103,AE103-AD103)</f>
        <v>0</v>
      </c>
      <c r="AR103" s="89" t="n">
        <f aca="false">CHOOSE($G$3,AG103-AH103,AH103-AG103)</f>
        <v>0</v>
      </c>
      <c r="AS103" s="103" t="n">
        <f aca="false">AP103+AQ103+AR103</f>
        <v>0</v>
      </c>
      <c r="AT103" s="103"/>
      <c r="AU103" s="90" t="n">
        <f aca="false">AS103+AN103</f>
        <v>0</v>
      </c>
      <c r="AW103" s="90" t="n">
        <f aca="false">AI103+AF103+AC103</f>
        <v>0</v>
      </c>
      <c r="AX103" s="104"/>
    </row>
    <row r="104" customFormat="false" ht="12.75" hidden="false" customHeight="false" outlineLevel="0" collapsed="false">
      <c r="A104" s="94" t="n">
        <f aca="false">EDATE(A103,1)</f>
        <v>39692</v>
      </c>
      <c r="B104" s="95" t="n">
        <f aca="false">VLOOKUP(MONTH(A104),Volumes,3)</f>
        <v>10000</v>
      </c>
      <c r="C104" s="96"/>
      <c r="D104" s="97" t="n">
        <f aca="false">B104+C104</f>
        <v>10000</v>
      </c>
      <c r="E104" s="84" t="n">
        <f aca="false">IF(X104=0,0,IF(AND(X104=1,$H$3=1),D104*S104,IF($H$3=2,D104,"N/A")))</f>
        <v>0</v>
      </c>
      <c r="F104" s="84" t="n">
        <f aca="false">E104*W104</f>
        <v>0</v>
      </c>
      <c r="G104" s="32" t="n">
        <f aca="false">VLOOKUP($A104,Table,MATCH(G$4,Curves,0))</f>
        <v>3.054</v>
      </c>
      <c r="H104" s="98" t="n">
        <f aca="false">G104</f>
        <v>3.054</v>
      </c>
      <c r="I104" s="99" t="n">
        <f aca="false">H104</f>
        <v>3.054</v>
      </c>
      <c r="J104" s="32" t="n">
        <f aca="false">VLOOKUP($A104,Table,MATCH(J$4,Curves,0))</f>
        <v>0.007</v>
      </c>
      <c r="K104" s="98" t="n">
        <f aca="false">J104</f>
        <v>0.007</v>
      </c>
      <c r="L104" s="99" t="n">
        <f aca="false">K104</f>
        <v>0.007</v>
      </c>
      <c r="M104" s="32" t="n">
        <f aca="false">VLOOKUP($A104,Table,MATCH(M$4,Curves,0))</f>
        <v>0.01</v>
      </c>
      <c r="N104" s="98" t="n">
        <f aca="false">VLOOKUP($A104,Table,MATCH(N$4,Curves,0))</f>
        <v>0.02</v>
      </c>
      <c r="O104" s="99" t="n">
        <f aca="false">N104</f>
        <v>0.02</v>
      </c>
      <c r="P104" s="100"/>
      <c r="Q104" s="99" t="n">
        <f aca="false">O104+L104+I104</f>
        <v>3.081</v>
      </c>
      <c r="R104" s="100"/>
      <c r="S104" s="35" t="n">
        <f aca="false">A105-A104</f>
        <v>30</v>
      </c>
      <c r="T104" s="101" t="n">
        <f aca="false">CHOOSE(F$3,A105+24,A104)</f>
        <v>39746</v>
      </c>
      <c r="U104" s="35" t="n">
        <f aca="false">T104-C$3</f>
        <v>2972</v>
      </c>
      <c r="V104" s="32" t="n">
        <f aca="false">VLOOKUP($A104,Table,MATCH(V$4,Curves,0))</f>
        <v>0.070601009412798</v>
      </c>
      <c r="W104" s="102" t="n">
        <f aca="false">1/(1+CHOOSE(F$3,(V105+($K$3/10000))/2,(V104+($K$3/10000))/2))^(2*U104/365.25)</f>
        <v>0.568614390433899</v>
      </c>
      <c r="X104" s="35" t="n">
        <f aca="false">IF(AND(mthbeg&lt;=A104,mthend&gt;=A104),1,0)</f>
        <v>0</v>
      </c>
      <c r="Y104" s="35" t="n">
        <f aca="false">S104*X104</f>
        <v>0</v>
      </c>
      <c r="AA104" s="89" t="n">
        <f aca="false">F104*G104</f>
        <v>0</v>
      </c>
      <c r="AB104" s="89" t="n">
        <f aca="false">$F104*H104</f>
        <v>0</v>
      </c>
      <c r="AC104" s="89" t="n">
        <f aca="false">$F104*I104</f>
        <v>0</v>
      </c>
      <c r="AD104" s="89" t="n">
        <f aca="false">$F104*J104</f>
        <v>0</v>
      </c>
      <c r="AE104" s="89" t="n">
        <f aca="false">$F104*K104</f>
        <v>0</v>
      </c>
      <c r="AF104" s="89" t="n">
        <f aca="false">$F104*L104</f>
        <v>0</v>
      </c>
      <c r="AG104" s="89" t="n">
        <f aca="false">$F104*M104</f>
        <v>0</v>
      </c>
      <c r="AH104" s="89" t="n">
        <f aca="false">$F104*N104</f>
        <v>0</v>
      </c>
      <c r="AI104" s="89" t="n">
        <f aca="false">F104*O104</f>
        <v>0</v>
      </c>
      <c r="AJ104" s="93"/>
      <c r="AK104" s="89" t="n">
        <f aca="false">CHOOSE($G$3,AB104-AC104,AC104-AB104)</f>
        <v>0</v>
      </c>
      <c r="AL104" s="89" t="n">
        <f aca="false">CHOOSE($G$3,AE104-AF104,AF104-AE104)</f>
        <v>0</v>
      </c>
      <c r="AM104" s="89" t="n">
        <f aca="false">CHOOSE($G$3,AH104-AI104,AI104-AH104)</f>
        <v>0</v>
      </c>
      <c r="AN104" s="103" t="n">
        <f aca="false">SUM(AK104:AM104)</f>
        <v>0</v>
      </c>
      <c r="AP104" s="89" t="n">
        <f aca="false">CHOOSE($G$3,AA104-AB104,AB104-AA104)</f>
        <v>0</v>
      </c>
      <c r="AQ104" s="89" t="n">
        <f aca="false">CHOOSE($G$3,AD104-AE104,AE104-AD104)</f>
        <v>0</v>
      </c>
      <c r="AR104" s="89" t="n">
        <f aca="false">CHOOSE($G$3,AG104-AH104,AH104-AG104)</f>
        <v>0</v>
      </c>
      <c r="AS104" s="103" t="n">
        <f aca="false">AP104+AQ104+AR104</f>
        <v>0</v>
      </c>
      <c r="AT104" s="103"/>
      <c r="AU104" s="90" t="n">
        <f aca="false">AS104+AN104</f>
        <v>0</v>
      </c>
      <c r="AW104" s="90" t="n">
        <f aca="false">AI104+AF104+AC104</f>
        <v>0</v>
      </c>
      <c r="AX104" s="104"/>
    </row>
    <row r="105" customFormat="false" ht="12.75" hidden="false" customHeight="false" outlineLevel="0" collapsed="false">
      <c r="A105" s="94" t="n">
        <f aca="false">EDATE(A104,1)</f>
        <v>39722</v>
      </c>
      <c r="B105" s="95" t="n">
        <f aca="false">VLOOKUP(MONTH(A105),Volumes,3)</f>
        <v>10000</v>
      </c>
      <c r="C105" s="96"/>
      <c r="D105" s="97" t="n">
        <f aca="false">B105+C105</f>
        <v>10000</v>
      </c>
      <c r="E105" s="84" t="n">
        <f aca="false">IF(X105=0,0,IF(AND(X105=1,$H$3=1),D105*S105,IF($H$3=2,D105,"N/A")))</f>
        <v>0</v>
      </c>
      <c r="F105" s="84" t="n">
        <f aca="false">E105*W105</f>
        <v>0</v>
      </c>
      <c r="G105" s="32" t="n">
        <f aca="false">VLOOKUP($A105,Table,MATCH(G$4,Curves,0))</f>
        <v>3.064</v>
      </c>
      <c r="H105" s="98" t="n">
        <f aca="false">G105</f>
        <v>3.064</v>
      </c>
      <c r="I105" s="99" t="n">
        <f aca="false">H105</f>
        <v>3.064</v>
      </c>
      <c r="J105" s="32" t="n">
        <f aca="false">VLOOKUP($A105,Table,MATCH(J$4,Curves,0))</f>
        <v>0.007</v>
      </c>
      <c r="K105" s="98" t="n">
        <f aca="false">J105</f>
        <v>0.007</v>
      </c>
      <c r="L105" s="99" t="n">
        <f aca="false">K105</f>
        <v>0.007</v>
      </c>
      <c r="M105" s="32" t="n">
        <f aca="false">VLOOKUP($A105,Table,MATCH(M$4,Curves,0))</f>
        <v>0.01</v>
      </c>
      <c r="N105" s="98" t="n">
        <f aca="false">VLOOKUP($A105,Table,MATCH(N$4,Curves,0))</f>
        <v>0.02</v>
      </c>
      <c r="O105" s="99" t="n">
        <f aca="false">N105</f>
        <v>0.02</v>
      </c>
      <c r="P105" s="100"/>
      <c r="Q105" s="99" t="n">
        <f aca="false">O105+L105+I105</f>
        <v>3.091</v>
      </c>
      <c r="R105" s="100"/>
      <c r="S105" s="35" t="n">
        <f aca="false">A106-A105</f>
        <v>31</v>
      </c>
      <c r="T105" s="101" t="n">
        <f aca="false">CHOOSE(F$3,A106+24,A105)</f>
        <v>39777</v>
      </c>
      <c r="U105" s="35" t="n">
        <f aca="false">T105-C$3</f>
        <v>3003</v>
      </c>
      <c r="V105" s="32" t="n">
        <f aca="false">VLOOKUP($A105,Table,MATCH(V$4,Curves,0))</f>
        <v>0.070599362690352</v>
      </c>
      <c r="W105" s="102" t="n">
        <f aca="false">1/(1+CHOOSE(F$3,(V106+($K$3/10000))/2,(V105+($K$3/10000))/2))^(2*U105/365.25)</f>
        <v>0.565283484487041</v>
      </c>
      <c r="X105" s="35" t="n">
        <f aca="false">IF(AND(mthbeg&lt;=A105,mthend&gt;=A105),1,0)</f>
        <v>0</v>
      </c>
      <c r="Y105" s="35" t="n">
        <f aca="false">S105*X105</f>
        <v>0</v>
      </c>
      <c r="AA105" s="89" t="n">
        <f aca="false">F105*G105</f>
        <v>0</v>
      </c>
      <c r="AB105" s="89" t="n">
        <f aca="false">$F105*H105</f>
        <v>0</v>
      </c>
      <c r="AC105" s="89" t="n">
        <f aca="false">$F105*I105</f>
        <v>0</v>
      </c>
      <c r="AD105" s="89" t="n">
        <f aca="false">$F105*J105</f>
        <v>0</v>
      </c>
      <c r="AE105" s="89" t="n">
        <f aca="false">$F105*K105</f>
        <v>0</v>
      </c>
      <c r="AF105" s="89" t="n">
        <f aca="false">$F105*L105</f>
        <v>0</v>
      </c>
      <c r="AG105" s="89" t="n">
        <f aca="false">$F105*M105</f>
        <v>0</v>
      </c>
      <c r="AH105" s="89" t="n">
        <f aca="false">$F105*N105</f>
        <v>0</v>
      </c>
      <c r="AI105" s="89" t="n">
        <f aca="false">F105*O105</f>
        <v>0</v>
      </c>
      <c r="AJ105" s="93"/>
      <c r="AK105" s="89" t="n">
        <f aca="false">CHOOSE($G$3,AB105-AC105,AC105-AB105)</f>
        <v>0</v>
      </c>
      <c r="AL105" s="89" t="n">
        <f aca="false">CHOOSE($G$3,AE105-AF105,AF105-AE105)</f>
        <v>0</v>
      </c>
      <c r="AM105" s="89" t="n">
        <f aca="false">CHOOSE($G$3,AH105-AI105,AI105-AH105)</f>
        <v>0</v>
      </c>
      <c r="AN105" s="103" t="n">
        <f aca="false">SUM(AK105:AM105)</f>
        <v>0</v>
      </c>
      <c r="AP105" s="89" t="n">
        <f aca="false">CHOOSE($G$3,AA105-AB105,AB105-AA105)</f>
        <v>0</v>
      </c>
      <c r="AQ105" s="89" t="n">
        <f aca="false">CHOOSE($G$3,AD105-AE105,AE105-AD105)</f>
        <v>0</v>
      </c>
      <c r="AR105" s="89" t="n">
        <f aca="false">CHOOSE($G$3,AG105-AH105,AH105-AG105)</f>
        <v>0</v>
      </c>
      <c r="AS105" s="103" t="n">
        <f aca="false">AP105+AQ105+AR105</f>
        <v>0</v>
      </c>
      <c r="AT105" s="103"/>
      <c r="AU105" s="90" t="n">
        <f aca="false">AS105+AN105</f>
        <v>0</v>
      </c>
      <c r="AW105" s="90" t="n">
        <f aca="false">AI105+AF105+AC105</f>
        <v>0</v>
      </c>
      <c r="AX105" s="104"/>
    </row>
    <row r="106" customFormat="false" ht="12.75" hidden="false" customHeight="false" outlineLevel="0" collapsed="false">
      <c r="A106" s="94" t="n">
        <f aca="false">EDATE(A105,1)</f>
        <v>39753</v>
      </c>
      <c r="B106" s="95" t="n">
        <f aca="false">VLOOKUP(MONTH(A106),Volumes,3)</f>
        <v>10000</v>
      </c>
      <c r="C106" s="96"/>
      <c r="D106" s="97" t="n">
        <f aca="false">B106+C106</f>
        <v>10000</v>
      </c>
      <c r="E106" s="84" t="n">
        <f aca="false">IF(X106=0,0,IF(AND(X106=1,$H$3=1),D106*S106,IF($H$3=2,D106,"N/A")))</f>
        <v>0</v>
      </c>
      <c r="F106" s="84" t="n">
        <f aca="false">E106*W106</f>
        <v>0</v>
      </c>
      <c r="G106" s="32" t="n">
        <f aca="false">VLOOKUP($A106,Table,MATCH(G$4,Curves,0))</f>
        <v>3.131</v>
      </c>
      <c r="H106" s="98" t="n">
        <f aca="false">G106</f>
        <v>3.131</v>
      </c>
      <c r="I106" s="99" t="n">
        <f aca="false">H106</f>
        <v>3.131</v>
      </c>
      <c r="J106" s="32" t="n">
        <f aca="false">VLOOKUP($A106,Table,MATCH(J$4,Curves,0))</f>
        <v>-0.0035</v>
      </c>
      <c r="K106" s="98" t="n">
        <f aca="false">J106</f>
        <v>-0.0035</v>
      </c>
      <c r="L106" s="99" t="n">
        <f aca="false">K106</f>
        <v>-0.0035</v>
      </c>
      <c r="M106" s="32" t="n">
        <f aca="false">VLOOKUP($A106,Table,MATCH(M$4,Curves,0))</f>
        <v>0.01</v>
      </c>
      <c r="N106" s="98" t="n">
        <f aca="false">VLOOKUP($A106,Table,MATCH(N$4,Curves,0))</f>
        <v>0.02</v>
      </c>
      <c r="O106" s="99" t="n">
        <f aca="false">N106</f>
        <v>0.02</v>
      </c>
      <c r="P106" s="100"/>
      <c r="Q106" s="99" t="n">
        <f aca="false">O106+L106+I106</f>
        <v>3.1475</v>
      </c>
      <c r="R106" s="100"/>
      <c r="S106" s="35" t="n">
        <f aca="false">A107-A106</f>
        <v>30</v>
      </c>
      <c r="T106" s="101" t="n">
        <f aca="false">CHOOSE(F$3,A107+24,A106)</f>
        <v>39807</v>
      </c>
      <c r="U106" s="35" t="n">
        <f aca="false">T106-C$3</f>
        <v>3033</v>
      </c>
      <c r="V106" s="32" t="n">
        <f aca="false">VLOOKUP($A106,Table,MATCH(V$4,Curves,0))</f>
        <v>0.070597661077158</v>
      </c>
      <c r="W106" s="102" t="n">
        <f aca="false">1/(1+CHOOSE(F$3,(V107+($K$3/10000))/2,(V106+($K$3/10000))/2))^(2*U106/365.25)</f>
        <v>0.562078755849217</v>
      </c>
      <c r="X106" s="35" t="n">
        <f aca="false">IF(AND(mthbeg&lt;=A106,mthend&gt;=A106),1,0)</f>
        <v>0</v>
      </c>
      <c r="Y106" s="35" t="n">
        <f aca="false">S106*X106</f>
        <v>0</v>
      </c>
      <c r="AA106" s="89" t="n">
        <f aca="false">F106*G106</f>
        <v>0</v>
      </c>
      <c r="AB106" s="89" t="n">
        <f aca="false">$F106*H106</f>
        <v>0</v>
      </c>
      <c r="AC106" s="89" t="n">
        <f aca="false">$F106*I106</f>
        <v>0</v>
      </c>
      <c r="AD106" s="89" t="n">
        <f aca="false">$F106*J106</f>
        <v>-0</v>
      </c>
      <c r="AE106" s="89" t="n">
        <f aca="false">$F106*K106</f>
        <v>-0</v>
      </c>
      <c r="AF106" s="89" t="n">
        <f aca="false">$F106*L106</f>
        <v>-0</v>
      </c>
      <c r="AG106" s="89" t="n">
        <f aca="false">$F106*M106</f>
        <v>0</v>
      </c>
      <c r="AH106" s="89" t="n">
        <f aca="false">$F106*N106</f>
        <v>0</v>
      </c>
      <c r="AI106" s="89" t="n">
        <f aca="false">F106*O106</f>
        <v>0</v>
      </c>
      <c r="AJ106" s="93"/>
      <c r="AK106" s="89" t="n">
        <f aca="false">CHOOSE($G$3,AB106-AC106,AC106-AB106)</f>
        <v>0</v>
      </c>
      <c r="AL106" s="89" t="n">
        <f aca="false">CHOOSE($G$3,AE106-AF106,AF106-AE106)</f>
        <v>0</v>
      </c>
      <c r="AM106" s="89" t="n">
        <f aca="false">CHOOSE($G$3,AH106-AI106,AI106-AH106)</f>
        <v>0</v>
      </c>
      <c r="AN106" s="103" t="n">
        <f aca="false">SUM(AK106:AM106)</f>
        <v>0</v>
      </c>
      <c r="AP106" s="89" t="n">
        <f aca="false">CHOOSE($G$3,AA106-AB106,AB106-AA106)</f>
        <v>0</v>
      </c>
      <c r="AQ106" s="89" t="n">
        <f aca="false">CHOOSE($G$3,AD106-AE106,AE106-AD106)</f>
        <v>0</v>
      </c>
      <c r="AR106" s="89" t="n">
        <f aca="false">CHOOSE($G$3,AG106-AH106,AH106-AG106)</f>
        <v>0</v>
      </c>
      <c r="AS106" s="103" t="n">
        <f aca="false">AP106+AQ106+AR106</f>
        <v>0</v>
      </c>
      <c r="AT106" s="103"/>
      <c r="AU106" s="90" t="n">
        <f aca="false">AS106+AN106</f>
        <v>0</v>
      </c>
      <c r="AW106" s="90" t="n">
        <f aca="false">AI106+AF106+AC106</f>
        <v>0</v>
      </c>
      <c r="AX106" s="104"/>
    </row>
    <row r="107" customFormat="false" ht="12.75" hidden="false" customHeight="false" outlineLevel="0" collapsed="false">
      <c r="A107" s="94" t="n">
        <f aca="false">EDATE(A106,1)</f>
        <v>39783</v>
      </c>
      <c r="B107" s="95" t="n">
        <f aca="false">VLOOKUP(MONTH(A107),Volumes,3)</f>
        <v>10000</v>
      </c>
      <c r="C107" s="96"/>
      <c r="D107" s="97" t="n">
        <f aca="false">B107+C107</f>
        <v>10000</v>
      </c>
      <c r="E107" s="84" t="n">
        <f aca="false">IF(X107=0,0,IF(AND(X107=1,$H$3=1),D107*S107,IF($H$3=2,D107,"N/A")))</f>
        <v>0</v>
      </c>
      <c r="F107" s="84" t="n">
        <f aca="false">E107*W107</f>
        <v>0</v>
      </c>
      <c r="G107" s="32" t="n">
        <f aca="false">VLOOKUP($A107,Table,MATCH(G$4,Curves,0))</f>
        <v>3.202</v>
      </c>
      <c r="H107" s="98" t="n">
        <f aca="false">G107</f>
        <v>3.202</v>
      </c>
      <c r="I107" s="99" t="n">
        <f aca="false">H107</f>
        <v>3.202</v>
      </c>
      <c r="J107" s="32" t="n">
        <f aca="false">VLOOKUP($A107,Table,MATCH(J$4,Curves,0))</f>
        <v>-0.0035</v>
      </c>
      <c r="K107" s="98" t="n">
        <f aca="false">J107</f>
        <v>-0.0035</v>
      </c>
      <c r="L107" s="99" t="n">
        <f aca="false">K107</f>
        <v>-0.0035</v>
      </c>
      <c r="M107" s="32" t="n">
        <f aca="false">VLOOKUP($A107,Table,MATCH(M$4,Curves,0))</f>
        <v>0.01</v>
      </c>
      <c r="N107" s="98" t="n">
        <f aca="false">VLOOKUP($A107,Table,MATCH(N$4,Curves,0))</f>
        <v>0.02</v>
      </c>
      <c r="O107" s="99" t="n">
        <f aca="false">N107</f>
        <v>0.02</v>
      </c>
      <c r="P107" s="100"/>
      <c r="Q107" s="99" t="n">
        <f aca="false">O107+L107+I107</f>
        <v>3.2185</v>
      </c>
      <c r="R107" s="100"/>
      <c r="S107" s="35" t="n">
        <f aca="false">A108-A107</f>
        <v>31</v>
      </c>
      <c r="T107" s="101" t="n">
        <f aca="false">CHOOSE(F$3,A108+24,A107)</f>
        <v>39838</v>
      </c>
      <c r="U107" s="35" t="n">
        <f aca="false">T107-C$3</f>
        <v>3064</v>
      </c>
      <c r="V107" s="32" t="n">
        <f aca="false">VLOOKUP($A107,Table,MATCH(V$4,Curves,0))</f>
        <v>0.070596014354713</v>
      </c>
      <c r="W107" s="102" t="n">
        <f aca="false">1/(1+CHOOSE(F$3,(V108+($K$3/10000))/2,(V107+($K$3/10000))/2))^(2*U107/365.25)</f>
        <v>0.558786442003405</v>
      </c>
      <c r="X107" s="35" t="n">
        <f aca="false">IF(AND(mthbeg&lt;=A107,mthend&gt;=A107),1,0)</f>
        <v>0</v>
      </c>
      <c r="Y107" s="35" t="n">
        <f aca="false">S107*X107</f>
        <v>0</v>
      </c>
      <c r="AA107" s="89" t="n">
        <f aca="false">F107*G107</f>
        <v>0</v>
      </c>
      <c r="AB107" s="89" t="n">
        <f aca="false">$F107*H107</f>
        <v>0</v>
      </c>
      <c r="AC107" s="89" t="n">
        <f aca="false">$F107*I107</f>
        <v>0</v>
      </c>
      <c r="AD107" s="89" t="n">
        <f aca="false">$F107*J107</f>
        <v>-0</v>
      </c>
      <c r="AE107" s="89" t="n">
        <f aca="false">$F107*K107</f>
        <v>-0</v>
      </c>
      <c r="AF107" s="89" t="n">
        <f aca="false">$F107*L107</f>
        <v>-0</v>
      </c>
      <c r="AG107" s="89" t="n">
        <f aca="false">$F107*M107</f>
        <v>0</v>
      </c>
      <c r="AH107" s="89" t="n">
        <f aca="false">$F107*N107</f>
        <v>0</v>
      </c>
      <c r="AI107" s="89" t="n">
        <f aca="false">F107*O107</f>
        <v>0</v>
      </c>
      <c r="AJ107" s="93"/>
      <c r="AK107" s="89" t="n">
        <f aca="false">CHOOSE($G$3,AB107-AC107,AC107-AB107)</f>
        <v>0</v>
      </c>
      <c r="AL107" s="89" t="n">
        <f aca="false">CHOOSE($G$3,AE107-AF107,AF107-AE107)</f>
        <v>0</v>
      </c>
      <c r="AM107" s="89" t="n">
        <f aca="false">CHOOSE($G$3,AH107-AI107,AI107-AH107)</f>
        <v>0</v>
      </c>
      <c r="AN107" s="103" t="n">
        <f aca="false">SUM(AK107:AM107)</f>
        <v>0</v>
      </c>
      <c r="AP107" s="89" t="n">
        <f aca="false">CHOOSE($G$3,AA107-AB107,AB107-AA107)</f>
        <v>0</v>
      </c>
      <c r="AQ107" s="89" t="n">
        <f aca="false">CHOOSE($G$3,AD107-AE107,AE107-AD107)</f>
        <v>0</v>
      </c>
      <c r="AR107" s="89" t="n">
        <f aca="false">CHOOSE($G$3,AG107-AH107,AH107-AG107)</f>
        <v>0</v>
      </c>
      <c r="AS107" s="103" t="n">
        <f aca="false">AP107+AQ107+AR107</f>
        <v>0</v>
      </c>
      <c r="AT107" s="103"/>
      <c r="AU107" s="90" t="n">
        <f aca="false">AS107+AN107</f>
        <v>0</v>
      </c>
      <c r="AW107" s="90" t="n">
        <f aca="false">AI107+AF107+AC107</f>
        <v>0</v>
      </c>
      <c r="AX107" s="104"/>
    </row>
    <row r="108" customFormat="false" ht="12.75" hidden="false" customHeight="false" outlineLevel="0" collapsed="false">
      <c r="A108" s="94" t="n">
        <f aca="false">EDATE(A107,1)</f>
        <v>39814</v>
      </c>
      <c r="B108" s="95" t="n">
        <f aca="false">VLOOKUP(MONTH(A108),Volumes,3)</f>
        <v>10000</v>
      </c>
      <c r="C108" s="96"/>
      <c r="D108" s="97" t="n">
        <f aca="false">B108+C108</f>
        <v>10000</v>
      </c>
      <c r="E108" s="84" t="n">
        <f aca="false">IF(X108=0,0,IF(AND(X108=1,$H$3=1),D108*S108,IF($H$3=2,D108,"N/A")))</f>
        <v>0</v>
      </c>
      <c r="F108" s="84" t="n">
        <f aca="false">E108*W108</f>
        <v>0</v>
      </c>
      <c r="G108" s="32" t="n">
        <f aca="false">VLOOKUP($A108,Table,MATCH(G$4,Curves,0))</f>
        <v>3.379</v>
      </c>
      <c r="H108" s="98" t="n">
        <f aca="false">G108</f>
        <v>3.379</v>
      </c>
      <c r="I108" s="99" t="n">
        <f aca="false">H108</f>
        <v>3.379</v>
      </c>
      <c r="J108" s="32" t="n">
        <f aca="false">VLOOKUP($A108,Table,MATCH(J$4,Curves,0))</f>
        <v>-0.0035</v>
      </c>
      <c r="K108" s="98" t="n">
        <f aca="false">J108</f>
        <v>-0.0035</v>
      </c>
      <c r="L108" s="99" t="n">
        <f aca="false">K108</f>
        <v>-0.0035</v>
      </c>
      <c r="M108" s="32" t="n">
        <f aca="false">VLOOKUP($A108,Table,MATCH(M$4,Curves,0))</f>
        <v>0.01</v>
      </c>
      <c r="N108" s="98" t="n">
        <f aca="false">VLOOKUP($A108,Table,MATCH(N$4,Curves,0))</f>
        <v>0.02</v>
      </c>
      <c r="O108" s="99" t="n">
        <f aca="false">N108</f>
        <v>0.02</v>
      </c>
      <c r="P108" s="100"/>
      <c r="Q108" s="99" t="n">
        <f aca="false">O108+L108+I108</f>
        <v>3.3955</v>
      </c>
      <c r="R108" s="100"/>
      <c r="S108" s="35" t="n">
        <f aca="false">A109-A108</f>
        <v>31</v>
      </c>
      <c r="T108" s="101" t="n">
        <f aca="false">CHOOSE(F$3,A109+24,A108)</f>
        <v>39869</v>
      </c>
      <c r="U108" s="35" t="n">
        <f aca="false">T108-C$3</f>
        <v>3095</v>
      </c>
      <c r="V108" s="32" t="n">
        <f aca="false">VLOOKUP($A108,Table,MATCH(V$4,Curves,0))</f>
        <v>0.070594312741521</v>
      </c>
      <c r="W108" s="102" t="n">
        <f aca="false">1/(1+CHOOSE(F$3,(V109+($K$3/10000))/2,(V108+($K$3/10000))/2))^(2*U108/365.25)</f>
        <v>0.555513567512139</v>
      </c>
      <c r="X108" s="35" t="n">
        <f aca="false">IF(AND(mthbeg&lt;=A108,mthend&gt;=A108),1,0)</f>
        <v>0</v>
      </c>
      <c r="Y108" s="35" t="n">
        <f aca="false">S108*X108</f>
        <v>0</v>
      </c>
      <c r="AA108" s="89" t="n">
        <f aca="false">F108*G108</f>
        <v>0</v>
      </c>
      <c r="AB108" s="89" t="n">
        <f aca="false">$F108*H108</f>
        <v>0</v>
      </c>
      <c r="AC108" s="89" t="n">
        <f aca="false">$F108*I108</f>
        <v>0</v>
      </c>
      <c r="AD108" s="89" t="n">
        <f aca="false">$F108*J108</f>
        <v>-0</v>
      </c>
      <c r="AE108" s="89" t="n">
        <f aca="false">$F108*K108</f>
        <v>-0</v>
      </c>
      <c r="AF108" s="89" t="n">
        <f aca="false">$F108*L108</f>
        <v>-0</v>
      </c>
      <c r="AG108" s="89" t="n">
        <f aca="false">$F108*M108</f>
        <v>0</v>
      </c>
      <c r="AH108" s="89" t="n">
        <f aca="false">$F108*N108</f>
        <v>0</v>
      </c>
      <c r="AI108" s="89" t="n">
        <f aca="false">F108*O108</f>
        <v>0</v>
      </c>
      <c r="AJ108" s="93"/>
      <c r="AK108" s="89" t="n">
        <f aca="false">CHOOSE($G$3,AB108-AC108,AC108-AB108)</f>
        <v>0</v>
      </c>
      <c r="AL108" s="89" t="n">
        <f aca="false">CHOOSE($G$3,AE108-AF108,AF108-AE108)</f>
        <v>0</v>
      </c>
      <c r="AM108" s="89" t="n">
        <f aca="false">CHOOSE($G$3,AH108-AI108,AI108-AH108)</f>
        <v>0</v>
      </c>
      <c r="AN108" s="103" t="n">
        <f aca="false">SUM(AK108:AM108)</f>
        <v>0</v>
      </c>
      <c r="AP108" s="89" t="n">
        <f aca="false">CHOOSE($G$3,AA108-AB108,AB108-AA108)</f>
        <v>0</v>
      </c>
      <c r="AQ108" s="89" t="n">
        <f aca="false">CHOOSE($G$3,AD108-AE108,AE108-AD108)</f>
        <v>0</v>
      </c>
      <c r="AR108" s="89" t="n">
        <f aca="false">CHOOSE($G$3,AG108-AH108,AH108-AG108)</f>
        <v>0</v>
      </c>
      <c r="AS108" s="103" t="n">
        <f aca="false">AP108+AQ108+AR108</f>
        <v>0</v>
      </c>
      <c r="AT108" s="103"/>
      <c r="AU108" s="90" t="n">
        <f aca="false">AS108+AN108</f>
        <v>0</v>
      </c>
      <c r="AW108" s="90" t="n">
        <f aca="false">AI108+AF108+AC108</f>
        <v>0</v>
      </c>
      <c r="AX108" s="104"/>
    </row>
    <row r="109" customFormat="false" ht="12.75" hidden="false" customHeight="false" outlineLevel="0" collapsed="false">
      <c r="A109" s="94" t="n">
        <f aca="false">EDATE(A108,1)</f>
        <v>39845</v>
      </c>
      <c r="B109" s="95" t="n">
        <f aca="false">VLOOKUP(MONTH(A109),Volumes,3)</f>
        <v>10000</v>
      </c>
      <c r="C109" s="96"/>
      <c r="D109" s="97" t="n">
        <f aca="false">B109+C109</f>
        <v>10000</v>
      </c>
      <c r="E109" s="84" t="n">
        <f aca="false">IF(X109=0,0,IF(AND(X109=1,$H$3=1),D109*S109,IF($H$3=2,D109,"N/A")))</f>
        <v>0</v>
      </c>
      <c r="F109" s="84" t="n">
        <f aca="false">E109*W109</f>
        <v>0</v>
      </c>
      <c r="G109" s="32" t="n">
        <f aca="false">VLOOKUP($A109,Table,MATCH(G$4,Curves,0))</f>
        <v>3.273</v>
      </c>
      <c r="H109" s="98" t="n">
        <f aca="false">G109</f>
        <v>3.273</v>
      </c>
      <c r="I109" s="99" t="n">
        <f aca="false">H109</f>
        <v>3.273</v>
      </c>
      <c r="J109" s="32" t="n">
        <f aca="false">VLOOKUP($A109,Table,MATCH(J$4,Curves,0))</f>
        <v>-0.0035</v>
      </c>
      <c r="K109" s="98" t="n">
        <f aca="false">J109</f>
        <v>-0.0035</v>
      </c>
      <c r="L109" s="99" t="n">
        <f aca="false">K109</f>
        <v>-0.0035</v>
      </c>
      <c r="M109" s="32" t="n">
        <f aca="false">VLOOKUP($A109,Table,MATCH(M$4,Curves,0))</f>
        <v>0.01</v>
      </c>
      <c r="N109" s="98" t="n">
        <f aca="false">VLOOKUP($A109,Table,MATCH(N$4,Curves,0))</f>
        <v>0.02</v>
      </c>
      <c r="O109" s="99" t="n">
        <f aca="false">N109</f>
        <v>0.02</v>
      </c>
      <c r="P109" s="100"/>
      <c r="Q109" s="99" t="n">
        <f aca="false">O109+L109+I109</f>
        <v>3.2895</v>
      </c>
      <c r="R109" s="100"/>
      <c r="S109" s="35" t="n">
        <f aca="false">A110-A109</f>
        <v>28</v>
      </c>
      <c r="T109" s="101" t="n">
        <f aca="false">CHOOSE(F$3,A110+24,A109)</f>
        <v>39897</v>
      </c>
      <c r="U109" s="35" t="n">
        <f aca="false">T109-C$3</f>
        <v>3123</v>
      </c>
      <c r="V109" s="32" t="n">
        <f aca="false">VLOOKUP($A109,Table,MATCH(V$4,Curves,0))</f>
        <v>0.07059261112833</v>
      </c>
      <c r="W109" s="102" t="n">
        <f aca="false">1/(1+CHOOSE(F$3,(V110+($K$3/10000))/2,(V109+($K$3/10000))/2))^(2*U109/365.25)</f>
        <v>0.552574035114893</v>
      </c>
      <c r="X109" s="35" t="n">
        <f aca="false">IF(AND(mthbeg&lt;=A109,mthend&gt;=A109),1,0)</f>
        <v>0</v>
      </c>
      <c r="Y109" s="35" t="n">
        <f aca="false">S109*X109</f>
        <v>0</v>
      </c>
      <c r="AA109" s="89" t="n">
        <f aca="false">F109*G109</f>
        <v>0</v>
      </c>
      <c r="AB109" s="89" t="n">
        <f aca="false">$F109*H109</f>
        <v>0</v>
      </c>
      <c r="AC109" s="89" t="n">
        <f aca="false">$F109*I109</f>
        <v>0</v>
      </c>
      <c r="AD109" s="89" t="n">
        <f aca="false">$F109*J109</f>
        <v>-0</v>
      </c>
      <c r="AE109" s="89" t="n">
        <f aca="false">$F109*K109</f>
        <v>-0</v>
      </c>
      <c r="AF109" s="89" t="n">
        <f aca="false">$F109*L109</f>
        <v>-0</v>
      </c>
      <c r="AG109" s="89" t="n">
        <f aca="false">$F109*M109</f>
        <v>0</v>
      </c>
      <c r="AH109" s="89" t="n">
        <f aca="false">$F109*N109</f>
        <v>0</v>
      </c>
      <c r="AI109" s="89" t="n">
        <f aca="false">F109*O109</f>
        <v>0</v>
      </c>
      <c r="AJ109" s="93"/>
      <c r="AK109" s="89" t="n">
        <f aca="false">CHOOSE($G$3,AB109-AC109,AC109-AB109)</f>
        <v>0</v>
      </c>
      <c r="AL109" s="89" t="n">
        <f aca="false">CHOOSE($G$3,AE109-AF109,AF109-AE109)</f>
        <v>0</v>
      </c>
      <c r="AM109" s="89" t="n">
        <f aca="false">CHOOSE($G$3,AH109-AI109,AI109-AH109)</f>
        <v>0</v>
      </c>
      <c r="AN109" s="103" t="n">
        <f aca="false">SUM(AK109:AM109)</f>
        <v>0</v>
      </c>
      <c r="AP109" s="89" t="n">
        <f aca="false">CHOOSE($G$3,AA109-AB109,AB109-AA109)</f>
        <v>0</v>
      </c>
      <c r="AQ109" s="89" t="n">
        <f aca="false">CHOOSE($G$3,AD109-AE109,AE109-AD109)</f>
        <v>0</v>
      </c>
      <c r="AR109" s="89" t="n">
        <f aca="false">CHOOSE($G$3,AG109-AH109,AH109-AG109)</f>
        <v>0</v>
      </c>
      <c r="AS109" s="103" t="n">
        <f aca="false">AP109+AQ109+AR109</f>
        <v>0</v>
      </c>
      <c r="AT109" s="103"/>
      <c r="AU109" s="90" t="n">
        <f aca="false">AS109+AN109</f>
        <v>0</v>
      </c>
      <c r="AW109" s="90" t="n">
        <f aca="false">AI109+AF109+AC109</f>
        <v>0</v>
      </c>
      <c r="AX109" s="104"/>
    </row>
    <row r="110" customFormat="false" ht="12.75" hidden="false" customHeight="false" outlineLevel="0" collapsed="false">
      <c r="A110" s="94" t="n">
        <f aca="false">EDATE(A109,1)</f>
        <v>39873</v>
      </c>
      <c r="B110" s="95" t="n">
        <f aca="false">VLOOKUP(MONTH(A110),Volumes,3)</f>
        <v>10000</v>
      </c>
      <c r="C110" s="96"/>
      <c r="D110" s="97" t="n">
        <f aca="false">B110+C110</f>
        <v>10000</v>
      </c>
      <c r="E110" s="84" t="n">
        <f aca="false">IF(X110=0,0,IF(AND(X110=1,$H$3=1),D110*S110,IF($H$3=2,D110,"N/A")))</f>
        <v>0</v>
      </c>
      <c r="F110" s="84" t="n">
        <f aca="false">E110*W110</f>
        <v>0</v>
      </c>
      <c r="G110" s="32" t="n">
        <f aca="false">VLOOKUP($A110,Table,MATCH(G$4,Curves,0))</f>
        <v>3.151</v>
      </c>
      <c r="H110" s="98" t="n">
        <f aca="false">G110</f>
        <v>3.151</v>
      </c>
      <c r="I110" s="99" t="n">
        <f aca="false">H110</f>
        <v>3.151</v>
      </c>
      <c r="J110" s="32" t="n">
        <f aca="false">VLOOKUP($A110,Table,MATCH(J$4,Curves,0))</f>
        <v>-0.0035</v>
      </c>
      <c r="K110" s="98" t="n">
        <f aca="false">J110</f>
        <v>-0.0035</v>
      </c>
      <c r="L110" s="99" t="n">
        <f aca="false">K110</f>
        <v>-0.0035</v>
      </c>
      <c r="M110" s="32" t="n">
        <f aca="false">VLOOKUP($A110,Table,MATCH(M$4,Curves,0))</f>
        <v>0.01</v>
      </c>
      <c r="N110" s="98" t="n">
        <f aca="false">VLOOKUP($A110,Table,MATCH(N$4,Curves,0))</f>
        <v>0.02</v>
      </c>
      <c r="O110" s="99" t="n">
        <f aca="false">N110</f>
        <v>0.02</v>
      </c>
      <c r="P110" s="100"/>
      <c r="Q110" s="99" t="n">
        <f aca="false">O110+L110+I110</f>
        <v>3.1675</v>
      </c>
      <c r="R110" s="100"/>
      <c r="S110" s="35" t="n">
        <f aca="false">A111-A110</f>
        <v>31</v>
      </c>
      <c r="T110" s="101" t="n">
        <f aca="false">CHOOSE(F$3,A111+24,A110)</f>
        <v>39928</v>
      </c>
      <c r="U110" s="35" t="n">
        <f aca="false">T110-C$3</f>
        <v>3154</v>
      </c>
      <c r="V110" s="32" t="n">
        <f aca="false">VLOOKUP($A110,Table,MATCH(V$4,Curves,0))</f>
        <v>0.070591074187384</v>
      </c>
      <c r="W110" s="102" t="n">
        <f aca="false">1/(1+CHOOSE(F$3,(V111+($K$3/10000))/2,(V110+($K$3/10000))/2))^(2*U110/365.25)</f>
        <v>0.549337839089439</v>
      </c>
      <c r="X110" s="35" t="n">
        <f aca="false">IF(AND(mthbeg&lt;=A110,mthend&gt;=A110),1,0)</f>
        <v>0</v>
      </c>
      <c r="Y110" s="35" t="n">
        <f aca="false">S110*X110</f>
        <v>0</v>
      </c>
      <c r="AA110" s="89" t="n">
        <f aca="false">F110*G110</f>
        <v>0</v>
      </c>
      <c r="AB110" s="89" t="n">
        <f aca="false">$F110*H110</f>
        <v>0</v>
      </c>
      <c r="AC110" s="89" t="n">
        <f aca="false">$F110*I110</f>
        <v>0</v>
      </c>
      <c r="AD110" s="89" t="n">
        <f aca="false">$F110*J110</f>
        <v>-0</v>
      </c>
      <c r="AE110" s="89" t="n">
        <f aca="false">$F110*K110</f>
        <v>-0</v>
      </c>
      <c r="AF110" s="89" t="n">
        <f aca="false">$F110*L110</f>
        <v>-0</v>
      </c>
      <c r="AG110" s="89" t="n">
        <f aca="false">$F110*M110</f>
        <v>0</v>
      </c>
      <c r="AH110" s="89" t="n">
        <f aca="false">$F110*N110</f>
        <v>0</v>
      </c>
      <c r="AI110" s="89" t="n">
        <f aca="false">F110*O110</f>
        <v>0</v>
      </c>
      <c r="AJ110" s="93"/>
      <c r="AK110" s="89" t="n">
        <f aca="false">CHOOSE($G$3,AB110-AC110,AC110-AB110)</f>
        <v>0</v>
      </c>
      <c r="AL110" s="89" t="n">
        <f aca="false">CHOOSE($G$3,AE110-AF110,AF110-AE110)</f>
        <v>0</v>
      </c>
      <c r="AM110" s="89" t="n">
        <f aca="false">CHOOSE($G$3,AH110-AI110,AI110-AH110)</f>
        <v>0</v>
      </c>
      <c r="AN110" s="103" t="n">
        <f aca="false">SUM(AK110:AM110)</f>
        <v>0</v>
      </c>
      <c r="AP110" s="89" t="n">
        <f aca="false">CHOOSE($G$3,AA110-AB110,AB110-AA110)</f>
        <v>0</v>
      </c>
      <c r="AQ110" s="89" t="n">
        <f aca="false">CHOOSE($G$3,AD110-AE110,AE110-AD110)</f>
        <v>0</v>
      </c>
      <c r="AR110" s="89" t="n">
        <f aca="false">CHOOSE($G$3,AG110-AH110,AH110-AG110)</f>
        <v>0</v>
      </c>
      <c r="AS110" s="103" t="n">
        <f aca="false">AP110+AQ110+AR110</f>
        <v>0</v>
      </c>
      <c r="AT110" s="103"/>
      <c r="AU110" s="90" t="n">
        <f aca="false">AS110+AN110</f>
        <v>0</v>
      </c>
      <c r="AW110" s="90" t="n">
        <f aca="false">AI110+AF110+AC110</f>
        <v>0</v>
      </c>
      <c r="AX110" s="104"/>
    </row>
    <row r="111" customFormat="false" ht="12.75" hidden="false" customHeight="false" outlineLevel="0" collapsed="false">
      <c r="A111" s="94" t="n">
        <f aca="false">EDATE(A110,1)</f>
        <v>39904</v>
      </c>
      <c r="B111" s="95" t="n">
        <f aca="false">VLOOKUP(MONTH(A111),Volumes,3)</f>
        <v>10000</v>
      </c>
      <c r="C111" s="96"/>
      <c r="D111" s="97" t="n">
        <f aca="false">B111+C111</f>
        <v>10000</v>
      </c>
      <c r="E111" s="84" t="n">
        <f aca="false">IF(X111=0,0,IF(AND(X111=1,$H$3=1),D111*S111,IF($H$3=2,D111,"N/A")))</f>
        <v>0</v>
      </c>
      <c r="F111" s="84" t="n">
        <f aca="false">E111*W111</f>
        <v>0</v>
      </c>
      <c r="G111" s="32" t="n">
        <f aca="false">VLOOKUP($A111,Table,MATCH(G$4,Curves,0))</f>
        <v>3.029</v>
      </c>
      <c r="H111" s="98" t="n">
        <f aca="false">G111</f>
        <v>3.029</v>
      </c>
      <c r="I111" s="99" t="n">
        <f aca="false">H111</f>
        <v>3.029</v>
      </c>
      <c r="J111" s="32" t="n">
        <f aca="false">VLOOKUP($A111,Table,MATCH(J$4,Curves,0))</f>
        <v>0.009</v>
      </c>
      <c r="K111" s="98" t="n">
        <f aca="false">J111</f>
        <v>0.009</v>
      </c>
      <c r="L111" s="99" t="n">
        <f aca="false">K111</f>
        <v>0.009</v>
      </c>
      <c r="M111" s="32" t="n">
        <f aca="false">VLOOKUP($A111,Table,MATCH(M$4,Curves,0))</f>
        <v>0.01</v>
      </c>
      <c r="N111" s="98" t="n">
        <f aca="false">VLOOKUP($A111,Table,MATCH(N$4,Curves,0))</f>
        <v>0.02</v>
      </c>
      <c r="O111" s="99" t="n">
        <f aca="false">N111</f>
        <v>0.02</v>
      </c>
      <c r="P111" s="100"/>
      <c r="Q111" s="99" t="n">
        <f aca="false">O111+L111+I111</f>
        <v>3.058</v>
      </c>
      <c r="R111" s="100"/>
      <c r="S111" s="35" t="n">
        <f aca="false">A112-A111</f>
        <v>30</v>
      </c>
      <c r="T111" s="101" t="n">
        <f aca="false">CHOOSE(F$3,A112+24,A111)</f>
        <v>39958</v>
      </c>
      <c r="U111" s="35" t="n">
        <f aca="false">T111-C$3</f>
        <v>3184</v>
      </c>
      <c r="V111" s="32" t="n">
        <f aca="false">VLOOKUP($A111,Table,MATCH(V$4,Curves,0))</f>
        <v>0.070589372574195</v>
      </c>
      <c r="W111" s="102" t="n">
        <f aca="false">1/(1+CHOOSE(F$3,(V112+($K$3/10000))/2,(V111+($K$3/10000))/2))^(2*U111/365.25)</f>
        <v>0.546224228558654</v>
      </c>
      <c r="X111" s="35" t="n">
        <f aca="false">IF(AND(mthbeg&lt;=A111,mthend&gt;=A111),1,0)</f>
        <v>0</v>
      </c>
      <c r="Y111" s="35" t="n">
        <f aca="false">S111*X111</f>
        <v>0</v>
      </c>
      <c r="AA111" s="89" t="n">
        <f aca="false">F111*G111</f>
        <v>0</v>
      </c>
      <c r="AB111" s="89" t="n">
        <f aca="false">$F111*H111</f>
        <v>0</v>
      </c>
      <c r="AC111" s="89" t="n">
        <f aca="false">$F111*I111</f>
        <v>0</v>
      </c>
      <c r="AD111" s="89" t="n">
        <f aca="false">$F111*J111</f>
        <v>0</v>
      </c>
      <c r="AE111" s="89" t="n">
        <f aca="false">$F111*K111</f>
        <v>0</v>
      </c>
      <c r="AF111" s="89" t="n">
        <f aca="false">$F111*L111</f>
        <v>0</v>
      </c>
      <c r="AG111" s="89" t="n">
        <f aca="false">$F111*M111</f>
        <v>0</v>
      </c>
      <c r="AH111" s="89" t="n">
        <f aca="false">$F111*N111</f>
        <v>0</v>
      </c>
      <c r="AI111" s="89" t="n">
        <f aca="false">F111*O111</f>
        <v>0</v>
      </c>
      <c r="AJ111" s="93"/>
      <c r="AK111" s="89" t="n">
        <f aca="false">CHOOSE($G$3,AB111-AC111,AC111-AB111)</f>
        <v>0</v>
      </c>
      <c r="AL111" s="89" t="n">
        <f aca="false">CHOOSE($G$3,AE111-AF111,AF111-AE111)</f>
        <v>0</v>
      </c>
      <c r="AM111" s="89" t="n">
        <f aca="false">CHOOSE($G$3,AH111-AI111,AI111-AH111)</f>
        <v>0</v>
      </c>
      <c r="AN111" s="103" t="n">
        <f aca="false">SUM(AK111:AM111)</f>
        <v>0</v>
      </c>
      <c r="AP111" s="89" t="n">
        <f aca="false">CHOOSE($G$3,AA111-AB111,AB111-AA111)</f>
        <v>0</v>
      </c>
      <c r="AQ111" s="89" t="n">
        <f aca="false">CHOOSE($G$3,AD111-AE111,AE111-AD111)</f>
        <v>0</v>
      </c>
      <c r="AR111" s="89" t="n">
        <f aca="false">CHOOSE($G$3,AG111-AH111,AH111-AG111)</f>
        <v>0</v>
      </c>
      <c r="AS111" s="103" t="n">
        <f aca="false">AP111+AQ111+AR111</f>
        <v>0</v>
      </c>
      <c r="AT111" s="103"/>
      <c r="AU111" s="90" t="n">
        <f aca="false">AS111+AN111</f>
        <v>0</v>
      </c>
      <c r="AW111" s="90" t="n">
        <f aca="false">AI111+AF111+AC111</f>
        <v>0</v>
      </c>
      <c r="AX111" s="104"/>
    </row>
    <row r="112" customFormat="false" ht="12.75" hidden="false" customHeight="false" outlineLevel="0" collapsed="false">
      <c r="A112" s="94" t="n">
        <f aca="false">EDATE(A111,1)</f>
        <v>39934</v>
      </c>
      <c r="B112" s="95" t="n">
        <f aca="false">VLOOKUP(MONTH(A112),Volumes,3)</f>
        <v>10000</v>
      </c>
      <c r="C112" s="96"/>
      <c r="D112" s="97" t="n">
        <f aca="false">B112+C112</f>
        <v>10000</v>
      </c>
      <c r="E112" s="84" t="n">
        <f aca="false">IF(X112=0,0,IF(AND(X112=1,$H$3=1),D112*S112,IF($H$3=2,D112,"N/A")))</f>
        <v>0</v>
      </c>
      <c r="F112" s="84" t="n">
        <f aca="false">E112*W112</f>
        <v>0</v>
      </c>
      <c r="G112" s="32" t="n">
        <f aca="false">VLOOKUP($A112,Table,MATCH(G$4,Curves,0))</f>
        <v>3.02</v>
      </c>
      <c r="H112" s="98" t="n">
        <f aca="false">G112</f>
        <v>3.02</v>
      </c>
      <c r="I112" s="99" t="n">
        <f aca="false">H112</f>
        <v>3.02</v>
      </c>
      <c r="J112" s="32" t="n">
        <f aca="false">VLOOKUP($A112,Table,MATCH(J$4,Curves,0))</f>
        <v>0.009</v>
      </c>
      <c r="K112" s="98" t="n">
        <f aca="false">J112</f>
        <v>0.009</v>
      </c>
      <c r="L112" s="99" t="n">
        <f aca="false">K112</f>
        <v>0.009</v>
      </c>
      <c r="M112" s="32" t="n">
        <f aca="false">VLOOKUP($A112,Table,MATCH(M$4,Curves,0))</f>
        <v>0.01</v>
      </c>
      <c r="N112" s="98" t="n">
        <f aca="false">VLOOKUP($A112,Table,MATCH(N$4,Curves,0))</f>
        <v>0.02</v>
      </c>
      <c r="O112" s="99" t="n">
        <f aca="false">N112</f>
        <v>0.02</v>
      </c>
      <c r="P112" s="100"/>
      <c r="Q112" s="99" t="n">
        <f aca="false">O112+L112+I112</f>
        <v>3.049</v>
      </c>
      <c r="R112" s="100"/>
      <c r="S112" s="35" t="n">
        <f aca="false">A113-A112</f>
        <v>31</v>
      </c>
      <c r="T112" s="101" t="n">
        <f aca="false">CHOOSE(F$3,A113+24,A112)</f>
        <v>39989</v>
      </c>
      <c r="U112" s="35" t="n">
        <f aca="false">T112-C$3</f>
        <v>3215</v>
      </c>
      <c r="V112" s="32" t="n">
        <f aca="false">VLOOKUP($A112,Table,MATCH(V$4,Curves,0))</f>
        <v>0.070587725851755</v>
      </c>
      <c r="W112" s="102" t="n">
        <f aca="false">1/(1+CHOOSE(F$3,(V113+($K$3/10000))/2,(V112+($K$3/10000))/2))^(2*U112/365.25)</f>
        <v>0.543025518835589</v>
      </c>
      <c r="X112" s="35" t="n">
        <f aca="false">IF(AND(mthbeg&lt;=A112,mthend&gt;=A112),1,0)</f>
        <v>0</v>
      </c>
      <c r="Y112" s="35" t="n">
        <f aca="false">S112*X112</f>
        <v>0</v>
      </c>
      <c r="AA112" s="89" t="n">
        <f aca="false">F112*G112</f>
        <v>0</v>
      </c>
      <c r="AB112" s="89" t="n">
        <f aca="false">$F112*H112</f>
        <v>0</v>
      </c>
      <c r="AC112" s="89" t="n">
        <f aca="false">$F112*I112</f>
        <v>0</v>
      </c>
      <c r="AD112" s="89" t="n">
        <f aca="false">$F112*J112</f>
        <v>0</v>
      </c>
      <c r="AE112" s="89" t="n">
        <f aca="false">$F112*K112</f>
        <v>0</v>
      </c>
      <c r="AF112" s="89" t="n">
        <f aca="false">$F112*L112</f>
        <v>0</v>
      </c>
      <c r="AG112" s="89" t="n">
        <f aca="false">$F112*M112</f>
        <v>0</v>
      </c>
      <c r="AH112" s="89" t="n">
        <f aca="false">$F112*N112</f>
        <v>0</v>
      </c>
      <c r="AI112" s="89" t="n">
        <f aca="false">F112*O112</f>
        <v>0</v>
      </c>
      <c r="AJ112" s="93"/>
      <c r="AK112" s="89" t="n">
        <f aca="false">CHOOSE($G$3,AB112-AC112,AC112-AB112)</f>
        <v>0</v>
      </c>
      <c r="AL112" s="89" t="n">
        <f aca="false">CHOOSE($G$3,AE112-AF112,AF112-AE112)</f>
        <v>0</v>
      </c>
      <c r="AM112" s="89" t="n">
        <f aca="false">CHOOSE($G$3,AH112-AI112,AI112-AH112)</f>
        <v>0</v>
      </c>
      <c r="AN112" s="103" t="n">
        <f aca="false">SUM(AK112:AM112)</f>
        <v>0</v>
      </c>
      <c r="AP112" s="89" t="n">
        <f aca="false">CHOOSE($G$3,AA112-AB112,AB112-AA112)</f>
        <v>0</v>
      </c>
      <c r="AQ112" s="89" t="n">
        <f aca="false">CHOOSE($G$3,AD112-AE112,AE112-AD112)</f>
        <v>0</v>
      </c>
      <c r="AR112" s="89" t="n">
        <f aca="false">CHOOSE($G$3,AG112-AH112,AH112-AG112)</f>
        <v>0</v>
      </c>
      <c r="AS112" s="103" t="n">
        <f aca="false">AP112+AQ112+AR112</f>
        <v>0</v>
      </c>
      <c r="AT112" s="103"/>
      <c r="AU112" s="90" t="n">
        <f aca="false">AS112+AN112</f>
        <v>0</v>
      </c>
      <c r="AW112" s="90" t="n">
        <f aca="false">AI112+AF112+AC112</f>
        <v>0</v>
      </c>
      <c r="AX112" s="104"/>
    </row>
    <row r="113" customFormat="false" ht="12.75" hidden="false" customHeight="false" outlineLevel="0" collapsed="false">
      <c r="A113" s="94" t="n">
        <f aca="false">EDATE(A112,1)</f>
        <v>39965</v>
      </c>
      <c r="B113" s="95" t="n">
        <f aca="false">VLOOKUP(MONTH(A113),Volumes,3)</f>
        <v>10000</v>
      </c>
      <c r="C113" s="96"/>
      <c r="D113" s="97" t="n">
        <f aca="false">B113+C113</f>
        <v>10000</v>
      </c>
      <c r="E113" s="84" t="n">
        <f aca="false">IF(X113=0,0,IF(AND(X113=1,$H$3=1),D113*S113,IF($H$3=2,D113,"N/A")))</f>
        <v>0</v>
      </c>
      <c r="F113" s="84" t="n">
        <f aca="false">E113*W113</f>
        <v>0</v>
      </c>
      <c r="G113" s="32" t="n">
        <f aca="false">VLOOKUP($A113,Table,MATCH(G$4,Curves,0))</f>
        <v>3.058</v>
      </c>
      <c r="H113" s="98" t="n">
        <f aca="false">G113</f>
        <v>3.058</v>
      </c>
      <c r="I113" s="99" t="n">
        <f aca="false">H113</f>
        <v>3.058</v>
      </c>
      <c r="J113" s="32" t="n">
        <f aca="false">VLOOKUP($A113,Table,MATCH(J$4,Curves,0))</f>
        <v>0.009</v>
      </c>
      <c r="K113" s="98" t="n">
        <f aca="false">J113</f>
        <v>0.009</v>
      </c>
      <c r="L113" s="99" t="n">
        <f aca="false">K113</f>
        <v>0.009</v>
      </c>
      <c r="M113" s="32" t="n">
        <f aca="false">VLOOKUP($A113,Table,MATCH(M$4,Curves,0))</f>
        <v>0.01</v>
      </c>
      <c r="N113" s="98" t="n">
        <f aca="false">VLOOKUP($A113,Table,MATCH(N$4,Curves,0))</f>
        <v>0.02</v>
      </c>
      <c r="O113" s="99" t="n">
        <f aca="false">N113</f>
        <v>0.02</v>
      </c>
      <c r="P113" s="100"/>
      <c r="Q113" s="99" t="n">
        <f aca="false">O113+L113+I113</f>
        <v>3.087</v>
      </c>
      <c r="R113" s="100"/>
      <c r="S113" s="35" t="n">
        <f aca="false">A114-A113</f>
        <v>30</v>
      </c>
      <c r="T113" s="101" t="n">
        <f aca="false">CHOOSE(F$3,A114+24,A113)</f>
        <v>40019</v>
      </c>
      <c r="U113" s="35" t="n">
        <f aca="false">T113-C$3</f>
        <v>3245</v>
      </c>
      <c r="V113" s="32" t="n">
        <f aca="false">VLOOKUP($A113,Table,MATCH(V$4,Curves,0))</f>
        <v>0.070586024238568</v>
      </c>
      <c r="W113" s="102" t="n">
        <f aca="false">1/(1+CHOOSE(F$3,(V114+($K$3/10000))/2,(V113+($K$3/10000))/2))^(2*U113/365.25)</f>
        <v>0.539947972996095</v>
      </c>
      <c r="X113" s="35" t="n">
        <f aca="false">IF(AND(mthbeg&lt;=A113,mthend&gt;=A113),1,0)</f>
        <v>0</v>
      </c>
      <c r="Y113" s="35" t="n">
        <f aca="false">S113*X113</f>
        <v>0</v>
      </c>
      <c r="AA113" s="89" t="n">
        <f aca="false">F113*G113</f>
        <v>0</v>
      </c>
      <c r="AB113" s="89" t="n">
        <f aca="false">$F113*H113</f>
        <v>0</v>
      </c>
      <c r="AC113" s="89" t="n">
        <f aca="false">$F113*I113</f>
        <v>0</v>
      </c>
      <c r="AD113" s="89" t="n">
        <f aca="false">$F113*J113</f>
        <v>0</v>
      </c>
      <c r="AE113" s="89" t="n">
        <f aca="false">$F113*K113</f>
        <v>0</v>
      </c>
      <c r="AF113" s="89" t="n">
        <f aca="false">$F113*L113</f>
        <v>0</v>
      </c>
      <c r="AG113" s="89" t="n">
        <f aca="false">$F113*M113</f>
        <v>0</v>
      </c>
      <c r="AH113" s="89" t="n">
        <f aca="false">$F113*N113</f>
        <v>0</v>
      </c>
      <c r="AI113" s="89" t="n">
        <f aca="false">F113*O113</f>
        <v>0</v>
      </c>
      <c r="AJ113" s="93"/>
      <c r="AK113" s="89" t="n">
        <f aca="false">CHOOSE($G$3,AB113-AC113,AC113-AB113)</f>
        <v>0</v>
      </c>
      <c r="AL113" s="89" t="n">
        <f aca="false">CHOOSE($G$3,AE113-AF113,AF113-AE113)</f>
        <v>0</v>
      </c>
      <c r="AM113" s="89" t="n">
        <f aca="false">CHOOSE($G$3,AH113-AI113,AI113-AH113)</f>
        <v>0</v>
      </c>
      <c r="AN113" s="103" t="n">
        <f aca="false">SUM(AK113:AM113)</f>
        <v>0</v>
      </c>
      <c r="AP113" s="89" t="n">
        <f aca="false">CHOOSE($G$3,AA113-AB113,AB113-AA113)</f>
        <v>0</v>
      </c>
      <c r="AQ113" s="89" t="n">
        <f aca="false">CHOOSE($G$3,AD113-AE113,AE113-AD113)</f>
        <v>0</v>
      </c>
      <c r="AR113" s="89" t="n">
        <f aca="false">CHOOSE($G$3,AG113-AH113,AH113-AG113)</f>
        <v>0</v>
      </c>
      <c r="AS113" s="103" t="n">
        <f aca="false">AP113+AQ113+AR113</f>
        <v>0</v>
      </c>
      <c r="AT113" s="103"/>
      <c r="AU113" s="90" t="n">
        <f aca="false">AS113+AN113</f>
        <v>0</v>
      </c>
      <c r="AW113" s="90" t="n">
        <f aca="false">AI113+AF113+AC113</f>
        <v>0</v>
      </c>
      <c r="AX113" s="104"/>
    </row>
    <row r="114" customFormat="false" ht="12.75" hidden="false" customHeight="false" outlineLevel="0" collapsed="false">
      <c r="A114" s="94" t="n">
        <f aca="false">EDATE(A113,1)</f>
        <v>39995</v>
      </c>
      <c r="B114" s="95" t="n">
        <f aca="false">VLOOKUP(MONTH(A114),Volumes,3)</f>
        <v>10000</v>
      </c>
      <c r="C114" s="96"/>
      <c r="D114" s="97" t="n">
        <f aca="false">B114+C114</f>
        <v>10000</v>
      </c>
      <c r="E114" s="84" t="n">
        <f aca="false">IF(X114=0,0,IF(AND(X114=1,$H$3=1),D114*S114,IF($H$3=2,D114,"N/A")))</f>
        <v>0</v>
      </c>
      <c r="F114" s="84" t="n">
        <f aca="false">E114*W114</f>
        <v>0</v>
      </c>
      <c r="G114" s="32" t="n">
        <f aca="false">VLOOKUP($A114,Table,MATCH(G$4,Curves,0))</f>
        <v>3.07</v>
      </c>
      <c r="H114" s="98" t="n">
        <f aca="false">G114</f>
        <v>3.07</v>
      </c>
      <c r="I114" s="99" t="n">
        <f aca="false">H114</f>
        <v>3.07</v>
      </c>
      <c r="J114" s="32" t="n">
        <f aca="false">VLOOKUP($A114,Table,MATCH(J$4,Curves,0))</f>
        <v>0.009</v>
      </c>
      <c r="K114" s="98" t="n">
        <f aca="false">J114</f>
        <v>0.009</v>
      </c>
      <c r="L114" s="99" t="n">
        <f aca="false">K114</f>
        <v>0.009</v>
      </c>
      <c r="M114" s="32" t="n">
        <f aca="false">VLOOKUP($A114,Table,MATCH(M$4,Curves,0))</f>
        <v>0.01</v>
      </c>
      <c r="N114" s="98" t="n">
        <f aca="false">VLOOKUP($A114,Table,MATCH(N$4,Curves,0))</f>
        <v>0.02</v>
      </c>
      <c r="O114" s="99" t="n">
        <f aca="false">N114</f>
        <v>0.02</v>
      </c>
      <c r="P114" s="100"/>
      <c r="Q114" s="99" t="n">
        <f aca="false">O114+L114+I114</f>
        <v>3.099</v>
      </c>
      <c r="R114" s="100"/>
      <c r="S114" s="35" t="n">
        <f aca="false">A115-A114</f>
        <v>31</v>
      </c>
      <c r="T114" s="101" t="n">
        <f aca="false">CHOOSE(F$3,A115+24,A114)</f>
        <v>40050</v>
      </c>
      <c r="U114" s="35" t="n">
        <f aca="false">T114-C$3</f>
        <v>3276</v>
      </c>
      <c r="V114" s="32" t="n">
        <f aca="false">VLOOKUP($A114,Table,MATCH(V$4,Curves,0))</f>
        <v>0.070584377516129</v>
      </c>
      <c r="W114" s="102" t="n">
        <f aca="false">1/(1+CHOOSE(F$3,(V115+($K$3/10000))/2,(V114+($K$3/10000))/2))^(2*U114/365.25)</f>
        <v>0.536786311967585</v>
      </c>
      <c r="X114" s="35" t="n">
        <f aca="false">IF(AND(mthbeg&lt;=A114,mthend&gt;=A114),1,0)</f>
        <v>0</v>
      </c>
      <c r="Y114" s="35" t="n">
        <f aca="false">S114*X114</f>
        <v>0</v>
      </c>
      <c r="AA114" s="89" t="n">
        <f aca="false">F114*G114</f>
        <v>0</v>
      </c>
      <c r="AB114" s="89" t="n">
        <f aca="false">$F114*H114</f>
        <v>0</v>
      </c>
      <c r="AC114" s="89" t="n">
        <f aca="false">$F114*I114</f>
        <v>0</v>
      </c>
      <c r="AD114" s="89" t="n">
        <f aca="false">$F114*J114</f>
        <v>0</v>
      </c>
      <c r="AE114" s="89" t="n">
        <f aca="false">$F114*K114</f>
        <v>0</v>
      </c>
      <c r="AF114" s="89" t="n">
        <f aca="false">$F114*L114</f>
        <v>0</v>
      </c>
      <c r="AG114" s="89" t="n">
        <f aca="false">$F114*M114</f>
        <v>0</v>
      </c>
      <c r="AH114" s="89" t="n">
        <f aca="false">$F114*N114</f>
        <v>0</v>
      </c>
      <c r="AI114" s="89" t="n">
        <f aca="false">F114*O114</f>
        <v>0</v>
      </c>
      <c r="AJ114" s="93"/>
      <c r="AK114" s="89" t="n">
        <f aca="false">CHOOSE($G$3,AB114-AC114,AC114-AB114)</f>
        <v>0</v>
      </c>
      <c r="AL114" s="89" t="n">
        <f aca="false">CHOOSE($G$3,AE114-AF114,AF114-AE114)</f>
        <v>0</v>
      </c>
      <c r="AM114" s="89" t="n">
        <f aca="false">CHOOSE($G$3,AH114-AI114,AI114-AH114)</f>
        <v>0</v>
      </c>
      <c r="AN114" s="103" t="n">
        <f aca="false">SUM(AK114:AM114)</f>
        <v>0</v>
      </c>
      <c r="AP114" s="89" t="n">
        <f aca="false">CHOOSE($G$3,AA114-AB114,AB114-AA114)</f>
        <v>0</v>
      </c>
      <c r="AQ114" s="89" t="n">
        <f aca="false">CHOOSE($G$3,AD114-AE114,AE114-AD114)</f>
        <v>0</v>
      </c>
      <c r="AR114" s="89" t="n">
        <f aca="false">CHOOSE($G$3,AG114-AH114,AH114-AG114)</f>
        <v>0</v>
      </c>
      <c r="AS114" s="103" t="n">
        <f aca="false">AP114+AQ114+AR114</f>
        <v>0</v>
      </c>
      <c r="AT114" s="103"/>
      <c r="AU114" s="90" t="n">
        <f aca="false">AS114+AN114</f>
        <v>0</v>
      </c>
      <c r="AW114" s="90" t="n">
        <f aca="false">AI114+AF114+AC114</f>
        <v>0</v>
      </c>
      <c r="AX114" s="104"/>
    </row>
    <row r="115" customFormat="false" ht="12.75" hidden="false" customHeight="false" outlineLevel="0" collapsed="false">
      <c r="A115" s="94" t="n">
        <f aca="false">EDATE(A114,1)</f>
        <v>40026</v>
      </c>
      <c r="B115" s="95" t="n">
        <f aca="false">VLOOKUP(MONTH(A115),Volumes,3)</f>
        <v>10000</v>
      </c>
      <c r="C115" s="96"/>
      <c r="D115" s="97" t="n">
        <f aca="false">B115+C115</f>
        <v>10000</v>
      </c>
      <c r="E115" s="84" t="n">
        <f aca="false">IF(X115=0,0,IF(AND(X115=1,$H$3=1),D115*S115,IF($H$3=2,D115,"N/A")))</f>
        <v>0</v>
      </c>
      <c r="F115" s="84" t="n">
        <f aca="false">E115*W115</f>
        <v>0</v>
      </c>
      <c r="G115" s="32" t="n">
        <f aca="false">VLOOKUP($A115,Table,MATCH(G$4,Curves,0))</f>
        <v>3.091</v>
      </c>
      <c r="H115" s="98" t="n">
        <f aca="false">G115</f>
        <v>3.091</v>
      </c>
      <c r="I115" s="99" t="n">
        <f aca="false">H115</f>
        <v>3.091</v>
      </c>
      <c r="J115" s="32" t="n">
        <f aca="false">VLOOKUP($A115,Table,MATCH(J$4,Curves,0))</f>
        <v>0.009</v>
      </c>
      <c r="K115" s="98" t="n">
        <f aca="false">J115</f>
        <v>0.009</v>
      </c>
      <c r="L115" s="99" t="n">
        <f aca="false">K115</f>
        <v>0.009</v>
      </c>
      <c r="M115" s="32" t="n">
        <f aca="false">VLOOKUP($A115,Table,MATCH(M$4,Curves,0))</f>
        <v>0.01</v>
      </c>
      <c r="N115" s="98" t="n">
        <f aca="false">VLOOKUP($A115,Table,MATCH(N$4,Curves,0))</f>
        <v>0.02</v>
      </c>
      <c r="O115" s="99" t="n">
        <f aca="false">N115</f>
        <v>0.02</v>
      </c>
      <c r="P115" s="100"/>
      <c r="Q115" s="99" t="n">
        <f aca="false">O115+L115+I115</f>
        <v>3.12</v>
      </c>
      <c r="R115" s="100"/>
      <c r="S115" s="35" t="n">
        <f aca="false">A116-A115</f>
        <v>31</v>
      </c>
      <c r="T115" s="101" t="n">
        <f aca="false">CHOOSE(F$3,A116+24,A115)</f>
        <v>40081</v>
      </c>
      <c r="U115" s="35" t="n">
        <f aca="false">T115-C$3</f>
        <v>3307</v>
      </c>
      <c r="V115" s="32" t="n">
        <f aca="false">VLOOKUP($A115,Table,MATCH(V$4,Curves,0))</f>
        <v>0.070582675902944</v>
      </c>
      <c r="W115" s="102" t="n">
        <f aca="false">1/(1+CHOOSE(F$3,(V116+($K$3/10000))/2,(V115+($K$3/10000))/2))^(2*U115/365.25)</f>
        <v>0.533643312911284</v>
      </c>
      <c r="X115" s="35" t="n">
        <f aca="false">IF(AND(mthbeg&lt;=A115,mthend&gt;=A115),1,0)</f>
        <v>0</v>
      </c>
      <c r="Y115" s="35" t="n">
        <f aca="false">S115*X115</f>
        <v>0</v>
      </c>
      <c r="AA115" s="89" t="n">
        <f aca="false">F115*G115</f>
        <v>0</v>
      </c>
      <c r="AB115" s="89" t="n">
        <f aca="false">$F115*H115</f>
        <v>0</v>
      </c>
      <c r="AC115" s="89" t="n">
        <f aca="false">$F115*I115</f>
        <v>0</v>
      </c>
      <c r="AD115" s="89" t="n">
        <f aca="false">$F115*J115</f>
        <v>0</v>
      </c>
      <c r="AE115" s="89" t="n">
        <f aca="false">$F115*K115</f>
        <v>0</v>
      </c>
      <c r="AF115" s="89" t="n">
        <f aca="false">$F115*L115</f>
        <v>0</v>
      </c>
      <c r="AG115" s="89" t="n">
        <f aca="false">$F115*M115</f>
        <v>0</v>
      </c>
      <c r="AH115" s="89" t="n">
        <f aca="false">$F115*N115</f>
        <v>0</v>
      </c>
      <c r="AI115" s="89" t="n">
        <f aca="false">F115*O115</f>
        <v>0</v>
      </c>
      <c r="AJ115" s="93"/>
      <c r="AK115" s="89" t="n">
        <f aca="false">CHOOSE($G$3,AB115-AC115,AC115-AB115)</f>
        <v>0</v>
      </c>
      <c r="AL115" s="89" t="n">
        <f aca="false">CHOOSE($G$3,AE115-AF115,AF115-AE115)</f>
        <v>0</v>
      </c>
      <c r="AM115" s="89" t="n">
        <f aca="false">CHOOSE($G$3,AH115-AI115,AI115-AH115)</f>
        <v>0</v>
      </c>
      <c r="AN115" s="103" t="n">
        <f aca="false">SUM(AK115:AM115)</f>
        <v>0</v>
      </c>
      <c r="AP115" s="89" t="n">
        <f aca="false">CHOOSE($G$3,AA115-AB115,AB115-AA115)</f>
        <v>0</v>
      </c>
      <c r="AQ115" s="89" t="n">
        <f aca="false">CHOOSE($G$3,AD115-AE115,AE115-AD115)</f>
        <v>0</v>
      </c>
      <c r="AR115" s="89" t="n">
        <f aca="false">CHOOSE($G$3,AG115-AH115,AH115-AG115)</f>
        <v>0</v>
      </c>
      <c r="AS115" s="103" t="n">
        <f aca="false">AP115+AQ115+AR115</f>
        <v>0</v>
      </c>
      <c r="AT115" s="103"/>
      <c r="AU115" s="90" t="n">
        <f aca="false">AS115+AN115</f>
        <v>0</v>
      </c>
      <c r="AW115" s="90" t="n">
        <f aca="false">AI115+AF115+AC115</f>
        <v>0</v>
      </c>
      <c r="AX115" s="104"/>
    </row>
    <row r="116" customFormat="false" ht="12.75" hidden="false" customHeight="false" outlineLevel="0" collapsed="false">
      <c r="A116" s="94" t="n">
        <f aca="false">EDATE(A115,1)</f>
        <v>40057</v>
      </c>
      <c r="B116" s="95" t="n">
        <f aca="false">VLOOKUP(MONTH(A116),Volumes,3)</f>
        <v>10000</v>
      </c>
      <c r="C116" s="96"/>
      <c r="D116" s="97" t="n">
        <f aca="false">B116+C116</f>
        <v>10000</v>
      </c>
      <c r="E116" s="84" t="n">
        <f aca="false">IF(X116=0,0,IF(AND(X116=1,$H$3=1),D116*S116,IF($H$3=2,D116,"N/A")))</f>
        <v>0</v>
      </c>
      <c r="F116" s="84" t="n">
        <f aca="false">E116*W116</f>
        <v>0</v>
      </c>
      <c r="G116" s="32" t="n">
        <f aca="false">VLOOKUP($A116,Table,MATCH(G$4,Curves,0))</f>
        <v>3.112</v>
      </c>
      <c r="H116" s="98" t="n">
        <f aca="false">G116</f>
        <v>3.112</v>
      </c>
      <c r="I116" s="99" t="n">
        <f aca="false">H116</f>
        <v>3.112</v>
      </c>
      <c r="J116" s="32" t="n">
        <f aca="false">VLOOKUP($A116,Table,MATCH(J$4,Curves,0))</f>
        <v>0.009</v>
      </c>
      <c r="K116" s="98" t="n">
        <f aca="false">J116</f>
        <v>0.009</v>
      </c>
      <c r="L116" s="99" t="n">
        <f aca="false">K116</f>
        <v>0.009</v>
      </c>
      <c r="M116" s="32" t="n">
        <f aca="false">VLOOKUP($A116,Table,MATCH(M$4,Curves,0))</f>
        <v>0.01</v>
      </c>
      <c r="N116" s="98" t="n">
        <f aca="false">VLOOKUP($A116,Table,MATCH(N$4,Curves,0))</f>
        <v>0.02</v>
      </c>
      <c r="O116" s="99" t="n">
        <f aca="false">N116</f>
        <v>0.02</v>
      </c>
      <c r="P116" s="100"/>
      <c r="Q116" s="99" t="n">
        <f aca="false">O116+L116+I116</f>
        <v>3.141</v>
      </c>
      <c r="R116" s="100"/>
      <c r="S116" s="35" t="n">
        <f aca="false">A117-A116</f>
        <v>30</v>
      </c>
      <c r="T116" s="101" t="n">
        <f aca="false">CHOOSE(F$3,A117+24,A116)</f>
        <v>40111</v>
      </c>
      <c r="U116" s="35" t="n">
        <f aca="false">T116-C$3</f>
        <v>3337</v>
      </c>
      <c r="V116" s="32" t="n">
        <f aca="false">VLOOKUP($A116,Table,MATCH(V$4,Curves,0))</f>
        <v>0.070580974289759</v>
      </c>
      <c r="W116" s="102" t="n">
        <f aca="false">1/(1+CHOOSE(F$3,(V117+($K$3/10000))/2,(V116+($K$3/10000))/2))^(2*U116/365.25)</f>
        <v>0.530619365031778</v>
      </c>
      <c r="X116" s="35" t="n">
        <f aca="false">IF(AND(mthbeg&lt;=A116,mthend&gt;=A116),1,0)</f>
        <v>0</v>
      </c>
      <c r="Y116" s="35" t="n">
        <f aca="false">S116*X116</f>
        <v>0</v>
      </c>
      <c r="AA116" s="89" t="n">
        <f aca="false">F116*G116</f>
        <v>0</v>
      </c>
      <c r="AB116" s="89" t="n">
        <f aca="false">$F116*H116</f>
        <v>0</v>
      </c>
      <c r="AC116" s="89" t="n">
        <f aca="false">$F116*I116</f>
        <v>0</v>
      </c>
      <c r="AD116" s="89" t="n">
        <f aca="false">$F116*J116</f>
        <v>0</v>
      </c>
      <c r="AE116" s="89" t="n">
        <f aca="false">$F116*K116</f>
        <v>0</v>
      </c>
      <c r="AF116" s="89" t="n">
        <f aca="false">$F116*L116</f>
        <v>0</v>
      </c>
      <c r="AG116" s="89" t="n">
        <f aca="false">$F116*M116</f>
        <v>0</v>
      </c>
      <c r="AH116" s="89" t="n">
        <f aca="false">$F116*N116</f>
        <v>0</v>
      </c>
      <c r="AI116" s="89" t="n">
        <f aca="false">F116*O116</f>
        <v>0</v>
      </c>
      <c r="AJ116" s="93"/>
      <c r="AK116" s="89" t="n">
        <f aca="false">CHOOSE($G$3,AB116-AC116,AC116-AB116)</f>
        <v>0</v>
      </c>
      <c r="AL116" s="89" t="n">
        <f aca="false">CHOOSE($G$3,AE116-AF116,AF116-AE116)</f>
        <v>0</v>
      </c>
      <c r="AM116" s="89" t="n">
        <f aca="false">CHOOSE($G$3,AH116-AI116,AI116-AH116)</f>
        <v>0</v>
      </c>
      <c r="AN116" s="103" t="n">
        <f aca="false">SUM(AK116:AM116)</f>
        <v>0</v>
      </c>
      <c r="AP116" s="89" t="n">
        <f aca="false">CHOOSE($G$3,AA116-AB116,AB116-AA116)</f>
        <v>0</v>
      </c>
      <c r="AQ116" s="89" t="n">
        <f aca="false">CHOOSE($G$3,AD116-AE116,AE116-AD116)</f>
        <v>0</v>
      </c>
      <c r="AR116" s="89" t="n">
        <f aca="false">CHOOSE($G$3,AG116-AH116,AH116-AG116)</f>
        <v>0</v>
      </c>
      <c r="AS116" s="103" t="n">
        <f aca="false">AP116+AQ116+AR116</f>
        <v>0</v>
      </c>
      <c r="AT116" s="103"/>
      <c r="AU116" s="90" t="n">
        <f aca="false">AS116+AN116</f>
        <v>0</v>
      </c>
      <c r="AW116" s="90" t="n">
        <f aca="false">AI116+AF116+AC116</f>
        <v>0</v>
      </c>
      <c r="AX116" s="104"/>
    </row>
    <row r="117" customFormat="false" ht="12.75" hidden="false" customHeight="false" outlineLevel="0" collapsed="false">
      <c r="A117" s="94" t="n">
        <f aca="false">EDATE(A116,1)</f>
        <v>40087</v>
      </c>
      <c r="B117" s="95" t="n">
        <f aca="false">VLOOKUP(MONTH(A117),Volumes,3)</f>
        <v>10000</v>
      </c>
      <c r="C117" s="96"/>
      <c r="D117" s="97" t="n">
        <f aca="false">B117+C117</f>
        <v>10000</v>
      </c>
      <c r="E117" s="84" t="n">
        <f aca="false">IF(X117=0,0,IF(AND(X117=1,$H$3=1),D117*S117,IF($H$3=2,D117,"N/A")))</f>
        <v>0</v>
      </c>
      <c r="F117" s="84" t="n">
        <f aca="false">E117*W117</f>
        <v>0</v>
      </c>
      <c r="G117" s="32" t="n">
        <f aca="false">VLOOKUP($A117,Table,MATCH(G$4,Curves,0))</f>
        <v>3.121</v>
      </c>
      <c r="H117" s="98" t="n">
        <f aca="false">G117</f>
        <v>3.121</v>
      </c>
      <c r="I117" s="99" t="n">
        <f aca="false">H117</f>
        <v>3.121</v>
      </c>
      <c r="J117" s="32" t="n">
        <f aca="false">VLOOKUP($A117,Table,MATCH(J$4,Curves,0))</f>
        <v>0.009</v>
      </c>
      <c r="K117" s="98" t="n">
        <f aca="false">J117</f>
        <v>0.009</v>
      </c>
      <c r="L117" s="99" t="n">
        <f aca="false">K117</f>
        <v>0.009</v>
      </c>
      <c r="M117" s="32" t="n">
        <f aca="false">VLOOKUP($A117,Table,MATCH(M$4,Curves,0))</f>
        <v>0.01</v>
      </c>
      <c r="N117" s="98" t="n">
        <f aca="false">VLOOKUP($A117,Table,MATCH(N$4,Curves,0))</f>
        <v>0.02</v>
      </c>
      <c r="O117" s="99" t="n">
        <f aca="false">N117</f>
        <v>0.02</v>
      </c>
      <c r="P117" s="100"/>
      <c r="Q117" s="99" t="n">
        <f aca="false">O117+L117+I117</f>
        <v>3.15</v>
      </c>
      <c r="R117" s="100"/>
      <c r="S117" s="35" t="n">
        <f aca="false">A118-A117</f>
        <v>31</v>
      </c>
      <c r="T117" s="101" t="n">
        <f aca="false">CHOOSE(F$3,A118+24,A117)</f>
        <v>40142</v>
      </c>
      <c r="U117" s="35" t="n">
        <f aca="false">T117-C$3</f>
        <v>3368</v>
      </c>
      <c r="V117" s="32" t="n">
        <f aca="false">VLOOKUP($A117,Table,MATCH(V$4,Curves,0))</f>
        <v>0.070579327567323</v>
      </c>
      <c r="W117" s="102" t="n">
        <f aca="false">1/(1+CHOOSE(F$3,(V118+($K$3/10000))/2,(V117+($K$3/10000))/2))^(2*U117/365.25)</f>
        <v>0.527512764387808</v>
      </c>
      <c r="X117" s="35" t="n">
        <f aca="false">IF(AND(mthbeg&lt;=A117,mthend&gt;=A117),1,0)</f>
        <v>0</v>
      </c>
      <c r="Y117" s="35" t="n">
        <f aca="false">S117*X117</f>
        <v>0</v>
      </c>
      <c r="AA117" s="89" t="n">
        <f aca="false">F117*G117</f>
        <v>0</v>
      </c>
      <c r="AB117" s="89" t="n">
        <f aca="false">$F117*H117</f>
        <v>0</v>
      </c>
      <c r="AC117" s="89" t="n">
        <f aca="false">$F117*I117</f>
        <v>0</v>
      </c>
      <c r="AD117" s="89" t="n">
        <f aca="false">$F117*J117</f>
        <v>0</v>
      </c>
      <c r="AE117" s="89" t="n">
        <f aca="false">$F117*K117</f>
        <v>0</v>
      </c>
      <c r="AF117" s="89" t="n">
        <f aca="false">$F117*L117</f>
        <v>0</v>
      </c>
      <c r="AG117" s="89" t="n">
        <f aca="false">$F117*M117</f>
        <v>0</v>
      </c>
      <c r="AH117" s="89" t="n">
        <f aca="false">$F117*N117</f>
        <v>0</v>
      </c>
      <c r="AI117" s="89" t="n">
        <f aca="false">F117*O117</f>
        <v>0</v>
      </c>
      <c r="AJ117" s="93"/>
      <c r="AK117" s="89" t="n">
        <f aca="false">CHOOSE($G$3,AB117-AC117,AC117-AB117)</f>
        <v>0</v>
      </c>
      <c r="AL117" s="89" t="n">
        <f aca="false">CHOOSE($G$3,AE117-AF117,AF117-AE117)</f>
        <v>0</v>
      </c>
      <c r="AM117" s="89" t="n">
        <f aca="false">CHOOSE($G$3,AH117-AI117,AI117-AH117)</f>
        <v>0</v>
      </c>
      <c r="AN117" s="103" t="n">
        <f aca="false">SUM(AK117:AM117)</f>
        <v>0</v>
      </c>
      <c r="AP117" s="89" t="n">
        <f aca="false">CHOOSE($G$3,AA117-AB117,AB117-AA117)</f>
        <v>0</v>
      </c>
      <c r="AQ117" s="89" t="n">
        <f aca="false">CHOOSE($G$3,AD117-AE117,AE117-AD117)</f>
        <v>0</v>
      </c>
      <c r="AR117" s="89" t="n">
        <f aca="false">CHOOSE($G$3,AG117-AH117,AH117-AG117)</f>
        <v>0</v>
      </c>
      <c r="AS117" s="103" t="n">
        <f aca="false">AP117+AQ117+AR117</f>
        <v>0</v>
      </c>
      <c r="AT117" s="103"/>
      <c r="AU117" s="90" t="n">
        <f aca="false">AS117+AN117</f>
        <v>0</v>
      </c>
      <c r="AW117" s="90" t="n">
        <f aca="false">AI117+AF117+AC117</f>
        <v>0</v>
      </c>
      <c r="AX117" s="104"/>
    </row>
    <row r="118" customFormat="false" ht="12.75" hidden="false" customHeight="false" outlineLevel="0" collapsed="false">
      <c r="A118" s="94" t="n">
        <f aca="false">EDATE(A117,1)</f>
        <v>40118</v>
      </c>
      <c r="B118" s="95" t="n">
        <f aca="false">VLOOKUP(MONTH(A118),Volumes,3)</f>
        <v>10000</v>
      </c>
      <c r="C118" s="96"/>
      <c r="D118" s="97" t="n">
        <f aca="false">B118+C118</f>
        <v>10000</v>
      </c>
      <c r="E118" s="84" t="n">
        <f aca="false">IF(X118=0,0,IF(AND(X118=1,$H$3=1),D118*S118,IF($H$3=2,D118,"N/A")))</f>
        <v>0</v>
      </c>
      <c r="F118" s="84" t="n">
        <f aca="false">E118*W118</f>
        <v>0</v>
      </c>
      <c r="G118" s="32" t="n">
        <f aca="false">VLOOKUP($A118,Table,MATCH(G$4,Curves,0))</f>
        <v>3.183</v>
      </c>
      <c r="H118" s="98" t="n">
        <f aca="false">G118</f>
        <v>3.183</v>
      </c>
      <c r="I118" s="99" t="n">
        <f aca="false">H118</f>
        <v>3.183</v>
      </c>
      <c r="J118" s="32" t="n">
        <f aca="false">VLOOKUP($A118,Table,MATCH(J$4,Curves,0))</f>
        <v>-0.0015</v>
      </c>
      <c r="K118" s="98" t="n">
        <f aca="false">J118</f>
        <v>-0.0015</v>
      </c>
      <c r="L118" s="99" t="n">
        <f aca="false">K118</f>
        <v>-0.0015</v>
      </c>
      <c r="M118" s="32" t="n">
        <f aca="false">VLOOKUP($A118,Table,MATCH(M$4,Curves,0))</f>
        <v>0.01</v>
      </c>
      <c r="N118" s="98" t="n">
        <f aca="false">VLOOKUP($A118,Table,MATCH(N$4,Curves,0))</f>
        <v>0.02</v>
      </c>
      <c r="O118" s="99" t="n">
        <f aca="false">N118</f>
        <v>0.02</v>
      </c>
      <c r="P118" s="100"/>
      <c r="Q118" s="99" t="n">
        <f aca="false">O118+L118+I118</f>
        <v>3.2015</v>
      </c>
      <c r="R118" s="100"/>
      <c r="S118" s="35" t="n">
        <f aca="false">A119-A118</f>
        <v>30</v>
      </c>
      <c r="T118" s="101" t="n">
        <f aca="false">CHOOSE(F$3,A119+24,A118)</f>
        <v>40172</v>
      </c>
      <c r="U118" s="35" t="n">
        <f aca="false">T118-C$3</f>
        <v>3398</v>
      </c>
      <c r="V118" s="32" t="n">
        <f aca="false">VLOOKUP($A118,Table,MATCH(V$4,Curves,0))</f>
        <v>0.070577625954141</v>
      </c>
      <c r="W118" s="102" t="n">
        <f aca="false">1/(1+CHOOSE(F$3,(V119+($K$3/10000))/2,(V118+($K$3/10000))/2))^(2*U118/365.25)</f>
        <v>0.524523834612788</v>
      </c>
      <c r="X118" s="35" t="n">
        <f aca="false">IF(AND(mthbeg&lt;=A118,mthend&gt;=A118),1,0)</f>
        <v>0</v>
      </c>
      <c r="Y118" s="35" t="n">
        <f aca="false">S118*X118</f>
        <v>0</v>
      </c>
      <c r="AA118" s="89" t="n">
        <f aca="false">F118*G118</f>
        <v>0</v>
      </c>
      <c r="AB118" s="89" t="n">
        <f aca="false">$F118*H118</f>
        <v>0</v>
      </c>
      <c r="AC118" s="89" t="n">
        <f aca="false">$F118*I118</f>
        <v>0</v>
      </c>
      <c r="AD118" s="89" t="n">
        <f aca="false">$F118*J118</f>
        <v>-0</v>
      </c>
      <c r="AE118" s="89" t="n">
        <f aca="false">$F118*K118</f>
        <v>-0</v>
      </c>
      <c r="AF118" s="89" t="n">
        <f aca="false">$F118*L118</f>
        <v>-0</v>
      </c>
      <c r="AG118" s="89" t="n">
        <f aca="false">$F118*M118</f>
        <v>0</v>
      </c>
      <c r="AH118" s="89" t="n">
        <f aca="false">$F118*N118</f>
        <v>0</v>
      </c>
      <c r="AI118" s="89" t="n">
        <f aca="false">F118*O118</f>
        <v>0</v>
      </c>
      <c r="AJ118" s="93"/>
      <c r="AK118" s="89" t="n">
        <f aca="false">CHOOSE($G$3,AB118-AC118,AC118-AB118)</f>
        <v>0</v>
      </c>
      <c r="AL118" s="89" t="n">
        <f aca="false">CHOOSE($G$3,AE118-AF118,AF118-AE118)</f>
        <v>0</v>
      </c>
      <c r="AM118" s="89" t="n">
        <f aca="false">CHOOSE($G$3,AH118-AI118,AI118-AH118)</f>
        <v>0</v>
      </c>
      <c r="AN118" s="103" t="n">
        <f aca="false">SUM(AK118:AM118)</f>
        <v>0</v>
      </c>
      <c r="AP118" s="89" t="n">
        <f aca="false">CHOOSE($G$3,AA118-AB118,AB118-AA118)</f>
        <v>0</v>
      </c>
      <c r="AQ118" s="89" t="n">
        <f aca="false">CHOOSE($G$3,AD118-AE118,AE118-AD118)</f>
        <v>0</v>
      </c>
      <c r="AR118" s="89" t="n">
        <f aca="false">CHOOSE($G$3,AG118-AH118,AH118-AG118)</f>
        <v>0</v>
      </c>
      <c r="AS118" s="103" t="n">
        <f aca="false">AP118+AQ118+AR118</f>
        <v>0</v>
      </c>
      <c r="AT118" s="103"/>
      <c r="AU118" s="90" t="n">
        <f aca="false">AS118+AN118</f>
        <v>0</v>
      </c>
      <c r="AW118" s="90" t="n">
        <f aca="false">AI118+AF118+AC118</f>
        <v>0</v>
      </c>
      <c r="AX118" s="104"/>
    </row>
    <row r="119" customFormat="false" ht="12.75" hidden="false" customHeight="false" outlineLevel="0" collapsed="false">
      <c r="A119" s="94" t="n">
        <f aca="false">EDATE(A118,1)</f>
        <v>40148</v>
      </c>
      <c r="B119" s="95" t="n">
        <f aca="false">VLOOKUP(MONTH(A119),Volumes,3)</f>
        <v>10000</v>
      </c>
      <c r="C119" s="96"/>
      <c r="D119" s="97" t="n">
        <f aca="false">B119+C119</f>
        <v>10000</v>
      </c>
      <c r="E119" s="84" t="n">
        <f aca="false">IF(X119=0,0,IF(AND(X119=1,$H$3=1),D119*S119,IF($H$3=2,D119,"N/A")))</f>
        <v>0</v>
      </c>
      <c r="F119" s="84" t="n">
        <f aca="false">E119*W119</f>
        <v>0</v>
      </c>
      <c r="G119" s="32" t="n">
        <f aca="false">VLOOKUP($A119,Table,MATCH(G$4,Curves,0))</f>
        <v>3.251</v>
      </c>
      <c r="H119" s="98" t="n">
        <f aca="false">G119</f>
        <v>3.251</v>
      </c>
      <c r="I119" s="99" t="n">
        <f aca="false">H119</f>
        <v>3.251</v>
      </c>
      <c r="J119" s="32" t="n">
        <f aca="false">VLOOKUP($A119,Table,MATCH(J$4,Curves,0))</f>
        <v>-0.0015</v>
      </c>
      <c r="K119" s="98" t="n">
        <f aca="false">J119</f>
        <v>-0.0015</v>
      </c>
      <c r="L119" s="99" t="n">
        <f aca="false">K119</f>
        <v>-0.0015</v>
      </c>
      <c r="M119" s="32" t="n">
        <f aca="false">VLOOKUP($A119,Table,MATCH(M$4,Curves,0))</f>
        <v>0.01</v>
      </c>
      <c r="N119" s="98" t="n">
        <f aca="false">VLOOKUP($A119,Table,MATCH(N$4,Curves,0))</f>
        <v>0.02</v>
      </c>
      <c r="O119" s="99" t="n">
        <f aca="false">N119</f>
        <v>0.02</v>
      </c>
      <c r="P119" s="100"/>
      <c r="Q119" s="99" t="n">
        <f aca="false">O119+L119+I119</f>
        <v>3.2695</v>
      </c>
      <c r="R119" s="100"/>
      <c r="S119" s="35" t="n">
        <f aca="false">A120-A119</f>
        <v>31</v>
      </c>
      <c r="T119" s="101" t="n">
        <f aca="false">CHOOSE(F$3,A120+24,A119)</f>
        <v>40203</v>
      </c>
      <c r="U119" s="35" t="n">
        <f aca="false">T119-C$3</f>
        <v>3429</v>
      </c>
      <c r="V119" s="32" t="n">
        <f aca="false">VLOOKUP($A119,Table,MATCH(V$4,Curves,0))</f>
        <v>0.070575979231707</v>
      </c>
      <c r="W119" s="102" t="n">
        <f aca="false">1/(1+CHOOSE(F$3,(V120+($K$3/10000))/2,(V119+($K$3/10000))/2))^(2*U119/365.25)</f>
        <v>0.52145320756904</v>
      </c>
      <c r="X119" s="35" t="n">
        <f aca="false">IF(AND(mthbeg&lt;=A119,mthend&gt;=A119),1,0)</f>
        <v>0</v>
      </c>
      <c r="Y119" s="35" t="n">
        <f aca="false">S119*X119</f>
        <v>0</v>
      </c>
      <c r="AA119" s="89" t="n">
        <f aca="false">F119*G119</f>
        <v>0</v>
      </c>
      <c r="AB119" s="89" t="n">
        <f aca="false">$F119*H119</f>
        <v>0</v>
      </c>
      <c r="AC119" s="89" t="n">
        <f aca="false">$F119*I119</f>
        <v>0</v>
      </c>
      <c r="AD119" s="89" t="n">
        <f aca="false">$F119*J119</f>
        <v>-0</v>
      </c>
      <c r="AE119" s="89" t="n">
        <f aca="false">$F119*K119</f>
        <v>-0</v>
      </c>
      <c r="AF119" s="89" t="n">
        <f aca="false">$F119*L119</f>
        <v>-0</v>
      </c>
      <c r="AG119" s="89" t="n">
        <f aca="false">$F119*M119</f>
        <v>0</v>
      </c>
      <c r="AH119" s="89" t="n">
        <f aca="false">$F119*N119</f>
        <v>0</v>
      </c>
      <c r="AI119" s="89" t="n">
        <f aca="false">F119*O119</f>
        <v>0</v>
      </c>
      <c r="AJ119" s="93"/>
      <c r="AK119" s="89" t="n">
        <f aca="false">CHOOSE($G$3,AB119-AC119,AC119-AB119)</f>
        <v>0</v>
      </c>
      <c r="AL119" s="89" t="n">
        <f aca="false">CHOOSE($G$3,AE119-AF119,AF119-AE119)</f>
        <v>0</v>
      </c>
      <c r="AM119" s="89" t="n">
        <f aca="false">CHOOSE($G$3,AH119-AI119,AI119-AH119)</f>
        <v>0</v>
      </c>
      <c r="AN119" s="103" t="n">
        <f aca="false">SUM(AK119:AM119)</f>
        <v>0</v>
      </c>
      <c r="AP119" s="89" t="n">
        <f aca="false">CHOOSE($G$3,AA119-AB119,AB119-AA119)</f>
        <v>0</v>
      </c>
      <c r="AQ119" s="89" t="n">
        <f aca="false">CHOOSE($G$3,AD119-AE119,AE119-AD119)</f>
        <v>0</v>
      </c>
      <c r="AR119" s="89" t="n">
        <f aca="false">CHOOSE($G$3,AG119-AH119,AH119-AG119)</f>
        <v>0</v>
      </c>
      <c r="AS119" s="103" t="n">
        <f aca="false">AP119+AQ119+AR119</f>
        <v>0</v>
      </c>
      <c r="AT119" s="103"/>
      <c r="AU119" s="90" t="n">
        <f aca="false">AS119+AN119</f>
        <v>0</v>
      </c>
      <c r="AW119" s="90" t="n">
        <f aca="false">AI119+AF119+AC119</f>
        <v>0</v>
      </c>
      <c r="AX119" s="104"/>
    </row>
    <row r="120" customFormat="false" ht="12.75" hidden="false" customHeight="false" outlineLevel="0" collapsed="false">
      <c r="A120" s="94" t="n">
        <f aca="false">EDATE(A119,1)</f>
        <v>40179</v>
      </c>
      <c r="B120" s="95" t="n">
        <f aca="false">VLOOKUP(MONTH(A120),Volumes,3)</f>
        <v>10000</v>
      </c>
      <c r="C120" s="96"/>
      <c r="D120" s="97" t="n">
        <f aca="false">B120+C120</f>
        <v>10000</v>
      </c>
      <c r="E120" s="84" t="n">
        <f aca="false">IF(X120=0,0,IF(AND(X120=1,$H$3=1),D120*S120,IF($H$3=2,D120,"N/A")))</f>
        <v>0</v>
      </c>
      <c r="F120" s="84" t="n">
        <f aca="false">E120*W120</f>
        <v>0</v>
      </c>
      <c r="G120" s="32" t="n">
        <f aca="false">VLOOKUP($A120,Table,MATCH(G$4,Curves,0))</f>
        <v>3.436</v>
      </c>
      <c r="H120" s="98" t="n">
        <f aca="false">G120</f>
        <v>3.436</v>
      </c>
      <c r="I120" s="99" t="n">
        <f aca="false">H120</f>
        <v>3.436</v>
      </c>
      <c r="J120" s="32" t="n">
        <f aca="false">VLOOKUP($A120,Table,MATCH(J$4,Curves,0))</f>
        <v>-0.0015</v>
      </c>
      <c r="K120" s="98" t="n">
        <f aca="false">J120</f>
        <v>-0.0015</v>
      </c>
      <c r="L120" s="99" t="n">
        <f aca="false">K120</f>
        <v>-0.0015</v>
      </c>
      <c r="M120" s="32" t="n">
        <f aca="false">VLOOKUP($A120,Table,MATCH(M$4,Curves,0))</f>
        <v>0.01</v>
      </c>
      <c r="N120" s="98" t="n">
        <f aca="false">VLOOKUP($A120,Table,MATCH(N$4,Curves,0))</f>
        <v>0.02</v>
      </c>
      <c r="O120" s="99" t="n">
        <f aca="false">N120</f>
        <v>0.02</v>
      </c>
      <c r="P120" s="100"/>
      <c r="Q120" s="99" t="n">
        <f aca="false">O120+L120+I120</f>
        <v>3.4545</v>
      </c>
      <c r="R120" s="100"/>
      <c r="S120" s="35" t="n">
        <f aca="false">A121-A120</f>
        <v>31</v>
      </c>
      <c r="T120" s="101" t="n">
        <f aca="false">CHOOSE(F$3,A121+24,A120)</f>
        <v>40234</v>
      </c>
      <c r="U120" s="35" t="n">
        <f aca="false">T120-C$3</f>
        <v>3460</v>
      </c>
      <c r="V120" s="32" t="n">
        <f aca="false">VLOOKUP($A120,Table,MATCH(V$4,Curves,0))</f>
        <v>0.070574277618526</v>
      </c>
      <c r="W120" s="102" t="n">
        <f aca="false">1/(1+CHOOSE(F$3,(V121+($K$3/10000))/2,(V120+($K$3/10000))/2))^(2*U120/365.25)</f>
        <v>0.518400700993131</v>
      </c>
      <c r="X120" s="35" t="n">
        <f aca="false">IF(AND(mthbeg&lt;=A120,mthend&gt;=A120),1,0)</f>
        <v>0</v>
      </c>
      <c r="Y120" s="35" t="n">
        <f aca="false">S120*X120</f>
        <v>0</v>
      </c>
      <c r="AA120" s="89" t="n">
        <f aca="false">F120*G120</f>
        <v>0</v>
      </c>
      <c r="AB120" s="89" t="n">
        <f aca="false">$F120*H120</f>
        <v>0</v>
      </c>
      <c r="AC120" s="89" t="n">
        <f aca="false">$F120*I120</f>
        <v>0</v>
      </c>
      <c r="AD120" s="89" t="n">
        <f aca="false">$F120*J120</f>
        <v>-0</v>
      </c>
      <c r="AE120" s="89" t="n">
        <f aca="false">$F120*K120</f>
        <v>-0</v>
      </c>
      <c r="AF120" s="89" t="n">
        <f aca="false">$F120*L120</f>
        <v>-0</v>
      </c>
      <c r="AG120" s="89" t="n">
        <f aca="false">$F120*M120</f>
        <v>0</v>
      </c>
      <c r="AH120" s="89" t="n">
        <f aca="false">$F120*N120</f>
        <v>0</v>
      </c>
      <c r="AI120" s="89" t="n">
        <f aca="false">F120*O120</f>
        <v>0</v>
      </c>
      <c r="AJ120" s="93"/>
      <c r="AK120" s="89" t="n">
        <f aca="false">CHOOSE($G$3,AB120-AC120,AC120-AB120)</f>
        <v>0</v>
      </c>
      <c r="AL120" s="89" t="n">
        <f aca="false">CHOOSE($G$3,AE120-AF120,AF120-AE120)</f>
        <v>0</v>
      </c>
      <c r="AM120" s="89" t="n">
        <f aca="false">CHOOSE($G$3,AH120-AI120,AI120-AH120)</f>
        <v>0</v>
      </c>
      <c r="AN120" s="103" t="n">
        <f aca="false">SUM(AK120:AM120)</f>
        <v>0</v>
      </c>
      <c r="AP120" s="89" t="n">
        <f aca="false">CHOOSE($G$3,AA120-AB120,AB120-AA120)</f>
        <v>0</v>
      </c>
      <c r="AQ120" s="89" t="n">
        <f aca="false">CHOOSE($G$3,AD120-AE120,AE120-AD120)</f>
        <v>0</v>
      </c>
      <c r="AR120" s="89" t="n">
        <f aca="false">CHOOSE($G$3,AG120-AH120,AH120-AG120)</f>
        <v>0</v>
      </c>
      <c r="AS120" s="103" t="n">
        <f aca="false">AP120+AQ120+AR120</f>
        <v>0</v>
      </c>
      <c r="AT120" s="103"/>
      <c r="AU120" s="90" t="n">
        <f aca="false">AS120+AN120</f>
        <v>0</v>
      </c>
      <c r="AW120" s="90" t="n">
        <f aca="false">AI120+AF120+AC120</f>
        <v>0</v>
      </c>
      <c r="AX120" s="104"/>
    </row>
    <row r="121" customFormat="false" ht="12.75" hidden="false" customHeight="false" outlineLevel="0" collapsed="false">
      <c r="A121" s="94" t="n">
        <f aca="false">EDATE(A120,1)</f>
        <v>40210</v>
      </c>
      <c r="B121" s="95" t="n">
        <f aca="false">VLOOKUP(MONTH(A121),Volumes,3)</f>
        <v>10000</v>
      </c>
      <c r="C121" s="96"/>
      <c r="D121" s="97" t="n">
        <f aca="false">B121+C121</f>
        <v>10000</v>
      </c>
      <c r="E121" s="84" t="n">
        <f aca="false">IF(X121=0,0,IF(AND(X121=1,$H$3=1),D121*S121,IF($H$3=2,D121,"N/A")))</f>
        <v>0</v>
      </c>
      <c r="F121" s="84" t="n">
        <f aca="false">E121*W121</f>
        <v>0</v>
      </c>
      <c r="G121" s="32" t="n">
        <f aca="false">VLOOKUP($A121,Table,MATCH(G$4,Curves,0))</f>
        <v>3.334</v>
      </c>
      <c r="H121" s="98" t="n">
        <f aca="false">G121</f>
        <v>3.334</v>
      </c>
      <c r="I121" s="99" t="n">
        <f aca="false">H121</f>
        <v>3.334</v>
      </c>
      <c r="J121" s="32" t="n">
        <f aca="false">VLOOKUP($A121,Table,MATCH(J$4,Curves,0))</f>
        <v>-0.0015</v>
      </c>
      <c r="K121" s="98" t="n">
        <f aca="false">J121</f>
        <v>-0.0015</v>
      </c>
      <c r="L121" s="99" t="n">
        <f aca="false">K121</f>
        <v>-0.0015</v>
      </c>
      <c r="M121" s="32" t="n">
        <f aca="false">VLOOKUP($A121,Table,MATCH(M$4,Curves,0))</f>
        <v>0.01</v>
      </c>
      <c r="N121" s="98" t="n">
        <f aca="false">VLOOKUP($A121,Table,MATCH(N$4,Curves,0))</f>
        <v>0.02</v>
      </c>
      <c r="O121" s="99" t="n">
        <f aca="false">N121</f>
        <v>0.02</v>
      </c>
      <c r="P121" s="100"/>
      <c r="Q121" s="99" t="n">
        <f aca="false">O121+L121+I121</f>
        <v>3.3525</v>
      </c>
      <c r="R121" s="100"/>
      <c r="S121" s="35" t="n">
        <f aca="false">A122-A121</f>
        <v>28</v>
      </c>
      <c r="T121" s="101" t="n">
        <f aca="false">CHOOSE(F$3,A122+24,A121)</f>
        <v>40262</v>
      </c>
      <c r="U121" s="35" t="n">
        <f aca="false">T121-C$3</f>
        <v>3488</v>
      </c>
      <c r="V121" s="32" t="n">
        <f aca="false">VLOOKUP($A121,Table,MATCH(V$4,Curves,0))</f>
        <v>0.070572576005346</v>
      </c>
      <c r="W121" s="102" t="n">
        <f aca="false">1/(1+CHOOSE(F$3,(V122+($K$3/10000))/2,(V121+($K$3/10000))/2))^(2*U121/365.25)</f>
        <v>0.515659083550325</v>
      </c>
      <c r="X121" s="35" t="n">
        <f aca="false">IF(AND(mthbeg&lt;=A121,mthend&gt;=A121),1,0)</f>
        <v>0</v>
      </c>
      <c r="Y121" s="35" t="n">
        <f aca="false">S121*X121</f>
        <v>0</v>
      </c>
      <c r="AA121" s="89" t="n">
        <f aca="false">F121*G121</f>
        <v>0</v>
      </c>
      <c r="AB121" s="89" t="n">
        <f aca="false">$F121*H121</f>
        <v>0</v>
      </c>
      <c r="AC121" s="89" t="n">
        <f aca="false">$F121*I121</f>
        <v>0</v>
      </c>
      <c r="AD121" s="89" t="n">
        <f aca="false">$F121*J121</f>
        <v>-0</v>
      </c>
      <c r="AE121" s="89" t="n">
        <f aca="false">$F121*K121</f>
        <v>-0</v>
      </c>
      <c r="AF121" s="89" t="n">
        <f aca="false">$F121*L121</f>
        <v>-0</v>
      </c>
      <c r="AG121" s="89" t="n">
        <f aca="false">$F121*M121</f>
        <v>0</v>
      </c>
      <c r="AH121" s="89" t="n">
        <f aca="false">$F121*N121</f>
        <v>0</v>
      </c>
      <c r="AI121" s="89" t="n">
        <f aca="false">F121*O121</f>
        <v>0</v>
      </c>
      <c r="AJ121" s="93"/>
      <c r="AK121" s="89" t="n">
        <f aca="false">CHOOSE($G$3,AB121-AC121,AC121-AB121)</f>
        <v>0</v>
      </c>
      <c r="AL121" s="89" t="n">
        <f aca="false">CHOOSE($G$3,AE121-AF121,AF121-AE121)</f>
        <v>0</v>
      </c>
      <c r="AM121" s="89" t="n">
        <f aca="false">CHOOSE($G$3,AH121-AI121,AI121-AH121)</f>
        <v>0</v>
      </c>
      <c r="AN121" s="103" t="n">
        <f aca="false">SUM(AK121:AM121)</f>
        <v>0</v>
      </c>
      <c r="AP121" s="89" t="n">
        <f aca="false">CHOOSE($G$3,AA121-AB121,AB121-AA121)</f>
        <v>0</v>
      </c>
      <c r="AQ121" s="89" t="n">
        <f aca="false">CHOOSE($G$3,AD121-AE121,AE121-AD121)</f>
        <v>0</v>
      </c>
      <c r="AR121" s="89" t="n">
        <f aca="false">CHOOSE($G$3,AG121-AH121,AH121-AG121)</f>
        <v>0</v>
      </c>
      <c r="AS121" s="103" t="n">
        <f aca="false">AP121+AQ121+AR121</f>
        <v>0</v>
      </c>
      <c r="AT121" s="103"/>
      <c r="AU121" s="90" t="n">
        <f aca="false">AS121+AN121</f>
        <v>0</v>
      </c>
      <c r="AW121" s="90" t="n">
        <f aca="false">AI121+AF121+AC121</f>
        <v>0</v>
      </c>
      <c r="AX121" s="104"/>
    </row>
    <row r="122" customFormat="false" ht="12.75" hidden="false" customHeight="false" outlineLevel="0" collapsed="false">
      <c r="A122" s="94" t="n">
        <f aca="false">EDATE(A121,1)</f>
        <v>40238</v>
      </c>
      <c r="B122" s="95" t="n">
        <f aca="false">VLOOKUP(MONTH(A122),Volumes,3)</f>
        <v>10000</v>
      </c>
      <c r="C122" s="96"/>
      <c r="D122" s="97" t="n">
        <f aca="false">B122+C122</f>
        <v>10000</v>
      </c>
      <c r="E122" s="84" t="n">
        <f aca="false">IF(X122=0,0,IF(AND(X122=1,$H$3=1),D122*S122,IF($H$3=2,D122,"N/A")))</f>
        <v>0</v>
      </c>
      <c r="F122" s="84" t="n">
        <f aca="false">E122*W122</f>
        <v>0</v>
      </c>
      <c r="G122" s="32" t="n">
        <f aca="false">VLOOKUP($A122,Table,MATCH(G$4,Curves,0))</f>
        <v>3.215</v>
      </c>
      <c r="H122" s="98" t="n">
        <f aca="false">G122</f>
        <v>3.215</v>
      </c>
      <c r="I122" s="99" t="n">
        <f aca="false">H122</f>
        <v>3.215</v>
      </c>
      <c r="J122" s="32" t="n">
        <f aca="false">VLOOKUP($A122,Table,MATCH(J$4,Curves,0))</f>
        <v>-0.0015</v>
      </c>
      <c r="K122" s="98" t="n">
        <f aca="false">J122</f>
        <v>-0.0015</v>
      </c>
      <c r="L122" s="99" t="n">
        <f aca="false">K122</f>
        <v>-0.0015</v>
      </c>
      <c r="M122" s="32" t="n">
        <f aca="false">VLOOKUP($A122,Table,MATCH(M$4,Curves,0))</f>
        <v>0.01</v>
      </c>
      <c r="N122" s="98" t="n">
        <f aca="false">VLOOKUP($A122,Table,MATCH(N$4,Curves,0))</f>
        <v>0.02</v>
      </c>
      <c r="O122" s="99" t="n">
        <f aca="false">N122</f>
        <v>0.02</v>
      </c>
      <c r="P122" s="100"/>
      <c r="Q122" s="99" t="n">
        <f aca="false">O122+L122+I122</f>
        <v>3.2335</v>
      </c>
      <c r="R122" s="100"/>
      <c r="S122" s="35" t="n">
        <f aca="false">A123-A122</f>
        <v>31</v>
      </c>
      <c r="T122" s="101" t="n">
        <f aca="false">CHOOSE(F$3,A123+24,A122)</f>
        <v>40293</v>
      </c>
      <c r="U122" s="35" t="n">
        <f aca="false">T122-C$3</f>
        <v>3519</v>
      </c>
      <c r="V122" s="32" t="n">
        <f aca="false">VLOOKUP($A122,Table,MATCH(V$4,Curves,0))</f>
        <v>0.070571039064411</v>
      </c>
      <c r="W122" s="102" t="n">
        <f aca="false">1/(1+CHOOSE(F$3,(V123+($K$3/10000))/2,(V122+($K$3/10000))/2))^(2*U122/365.25)</f>
        <v>0.512640767105254</v>
      </c>
      <c r="X122" s="35" t="n">
        <f aca="false">IF(AND(mthbeg&lt;=A122,mthend&gt;=A122),1,0)</f>
        <v>0</v>
      </c>
      <c r="Y122" s="35" t="n">
        <f aca="false">S122*X122</f>
        <v>0</v>
      </c>
      <c r="AA122" s="89" t="n">
        <f aca="false">F122*G122</f>
        <v>0</v>
      </c>
      <c r="AB122" s="89" t="n">
        <f aca="false">$F122*H122</f>
        <v>0</v>
      </c>
      <c r="AC122" s="89" t="n">
        <f aca="false">$F122*I122</f>
        <v>0</v>
      </c>
      <c r="AD122" s="89" t="n">
        <f aca="false">$F122*J122</f>
        <v>-0</v>
      </c>
      <c r="AE122" s="89" t="n">
        <f aca="false">$F122*K122</f>
        <v>-0</v>
      </c>
      <c r="AF122" s="89" t="n">
        <f aca="false">$F122*L122</f>
        <v>-0</v>
      </c>
      <c r="AG122" s="89" t="n">
        <f aca="false">$F122*M122</f>
        <v>0</v>
      </c>
      <c r="AH122" s="89" t="n">
        <f aca="false">$F122*N122</f>
        <v>0</v>
      </c>
      <c r="AI122" s="89" t="n">
        <f aca="false">F122*O122</f>
        <v>0</v>
      </c>
      <c r="AJ122" s="93"/>
      <c r="AK122" s="89" t="n">
        <f aca="false">CHOOSE($G$3,AB122-AC122,AC122-AB122)</f>
        <v>0</v>
      </c>
      <c r="AL122" s="89" t="n">
        <f aca="false">CHOOSE($G$3,AE122-AF122,AF122-AE122)</f>
        <v>0</v>
      </c>
      <c r="AM122" s="89" t="n">
        <f aca="false">CHOOSE($G$3,AH122-AI122,AI122-AH122)</f>
        <v>0</v>
      </c>
      <c r="AN122" s="103" t="n">
        <f aca="false">SUM(AK122:AM122)</f>
        <v>0</v>
      </c>
      <c r="AP122" s="89" t="n">
        <f aca="false">CHOOSE($G$3,AA122-AB122,AB122-AA122)</f>
        <v>0</v>
      </c>
      <c r="AQ122" s="89" t="n">
        <f aca="false">CHOOSE($G$3,AD122-AE122,AE122-AD122)</f>
        <v>0</v>
      </c>
      <c r="AR122" s="89" t="n">
        <f aca="false">CHOOSE($G$3,AG122-AH122,AH122-AG122)</f>
        <v>0</v>
      </c>
      <c r="AS122" s="103" t="n">
        <f aca="false">AP122+AQ122+AR122</f>
        <v>0</v>
      </c>
      <c r="AT122" s="103"/>
      <c r="AU122" s="90" t="n">
        <f aca="false">AS122+AN122</f>
        <v>0</v>
      </c>
      <c r="AW122" s="90" t="n">
        <f aca="false">AI122+AF122+AC122</f>
        <v>0</v>
      </c>
      <c r="AX122" s="104"/>
    </row>
    <row r="123" customFormat="false" ht="12.75" hidden="false" customHeight="false" outlineLevel="0" collapsed="false">
      <c r="A123" s="94" t="n">
        <f aca="false">EDATE(A122,1)</f>
        <v>40269</v>
      </c>
      <c r="B123" s="95" t="n">
        <f aca="false">VLOOKUP(MONTH(A123),Volumes,3)</f>
        <v>10000</v>
      </c>
      <c r="C123" s="96"/>
      <c r="D123" s="97" t="n">
        <f aca="false">B123+C123</f>
        <v>10000</v>
      </c>
      <c r="E123" s="84" t="n">
        <f aca="false">IF(X123=0,0,IF(AND(X123=1,$H$3=1),D123*S123,IF($H$3=2,D123,"N/A")))</f>
        <v>0</v>
      </c>
      <c r="F123" s="84" t="n">
        <f aca="false">E123*W123</f>
        <v>0</v>
      </c>
      <c r="G123" s="32" t="n">
        <f aca="false">VLOOKUP($A123,Table,MATCH(G$4,Curves,0))</f>
        <v>3.096</v>
      </c>
      <c r="H123" s="98" t="n">
        <f aca="false">G123</f>
        <v>3.096</v>
      </c>
      <c r="I123" s="99" t="n">
        <f aca="false">H123</f>
        <v>3.096</v>
      </c>
      <c r="J123" s="32" t="n">
        <f aca="false">VLOOKUP($A123,Table,MATCH(J$4,Curves,0))</f>
        <v>0.011</v>
      </c>
      <c r="K123" s="98" t="n">
        <f aca="false">J123</f>
        <v>0.011</v>
      </c>
      <c r="L123" s="99" t="n">
        <f aca="false">K123</f>
        <v>0.011</v>
      </c>
      <c r="M123" s="32" t="n">
        <f aca="false">VLOOKUP($A123,Table,MATCH(M$4,Curves,0))</f>
        <v>0.01</v>
      </c>
      <c r="N123" s="98" t="n">
        <f aca="false">VLOOKUP($A123,Table,MATCH(N$4,Curves,0))</f>
        <v>0.02</v>
      </c>
      <c r="O123" s="99" t="n">
        <f aca="false">N123</f>
        <v>0.02</v>
      </c>
      <c r="P123" s="100"/>
      <c r="Q123" s="99" t="n">
        <f aca="false">O123+L123+I123</f>
        <v>3.127</v>
      </c>
      <c r="R123" s="100"/>
      <c r="S123" s="35" t="n">
        <f aca="false">A124-A123</f>
        <v>30</v>
      </c>
      <c r="T123" s="101" t="n">
        <f aca="false">CHOOSE(F$3,A124+24,A123)</f>
        <v>40323</v>
      </c>
      <c r="U123" s="35" t="n">
        <f aca="false">T123-C$3</f>
        <v>3549</v>
      </c>
      <c r="V123" s="32" t="n">
        <f aca="false">VLOOKUP($A123,Table,MATCH(V$4,Curves,0))</f>
        <v>0.070569337451233</v>
      </c>
      <c r="W123" s="102" t="n">
        <f aca="false">1/(1+CHOOSE(F$3,(V124+($K$3/10000))/2,(V123+($K$3/10000))/2))^(2*U123/365.25)</f>
        <v>0.509736773676344</v>
      </c>
      <c r="X123" s="35" t="n">
        <f aca="false">IF(AND(mthbeg&lt;=A123,mthend&gt;=A123),1,0)</f>
        <v>0</v>
      </c>
      <c r="Y123" s="35" t="n">
        <f aca="false">S123*X123</f>
        <v>0</v>
      </c>
      <c r="AA123" s="89" t="n">
        <f aca="false">F123*G123</f>
        <v>0</v>
      </c>
      <c r="AB123" s="89" t="n">
        <f aca="false">$F123*H123</f>
        <v>0</v>
      </c>
      <c r="AC123" s="89" t="n">
        <f aca="false">$F123*I123</f>
        <v>0</v>
      </c>
      <c r="AD123" s="89" t="n">
        <f aca="false">$F123*J123</f>
        <v>0</v>
      </c>
      <c r="AE123" s="89" t="n">
        <f aca="false">$F123*K123</f>
        <v>0</v>
      </c>
      <c r="AF123" s="89" t="n">
        <f aca="false">$F123*L123</f>
        <v>0</v>
      </c>
      <c r="AG123" s="89" t="n">
        <f aca="false">$F123*M123</f>
        <v>0</v>
      </c>
      <c r="AH123" s="89" t="n">
        <f aca="false">$F123*N123</f>
        <v>0</v>
      </c>
      <c r="AI123" s="89" t="n">
        <f aca="false">F123*O123</f>
        <v>0</v>
      </c>
      <c r="AJ123" s="93"/>
      <c r="AK123" s="89" t="n">
        <f aca="false">CHOOSE($G$3,AB123-AC123,AC123-AB123)</f>
        <v>0</v>
      </c>
      <c r="AL123" s="89" t="n">
        <f aca="false">CHOOSE($G$3,AE123-AF123,AF123-AE123)</f>
        <v>0</v>
      </c>
      <c r="AM123" s="89" t="n">
        <f aca="false">CHOOSE($G$3,AH123-AI123,AI123-AH123)</f>
        <v>0</v>
      </c>
      <c r="AN123" s="103" t="n">
        <f aca="false">SUM(AK123:AM123)</f>
        <v>0</v>
      </c>
      <c r="AP123" s="89" t="n">
        <f aca="false">CHOOSE($G$3,AA123-AB123,AB123-AA123)</f>
        <v>0</v>
      </c>
      <c r="AQ123" s="89" t="n">
        <f aca="false">CHOOSE($G$3,AD123-AE123,AE123-AD123)</f>
        <v>0</v>
      </c>
      <c r="AR123" s="89" t="n">
        <f aca="false">CHOOSE($G$3,AG123-AH123,AH123-AG123)</f>
        <v>0</v>
      </c>
      <c r="AS123" s="103" t="n">
        <f aca="false">AP123+AQ123+AR123</f>
        <v>0</v>
      </c>
      <c r="AT123" s="103"/>
      <c r="AU123" s="90" t="n">
        <f aca="false">AS123+AN123</f>
        <v>0</v>
      </c>
      <c r="AW123" s="90" t="n">
        <f aca="false">AI123+AF123+AC123</f>
        <v>0</v>
      </c>
      <c r="AX123" s="104"/>
    </row>
    <row r="124" customFormat="false" ht="12.75" hidden="false" customHeight="false" outlineLevel="0" collapsed="false">
      <c r="A124" s="94" t="n">
        <f aca="false">EDATE(A123,1)</f>
        <v>40299</v>
      </c>
      <c r="B124" s="95" t="n">
        <f aca="false">VLOOKUP(MONTH(A124),Volumes,3)</f>
        <v>10000</v>
      </c>
      <c r="C124" s="96"/>
      <c r="D124" s="97" t="n">
        <f aca="false">B124+C124</f>
        <v>10000</v>
      </c>
      <c r="E124" s="84" t="n">
        <f aca="false">IF(X124=0,0,IF(AND(X124=1,$H$3=1),D124*S124,IF($H$3=2,D124,"N/A")))</f>
        <v>0</v>
      </c>
      <c r="F124" s="84" t="n">
        <f aca="false">E124*W124</f>
        <v>0</v>
      </c>
      <c r="G124" s="32" t="n">
        <f aca="false">VLOOKUP($A124,Table,MATCH(G$4,Curves,0))</f>
        <v>3.088</v>
      </c>
      <c r="H124" s="98" t="n">
        <f aca="false">G124</f>
        <v>3.088</v>
      </c>
      <c r="I124" s="99" t="n">
        <f aca="false">H124</f>
        <v>3.088</v>
      </c>
      <c r="J124" s="32" t="n">
        <f aca="false">VLOOKUP($A124,Table,MATCH(J$4,Curves,0))</f>
        <v>0.011</v>
      </c>
      <c r="K124" s="98" t="n">
        <f aca="false">J124</f>
        <v>0.011</v>
      </c>
      <c r="L124" s="99" t="n">
        <f aca="false">K124</f>
        <v>0.011</v>
      </c>
      <c r="M124" s="32" t="n">
        <f aca="false">VLOOKUP($A124,Table,MATCH(M$4,Curves,0))</f>
        <v>0.01</v>
      </c>
      <c r="N124" s="98" t="n">
        <f aca="false">VLOOKUP($A124,Table,MATCH(N$4,Curves,0))</f>
        <v>0.02</v>
      </c>
      <c r="O124" s="99" t="n">
        <f aca="false">N124</f>
        <v>0.02</v>
      </c>
      <c r="P124" s="100"/>
      <c r="Q124" s="99" t="n">
        <f aca="false">O124+L124+I124</f>
        <v>3.119</v>
      </c>
      <c r="R124" s="100"/>
      <c r="S124" s="35" t="n">
        <f aca="false">A125-A124</f>
        <v>31</v>
      </c>
      <c r="T124" s="101" t="n">
        <f aca="false">CHOOSE(F$3,A125+24,A124)</f>
        <v>40354</v>
      </c>
      <c r="U124" s="35" t="n">
        <f aca="false">T124-C$3</f>
        <v>3580</v>
      </c>
      <c r="V124" s="32" t="n">
        <f aca="false">VLOOKUP($A124,Table,MATCH(V$4,Curves,0))</f>
        <v>0.070567690728804</v>
      </c>
      <c r="W124" s="102" t="n">
        <f aca="false">1/(1+CHOOSE(F$3,(V125+($K$3/10000))/2,(V124+($K$3/10000))/2))^(2*U124/365.25)</f>
        <v>0.506753400612133</v>
      </c>
      <c r="X124" s="35" t="n">
        <f aca="false">IF(AND(mthbeg&lt;=A124,mthend&gt;=A124),1,0)</f>
        <v>0</v>
      </c>
      <c r="Y124" s="35" t="n">
        <f aca="false">S124*X124</f>
        <v>0</v>
      </c>
      <c r="AA124" s="89" t="n">
        <f aca="false">F124*G124</f>
        <v>0</v>
      </c>
      <c r="AB124" s="89" t="n">
        <f aca="false">$F124*H124</f>
        <v>0</v>
      </c>
      <c r="AC124" s="89" t="n">
        <f aca="false">$F124*I124</f>
        <v>0</v>
      </c>
      <c r="AD124" s="89" t="n">
        <f aca="false">$F124*J124</f>
        <v>0</v>
      </c>
      <c r="AE124" s="89" t="n">
        <f aca="false">$F124*K124</f>
        <v>0</v>
      </c>
      <c r="AF124" s="89" t="n">
        <f aca="false">$F124*L124</f>
        <v>0</v>
      </c>
      <c r="AG124" s="89" t="n">
        <f aca="false">$F124*M124</f>
        <v>0</v>
      </c>
      <c r="AH124" s="89" t="n">
        <f aca="false">$F124*N124</f>
        <v>0</v>
      </c>
      <c r="AI124" s="89" t="n">
        <f aca="false">F124*O124</f>
        <v>0</v>
      </c>
      <c r="AJ124" s="93"/>
      <c r="AK124" s="89" t="n">
        <f aca="false">CHOOSE($G$3,AB124-AC124,AC124-AB124)</f>
        <v>0</v>
      </c>
      <c r="AL124" s="89" t="n">
        <f aca="false">CHOOSE($G$3,AE124-AF124,AF124-AE124)</f>
        <v>0</v>
      </c>
      <c r="AM124" s="89" t="n">
        <f aca="false">CHOOSE($G$3,AH124-AI124,AI124-AH124)</f>
        <v>0</v>
      </c>
      <c r="AN124" s="103" t="n">
        <f aca="false">SUM(AK124:AM124)</f>
        <v>0</v>
      </c>
      <c r="AP124" s="89" t="n">
        <f aca="false">CHOOSE($G$3,AA124-AB124,AB124-AA124)</f>
        <v>0</v>
      </c>
      <c r="AQ124" s="89" t="n">
        <f aca="false">CHOOSE($G$3,AD124-AE124,AE124-AD124)</f>
        <v>0</v>
      </c>
      <c r="AR124" s="89" t="n">
        <f aca="false">CHOOSE($G$3,AG124-AH124,AH124-AG124)</f>
        <v>0</v>
      </c>
      <c r="AS124" s="103" t="n">
        <f aca="false">AP124+AQ124+AR124</f>
        <v>0</v>
      </c>
      <c r="AT124" s="103"/>
      <c r="AU124" s="90" t="n">
        <f aca="false">AS124+AN124</f>
        <v>0</v>
      </c>
      <c r="AW124" s="90" t="n">
        <f aca="false">AI124+AF124+AC124</f>
        <v>0</v>
      </c>
      <c r="AX124" s="104"/>
    </row>
    <row r="125" customFormat="false" ht="12.75" hidden="false" customHeight="false" outlineLevel="0" collapsed="false">
      <c r="A125" s="94" t="n">
        <f aca="false">EDATE(A124,1)</f>
        <v>40330</v>
      </c>
      <c r="B125" s="95" t="n">
        <f aca="false">VLOOKUP(MONTH(A125),Volumes,3)</f>
        <v>10000</v>
      </c>
      <c r="C125" s="96"/>
      <c r="D125" s="97" t="n">
        <f aca="false">B125+C125</f>
        <v>10000</v>
      </c>
      <c r="E125" s="84" t="n">
        <f aca="false">IF(X125=0,0,IF(AND(X125=1,$H$3=1),D125*S125,IF($H$3=2,D125,"N/A")))</f>
        <v>0</v>
      </c>
      <c r="F125" s="84" t="n">
        <f aca="false">E125*W125</f>
        <v>0</v>
      </c>
      <c r="G125" s="32" t="n">
        <f aca="false">VLOOKUP($A125,Table,MATCH(G$4,Curves,0))</f>
        <v>3.127</v>
      </c>
      <c r="H125" s="98" t="n">
        <f aca="false">G125</f>
        <v>3.127</v>
      </c>
      <c r="I125" s="99" t="n">
        <f aca="false">H125</f>
        <v>3.127</v>
      </c>
      <c r="J125" s="32" t="n">
        <f aca="false">VLOOKUP($A125,Table,MATCH(J$4,Curves,0))</f>
        <v>0.011</v>
      </c>
      <c r="K125" s="98" t="n">
        <f aca="false">J125</f>
        <v>0.011</v>
      </c>
      <c r="L125" s="99" t="n">
        <f aca="false">K125</f>
        <v>0.011</v>
      </c>
      <c r="M125" s="32" t="n">
        <f aca="false">VLOOKUP($A125,Table,MATCH(M$4,Curves,0))</f>
        <v>0.01</v>
      </c>
      <c r="N125" s="98" t="n">
        <f aca="false">VLOOKUP($A125,Table,MATCH(N$4,Curves,0))</f>
        <v>0.02</v>
      </c>
      <c r="O125" s="99" t="n">
        <f aca="false">N125</f>
        <v>0.02</v>
      </c>
      <c r="P125" s="100"/>
      <c r="Q125" s="99" t="n">
        <f aca="false">O125+L125+I125</f>
        <v>3.158</v>
      </c>
      <c r="R125" s="100"/>
      <c r="S125" s="35" t="n">
        <f aca="false">A126-A125</f>
        <v>30</v>
      </c>
      <c r="T125" s="101" t="n">
        <f aca="false">CHOOSE(F$3,A126+24,A125)</f>
        <v>40384</v>
      </c>
      <c r="U125" s="35" t="n">
        <f aca="false">T125-C$3</f>
        <v>3610</v>
      </c>
      <c r="V125" s="32" t="n">
        <f aca="false">VLOOKUP($A125,Table,MATCH(V$4,Curves,0))</f>
        <v>0.070565989115627</v>
      </c>
      <c r="W125" s="102" t="n">
        <f aca="false">1/(1+CHOOSE(F$3,(V126+($K$3/10000))/2,(V125+($K$3/10000))/2))^(2*U125/365.25)</f>
        <v>0.503883025496312</v>
      </c>
      <c r="X125" s="35" t="n">
        <f aca="false">IF(AND(mthbeg&lt;=A125,mthend&gt;=A125),1,0)</f>
        <v>0</v>
      </c>
      <c r="Y125" s="35" t="n">
        <f aca="false">S125*X125</f>
        <v>0</v>
      </c>
      <c r="AA125" s="89" t="n">
        <f aca="false">F125*G125</f>
        <v>0</v>
      </c>
      <c r="AB125" s="89" t="n">
        <f aca="false">$F125*H125</f>
        <v>0</v>
      </c>
      <c r="AC125" s="89" t="n">
        <f aca="false">$F125*I125</f>
        <v>0</v>
      </c>
      <c r="AD125" s="89" t="n">
        <f aca="false">$F125*J125</f>
        <v>0</v>
      </c>
      <c r="AE125" s="89" t="n">
        <f aca="false">$F125*K125</f>
        <v>0</v>
      </c>
      <c r="AF125" s="89" t="n">
        <f aca="false">$F125*L125</f>
        <v>0</v>
      </c>
      <c r="AG125" s="89" t="n">
        <f aca="false">$F125*M125</f>
        <v>0</v>
      </c>
      <c r="AH125" s="89" t="n">
        <f aca="false">$F125*N125</f>
        <v>0</v>
      </c>
      <c r="AI125" s="89" t="n">
        <f aca="false">F125*O125</f>
        <v>0</v>
      </c>
      <c r="AJ125" s="93"/>
      <c r="AK125" s="89" t="n">
        <f aca="false">CHOOSE($G$3,AB125-AC125,AC125-AB125)</f>
        <v>0</v>
      </c>
      <c r="AL125" s="89" t="n">
        <f aca="false">CHOOSE($G$3,AE125-AF125,AF125-AE125)</f>
        <v>0</v>
      </c>
      <c r="AM125" s="89" t="n">
        <f aca="false">CHOOSE($G$3,AH125-AI125,AI125-AH125)</f>
        <v>0</v>
      </c>
      <c r="AN125" s="103" t="n">
        <f aca="false">SUM(AK125:AM125)</f>
        <v>0</v>
      </c>
      <c r="AP125" s="89" t="n">
        <f aca="false">CHOOSE($G$3,AA125-AB125,AB125-AA125)</f>
        <v>0</v>
      </c>
      <c r="AQ125" s="89" t="n">
        <f aca="false">CHOOSE($G$3,AD125-AE125,AE125-AD125)</f>
        <v>0</v>
      </c>
      <c r="AR125" s="89" t="n">
        <f aca="false">CHOOSE($G$3,AG125-AH125,AH125-AG125)</f>
        <v>0</v>
      </c>
      <c r="AS125" s="103" t="n">
        <f aca="false">AP125+AQ125+AR125</f>
        <v>0</v>
      </c>
      <c r="AT125" s="103"/>
      <c r="AU125" s="90" t="n">
        <f aca="false">AS125+AN125</f>
        <v>0</v>
      </c>
      <c r="AW125" s="90" t="n">
        <f aca="false">AI125+AF125+AC125</f>
        <v>0</v>
      </c>
      <c r="AX125" s="104"/>
    </row>
    <row r="126" customFormat="false" ht="12.75" hidden="false" customHeight="false" outlineLevel="0" collapsed="false">
      <c r="A126" s="94" t="n">
        <f aca="false">EDATE(A125,1)</f>
        <v>40360</v>
      </c>
      <c r="B126" s="95" t="n">
        <f aca="false">VLOOKUP(MONTH(A126),Volumes,3)</f>
        <v>10000</v>
      </c>
      <c r="C126" s="96"/>
      <c r="D126" s="97" t="n">
        <f aca="false">B126+C126</f>
        <v>10000</v>
      </c>
      <c r="E126" s="84" t="n">
        <f aca="false">IF(X126=0,0,IF(AND(X126=1,$H$3=1),D126*S126,IF($H$3=2,D126,"N/A")))</f>
        <v>0</v>
      </c>
      <c r="F126" s="84" t="n">
        <f aca="false">E126*W126</f>
        <v>0</v>
      </c>
      <c r="G126" s="32" t="n">
        <f aca="false">VLOOKUP($A126,Table,MATCH(G$4,Curves,0))</f>
        <v>3.139</v>
      </c>
      <c r="H126" s="98" t="n">
        <f aca="false">G126</f>
        <v>3.139</v>
      </c>
      <c r="I126" s="99" t="n">
        <f aca="false">H126</f>
        <v>3.139</v>
      </c>
      <c r="J126" s="32" t="n">
        <f aca="false">VLOOKUP($A126,Table,MATCH(J$4,Curves,0))</f>
        <v>0.011</v>
      </c>
      <c r="K126" s="98" t="n">
        <f aca="false">J126</f>
        <v>0.011</v>
      </c>
      <c r="L126" s="99" t="n">
        <f aca="false">K126</f>
        <v>0.011</v>
      </c>
      <c r="M126" s="32" t="n">
        <f aca="false">VLOOKUP($A126,Table,MATCH(M$4,Curves,0))</f>
        <v>0.01</v>
      </c>
      <c r="N126" s="98" t="n">
        <f aca="false">VLOOKUP($A126,Table,MATCH(N$4,Curves,0))</f>
        <v>0.02</v>
      </c>
      <c r="O126" s="99" t="n">
        <f aca="false">N126</f>
        <v>0.02</v>
      </c>
      <c r="P126" s="100"/>
      <c r="Q126" s="99" t="n">
        <f aca="false">O126+L126+I126</f>
        <v>3.17</v>
      </c>
      <c r="R126" s="100"/>
      <c r="S126" s="35" t="n">
        <f aca="false">A127-A126</f>
        <v>31</v>
      </c>
      <c r="T126" s="101" t="n">
        <f aca="false">CHOOSE(F$3,A127+24,A126)</f>
        <v>40415</v>
      </c>
      <c r="U126" s="35" t="n">
        <f aca="false">T126-C$3</f>
        <v>3641</v>
      </c>
      <c r="V126" s="32" t="n">
        <f aca="false">VLOOKUP($A126,Table,MATCH(V$4,Curves,0))</f>
        <v>0.0705643423932</v>
      </c>
      <c r="W126" s="102" t="n">
        <f aca="false">1/(1+CHOOSE(F$3,(V127+($K$3/10000))/2,(V126+($K$3/10000))/2))^(2*U126/365.25)</f>
        <v>0.500934188110325</v>
      </c>
      <c r="X126" s="35" t="n">
        <f aca="false">IF(AND(mthbeg&lt;=A126,mthend&gt;=A126),1,0)</f>
        <v>0</v>
      </c>
      <c r="Y126" s="35" t="n">
        <f aca="false">S126*X126</f>
        <v>0</v>
      </c>
      <c r="AA126" s="89" t="n">
        <f aca="false">F126*G126</f>
        <v>0</v>
      </c>
      <c r="AB126" s="89" t="n">
        <f aca="false">$F126*H126</f>
        <v>0</v>
      </c>
      <c r="AC126" s="89" t="n">
        <f aca="false">$F126*I126</f>
        <v>0</v>
      </c>
      <c r="AD126" s="89" t="n">
        <f aca="false">$F126*J126</f>
        <v>0</v>
      </c>
      <c r="AE126" s="89" t="n">
        <f aca="false">$F126*K126</f>
        <v>0</v>
      </c>
      <c r="AF126" s="89" t="n">
        <f aca="false">$F126*L126</f>
        <v>0</v>
      </c>
      <c r="AG126" s="89" t="n">
        <f aca="false">$F126*M126</f>
        <v>0</v>
      </c>
      <c r="AH126" s="89" t="n">
        <f aca="false">$F126*N126</f>
        <v>0</v>
      </c>
      <c r="AI126" s="89" t="n">
        <f aca="false">F126*O126</f>
        <v>0</v>
      </c>
      <c r="AJ126" s="93"/>
      <c r="AK126" s="89" t="n">
        <f aca="false">CHOOSE($G$3,AB126-AC126,AC126-AB126)</f>
        <v>0</v>
      </c>
      <c r="AL126" s="89" t="n">
        <f aca="false">CHOOSE($G$3,AE126-AF126,AF126-AE126)</f>
        <v>0</v>
      </c>
      <c r="AM126" s="89" t="n">
        <f aca="false">CHOOSE($G$3,AH126-AI126,AI126-AH126)</f>
        <v>0</v>
      </c>
      <c r="AN126" s="103" t="n">
        <f aca="false">SUM(AK126:AM126)</f>
        <v>0</v>
      </c>
      <c r="AP126" s="89" t="n">
        <f aca="false">CHOOSE($G$3,AA126-AB126,AB126-AA126)</f>
        <v>0</v>
      </c>
      <c r="AQ126" s="89" t="n">
        <f aca="false">CHOOSE($G$3,AD126-AE126,AE126-AD126)</f>
        <v>0</v>
      </c>
      <c r="AR126" s="89" t="n">
        <f aca="false">CHOOSE($G$3,AG126-AH126,AH126-AG126)</f>
        <v>0</v>
      </c>
      <c r="AS126" s="103" t="n">
        <f aca="false">AP126+AQ126+AR126</f>
        <v>0</v>
      </c>
      <c r="AT126" s="103"/>
      <c r="AU126" s="90" t="n">
        <f aca="false">AS126+AN126</f>
        <v>0</v>
      </c>
      <c r="AW126" s="90" t="n">
        <f aca="false">AI126+AF126+AC126</f>
        <v>0</v>
      </c>
      <c r="AX126" s="104"/>
    </row>
    <row r="127" customFormat="false" ht="12.75" hidden="false" customHeight="false" outlineLevel="0" collapsed="false">
      <c r="A127" s="94" t="n">
        <f aca="false">EDATE(A126,1)</f>
        <v>40391</v>
      </c>
      <c r="B127" s="95" t="n">
        <f aca="false">VLOOKUP(MONTH(A127),Volumes,3)</f>
        <v>10000</v>
      </c>
      <c r="C127" s="96"/>
      <c r="D127" s="97" t="n">
        <f aca="false">B127+C127</f>
        <v>10000</v>
      </c>
      <c r="E127" s="84" t="n">
        <f aca="false">IF(X127=0,0,IF(AND(X127=1,$H$3=1),D127*S127,IF($H$3=2,D127,"N/A")))</f>
        <v>0</v>
      </c>
      <c r="F127" s="84" t="n">
        <f aca="false">E127*W127</f>
        <v>0</v>
      </c>
      <c r="G127" s="32" t="n">
        <f aca="false">VLOOKUP($A127,Table,MATCH(G$4,Curves,0))</f>
        <v>3.16</v>
      </c>
      <c r="H127" s="98" t="n">
        <f aca="false">G127</f>
        <v>3.16</v>
      </c>
      <c r="I127" s="99" t="n">
        <f aca="false">H127</f>
        <v>3.16</v>
      </c>
      <c r="J127" s="32" t="n">
        <f aca="false">VLOOKUP($A127,Table,MATCH(J$4,Curves,0))</f>
        <v>0.011</v>
      </c>
      <c r="K127" s="98" t="n">
        <f aca="false">J127</f>
        <v>0.011</v>
      </c>
      <c r="L127" s="99" t="n">
        <f aca="false">K127</f>
        <v>0.011</v>
      </c>
      <c r="M127" s="32" t="n">
        <f aca="false">VLOOKUP($A127,Table,MATCH(M$4,Curves,0))</f>
        <v>0.01</v>
      </c>
      <c r="N127" s="98" t="n">
        <f aca="false">VLOOKUP($A127,Table,MATCH(N$4,Curves,0))</f>
        <v>0.02</v>
      </c>
      <c r="O127" s="99" t="n">
        <f aca="false">N127</f>
        <v>0.02</v>
      </c>
      <c r="P127" s="100"/>
      <c r="Q127" s="99" t="n">
        <f aca="false">O127+L127+I127</f>
        <v>3.191</v>
      </c>
      <c r="R127" s="100"/>
      <c r="S127" s="35" t="n">
        <f aca="false">A128-A127</f>
        <v>31</v>
      </c>
      <c r="T127" s="101" t="n">
        <f aca="false">CHOOSE(F$3,A128+24,A127)</f>
        <v>40446</v>
      </c>
      <c r="U127" s="35" t="n">
        <f aca="false">T127-C$3</f>
        <v>3672</v>
      </c>
      <c r="V127" s="32" t="n">
        <f aca="false">VLOOKUP($A127,Table,MATCH(V$4,Curves,0))</f>
        <v>0.070562640780025</v>
      </c>
      <c r="W127" s="102" t="n">
        <f aca="false">1/(1+CHOOSE(F$3,(V128+($K$3/10000))/2,(V127+($K$3/10000))/2))^(2*U127/365.25)</f>
        <v>0.497989507392925</v>
      </c>
      <c r="X127" s="35" t="n">
        <f aca="false">IF(AND(mthbeg&lt;=A127,mthend&gt;=A127),1,0)</f>
        <v>0</v>
      </c>
      <c r="Y127" s="35" t="n">
        <f aca="false">S127*X127</f>
        <v>0</v>
      </c>
      <c r="AA127" s="89" t="n">
        <f aca="false">F127*G127</f>
        <v>0</v>
      </c>
      <c r="AB127" s="89" t="n">
        <f aca="false">$F127*H127</f>
        <v>0</v>
      </c>
      <c r="AC127" s="89" t="n">
        <f aca="false">$F127*I127</f>
        <v>0</v>
      </c>
      <c r="AD127" s="89" t="n">
        <f aca="false">$F127*J127</f>
        <v>0</v>
      </c>
      <c r="AE127" s="89" t="n">
        <f aca="false">$F127*K127</f>
        <v>0</v>
      </c>
      <c r="AF127" s="89" t="n">
        <f aca="false">$F127*L127</f>
        <v>0</v>
      </c>
      <c r="AG127" s="89" t="n">
        <f aca="false">$F127*M127</f>
        <v>0</v>
      </c>
      <c r="AH127" s="89" t="n">
        <f aca="false">$F127*N127</f>
        <v>0</v>
      </c>
      <c r="AI127" s="89" t="n">
        <f aca="false">F127*O127</f>
        <v>0</v>
      </c>
      <c r="AJ127" s="93"/>
      <c r="AK127" s="89" t="n">
        <f aca="false">CHOOSE($G$3,AB127-AC127,AC127-AB127)</f>
        <v>0</v>
      </c>
      <c r="AL127" s="89" t="n">
        <f aca="false">CHOOSE($G$3,AE127-AF127,AF127-AE127)</f>
        <v>0</v>
      </c>
      <c r="AM127" s="89" t="n">
        <f aca="false">CHOOSE($G$3,AH127-AI127,AI127-AH127)</f>
        <v>0</v>
      </c>
      <c r="AN127" s="103" t="n">
        <f aca="false">SUM(AK127:AM127)</f>
        <v>0</v>
      </c>
      <c r="AP127" s="89" t="n">
        <f aca="false">CHOOSE($G$3,AA127-AB127,AB127-AA127)</f>
        <v>0</v>
      </c>
      <c r="AQ127" s="89" t="n">
        <f aca="false">CHOOSE($G$3,AD127-AE127,AE127-AD127)</f>
        <v>0</v>
      </c>
      <c r="AR127" s="89" t="n">
        <f aca="false">CHOOSE($G$3,AG127-AH127,AH127-AG127)</f>
        <v>0</v>
      </c>
      <c r="AS127" s="103" t="n">
        <f aca="false">AP127+AQ127+AR127</f>
        <v>0</v>
      </c>
      <c r="AT127" s="103"/>
      <c r="AU127" s="90" t="n">
        <f aca="false">AS127+AN127</f>
        <v>0</v>
      </c>
      <c r="AW127" s="90" t="n">
        <f aca="false">AI127+AF127+AC127</f>
        <v>0</v>
      </c>
      <c r="AX127" s="104"/>
    </row>
    <row r="128" customFormat="false" ht="12.75" hidden="false" customHeight="false" outlineLevel="0" collapsed="false">
      <c r="A128" s="94" t="n">
        <f aca="false">EDATE(A127,1)</f>
        <v>40422</v>
      </c>
      <c r="B128" s="95" t="n">
        <f aca="false">VLOOKUP(MONTH(A128),Volumes,3)</f>
        <v>10000</v>
      </c>
      <c r="C128" s="96"/>
      <c r="D128" s="97" t="n">
        <f aca="false">B128+C128</f>
        <v>10000</v>
      </c>
      <c r="E128" s="84" t="n">
        <f aca="false">IF(X128=0,0,IF(AND(X128=1,$H$3=1),D128*S128,IF($H$3=2,D128,"N/A")))</f>
        <v>0</v>
      </c>
      <c r="F128" s="84" t="n">
        <f aca="false">E128*W128</f>
        <v>0</v>
      </c>
      <c r="G128" s="32" t="n">
        <f aca="false">VLOOKUP($A128,Table,MATCH(G$4,Curves,0))</f>
        <v>3.18</v>
      </c>
      <c r="H128" s="98" t="n">
        <f aca="false">G128</f>
        <v>3.18</v>
      </c>
      <c r="I128" s="99" t="n">
        <f aca="false">H128</f>
        <v>3.18</v>
      </c>
      <c r="J128" s="32" t="n">
        <f aca="false">VLOOKUP($A128,Table,MATCH(J$4,Curves,0))</f>
        <v>0.011</v>
      </c>
      <c r="K128" s="98" t="n">
        <f aca="false">J128</f>
        <v>0.011</v>
      </c>
      <c r="L128" s="99" t="n">
        <f aca="false">K128</f>
        <v>0.011</v>
      </c>
      <c r="M128" s="32" t="n">
        <f aca="false">VLOOKUP($A128,Table,MATCH(M$4,Curves,0))</f>
        <v>0.01</v>
      </c>
      <c r="N128" s="98" t="n">
        <f aca="false">VLOOKUP($A128,Table,MATCH(N$4,Curves,0))</f>
        <v>0.02</v>
      </c>
      <c r="O128" s="99" t="n">
        <f aca="false">N128</f>
        <v>0.02</v>
      </c>
      <c r="P128" s="100"/>
      <c r="Q128" s="99" t="n">
        <f aca="false">O128+L128+I128</f>
        <v>3.211</v>
      </c>
      <c r="R128" s="100"/>
      <c r="S128" s="35" t="n">
        <f aca="false">A129-A128</f>
        <v>30</v>
      </c>
      <c r="T128" s="101" t="n">
        <f aca="false">CHOOSE(F$3,A129+24,A128)</f>
        <v>40476</v>
      </c>
      <c r="U128" s="35" t="n">
        <f aca="false">T128-C$3</f>
        <v>3702</v>
      </c>
      <c r="V128" s="32" t="n">
        <f aca="false">VLOOKUP($A128,Table,MATCH(V$4,Curves,0))</f>
        <v>0.070563676911364</v>
      </c>
      <c r="W128" s="102" t="n">
        <f aca="false">1/(1+CHOOSE(F$3,(V129+($K$3/10000))/2,(V128+($K$3/10000))/2))^(2*U128/365.25)</f>
        <v>0.495142519210116</v>
      </c>
      <c r="X128" s="35" t="n">
        <f aca="false">IF(AND(mthbeg&lt;=A128,mthend&gt;=A128),1,0)</f>
        <v>0</v>
      </c>
      <c r="Y128" s="35" t="n">
        <f aca="false">S128*X128</f>
        <v>0</v>
      </c>
      <c r="AA128" s="89" t="n">
        <f aca="false">F128*G128</f>
        <v>0</v>
      </c>
      <c r="AB128" s="89" t="n">
        <f aca="false">$F128*H128</f>
        <v>0</v>
      </c>
      <c r="AC128" s="89" t="n">
        <f aca="false">$F128*I128</f>
        <v>0</v>
      </c>
      <c r="AD128" s="89" t="n">
        <f aca="false">$F128*J128</f>
        <v>0</v>
      </c>
      <c r="AE128" s="89" t="n">
        <f aca="false">$F128*K128</f>
        <v>0</v>
      </c>
      <c r="AF128" s="89" t="n">
        <f aca="false">$F128*L128</f>
        <v>0</v>
      </c>
      <c r="AG128" s="89" t="n">
        <f aca="false">$F128*M128</f>
        <v>0</v>
      </c>
      <c r="AH128" s="89" t="n">
        <f aca="false">$F128*N128</f>
        <v>0</v>
      </c>
      <c r="AI128" s="89" t="n">
        <f aca="false">F128*O128</f>
        <v>0</v>
      </c>
      <c r="AJ128" s="93"/>
      <c r="AK128" s="89" t="n">
        <f aca="false">CHOOSE($G$3,AB128-AC128,AC128-AB128)</f>
        <v>0</v>
      </c>
      <c r="AL128" s="89" t="n">
        <f aca="false">CHOOSE($G$3,AE128-AF128,AF128-AE128)</f>
        <v>0</v>
      </c>
      <c r="AM128" s="89" t="n">
        <f aca="false">CHOOSE($G$3,AH128-AI128,AI128-AH128)</f>
        <v>0</v>
      </c>
      <c r="AN128" s="103" t="n">
        <f aca="false">SUM(AK128:AM128)</f>
        <v>0</v>
      </c>
      <c r="AP128" s="89" t="n">
        <f aca="false">CHOOSE($G$3,AA128-AB128,AB128-AA128)</f>
        <v>0</v>
      </c>
      <c r="AQ128" s="89" t="n">
        <f aca="false">CHOOSE($G$3,AD128-AE128,AE128-AD128)</f>
        <v>0</v>
      </c>
      <c r="AR128" s="89" t="n">
        <f aca="false">CHOOSE($G$3,AG128-AH128,AH128-AG128)</f>
        <v>0</v>
      </c>
      <c r="AS128" s="103" t="n">
        <f aca="false">AP128+AQ128+AR128</f>
        <v>0</v>
      </c>
      <c r="AT128" s="103"/>
      <c r="AU128" s="90" t="n">
        <f aca="false">AS128+AN128</f>
        <v>0</v>
      </c>
      <c r="AW128" s="90" t="n">
        <f aca="false">AI128+AF128+AC128</f>
        <v>0</v>
      </c>
      <c r="AX128" s="104"/>
    </row>
    <row r="129" customFormat="false" ht="12.75" hidden="false" customHeight="false" outlineLevel="0" collapsed="false">
      <c r="A129" s="94" t="n">
        <f aca="false">EDATE(A128,1)</f>
        <v>40452</v>
      </c>
      <c r="B129" s="95" t="n">
        <f aca="false">VLOOKUP(MONTH(A129),Volumes,3)</f>
        <v>10000</v>
      </c>
      <c r="C129" s="96"/>
      <c r="D129" s="97" t="n">
        <f aca="false">B129+C129</f>
        <v>10000</v>
      </c>
      <c r="E129" s="84" t="n">
        <f aca="false">IF(X129=0,0,IF(AND(X129=1,$H$3=1),D129*S129,IF($H$3=2,D129,"N/A")))</f>
        <v>0</v>
      </c>
      <c r="F129" s="84" t="n">
        <f aca="false">E129*W129</f>
        <v>0</v>
      </c>
      <c r="G129" s="32" t="n">
        <f aca="false">VLOOKUP($A129,Table,MATCH(G$4,Curves,0))</f>
        <v>3.188</v>
      </c>
      <c r="H129" s="98" t="n">
        <f aca="false">G129</f>
        <v>3.188</v>
      </c>
      <c r="I129" s="99" t="n">
        <f aca="false">H129</f>
        <v>3.188</v>
      </c>
      <c r="J129" s="32" t="n">
        <f aca="false">VLOOKUP($A129,Table,MATCH(J$4,Curves,0))</f>
        <v>0.011</v>
      </c>
      <c r="K129" s="98" t="n">
        <f aca="false">J129</f>
        <v>0.011</v>
      </c>
      <c r="L129" s="99" t="n">
        <f aca="false">K129</f>
        <v>0.011</v>
      </c>
      <c r="M129" s="32" t="n">
        <f aca="false">VLOOKUP($A129,Table,MATCH(M$4,Curves,0))</f>
        <v>0.01</v>
      </c>
      <c r="N129" s="98" t="n">
        <f aca="false">VLOOKUP($A129,Table,MATCH(N$4,Curves,0))</f>
        <v>0.02</v>
      </c>
      <c r="O129" s="99" t="n">
        <f aca="false">N129</f>
        <v>0.02</v>
      </c>
      <c r="P129" s="100"/>
      <c r="Q129" s="99" t="n">
        <f aca="false">O129+L129+I129</f>
        <v>3.219</v>
      </c>
      <c r="R129" s="100"/>
      <c r="S129" s="35" t="n">
        <f aca="false">A130-A129</f>
        <v>31</v>
      </c>
      <c r="T129" s="101" t="n">
        <f aca="false">CHOOSE(F$3,A130+24,A129)</f>
        <v>40507</v>
      </c>
      <c r="U129" s="35" t="n">
        <f aca="false">T129-C$3</f>
        <v>3733</v>
      </c>
      <c r="V129" s="32" t="n">
        <f aca="false">VLOOKUP($A129,Table,MATCH(V$4,Curves,0))</f>
        <v>0.070567505677966</v>
      </c>
      <c r="W129" s="102" t="n">
        <f aca="false">1/(1+CHOOSE(F$3,(V130+($K$3/10000))/2,(V129+($K$3/10000))/2))^(2*U129/365.25)</f>
        <v>0.492217415197949</v>
      </c>
      <c r="X129" s="35" t="n">
        <f aca="false">IF(AND(mthbeg&lt;=A129,mthend&gt;=A129),1,0)</f>
        <v>0</v>
      </c>
      <c r="Y129" s="35" t="n">
        <f aca="false">S129*X129</f>
        <v>0</v>
      </c>
      <c r="AA129" s="89" t="n">
        <f aca="false">F129*G129</f>
        <v>0</v>
      </c>
      <c r="AB129" s="89" t="n">
        <f aca="false">$F129*H129</f>
        <v>0</v>
      </c>
      <c r="AC129" s="89" t="n">
        <f aca="false">$F129*I129</f>
        <v>0</v>
      </c>
      <c r="AD129" s="89" t="n">
        <f aca="false">$F129*J129</f>
        <v>0</v>
      </c>
      <c r="AE129" s="89" t="n">
        <f aca="false">$F129*K129</f>
        <v>0</v>
      </c>
      <c r="AF129" s="89" t="n">
        <f aca="false">$F129*L129</f>
        <v>0</v>
      </c>
      <c r="AG129" s="89" t="n">
        <f aca="false">$F129*M129</f>
        <v>0</v>
      </c>
      <c r="AH129" s="89" t="n">
        <f aca="false">$F129*N129</f>
        <v>0</v>
      </c>
      <c r="AI129" s="89" t="n">
        <f aca="false">F129*O129</f>
        <v>0</v>
      </c>
      <c r="AJ129" s="93"/>
      <c r="AK129" s="89" t="n">
        <f aca="false">CHOOSE($G$3,AB129-AC129,AC129-AB129)</f>
        <v>0</v>
      </c>
      <c r="AL129" s="89" t="n">
        <f aca="false">CHOOSE($G$3,AE129-AF129,AF129-AE129)</f>
        <v>0</v>
      </c>
      <c r="AM129" s="89" t="n">
        <f aca="false">CHOOSE($G$3,AH129-AI129,AI129-AH129)</f>
        <v>0</v>
      </c>
      <c r="AN129" s="103" t="n">
        <f aca="false">SUM(AK129:AM129)</f>
        <v>0</v>
      </c>
      <c r="AP129" s="89" t="n">
        <f aca="false">CHOOSE($G$3,AA129-AB129,AB129-AA129)</f>
        <v>0</v>
      </c>
      <c r="AQ129" s="89" t="n">
        <f aca="false">CHOOSE($G$3,AD129-AE129,AE129-AD129)</f>
        <v>0</v>
      </c>
      <c r="AR129" s="89" t="n">
        <f aca="false">CHOOSE($G$3,AG129-AH129,AH129-AG129)</f>
        <v>0</v>
      </c>
      <c r="AS129" s="103" t="n">
        <f aca="false">AP129+AQ129+AR129</f>
        <v>0</v>
      </c>
      <c r="AT129" s="103"/>
      <c r="AU129" s="90" t="n">
        <f aca="false">AS129+AN129</f>
        <v>0</v>
      </c>
      <c r="AW129" s="90" t="n">
        <f aca="false">AI129+AF129+AC129</f>
        <v>0</v>
      </c>
      <c r="AX129" s="104"/>
    </row>
    <row r="130" customFormat="false" ht="12.75" hidden="false" customHeight="false" outlineLevel="0" collapsed="false">
      <c r="A130" s="94" t="n">
        <f aca="false">EDATE(A129,1)</f>
        <v>40483</v>
      </c>
      <c r="B130" s="95" t="n">
        <f aca="false">VLOOKUP(MONTH(A130),Volumes,3)</f>
        <v>10000</v>
      </c>
      <c r="C130" s="96"/>
      <c r="D130" s="97" t="n">
        <f aca="false">B130+C130</f>
        <v>10000</v>
      </c>
      <c r="E130" s="84" t="n">
        <f aca="false">IF(X130=0,0,IF(AND(X130=1,$H$3=1),D130*S130,IF($H$3=2,D130,"N/A")))</f>
        <v>0</v>
      </c>
      <c r="F130" s="84" t="n">
        <f aca="false">E130*W130</f>
        <v>0</v>
      </c>
      <c r="G130" s="32" t="n">
        <f aca="false">VLOOKUP($A130,Table,MATCH(G$4,Curves,0))</f>
        <v>3.245</v>
      </c>
      <c r="H130" s="98" t="n">
        <f aca="false">G130</f>
        <v>3.245</v>
      </c>
      <c r="I130" s="99" t="n">
        <f aca="false">H130</f>
        <v>3.245</v>
      </c>
      <c r="J130" s="32" t="n">
        <f aca="false">VLOOKUP($A130,Table,MATCH(J$4,Curves,0))</f>
        <v>0.000499999999999999</v>
      </c>
      <c r="K130" s="98" t="n">
        <f aca="false">J130</f>
        <v>0.000499999999999999</v>
      </c>
      <c r="L130" s="99" t="n">
        <f aca="false">K130</f>
        <v>0.000499999999999999</v>
      </c>
      <c r="M130" s="32" t="n">
        <f aca="false">VLOOKUP($A130,Table,MATCH(M$4,Curves,0))</f>
        <v>0.01</v>
      </c>
      <c r="N130" s="98" t="n">
        <f aca="false">VLOOKUP($A130,Table,MATCH(N$4,Curves,0))</f>
        <v>0.02</v>
      </c>
      <c r="O130" s="99" t="n">
        <f aca="false">N130</f>
        <v>0.02</v>
      </c>
      <c r="P130" s="100"/>
      <c r="Q130" s="99" t="n">
        <f aca="false">O130+L130+I130</f>
        <v>3.2655</v>
      </c>
      <c r="R130" s="100"/>
      <c r="S130" s="35" t="n">
        <f aca="false">A131-A130</f>
        <v>30</v>
      </c>
      <c r="T130" s="101" t="n">
        <f aca="false">CHOOSE(F$3,A131+24,A130)</f>
        <v>40537</v>
      </c>
      <c r="U130" s="35" t="n">
        <f aca="false">T130-C$3</f>
        <v>3763</v>
      </c>
      <c r="V130" s="32" t="n">
        <f aca="false">VLOOKUP($A130,Table,MATCH(V$4,Curves,0))</f>
        <v>0.070571462070126</v>
      </c>
      <c r="W130" s="102" t="n">
        <f aca="false">1/(1+CHOOSE(F$3,(V131+($K$3/10000))/2,(V130+($K$3/10000))/2))^(2*U130/365.25)</f>
        <v>0.48940282137431</v>
      </c>
      <c r="X130" s="35" t="n">
        <f aca="false">IF(AND(mthbeg&lt;=A130,mthend&gt;=A130),1,0)</f>
        <v>0</v>
      </c>
      <c r="Y130" s="35" t="n">
        <f aca="false">S130*X130</f>
        <v>0</v>
      </c>
      <c r="AA130" s="89" t="n">
        <f aca="false">F130*G130</f>
        <v>0</v>
      </c>
      <c r="AB130" s="89" t="n">
        <f aca="false">$F130*H130</f>
        <v>0</v>
      </c>
      <c r="AC130" s="89" t="n">
        <f aca="false">$F130*I130</f>
        <v>0</v>
      </c>
      <c r="AD130" s="89" t="n">
        <f aca="false">$F130*J130</f>
        <v>0</v>
      </c>
      <c r="AE130" s="89" t="n">
        <f aca="false">$F130*K130</f>
        <v>0</v>
      </c>
      <c r="AF130" s="89" t="n">
        <f aca="false">$F130*L130</f>
        <v>0</v>
      </c>
      <c r="AG130" s="89" t="n">
        <f aca="false">$F130*M130</f>
        <v>0</v>
      </c>
      <c r="AH130" s="89" t="n">
        <f aca="false">$F130*N130</f>
        <v>0</v>
      </c>
      <c r="AI130" s="89" t="n">
        <f aca="false">F130*O130</f>
        <v>0</v>
      </c>
      <c r="AJ130" s="93"/>
      <c r="AK130" s="89" t="n">
        <f aca="false">CHOOSE($G$3,AB130-AC130,AC130-AB130)</f>
        <v>0</v>
      </c>
      <c r="AL130" s="89" t="n">
        <f aca="false">CHOOSE($G$3,AE130-AF130,AF130-AE130)</f>
        <v>0</v>
      </c>
      <c r="AM130" s="89" t="n">
        <f aca="false">CHOOSE($G$3,AH130-AI130,AI130-AH130)</f>
        <v>0</v>
      </c>
      <c r="AN130" s="103" t="n">
        <f aca="false">SUM(AK130:AM130)</f>
        <v>0</v>
      </c>
      <c r="AP130" s="89" t="n">
        <f aca="false">CHOOSE($G$3,AA130-AB130,AB130-AA130)</f>
        <v>0</v>
      </c>
      <c r="AQ130" s="89" t="n">
        <f aca="false">CHOOSE($G$3,AD130-AE130,AE130-AD130)</f>
        <v>0</v>
      </c>
      <c r="AR130" s="89" t="n">
        <f aca="false">CHOOSE($G$3,AG130-AH130,AH130-AG130)</f>
        <v>0</v>
      </c>
      <c r="AS130" s="103" t="n">
        <f aca="false">AP130+AQ130+AR130</f>
        <v>0</v>
      </c>
      <c r="AT130" s="103"/>
      <c r="AU130" s="90" t="n">
        <f aca="false">AS130+AN130</f>
        <v>0</v>
      </c>
      <c r="AW130" s="90" t="n">
        <f aca="false">AI130+AF130+AC130</f>
        <v>0</v>
      </c>
      <c r="AX130" s="104"/>
    </row>
    <row r="131" customFormat="false" ht="12.75" hidden="false" customHeight="false" outlineLevel="0" collapsed="false">
      <c r="A131" s="94" t="n">
        <f aca="false">EDATE(A130,1)</f>
        <v>40513</v>
      </c>
      <c r="B131" s="95" t="n">
        <f aca="false">VLOOKUP(MONTH(A131),Volumes,3)</f>
        <v>10000</v>
      </c>
      <c r="C131" s="96"/>
      <c r="D131" s="97" t="n">
        <f aca="false">B131+C131</f>
        <v>10000</v>
      </c>
      <c r="E131" s="84" t="n">
        <f aca="false">IF(X131=0,0,IF(AND(X131=1,$H$3=1),D131*S131,IF($H$3=2,D131,"N/A")))</f>
        <v>0</v>
      </c>
      <c r="F131" s="84" t="n">
        <f aca="false">E131*W131</f>
        <v>0</v>
      </c>
      <c r="G131" s="32" t="n">
        <f aca="false">VLOOKUP($A131,Table,MATCH(G$4,Curves,0))</f>
        <v>3.31</v>
      </c>
      <c r="H131" s="98" t="n">
        <f aca="false">G131</f>
        <v>3.31</v>
      </c>
      <c r="I131" s="99" t="n">
        <f aca="false">H131</f>
        <v>3.31</v>
      </c>
      <c r="J131" s="32" t="n">
        <f aca="false">VLOOKUP($A131,Table,MATCH(J$4,Curves,0))</f>
        <v>0.000499999999999999</v>
      </c>
      <c r="K131" s="98" t="n">
        <f aca="false">J131</f>
        <v>0.000499999999999999</v>
      </c>
      <c r="L131" s="99" t="n">
        <f aca="false">K131</f>
        <v>0.000499999999999999</v>
      </c>
      <c r="M131" s="32" t="n">
        <f aca="false">VLOOKUP($A131,Table,MATCH(M$4,Curves,0))</f>
        <v>0.01</v>
      </c>
      <c r="N131" s="98" t="n">
        <f aca="false">VLOOKUP($A131,Table,MATCH(N$4,Curves,0))</f>
        <v>0.02</v>
      </c>
      <c r="O131" s="99" t="n">
        <f aca="false">N131</f>
        <v>0.02</v>
      </c>
      <c r="P131" s="100"/>
      <c r="Q131" s="99" t="n">
        <f aca="false">O131+L131+I131</f>
        <v>3.3305</v>
      </c>
      <c r="R131" s="100"/>
      <c r="S131" s="35" t="n">
        <f aca="false">A132-A131</f>
        <v>31</v>
      </c>
      <c r="T131" s="101" t="n">
        <f aca="false">CHOOSE(F$3,A132+24,A131)</f>
        <v>40568</v>
      </c>
      <c r="U131" s="35" t="n">
        <f aca="false">T131-C$3</f>
        <v>3794</v>
      </c>
      <c r="V131" s="32" t="n">
        <f aca="false">VLOOKUP($A131,Table,MATCH(V$4,Curves,0))</f>
        <v>0.070575290836738</v>
      </c>
      <c r="W131" s="102" t="n">
        <f aca="false">1/(1+CHOOSE(F$3,(V132+($K$3/10000))/2,(V131+($K$3/10000))/2))^(2*U131/365.25)</f>
        <v>0.486511004259718</v>
      </c>
      <c r="X131" s="35" t="n">
        <f aca="false">IF(AND(mthbeg&lt;=A131,mthend&gt;=A131),1,0)</f>
        <v>0</v>
      </c>
      <c r="Y131" s="35" t="n">
        <f aca="false">S131*X131</f>
        <v>0</v>
      </c>
      <c r="AA131" s="89" t="n">
        <f aca="false">F131*G131</f>
        <v>0</v>
      </c>
      <c r="AB131" s="89" t="n">
        <f aca="false">$F131*H131</f>
        <v>0</v>
      </c>
      <c r="AC131" s="89" t="n">
        <f aca="false">$F131*I131</f>
        <v>0</v>
      </c>
      <c r="AD131" s="89" t="n">
        <f aca="false">$F131*J131</f>
        <v>0</v>
      </c>
      <c r="AE131" s="89" t="n">
        <f aca="false">$F131*K131</f>
        <v>0</v>
      </c>
      <c r="AF131" s="89" t="n">
        <f aca="false">$F131*L131</f>
        <v>0</v>
      </c>
      <c r="AG131" s="89" t="n">
        <f aca="false">$F131*M131</f>
        <v>0</v>
      </c>
      <c r="AH131" s="89" t="n">
        <f aca="false">$F131*N131</f>
        <v>0</v>
      </c>
      <c r="AI131" s="89" t="n">
        <f aca="false">F131*O131</f>
        <v>0</v>
      </c>
      <c r="AJ131" s="93"/>
      <c r="AK131" s="89" t="n">
        <f aca="false">CHOOSE($G$3,AB131-AC131,AC131-AB131)</f>
        <v>0</v>
      </c>
      <c r="AL131" s="89" t="n">
        <f aca="false">CHOOSE($G$3,AE131-AF131,AF131-AE131)</f>
        <v>0</v>
      </c>
      <c r="AM131" s="89" t="n">
        <f aca="false">CHOOSE($G$3,AH131-AI131,AI131-AH131)</f>
        <v>0</v>
      </c>
      <c r="AN131" s="103" t="n">
        <f aca="false">SUM(AK131:AM131)</f>
        <v>0</v>
      </c>
      <c r="AP131" s="89" t="n">
        <f aca="false">CHOOSE($G$3,AA131-AB131,AB131-AA131)</f>
        <v>0</v>
      </c>
      <c r="AQ131" s="89" t="n">
        <f aca="false">CHOOSE($G$3,AD131-AE131,AE131-AD131)</f>
        <v>0</v>
      </c>
      <c r="AR131" s="89" t="n">
        <f aca="false">CHOOSE($G$3,AG131-AH131,AH131-AG131)</f>
        <v>0</v>
      </c>
      <c r="AS131" s="103" t="n">
        <f aca="false">AP131+AQ131+AR131</f>
        <v>0</v>
      </c>
      <c r="AT131" s="103"/>
      <c r="AU131" s="90" t="n">
        <f aca="false">AS131+AN131</f>
        <v>0</v>
      </c>
      <c r="AW131" s="90" t="n">
        <f aca="false">AI131+AF131+AC131</f>
        <v>0</v>
      </c>
      <c r="AX131" s="104"/>
    </row>
    <row r="132" customFormat="false" ht="12.75" hidden="false" customHeight="false" outlineLevel="0" collapsed="false">
      <c r="A132" s="94" t="n">
        <f aca="false">EDATE(A131,1)</f>
        <v>40544</v>
      </c>
      <c r="B132" s="95" t="n">
        <f aca="false">VLOOKUP(MONTH(A132),Volumes,3)</f>
        <v>10000</v>
      </c>
      <c r="C132" s="96"/>
      <c r="D132" s="97" t="n">
        <f aca="false">B132+C132</f>
        <v>10000</v>
      </c>
      <c r="E132" s="84" t="n">
        <f aca="false">IF(X132=0,0,IF(AND(X132=1,$H$3=1),D132*S132,IF($H$3=2,D132,"N/A")))</f>
        <v>0</v>
      </c>
      <c r="F132" s="84" t="n">
        <f aca="false">E132*W132</f>
        <v>0</v>
      </c>
      <c r="G132" s="32" t="n">
        <f aca="false">VLOOKUP($A132,Table,MATCH(G$4,Curves,0))</f>
        <v>3.503</v>
      </c>
      <c r="H132" s="98" t="n">
        <f aca="false">G132</f>
        <v>3.503</v>
      </c>
      <c r="I132" s="99" t="n">
        <f aca="false">H132</f>
        <v>3.503</v>
      </c>
      <c r="J132" s="32" t="n">
        <f aca="false">VLOOKUP($A132,Table,MATCH(J$4,Curves,0))</f>
        <v>0.000499999999999999</v>
      </c>
      <c r="K132" s="98" t="n">
        <f aca="false">J132</f>
        <v>0.000499999999999999</v>
      </c>
      <c r="L132" s="99" t="n">
        <f aca="false">K132</f>
        <v>0.000499999999999999</v>
      </c>
      <c r="M132" s="32" t="n">
        <f aca="false">VLOOKUP($A132,Table,MATCH(M$4,Curves,0))</f>
        <v>0.01</v>
      </c>
      <c r="N132" s="98" t="n">
        <f aca="false">VLOOKUP($A132,Table,MATCH(N$4,Curves,0))</f>
        <v>0.02</v>
      </c>
      <c r="O132" s="99" t="n">
        <f aca="false">N132</f>
        <v>0.02</v>
      </c>
      <c r="P132" s="100"/>
      <c r="Q132" s="99" t="n">
        <f aca="false">O132+L132+I132</f>
        <v>3.5235</v>
      </c>
      <c r="R132" s="100"/>
      <c r="S132" s="35" t="n">
        <f aca="false">A133-A132</f>
        <v>31</v>
      </c>
      <c r="T132" s="101" t="n">
        <f aca="false">CHOOSE(F$3,A133+24,A132)</f>
        <v>40599</v>
      </c>
      <c r="U132" s="35" t="n">
        <f aca="false">T132-C$3</f>
        <v>3825</v>
      </c>
      <c r="V132" s="32" t="n">
        <f aca="false">VLOOKUP($A132,Table,MATCH(V$4,Curves,0))</f>
        <v>0.070579247228908</v>
      </c>
      <c r="W132" s="102" t="n">
        <f aca="false">1/(1+CHOOSE(F$3,(V133+($K$3/10000))/2,(V132+($K$3/10000))/2))^(2*U132/365.25)</f>
        <v>0.483635960818848</v>
      </c>
      <c r="X132" s="35" t="n">
        <f aca="false">IF(AND(mthbeg&lt;=A132,mthend&gt;=A132),1,0)</f>
        <v>0</v>
      </c>
      <c r="Y132" s="35" t="n">
        <f aca="false">S132*X132</f>
        <v>0</v>
      </c>
      <c r="AA132" s="89" t="n">
        <f aca="false">F132*G132</f>
        <v>0</v>
      </c>
      <c r="AB132" s="89" t="n">
        <f aca="false">$F132*H132</f>
        <v>0</v>
      </c>
      <c r="AC132" s="89" t="n">
        <f aca="false">$F132*I132</f>
        <v>0</v>
      </c>
      <c r="AD132" s="89" t="n">
        <f aca="false">$F132*J132</f>
        <v>0</v>
      </c>
      <c r="AE132" s="89" t="n">
        <f aca="false">$F132*K132</f>
        <v>0</v>
      </c>
      <c r="AF132" s="89" t="n">
        <f aca="false">$F132*L132</f>
        <v>0</v>
      </c>
      <c r="AG132" s="89" t="n">
        <f aca="false">$F132*M132</f>
        <v>0</v>
      </c>
      <c r="AH132" s="89" t="n">
        <f aca="false">$F132*N132</f>
        <v>0</v>
      </c>
      <c r="AI132" s="89" t="n">
        <f aca="false">F132*O132</f>
        <v>0</v>
      </c>
      <c r="AJ132" s="93"/>
      <c r="AK132" s="89" t="n">
        <f aca="false">CHOOSE($G$3,AB132-AC132,AC132-AB132)</f>
        <v>0</v>
      </c>
      <c r="AL132" s="89" t="n">
        <f aca="false">CHOOSE($G$3,AE132-AF132,AF132-AE132)</f>
        <v>0</v>
      </c>
      <c r="AM132" s="89" t="n">
        <f aca="false">CHOOSE($G$3,AH132-AI132,AI132-AH132)</f>
        <v>0</v>
      </c>
      <c r="AN132" s="103" t="n">
        <f aca="false">SUM(AK132:AM132)</f>
        <v>0</v>
      </c>
      <c r="AP132" s="89" t="n">
        <f aca="false">CHOOSE($G$3,AA132-AB132,AB132-AA132)</f>
        <v>0</v>
      </c>
      <c r="AQ132" s="89" t="n">
        <f aca="false">CHOOSE($G$3,AD132-AE132,AE132-AD132)</f>
        <v>0</v>
      </c>
      <c r="AR132" s="89" t="n">
        <f aca="false">CHOOSE($G$3,AG132-AH132,AH132-AG132)</f>
        <v>0</v>
      </c>
      <c r="AS132" s="103" t="n">
        <f aca="false">AP132+AQ132+AR132</f>
        <v>0</v>
      </c>
      <c r="AT132" s="103"/>
      <c r="AU132" s="90" t="n">
        <f aca="false">AS132+AN132</f>
        <v>0</v>
      </c>
      <c r="AW132" s="90" t="n">
        <f aca="false">AI132+AF132+AC132</f>
        <v>0</v>
      </c>
      <c r="AX132" s="104"/>
    </row>
    <row r="133" customFormat="false" ht="12.75" hidden="false" customHeight="false" outlineLevel="0" collapsed="false">
      <c r="A133" s="94" t="n">
        <f aca="false">EDATE(A132,1)</f>
        <v>40575</v>
      </c>
      <c r="B133" s="95" t="n">
        <f aca="false">VLOOKUP(MONTH(A133),Volumes,3)</f>
        <v>10000</v>
      </c>
      <c r="C133" s="96"/>
      <c r="D133" s="97" t="n">
        <f aca="false">B133+C133</f>
        <v>10000</v>
      </c>
      <c r="E133" s="84" t="n">
        <f aca="false">IF(X133=0,0,IF(AND(X133=1,$H$3=1),D133*S133,IF($H$3=2,D133,"N/A")))</f>
        <v>0</v>
      </c>
      <c r="F133" s="84" t="n">
        <f aca="false">E133*W133</f>
        <v>0</v>
      </c>
      <c r="G133" s="32" t="n">
        <f aca="false">VLOOKUP($A133,Table,MATCH(G$4,Curves,0))</f>
        <v>3.405</v>
      </c>
      <c r="H133" s="98" t="n">
        <f aca="false">G133</f>
        <v>3.405</v>
      </c>
      <c r="I133" s="99" t="n">
        <f aca="false">H133</f>
        <v>3.405</v>
      </c>
      <c r="J133" s="32" t="n">
        <f aca="false">VLOOKUP($A133,Table,MATCH(J$4,Curves,0))</f>
        <v>0.000499999999999999</v>
      </c>
      <c r="K133" s="98" t="n">
        <f aca="false">J133</f>
        <v>0.000499999999999999</v>
      </c>
      <c r="L133" s="99" t="n">
        <f aca="false">K133</f>
        <v>0.000499999999999999</v>
      </c>
      <c r="M133" s="32" t="n">
        <f aca="false">VLOOKUP($A133,Table,MATCH(M$4,Curves,0))</f>
        <v>0.01</v>
      </c>
      <c r="N133" s="98" t="n">
        <f aca="false">VLOOKUP($A133,Table,MATCH(N$4,Curves,0))</f>
        <v>0.02</v>
      </c>
      <c r="O133" s="99" t="n">
        <f aca="false">N133</f>
        <v>0.02</v>
      </c>
      <c r="P133" s="100"/>
      <c r="Q133" s="99" t="n">
        <f aca="false">O133+L133+I133</f>
        <v>3.4255</v>
      </c>
      <c r="R133" s="100"/>
      <c r="S133" s="35" t="n">
        <f aca="false">A134-A133</f>
        <v>28</v>
      </c>
      <c r="T133" s="101" t="n">
        <f aca="false">CHOOSE(F$3,A134+24,A133)</f>
        <v>40627</v>
      </c>
      <c r="U133" s="35" t="n">
        <f aca="false">T133-C$3</f>
        <v>3853</v>
      </c>
      <c r="V133" s="32" t="n">
        <f aca="false">VLOOKUP($A133,Table,MATCH(V$4,Curves,0))</f>
        <v>0.070583203621084</v>
      </c>
      <c r="W133" s="102" t="n">
        <f aca="false">1/(1+CHOOSE(F$3,(V134+($K$3/10000))/2,(V133+($K$3/10000))/2))^(2*U133/365.25)</f>
        <v>0.481053485350859</v>
      </c>
      <c r="X133" s="35" t="n">
        <f aca="false">IF(AND(mthbeg&lt;=A133,mthend&gt;=A133),1,0)</f>
        <v>0</v>
      </c>
      <c r="Y133" s="35" t="n">
        <f aca="false">S133*X133</f>
        <v>0</v>
      </c>
      <c r="AA133" s="89" t="n">
        <f aca="false">F133*G133</f>
        <v>0</v>
      </c>
      <c r="AB133" s="89" t="n">
        <f aca="false">$F133*H133</f>
        <v>0</v>
      </c>
      <c r="AC133" s="89" t="n">
        <f aca="false">$F133*I133</f>
        <v>0</v>
      </c>
      <c r="AD133" s="89" t="n">
        <f aca="false">$F133*J133</f>
        <v>0</v>
      </c>
      <c r="AE133" s="89" t="n">
        <f aca="false">$F133*K133</f>
        <v>0</v>
      </c>
      <c r="AF133" s="89" t="n">
        <f aca="false">$F133*L133</f>
        <v>0</v>
      </c>
      <c r="AG133" s="89" t="n">
        <f aca="false">$F133*M133</f>
        <v>0</v>
      </c>
      <c r="AH133" s="89" t="n">
        <f aca="false">$F133*N133</f>
        <v>0</v>
      </c>
      <c r="AI133" s="89" t="n">
        <f aca="false">F133*O133</f>
        <v>0</v>
      </c>
      <c r="AJ133" s="93"/>
      <c r="AK133" s="89" t="n">
        <f aca="false">CHOOSE($G$3,AB133-AC133,AC133-AB133)</f>
        <v>0</v>
      </c>
      <c r="AL133" s="89" t="n">
        <f aca="false">CHOOSE($G$3,AE133-AF133,AF133-AE133)</f>
        <v>0</v>
      </c>
      <c r="AM133" s="89" t="n">
        <f aca="false">CHOOSE($G$3,AH133-AI133,AI133-AH133)</f>
        <v>0</v>
      </c>
      <c r="AN133" s="103" t="n">
        <f aca="false">SUM(AK133:AM133)</f>
        <v>0</v>
      </c>
      <c r="AP133" s="89" t="n">
        <f aca="false">CHOOSE($G$3,AA133-AB133,AB133-AA133)</f>
        <v>0</v>
      </c>
      <c r="AQ133" s="89" t="n">
        <f aca="false">CHOOSE($G$3,AD133-AE133,AE133-AD133)</f>
        <v>0</v>
      </c>
      <c r="AR133" s="89" t="n">
        <f aca="false">CHOOSE($G$3,AG133-AH133,AH133-AG133)</f>
        <v>0</v>
      </c>
      <c r="AS133" s="103" t="n">
        <f aca="false">AP133+AQ133+AR133</f>
        <v>0</v>
      </c>
      <c r="AT133" s="103"/>
      <c r="AU133" s="90" t="n">
        <f aca="false">AS133+AN133</f>
        <v>0</v>
      </c>
      <c r="AW133" s="90" t="n">
        <f aca="false">AI133+AF133+AC133</f>
        <v>0</v>
      </c>
      <c r="AX133" s="104"/>
    </row>
    <row r="134" customFormat="false" ht="12.75" hidden="false" customHeight="false" outlineLevel="0" collapsed="false">
      <c r="A134" s="94" t="n">
        <f aca="false">EDATE(A133,1)</f>
        <v>40603</v>
      </c>
      <c r="B134" s="95" t="n">
        <f aca="false">VLOOKUP(MONTH(A134),Volumes,3)</f>
        <v>10000</v>
      </c>
      <c r="C134" s="96"/>
      <c r="D134" s="97" t="n">
        <f aca="false">B134+C134</f>
        <v>10000</v>
      </c>
      <c r="E134" s="84" t="n">
        <f aca="false">IF(X134=0,0,IF(AND(X134=1,$H$3=1),D134*S134,IF($H$3=2,D134,"N/A")))</f>
        <v>0</v>
      </c>
      <c r="F134" s="84" t="n">
        <f aca="false">E134*W134</f>
        <v>0</v>
      </c>
      <c r="G134" s="32" t="n">
        <f aca="false">VLOOKUP($A134,Table,MATCH(G$4,Curves,0))</f>
        <v>3.289</v>
      </c>
      <c r="H134" s="98" t="n">
        <f aca="false">G134</f>
        <v>3.289</v>
      </c>
      <c r="I134" s="99" t="n">
        <f aca="false">H134</f>
        <v>3.289</v>
      </c>
      <c r="J134" s="32" t="n">
        <f aca="false">VLOOKUP($A134,Table,MATCH(J$4,Curves,0))</f>
        <v>0.000499999999999999</v>
      </c>
      <c r="K134" s="98" t="n">
        <f aca="false">J134</f>
        <v>0.000499999999999999</v>
      </c>
      <c r="L134" s="99" t="n">
        <f aca="false">K134</f>
        <v>0.000499999999999999</v>
      </c>
      <c r="M134" s="32" t="n">
        <f aca="false">VLOOKUP($A134,Table,MATCH(M$4,Curves,0))</f>
        <v>0.01</v>
      </c>
      <c r="N134" s="98" t="n">
        <f aca="false">VLOOKUP($A134,Table,MATCH(N$4,Curves,0))</f>
        <v>0.02</v>
      </c>
      <c r="O134" s="99" t="n">
        <f aca="false">N134</f>
        <v>0.02</v>
      </c>
      <c r="P134" s="100"/>
      <c r="Q134" s="99" t="n">
        <f aca="false">O134+L134+I134</f>
        <v>3.3095</v>
      </c>
      <c r="R134" s="100"/>
      <c r="S134" s="35" t="n">
        <f aca="false">A135-A134</f>
        <v>31</v>
      </c>
      <c r="T134" s="101" t="n">
        <f aca="false">CHOOSE(F$3,A135+24,A134)</f>
        <v>40658</v>
      </c>
      <c r="U134" s="35" t="n">
        <f aca="false">T134-C$3</f>
        <v>3884</v>
      </c>
      <c r="V134" s="32" t="n">
        <f aca="false">VLOOKUP($A134,Table,MATCH(V$4,Curves,0))</f>
        <v>0.070586777136602</v>
      </c>
      <c r="W134" s="102" t="n">
        <f aca="false">1/(1+CHOOSE(F$3,(V135+($K$3/10000))/2,(V134+($K$3/10000))/2))^(2*U134/365.25)</f>
        <v>0.478210102861538</v>
      </c>
      <c r="X134" s="35" t="n">
        <f aca="false">IF(AND(mthbeg&lt;=A134,mthend&gt;=A134),1,0)</f>
        <v>0</v>
      </c>
      <c r="Y134" s="35" t="n">
        <f aca="false">S134*X134</f>
        <v>0</v>
      </c>
      <c r="AA134" s="89" t="n">
        <f aca="false">F134*G134</f>
        <v>0</v>
      </c>
      <c r="AB134" s="89" t="n">
        <f aca="false">$F134*H134</f>
        <v>0</v>
      </c>
      <c r="AC134" s="89" t="n">
        <f aca="false">$F134*I134</f>
        <v>0</v>
      </c>
      <c r="AD134" s="89" t="n">
        <f aca="false">$F134*J134</f>
        <v>0</v>
      </c>
      <c r="AE134" s="89" t="n">
        <f aca="false">$F134*K134</f>
        <v>0</v>
      </c>
      <c r="AF134" s="89" t="n">
        <f aca="false">$F134*L134</f>
        <v>0</v>
      </c>
      <c r="AG134" s="89" t="n">
        <f aca="false">$F134*M134</f>
        <v>0</v>
      </c>
      <c r="AH134" s="89" t="n">
        <f aca="false">$F134*N134</f>
        <v>0</v>
      </c>
      <c r="AI134" s="89" t="n">
        <f aca="false">F134*O134</f>
        <v>0</v>
      </c>
      <c r="AJ134" s="93"/>
      <c r="AK134" s="89" t="n">
        <f aca="false">CHOOSE($G$3,AB134-AC134,AC134-AB134)</f>
        <v>0</v>
      </c>
      <c r="AL134" s="89" t="n">
        <f aca="false">CHOOSE($G$3,AE134-AF134,AF134-AE134)</f>
        <v>0</v>
      </c>
      <c r="AM134" s="89" t="n">
        <f aca="false">CHOOSE($G$3,AH134-AI134,AI134-AH134)</f>
        <v>0</v>
      </c>
      <c r="AN134" s="103" t="n">
        <f aca="false">SUM(AK134:AM134)</f>
        <v>0</v>
      </c>
      <c r="AP134" s="89" t="n">
        <f aca="false">CHOOSE($G$3,AA134-AB134,AB134-AA134)</f>
        <v>0</v>
      </c>
      <c r="AQ134" s="89" t="n">
        <f aca="false">CHOOSE($G$3,AD134-AE134,AE134-AD134)</f>
        <v>0</v>
      </c>
      <c r="AR134" s="89" t="n">
        <f aca="false">CHOOSE($G$3,AG134-AH134,AH134-AG134)</f>
        <v>0</v>
      </c>
      <c r="AS134" s="103" t="n">
        <f aca="false">AP134+AQ134+AR134</f>
        <v>0</v>
      </c>
      <c r="AT134" s="103"/>
      <c r="AU134" s="90" t="n">
        <f aca="false">AS134+AN134</f>
        <v>0</v>
      </c>
      <c r="AW134" s="90" t="n">
        <f aca="false">AI134+AF134+AC134</f>
        <v>0</v>
      </c>
      <c r="AX134" s="104"/>
    </row>
    <row r="135" customFormat="false" ht="12.75" hidden="false" customHeight="false" outlineLevel="0" collapsed="false">
      <c r="A135" s="94" t="n">
        <f aca="false">EDATE(A134,1)</f>
        <v>40634</v>
      </c>
      <c r="B135" s="95" t="n">
        <f aca="false">VLOOKUP(MONTH(A135),Volumes,3)</f>
        <v>10000</v>
      </c>
      <c r="C135" s="96"/>
      <c r="D135" s="97" t="n">
        <f aca="false">B135+C135</f>
        <v>10000</v>
      </c>
      <c r="E135" s="84" t="n">
        <f aca="false">IF(X135=0,0,IF(AND(X135=1,$H$3=1),D135*S135,IF($H$3=2,D135,"N/A")))</f>
        <v>0</v>
      </c>
      <c r="F135" s="84" t="n">
        <f aca="false">E135*W135</f>
        <v>0</v>
      </c>
      <c r="G135" s="32" t="n">
        <f aca="false">VLOOKUP($A135,Table,MATCH(G$4,Curves,0))</f>
        <v>3.173</v>
      </c>
      <c r="H135" s="98" t="n">
        <f aca="false">G135</f>
        <v>3.173</v>
      </c>
      <c r="I135" s="99" t="n">
        <f aca="false">H135</f>
        <v>3.173</v>
      </c>
      <c r="J135" s="32" t="n">
        <f aca="false">VLOOKUP($A135,Table,MATCH(J$4,Curves,0))</f>
        <v>0.013</v>
      </c>
      <c r="K135" s="98" t="n">
        <f aca="false">J135</f>
        <v>0.013</v>
      </c>
      <c r="L135" s="99" t="n">
        <f aca="false">K135</f>
        <v>0.013</v>
      </c>
      <c r="M135" s="32" t="n">
        <f aca="false">VLOOKUP($A135,Table,MATCH(M$4,Curves,0))</f>
        <v>0.01</v>
      </c>
      <c r="N135" s="98" t="n">
        <f aca="false">VLOOKUP($A135,Table,MATCH(N$4,Curves,0))</f>
        <v>0.02</v>
      </c>
      <c r="O135" s="99" t="n">
        <f aca="false">N135</f>
        <v>0.02</v>
      </c>
      <c r="P135" s="100"/>
      <c r="Q135" s="99" t="n">
        <f aca="false">O135+L135+I135</f>
        <v>3.206</v>
      </c>
      <c r="R135" s="100"/>
      <c r="S135" s="35" t="n">
        <f aca="false">A136-A135</f>
        <v>30</v>
      </c>
      <c r="T135" s="101" t="n">
        <f aca="false">CHOOSE(F$3,A136+24,A135)</f>
        <v>40688</v>
      </c>
      <c r="U135" s="35" t="n">
        <f aca="false">T135-C$3</f>
        <v>3914</v>
      </c>
      <c r="V135" s="32" t="n">
        <f aca="false">VLOOKUP($A135,Table,MATCH(V$4,Curves,0))</f>
        <v>0.070590733528787</v>
      </c>
      <c r="W135" s="102" t="n">
        <f aca="false">1/(1+CHOOSE(F$3,(V136+($K$3/10000))/2,(V135+($K$3/10000))/2))^(2*U135/365.25)</f>
        <v>0.475474151794278</v>
      </c>
      <c r="X135" s="35" t="n">
        <f aca="false">IF(AND(mthbeg&lt;=A135,mthend&gt;=A135),1,0)</f>
        <v>0</v>
      </c>
      <c r="Y135" s="35" t="n">
        <f aca="false">S135*X135</f>
        <v>0</v>
      </c>
      <c r="AA135" s="89" t="n">
        <f aca="false">F135*G135</f>
        <v>0</v>
      </c>
      <c r="AB135" s="89" t="n">
        <f aca="false">$F135*H135</f>
        <v>0</v>
      </c>
      <c r="AC135" s="89" t="n">
        <f aca="false">$F135*I135</f>
        <v>0</v>
      </c>
      <c r="AD135" s="89" t="n">
        <f aca="false">$F135*J135</f>
        <v>0</v>
      </c>
      <c r="AE135" s="89" t="n">
        <f aca="false">$F135*K135</f>
        <v>0</v>
      </c>
      <c r="AF135" s="89" t="n">
        <f aca="false">$F135*L135</f>
        <v>0</v>
      </c>
      <c r="AG135" s="89" t="n">
        <f aca="false">$F135*M135</f>
        <v>0</v>
      </c>
      <c r="AH135" s="89" t="n">
        <f aca="false">$F135*N135</f>
        <v>0</v>
      </c>
      <c r="AI135" s="89" t="n">
        <f aca="false">F135*O135</f>
        <v>0</v>
      </c>
      <c r="AJ135" s="93"/>
      <c r="AK135" s="89" t="n">
        <f aca="false">CHOOSE($G$3,AB135-AC135,AC135-AB135)</f>
        <v>0</v>
      </c>
      <c r="AL135" s="89" t="n">
        <f aca="false">CHOOSE($G$3,AE135-AF135,AF135-AE135)</f>
        <v>0</v>
      </c>
      <c r="AM135" s="89" t="n">
        <f aca="false">CHOOSE($G$3,AH135-AI135,AI135-AH135)</f>
        <v>0</v>
      </c>
      <c r="AN135" s="103" t="n">
        <f aca="false">SUM(AK135:AM135)</f>
        <v>0</v>
      </c>
      <c r="AP135" s="89" t="n">
        <f aca="false">CHOOSE($G$3,AA135-AB135,AB135-AA135)</f>
        <v>0</v>
      </c>
      <c r="AQ135" s="89" t="n">
        <f aca="false">CHOOSE($G$3,AD135-AE135,AE135-AD135)</f>
        <v>0</v>
      </c>
      <c r="AR135" s="89" t="n">
        <f aca="false">CHOOSE($G$3,AG135-AH135,AH135-AG135)</f>
        <v>0</v>
      </c>
      <c r="AS135" s="103" t="n">
        <f aca="false">AP135+AQ135+AR135</f>
        <v>0</v>
      </c>
      <c r="AT135" s="103"/>
      <c r="AU135" s="90" t="n">
        <f aca="false">AS135+AN135</f>
        <v>0</v>
      </c>
      <c r="AW135" s="90" t="n">
        <f aca="false">AI135+AF135+AC135</f>
        <v>0</v>
      </c>
      <c r="AX135" s="104"/>
    </row>
    <row r="136" customFormat="false" ht="12.75" hidden="false" customHeight="false" outlineLevel="0" collapsed="false">
      <c r="A136" s="94" t="n">
        <f aca="false">EDATE(A135,1)</f>
        <v>40664</v>
      </c>
      <c r="B136" s="95" t="n">
        <f aca="false">VLOOKUP(MONTH(A136),Volumes,3)</f>
        <v>10000</v>
      </c>
      <c r="C136" s="96"/>
      <c r="D136" s="97" t="n">
        <f aca="false">B136+C136</f>
        <v>10000</v>
      </c>
      <c r="E136" s="84" t="n">
        <f aca="false">IF(X136=0,0,IF(AND(X136=1,$H$3=1),D136*S136,IF($H$3=2,D136,"N/A")))</f>
        <v>0</v>
      </c>
      <c r="F136" s="84" t="n">
        <f aca="false">E136*W136</f>
        <v>0</v>
      </c>
      <c r="G136" s="32" t="n">
        <f aca="false">VLOOKUP($A136,Table,MATCH(G$4,Curves,0))</f>
        <v>3.166</v>
      </c>
      <c r="H136" s="98" t="n">
        <f aca="false">G136</f>
        <v>3.166</v>
      </c>
      <c r="I136" s="99" t="n">
        <f aca="false">H136</f>
        <v>3.166</v>
      </c>
      <c r="J136" s="32" t="n">
        <f aca="false">VLOOKUP($A136,Table,MATCH(J$4,Curves,0))</f>
        <v>0.013</v>
      </c>
      <c r="K136" s="98" t="n">
        <f aca="false">J136</f>
        <v>0.013</v>
      </c>
      <c r="L136" s="99" t="n">
        <f aca="false">K136</f>
        <v>0.013</v>
      </c>
      <c r="M136" s="32" t="n">
        <f aca="false">VLOOKUP($A136,Table,MATCH(M$4,Curves,0))</f>
        <v>0.01</v>
      </c>
      <c r="N136" s="98" t="n">
        <f aca="false">VLOOKUP($A136,Table,MATCH(N$4,Curves,0))</f>
        <v>0.02</v>
      </c>
      <c r="O136" s="99" t="n">
        <f aca="false">N136</f>
        <v>0.02</v>
      </c>
      <c r="P136" s="100"/>
      <c r="Q136" s="99" t="n">
        <f aca="false">O136+L136+I136</f>
        <v>3.199</v>
      </c>
      <c r="R136" s="100"/>
      <c r="S136" s="35" t="n">
        <f aca="false">A137-A136</f>
        <v>31</v>
      </c>
      <c r="T136" s="101" t="n">
        <f aca="false">CHOOSE(F$3,A137+24,A136)</f>
        <v>40719</v>
      </c>
      <c r="U136" s="35" t="n">
        <f aca="false">T136-C$3</f>
        <v>3945</v>
      </c>
      <c r="V136" s="32" t="n">
        <f aca="false">VLOOKUP($A136,Table,MATCH(V$4,Curves,0))</f>
        <v>0.070594562295423</v>
      </c>
      <c r="W136" s="102" t="n">
        <f aca="false">1/(1+CHOOSE(F$3,(V137+($K$3/10000))/2,(V136+($K$3/10000))/2))^(2*U136/365.25)</f>
        <v>0.472663144040303</v>
      </c>
      <c r="X136" s="35" t="n">
        <f aca="false">IF(AND(mthbeg&lt;=A136,mthend&gt;=A136),1,0)</f>
        <v>0</v>
      </c>
      <c r="Y136" s="35" t="n">
        <f aca="false">S136*X136</f>
        <v>0</v>
      </c>
      <c r="AA136" s="89" t="n">
        <f aca="false">F136*G136</f>
        <v>0</v>
      </c>
      <c r="AB136" s="89" t="n">
        <f aca="false">$F136*H136</f>
        <v>0</v>
      </c>
      <c r="AC136" s="89" t="n">
        <f aca="false">$F136*I136</f>
        <v>0</v>
      </c>
      <c r="AD136" s="89" t="n">
        <f aca="false">$F136*J136</f>
        <v>0</v>
      </c>
      <c r="AE136" s="89" t="n">
        <f aca="false">$F136*K136</f>
        <v>0</v>
      </c>
      <c r="AF136" s="89" t="n">
        <f aca="false">$F136*L136</f>
        <v>0</v>
      </c>
      <c r="AG136" s="89" t="n">
        <f aca="false">$F136*M136</f>
        <v>0</v>
      </c>
      <c r="AH136" s="89" t="n">
        <f aca="false">$F136*N136</f>
        <v>0</v>
      </c>
      <c r="AI136" s="89" t="n">
        <f aca="false">F136*O136</f>
        <v>0</v>
      </c>
      <c r="AJ136" s="93"/>
      <c r="AK136" s="89" t="n">
        <f aca="false">CHOOSE($G$3,AB136-AC136,AC136-AB136)</f>
        <v>0</v>
      </c>
      <c r="AL136" s="89" t="n">
        <f aca="false">CHOOSE($G$3,AE136-AF136,AF136-AE136)</f>
        <v>0</v>
      </c>
      <c r="AM136" s="89" t="n">
        <f aca="false">CHOOSE($G$3,AH136-AI136,AI136-AH136)</f>
        <v>0</v>
      </c>
      <c r="AN136" s="103" t="n">
        <f aca="false">SUM(AK136:AM136)</f>
        <v>0</v>
      </c>
      <c r="AP136" s="89" t="n">
        <f aca="false">CHOOSE($G$3,AA136-AB136,AB136-AA136)</f>
        <v>0</v>
      </c>
      <c r="AQ136" s="89" t="n">
        <f aca="false">CHOOSE($G$3,AD136-AE136,AE136-AD136)</f>
        <v>0</v>
      </c>
      <c r="AR136" s="89" t="n">
        <f aca="false">CHOOSE($G$3,AG136-AH136,AH136-AG136)</f>
        <v>0</v>
      </c>
      <c r="AS136" s="103" t="n">
        <f aca="false">AP136+AQ136+AR136</f>
        <v>0</v>
      </c>
      <c r="AT136" s="103"/>
      <c r="AU136" s="90" t="n">
        <f aca="false">AS136+AN136</f>
        <v>0</v>
      </c>
      <c r="AW136" s="90" t="n">
        <f aca="false">AI136+AF136+AC136</f>
        <v>0</v>
      </c>
      <c r="AX136" s="104"/>
    </row>
    <row r="137" customFormat="false" ht="12.75" hidden="false" customHeight="false" outlineLevel="0" collapsed="false">
      <c r="A137" s="94" t="n">
        <f aca="false">EDATE(A136,1)</f>
        <v>40695</v>
      </c>
      <c r="B137" s="95" t="n">
        <f aca="false">VLOOKUP(MONTH(A137),Volumes,3)</f>
        <v>10000</v>
      </c>
      <c r="C137" s="96"/>
      <c r="D137" s="97" t="n">
        <f aca="false">B137+C137</f>
        <v>10000</v>
      </c>
      <c r="E137" s="84" t="n">
        <f aca="false">IF(X137=0,0,IF(AND(X137=1,$H$3=1),D137*S137,IF($H$3=2,D137,"N/A")))</f>
        <v>0</v>
      </c>
      <c r="F137" s="84" t="n">
        <f aca="false">E137*W137</f>
        <v>0</v>
      </c>
      <c r="G137" s="32" t="n">
        <f aca="false">VLOOKUP($A137,Table,MATCH(G$4,Curves,0))</f>
        <v>3.206</v>
      </c>
      <c r="H137" s="98" t="n">
        <f aca="false">G137</f>
        <v>3.206</v>
      </c>
      <c r="I137" s="99" t="n">
        <f aca="false">H137</f>
        <v>3.206</v>
      </c>
      <c r="J137" s="32" t="n">
        <f aca="false">VLOOKUP($A137,Table,MATCH(J$4,Curves,0))</f>
        <v>0.013</v>
      </c>
      <c r="K137" s="98" t="n">
        <f aca="false">J137</f>
        <v>0.013</v>
      </c>
      <c r="L137" s="99" t="n">
        <f aca="false">K137</f>
        <v>0.013</v>
      </c>
      <c r="M137" s="32" t="n">
        <f aca="false">VLOOKUP($A137,Table,MATCH(M$4,Curves,0))</f>
        <v>0.01</v>
      </c>
      <c r="N137" s="98" t="n">
        <f aca="false">VLOOKUP($A137,Table,MATCH(N$4,Curves,0))</f>
        <v>0.02</v>
      </c>
      <c r="O137" s="99" t="n">
        <f aca="false">N137</f>
        <v>0.02</v>
      </c>
      <c r="P137" s="100"/>
      <c r="Q137" s="99" t="n">
        <f aca="false">O137+L137+I137</f>
        <v>3.239</v>
      </c>
      <c r="R137" s="100"/>
      <c r="S137" s="35" t="n">
        <f aca="false">A138-A137</f>
        <v>30</v>
      </c>
      <c r="T137" s="101" t="n">
        <f aca="false">CHOOSE(F$3,A138+24,A137)</f>
        <v>40749</v>
      </c>
      <c r="U137" s="35" t="n">
        <f aca="false">T137-C$3</f>
        <v>3975</v>
      </c>
      <c r="V137" s="32" t="n">
        <f aca="false">VLOOKUP($A137,Table,MATCH(V$4,Curves,0))</f>
        <v>0.070598518687618</v>
      </c>
      <c r="W137" s="102" t="n">
        <f aca="false">1/(1+CHOOSE(F$3,(V138+($K$3/10000))/2,(V137+($K$3/10000))/2))^(2*U137/365.25)</f>
        <v>0.469958347955741</v>
      </c>
      <c r="X137" s="35" t="n">
        <f aca="false">IF(AND(mthbeg&lt;=A137,mthend&gt;=A137),1,0)</f>
        <v>0</v>
      </c>
      <c r="Y137" s="35" t="n">
        <f aca="false">S137*X137</f>
        <v>0</v>
      </c>
      <c r="AA137" s="89" t="n">
        <f aca="false">F137*G137</f>
        <v>0</v>
      </c>
      <c r="AB137" s="89" t="n">
        <f aca="false">$F137*H137</f>
        <v>0</v>
      </c>
      <c r="AC137" s="89" t="n">
        <f aca="false">$F137*I137</f>
        <v>0</v>
      </c>
      <c r="AD137" s="89" t="n">
        <f aca="false">$F137*J137</f>
        <v>0</v>
      </c>
      <c r="AE137" s="89" t="n">
        <f aca="false">$F137*K137</f>
        <v>0</v>
      </c>
      <c r="AF137" s="89" t="n">
        <f aca="false">$F137*L137</f>
        <v>0</v>
      </c>
      <c r="AG137" s="89" t="n">
        <f aca="false">$F137*M137</f>
        <v>0</v>
      </c>
      <c r="AH137" s="89" t="n">
        <f aca="false">$F137*N137</f>
        <v>0</v>
      </c>
      <c r="AI137" s="89" t="n">
        <f aca="false">F137*O137</f>
        <v>0</v>
      </c>
      <c r="AJ137" s="93"/>
      <c r="AK137" s="89" t="n">
        <f aca="false">CHOOSE($G$3,AB137-AC137,AC137-AB137)</f>
        <v>0</v>
      </c>
      <c r="AL137" s="89" t="n">
        <f aca="false">CHOOSE($G$3,AE137-AF137,AF137-AE137)</f>
        <v>0</v>
      </c>
      <c r="AM137" s="89" t="n">
        <f aca="false">CHOOSE($G$3,AH137-AI137,AI137-AH137)</f>
        <v>0</v>
      </c>
      <c r="AN137" s="103" t="n">
        <f aca="false">SUM(AK137:AM137)</f>
        <v>0</v>
      </c>
      <c r="AP137" s="89" t="n">
        <f aca="false">CHOOSE($G$3,AA137-AB137,AB137-AA137)</f>
        <v>0</v>
      </c>
      <c r="AQ137" s="89" t="n">
        <f aca="false">CHOOSE($G$3,AD137-AE137,AE137-AD137)</f>
        <v>0</v>
      </c>
      <c r="AR137" s="89" t="n">
        <f aca="false">CHOOSE($G$3,AG137-AH137,AH137-AG137)</f>
        <v>0</v>
      </c>
      <c r="AS137" s="103" t="n">
        <f aca="false">AP137+AQ137+AR137</f>
        <v>0</v>
      </c>
      <c r="AT137" s="103"/>
      <c r="AU137" s="90" t="n">
        <f aca="false">AS137+AN137</f>
        <v>0</v>
      </c>
      <c r="AW137" s="90" t="n">
        <f aca="false">AI137+AF137+AC137</f>
        <v>0</v>
      </c>
      <c r="AX137" s="104"/>
    </row>
    <row r="138" customFormat="false" ht="12.75" hidden="false" customHeight="false" outlineLevel="0" collapsed="false">
      <c r="A138" s="94" t="n">
        <f aca="false">EDATE(A137,1)</f>
        <v>40725</v>
      </c>
      <c r="B138" s="95" t="n">
        <f aca="false">VLOOKUP(MONTH(A138),Volumes,3)</f>
        <v>10000</v>
      </c>
      <c r="C138" s="96"/>
      <c r="D138" s="97" t="n">
        <f aca="false">B138+C138</f>
        <v>10000</v>
      </c>
      <c r="E138" s="84" t="n">
        <f aca="false">IF(X138=0,0,IF(AND(X138=1,$H$3=1),D138*S138,IF($H$3=2,D138,"N/A")))</f>
        <v>0</v>
      </c>
      <c r="F138" s="84" t="n">
        <f aca="false">E138*W138</f>
        <v>0</v>
      </c>
      <c r="G138" s="32" t="n">
        <f aca="false">VLOOKUP($A138,Table,MATCH(G$4,Curves,0))</f>
        <v>3.218</v>
      </c>
      <c r="H138" s="98" t="n">
        <f aca="false">G138</f>
        <v>3.218</v>
      </c>
      <c r="I138" s="99" t="n">
        <f aca="false">H138</f>
        <v>3.218</v>
      </c>
      <c r="J138" s="32" t="n">
        <f aca="false">VLOOKUP($A138,Table,MATCH(J$4,Curves,0))</f>
        <v>0.013</v>
      </c>
      <c r="K138" s="98" t="n">
        <f aca="false">J138</f>
        <v>0.013</v>
      </c>
      <c r="L138" s="99" t="n">
        <f aca="false">K138</f>
        <v>0.013</v>
      </c>
      <c r="M138" s="32" t="n">
        <f aca="false">VLOOKUP($A138,Table,MATCH(M$4,Curves,0))</f>
        <v>0.01</v>
      </c>
      <c r="N138" s="98" t="n">
        <f aca="false">VLOOKUP($A138,Table,MATCH(N$4,Curves,0))</f>
        <v>0.02</v>
      </c>
      <c r="O138" s="99" t="n">
        <f aca="false">N138</f>
        <v>0.02</v>
      </c>
      <c r="P138" s="100"/>
      <c r="Q138" s="99" t="n">
        <f aca="false">O138+L138+I138</f>
        <v>3.251</v>
      </c>
      <c r="R138" s="100"/>
      <c r="S138" s="35" t="n">
        <f aca="false">A139-A138</f>
        <v>31</v>
      </c>
      <c r="T138" s="101" t="n">
        <f aca="false">CHOOSE(F$3,A139+24,A138)</f>
        <v>40780</v>
      </c>
      <c r="U138" s="35" t="n">
        <f aca="false">T138-C$3</f>
        <v>4006</v>
      </c>
      <c r="V138" s="32" t="n">
        <f aca="false">VLOOKUP($A138,Table,MATCH(V$4,Curves,0))</f>
        <v>0.070602347454264</v>
      </c>
      <c r="W138" s="102" t="n">
        <f aca="false">1/(1+CHOOSE(F$3,(V139+($K$3/10000))/2,(V138+($K$3/10000))/2))^(2*U138/365.25)</f>
        <v>0.467179353429922</v>
      </c>
      <c r="X138" s="35" t="n">
        <f aca="false">IF(AND(mthbeg&lt;=A138,mthend&gt;=A138),1,0)</f>
        <v>0</v>
      </c>
      <c r="Y138" s="35" t="n">
        <f aca="false">S138*X138</f>
        <v>0</v>
      </c>
      <c r="AA138" s="89" t="n">
        <f aca="false">F138*G138</f>
        <v>0</v>
      </c>
      <c r="AB138" s="89" t="n">
        <f aca="false">$F138*H138</f>
        <v>0</v>
      </c>
      <c r="AC138" s="89" t="n">
        <f aca="false">$F138*I138</f>
        <v>0</v>
      </c>
      <c r="AD138" s="89" t="n">
        <f aca="false">$F138*J138</f>
        <v>0</v>
      </c>
      <c r="AE138" s="89" t="n">
        <f aca="false">$F138*K138</f>
        <v>0</v>
      </c>
      <c r="AF138" s="89" t="n">
        <f aca="false">$F138*L138</f>
        <v>0</v>
      </c>
      <c r="AG138" s="89" t="n">
        <f aca="false">$F138*M138</f>
        <v>0</v>
      </c>
      <c r="AH138" s="89" t="n">
        <f aca="false">$F138*N138</f>
        <v>0</v>
      </c>
      <c r="AI138" s="89" t="n">
        <f aca="false">F138*O138</f>
        <v>0</v>
      </c>
      <c r="AJ138" s="93"/>
      <c r="AK138" s="89" t="n">
        <f aca="false">CHOOSE($G$3,AB138-AC138,AC138-AB138)</f>
        <v>0</v>
      </c>
      <c r="AL138" s="89" t="n">
        <f aca="false">CHOOSE($G$3,AE138-AF138,AF138-AE138)</f>
        <v>0</v>
      </c>
      <c r="AM138" s="89" t="n">
        <f aca="false">CHOOSE($G$3,AH138-AI138,AI138-AH138)</f>
        <v>0</v>
      </c>
      <c r="AN138" s="103" t="n">
        <f aca="false">SUM(AK138:AM138)</f>
        <v>0</v>
      </c>
      <c r="AP138" s="89" t="n">
        <f aca="false">CHOOSE($G$3,AA138-AB138,AB138-AA138)</f>
        <v>0</v>
      </c>
      <c r="AQ138" s="89" t="n">
        <f aca="false">CHOOSE($G$3,AD138-AE138,AE138-AD138)</f>
        <v>0</v>
      </c>
      <c r="AR138" s="89" t="n">
        <f aca="false">CHOOSE($G$3,AG138-AH138,AH138-AG138)</f>
        <v>0</v>
      </c>
      <c r="AS138" s="103" t="n">
        <f aca="false">AP138+AQ138+AR138</f>
        <v>0</v>
      </c>
      <c r="AT138" s="103"/>
      <c r="AU138" s="90" t="n">
        <f aca="false">AS138+AN138</f>
        <v>0</v>
      </c>
      <c r="AW138" s="90" t="n">
        <f aca="false">AI138+AF138+AC138</f>
        <v>0</v>
      </c>
      <c r="AX138" s="104"/>
    </row>
    <row r="139" customFormat="false" ht="12.75" hidden="false" customHeight="false" outlineLevel="0" collapsed="false">
      <c r="A139" s="94" t="n">
        <f aca="false">EDATE(A138,1)</f>
        <v>40756</v>
      </c>
      <c r="B139" s="95" t="n">
        <f aca="false">VLOOKUP(MONTH(A139),Volumes,3)</f>
        <v>10000</v>
      </c>
      <c r="C139" s="96"/>
      <c r="D139" s="97" t="n">
        <f aca="false">B139+C139</f>
        <v>10000</v>
      </c>
      <c r="E139" s="84" t="n">
        <f aca="false">IF(X139=0,0,IF(AND(X139=1,$H$3=1),D139*S139,IF($H$3=2,D139,"N/A")))</f>
        <v>0</v>
      </c>
      <c r="F139" s="84" t="n">
        <f aca="false">E139*W139</f>
        <v>0</v>
      </c>
      <c r="G139" s="32" t="n">
        <f aca="false">VLOOKUP($A139,Table,MATCH(G$4,Curves,0))</f>
        <v>3.239</v>
      </c>
      <c r="H139" s="98" t="n">
        <f aca="false">G139</f>
        <v>3.239</v>
      </c>
      <c r="I139" s="99" t="n">
        <f aca="false">H139</f>
        <v>3.239</v>
      </c>
      <c r="J139" s="32" t="n">
        <f aca="false">VLOOKUP($A139,Table,MATCH(J$4,Curves,0))</f>
        <v>0.013</v>
      </c>
      <c r="K139" s="98" t="n">
        <f aca="false">J139</f>
        <v>0.013</v>
      </c>
      <c r="L139" s="99" t="n">
        <f aca="false">K139</f>
        <v>0.013</v>
      </c>
      <c r="M139" s="32" t="n">
        <f aca="false">VLOOKUP($A139,Table,MATCH(M$4,Curves,0))</f>
        <v>0.01</v>
      </c>
      <c r="N139" s="98" t="n">
        <f aca="false">VLOOKUP($A139,Table,MATCH(N$4,Curves,0))</f>
        <v>0.02</v>
      </c>
      <c r="O139" s="99" t="n">
        <f aca="false">N139</f>
        <v>0.02</v>
      </c>
      <c r="P139" s="100"/>
      <c r="Q139" s="99" t="n">
        <f aca="false">O139+L139+I139</f>
        <v>3.272</v>
      </c>
      <c r="R139" s="100"/>
      <c r="S139" s="35" t="n">
        <f aca="false">A140-A139</f>
        <v>31</v>
      </c>
      <c r="T139" s="101" t="n">
        <f aca="false">CHOOSE(F$3,A140+24,A139)</f>
        <v>40811</v>
      </c>
      <c r="U139" s="35" t="n">
        <f aca="false">T139-C$3</f>
        <v>4037</v>
      </c>
      <c r="V139" s="32" t="n">
        <f aca="false">VLOOKUP($A139,Table,MATCH(V$4,Curves,0))</f>
        <v>0.07060630384647</v>
      </c>
      <c r="W139" s="102" t="n">
        <f aca="false">1/(1+CHOOSE(F$3,(V140+($K$3/10000))/2,(V139+($K$3/10000))/2))^(2*U139/365.25)</f>
        <v>0.464416490649743</v>
      </c>
      <c r="X139" s="35" t="n">
        <f aca="false">IF(AND(mthbeg&lt;=A139,mthend&gt;=A139),1,0)</f>
        <v>0</v>
      </c>
      <c r="Y139" s="35" t="n">
        <f aca="false">S139*X139</f>
        <v>0</v>
      </c>
      <c r="AA139" s="89" t="n">
        <f aca="false">F139*G139</f>
        <v>0</v>
      </c>
      <c r="AB139" s="89" t="n">
        <f aca="false">$F139*H139</f>
        <v>0</v>
      </c>
      <c r="AC139" s="89" t="n">
        <f aca="false">$F139*I139</f>
        <v>0</v>
      </c>
      <c r="AD139" s="89" t="n">
        <f aca="false">$F139*J139</f>
        <v>0</v>
      </c>
      <c r="AE139" s="89" t="n">
        <f aca="false">$F139*K139</f>
        <v>0</v>
      </c>
      <c r="AF139" s="89" t="n">
        <f aca="false">$F139*L139</f>
        <v>0</v>
      </c>
      <c r="AG139" s="89" t="n">
        <f aca="false">$F139*M139</f>
        <v>0</v>
      </c>
      <c r="AH139" s="89" t="n">
        <f aca="false">$F139*N139</f>
        <v>0</v>
      </c>
      <c r="AI139" s="89" t="n">
        <f aca="false">F139*O139</f>
        <v>0</v>
      </c>
      <c r="AJ139" s="93"/>
      <c r="AK139" s="89" t="n">
        <f aca="false">CHOOSE($G$3,AB139-AC139,AC139-AB139)</f>
        <v>0</v>
      </c>
      <c r="AL139" s="89" t="n">
        <f aca="false">CHOOSE($G$3,AE139-AF139,AF139-AE139)</f>
        <v>0</v>
      </c>
      <c r="AM139" s="89" t="n">
        <f aca="false">CHOOSE($G$3,AH139-AI139,AI139-AH139)</f>
        <v>0</v>
      </c>
      <c r="AN139" s="103" t="n">
        <f aca="false">SUM(AK139:AM139)</f>
        <v>0</v>
      </c>
      <c r="AP139" s="89" t="n">
        <f aca="false">CHOOSE($G$3,AA139-AB139,AB139-AA139)</f>
        <v>0</v>
      </c>
      <c r="AQ139" s="89" t="n">
        <f aca="false">CHOOSE($G$3,AD139-AE139,AE139-AD139)</f>
        <v>0</v>
      </c>
      <c r="AR139" s="89" t="n">
        <f aca="false">CHOOSE($G$3,AG139-AH139,AH139-AG139)</f>
        <v>0</v>
      </c>
      <c r="AS139" s="103" t="n">
        <f aca="false">AP139+AQ139+AR139</f>
        <v>0</v>
      </c>
      <c r="AT139" s="103"/>
      <c r="AU139" s="90" t="n">
        <f aca="false">AS139+AN139</f>
        <v>0</v>
      </c>
      <c r="AW139" s="90" t="n">
        <f aca="false">AI139+AF139+AC139</f>
        <v>0</v>
      </c>
      <c r="AX139" s="104"/>
    </row>
    <row r="140" customFormat="false" ht="12.75" hidden="false" customHeight="false" outlineLevel="0" collapsed="false">
      <c r="A140" s="94" t="n">
        <f aca="false">EDATE(A139,1)</f>
        <v>40787</v>
      </c>
      <c r="B140" s="95" t="n">
        <f aca="false">VLOOKUP(MONTH(A140),Volumes,3)</f>
        <v>10000</v>
      </c>
      <c r="C140" s="96"/>
      <c r="D140" s="97" t="n">
        <f aca="false">B140+C140</f>
        <v>10000</v>
      </c>
      <c r="E140" s="84" t="n">
        <f aca="false">IF(X140=0,0,IF(AND(X140=1,$H$3=1),D140*S140,IF($H$3=2,D140,"N/A")))</f>
        <v>0</v>
      </c>
      <c r="F140" s="84" t="n">
        <f aca="false">E140*W140</f>
        <v>0</v>
      </c>
      <c r="G140" s="32" t="n">
        <f aca="false">VLOOKUP($A140,Table,MATCH(G$4,Curves,0))</f>
        <v>3.258</v>
      </c>
      <c r="H140" s="98" t="n">
        <f aca="false">G140</f>
        <v>3.258</v>
      </c>
      <c r="I140" s="99" t="n">
        <f aca="false">H140</f>
        <v>3.258</v>
      </c>
      <c r="J140" s="32" t="n">
        <f aca="false">VLOOKUP($A140,Table,MATCH(J$4,Curves,0))</f>
        <v>0.013</v>
      </c>
      <c r="K140" s="98" t="n">
        <f aca="false">J140</f>
        <v>0.013</v>
      </c>
      <c r="L140" s="99" t="n">
        <f aca="false">K140</f>
        <v>0.013</v>
      </c>
      <c r="M140" s="32" t="n">
        <f aca="false">VLOOKUP($A140,Table,MATCH(M$4,Curves,0))</f>
        <v>0.01</v>
      </c>
      <c r="N140" s="98" t="n">
        <f aca="false">VLOOKUP($A140,Table,MATCH(N$4,Curves,0))</f>
        <v>0.02</v>
      </c>
      <c r="O140" s="99" t="n">
        <f aca="false">N140</f>
        <v>0.02</v>
      </c>
      <c r="P140" s="100"/>
      <c r="Q140" s="99" t="n">
        <f aca="false">O140+L140+I140</f>
        <v>3.291</v>
      </c>
      <c r="R140" s="100"/>
      <c r="S140" s="35" t="n">
        <f aca="false">A141-A140</f>
        <v>30</v>
      </c>
      <c r="T140" s="101" t="n">
        <f aca="false">CHOOSE(F$3,A141+24,A140)</f>
        <v>40841</v>
      </c>
      <c r="U140" s="35" t="n">
        <f aca="false">T140-C$3</f>
        <v>4067</v>
      </c>
      <c r="V140" s="32" t="n">
        <f aca="false">VLOOKUP($A140,Table,MATCH(V$4,Curves,0))</f>
        <v>0.070610260238681</v>
      </c>
      <c r="W140" s="102" t="n">
        <f aca="false">1/(1+CHOOSE(F$3,(V141+($K$3/10000))/2,(V140+($K$3/10000))/2))^(2*U140/365.25)</f>
        <v>0.461758025549982</v>
      </c>
      <c r="X140" s="35" t="n">
        <f aca="false">IF(AND(mthbeg&lt;=A140,mthend&gt;=A140),1,0)</f>
        <v>0</v>
      </c>
      <c r="Y140" s="35" t="n">
        <f aca="false">S140*X140</f>
        <v>0</v>
      </c>
      <c r="AA140" s="89" t="n">
        <f aca="false">F140*G140</f>
        <v>0</v>
      </c>
      <c r="AB140" s="89" t="n">
        <f aca="false">$F140*H140</f>
        <v>0</v>
      </c>
      <c r="AC140" s="89" t="n">
        <f aca="false">$F140*I140</f>
        <v>0</v>
      </c>
      <c r="AD140" s="89" t="n">
        <f aca="false">$F140*J140</f>
        <v>0</v>
      </c>
      <c r="AE140" s="89" t="n">
        <f aca="false">$F140*K140</f>
        <v>0</v>
      </c>
      <c r="AF140" s="89" t="n">
        <f aca="false">$F140*L140</f>
        <v>0</v>
      </c>
      <c r="AG140" s="89" t="n">
        <f aca="false">$F140*M140</f>
        <v>0</v>
      </c>
      <c r="AH140" s="89" t="n">
        <f aca="false">$F140*N140</f>
        <v>0</v>
      </c>
      <c r="AI140" s="89" t="n">
        <f aca="false">F140*O140</f>
        <v>0</v>
      </c>
      <c r="AJ140" s="93"/>
      <c r="AK140" s="89" t="n">
        <f aca="false">CHOOSE($G$3,AB140-AC140,AC140-AB140)</f>
        <v>0</v>
      </c>
      <c r="AL140" s="89" t="n">
        <f aca="false">CHOOSE($G$3,AE140-AF140,AF140-AE140)</f>
        <v>0</v>
      </c>
      <c r="AM140" s="89" t="n">
        <f aca="false">CHOOSE($G$3,AH140-AI140,AI140-AH140)</f>
        <v>0</v>
      </c>
      <c r="AN140" s="103" t="n">
        <f aca="false">SUM(AK140:AM140)</f>
        <v>0</v>
      </c>
      <c r="AP140" s="89" t="n">
        <f aca="false">CHOOSE($G$3,AA140-AB140,AB140-AA140)</f>
        <v>0</v>
      </c>
      <c r="AQ140" s="89" t="n">
        <f aca="false">CHOOSE($G$3,AD140-AE140,AE140-AD140)</f>
        <v>0</v>
      </c>
      <c r="AR140" s="89" t="n">
        <f aca="false">CHOOSE($G$3,AG140-AH140,AH140-AG140)</f>
        <v>0</v>
      </c>
      <c r="AS140" s="103" t="n">
        <f aca="false">AP140+AQ140+AR140</f>
        <v>0</v>
      </c>
      <c r="AT140" s="103"/>
      <c r="AU140" s="90" t="n">
        <f aca="false">AS140+AN140</f>
        <v>0</v>
      </c>
      <c r="AW140" s="90" t="n">
        <f aca="false">AI140+AF140+AC140</f>
        <v>0</v>
      </c>
      <c r="AX140" s="104"/>
    </row>
    <row r="141" customFormat="false" ht="12.75" hidden="false" customHeight="false" outlineLevel="0" collapsed="false">
      <c r="A141" s="94" t="n">
        <f aca="false">EDATE(A140,1)</f>
        <v>40817</v>
      </c>
      <c r="B141" s="95" t="n">
        <f aca="false">VLOOKUP(MONTH(A141),Volumes,3)</f>
        <v>10000</v>
      </c>
      <c r="C141" s="96"/>
      <c r="D141" s="97" t="n">
        <f aca="false">B141+C141</f>
        <v>10000</v>
      </c>
      <c r="E141" s="84" t="n">
        <f aca="false">IF(X141=0,0,IF(AND(X141=1,$H$3=1),D141*S141,IF($H$3=2,D141,"N/A")))</f>
        <v>0</v>
      </c>
      <c r="F141" s="84" t="n">
        <f aca="false">E141*W141</f>
        <v>0</v>
      </c>
      <c r="G141" s="32" t="n">
        <f aca="false">VLOOKUP($A141,Table,MATCH(G$4,Curves,0))</f>
        <v>3.265</v>
      </c>
      <c r="H141" s="98" t="n">
        <f aca="false">G141</f>
        <v>3.265</v>
      </c>
      <c r="I141" s="99" t="n">
        <f aca="false">H141</f>
        <v>3.265</v>
      </c>
      <c r="J141" s="32" t="n">
        <f aca="false">VLOOKUP($A141,Table,MATCH(J$4,Curves,0))</f>
        <v>0.013</v>
      </c>
      <c r="K141" s="98" t="n">
        <f aca="false">J141</f>
        <v>0.013</v>
      </c>
      <c r="L141" s="99" t="n">
        <f aca="false">K141</f>
        <v>0.013</v>
      </c>
      <c r="M141" s="32" t="n">
        <f aca="false">VLOOKUP($A141,Table,MATCH(M$4,Curves,0))</f>
        <v>0.01</v>
      </c>
      <c r="N141" s="98" t="n">
        <f aca="false">VLOOKUP($A141,Table,MATCH(N$4,Curves,0))</f>
        <v>0.02</v>
      </c>
      <c r="O141" s="99" t="n">
        <f aca="false">N141</f>
        <v>0.02</v>
      </c>
      <c r="P141" s="100"/>
      <c r="Q141" s="99" t="n">
        <f aca="false">O141+L141+I141</f>
        <v>3.298</v>
      </c>
      <c r="R141" s="100"/>
      <c r="S141" s="35" t="n">
        <f aca="false">A142-A141</f>
        <v>31</v>
      </c>
      <c r="T141" s="101" t="n">
        <f aca="false">CHOOSE(F$3,A142+24,A141)</f>
        <v>40872</v>
      </c>
      <c r="U141" s="35" t="n">
        <f aca="false">T141-C$3</f>
        <v>4098</v>
      </c>
      <c r="V141" s="32" t="n">
        <f aca="false">VLOOKUP($A141,Table,MATCH(V$4,Curves,0))</f>
        <v>0.070614089005342</v>
      </c>
      <c r="W141" s="102" t="n">
        <f aca="false">1/(1+CHOOSE(F$3,(V142+($K$3/10000))/2,(V141+($K$3/10000))/2))^(2*U141/365.25)</f>
        <v>0.459026638239192</v>
      </c>
      <c r="X141" s="35" t="n">
        <f aca="false">IF(AND(mthbeg&lt;=A141,mthend&gt;=A141),1,0)</f>
        <v>0</v>
      </c>
      <c r="Y141" s="35" t="n">
        <f aca="false">S141*X141</f>
        <v>0</v>
      </c>
      <c r="AA141" s="89" t="n">
        <f aca="false">F141*G141</f>
        <v>0</v>
      </c>
      <c r="AB141" s="89" t="n">
        <f aca="false">$F141*H141</f>
        <v>0</v>
      </c>
      <c r="AC141" s="89" t="n">
        <f aca="false">$F141*I141</f>
        <v>0</v>
      </c>
      <c r="AD141" s="89" t="n">
        <f aca="false">$F141*J141</f>
        <v>0</v>
      </c>
      <c r="AE141" s="89" t="n">
        <f aca="false">$F141*K141</f>
        <v>0</v>
      </c>
      <c r="AF141" s="89" t="n">
        <f aca="false">$F141*L141</f>
        <v>0</v>
      </c>
      <c r="AG141" s="89" t="n">
        <f aca="false">$F141*M141</f>
        <v>0</v>
      </c>
      <c r="AH141" s="89" t="n">
        <f aca="false">$F141*N141</f>
        <v>0</v>
      </c>
      <c r="AI141" s="89" t="n">
        <f aca="false">F141*O141</f>
        <v>0</v>
      </c>
      <c r="AJ141" s="93"/>
      <c r="AK141" s="89" t="n">
        <f aca="false">CHOOSE($G$3,AB141-AC141,AC141-AB141)</f>
        <v>0</v>
      </c>
      <c r="AL141" s="89" t="n">
        <f aca="false">CHOOSE($G$3,AE141-AF141,AF141-AE141)</f>
        <v>0</v>
      </c>
      <c r="AM141" s="89" t="n">
        <f aca="false">CHOOSE($G$3,AH141-AI141,AI141-AH141)</f>
        <v>0</v>
      </c>
      <c r="AN141" s="103" t="n">
        <f aca="false">SUM(AK141:AM141)</f>
        <v>0</v>
      </c>
      <c r="AP141" s="89" t="n">
        <f aca="false">CHOOSE($G$3,AA141-AB141,AB141-AA141)</f>
        <v>0</v>
      </c>
      <c r="AQ141" s="89" t="n">
        <f aca="false">CHOOSE($G$3,AD141-AE141,AE141-AD141)</f>
        <v>0</v>
      </c>
      <c r="AR141" s="89" t="n">
        <f aca="false">CHOOSE($G$3,AG141-AH141,AH141-AG141)</f>
        <v>0</v>
      </c>
      <c r="AS141" s="103" t="n">
        <f aca="false">AP141+AQ141+AR141</f>
        <v>0</v>
      </c>
      <c r="AT141" s="103"/>
      <c r="AU141" s="90" t="n">
        <f aca="false">AS141+AN141</f>
        <v>0</v>
      </c>
      <c r="AW141" s="90" t="n">
        <f aca="false">AI141+AF141+AC141</f>
        <v>0</v>
      </c>
      <c r="AX141" s="104"/>
    </row>
    <row r="142" customFormat="false" ht="12.75" hidden="false" customHeight="false" outlineLevel="0" collapsed="false">
      <c r="A142" s="94" t="n">
        <f aca="false">EDATE(A141,1)</f>
        <v>40848</v>
      </c>
      <c r="B142" s="95" t="n">
        <f aca="false">VLOOKUP(MONTH(A142),Volumes,3)</f>
        <v>10000</v>
      </c>
      <c r="C142" s="96"/>
      <c r="D142" s="97" t="n">
        <f aca="false">B142+C142</f>
        <v>10000</v>
      </c>
      <c r="E142" s="84" t="n">
        <f aca="false">IF(X142=0,0,IF(AND(X142=1,$H$3=1),D142*S142,IF($H$3=2,D142,"N/A")))</f>
        <v>0</v>
      </c>
      <c r="F142" s="84" t="n">
        <f aca="false">E142*W142</f>
        <v>0</v>
      </c>
      <c r="G142" s="32" t="n">
        <f aca="false">VLOOKUP($A142,Table,MATCH(G$4,Curves,0))</f>
        <v>3.317</v>
      </c>
      <c r="H142" s="98" t="n">
        <f aca="false">G142</f>
        <v>3.317</v>
      </c>
      <c r="I142" s="99" t="n">
        <f aca="false">H142</f>
        <v>3.317</v>
      </c>
      <c r="J142" s="32" t="n">
        <f aca="false">VLOOKUP($A142,Table,MATCH(J$4,Curves,0))</f>
        <v>0.0025</v>
      </c>
      <c r="K142" s="98" t="n">
        <f aca="false">J142</f>
        <v>0.0025</v>
      </c>
      <c r="L142" s="99" t="n">
        <f aca="false">K142</f>
        <v>0.0025</v>
      </c>
      <c r="M142" s="32" t="n">
        <f aca="false">VLOOKUP($A142,Table,MATCH(M$4,Curves,0))</f>
        <v>0.01</v>
      </c>
      <c r="N142" s="98" t="n">
        <f aca="false">VLOOKUP($A142,Table,MATCH(N$4,Curves,0))</f>
        <v>0.02</v>
      </c>
      <c r="O142" s="99" t="n">
        <f aca="false">N142</f>
        <v>0.02</v>
      </c>
      <c r="P142" s="100"/>
      <c r="Q142" s="99" t="n">
        <f aca="false">O142+L142+I142</f>
        <v>3.3395</v>
      </c>
      <c r="R142" s="100"/>
      <c r="S142" s="35" t="n">
        <f aca="false">A143-A142</f>
        <v>30</v>
      </c>
      <c r="T142" s="101" t="n">
        <f aca="false">CHOOSE(F$3,A143+24,A142)</f>
        <v>40902</v>
      </c>
      <c r="U142" s="35" t="n">
        <f aca="false">T142-C$3</f>
        <v>4128</v>
      </c>
      <c r="V142" s="32" t="n">
        <f aca="false">VLOOKUP($A142,Table,MATCH(V$4,Curves,0))</f>
        <v>0.070618045397563</v>
      </c>
      <c r="W142" s="102" t="n">
        <f aca="false">1/(1+CHOOSE(F$3,(V143+($K$3/10000))/2,(V142+($K$3/10000))/2))^(2*U142/365.25)</f>
        <v>0.456398462637761</v>
      </c>
      <c r="X142" s="35" t="n">
        <f aca="false">IF(AND(mthbeg&lt;=A142,mthend&gt;=A142),1,0)</f>
        <v>0</v>
      </c>
      <c r="Y142" s="35" t="n">
        <f aca="false">S142*X142</f>
        <v>0</v>
      </c>
      <c r="AA142" s="89" t="n">
        <f aca="false">F142*G142</f>
        <v>0</v>
      </c>
      <c r="AB142" s="89" t="n">
        <f aca="false">$F142*H142</f>
        <v>0</v>
      </c>
      <c r="AC142" s="89" t="n">
        <f aca="false">$F142*I142</f>
        <v>0</v>
      </c>
      <c r="AD142" s="89" t="n">
        <f aca="false">$F142*J142</f>
        <v>0</v>
      </c>
      <c r="AE142" s="89" t="n">
        <f aca="false">$F142*K142</f>
        <v>0</v>
      </c>
      <c r="AF142" s="89" t="n">
        <f aca="false">$F142*L142</f>
        <v>0</v>
      </c>
      <c r="AG142" s="89" t="n">
        <f aca="false">$F142*M142</f>
        <v>0</v>
      </c>
      <c r="AH142" s="89" t="n">
        <f aca="false">$F142*N142</f>
        <v>0</v>
      </c>
      <c r="AI142" s="89" t="n">
        <f aca="false">F142*O142</f>
        <v>0</v>
      </c>
      <c r="AJ142" s="93"/>
      <c r="AK142" s="89" t="n">
        <f aca="false">CHOOSE($G$3,AB142-AC142,AC142-AB142)</f>
        <v>0</v>
      </c>
      <c r="AL142" s="89" t="n">
        <f aca="false">CHOOSE($G$3,AE142-AF142,AF142-AE142)</f>
        <v>0</v>
      </c>
      <c r="AM142" s="89" t="n">
        <f aca="false">CHOOSE($G$3,AH142-AI142,AI142-AH142)</f>
        <v>0</v>
      </c>
      <c r="AN142" s="103" t="n">
        <f aca="false">SUM(AK142:AM142)</f>
        <v>0</v>
      </c>
      <c r="AP142" s="89" t="n">
        <f aca="false">CHOOSE($G$3,AA142-AB142,AB142-AA142)</f>
        <v>0</v>
      </c>
      <c r="AQ142" s="89" t="n">
        <f aca="false">CHOOSE($G$3,AD142-AE142,AE142-AD142)</f>
        <v>0</v>
      </c>
      <c r="AR142" s="89" t="n">
        <f aca="false">CHOOSE($G$3,AG142-AH142,AH142-AG142)</f>
        <v>0</v>
      </c>
      <c r="AS142" s="103" t="n">
        <f aca="false">AP142+AQ142+AR142</f>
        <v>0</v>
      </c>
      <c r="AT142" s="103"/>
      <c r="AU142" s="90" t="n">
        <f aca="false">AS142+AN142</f>
        <v>0</v>
      </c>
      <c r="AW142" s="90" t="n">
        <f aca="false">AI142+AF142+AC142</f>
        <v>0</v>
      </c>
      <c r="AX142" s="104"/>
    </row>
    <row r="143" customFormat="false" ht="12.75" hidden="false" customHeight="false" outlineLevel="0" collapsed="false">
      <c r="A143" s="94" t="n">
        <f aca="false">EDATE(A142,1)</f>
        <v>40878</v>
      </c>
      <c r="B143" s="95" t="n">
        <f aca="false">VLOOKUP(MONTH(A143),Volumes,3)</f>
        <v>10000</v>
      </c>
      <c r="C143" s="96"/>
      <c r="D143" s="97" t="n">
        <f aca="false">B143+C143</f>
        <v>10000</v>
      </c>
      <c r="E143" s="84" t="n">
        <f aca="false">IF(X143=0,0,IF(AND(X143=1,$H$3=1),D143*S143,IF($H$3=2,D143,"N/A")))</f>
        <v>0</v>
      </c>
      <c r="F143" s="84" t="n">
        <f aca="false">E143*W143</f>
        <v>0</v>
      </c>
      <c r="G143" s="32" t="n">
        <f aca="false">VLOOKUP($A143,Table,MATCH(G$4,Curves,0))</f>
        <v>3.379</v>
      </c>
      <c r="H143" s="98" t="n">
        <f aca="false">G143</f>
        <v>3.379</v>
      </c>
      <c r="I143" s="99" t="n">
        <f aca="false">H143</f>
        <v>3.379</v>
      </c>
      <c r="J143" s="32" t="n">
        <f aca="false">VLOOKUP($A143,Table,MATCH(J$4,Curves,0))</f>
        <v>0.0025</v>
      </c>
      <c r="K143" s="98" t="n">
        <f aca="false">J143</f>
        <v>0.0025</v>
      </c>
      <c r="L143" s="99" t="n">
        <f aca="false">K143</f>
        <v>0.0025</v>
      </c>
      <c r="M143" s="32" t="n">
        <f aca="false">VLOOKUP($A143,Table,MATCH(M$4,Curves,0))</f>
        <v>0.01</v>
      </c>
      <c r="N143" s="98" t="n">
        <f aca="false">VLOOKUP($A143,Table,MATCH(N$4,Curves,0))</f>
        <v>0.02</v>
      </c>
      <c r="O143" s="99" t="n">
        <f aca="false">N143</f>
        <v>0.02</v>
      </c>
      <c r="P143" s="100"/>
      <c r="Q143" s="99" t="n">
        <f aca="false">O143+L143+I143</f>
        <v>3.4015</v>
      </c>
      <c r="R143" s="100"/>
      <c r="S143" s="35" t="n">
        <f aca="false">A144-A143</f>
        <v>31</v>
      </c>
      <c r="T143" s="101" t="n">
        <f aca="false">CHOOSE(F$3,A144+24,A143)</f>
        <v>40933</v>
      </c>
      <c r="U143" s="35" t="n">
        <f aca="false">T143-C$3</f>
        <v>4159</v>
      </c>
      <c r="V143" s="32" t="n">
        <f aca="false">VLOOKUP($A143,Table,MATCH(V$4,Curves,0))</f>
        <v>0.070621874164233</v>
      </c>
      <c r="W143" s="102" t="n">
        <f aca="false">1/(1+CHOOSE(F$3,(V144+($K$3/10000))/2,(V143+($K$3/10000))/2))^(2*U143/365.25)</f>
        <v>0.453698199126778</v>
      </c>
      <c r="X143" s="35" t="n">
        <f aca="false">IF(AND(mthbeg&lt;=A143,mthend&gt;=A143),1,0)</f>
        <v>0</v>
      </c>
      <c r="Y143" s="35" t="n">
        <f aca="false">S143*X143</f>
        <v>0</v>
      </c>
      <c r="AA143" s="89" t="n">
        <f aca="false">F143*G143</f>
        <v>0</v>
      </c>
      <c r="AB143" s="89" t="n">
        <f aca="false">$F143*H143</f>
        <v>0</v>
      </c>
      <c r="AC143" s="89" t="n">
        <f aca="false">$F143*I143</f>
        <v>0</v>
      </c>
      <c r="AD143" s="89" t="n">
        <f aca="false">$F143*J143</f>
        <v>0</v>
      </c>
      <c r="AE143" s="89" t="n">
        <f aca="false">$F143*K143</f>
        <v>0</v>
      </c>
      <c r="AF143" s="89" t="n">
        <f aca="false">$F143*L143</f>
        <v>0</v>
      </c>
      <c r="AG143" s="89" t="n">
        <f aca="false">$F143*M143</f>
        <v>0</v>
      </c>
      <c r="AH143" s="89" t="n">
        <f aca="false">$F143*N143</f>
        <v>0</v>
      </c>
      <c r="AI143" s="89" t="n">
        <f aca="false">F143*O143</f>
        <v>0</v>
      </c>
      <c r="AJ143" s="93"/>
      <c r="AK143" s="89" t="n">
        <f aca="false">CHOOSE($G$3,AB143-AC143,AC143-AB143)</f>
        <v>0</v>
      </c>
      <c r="AL143" s="89" t="n">
        <f aca="false">CHOOSE($G$3,AE143-AF143,AF143-AE143)</f>
        <v>0</v>
      </c>
      <c r="AM143" s="89" t="n">
        <f aca="false">CHOOSE($G$3,AH143-AI143,AI143-AH143)</f>
        <v>0</v>
      </c>
      <c r="AN143" s="103" t="n">
        <f aca="false">SUM(AK143:AM143)</f>
        <v>0</v>
      </c>
      <c r="AP143" s="89" t="n">
        <f aca="false">CHOOSE($G$3,AA143-AB143,AB143-AA143)</f>
        <v>0</v>
      </c>
      <c r="AQ143" s="89" t="n">
        <f aca="false">CHOOSE($G$3,AD143-AE143,AE143-AD143)</f>
        <v>0</v>
      </c>
      <c r="AR143" s="89" t="n">
        <f aca="false">CHOOSE($G$3,AG143-AH143,AH143-AG143)</f>
        <v>0</v>
      </c>
      <c r="AS143" s="103" t="n">
        <f aca="false">AP143+AQ143+AR143</f>
        <v>0</v>
      </c>
      <c r="AT143" s="103"/>
      <c r="AU143" s="90" t="n">
        <f aca="false">AS143+AN143</f>
        <v>0</v>
      </c>
      <c r="AW143" s="90" t="n">
        <f aca="false">AI143+AF143+AC143</f>
        <v>0</v>
      </c>
      <c r="AX143" s="104"/>
    </row>
    <row r="144" customFormat="false" ht="12.75" hidden="false" customHeight="false" outlineLevel="0" collapsed="false">
      <c r="A144" s="94" t="n">
        <f aca="false">EDATE(A143,1)</f>
        <v>40909</v>
      </c>
      <c r="B144" s="95" t="n">
        <f aca="false">VLOOKUP(MONTH(A144),Volumes,3)</f>
        <v>10000</v>
      </c>
      <c r="C144" s="96"/>
      <c r="D144" s="97" t="n">
        <f aca="false">B144+C144</f>
        <v>10000</v>
      </c>
      <c r="E144" s="84" t="n">
        <f aca="false">IF(X144=0,0,IF(AND(X144=1,$H$3=1),D144*S144,IF($H$3=2,D144,"N/A")))</f>
        <v>0</v>
      </c>
      <c r="F144" s="84" t="n">
        <f aca="false">E144*W144</f>
        <v>0</v>
      </c>
      <c r="G144" s="32" t="n">
        <f aca="false">VLOOKUP($A144,Table,MATCH(G$4,Curves,0))</f>
        <v>3.58</v>
      </c>
      <c r="H144" s="98" t="n">
        <f aca="false">G144</f>
        <v>3.58</v>
      </c>
      <c r="I144" s="99" t="n">
        <f aca="false">H144</f>
        <v>3.58</v>
      </c>
      <c r="J144" s="32" t="n">
        <f aca="false">VLOOKUP($A144,Table,MATCH(J$4,Curves,0))</f>
        <v>0.0025</v>
      </c>
      <c r="K144" s="98" t="n">
        <f aca="false">J144</f>
        <v>0.0025</v>
      </c>
      <c r="L144" s="99" t="n">
        <f aca="false">K144</f>
        <v>0.0025</v>
      </c>
      <c r="M144" s="32" t="n">
        <f aca="false">VLOOKUP($A144,Table,MATCH(M$4,Curves,0))</f>
        <v>0.01</v>
      </c>
      <c r="N144" s="98" t="n">
        <f aca="false">VLOOKUP($A144,Table,MATCH(N$4,Curves,0))</f>
        <v>0.02</v>
      </c>
      <c r="O144" s="99" t="n">
        <f aca="false">N144</f>
        <v>0.02</v>
      </c>
      <c r="P144" s="100"/>
      <c r="Q144" s="99" t="n">
        <f aca="false">O144+L144+I144</f>
        <v>3.6025</v>
      </c>
      <c r="R144" s="100"/>
      <c r="S144" s="35" t="n">
        <f aca="false">A145-A144</f>
        <v>31</v>
      </c>
      <c r="T144" s="101" t="n">
        <f aca="false">CHOOSE(F$3,A145+24,A144)</f>
        <v>40964</v>
      </c>
      <c r="U144" s="35" t="n">
        <f aca="false">T144-C$3</f>
        <v>4190</v>
      </c>
      <c r="V144" s="32" t="n">
        <f aca="false">VLOOKUP($A144,Table,MATCH(V$4,Curves,0))</f>
        <v>0.070625830556465</v>
      </c>
      <c r="W144" s="102" t="n">
        <f aca="false">1/(1+CHOOSE(F$3,(V145+($K$3/10000))/2,(V144+($K$3/10000))/2))^(2*U144/365.25)</f>
        <v>0.45101361909317</v>
      </c>
      <c r="X144" s="35" t="n">
        <f aca="false">IF(AND(mthbeg&lt;=A144,mthend&gt;=A144),1,0)</f>
        <v>0</v>
      </c>
      <c r="Y144" s="35" t="n">
        <f aca="false">S144*X144</f>
        <v>0</v>
      </c>
      <c r="AA144" s="89" t="n">
        <f aca="false">F144*G144</f>
        <v>0</v>
      </c>
      <c r="AB144" s="89" t="n">
        <f aca="false">$F144*H144</f>
        <v>0</v>
      </c>
      <c r="AC144" s="89" t="n">
        <f aca="false">$F144*I144</f>
        <v>0</v>
      </c>
      <c r="AD144" s="89" t="n">
        <f aca="false">$F144*J144</f>
        <v>0</v>
      </c>
      <c r="AE144" s="89" t="n">
        <f aca="false">$F144*K144</f>
        <v>0</v>
      </c>
      <c r="AF144" s="89" t="n">
        <f aca="false">$F144*L144</f>
        <v>0</v>
      </c>
      <c r="AG144" s="89" t="n">
        <f aca="false">$F144*M144</f>
        <v>0</v>
      </c>
      <c r="AH144" s="89" t="n">
        <f aca="false">$F144*N144</f>
        <v>0</v>
      </c>
      <c r="AI144" s="89" t="n">
        <f aca="false">F144*O144</f>
        <v>0</v>
      </c>
      <c r="AJ144" s="93"/>
      <c r="AK144" s="89" t="n">
        <f aca="false">CHOOSE($G$3,AB144-AC144,AC144-AB144)</f>
        <v>0</v>
      </c>
      <c r="AL144" s="89" t="n">
        <f aca="false">CHOOSE($G$3,AE144-AF144,AF144-AE144)</f>
        <v>0</v>
      </c>
      <c r="AM144" s="89" t="n">
        <f aca="false">CHOOSE($G$3,AH144-AI144,AI144-AH144)</f>
        <v>0</v>
      </c>
      <c r="AN144" s="103" t="n">
        <f aca="false">SUM(AK144:AM144)</f>
        <v>0</v>
      </c>
      <c r="AP144" s="89" t="n">
        <f aca="false">CHOOSE($G$3,AA144-AB144,AB144-AA144)</f>
        <v>0</v>
      </c>
      <c r="AQ144" s="89" t="n">
        <f aca="false">CHOOSE($G$3,AD144-AE144,AE144-AD144)</f>
        <v>0</v>
      </c>
      <c r="AR144" s="89" t="n">
        <f aca="false">CHOOSE($G$3,AG144-AH144,AH144-AG144)</f>
        <v>0</v>
      </c>
      <c r="AS144" s="103" t="n">
        <f aca="false">AP144+AQ144+AR144</f>
        <v>0</v>
      </c>
      <c r="AT144" s="103"/>
      <c r="AU144" s="90" t="n">
        <f aca="false">AS144+AN144</f>
        <v>0</v>
      </c>
      <c r="AW144" s="90" t="n">
        <f aca="false">AI144+AF144+AC144</f>
        <v>0</v>
      </c>
      <c r="AX144" s="104"/>
    </row>
    <row r="145" customFormat="false" ht="12.75" hidden="false" customHeight="false" outlineLevel="0" collapsed="false">
      <c r="A145" s="94" t="n">
        <f aca="false">EDATE(A144,1)</f>
        <v>40940</v>
      </c>
      <c r="B145" s="95" t="n">
        <f aca="false">VLOOKUP(MONTH(A145),Volumes,3)</f>
        <v>10000</v>
      </c>
      <c r="C145" s="96"/>
      <c r="D145" s="97" t="n">
        <f aca="false">B145+C145</f>
        <v>10000</v>
      </c>
      <c r="E145" s="84" t="n">
        <f aca="false">IF(X145=0,0,IF(AND(X145=1,$H$3=1),D145*S145,IF($H$3=2,D145,"N/A")))</f>
        <v>0</v>
      </c>
      <c r="F145" s="84" t="n">
        <f aca="false">E145*W145</f>
        <v>0</v>
      </c>
      <c r="G145" s="32" t="n">
        <f aca="false">VLOOKUP($A145,Table,MATCH(G$4,Curves,0))</f>
        <v>3.486</v>
      </c>
      <c r="H145" s="98" t="n">
        <f aca="false">G145</f>
        <v>3.486</v>
      </c>
      <c r="I145" s="99" t="n">
        <f aca="false">H145</f>
        <v>3.486</v>
      </c>
      <c r="J145" s="32" t="n">
        <f aca="false">VLOOKUP($A145,Table,MATCH(J$4,Curves,0))</f>
        <v>0.0025</v>
      </c>
      <c r="K145" s="98" t="n">
        <f aca="false">J145</f>
        <v>0.0025</v>
      </c>
      <c r="L145" s="99" t="n">
        <f aca="false">K145</f>
        <v>0.0025</v>
      </c>
      <c r="M145" s="32" t="n">
        <f aca="false">VLOOKUP($A145,Table,MATCH(M$4,Curves,0))</f>
        <v>0.01</v>
      </c>
      <c r="N145" s="98" t="n">
        <f aca="false">VLOOKUP($A145,Table,MATCH(N$4,Curves,0))</f>
        <v>0.02</v>
      </c>
      <c r="O145" s="99" t="n">
        <f aca="false">N145</f>
        <v>0.02</v>
      </c>
      <c r="P145" s="100"/>
      <c r="Q145" s="99" t="n">
        <f aca="false">O145+L145+I145</f>
        <v>3.5085</v>
      </c>
      <c r="R145" s="100"/>
      <c r="S145" s="35" t="n">
        <f aca="false">A146-A145</f>
        <v>29</v>
      </c>
      <c r="T145" s="101" t="n">
        <f aca="false">CHOOSE(F$3,A146+24,A145)</f>
        <v>40993</v>
      </c>
      <c r="U145" s="35" t="n">
        <f aca="false">T145-C$3</f>
        <v>4219</v>
      </c>
      <c r="V145" s="32" t="n">
        <f aca="false">VLOOKUP($A145,Table,MATCH(V$4,Curves,0))</f>
        <v>0.070629786948701</v>
      </c>
      <c r="W145" s="102" t="n">
        <f aca="false">1/(1+CHOOSE(F$3,(V146+($K$3/10000))/2,(V145+($K$3/10000))/2))^(2*U145/365.25)</f>
        <v>0.448516356995681</v>
      </c>
      <c r="X145" s="35" t="n">
        <f aca="false">IF(AND(mthbeg&lt;=A145,mthend&gt;=A145),1,0)</f>
        <v>0</v>
      </c>
      <c r="Y145" s="35" t="n">
        <f aca="false">S145*X145</f>
        <v>0</v>
      </c>
      <c r="AA145" s="89" t="n">
        <f aca="false">F145*G145</f>
        <v>0</v>
      </c>
      <c r="AB145" s="89" t="n">
        <f aca="false">$F145*H145</f>
        <v>0</v>
      </c>
      <c r="AC145" s="89" t="n">
        <f aca="false">$F145*I145</f>
        <v>0</v>
      </c>
      <c r="AD145" s="89" t="n">
        <f aca="false">$F145*J145</f>
        <v>0</v>
      </c>
      <c r="AE145" s="89" t="n">
        <f aca="false">$F145*K145</f>
        <v>0</v>
      </c>
      <c r="AF145" s="89" t="n">
        <f aca="false">$F145*L145</f>
        <v>0</v>
      </c>
      <c r="AG145" s="89" t="n">
        <f aca="false">$F145*M145</f>
        <v>0</v>
      </c>
      <c r="AH145" s="89" t="n">
        <f aca="false">$F145*N145</f>
        <v>0</v>
      </c>
      <c r="AI145" s="89" t="n">
        <f aca="false">F145*O145</f>
        <v>0</v>
      </c>
      <c r="AJ145" s="93"/>
      <c r="AK145" s="89" t="n">
        <f aca="false">CHOOSE($G$3,AB145-AC145,AC145-AB145)</f>
        <v>0</v>
      </c>
      <c r="AL145" s="89" t="n">
        <f aca="false">CHOOSE($G$3,AE145-AF145,AF145-AE145)</f>
        <v>0</v>
      </c>
      <c r="AM145" s="89" t="n">
        <f aca="false">CHOOSE($G$3,AH145-AI145,AI145-AH145)</f>
        <v>0</v>
      </c>
      <c r="AN145" s="103" t="n">
        <f aca="false">SUM(AK145:AM145)</f>
        <v>0</v>
      </c>
      <c r="AP145" s="89" t="n">
        <f aca="false">CHOOSE($G$3,AA145-AB145,AB145-AA145)</f>
        <v>0</v>
      </c>
      <c r="AQ145" s="89" t="n">
        <f aca="false">CHOOSE($G$3,AD145-AE145,AE145-AD145)</f>
        <v>0</v>
      </c>
      <c r="AR145" s="89" t="n">
        <f aca="false">CHOOSE($G$3,AG145-AH145,AH145-AG145)</f>
        <v>0</v>
      </c>
      <c r="AS145" s="103" t="n">
        <f aca="false">AP145+AQ145+AR145</f>
        <v>0</v>
      </c>
      <c r="AT145" s="103"/>
      <c r="AU145" s="90" t="n">
        <f aca="false">AS145+AN145</f>
        <v>0</v>
      </c>
      <c r="AW145" s="90" t="n">
        <f aca="false">AI145+AF145+AC145</f>
        <v>0</v>
      </c>
      <c r="AX145" s="104"/>
    </row>
    <row r="146" customFormat="false" ht="12.75" hidden="false" customHeight="false" outlineLevel="0" collapsed="false">
      <c r="A146" s="94" t="n">
        <f aca="false">EDATE(A145,1)</f>
        <v>40969</v>
      </c>
      <c r="B146" s="95" t="n">
        <f aca="false">VLOOKUP(MONTH(A146),Volumes,3)</f>
        <v>10000</v>
      </c>
      <c r="C146" s="96"/>
      <c r="D146" s="97" t="n">
        <f aca="false">B146+C146</f>
        <v>10000</v>
      </c>
      <c r="E146" s="84" t="n">
        <f aca="false">IF(X146=0,0,IF(AND(X146=1,$H$3=1),D146*S146,IF($H$3=2,D146,"N/A")))</f>
        <v>0</v>
      </c>
      <c r="F146" s="84" t="n">
        <f aca="false">E146*W146</f>
        <v>0</v>
      </c>
      <c r="G146" s="32" t="n">
        <f aca="false">VLOOKUP($A146,Table,MATCH(G$4,Curves,0))</f>
        <v>3.373</v>
      </c>
      <c r="H146" s="98" t="n">
        <f aca="false">G146</f>
        <v>3.373</v>
      </c>
      <c r="I146" s="99" t="n">
        <f aca="false">H146</f>
        <v>3.373</v>
      </c>
      <c r="J146" s="32" t="n">
        <f aca="false">VLOOKUP($A146,Table,MATCH(J$4,Curves,0))</f>
        <v>0.0025</v>
      </c>
      <c r="K146" s="98" t="n">
        <f aca="false">J146</f>
        <v>0.0025</v>
      </c>
      <c r="L146" s="99" t="n">
        <f aca="false">K146</f>
        <v>0.0025</v>
      </c>
      <c r="M146" s="32" t="n">
        <f aca="false">VLOOKUP($A146,Table,MATCH(M$4,Curves,0))</f>
        <v>0.01</v>
      </c>
      <c r="N146" s="98" t="n">
        <f aca="false">VLOOKUP($A146,Table,MATCH(N$4,Curves,0))</f>
        <v>0.02</v>
      </c>
      <c r="O146" s="99" t="n">
        <f aca="false">N146</f>
        <v>0.02</v>
      </c>
      <c r="P146" s="100"/>
      <c r="Q146" s="99" t="n">
        <f aca="false">O146+L146+I146</f>
        <v>3.3955</v>
      </c>
      <c r="R146" s="100"/>
      <c r="S146" s="35" t="n">
        <f aca="false">A147-A146</f>
        <v>31</v>
      </c>
      <c r="T146" s="101" t="n">
        <f aca="false">CHOOSE(F$3,A147+24,A146)</f>
        <v>41024</v>
      </c>
      <c r="U146" s="35" t="n">
        <f aca="false">T146-C$3</f>
        <v>4250</v>
      </c>
      <c r="V146" s="32" t="n">
        <f aca="false">VLOOKUP($A146,Table,MATCH(V$4,Curves,0))</f>
        <v>0.07063348808983</v>
      </c>
      <c r="W146" s="102" t="n">
        <f aca="false">1/(1+CHOOSE(F$3,(V147+($K$3/10000))/2,(V146+($K$3/10000))/2))^(2*U146/365.25)</f>
        <v>0.445861878759293</v>
      </c>
      <c r="X146" s="35" t="n">
        <f aca="false">IF(AND(mthbeg&lt;=A146,mthend&gt;=A146),1,0)</f>
        <v>0</v>
      </c>
      <c r="Y146" s="35" t="n">
        <f aca="false">S146*X146</f>
        <v>0</v>
      </c>
      <c r="AA146" s="89" t="n">
        <f aca="false">F146*G146</f>
        <v>0</v>
      </c>
      <c r="AB146" s="89" t="n">
        <f aca="false">$F146*H146</f>
        <v>0</v>
      </c>
      <c r="AC146" s="89" t="n">
        <f aca="false">$F146*I146</f>
        <v>0</v>
      </c>
      <c r="AD146" s="89" t="n">
        <f aca="false">$F146*J146</f>
        <v>0</v>
      </c>
      <c r="AE146" s="89" t="n">
        <f aca="false">$F146*K146</f>
        <v>0</v>
      </c>
      <c r="AF146" s="89" t="n">
        <f aca="false">$F146*L146</f>
        <v>0</v>
      </c>
      <c r="AG146" s="89" t="n">
        <f aca="false">$F146*M146</f>
        <v>0</v>
      </c>
      <c r="AH146" s="89" t="n">
        <f aca="false">$F146*N146</f>
        <v>0</v>
      </c>
      <c r="AI146" s="89" t="n">
        <f aca="false">F146*O146</f>
        <v>0</v>
      </c>
      <c r="AJ146" s="93"/>
      <c r="AK146" s="89" t="n">
        <f aca="false">CHOOSE($G$3,AB146-AC146,AC146-AB146)</f>
        <v>0</v>
      </c>
      <c r="AL146" s="89" t="n">
        <f aca="false">CHOOSE($G$3,AE146-AF146,AF146-AE146)</f>
        <v>0</v>
      </c>
      <c r="AM146" s="89" t="n">
        <f aca="false">CHOOSE($G$3,AH146-AI146,AI146-AH146)</f>
        <v>0</v>
      </c>
      <c r="AN146" s="103" t="n">
        <f aca="false">SUM(AK146:AM146)</f>
        <v>0</v>
      </c>
      <c r="AP146" s="89" t="n">
        <f aca="false">CHOOSE($G$3,AA146-AB146,AB146-AA146)</f>
        <v>0</v>
      </c>
      <c r="AQ146" s="89" t="n">
        <f aca="false">CHOOSE($G$3,AD146-AE146,AE146-AD146)</f>
        <v>0</v>
      </c>
      <c r="AR146" s="89" t="n">
        <f aca="false">CHOOSE($G$3,AG146-AH146,AH146-AG146)</f>
        <v>0</v>
      </c>
      <c r="AS146" s="103" t="n">
        <f aca="false">AP146+AQ146+AR146</f>
        <v>0</v>
      </c>
      <c r="AT146" s="103"/>
      <c r="AU146" s="90" t="n">
        <f aca="false">AS146+AN146</f>
        <v>0</v>
      </c>
      <c r="AW146" s="90" t="n">
        <f aca="false">AI146+AF146+AC146</f>
        <v>0</v>
      </c>
      <c r="AX146" s="104"/>
    </row>
    <row r="147" customFormat="false" ht="12.75" hidden="false" customHeight="false" outlineLevel="0" collapsed="false">
      <c r="A147" s="94" t="n">
        <f aca="false">EDATE(A146,1)</f>
        <v>41000</v>
      </c>
      <c r="B147" s="95" t="n">
        <f aca="false">VLOOKUP(MONTH(A147),Volumes,3)</f>
        <v>10000</v>
      </c>
      <c r="C147" s="96"/>
      <c r="D147" s="97" t="n">
        <f aca="false">B147+C147</f>
        <v>10000</v>
      </c>
      <c r="E147" s="84" t="n">
        <f aca="false">IF(X147=0,0,IF(AND(X147=1,$H$3=1),D147*S147,IF($H$3=2,D147,"N/A")))</f>
        <v>0</v>
      </c>
      <c r="F147" s="84" t="n">
        <f aca="false">E147*W147</f>
        <v>0</v>
      </c>
      <c r="G147" s="32" t="n">
        <f aca="false">VLOOKUP($A147,Table,MATCH(G$4,Curves,0))</f>
        <v>3.26</v>
      </c>
      <c r="H147" s="98" t="n">
        <f aca="false">G147</f>
        <v>3.26</v>
      </c>
      <c r="I147" s="99" t="n">
        <f aca="false">H147</f>
        <v>3.26</v>
      </c>
      <c r="J147" s="32" t="n">
        <f aca="false">VLOOKUP($A147,Table,MATCH(J$4,Curves,0))</f>
        <v>0.015</v>
      </c>
      <c r="K147" s="98" t="n">
        <f aca="false">J147</f>
        <v>0.015</v>
      </c>
      <c r="L147" s="99" t="n">
        <f aca="false">K147</f>
        <v>0.015</v>
      </c>
      <c r="M147" s="32" t="n">
        <f aca="false">VLOOKUP($A147,Table,MATCH(M$4,Curves,0))</f>
        <v>0.01</v>
      </c>
      <c r="N147" s="98" t="n">
        <f aca="false">VLOOKUP($A147,Table,MATCH(N$4,Curves,0))</f>
        <v>0.02</v>
      </c>
      <c r="O147" s="99" t="n">
        <f aca="false">N147</f>
        <v>0.02</v>
      </c>
      <c r="P147" s="100"/>
      <c r="Q147" s="99" t="n">
        <f aca="false">O147+L147+I147</f>
        <v>3.295</v>
      </c>
      <c r="R147" s="100"/>
      <c r="S147" s="35" t="n">
        <f aca="false">A148-A147</f>
        <v>30</v>
      </c>
      <c r="T147" s="101" t="n">
        <f aca="false">CHOOSE(F$3,A148+24,A147)</f>
        <v>41054</v>
      </c>
      <c r="U147" s="35" t="n">
        <f aca="false">T147-C$3</f>
        <v>4280</v>
      </c>
      <c r="V147" s="32" t="n">
        <f aca="false">VLOOKUP($A147,Table,MATCH(V$4,Curves,0))</f>
        <v>0.070637444482077</v>
      </c>
      <c r="W147" s="102" t="n">
        <f aca="false">1/(1+CHOOSE(F$3,(V148+($K$3/10000))/2,(V147+($K$3/10000))/2))^(2*U147/365.25)</f>
        <v>0.443307714190235</v>
      </c>
      <c r="X147" s="35" t="n">
        <f aca="false">IF(AND(mthbeg&lt;=A147,mthend&gt;=A147),1,0)</f>
        <v>0</v>
      </c>
      <c r="Y147" s="35" t="n">
        <f aca="false">S147*X147</f>
        <v>0</v>
      </c>
      <c r="AA147" s="89" t="n">
        <f aca="false">F147*G147</f>
        <v>0</v>
      </c>
      <c r="AB147" s="89" t="n">
        <f aca="false">$F147*H147</f>
        <v>0</v>
      </c>
      <c r="AC147" s="89" t="n">
        <f aca="false">$F147*I147</f>
        <v>0</v>
      </c>
      <c r="AD147" s="89" t="n">
        <f aca="false">$F147*J147</f>
        <v>0</v>
      </c>
      <c r="AE147" s="89" t="n">
        <f aca="false">$F147*K147</f>
        <v>0</v>
      </c>
      <c r="AF147" s="89" t="n">
        <f aca="false">$F147*L147</f>
        <v>0</v>
      </c>
      <c r="AG147" s="89" t="n">
        <f aca="false">$F147*M147</f>
        <v>0</v>
      </c>
      <c r="AH147" s="89" t="n">
        <f aca="false">$F147*N147</f>
        <v>0</v>
      </c>
      <c r="AI147" s="89" t="n">
        <f aca="false">F147*O147</f>
        <v>0</v>
      </c>
      <c r="AJ147" s="93"/>
      <c r="AK147" s="89" t="n">
        <f aca="false">CHOOSE($G$3,AB147-AC147,AC147-AB147)</f>
        <v>0</v>
      </c>
      <c r="AL147" s="89" t="n">
        <f aca="false">CHOOSE($G$3,AE147-AF147,AF147-AE147)</f>
        <v>0</v>
      </c>
      <c r="AM147" s="89" t="n">
        <f aca="false">CHOOSE($G$3,AH147-AI147,AI147-AH147)</f>
        <v>0</v>
      </c>
      <c r="AN147" s="103" t="n">
        <f aca="false">SUM(AK147:AM147)</f>
        <v>0</v>
      </c>
      <c r="AP147" s="89" t="n">
        <f aca="false">CHOOSE($G$3,AA147-AB147,AB147-AA147)</f>
        <v>0</v>
      </c>
      <c r="AQ147" s="89" t="n">
        <f aca="false">CHOOSE($G$3,AD147-AE147,AE147-AD147)</f>
        <v>0</v>
      </c>
      <c r="AR147" s="89" t="n">
        <f aca="false">CHOOSE($G$3,AG147-AH147,AH147-AG147)</f>
        <v>0</v>
      </c>
      <c r="AS147" s="103" t="n">
        <f aca="false">AP147+AQ147+AR147</f>
        <v>0</v>
      </c>
      <c r="AT147" s="103"/>
      <c r="AU147" s="90" t="n">
        <f aca="false">AS147+AN147</f>
        <v>0</v>
      </c>
      <c r="AW147" s="90" t="n">
        <f aca="false">AI147+AF147+AC147</f>
        <v>0</v>
      </c>
      <c r="AX147" s="104"/>
    </row>
    <row r="148" customFormat="false" ht="12.75" hidden="false" customHeight="false" outlineLevel="0" collapsed="false">
      <c r="A148" s="94" t="n">
        <f aca="false">EDATE(A147,1)</f>
        <v>41030</v>
      </c>
      <c r="B148" s="95" t="n">
        <f aca="false">VLOOKUP(MONTH(A148),Volumes,3)</f>
        <v>10000</v>
      </c>
      <c r="C148" s="96"/>
      <c r="D148" s="97" t="n">
        <f aca="false">B148+C148</f>
        <v>10000</v>
      </c>
      <c r="E148" s="84" t="n">
        <f aca="false">IF(X148=0,0,IF(AND(X148=1,$H$3=1),D148*S148,IF($H$3=2,D148,"N/A")))</f>
        <v>0</v>
      </c>
      <c r="F148" s="84" t="n">
        <f aca="false">E148*W148</f>
        <v>0</v>
      </c>
      <c r="G148" s="32" t="n">
        <f aca="false">VLOOKUP($A148,Table,MATCH(G$4,Curves,0))</f>
        <v>3.254</v>
      </c>
      <c r="H148" s="98" t="n">
        <f aca="false">G148</f>
        <v>3.254</v>
      </c>
      <c r="I148" s="99" t="n">
        <f aca="false">H148</f>
        <v>3.254</v>
      </c>
      <c r="J148" s="32" t="n">
        <f aca="false">VLOOKUP($A148,Table,MATCH(J$4,Curves,0))</f>
        <v>0.015</v>
      </c>
      <c r="K148" s="98" t="n">
        <f aca="false">J148</f>
        <v>0.015</v>
      </c>
      <c r="L148" s="99" t="n">
        <f aca="false">K148</f>
        <v>0.015</v>
      </c>
      <c r="M148" s="32" t="n">
        <f aca="false">VLOOKUP($A148,Table,MATCH(M$4,Curves,0))</f>
        <v>0.01</v>
      </c>
      <c r="N148" s="98" t="n">
        <f aca="false">VLOOKUP($A148,Table,MATCH(N$4,Curves,0))</f>
        <v>0.02</v>
      </c>
      <c r="O148" s="99" t="n">
        <f aca="false">N148</f>
        <v>0.02</v>
      </c>
      <c r="P148" s="100"/>
      <c r="Q148" s="99" t="n">
        <f aca="false">O148+L148+I148</f>
        <v>3.289</v>
      </c>
      <c r="R148" s="100"/>
      <c r="S148" s="35" t="n">
        <f aca="false">A149-A148</f>
        <v>31</v>
      </c>
      <c r="T148" s="101" t="n">
        <f aca="false">CHOOSE(F$3,A149+24,A148)</f>
        <v>41085</v>
      </c>
      <c r="U148" s="35" t="n">
        <f aca="false">T148-C$3</f>
        <v>4311</v>
      </c>
      <c r="V148" s="32" t="n">
        <f aca="false">VLOOKUP($A148,Table,MATCH(V$4,Curves,0))</f>
        <v>0.070641273248772</v>
      </c>
      <c r="W148" s="102" t="n">
        <f aca="false">1/(1+CHOOSE(F$3,(V149+($K$3/10000))/2,(V148+($K$3/10000))/2))^(2*U148/365.25)</f>
        <v>0.440683500117045</v>
      </c>
      <c r="X148" s="35" t="n">
        <f aca="false">IF(AND(mthbeg&lt;=A148,mthend&gt;=A148),1,0)</f>
        <v>0</v>
      </c>
      <c r="Y148" s="35" t="n">
        <f aca="false">S148*X148</f>
        <v>0</v>
      </c>
      <c r="AA148" s="89" t="n">
        <f aca="false">F148*G148</f>
        <v>0</v>
      </c>
      <c r="AB148" s="89" t="n">
        <f aca="false">$F148*H148</f>
        <v>0</v>
      </c>
      <c r="AC148" s="89" t="n">
        <f aca="false">$F148*I148</f>
        <v>0</v>
      </c>
      <c r="AD148" s="89" t="n">
        <f aca="false">$F148*J148</f>
        <v>0</v>
      </c>
      <c r="AE148" s="89" t="n">
        <f aca="false">$F148*K148</f>
        <v>0</v>
      </c>
      <c r="AF148" s="89" t="n">
        <f aca="false">$F148*L148</f>
        <v>0</v>
      </c>
      <c r="AG148" s="89" t="n">
        <f aca="false">$F148*M148</f>
        <v>0</v>
      </c>
      <c r="AH148" s="89" t="n">
        <f aca="false">$F148*N148</f>
        <v>0</v>
      </c>
      <c r="AI148" s="89" t="n">
        <f aca="false">F148*O148</f>
        <v>0</v>
      </c>
      <c r="AJ148" s="93"/>
      <c r="AK148" s="89" t="n">
        <f aca="false">CHOOSE($G$3,AB148-AC148,AC148-AB148)</f>
        <v>0</v>
      </c>
      <c r="AL148" s="89" t="n">
        <f aca="false">CHOOSE($G$3,AE148-AF148,AF148-AE148)</f>
        <v>0</v>
      </c>
      <c r="AM148" s="89" t="n">
        <f aca="false">CHOOSE($G$3,AH148-AI148,AI148-AH148)</f>
        <v>0</v>
      </c>
      <c r="AN148" s="103" t="n">
        <f aca="false">SUM(AK148:AM148)</f>
        <v>0</v>
      </c>
      <c r="AP148" s="89" t="n">
        <f aca="false">CHOOSE($G$3,AA148-AB148,AB148-AA148)</f>
        <v>0</v>
      </c>
      <c r="AQ148" s="89" t="n">
        <f aca="false">CHOOSE($G$3,AD148-AE148,AE148-AD148)</f>
        <v>0</v>
      </c>
      <c r="AR148" s="89" t="n">
        <f aca="false">CHOOSE($G$3,AG148-AH148,AH148-AG148)</f>
        <v>0</v>
      </c>
      <c r="AS148" s="103" t="n">
        <f aca="false">AP148+AQ148+AR148</f>
        <v>0</v>
      </c>
      <c r="AT148" s="103"/>
      <c r="AU148" s="90" t="n">
        <f aca="false">AS148+AN148</f>
        <v>0</v>
      </c>
      <c r="AW148" s="90" t="n">
        <f aca="false">AI148+AF148+AC148</f>
        <v>0</v>
      </c>
      <c r="AX148" s="104"/>
    </row>
    <row r="149" customFormat="false" ht="12.75" hidden="false" customHeight="false" outlineLevel="0" collapsed="false">
      <c r="A149" s="94" t="n">
        <f aca="false">EDATE(A148,1)</f>
        <v>41061</v>
      </c>
      <c r="B149" s="95" t="n">
        <f aca="false">VLOOKUP(MONTH(A149),Volumes,3)</f>
        <v>10000</v>
      </c>
      <c r="C149" s="96"/>
      <c r="D149" s="97" t="n">
        <f aca="false">B149+C149</f>
        <v>10000</v>
      </c>
      <c r="E149" s="84" t="n">
        <f aca="false">IF(X149=0,0,IF(AND(X149=1,$H$3=1),D149*S149,IF($H$3=2,D149,"N/A")))</f>
        <v>0</v>
      </c>
      <c r="F149" s="84" t="n">
        <f aca="false">E149*W149</f>
        <v>0</v>
      </c>
      <c r="G149" s="32" t="n">
        <f aca="false">VLOOKUP($A149,Table,MATCH(G$4,Curves,0))</f>
        <v>3.295</v>
      </c>
      <c r="H149" s="98" t="n">
        <f aca="false">G149</f>
        <v>3.295</v>
      </c>
      <c r="I149" s="99" t="n">
        <f aca="false">H149</f>
        <v>3.295</v>
      </c>
      <c r="J149" s="32" t="n">
        <f aca="false">VLOOKUP($A149,Table,MATCH(J$4,Curves,0))</f>
        <v>0.015</v>
      </c>
      <c r="K149" s="98" t="n">
        <f aca="false">J149</f>
        <v>0.015</v>
      </c>
      <c r="L149" s="99" t="n">
        <f aca="false">K149</f>
        <v>0.015</v>
      </c>
      <c r="M149" s="32" t="n">
        <f aca="false">VLOOKUP($A149,Table,MATCH(M$4,Curves,0))</f>
        <v>0.01</v>
      </c>
      <c r="N149" s="98" t="n">
        <f aca="false">VLOOKUP($A149,Table,MATCH(N$4,Curves,0))</f>
        <v>0.02</v>
      </c>
      <c r="O149" s="99" t="n">
        <f aca="false">N149</f>
        <v>0.02</v>
      </c>
      <c r="P149" s="100"/>
      <c r="Q149" s="99" t="n">
        <f aca="false">O149+L149+I149</f>
        <v>3.33</v>
      </c>
      <c r="R149" s="100"/>
      <c r="S149" s="35" t="n">
        <f aca="false">A150-A149</f>
        <v>30</v>
      </c>
      <c r="T149" s="101" t="n">
        <f aca="false">CHOOSE(F$3,A150+24,A149)</f>
        <v>41115</v>
      </c>
      <c r="U149" s="35" t="n">
        <f aca="false">T149-C$3</f>
        <v>4341</v>
      </c>
      <c r="V149" s="32" t="n">
        <f aca="false">VLOOKUP($A149,Table,MATCH(V$4,Curves,0))</f>
        <v>0.070645229641029</v>
      </c>
      <c r="W149" s="102" t="n">
        <f aca="false">1/(1+CHOOSE(F$3,(V150+($K$3/10000))/2,(V149+($K$3/10000))/2))^(2*U149/365.25)</f>
        <v>0.43815845924839</v>
      </c>
      <c r="X149" s="35" t="n">
        <f aca="false">IF(AND(mthbeg&lt;=A149,mthend&gt;=A149),1,0)</f>
        <v>0</v>
      </c>
      <c r="Y149" s="35" t="n">
        <f aca="false">S149*X149</f>
        <v>0</v>
      </c>
      <c r="AA149" s="89" t="n">
        <f aca="false">F149*G149</f>
        <v>0</v>
      </c>
      <c r="AB149" s="89" t="n">
        <f aca="false">$F149*H149</f>
        <v>0</v>
      </c>
      <c r="AC149" s="89" t="n">
        <f aca="false">$F149*I149</f>
        <v>0</v>
      </c>
      <c r="AD149" s="89" t="n">
        <f aca="false">$F149*J149</f>
        <v>0</v>
      </c>
      <c r="AE149" s="89" t="n">
        <f aca="false">$F149*K149</f>
        <v>0</v>
      </c>
      <c r="AF149" s="89" t="n">
        <f aca="false">$F149*L149</f>
        <v>0</v>
      </c>
      <c r="AG149" s="89" t="n">
        <f aca="false">$F149*M149</f>
        <v>0</v>
      </c>
      <c r="AH149" s="89" t="n">
        <f aca="false">$F149*N149</f>
        <v>0</v>
      </c>
      <c r="AI149" s="89" t="n">
        <f aca="false">F149*O149</f>
        <v>0</v>
      </c>
      <c r="AJ149" s="93"/>
      <c r="AK149" s="89" t="n">
        <f aca="false">CHOOSE($G$3,AB149-AC149,AC149-AB149)</f>
        <v>0</v>
      </c>
      <c r="AL149" s="89" t="n">
        <f aca="false">CHOOSE($G$3,AE149-AF149,AF149-AE149)</f>
        <v>0</v>
      </c>
      <c r="AM149" s="89" t="n">
        <f aca="false">CHOOSE($G$3,AH149-AI149,AI149-AH149)</f>
        <v>0</v>
      </c>
      <c r="AN149" s="103" t="n">
        <f aca="false">SUM(AK149:AM149)</f>
        <v>0</v>
      </c>
      <c r="AP149" s="89" t="n">
        <f aca="false">CHOOSE($G$3,AA149-AB149,AB149-AA149)</f>
        <v>0</v>
      </c>
      <c r="AQ149" s="89" t="n">
        <f aca="false">CHOOSE($G$3,AD149-AE149,AE149-AD149)</f>
        <v>0</v>
      </c>
      <c r="AR149" s="89" t="n">
        <f aca="false">CHOOSE($G$3,AG149-AH149,AH149-AG149)</f>
        <v>0</v>
      </c>
      <c r="AS149" s="103" t="n">
        <f aca="false">AP149+AQ149+AR149</f>
        <v>0</v>
      </c>
      <c r="AT149" s="103"/>
      <c r="AU149" s="90" t="n">
        <f aca="false">AS149+AN149</f>
        <v>0</v>
      </c>
      <c r="AW149" s="90" t="n">
        <f aca="false">AI149+AF149+AC149</f>
        <v>0</v>
      </c>
      <c r="AX149" s="104"/>
    </row>
    <row r="150" customFormat="false" ht="12.75" hidden="false" customHeight="false" outlineLevel="0" collapsed="false">
      <c r="A150" s="94" t="n">
        <f aca="false">EDATE(A149,1)</f>
        <v>41091</v>
      </c>
      <c r="B150" s="95" t="n">
        <f aca="false">VLOOKUP(MONTH(A150),Volumes,3)</f>
        <v>10000</v>
      </c>
      <c r="C150" s="96"/>
      <c r="D150" s="97" t="n">
        <f aca="false">B150+C150</f>
        <v>10000</v>
      </c>
      <c r="E150" s="84" t="n">
        <f aca="false">IF(X150=0,0,IF(AND(X150=1,$H$3=1),D150*S150,IF($H$3=2,D150,"N/A")))</f>
        <v>0</v>
      </c>
      <c r="F150" s="84" t="n">
        <f aca="false">E150*W150</f>
        <v>0</v>
      </c>
      <c r="G150" s="32" t="n">
        <f aca="false">VLOOKUP($A150,Table,MATCH(G$4,Curves,0))</f>
        <v>3.307</v>
      </c>
      <c r="H150" s="98" t="n">
        <f aca="false">G150</f>
        <v>3.307</v>
      </c>
      <c r="I150" s="99" t="n">
        <f aca="false">H150</f>
        <v>3.307</v>
      </c>
      <c r="J150" s="32" t="n">
        <f aca="false">VLOOKUP($A150,Table,MATCH(J$4,Curves,0))</f>
        <v>0.015</v>
      </c>
      <c r="K150" s="98" t="n">
        <f aca="false">J150</f>
        <v>0.015</v>
      </c>
      <c r="L150" s="99" t="n">
        <f aca="false">K150</f>
        <v>0.015</v>
      </c>
      <c r="M150" s="32" t="n">
        <f aca="false">VLOOKUP($A150,Table,MATCH(M$4,Curves,0))</f>
        <v>0.01</v>
      </c>
      <c r="N150" s="98" t="n">
        <f aca="false">VLOOKUP($A150,Table,MATCH(N$4,Curves,0))</f>
        <v>0.02</v>
      </c>
      <c r="O150" s="99" t="n">
        <f aca="false">N150</f>
        <v>0.02</v>
      </c>
      <c r="P150" s="100"/>
      <c r="Q150" s="99" t="n">
        <f aca="false">O150+L150+I150</f>
        <v>3.342</v>
      </c>
      <c r="R150" s="100"/>
      <c r="S150" s="35" t="n">
        <f aca="false">A151-A150</f>
        <v>31</v>
      </c>
      <c r="T150" s="101" t="n">
        <f aca="false">CHOOSE(F$3,A151+24,A150)</f>
        <v>41146</v>
      </c>
      <c r="U150" s="35" t="n">
        <f aca="false">T150-C$3</f>
        <v>4372</v>
      </c>
      <c r="V150" s="32" t="n">
        <f aca="false">VLOOKUP($A150,Table,MATCH(V$4,Curves,0))</f>
        <v>0.070649058407734</v>
      </c>
      <c r="W150" s="102" t="n">
        <f aca="false">1/(1+CHOOSE(F$3,(V151+($K$3/10000))/2,(V150+($K$3/10000))/2))^(2*U150/365.25)</f>
        <v>0.435564170929618</v>
      </c>
      <c r="X150" s="35" t="n">
        <f aca="false">IF(AND(mthbeg&lt;=A150,mthend&gt;=A150),1,0)</f>
        <v>0</v>
      </c>
      <c r="Y150" s="35" t="n">
        <f aca="false">S150*X150</f>
        <v>0</v>
      </c>
      <c r="AA150" s="89" t="n">
        <f aca="false">F150*G150</f>
        <v>0</v>
      </c>
      <c r="AB150" s="89" t="n">
        <f aca="false">$F150*H150</f>
        <v>0</v>
      </c>
      <c r="AC150" s="89" t="n">
        <f aca="false">$F150*I150</f>
        <v>0</v>
      </c>
      <c r="AD150" s="89" t="n">
        <f aca="false">$F150*J150</f>
        <v>0</v>
      </c>
      <c r="AE150" s="89" t="n">
        <f aca="false">$F150*K150</f>
        <v>0</v>
      </c>
      <c r="AF150" s="89" t="n">
        <f aca="false">$F150*L150</f>
        <v>0</v>
      </c>
      <c r="AG150" s="89" t="n">
        <f aca="false">$F150*M150</f>
        <v>0</v>
      </c>
      <c r="AH150" s="89" t="n">
        <f aca="false">$F150*N150</f>
        <v>0</v>
      </c>
      <c r="AI150" s="89" t="n">
        <f aca="false">F150*O150</f>
        <v>0</v>
      </c>
      <c r="AJ150" s="93"/>
      <c r="AK150" s="89" t="n">
        <f aca="false">CHOOSE($G$3,AB150-AC150,AC150-AB150)</f>
        <v>0</v>
      </c>
      <c r="AL150" s="89" t="n">
        <f aca="false">CHOOSE($G$3,AE150-AF150,AF150-AE150)</f>
        <v>0</v>
      </c>
      <c r="AM150" s="89" t="n">
        <f aca="false">CHOOSE($G$3,AH150-AI150,AI150-AH150)</f>
        <v>0</v>
      </c>
      <c r="AN150" s="103" t="n">
        <f aca="false">SUM(AK150:AM150)</f>
        <v>0</v>
      </c>
      <c r="AP150" s="89" t="n">
        <f aca="false">CHOOSE($G$3,AA150-AB150,AB150-AA150)</f>
        <v>0</v>
      </c>
      <c r="AQ150" s="89" t="n">
        <f aca="false">CHOOSE($G$3,AD150-AE150,AE150-AD150)</f>
        <v>0</v>
      </c>
      <c r="AR150" s="89" t="n">
        <f aca="false">CHOOSE($G$3,AG150-AH150,AH150-AG150)</f>
        <v>0</v>
      </c>
      <c r="AS150" s="103" t="n">
        <f aca="false">AP150+AQ150+AR150</f>
        <v>0</v>
      </c>
      <c r="AT150" s="103"/>
      <c r="AU150" s="90" t="n">
        <f aca="false">AS150+AN150</f>
        <v>0</v>
      </c>
      <c r="AW150" s="90" t="n">
        <f aca="false">AI150+AF150+AC150</f>
        <v>0</v>
      </c>
      <c r="AX150" s="104"/>
    </row>
    <row r="151" customFormat="false" ht="12.75" hidden="false" customHeight="false" outlineLevel="0" collapsed="false">
      <c r="A151" s="94" t="n">
        <f aca="false">EDATE(A150,1)</f>
        <v>41122</v>
      </c>
      <c r="B151" s="95" t="n">
        <f aca="false">VLOOKUP(MONTH(A151),Volumes,3)</f>
        <v>10000</v>
      </c>
      <c r="C151" s="96"/>
      <c r="D151" s="97" t="n">
        <f aca="false">B151+C151</f>
        <v>10000</v>
      </c>
      <c r="E151" s="84" t="n">
        <f aca="false">IF(X151=0,0,IF(AND(X151=1,$H$3=1),D151*S151,IF($H$3=2,D151,"N/A")))</f>
        <v>0</v>
      </c>
      <c r="F151" s="84" t="n">
        <f aca="false">E151*W151</f>
        <v>0</v>
      </c>
      <c r="G151" s="32" t="n">
        <f aca="false">VLOOKUP($A151,Table,MATCH(G$4,Curves,0))</f>
        <v>3.328</v>
      </c>
      <c r="H151" s="98" t="n">
        <f aca="false">G151</f>
        <v>3.328</v>
      </c>
      <c r="I151" s="99" t="n">
        <f aca="false">H151</f>
        <v>3.328</v>
      </c>
      <c r="J151" s="32" t="n">
        <f aca="false">VLOOKUP($A151,Table,MATCH(J$4,Curves,0))</f>
        <v>0.015</v>
      </c>
      <c r="K151" s="98" t="n">
        <f aca="false">J151</f>
        <v>0.015</v>
      </c>
      <c r="L151" s="99" t="n">
        <f aca="false">K151</f>
        <v>0.015</v>
      </c>
      <c r="M151" s="32" t="n">
        <f aca="false">VLOOKUP($A151,Table,MATCH(M$4,Curves,0))</f>
        <v>0.01</v>
      </c>
      <c r="N151" s="98" t="n">
        <f aca="false">VLOOKUP($A151,Table,MATCH(N$4,Curves,0))</f>
        <v>0.02</v>
      </c>
      <c r="O151" s="99" t="n">
        <f aca="false">N151</f>
        <v>0.02</v>
      </c>
      <c r="P151" s="100"/>
      <c r="Q151" s="99" t="n">
        <f aca="false">O151+L151+I151</f>
        <v>3.363</v>
      </c>
      <c r="R151" s="100"/>
      <c r="S151" s="35" t="n">
        <f aca="false">A152-A151</f>
        <v>31</v>
      </c>
      <c r="T151" s="101" t="n">
        <f aca="false">CHOOSE(F$3,A152+24,A151)</f>
        <v>41177</v>
      </c>
      <c r="U151" s="35" t="n">
        <f aca="false">T151-C$3</f>
        <v>4403</v>
      </c>
      <c r="V151" s="32" t="n">
        <f aca="false">VLOOKUP($A151,Table,MATCH(V$4,Curves,0))</f>
        <v>0.0706530148</v>
      </c>
      <c r="W151" s="102" t="n">
        <f aca="false">1/(1+CHOOSE(F$3,(V152+($K$3/10000))/2,(V151+($K$3/10000))/2))^(2*U151/365.25)</f>
        <v>0.432984962281845</v>
      </c>
      <c r="X151" s="35" t="n">
        <f aca="false">IF(AND(mthbeg&lt;=A151,mthend&gt;=A151),1,0)</f>
        <v>0</v>
      </c>
      <c r="Y151" s="35" t="n">
        <f aca="false">S151*X151</f>
        <v>0</v>
      </c>
      <c r="AA151" s="89" t="n">
        <f aca="false">F151*G151</f>
        <v>0</v>
      </c>
      <c r="AB151" s="89" t="n">
        <f aca="false">$F151*H151</f>
        <v>0</v>
      </c>
      <c r="AC151" s="89" t="n">
        <f aca="false">$F151*I151</f>
        <v>0</v>
      </c>
      <c r="AD151" s="89" t="n">
        <f aca="false">$F151*J151</f>
        <v>0</v>
      </c>
      <c r="AE151" s="89" t="n">
        <f aca="false">$F151*K151</f>
        <v>0</v>
      </c>
      <c r="AF151" s="89" t="n">
        <f aca="false">$F151*L151</f>
        <v>0</v>
      </c>
      <c r="AG151" s="89" t="n">
        <f aca="false">$F151*M151</f>
        <v>0</v>
      </c>
      <c r="AH151" s="89" t="n">
        <f aca="false">$F151*N151</f>
        <v>0</v>
      </c>
      <c r="AI151" s="89" t="n">
        <f aca="false">F151*O151</f>
        <v>0</v>
      </c>
      <c r="AJ151" s="93"/>
      <c r="AK151" s="89" t="n">
        <f aca="false">CHOOSE($G$3,AB151-AC151,AC151-AB151)</f>
        <v>0</v>
      </c>
      <c r="AL151" s="89" t="n">
        <f aca="false">CHOOSE($G$3,AE151-AF151,AF151-AE151)</f>
        <v>0</v>
      </c>
      <c r="AM151" s="89" t="n">
        <f aca="false">CHOOSE($G$3,AH151-AI151,AI151-AH151)</f>
        <v>0</v>
      </c>
      <c r="AN151" s="103" t="n">
        <f aca="false">SUM(AK151:AM151)</f>
        <v>0</v>
      </c>
      <c r="AP151" s="89" t="n">
        <f aca="false">CHOOSE($G$3,AA151-AB151,AB151-AA151)</f>
        <v>0</v>
      </c>
      <c r="AQ151" s="89" t="n">
        <f aca="false">CHOOSE($G$3,AD151-AE151,AE151-AD151)</f>
        <v>0</v>
      </c>
      <c r="AR151" s="89" t="n">
        <f aca="false">CHOOSE($G$3,AG151-AH151,AH151-AG151)</f>
        <v>0</v>
      </c>
      <c r="AS151" s="103" t="n">
        <f aca="false">AP151+AQ151+AR151</f>
        <v>0</v>
      </c>
      <c r="AT151" s="103"/>
      <c r="AU151" s="90" t="n">
        <f aca="false">AS151+AN151</f>
        <v>0</v>
      </c>
      <c r="AW151" s="90" t="n">
        <f aca="false">AI151+AF151+AC151</f>
        <v>0</v>
      </c>
      <c r="AX151" s="104"/>
    </row>
    <row r="152" customFormat="false" ht="12.75" hidden="false" customHeight="false" outlineLevel="0" collapsed="false">
      <c r="A152" s="94" t="n">
        <f aca="false">EDATE(A151,1)</f>
        <v>41153</v>
      </c>
      <c r="B152" s="95" t="n">
        <f aca="false">VLOOKUP(MONTH(A152),Volumes,3)</f>
        <v>10000</v>
      </c>
      <c r="C152" s="96"/>
      <c r="D152" s="97" t="n">
        <f aca="false">B152+C152</f>
        <v>10000</v>
      </c>
      <c r="E152" s="84" t="n">
        <f aca="false">IF(X152=0,0,IF(AND(X152=1,$H$3=1),D152*S152,IF($H$3=2,D152,"N/A")))</f>
        <v>0</v>
      </c>
      <c r="F152" s="84" t="n">
        <f aca="false">E152*W152</f>
        <v>0</v>
      </c>
      <c r="G152" s="32" t="n">
        <f aca="false">VLOOKUP($A152,Table,MATCH(G$4,Curves,0))</f>
        <v>3.346</v>
      </c>
      <c r="H152" s="98" t="n">
        <f aca="false">G152</f>
        <v>3.346</v>
      </c>
      <c r="I152" s="99" t="n">
        <f aca="false">H152</f>
        <v>3.346</v>
      </c>
      <c r="J152" s="32" t="n">
        <f aca="false">VLOOKUP($A152,Table,MATCH(J$4,Curves,0))</f>
        <v>0.015</v>
      </c>
      <c r="K152" s="98" t="n">
        <f aca="false">J152</f>
        <v>0.015</v>
      </c>
      <c r="L152" s="99" t="n">
        <f aca="false">K152</f>
        <v>0.015</v>
      </c>
      <c r="M152" s="32" t="n">
        <f aca="false">VLOOKUP($A152,Table,MATCH(M$4,Curves,0))</f>
        <v>0.01</v>
      </c>
      <c r="N152" s="98" t="n">
        <f aca="false">VLOOKUP($A152,Table,MATCH(N$4,Curves,0))</f>
        <v>0.02</v>
      </c>
      <c r="O152" s="99" t="n">
        <f aca="false">N152</f>
        <v>0.02</v>
      </c>
      <c r="P152" s="100"/>
      <c r="Q152" s="99" t="n">
        <f aca="false">O152+L152+I152</f>
        <v>3.381</v>
      </c>
      <c r="R152" s="100"/>
      <c r="S152" s="35" t="n">
        <f aca="false">A153-A152</f>
        <v>30</v>
      </c>
      <c r="T152" s="101" t="n">
        <f aca="false">CHOOSE(F$3,A153+24,A152)</f>
        <v>41207</v>
      </c>
      <c r="U152" s="35" t="n">
        <f aca="false">T152-C$3</f>
        <v>4433</v>
      </c>
      <c r="V152" s="32" t="n">
        <f aca="false">VLOOKUP($A152,Table,MATCH(V$4,Curves,0))</f>
        <v>0.070656971192272</v>
      </c>
      <c r="W152" s="102" t="n">
        <f aca="false">1/(1+CHOOSE(F$3,(V153+($K$3/10000))/2,(V152+($K$3/10000))/2))^(2*U152/365.25)</f>
        <v>0.430503230800997</v>
      </c>
      <c r="X152" s="35" t="n">
        <f aca="false">IF(AND(mthbeg&lt;=A152,mthend&gt;=A152),1,0)</f>
        <v>0</v>
      </c>
      <c r="Y152" s="35" t="n">
        <f aca="false">S152*X152</f>
        <v>0</v>
      </c>
      <c r="AA152" s="89" t="n">
        <f aca="false">F152*G152</f>
        <v>0</v>
      </c>
      <c r="AB152" s="89" t="n">
        <f aca="false">$F152*H152</f>
        <v>0</v>
      </c>
      <c r="AC152" s="89" t="n">
        <f aca="false">$F152*I152</f>
        <v>0</v>
      </c>
      <c r="AD152" s="89" t="n">
        <f aca="false">$F152*J152</f>
        <v>0</v>
      </c>
      <c r="AE152" s="89" t="n">
        <f aca="false">$F152*K152</f>
        <v>0</v>
      </c>
      <c r="AF152" s="89" t="n">
        <f aca="false">$F152*L152</f>
        <v>0</v>
      </c>
      <c r="AG152" s="89" t="n">
        <f aca="false">$F152*M152</f>
        <v>0</v>
      </c>
      <c r="AH152" s="89" t="n">
        <f aca="false">$F152*N152</f>
        <v>0</v>
      </c>
      <c r="AI152" s="89" t="n">
        <f aca="false">F152*O152</f>
        <v>0</v>
      </c>
      <c r="AJ152" s="93"/>
      <c r="AK152" s="89" t="n">
        <f aca="false">CHOOSE($G$3,AB152-AC152,AC152-AB152)</f>
        <v>0</v>
      </c>
      <c r="AL152" s="89" t="n">
        <f aca="false">CHOOSE($G$3,AE152-AF152,AF152-AE152)</f>
        <v>0</v>
      </c>
      <c r="AM152" s="89" t="n">
        <f aca="false">CHOOSE($G$3,AH152-AI152,AI152-AH152)</f>
        <v>0</v>
      </c>
      <c r="AN152" s="103" t="n">
        <f aca="false">SUM(AK152:AM152)</f>
        <v>0</v>
      </c>
      <c r="AP152" s="89" t="n">
        <f aca="false">CHOOSE($G$3,AA152-AB152,AB152-AA152)</f>
        <v>0</v>
      </c>
      <c r="AQ152" s="89" t="n">
        <f aca="false">CHOOSE($G$3,AD152-AE152,AE152-AD152)</f>
        <v>0</v>
      </c>
      <c r="AR152" s="89" t="n">
        <f aca="false">CHOOSE($G$3,AG152-AH152,AH152-AG152)</f>
        <v>0</v>
      </c>
      <c r="AS152" s="103" t="n">
        <f aca="false">AP152+AQ152+AR152</f>
        <v>0</v>
      </c>
      <c r="AT152" s="103"/>
      <c r="AU152" s="90" t="n">
        <f aca="false">AS152+AN152</f>
        <v>0</v>
      </c>
      <c r="AW152" s="90" t="n">
        <f aca="false">AI152+AF152+AC152</f>
        <v>0</v>
      </c>
      <c r="AX152" s="104"/>
    </row>
    <row r="153" customFormat="false" ht="12.75" hidden="false" customHeight="false" outlineLevel="0" collapsed="false">
      <c r="A153" s="94" t="n">
        <f aca="false">EDATE(A152,1)</f>
        <v>41183</v>
      </c>
      <c r="B153" s="95" t="n">
        <f aca="false">VLOOKUP(MONTH(A153),Volumes,3)</f>
        <v>10000</v>
      </c>
      <c r="C153" s="96"/>
      <c r="D153" s="97" t="n">
        <f aca="false">B153+C153</f>
        <v>10000</v>
      </c>
      <c r="E153" s="84" t="n">
        <f aca="false">IF(X153=0,0,IF(AND(X153=1,$H$3=1),D153*S153,IF($H$3=2,D153,"N/A")))</f>
        <v>0</v>
      </c>
      <c r="F153" s="84" t="n">
        <f aca="false">E153*W153</f>
        <v>0</v>
      </c>
      <c r="G153" s="32" t="n">
        <f aca="false">VLOOKUP($A153,Table,MATCH(G$4,Curves,0))</f>
        <v>3.352</v>
      </c>
      <c r="H153" s="98" t="n">
        <f aca="false">G153</f>
        <v>3.352</v>
      </c>
      <c r="I153" s="99" t="n">
        <f aca="false">H153</f>
        <v>3.352</v>
      </c>
      <c r="J153" s="32" t="n">
        <f aca="false">VLOOKUP($A153,Table,MATCH(J$4,Curves,0))</f>
        <v>0.015</v>
      </c>
      <c r="K153" s="98" t="n">
        <f aca="false">J153</f>
        <v>0.015</v>
      </c>
      <c r="L153" s="99" t="n">
        <f aca="false">K153</f>
        <v>0.015</v>
      </c>
      <c r="M153" s="32" t="n">
        <f aca="false">VLOOKUP($A153,Table,MATCH(M$4,Curves,0))</f>
        <v>0.01</v>
      </c>
      <c r="N153" s="98" t="n">
        <f aca="false">VLOOKUP($A153,Table,MATCH(N$4,Curves,0))</f>
        <v>0.02</v>
      </c>
      <c r="O153" s="99" t="n">
        <f aca="false">N153</f>
        <v>0.02</v>
      </c>
      <c r="P153" s="100"/>
      <c r="Q153" s="99" t="n">
        <f aca="false">O153+L153+I153</f>
        <v>3.387</v>
      </c>
      <c r="R153" s="100"/>
      <c r="S153" s="35" t="n">
        <f aca="false">A154-A153</f>
        <v>31</v>
      </c>
      <c r="T153" s="101" t="n">
        <f aca="false">CHOOSE(F$3,A154+24,A153)</f>
        <v>41238</v>
      </c>
      <c r="U153" s="35" t="n">
        <f aca="false">T153-C$3</f>
        <v>4464</v>
      </c>
      <c r="V153" s="32" t="n">
        <f aca="false">VLOOKUP($A153,Table,MATCH(V$4,Curves,0))</f>
        <v>0.070660799959</v>
      </c>
      <c r="W153" s="102" t="n">
        <f aca="false">1/(1+CHOOSE(F$3,(V154+($K$3/10000))/2,(V153+($K$3/10000))/2))^(2*U153/365.25)</f>
        <v>0.427953444518961</v>
      </c>
      <c r="X153" s="35" t="n">
        <f aca="false">IF(AND(mthbeg&lt;=A153,mthend&gt;=A153),1,0)</f>
        <v>0</v>
      </c>
      <c r="Y153" s="35" t="n">
        <f aca="false">S153*X153</f>
        <v>0</v>
      </c>
      <c r="AA153" s="89" t="n">
        <f aca="false">F153*G153</f>
        <v>0</v>
      </c>
      <c r="AB153" s="89" t="n">
        <f aca="false">$F153*H153</f>
        <v>0</v>
      </c>
      <c r="AC153" s="89" t="n">
        <f aca="false">$F153*I153</f>
        <v>0</v>
      </c>
      <c r="AD153" s="89" t="n">
        <f aca="false">$F153*J153</f>
        <v>0</v>
      </c>
      <c r="AE153" s="89" t="n">
        <f aca="false">$F153*K153</f>
        <v>0</v>
      </c>
      <c r="AF153" s="89" t="n">
        <f aca="false">$F153*L153</f>
        <v>0</v>
      </c>
      <c r="AG153" s="89" t="n">
        <f aca="false">$F153*M153</f>
        <v>0</v>
      </c>
      <c r="AH153" s="89" t="n">
        <f aca="false">$F153*N153</f>
        <v>0</v>
      </c>
      <c r="AI153" s="89" t="n">
        <f aca="false">F153*O153</f>
        <v>0</v>
      </c>
      <c r="AJ153" s="93"/>
      <c r="AK153" s="89" t="n">
        <f aca="false">CHOOSE($G$3,AB153-AC153,AC153-AB153)</f>
        <v>0</v>
      </c>
      <c r="AL153" s="89" t="n">
        <f aca="false">CHOOSE($G$3,AE153-AF153,AF153-AE153)</f>
        <v>0</v>
      </c>
      <c r="AM153" s="89" t="n">
        <f aca="false">CHOOSE($G$3,AH153-AI153,AI153-AH153)</f>
        <v>0</v>
      </c>
      <c r="AN153" s="103" t="n">
        <f aca="false">SUM(AK153:AM153)</f>
        <v>0</v>
      </c>
      <c r="AP153" s="89" t="n">
        <f aca="false">CHOOSE($G$3,AA153-AB153,AB153-AA153)</f>
        <v>0</v>
      </c>
      <c r="AQ153" s="89" t="n">
        <f aca="false">CHOOSE($G$3,AD153-AE153,AE153-AD153)</f>
        <v>0</v>
      </c>
      <c r="AR153" s="89" t="n">
        <f aca="false">CHOOSE($G$3,AG153-AH153,AH153-AG153)</f>
        <v>0</v>
      </c>
      <c r="AS153" s="103" t="n">
        <f aca="false">AP153+AQ153+AR153</f>
        <v>0</v>
      </c>
      <c r="AT153" s="103"/>
      <c r="AU153" s="90" t="n">
        <f aca="false">AS153+AN153</f>
        <v>0</v>
      </c>
      <c r="AW153" s="90" t="n">
        <f aca="false">AI153+AF153+AC153</f>
        <v>0</v>
      </c>
      <c r="AX153" s="104"/>
    </row>
    <row r="154" customFormat="false" ht="12.75" hidden="false" customHeight="false" outlineLevel="0" collapsed="false">
      <c r="A154" s="94" t="n">
        <f aca="false">EDATE(A153,1)</f>
        <v>41214</v>
      </c>
      <c r="B154" s="95" t="n">
        <f aca="false">VLOOKUP(MONTH(A154),Volumes,3)</f>
        <v>10000</v>
      </c>
      <c r="C154" s="96"/>
      <c r="D154" s="97" t="n">
        <f aca="false">B154+C154</f>
        <v>10000</v>
      </c>
      <c r="E154" s="84" t="n">
        <f aca="false">IF(X154=0,0,IF(AND(X154=1,$H$3=1),D154*S154,IF($H$3=2,D154,"N/A")))</f>
        <v>0</v>
      </c>
      <c r="F154" s="84" t="n">
        <f aca="false">E154*W154</f>
        <v>0</v>
      </c>
      <c r="G154" s="32" t="n">
        <f aca="false">VLOOKUP($A154,Table,MATCH(G$4,Curves,0))</f>
        <v>3.399</v>
      </c>
      <c r="H154" s="98" t="n">
        <f aca="false">G154</f>
        <v>3.399</v>
      </c>
      <c r="I154" s="99" t="n">
        <f aca="false">H154</f>
        <v>3.399</v>
      </c>
      <c r="J154" s="32" t="n">
        <f aca="false">VLOOKUP($A154,Table,MATCH(J$4,Curves,0))</f>
        <v>0.0045</v>
      </c>
      <c r="K154" s="98" t="n">
        <f aca="false">J154</f>
        <v>0.0045</v>
      </c>
      <c r="L154" s="99" t="n">
        <f aca="false">K154</f>
        <v>0.0045</v>
      </c>
      <c r="M154" s="32" t="n">
        <f aca="false">VLOOKUP($A154,Table,MATCH(M$4,Curves,0))</f>
        <v>0.01</v>
      </c>
      <c r="N154" s="98" t="n">
        <f aca="false">VLOOKUP($A154,Table,MATCH(N$4,Curves,0))</f>
        <v>0.02</v>
      </c>
      <c r="O154" s="99" t="n">
        <f aca="false">N154</f>
        <v>0.02</v>
      </c>
      <c r="P154" s="100"/>
      <c r="Q154" s="99" t="n">
        <f aca="false">O154+L154+I154</f>
        <v>3.4235</v>
      </c>
      <c r="R154" s="100"/>
      <c r="S154" s="35" t="n">
        <f aca="false">A155-A154</f>
        <v>30</v>
      </c>
      <c r="T154" s="101" t="n">
        <f aca="false">CHOOSE(F$3,A155+24,A154)</f>
        <v>41268</v>
      </c>
      <c r="U154" s="35" t="n">
        <f aca="false">T154-C$3</f>
        <v>4494</v>
      </c>
      <c r="V154" s="32" t="n">
        <f aca="false">VLOOKUP($A154,Table,MATCH(V$4,Curves,0))</f>
        <v>0.070664756351275</v>
      </c>
      <c r="W154" s="102" t="n">
        <f aca="false">1/(1+CHOOSE(F$3,(V155+($K$3/10000))/2,(V154+($K$3/10000))/2))^(2*U154/365.25)</f>
        <v>0.425500026570294</v>
      </c>
      <c r="X154" s="35" t="n">
        <f aca="false">IF(AND(mthbeg&lt;=A154,mthend&gt;=A154),1,0)</f>
        <v>0</v>
      </c>
      <c r="Y154" s="35" t="n">
        <f aca="false">S154*X154</f>
        <v>0</v>
      </c>
      <c r="AA154" s="89" t="n">
        <f aca="false">F154*G154</f>
        <v>0</v>
      </c>
      <c r="AB154" s="89" t="n">
        <f aca="false">$F154*H154</f>
        <v>0</v>
      </c>
      <c r="AC154" s="89" t="n">
        <f aca="false">$F154*I154</f>
        <v>0</v>
      </c>
      <c r="AD154" s="89" t="n">
        <f aca="false">$F154*J154</f>
        <v>0</v>
      </c>
      <c r="AE154" s="89" t="n">
        <f aca="false">$F154*K154</f>
        <v>0</v>
      </c>
      <c r="AF154" s="89" t="n">
        <f aca="false">$F154*L154</f>
        <v>0</v>
      </c>
      <c r="AG154" s="89" t="n">
        <f aca="false">$F154*M154</f>
        <v>0</v>
      </c>
      <c r="AH154" s="89" t="n">
        <f aca="false">$F154*N154</f>
        <v>0</v>
      </c>
      <c r="AI154" s="89" t="n">
        <f aca="false">F154*O154</f>
        <v>0</v>
      </c>
      <c r="AJ154" s="93"/>
      <c r="AK154" s="89" t="n">
        <f aca="false">CHOOSE($G$3,AB154-AC154,AC154-AB154)</f>
        <v>0</v>
      </c>
      <c r="AL154" s="89" t="n">
        <f aca="false">CHOOSE($G$3,AE154-AF154,AF154-AE154)</f>
        <v>0</v>
      </c>
      <c r="AM154" s="89" t="n">
        <f aca="false">CHOOSE($G$3,AH154-AI154,AI154-AH154)</f>
        <v>0</v>
      </c>
      <c r="AN154" s="103" t="n">
        <f aca="false">SUM(AK154:AM154)</f>
        <v>0</v>
      </c>
      <c r="AP154" s="89" t="n">
        <f aca="false">CHOOSE($G$3,AA154-AB154,AB154-AA154)</f>
        <v>0</v>
      </c>
      <c r="AQ154" s="89" t="n">
        <f aca="false">CHOOSE($G$3,AD154-AE154,AE154-AD154)</f>
        <v>0</v>
      </c>
      <c r="AR154" s="89" t="n">
        <f aca="false">CHOOSE($G$3,AG154-AH154,AH154-AG154)</f>
        <v>0</v>
      </c>
      <c r="AS154" s="103" t="n">
        <f aca="false">AP154+AQ154+AR154</f>
        <v>0</v>
      </c>
      <c r="AT154" s="103"/>
      <c r="AU154" s="90" t="n">
        <f aca="false">AS154+AN154</f>
        <v>0</v>
      </c>
      <c r="AW154" s="90" t="n">
        <f aca="false">AI154+AF154+AC154</f>
        <v>0</v>
      </c>
      <c r="AX154" s="104"/>
    </row>
    <row r="155" customFormat="false" ht="12.75" hidden="false" customHeight="false" outlineLevel="0" collapsed="false">
      <c r="A155" s="94" t="n">
        <f aca="false">EDATE(A154,1)</f>
        <v>41244</v>
      </c>
      <c r="B155" s="95" t="n">
        <f aca="false">VLOOKUP(MONTH(A155),Volumes,3)</f>
        <v>10000</v>
      </c>
      <c r="C155" s="96"/>
      <c r="D155" s="97" t="n">
        <f aca="false">B155+C155</f>
        <v>10000</v>
      </c>
      <c r="E155" s="84" t="n">
        <f aca="false">IF(X155=0,0,IF(AND(X155=1,$H$3=1),D155*S155,IF($H$3=2,D155,"N/A")))</f>
        <v>0</v>
      </c>
      <c r="F155" s="84" t="n">
        <f aca="false">E155*W155</f>
        <v>0</v>
      </c>
      <c r="G155" s="32" t="n">
        <f aca="false">VLOOKUP($A155,Table,MATCH(G$4,Curves,0))</f>
        <v>3.458</v>
      </c>
      <c r="H155" s="98" t="n">
        <f aca="false">G155</f>
        <v>3.458</v>
      </c>
      <c r="I155" s="99" t="n">
        <f aca="false">H155</f>
        <v>3.458</v>
      </c>
      <c r="J155" s="32" t="n">
        <f aca="false">VLOOKUP($A155,Table,MATCH(J$4,Curves,0))</f>
        <v>0.0045</v>
      </c>
      <c r="K155" s="98" t="n">
        <f aca="false">J155</f>
        <v>0.0045</v>
      </c>
      <c r="L155" s="99" t="n">
        <f aca="false">K155</f>
        <v>0.0045</v>
      </c>
      <c r="M155" s="32" t="n">
        <f aca="false">VLOOKUP($A155,Table,MATCH(M$4,Curves,0))</f>
        <v>0.01</v>
      </c>
      <c r="N155" s="98" t="n">
        <f aca="false">VLOOKUP($A155,Table,MATCH(N$4,Curves,0))</f>
        <v>0.02</v>
      </c>
      <c r="O155" s="99" t="n">
        <f aca="false">N155</f>
        <v>0.02</v>
      </c>
      <c r="P155" s="100"/>
      <c r="Q155" s="99" t="n">
        <f aca="false">O155+L155+I155</f>
        <v>3.4825</v>
      </c>
      <c r="R155" s="100"/>
      <c r="S155" s="35" t="n">
        <f aca="false">A156-A155</f>
        <v>31</v>
      </c>
      <c r="T155" s="101" t="n">
        <f aca="false">CHOOSE(F$3,A156+24,A155)</f>
        <v>41299</v>
      </c>
      <c r="U155" s="35" t="n">
        <f aca="false">T155-C$3</f>
        <v>4525</v>
      </c>
      <c r="V155" s="32" t="n">
        <f aca="false">VLOOKUP($A155,Table,MATCH(V$4,Curves,0))</f>
        <v>0.070668585118004</v>
      </c>
      <c r="W155" s="102" t="n">
        <f aca="false">1/(1+CHOOSE(F$3,(V156+($K$3/10000))/2,(V155+($K$3/10000))/2))^(2*U155/365.25)</f>
        <v>0.422979333467405</v>
      </c>
      <c r="X155" s="35" t="n">
        <f aca="false">IF(AND(mthbeg&lt;=A155,mthend&gt;=A155),1,0)</f>
        <v>0</v>
      </c>
      <c r="Y155" s="35" t="n">
        <f aca="false">S155*X155</f>
        <v>0</v>
      </c>
      <c r="AA155" s="89" t="n">
        <f aca="false">F155*G155</f>
        <v>0</v>
      </c>
      <c r="AB155" s="89" t="n">
        <f aca="false">$F155*H155</f>
        <v>0</v>
      </c>
      <c r="AC155" s="89" t="n">
        <f aca="false">$F155*I155</f>
        <v>0</v>
      </c>
      <c r="AD155" s="89" t="n">
        <f aca="false">$F155*J155</f>
        <v>0</v>
      </c>
      <c r="AE155" s="89" t="n">
        <f aca="false">$F155*K155</f>
        <v>0</v>
      </c>
      <c r="AF155" s="89" t="n">
        <f aca="false">$F155*L155</f>
        <v>0</v>
      </c>
      <c r="AG155" s="89" t="n">
        <f aca="false">$F155*M155</f>
        <v>0</v>
      </c>
      <c r="AH155" s="89" t="n">
        <f aca="false">$F155*N155</f>
        <v>0</v>
      </c>
      <c r="AI155" s="89" t="n">
        <f aca="false">F155*O155</f>
        <v>0</v>
      </c>
      <c r="AJ155" s="93"/>
      <c r="AK155" s="89" t="n">
        <f aca="false">CHOOSE($G$3,AB155-AC155,AC155-AB155)</f>
        <v>0</v>
      </c>
      <c r="AL155" s="89" t="n">
        <f aca="false">CHOOSE($G$3,AE155-AF155,AF155-AE155)</f>
        <v>0</v>
      </c>
      <c r="AM155" s="89" t="n">
        <f aca="false">CHOOSE($G$3,AH155-AI155,AI155-AH155)</f>
        <v>0</v>
      </c>
      <c r="AN155" s="103" t="n">
        <f aca="false">SUM(AK155:AM155)</f>
        <v>0</v>
      </c>
      <c r="AP155" s="89" t="n">
        <f aca="false">CHOOSE($G$3,AA155-AB155,AB155-AA155)</f>
        <v>0</v>
      </c>
      <c r="AQ155" s="89" t="n">
        <f aca="false">CHOOSE($G$3,AD155-AE155,AE155-AD155)</f>
        <v>0</v>
      </c>
      <c r="AR155" s="89" t="n">
        <f aca="false">CHOOSE($G$3,AG155-AH155,AH155-AG155)</f>
        <v>0</v>
      </c>
      <c r="AS155" s="103" t="n">
        <f aca="false">AP155+AQ155+AR155</f>
        <v>0</v>
      </c>
      <c r="AT155" s="103"/>
      <c r="AU155" s="90" t="n">
        <f aca="false">AS155+AN155</f>
        <v>0</v>
      </c>
      <c r="AW155" s="90" t="n">
        <f aca="false">AI155+AF155+AC155</f>
        <v>0</v>
      </c>
      <c r="AX155" s="104"/>
    </row>
    <row r="156" customFormat="false" ht="12.75" hidden="false" customHeight="false" outlineLevel="0" collapsed="false">
      <c r="A156" s="94" t="n">
        <f aca="false">EDATE(A155,1)</f>
        <v>41275</v>
      </c>
      <c r="B156" s="95" t="n">
        <f aca="false">VLOOKUP(MONTH(A156),Volumes,3)</f>
        <v>10000</v>
      </c>
      <c r="C156" s="96"/>
      <c r="D156" s="97" t="n">
        <f aca="false">B156+C156</f>
        <v>10000</v>
      </c>
      <c r="E156" s="84" t="n">
        <f aca="false">IF(X156=0,0,IF(AND(X156=1,$H$3=1),D156*S156,IF($H$3=2,D156,"N/A")))</f>
        <v>0</v>
      </c>
      <c r="F156" s="84" t="n">
        <f aca="false">E156*W156</f>
        <v>0</v>
      </c>
      <c r="G156" s="32" t="n">
        <f aca="false">VLOOKUP($A156,Table,MATCH(G$4,Curves,0))</f>
        <v>3.662</v>
      </c>
      <c r="H156" s="98" t="n">
        <f aca="false">G156</f>
        <v>3.662</v>
      </c>
      <c r="I156" s="99" t="n">
        <f aca="false">H156</f>
        <v>3.662</v>
      </c>
      <c r="J156" s="32" t="n">
        <f aca="false">VLOOKUP($A156,Table,MATCH(J$4,Curves,0))</f>
        <v>0.0045</v>
      </c>
      <c r="K156" s="98" t="n">
        <f aca="false">J156</f>
        <v>0.0045</v>
      </c>
      <c r="L156" s="99" t="n">
        <f aca="false">K156</f>
        <v>0.0045</v>
      </c>
      <c r="M156" s="32" t="n">
        <f aca="false">VLOOKUP($A156,Table,MATCH(M$4,Curves,0))</f>
        <v>0.01</v>
      </c>
      <c r="N156" s="98" t="n">
        <f aca="false">VLOOKUP($A156,Table,MATCH(N$4,Curves,0))</f>
        <v>0.02</v>
      </c>
      <c r="O156" s="99" t="n">
        <f aca="false">N156</f>
        <v>0.02</v>
      </c>
      <c r="P156" s="100"/>
      <c r="Q156" s="99" t="n">
        <f aca="false">O156+L156+I156</f>
        <v>3.6865</v>
      </c>
      <c r="R156" s="100"/>
      <c r="S156" s="35" t="n">
        <f aca="false">A157-A156</f>
        <v>31</v>
      </c>
      <c r="T156" s="101" t="n">
        <f aca="false">CHOOSE(F$3,A157+24,A156)</f>
        <v>41330</v>
      </c>
      <c r="U156" s="35" t="n">
        <f aca="false">T156-C$3</f>
        <v>4556</v>
      </c>
      <c r="V156" s="32" t="n">
        <f aca="false">VLOOKUP($A156,Table,MATCH(V$4,Curves,0))</f>
        <v>0.070672541510297</v>
      </c>
      <c r="W156" s="102" t="n">
        <f aca="false">1/(1+CHOOSE(F$3,(V157+($K$3/10000))/2,(V156+($K$3/10000))/2))^(2*U156/365.25)</f>
        <v>0.420473300426071</v>
      </c>
      <c r="X156" s="35" t="n">
        <f aca="false">IF(AND(mthbeg&lt;=A156,mthend&gt;=A156),1,0)</f>
        <v>0</v>
      </c>
      <c r="Y156" s="35" t="n">
        <f aca="false">S156*X156</f>
        <v>0</v>
      </c>
      <c r="AA156" s="89" t="n">
        <f aca="false">F156*G156</f>
        <v>0</v>
      </c>
      <c r="AB156" s="89" t="n">
        <f aca="false">$F156*H156</f>
        <v>0</v>
      </c>
      <c r="AC156" s="89" t="n">
        <f aca="false">$F156*I156</f>
        <v>0</v>
      </c>
      <c r="AD156" s="89" t="n">
        <f aca="false">$F156*J156</f>
        <v>0</v>
      </c>
      <c r="AE156" s="89" t="n">
        <f aca="false">$F156*K156</f>
        <v>0</v>
      </c>
      <c r="AF156" s="89" t="n">
        <f aca="false">$F156*L156</f>
        <v>0</v>
      </c>
      <c r="AG156" s="89" t="n">
        <f aca="false">$F156*M156</f>
        <v>0</v>
      </c>
      <c r="AH156" s="89" t="n">
        <f aca="false">$F156*N156</f>
        <v>0</v>
      </c>
      <c r="AI156" s="89" t="n">
        <f aca="false">F156*O156</f>
        <v>0</v>
      </c>
      <c r="AJ156" s="93"/>
      <c r="AK156" s="89" t="n">
        <f aca="false">CHOOSE($G$3,AB156-AC156,AC156-AB156)</f>
        <v>0</v>
      </c>
      <c r="AL156" s="89" t="n">
        <f aca="false">CHOOSE($G$3,AE156-AF156,AF156-AE156)</f>
        <v>0</v>
      </c>
      <c r="AM156" s="89" t="n">
        <f aca="false">CHOOSE($G$3,AH156-AI156,AI156-AH156)</f>
        <v>0</v>
      </c>
      <c r="AN156" s="103" t="n">
        <f aca="false">SUM(AK156:AM156)</f>
        <v>0</v>
      </c>
      <c r="AP156" s="89" t="n">
        <f aca="false">CHOOSE($G$3,AA156-AB156,AB156-AA156)</f>
        <v>0</v>
      </c>
      <c r="AQ156" s="89" t="n">
        <f aca="false">CHOOSE($G$3,AD156-AE156,AE156-AD156)</f>
        <v>0</v>
      </c>
      <c r="AR156" s="89" t="n">
        <f aca="false">CHOOSE($G$3,AG156-AH156,AH156-AG156)</f>
        <v>0</v>
      </c>
      <c r="AS156" s="103" t="n">
        <f aca="false">AP156+AQ156+AR156</f>
        <v>0</v>
      </c>
      <c r="AT156" s="103"/>
      <c r="AU156" s="90" t="n">
        <f aca="false">AS156+AN156</f>
        <v>0</v>
      </c>
      <c r="AW156" s="90" t="n">
        <f aca="false">AI156+AF156+AC156</f>
        <v>0</v>
      </c>
      <c r="AX156" s="104"/>
    </row>
    <row r="157" customFormat="false" ht="12.75" hidden="false" customHeight="false" outlineLevel="0" collapsed="false">
      <c r="A157" s="94" t="n">
        <f aca="false">EDATE(A156,1)</f>
        <v>41306</v>
      </c>
      <c r="B157" s="95" t="n">
        <f aca="false">VLOOKUP(MONTH(A157),Volumes,3)</f>
        <v>10000</v>
      </c>
      <c r="C157" s="96"/>
      <c r="D157" s="97" t="n">
        <f aca="false">B157+C157</f>
        <v>10000</v>
      </c>
      <c r="E157" s="84" t="n">
        <f aca="false">IF(X157=0,0,IF(AND(X157=1,$H$3=1),D157*S157,IF($H$3=2,D157,"N/A")))</f>
        <v>0</v>
      </c>
      <c r="F157" s="84" t="n">
        <f aca="false">E157*W157</f>
        <v>0</v>
      </c>
      <c r="G157" s="32" t="n">
        <f aca="false">VLOOKUP($A157,Table,MATCH(G$4,Curves,0))</f>
        <v>3.572</v>
      </c>
      <c r="H157" s="98" t="n">
        <f aca="false">G157</f>
        <v>3.572</v>
      </c>
      <c r="I157" s="99" t="n">
        <f aca="false">H157</f>
        <v>3.572</v>
      </c>
      <c r="J157" s="32" t="n">
        <f aca="false">VLOOKUP($A157,Table,MATCH(J$4,Curves,0))</f>
        <v>0.0045</v>
      </c>
      <c r="K157" s="98" t="n">
        <f aca="false">J157</f>
        <v>0.0045</v>
      </c>
      <c r="L157" s="99" t="n">
        <f aca="false">K157</f>
        <v>0.0045</v>
      </c>
      <c r="M157" s="32" t="n">
        <f aca="false">VLOOKUP($A157,Table,MATCH(M$4,Curves,0))</f>
        <v>0.01</v>
      </c>
      <c r="N157" s="98" t="n">
        <f aca="false">VLOOKUP($A157,Table,MATCH(N$4,Curves,0))</f>
        <v>0.02</v>
      </c>
      <c r="O157" s="99" t="n">
        <f aca="false">N157</f>
        <v>0.02</v>
      </c>
      <c r="P157" s="100"/>
      <c r="Q157" s="99" t="n">
        <f aca="false">O157+L157+I157</f>
        <v>3.5965</v>
      </c>
      <c r="R157" s="100"/>
      <c r="S157" s="35" t="n">
        <f aca="false">A158-A157</f>
        <v>28</v>
      </c>
      <c r="T157" s="101" t="n">
        <f aca="false">CHOOSE(F$3,A158+24,A157)</f>
        <v>41358</v>
      </c>
      <c r="U157" s="35" t="n">
        <f aca="false">T157-C$3</f>
        <v>4584</v>
      </c>
      <c r="V157" s="32" t="n">
        <f aca="false">VLOOKUP($A157,Table,MATCH(V$4,Curves,0))</f>
        <v>0.070676497902594</v>
      </c>
      <c r="W157" s="102" t="n">
        <f aca="false">1/(1+CHOOSE(F$3,(V158+($K$3/10000))/2,(V157+($K$3/10000))/2))^(2*U157/365.25)</f>
        <v>0.418222317787104</v>
      </c>
      <c r="X157" s="35" t="n">
        <f aca="false">IF(AND(mthbeg&lt;=A157,mthend&gt;=A157),1,0)</f>
        <v>0</v>
      </c>
      <c r="Y157" s="35" t="n">
        <f aca="false">S157*X157</f>
        <v>0</v>
      </c>
      <c r="AA157" s="89" t="n">
        <f aca="false">F157*G157</f>
        <v>0</v>
      </c>
      <c r="AB157" s="89" t="n">
        <f aca="false">$F157*H157</f>
        <v>0</v>
      </c>
      <c r="AC157" s="89" t="n">
        <f aca="false">$F157*I157</f>
        <v>0</v>
      </c>
      <c r="AD157" s="89" t="n">
        <f aca="false">$F157*J157</f>
        <v>0</v>
      </c>
      <c r="AE157" s="89" t="n">
        <f aca="false">$F157*K157</f>
        <v>0</v>
      </c>
      <c r="AF157" s="89" t="n">
        <f aca="false">$F157*L157</f>
        <v>0</v>
      </c>
      <c r="AG157" s="89" t="n">
        <f aca="false">$F157*M157</f>
        <v>0</v>
      </c>
      <c r="AH157" s="89" t="n">
        <f aca="false">$F157*N157</f>
        <v>0</v>
      </c>
      <c r="AI157" s="89" t="n">
        <f aca="false">F157*O157</f>
        <v>0</v>
      </c>
      <c r="AJ157" s="93"/>
      <c r="AK157" s="89" t="n">
        <f aca="false">CHOOSE($G$3,AB157-AC157,AC157-AB157)</f>
        <v>0</v>
      </c>
      <c r="AL157" s="89" t="n">
        <f aca="false">CHOOSE($G$3,AE157-AF157,AF157-AE157)</f>
        <v>0</v>
      </c>
      <c r="AM157" s="89" t="n">
        <f aca="false">CHOOSE($G$3,AH157-AI157,AI157-AH157)</f>
        <v>0</v>
      </c>
      <c r="AN157" s="103" t="n">
        <f aca="false">SUM(AK157:AM157)</f>
        <v>0</v>
      </c>
      <c r="AP157" s="89" t="n">
        <f aca="false">CHOOSE($G$3,AA157-AB157,AB157-AA157)</f>
        <v>0</v>
      </c>
      <c r="AQ157" s="89" t="n">
        <f aca="false">CHOOSE($G$3,AD157-AE157,AE157-AD157)</f>
        <v>0</v>
      </c>
      <c r="AR157" s="89" t="n">
        <f aca="false">CHOOSE($G$3,AG157-AH157,AH157-AG157)</f>
        <v>0</v>
      </c>
      <c r="AS157" s="103" t="n">
        <f aca="false">AP157+AQ157+AR157</f>
        <v>0</v>
      </c>
      <c r="AT157" s="103"/>
      <c r="AU157" s="90" t="n">
        <f aca="false">AS157+AN157</f>
        <v>0</v>
      </c>
      <c r="AW157" s="90" t="n">
        <f aca="false">AI157+AF157+AC157</f>
        <v>0</v>
      </c>
      <c r="AX157" s="104"/>
    </row>
    <row r="158" customFormat="false" ht="12.75" hidden="false" customHeight="false" outlineLevel="0" collapsed="false">
      <c r="A158" s="94" t="n">
        <f aca="false">EDATE(A157,1)</f>
        <v>41334</v>
      </c>
      <c r="B158" s="95" t="n">
        <f aca="false">VLOOKUP(MONTH(A158),Volumes,3)</f>
        <v>10000</v>
      </c>
      <c r="C158" s="96"/>
      <c r="D158" s="97" t="n">
        <f aca="false">B158+C158</f>
        <v>10000</v>
      </c>
      <c r="E158" s="84" t="n">
        <f aca="false">IF(X158=0,0,IF(AND(X158=1,$H$3=1),D158*S158,IF($H$3=2,D158,"N/A")))</f>
        <v>0</v>
      </c>
      <c r="F158" s="84" t="n">
        <f aca="false">E158*W158</f>
        <v>0</v>
      </c>
      <c r="G158" s="32" t="n">
        <f aca="false">VLOOKUP($A158,Table,MATCH(G$4,Curves,0))</f>
        <v>3.462</v>
      </c>
      <c r="H158" s="98" t="n">
        <f aca="false">G158</f>
        <v>3.462</v>
      </c>
      <c r="I158" s="99" t="n">
        <f aca="false">H158</f>
        <v>3.462</v>
      </c>
      <c r="J158" s="32" t="n">
        <f aca="false">VLOOKUP($A158,Table,MATCH(J$4,Curves,0))</f>
        <v>0.0045</v>
      </c>
      <c r="K158" s="98" t="n">
        <f aca="false">J158</f>
        <v>0.0045</v>
      </c>
      <c r="L158" s="99" t="n">
        <f aca="false">K158</f>
        <v>0.0045</v>
      </c>
      <c r="M158" s="32" t="n">
        <f aca="false">VLOOKUP($A158,Table,MATCH(M$4,Curves,0))</f>
        <v>0.01</v>
      </c>
      <c r="N158" s="98" t="n">
        <f aca="false">VLOOKUP($A158,Table,MATCH(N$4,Curves,0))</f>
        <v>0.02</v>
      </c>
      <c r="O158" s="99" t="n">
        <f aca="false">N158</f>
        <v>0.02</v>
      </c>
      <c r="P158" s="100"/>
      <c r="Q158" s="99" t="n">
        <f aca="false">O158+L158+I158</f>
        <v>3.4865</v>
      </c>
      <c r="R158" s="100"/>
      <c r="S158" s="35" t="n">
        <f aca="false">A159-A158</f>
        <v>31</v>
      </c>
      <c r="T158" s="101" t="n">
        <f aca="false">CHOOSE(F$3,A159+24,A158)</f>
        <v>41389</v>
      </c>
      <c r="U158" s="35" t="n">
        <f aca="false">T158-C$3</f>
        <v>4615</v>
      </c>
      <c r="V158" s="32" t="n">
        <f aca="false">VLOOKUP($A158,Table,MATCH(V$4,Curves,0))</f>
        <v>0.070680071418222</v>
      </c>
      <c r="W158" s="102" t="n">
        <f aca="false">1/(1+CHOOSE(F$3,(V159+($K$3/10000))/2,(V158+($K$3/10000))/2))^(2*U158/365.25)</f>
        <v>0.415743955535056</v>
      </c>
      <c r="X158" s="35" t="n">
        <f aca="false">IF(AND(mthbeg&lt;=A158,mthend&gt;=A158),1,0)</f>
        <v>0</v>
      </c>
      <c r="Y158" s="35" t="n">
        <f aca="false">S158*X158</f>
        <v>0</v>
      </c>
      <c r="AA158" s="89" t="n">
        <f aca="false">F158*G158</f>
        <v>0</v>
      </c>
      <c r="AB158" s="89" t="n">
        <f aca="false">$F158*H158</f>
        <v>0</v>
      </c>
      <c r="AC158" s="89" t="n">
        <f aca="false">$F158*I158</f>
        <v>0</v>
      </c>
      <c r="AD158" s="89" t="n">
        <f aca="false">$F158*J158</f>
        <v>0</v>
      </c>
      <c r="AE158" s="89" t="n">
        <f aca="false">$F158*K158</f>
        <v>0</v>
      </c>
      <c r="AF158" s="89" t="n">
        <f aca="false">$F158*L158</f>
        <v>0</v>
      </c>
      <c r="AG158" s="89" t="n">
        <f aca="false">$F158*M158</f>
        <v>0</v>
      </c>
      <c r="AH158" s="89" t="n">
        <f aca="false">$F158*N158</f>
        <v>0</v>
      </c>
      <c r="AI158" s="89" t="n">
        <f aca="false">F158*O158</f>
        <v>0</v>
      </c>
      <c r="AJ158" s="93"/>
      <c r="AK158" s="89" t="n">
        <f aca="false">CHOOSE($G$3,AB158-AC158,AC158-AB158)</f>
        <v>0</v>
      </c>
      <c r="AL158" s="89" t="n">
        <f aca="false">CHOOSE($G$3,AE158-AF158,AF158-AE158)</f>
        <v>0</v>
      </c>
      <c r="AM158" s="89" t="n">
        <f aca="false">CHOOSE($G$3,AH158-AI158,AI158-AH158)</f>
        <v>0</v>
      </c>
      <c r="AN158" s="103" t="n">
        <f aca="false">SUM(AK158:AM158)</f>
        <v>0</v>
      </c>
      <c r="AP158" s="89" t="n">
        <f aca="false">CHOOSE($G$3,AA158-AB158,AB158-AA158)</f>
        <v>0</v>
      </c>
      <c r="AQ158" s="89" t="n">
        <f aca="false">CHOOSE($G$3,AD158-AE158,AE158-AD158)</f>
        <v>0</v>
      </c>
      <c r="AR158" s="89" t="n">
        <f aca="false">CHOOSE($G$3,AG158-AH158,AH158-AG158)</f>
        <v>0</v>
      </c>
      <c r="AS158" s="103" t="n">
        <f aca="false">AP158+AQ158+AR158</f>
        <v>0</v>
      </c>
      <c r="AT158" s="103"/>
      <c r="AU158" s="90" t="n">
        <f aca="false">AS158+AN158</f>
        <v>0</v>
      </c>
      <c r="AW158" s="90" t="n">
        <f aca="false">AI158+AF158+AC158</f>
        <v>0</v>
      </c>
      <c r="AX158" s="104"/>
    </row>
    <row r="159" customFormat="false" ht="12.75" hidden="false" customHeight="false" outlineLevel="0" collapsed="false">
      <c r="A159" s="94" t="n">
        <f aca="false">EDATE(A158,1)</f>
        <v>41365</v>
      </c>
      <c r="B159" s="95" t="n">
        <f aca="false">VLOOKUP(MONTH(A159),Volumes,3)</f>
        <v>10000</v>
      </c>
      <c r="C159" s="96"/>
      <c r="D159" s="97" t="n">
        <f aca="false">B159+C159</f>
        <v>10000</v>
      </c>
      <c r="E159" s="84" t="n">
        <f aca="false">IF(X159=0,0,IF(AND(X159=1,$H$3=1),D159*S159,IF($H$3=2,D159,"N/A")))</f>
        <v>0</v>
      </c>
      <c r="F159" s="84" t="n">
        <f aca="false">E159*W159</f>
        <v>0</v>
      </c>
      <c r="G159" s="32" t="n">
        <f aca="false">VLOOKUP($A159,Table,MATCH(G$4,Curves,0))</f>
        <v>3.352</v>
      </c>
      <c r="H159" s="98" t="n">
        <f aca="false">G159</f>
        <v>3.352</v>
      </c>
      <c r="I159" s="99" t="n">
        <f aca="false">H159</f>
        <v>3.352</v>
      </c>
      <c r="J159" s="32" t="n">
        <f aca="false">VLOOKUP($A159,Table,MATCH(J$4,Curves,0))</f>
        <v>0.017</v>
      </c>
      <c r="K159" s="98" t="n">
        <f aca="false">J159</f>
        <v>0.017</v>
      </c>
      <c r="L159" s="99" t="n">
        <f aca="false">K159</f>
        <v>0.017</v>
      </c>
      <c r="M159" s="32" t="n">
        <f aca="false">VLOOKUP($A159,Table,MATCH(M$4,Curves,0))</f>
        <v>0.01</v>
      </c>
      <c r="N159" s="98" t="n">
        <f aca="false">VLOOKUP($A159,Table,MATCH(N$4,Curves,0))</f>
        <v>0.02</v>
      </c>
      <c r="O159" s="99" t="n">
        <f aca="false">N159</f>
        <v>0.02</v>
      </c>
      <c r="P159" s="100"/>
      <c r="Q159" s="99" t="n">
        <f aca="false">O159+L159+I159</f>
        <v>3.389</v>
      </c>
      <c r="R159" s="100"/>
      <c r="S159" s="35" t="n">
        <f aca="false">A160-A159</f>
        <v>30</v>
      </c>
      <c r="T159" s="101" t="n">
        <f aca="false">CHOOSE(F$3,A160+24,A159)</f>
        <v>41419</v>
      </c>
      <c r="U159" s="35" t="n">
        <f aca="false">T159-C$3</f>
        <v>4645</v>
      </c>
      <c r="V159" s="32" t="n">
        <f aca="false">VLOOKUP($A159,Table,MATCH(V$4,Curves,0))</f>
        <v>0.070684027810529</v>
      </c>
      <c r="W159" s="102" t="n">
        <f aca="false">1/(1+CHOOSE(F$3,(V160+($K$3/10000))/2,(V159+($K$3/10000))/2))^(2*U159/365.25)</f>
        <v>0.413359269720786</v>
      </c>
      <c r="X159" s="35" t="n">
        <f aca="false">IF(AND(mthbeg&lt;=A159,mthend&gt;=A159),1,0)</f>
        <v>0</v>
      </c>
      <c r="Y159" s="35" t="n">
        <f aca="false">S159*X159</f>
        <v>0</v>
      </c>
      <c r="AA159" s="89" t="n">
        <f aca="false">F159*G159</f>
        <v>0</v>
      </c>
      <c r="AB159" s="89" t="n">
        <f aca="false">$F159*H159</f>
        <v>0</v>
      </c>
      <c r="AC159" s="89" t="n">
        <f aca="false">$F159*I159</f>
        <v>0</v>
      </c>
      <c r="AD159" s="89" t="n">
        <f aca="false">$F159*J159</f>
        <v>0</v>
      </c>
      <c r="AE159" s="89" t="n">
        <f aca="false">$F159*K159</f>
        <v>0</v>
      </c>
      <c r="AF159" s="89" t="n">
        <f aca="false">$F159*L159</f>
        <v>0</v>
      </c>
      <c r="AG159" s="89" t="n">
        <f aca="false">$F159*M159</f>
        <v>0</v>
      </c>
      <c r="AH159" s="89" t="n">
        <f aca="false">$F159*N159</f>
        <v>0</v>
      </c>
      <c r="AI159" s="89" t="n">
        <f aca="false">F159*O159</f>
        <v>0</v>
      </c>
      <c r="AJ159" s="93"/>
      <c r="AK159" s="89" t="n">
        <f aca="false">CHOOSE($G$3,AB159-AC159,AC159-AB159)</f>
        <v>0</v>
      </c>
      <c r="AL159" s="89" t="n">
        <f aca="false">CHOOSE($G$3,AE159-AF159,AF159-AE159)</f>
        <v>0</v>
      </c>
      <c r="AM159" s="89" t="n">
        <f aca="false">CHOOSE($G$3,AH159-AI159,AI159-AH159)</f>
        <v>0</v>
      </c>
      <c r="AN159" s="103" t="n">
        <f aca="false">SUM(AK159:AM159)</f>
        <v>0</v>
      </c>
      <c r="AP159" s="89" t="n">
        <f aca="false">CHOOSE($G$3,AA159-AB159,AB159-AA159)</f>
        <v>0</v>
      </c>
      <c r="AQ159" s="89" t="n">
        <f aca="false">CHOOSE($G$3,AD159-AE159,AE159-AD159)</f>
        <v>0</v>
      </c>
      <c r="AR159" s="89" t="n">
        <f aca="false">CHOOSE($G$3,AG159-AH159,AH159-AG159)</f>
        <v>0</v>
      </c>
      <c r="AS159" s="103" t="n">
        <f aca="false">AP159+AQ159+AR159</f>
        <v>0</v>
      </c>
      <c r="AT159" s="103"/>
      <c r="AU159" s="90" t="n">
        <f aca="false">AS159+AN159</f>
        <v>0</v>
      </c>
      <c r="AW159" s="90" t="n">
        <f aca="false">AI159+AF159+AC159</f>
        <v>0</v>
      </c>
      <c r="AX159" s="104"/>
    </row>
    <row r="160" customFormat="false" ht="12.75" hidden="false" customHeight="false" outlineLevel="0" collapsed="false">
      <c r="A160" s="94" t="n">
        <f aca="false">EDATE(A159,1)</f>
        <v>41395</v>
      </c>
      <c r="B160" s="95" t="n">
        <f aca="false">VLOOKUP(MONTH(A160),Volumes,3)</f>
        <v>10000</v>
      </c>
      <c r="C160" s="96"/>
      <c r="D160" s="97" t="n">
        <f aca="false">B160+C160</f>
        <v>10000</v>
      </c>
      <c r="E160" s="84" t="n">
        <f aca="false">IF(X160=0,0,IF(AND(X160=1,$H$3=1),D160*S160,IF($H$3=2,D160,"N/A")))</f>
        <v>0</v>
      </c>
      <c r="F160" s="84" t="n">
        <f aca="false">E160*W160</f>
        <v>0</v>
      </c>
      <c r="G160" s="32" t="n">
        <f aca="false">VLOOKUP($A160,Table,MATCH(G$4,Curves,0))</f>
        <v>3.347</v>
      </c>
      <c r="H160" s="98" t="n">
        <f aca="false">G160</f>
        <v>3.347</v>
      </c>
      <c r="I160" s="99" t="n">
        <f aca="false">H160</f>
        <v>3.347</v>
      </c>
      <c r="J160" s="32" t="n">
        <f aca="false">VLOOKUP($A160,Table,MATCH(J$4,Curves,0))</f>
        <v>0.017</v>
      </c>
      <c r="K160" s="98" t="n">
        <f aca="false">J160</f>
        <v>0.017</v>
      </c>
      <c r="L160" s="99" t="n">
        <f aca="false">K160</f>
        <v>0.017</v>
      </c>
      <c r="M160" s="32" t="n">
        <f aca="false">VLOOKUP($A160,Table,MATCH(M$4,Curves,0))</f>
        <v>0.01</v>
      </c>
      <c r="N160" s="98" t="n">
        <f aca="false">VLOOKUP($A160,Table,MATCH(N$4,Curves,0))</f>
        <v>0.02</v>
      </c>
      <c r="O160" s="99" t="n">
        <f aca="false">N160</f>
        <v>0.02</v>
      </c>
      <c r="P160" s="100"/>
      <c r="Q160" s="99" t="n">
        <f aca="false">O160+L160+I160</f>
        <v>3.384</v>
      </c>
      <c r="R160" s="100"/>
      <c r="S160" s="35" t="n">
        <f aca="false">A161-A160</f>
        <v>31</v>
      </c>
      <c r="T160" s="101" t="n">
        <f aca="false">CHOOSE(F$3,A161+24,A160)</f>
        <v>41450</v>
      </c>
      <c r="U160" s="35" t="n">
        <f aca="false">T160-C$3</f>
        <v>4676</v>
      </c>
      <c r="V160" s="32" t="n">
        <f aca="false">VLOOKUP($A160,Table,MATCH(V$4,Curves,0))</f>
        <v>0.070687856577284</v>
      </c>
      <c r="W160" s="102" t="n">
        <f aca="false">1/(1+CHOOSE(F$3,(V161+($K$3/10000))/2,(V160+($K$3/10000))/2))^(2*U160/365.25)</f>
        <v>0.410909201214233</v>
      </c>
      <c r="X160" s="35" t="n">
        <f aca="false">IF(AND(mthbeg&lt;=A160,mthend&gt;=A160),1,0)</f>
        <v>0</v>
      </c>
      <c r="Y160" s="35" t="n">
        <f aca="false">S160*X160</f>
        <v>0</v>
      </c>
      <c r="AA160" s="89" t="n">
        <f aca="false">F160*G160</f>
        <v>0</v>
      </c>
      <c r="AB160" s="89" t="n">
        <f aca="false">$F160*H160</f>
        <v>0</v>
      </c>
      <c r="AC160" s="89" t="n">
        <f aca="false">$F160*I160</f>
        <v>0</v>
      </c>
      <c r="AD160" s="89" t="n">
        <f aca="false">$F160*J160</f>
        <v>0</v>
      </c>
      <c r="AE160" s="89" t="n">
        <f aca="false">$F160*K160</f>
        <v>0</v>
      </c>
      <c r="AF160" s="89" t="n">
        <f aca="false">$F160*L160</f>
        <v>0</v>
      </c>
      <c r="AG160" s="89" t="n">
        <f aca="false">$F160*M160</f>
        <v>0</v>
      </c>
      <c r="AH160" s="89" t="n">
        <f aca="false">$F160*N160</f>
        <v>0</v>
      </c>
      <c r="AI160" s="89" t="n">
        <f aca="false">F160*O160</f>
        <v>0</v>
      </c>
      <c r="AJ160" s="93"/>
      <c r="AK160" s="89" t="n">
        <f aca="false">CHOOSE($G$3,AB160-AC160,AC160-AB160)</f>
        <v>0</v>
      </c>
      <c r="AL160" s="89" t="n">
        <f aca="false">CHOOSE($G$3,AE160-AF160,AF160-AE160)</f>
        <v>0</v>
      </c>
      <c r="AM160" s="89" t="n">
        <f aca="false">CHOOSE($G$3,AH160-AI160,AI160-AH160)</f>
        <v>0</v>
      </c>
      <c r="AN160" s="103" t="n">
        <f aca="false">SUM(AK160:AM160)</f>
        <v>0</v>
      </c>
      <c r="AP160" s="89" t="n">
        <f aca="false">CHOOSE($G$3,AA160-AB160,AB160-AA160)</f>
        <v>0</v>
      </c>
      <c r="AQ160" s="89" t="n">
        <f aca="false">CHOOSE($G$3,AD160-AE160,AE160-AD160)</f>
        <v>0</v>
      </c>
      <c r="AR160" s="89" t="n">
        <f aca="false">CHOOSE($G$3,AG160-AH160,AH160-AG160)</f>
        <v>0</v>
      </c>
      <c r="AS160" s="103" t="n">
        <f aca="false">AP160+AQ160+AR160</f>
        <v>0</v>
      </c>
      <c r="AT160" s="103"/>
      <c r="AU160" s="90" t="n">
        <f aca="false">AS160+AN160</f>
        <v>0</v>
      </c>
      <c r="AW160" s="90" t="n">
        <f aca="false">AI160+AF160+AC160</f>
        <v>0</v>
      </c>
      <c r="AX160" s="104"/>
    </row>
    <row r="161" customFormat="false" ht="12.75" hidden="false" customHeight="false" outlineLevel="0" collapsed="false">
      <c r="A161" s="94" t="n">
        <f aca="false">EDATE(A160,1)</f>
        <v>41426</v>
      </c>
      <c r="B161" s="95" t="n">
        <f aca="false">VLOOKUP(MONTH(A161),Volumes,3)</f>
        <v>10000</v>
      </c>
      <c r="C161" s="96"/>
      <c r="D161" s="97" t="n">
        <f aca="false">B161+C161</f>
        <v>10000</v>
      </c>
      <c r="E161" s="84" t="n">
        <f aca="false">IF(X161=0,0,IF(AND(X161=1,$H$3=1),D161*S161,IF($H$3=2,D161,"N/A")))</f>
        <v>0</v>
      </c>
      <c r="F161" s="84" t="n">
        <f aca="false">E161*W161</f>
        <v>0</v>
      </c>
      <c r="G161" s="32" t="n">
        <f aca="false">VLOOKUP($A161,Table,MATCH(G$4,Curves,0))</f>
        <v>3.389</v>
      </c>
      <c r="H161" s="98" t="n">
        <f aca="false">G161</f>
        <v>3.389</v>
      </c>
      <c r="I161" s="99" t="n">
        <f aca="false">H161</f>
        <v>3.389</v>
      </c>
      <c r="J161" s="32" t="n">
        <f aca="false">VLOOKUP($A161,Table,MATCH(J$4,Curves,0))</f>
        <v>0.017</v>
      </c>
      <c r="K161" s="98" t="n">
        <f aca="false">J161</f>
        <v>0.017</v>
      </c>
      <c r="L161" s="99" t="n">
        <f aca="false">K161</f>
        <v>0.017</v>
      </c>
      <c r="M161" s="32" t="n">
        <f aca="false">VLOOKUP($A161,Table,MATCH(M$4,Curves,0))</f>
        <v>0.01</v>
      </c>
      <c r="N161" s="98" t="n">
        <f aca="false">VLOOKUP($A161,Table,MATCH(N$4,Curves,0))</f>
        <v>0.02</v>
      </c>
      <c r="O161" s="99" t="n">
        <f aca="false">N161</f>
        <v>0.02</v>
      </c>
      <c r="P161" s="100"/>
      <c r="Q161" s="99" t="n">
        <f aca="false">O161+L161+I161</f>
        <v>3.426</v>
      </c>
      <c r="R161" s="100"/>
      <c r="S161" s="35" t="n">
        <f aca="false">A162-A161</f>
        <v>30</v>
      </c>
      <c r="T161" s="101" t="n">
        <f aca="false">CHOOSE(F$3,A162+24,A161)</f>
        <v>41480</v>
      </c>
      <c r="U161" s="35" t="n">
        <f aca="false">T161-C$3</f>
        <v>4706</v>
      </c>
      <c r="V161" s="32" t="n">
        <f aca="false">VLOOKUP($A161,Table,MATCH(V$4,Curves,0))</f>
        <v>0.070691812969601</v>
      </c>
      <c r="W161" s="102" t="n">
        <f aca="false">1/(1+CHOOSE(F$3,(V162+($K$3/10000))/2,(V161+($K$3/10000))/2))^(2*U161/365.25)</f>
        <v>0.408551742722382</v>
      </c>
      <c r="X161" s="35" t="n">
        <f aca="false">IF(AND(mthbeg&lt;=A161,mthend&gt;=A161),1,0)</f>
        <v>0</v>
      </c>
      <c r="Y161" s="35" t="n">
        <f aca="false">S161*X161</f>
        <v>0</v>
      </c>
      <c r="AA161" s="89" t="n">
        <f aca="false">F161*G161</f>
        <v>0</v>
      </c>
      <c r="AB161" s="89" t="n">
        <f aca="false">$F161*H161</f>
        <v>0</v>
      </c>
      <c r="AC161" s="89" t="n">
        <f aca="false">$F161*I161</f>
        <v>0</v>
      </c>
      <c r="AD161" s="89" t="n">
        <f aca="false">$F161*J161</f>
        <v>0</v>
      </c>
      <c r="AE161" s="89" t="n">
        <f aca="false">$F161*K161</f>
        <v>0</v>
      </c>
      <c r="AF161" s="89" t="n">
        <f aca="false">$F161*L161</f>
        <v>0</v>
      </c>
      <c r="AG161" s="89" t="n">
        <f aca="false">$F161*M161</f>
        <v>0</v>
      </c>
      <c r="AH161" s="89" t="n">
        <f aca="false">$F161*N161</f>
        <v>0</v>
      </c>
      <c r="AI161" s="89" t="n">
        <f aca="false">F161*O161</f>
        <v>0</v>
      </c>
      <c r="AJ161" s="93"/>
      <c r="AK161" s="89" t="n">
        <f aca="false">CHOOSE($G$3,AB161-AC161,AC161-AB161)</f>
        <v>0</v>
      </c>
      <c r="AL161" s="89" t="n">
        <f aca="false">CHOOSE($G$3,AE161-AF161,AF161-AE161)</f>
        <v>0</v>
      </c>
      <c r="AM161" s="89" t="n">
        <f aca="false">CHOOSE($G$3,AH161-AI161,AI161-AH161)</f>
        <v>0</v>
      </c>
      <c r="AN161" s="103" t="n">
        <f aca="false">SUM(AK161:AM161)</f>
        <v>0</v>
      </c>
      <c r="AP161" s="89" t="n">
        <f aca="false">CHOOSE($G$3,AA161-AB161,AB161-AA161)</f>
        <v>0</v>
      </c>
      <c r="AQ161" s="89" t="n">
        <f aca="false">CHOOSE($G$3,AD161-AE161,AE161-AD161)</f>
        <v>0</v>
      </c>
      <c r="AR161" s="89" t="n">
        <f aca="false">CHOOSE($G$3,AG161-AH161,AH161-AG161)</f>
        <v>0</v>
      </c>
      <c r="AS161" s="103" t="n">
        <f aca="false">AP161+AQ161+AR161</f>
        <v>0</v>
      </c>
      <c r="AT161" s="103"/>
      <c r="AU161" s="90" t="n">
        <f aca="false">AS161+AN161</f>
        <v>0</v>
      </c>
      <c r="AW161" s="90" t="n">
        <f aca="false">AI161+AF161+AC161</f>
        <v>0</v>
      </c>
      <c r="AX161" s="104"/>
    </row>
    <row r="162" customFormat="false" ht="12.75" hidden="false" customHeight="false" outlineLevel="0" collapsed="false">
      <c r="A162" s="94" t="n">
        <f aca="false">EDATE(A161,1)</f>
        <v>41456</v>
      </c>
      <c r="B162" s="95" t="n">
        <f aca="false">VLOOKUP(MONTH(A162),Volumes,3)</f>
        <v>10000</v>
      </c>
      <c r="C162" s="96"/>
      <c r="D162" s="97" t="n">
        <f aca="false">B162+C162</f>
        <v>10000</v>
      </c>
      <c r="E162" s="84" t="n">
        <f aca="false">IF(X162=0,0,IF(AND(X162=1,$H$3=1),D162*S162,IF($H$3=2,D162,"N/A")))</f>
        <v>0</v>
      </c>
      <c r="F162" s="84" t="n">
        <f aca="false">E162*W162</f>
        <v>0</v>
      </c>
      <c r="G162" s="32" t="n">
        <f aca="false">VLOOKUP($A162,Table,MATCH(G$4,Curves,0))</f>
        <v>3.401</v>
      </c>
      <c r="H162" s="98" t="n">
        <f aca="false">G162</f>
        <v>3.401</v>
      </c>
      <c r="I162" s="99" t="n">
        <f aca="false">H162</f>
        <v>3.401</v>
      </c>
      <c r="J162" s="32" t="n">
        <f aca="false">VLOOKUP($A162,Table,MATCH(J$4,Curves,0))</f>
        <v>0.017</v>
      </c>
      <c r="K162" s="98" t="n">
        <f aca="false">J162</f>
        <v>0.017</v>
      </c>
      <c r="L162" s="99" t="n">
        <f aca="false">K162</f>
        <v>0.017</v>
      </c>
      <c r="M162" s="32" t="n">
        <f aca="false">VLOOKUP($A162,Table,MATCH(M$4,Curves,0))</f>
        <v>0.01</v>
      </c>
      <c r="N162" s="98" t="n">
        <f aca="false">VLOOKUP($A162,Table,MATCH(N$4,Curves,0))</f>
        <v>0.02</v>
      </c>
      <c r="O162" s="99" t="n">
        <f aca="false">N162</f>
        <v>0.02</v>
      </c>
      <c r="P162" s="100"/>
      <c r="Q162" s="99" t="n">
        <f aca="false">O162+L162+I162</f>
        <v>3.438</v>
      </c>
      <c r="R162" s="100"/>
      <c r="S162" s="35" t="n">
        <f aca="false">A163-A162</f>
        <v>31</v>
      </c>
      <c r="T162" s="101" t="n">
        <f aca="false">CHOOSE(F$3,A163+24,A162)</f>
        <v>41511</v>
      </c>
      <c r="U162" s="35" t="n">
        <f aca="false">T162-C$3</f>
        <v>4737</v>
      </c>
      <c r="V162" s="32" t="n">
        <f aca="false">VLOOKUP($A162,Table,MATCH(V$4,Curves,0))</f>
        <v>0.070695641736365</v>
      </c>
      <c r="W162" s="102" t="n">
        <f aca="false">1/(1+CHOOSE(F$3,(V163+($K$3/10000))/2,(V162+($K$3/10000))/2))^(2*U162/365.25)</f>
        <v>0.406129651148253</v>
      </c>
      <c r="X162" s="35" t="n">
        <f aca="false">IF(AND(mthbeg&lt;=A162,mthend&gt;=A162),1,0)</f>
        <v>0</v>
      </c>
      <c r="Y162" s="35" t="n">
        <f aca="false">S162*X162</f>
        <v>0</v>
      </c>
      <c r="AA162" s="89" t="n">
        <f aca="false">F162*G162</f>
        <v>0</v>
      </c>
      <c r="AB162" s="89" t="n">
        <f aca="false">$F162*H162</f>
        <v>0</v>
      </c>
      <c r="AC162" s="89" t="n">
        <f aca="false">$F162*I162</f>
        <v>0</v>
      </c>
      <c r="AD162" s="89" t="n">
        <f aca="false">$F162*J162</f>
        <v>0</v>
      </c>
      <c r="AE162" s="89" t="n">
        <f aca="false">$F162*K162</f>
        <v>0</v>
      </c>
      <c r="AF162" s="89" t="n">
        <f aca="false">$F162*L162</f>
        <v>0</v>
      </c>
      <c r="AG162" s="89" t="n">
        <f aca="false">$F162*M162</f>
        <v>0</v>
      </c>
      <c r="AH162" s="89" t="n">
        <f aca="false">$F162*N162</f>
        <v>0</v>
      </c>
      <c r="AI162" s="89" t="n">
        <f aca="false">F162*O162</f>
        <v>0</v>
      </c>
      <c r="AJ162" s="93"/>
      <c r="AK162" s="89" t="n">
        <f aca="false">CHOOSE($G$3,AB162-AC162,AC162-AB162)</f>
        <v>0</v>
      </c>
      <c r="AL162" s="89" t="n">
        <f aca="false">CHOOSE($G$3,AE162-AF162,AF162-AE162)</f>
        <v>0</v>
      </c>
      <c r="AM162" s="89" t="n">
        <f aca="false">CHOOSE($G$3,AH162-AI162,AI162-AH162)</f>
        <v>0</v>
      </c>
      <c r="AN162" s="103" t="n">
        <f aca="false">SUM(AK162:AM162)</f>
        <v>0</v>
      </c>
      <c r="AP162" s="89" t="n">
        <f aca="false">CHOOSE($G$3,AA162-AB162,AB162-AA162)</f>
        <v>0</v>
      </c>
      <c r="AQ162" s="89" t="n">
        <f aca="false">CHOOSE($G$3,AD162-AE162,AE162-AD162)</f>
        <v>0</v>
      </c>
      <c r="AR162" s="89" t="n">
        <f aca="false">CHOOSE($G$3,AG162-AH162,AH162-AG162)</f>
        <v>0</v>
      </c>
      <c r="AS162" s="103" t="n">
        <f aca="false">AP162+AQ162+AR162</f>
        <v>0</v>
      </c>
      <c r="AT162" s="103"/>
      <c r="AU162" s="90" t="n">
        <f aca="false">AS162+AN162</f>
        <v>0</v>
      </c>
      <c r="AW162" s="90" t="n">
        <f aca="false">AI162+AF162+AC162</f>
        <v>0</v>
      </c>
      <c r="AX162" s="104"/>
    </row>
    <row r="163" customFormat="false" ht="12.75" hidden="false" customHeight="false" outlineLevel="0" collapsed="false">
      <c r="A163" s="94" t="n">
        <f aca="false">EDATE(A162,1)</f>
        <v>41487</v>
      </c>
      <c r="B163" s="95" t="n">
        <f aca="false">VLOOKUP(MONTH(A163),Volumes,3)</f>
        <v>10000</v>
      </c>
      <c r="C163" s="96"/>
      <c r="D163" s="97" t="n">
        <f aca="false">B163+C163</f>
        <v>10000</v>
      </c>
      <c r="E163" s="84" t="n">
        <f aca="false">IF(X163=0,0,IF(AND(X163=1,$H$3=1),D163*S163,IF($H$3=2,D163,"N/A")))</f>
        <v>0</v>
      </c>
      <c r="F163" s="84" t="n">
        <f aca="false">E163*W163</f>
        <v>0</v>
      </c>
      <c r="G163" s="32" t="n">
        <f aca="false">VLOOKUP($A163,Table,MATCH(G$4,Curves,0))</f>
        <v>3.422</v>
      </c>
      <c r="H163" s="98" t="n">
        <f aca="false">G163</f>
        <v>3.422</v>
      </c>
      <c r="I163" s="99" t="n">
        <f aca="false">H163</f>
        <v>3.422</v>
      </c>
      <c r="J163" s="32" t="n">
        <f aca="false">VLOOKUP($A163,Table,MATCH(J$4,Curves,0))</f>
        <v>0.017</v>
      </c>
      <c r="K163" s="98" t="n">
        <f aca="false">J163</f>
        <v>0.017</v>
      </c>
      <c r="L163" s="99" t="n">
        <f aca="false">K163</f>
        <v>0.017</v>
      </c>
      <c r="M163" s="32" t="n">
        <f aca="false">VLOOKUP($A163,Table,MATCH(M$4,Curves,0))</f>
        <v>0.01</v>
      </c>
      <c r="N163" s="98" t="n">
        <f aca="false">VLOOKUP($A163,Table,MATCH(N$4,Curves,0))</f>
        <v>0.02</v>
      </c>
      <c r="O163" s="99" t="n">
        <f aca="false">N163</f>
        <v>0.02</v>
      </c>
      <c r="P163" s="100"/>
      <c r="Q163" s="99" t="n">
        <f aca="false">O163+L163+I163</f>
        <v>3.459</v>
      </c>
      <c r="R163" s="100"/>
      <c r="S163" s="35" t="n">
        <f aca="false">A164-A163</f>
        <v>31</v>
      </c>
      <c r="T163" s="101" t="n">
        <f aca="false">CHOOSE(F$3,A164+24,A163)</f>
        <v>41542</v>
      </c>
      <c r="U163" s="35" t="n">
        <f aca="false">T163-C$3</f>
        <v>4768</v>
      </c>
      <c r="V163" s="32" t="n">
        <f aca="false">VLOOKUP($A163,Table,MATCH(V$4,Curves,0))</f>
        <v>0.070699598128693</v>
      </c>
      <c r="W163" s="102" t="n">
        <f aca="false">1/(1+CHOOSE(F$3,(V164+($K$3/10000))/2,(V163+($K$3/10000))/2))^(2*U163/365.25)</f>
        <v>0.403721657062041</v>
      </c>
      <c r="X163" s="35" t="n">
        <f aca="false">IF(AND(mthbeg&lt;=A163,mthend&gt;=A163),1,0)</f>
        <v>0</v>
      </c>
      <c r="Y163" s="35" t="n">
        <f aca="false">S163*X163</f>
        <v>0</v>
      </c>
      <c r="AA163" s="89" t="n">
        <f aca="false">F163*G163</f>
        <v>0</v>
      </c>
      <c r="AB163" s="89" t="n">
        <f aca="false">$F163*H163</f>
        <v>0</v>
      </c>
      <c r="AC163" s="89" t="n">
        <f aca="false">$F163*I163</f>
        <v>0</v>
      </c>
      <c r="AD163" s="89" t="n">
        <f aca="false">$F163*J163</f>
        <v>0</v>
      </c>
      <c r="AE163" s="89" t="n">
        <f aca="false">$F163*K163</f>
        <v>0</v>
      </c>
      <c r="AF163" s="89" t="n">
        <f aca="false">$F163*L163</f>
        <v>0</v>
      </c>
      <c r="AG163" s="89" t="n">
        <f aca="false">$F163*M163</f>
        <v>0</v>
      </c>
      <c r="AH163" s="89" t="n">
        <f aca="false">$F163*N163</f>
        <v>0</v>
      </c>
      <c r="AI163" s="89" t="n">
        <f aca="false">F163*O163</f>
        <v>0</v>
      </c>
      <c r="AJ163" s="93"/>
      <c r="AK163" s="89" t="n">
        <f aca="false">CHOOSE($G$3,AB163-AC163,AC163-AB163)</f>
        <v>0</v>
      </c>
      <c r="AL163" s="89" t="n">
        <f aca="false">CHOOSE($G$3,AE163-AF163,AF163-AE163)</f>
        <v>0</v>
      </c>
      <c r="AM163" s="89" t="n">
        <f aca="false">CHOOSE($G$3,AH163-AI163,AI163-AH163)</f>
        <v>0</v>
      </c>
      <c r="AN163" s="103" t="n">
        <f aca="false">SUM(AK163:AM163)</f>
        <v>0</v>
      </c>
      <c r="AP163" s="89" t="n">
        <f aca="false">CHOOSE($G$3,AA163-AB163,AB163-AA163)</f>
        <v>0</v>
      </c>
      <c r="AQ163" s="89" t="n">
        <f aca="false">CHOOSE($G$3,AD163-AE163,AE163-AD163)</f>
        <v>0</v>
      </c>
      <c r="AR163" s="89" t="n">
        <f aca="false">CHOOSE($G$3,AG163-AH163,AH163-AG163)</f>
        <v>0</v>
      </c>
      <c r="AS163" s="103" t="n">
        <f aca="false">AP163+AQ163+AR163</f>
        <v>0</v>
      </c>
      <c r="AT163" s="103"/>
      <c r="AU163" s="90" t="n">
        <f aca="false">AS163+AN163</f>
        <v>0</v>
      </c>
      <c r="AW163" s="90" t="n">
        <f aca="false">AI163+AF163+AC163</f>
        <v>0</v>
      </c>
      <c r="AX163" s="104"/>
    </row>
    <row r="164" customFormat="false" ht="12.75" hidden="false" customHeight="false" outlineLevel="0" collapsed="false">
      <c r="A164" s="94" t="n">
        <f aca="false">EDATE(A163,1)</f>
        <v>41518</v>
      </c>
      <c r="B164" s="95" t="n">
        <f aca="false">VLOOKUP(MONTH(A164),Volumes,3)</f>
        <v>10000</v>
      </c>
      <c r="C164" s="96"/>
      <c r="D164" s="97" t="n">
        <f aca="false">B164+C164</f>
        <v>10000</v>
      </c>
      <c r="E164" s="84" t="n">
        <f aca="false">IF(X164=0,0,IF(AND(X164=1,$H$3=1),D164*S164,IF($H$3=2,D164,"N/A")))</f>
        <v>0</v>
      </c>
      <c r="F164" s="84" t="n">
        <f aca="false">E164*W164</f>
        <v>0</v>
      </c>
      <c r="G164" s="32" t="n">
        <f aca="false">VLOOKUP($A164,Table,MATCH(G$4,Curves,0))</f>
        <v>3.439</v>
      </c>
      <c r="H164" s="98" t="n">
        <f aca="false">G164</f>
        <v>3.439</v>
      </c>
      <c r="I164" s="99" t="n">
        <f aca="false">H164</f>
        <v>3.439</v>
      </c>
      <c r="J164" s="32" t="n">
        <f aca="false">VLOOKUP($A164,Table,MATCH(J$4,Curves,0))</f>
        <v>0.017</v>
      </c>
      <c r="K164" s="98" t="n">
        <f aca="false">J164</f>
        <v>0.017</v>
      </c>
      <c r="L164" s="99" t="n">
        <f aca="false">K164</f>
        <v>0.017</v>
      </c>
      <c r="M164" s="32" t="n">
        <f aca="false">VLOOKUP($A164,Table,MATCH(M$4,Curves,0))</f>
        <v>0.01</v>
      </c>
      <c r="N164" s="98" t="n">
        <f aca="false">VLOOKUP($A164,Table,MATCH(N$4,Curves,0))</f>
        <v>0.02</v>
      </c>
      <c r="O164" s="99" t="n">
        <f aca="false">N164</f>
        <v>0.02</v>
      </c>
      <c r="P164" s="100"/>
      <c r="Q164" s="99" t="n">
        <f aca="false">O164+L164+I164</f>
        <v>3.476</v>
      </c>
      <c r="R164" s="100"/>
      <c r="S164" s="35" t="n">
        <f aca="false">A165-A164</f>
        <v>30</v>
      </c>
      <c r="T164" s="101" t="n">
        <f aca="false">CHOOSE(F$3,A165+24,A164)</f>
        <v>41572</v>
      </c>
      <c r="U164" s="35" t="n">
        <f aca="false">T164-C$3</f>
        <v>4798</v>
      </c>
      <c r="V164" s="32" t="n">
        <f aca="false">VLOOKUP($A164,Table,MATCH(V$4,Curves,0))</f>
        <v>0.070703554521026</v>
      </c>
      <c r="W164" s="102" t="n">
        <f aca="false">1/(1+CHOOSE(F$3,(V165+($K$3/10000))/2,(V164+($K$3/10000))/2))^(2*U164/365.25)</f>
        <v>0.40140468709209</v>
      </c>
      <c r="X164" s="35" t="n">
        <f aca="false">IF(AND(mthbeg&lt;=A164,mthend&gt;=A164),1,0)</f>
        <v>0</v>
      </c>
      <c r="Y164" s="35" t="n">
        <f aca="false">S164*X164</f>
        <v>0</v>
      </c>
      <c r="AA164" s="89" t="n">
        <f aca="false">F164*G164</f>
        <v>0</v>
      </c>
      <c r="AB164" s="89" t="n">
        <f aca="false">$F164*H164</f>
        <v>0</v>
      </c>
      <c r="AC164" s="89" t="n">
        <f aca="false">$F164*I164</f>
        <v>0</v>
      </c>
      <c r="AD164" s="89" t="n">
        <f aca="false">$F164*J164</f>
        <v>0</v>
      </c>
      <c r="AE164" s="89" t="n">
        <f aca="false">$F164*K164</f>
        <v>0</v>
      </c>
      <c r="AF164" s="89" t="n">
        <f aca="false">$F164*L164</f>
        <v>0</v>
      </c>
      <c r="AG164" s="89" t="n">
        <f aca="false">$F164*M164</f>
        <v>0</v>
      </c>
      <c r="AH164" s="89" t="n">
        <f aca="false">$F164*N164</f>
        <v>0</v>
      </c>
      <c r="AI164" s="89" t="n">
        <f aca="false">F164*O164</f>
        <v>0</v>
      </c>
      <c r="AJ164" s="93"/>
      <c r="AK164" s="89" t="n">
        <f aca="false">CHOOSE($G$3,AB164-AC164,AC164-AB164)</f>
        <v>0</v>
      </c>
      <c r="AL164" s="89" t="n">
        <f aca="false">CHOOSE($G$3,AE164-AF164,AF164-AE164)</f>
        <v>0</v>
      </c>
      <c r="AM164" s="89" t="n">
        <f aca="false">CHOOSE($G$3,AH164-AI164,AI164-AH164)</f>
        <v>0</v>
      </c>
      <c r="AN164" s="103" t="n">
        <f aca="false">SUM(AK164:AM164)</f>
        <v>0</v>
      </c>
      <c r="AP164" s="89" t="n">
        <f aca="false">CHOOSE($G$3,AA164-AB164,AB164-AA164)</f>
        <v>0</v>
      </c>
      <c r="AQ164" s="89" t="n">
        <f aca="false">CHOOSE($G$3,AD164-AE164,AE164-AD164)</f>
        <v>0</v>
      </c>
      <c r="AR164" s="89" t="n">
        <f aca="false">CHOOSE($G$3,AG164-AH164,AH164-AG164)</f>
        <v>0</v>
      </c>
      <c r="AS164" s="103" t="n">
        <f aca="false">AP164+AQ164+AR164</f>
        <v>0</v>
      </c>
      <c r="AT164" s="103"/>
      <c r="AU164" s="90" t="n">
        <f aca="false">AS164+AN164</f>
        <v>0</v>
      </c>
      <c r="AW164" s="90" t="n">
        <f aca="false">AI164+AF164+AC164</f>
        <v>0</v>
      </c>
      <c r="AX164" s="104"/>
    </row>
    <row r="165" customFormat="false" ht="12.75" hidden="false" customHeight="false" outlineLevel="0" collapsed="false">
      <c r="A165" s="94" t="n">
        <f aca="false">EDATE(A164,1)</f>
        <v>41548</v>
      </c>
      <c r="B165" s="95" t="n">
        <f aca="false">VLOOKUP(MONTH(A165),Volumes,3)</f>
        <v>10000</v>
      </c>
      <c r="C165" s="96"/>
      <c r="D165" s="97" t="n">
        <f aca="false">B165+C165</f>
        <v>10000</v>
      </c>
      <c r="E165" s="84" t="n">
        <f aca="false">IF(X165=0,0,IF(AND(X165=1,$H$3=1),D165*S165,IF($H$3=2,D165,"N/A")))</f>
        <v>0</v>
      </c>
      <c r="F165" s="84" t="n">
        <f aca="false">E165*W165</f>
        <v>0</v>
      </c>
      <c r="G165" s="32" t="n">
        <f aca="false">VLOOKUP($A165,Table,MATCH(G$4,Curves,0))</f>
        <v>3.444</v>
      </c>
      <c r="H165" s="98" t="n">
        <f aca="false">G165</f>
        <v>3.444</v>
      </c>
      <c r="I165" s="99" t="n">
        <f aca="false">H165</f>
        <v>3.444</v>
      </c>
      <c r="J165" s="32" t="n">
        <f aca="false">VLOOKUP($A165,Table,MATCH(J$4,Curves,0))</f>
        <v>0.017</v>
      </c>
      <c r="K165" s="98" t="n">
        <f aca="false">J165</f>
        <v>0.017</v>
      </c>
      <c r="L165" s="99" t="n">
        <f aca="false">K165</f>
        <v>0.017</v>
      </c>
      <c r="M165" s="32" t="n">
        <f aca="false">VLOOKUP($A165,Table,MATCH(M$4,Curves,0))</f>
        <v>0.01</v>
      </c>
      <c r="N165" s="98" t="n">
        <f aca="false">VLOOKUP($A165,Table,MATCH(N$4,Curves,0))</f>
        <v>0.02</v>
      </c>
      <c r="O165" s="99" t="n">
        <f aca="false">N165</f>
        <v>0.02</v>
      </c>
      <c r="P165" s="100"/>
      <c r="Q165" s="99" t="n">
        <f aca="false">O165+L165+I165</f>
        <v>3.481</v>
      </c>
      <c r="R165" s="100"/>
      <c r="S165" s="35" t="n">
        <f aca="false">A166-A165</f>
        <v>31</v>
      </c>
      <c r="T165" s="101" t="n">
        <f aca="false">CHOOSE(F$3,A166+24,A165)</f>
        <v>41603</v>
      </c>
      <c r="U165" s="35" t="n">
        <f aca="false">T165-C$3</f>
        <v>4829</v>
      </c>
      <c r="V165" s="32" t="n">
        <f aca="false">VLOOKUP($A165,Table,MATCH(V$4,Curves,0))</f>
        <v>0.070707383287805</v>
      </c>
      <c r="W165" s="102" t="n">
        <f aca="false">1/(1+CHOOSE(F$3,(V166+($K$3/10000))/2,(V165+($K$3/10000))/2))^(2*U165/365.25)</f>
        <v>0.399024198683026</v>
      </c>
      <c r="X165" s="35" t="n">
        <f aca="false">IF(AND(mthbeg&lt;=A165,mthend&gt;=A165),1,0)</f>
        <v>0</v>
      </c>
      <c r="Y165" s="35" t="n">
        <f aca="false">S165*X165</f>
        <v>0</v>
      </c>
      <c r="AA165" s="89" t="n">
        <f aca="false">F165*G165</f>
        <v>0</v>
      </c>
      <c r="AB165" s="89" t="n">
        <f aca="false">$F165*H165</f>
        <v>0</v>
      </c>
      <c r="AC165" s="89" t="n">
        <f aca="false">$F165*I165</f>
        <v>0</v>
      </c>
      <c r="AD165" s="89" t="n">
        <f aca="false">$F165*J165</f>
        <v>0</v>
      </c>
      <c r="AE165" s="89" t="n">
        <f aca="false">$F165*K165</f>
        <v>0</v>
      </c>
      <c r="AF165" s="89" t="n">
        <f aca="false">$F165*L165</f>
        <v>0</v>
      </c>
      <c r="AG165" s="89" t="n">
        <f aca="false">$F165*M165</f>
        <v>0</v>
      </c>
      <c r="AH165" s="89" t="n">
        <f aca="false">$F165*N165</f>
        <v>0</v>
      </c>
      <c r="AI165" s="89" t="n">
        <f aca="false">F165*O165</f>
        <v>0</v>
      </c>
      <c r="AJ165" s="93"/>
      <c r="AK165" s="89" t="n">
        <f aca="false">CHOOSE($G$3,AB165-AC165,AC165-AB165)</f>
        <v>0</v>
      </c>
      <c r="AL165" s="89" t="n">
        <f aca="false">CHOOSE($G$3,AE165-AF165,AF165-AE165)</f>
        <v>0</v>
      </c>
      <c r="AM165" s="89" t="n">
        <f aca="false">CHOOSE($G$3,AH165-AI165,AI165-AH165)</f>
        <v>0</v>
      </c>
      <c r="AN165" s="103" t="n">
        <f aca="false">SUM(AK165:AM165)</f>
        <v>0</v>
      </c>
      <c r="AP165" s="89" t="n">
        <f aca="false">CHOOSE($G$3,AA165-AB165,AB165-AA165)</f>
        <v>0</v>
      </c>
      <c r="AQ165" s="89" t="n">
        <f aca="false">CHOOSE($G$3,AD165-AE165,AE165-AD165)</f>
        <v>0</v>
      </c>
      <c r="AR165" s="89" t="n">
        <f aca="false">CHOOSE($G$3,AG165-AH165,AH165-AG165)</f>
        <v>0</v>
      </c>
      <c r="AS165" s="103" t="n">
        <f aca="false">AP165+AQ165+AR165</f>
        <v>0</v>
      </c>
      <c r="AT165" s="103"/>
      <c r="AU165" s="90" t="n">
        <f aca="false">AS165+AN165</f>
        <v>0</v>
      </c>
      <c r="AW165" s="90" t="n">
        <f aca="false">AI165+AF165+AC165</f>
        <v>0</v>
      </c>
      <c r="AX165" s="104"/>
    </row>
    <row r="166" customFormat="false" ht="12.75" hidden="false" customHeight="false" outlineLevel="0" collapsed="false">
      <c r="A166" s="94" t="n">
        <f aca="false">EDATE(A165,1)</f>
        <v>41579</v>
      </c>
      <c r="B166" s="95" t="n">
        <f aca="false">VLOOKUP(MONTH(A166),Volumes,3)</f>
        <v>10000</v>
      </c>
      <c r="C166" s="96"/>
      <c r="D166" s="97" t="n">
        <f aca="false">B166+C166</f>
        <v>10000</v>
      </c>
      <c r="E166" s="84" t="n">
        <f aca="false">IF(X166=0,0,IF(AND(X166=1,$H$3=1),D166*S166,IF($H$3=2,D166,"N/A")))</f>
        <v>0</v>
      </c>
      <c r="F166" s="84" t="n">
        <f aca="false">E166*W166</f>
        <v>0</v>
      </c>
      <c r="G166" s="32" t="n">
        <f aca="false">VLOOKUP($A166,Table,MATCH(G$4,Curves,0))</f>
        <v>3.486</v>
      </c>
      <c r="H166" s="98" t="n">
        <f aca="false">G166</f>
        <v>3.486</v>
      </c>
      <c r="I166" s="99" t="n">
        <f aca="false">H166</f>
        <v>3.486</v>
      </c>
      <c r="J166" s="32" t="n">
        <f aca="false">VLOOKUP($A166,Table,MATCH(J$4,Curves,0))</f>
        <v>0.0065</v>
      </c>
      <c r="K166" s="98" t="n">
        <f aca="false">J166</f>
        <v>0.0065</v>
      </c>
      <c r="L166" s="99" t="n">
        <f aca="false">K166</f>
        <v>0.0065</v>
      </c>
      <c r="M166" s="32" t="n">
        <f aca="false">VLOOKUP($A166,Table,MATCH(M$4,Curves,0))</f>
        <v>0.01</v>
      </c>
      <c r="N166" s="98" t="n">
        <f aca="false">VLOOKUP($A166,Table,MATCH(N$4,Curves,0))</f>
        <v>0.02</v>
      </c>
      <c r="O166" s="99" t="n">
        <f aca="false">N166</f>
        <v>0.02</v>
      </c>
      <c r="P166" s="100"/>
      <c r="Q166" s="99" t="n">
        <f aca="false">O166+L166+I166</f>
        <v>3.5125</v>
      </c>
      <c r="R166" s="100"/>
      <c r="S166" s="35" t="n">
        <f aca="false">A167-A166</f>
        <v>30</v>
      </c>
      <c r="T166" s="101" t="n">
        <f aca="false">CHOOSE(F$3,A167+24,A166)</f>
        <v>41633</v>
      </c>
      <c r="U166" s="35" t="n">
        <f aca="false">T166-C$3</f>
        <v>4859</v>
      </c>
      <c r="V166" s="32" t="n">
        <f aca="false">VLOOKUP($A166,Table,MATCH(V$4,Curves,0))</f>
        <v>0.070711339680148</v>
      </c>
      <c r="W166" s="102" t="n">
        <f aca="false">1/(1+CHOOSE(F$3,(V167+($K$3/10000))/2,(V166+($K$3/10000))/2))^(2*U166/365.25)</f>
        <v>0.396733697583648</v>
      </c>
      <c r="X166" s="35" t="n">
        <f aca="false">IF(AND(mthbeg&lt;=A166,mthend&gt;=A166),1,0)</f>
        <v>0</v>
      </c>
      <c r="Y166" s="35" t="n">
        <f aca="false">S166*X166</f>
        <v>0</v>
      </c>
      <c r="AA166" s="89" t="n">
        <f aca="false">F166*G166</f>
        <v>0</v>
      </c>
      <c r="AB166" s="89" t="n">
        <f aca="false">$F166*H166</f>
        <v>0</v>
      </c>
      <c r="AC166" s="89" t="n">
        <f aca="false">$F166*I166</f>
        <v>0</v>
      </c>
      <c r="AD166" s="89" t="n">
        <f aca="false">$F166*J166</f>
        <v>0</v>
      </c>
      <c r="AE166" s="89" t="n">
        <f aca="false">$F166*K166</f>
        <v>0</v>
      </c>
      <c r="AF166" s="89" t="n">
        <f aca="false">$F166*L166</f>
        <v>0</v>
      </c>
      <c r="AG166" s="89" t="n">
        <f aca="false">$F166*M166</f>
        <v>0</v>
      </c>
      <c r="AH166" s="89" t="n">
        <f aca="false">$F166*N166</f>
        <v>0</v>
      </c>
      <c r="AI166" s="89" t="n">
        <f aca="false">F166*O166</f>
        <v>0</v>
      </c>
      <c r="AJ166" s="93"/>
      <c r="AK166" s="89" t="n">
        <f aca="false">CHOOSE($G$3,AB166-AC166,AC166-AB166)</f>
        <v>0</v>
      </c>
      <c r="AL166" s="89" t="n">
        <f aca="false">CHOOSE($G$3,AE166-AF166,AF166-AE166)</f>
        <v>0</v>
      </c>
      <c r="AM166" s="89" t="n">
        <f aca="false">CHOOSE($G$3,AH166-AI166,AI166-AH166)</f>
        <v>0</v>
      </c>
      <c r="AN166" s="103" t="n">
        <f aca="false">SUM(AK166:AM166)</f>
        <v>0</v>
      </c>
      <c r="AP166" s="89" t="n">
        <f aca="false">CHOOSE($G$3,AA166-AB166,AB166-AA166)</f>
        <v>0</v>
      </c>
      <c r="AQ166" s="89" t="n">
        <f aca="false">CHOOSE($G$3,AD166-AE166,AE166-AD166)</f>
        <v>0</v>
      </c>
      <c r="AR166" s="89" t="n">
        <f aca="false">CHOOSE($G$3,AG166-AH166,AH166-AG166)</f>
        <v>0</v>
      </c>
      <c r="AS166" s="103" t="n">
        <f aca="false">AP166+AQ166+AR166</f>
        <v>0</v>
      </c>
      <c r="AT166" s="103"/>
      <c r="AU166" s="90" t="n">
        <f aca="false">AS166+AN166</f>
        <v>0</v>
      </c>
      <c r="AW166" s="90" t="n">
        <f aca="false">AI166+AF166+AC166</f>
        <v>0</v>
      </c>
      <c r="AX166" s="104"/>
    </row>
    <row r="167" customFormat="false" ht="12.75" hidden="false" customHeight="false" outlineLevel="0" collapsed="false">
      <c r="A167" s="94" t="n">
        <f aca="false">EDATE(A166,1)</f>
        <v>41609</v>
      </c>
      <c r="B167" s="95" t="n">
        <f aca="false">VLOOKUP(MONTH(A167),Volumes,3)</f>
        <v>10000</v>
      </c>
      <c r="C167" s="96"/>
      <c r="D167" s="97" t="n">
        <f aca="false">B167+C167</f>
        <v>10000</v>
      </c>
      <c r="E167" s="84" t="n">
        <f aca="false">IF(X167=0,0,IF(AND(X167=1,$H$3=1),D167*S167,IF($H$3=2,D167,"N/A")))</f>
        <v>0</v>
      </c>
      <c r="F167" s="84" t="n">
        <f aca="false">E167*W167</f>
        <v>0</v>
      </c>
      <c r="G167" s="32" t="n">
        <f aca="false">VLOOKUP($A167,Table,MATCH(G$4,Curves,0))</f>
        <v>3.542</v>
      </c>
      <c r="H167" s="98" t="n">
        <f aca="false">G167</f>
        <v>3.542</v>
      </c>
      <c r="I167" s="99" t="n">
        <f aca="false">H167</f>
        <v>3.542</v>
      </c>
      <c r="J167" s="32" t="n">
        <f aca="false">VLOOKUP($A167,Table,MATCH(J$4,Curves,0))</f>
        <v>0.0065</v>
      </c>
      <c r="K167" s="98" t="n">
        <f aca="false">J167</f>
        <v>0.0065</v>
      </c>
      <c r="L167" s="99" t="n">
        <f aca="false">K167</f>
        <v>0.0065</v>
      </c>
      <c r="M167" s="32" t="n">
        <f aca="false">VLOOKUP($A167,Table,MATCH(M$4,Curves,0))</f>
        <v>0.01</v>
      </c>
      <c r="N167" s="98" t="n">
        <f aca="false">VLOOKUP($A167,Table,MATCH(N$4,Curves,0))</f>
        <v>0.02</v>
      </c>
      <c r="O167" s="99" t="n">
        <f aca="false">N167</f>
        <v>0.02</v>
      </c>
      <c r="P167" s="100"/>
      <c r="Q167" s="99" t="n">
        <f aca="false">O167+L167+I167</f>
        <v>3.5685</v>
      </c>
      <c r="R167" s="100"/>
      <c r="S167" s="35" t="n">
        <f aca="false">A168-A167</f>
        <v>31</v>
      </c>
      <c r="T167" s="101" t="n">
        <f aca="false">CHOOSE(F$3,A168+24,A167)</f>
        <v>41664</v>
      </c>
      <c r="U167" s="35" t="n">
        <f aca="false">T167-C$3</f>
        <v>4890</v>
      </c>
      <c r="V167" s="32" t="n">
        <f aca="false">VLOOKUP($A167,Table,MATCH(V$4,Curves,0))</f>
        <v>0.070715168446937</v>
      </c>
      <c r="W167" s="102" t="n">
        <f aca="false">1/(1+CHOOSE(F$3,(V168+($K$3/10000))/2,(V167+($K$3/10000))/2))^(2*U167/365.25)</f>
        <v>0.394380406684771</v>
      </c>
      <c r="X167" s="35" t="n">
        <f aca="false">IF(AND(mthbeg&lt;=A167,mthend&gt;=A167),1,0)</f>
        <v>0</v>
      </c>
      <c r="Y167" s="35" t="n">
        <f aca="false">S167*X167</f>
        <v>0</v>
      </c>
      <c r="AA167" s="89" t="n">
        <f aca="false">F167*G167</f>
        <v>0</v>
      </c>
      <c r="AB167" s="89" t="n">
        <f aca="false">$F167*H167</f>
        <v>0</v>
      </c>
      <c r="AC167" s="89" t="n">
        <f aca="false">$F167*I167</f>
        <v>0</v>
      </c>
      <c r="AD167" s="89" t="n">
        <f aca="false">$F167*J167</f>
        <v>0</v>
      </c>
      <c r="AE167" s="89" t="n">
        <f aca="false">$F167*K167</f>
        <v>0</v>
      </c>
      <c r="AF167" s="89" t="n">
        <f aca="false">$F167*L167</f>
        <v>0</v>
      </c>
      <c r="AG167" s="89" t="n">
        <f aca="false">$F167*M167</f>
        <v>0</v>
      </c>
      <c r="AH167" s="89" t="n">
        <f aca="false">$F167*N167</f>
        <v>0</v>
      </c>
      <c r="AI167" s="89" t="n">
        <f aca="false">F167*O167</f>
        <v>0</v>
      </c>
      <c r="AJ167" s="93"/>
      <c r="AK167" s="89" t="n">
        <f aca="false">CHOOSE($G$3,AB167-AC167,AC167-AB167)</f>
        <v>0</v>
      </c>
      <c r="AL167" s="89" t="n">
        <f aca="false">CHOOSE($G$3,AE167-AF167,AF167-AE167)</f>
        <v>0</v>
      </c>
      <c r="AM167" s="89" t="n">
        <f aca="false">CHOOSE($G$3,AH167-AI167,AI167-AH167)</f>
        <v>0</v>
      </c>
      <c r="AN167" s="103" t="n">
        <f aca="false">SUM(AK167:AM167)</f>
        <v>0</v>
      </c>
      <c r="AP167" s="89" t="n">
        <f aca="false">CHOOSE($G$3,AA167-AB167,AB167-AA167)</f>
        <v>0</v>
      </c>
      <c r="AQ167" s="89" t="n">
        <f aca="false">CHOOSE($G$3,AD167-AE167,AE167-AD167)</f>
        <v>0</v>
      </c>
      <c r="AR167" s="89" t="n">
        <f aca="false">CHOOSE($G$3,AG167-AH167,AH167-AG167)</f>
        <v>0</v>
      </c>
      <c r="AS167" s="103" t="n">
        <f aca="false">AP167+AQ167+AR167</f>
        <v>0</v>
      </c>
      <c r="AT167" s="103"/>
      <c r="AU167" s="90" t="n">
        <f aca="false">AS167+AN167</f>
        <v>0</v>
      </c>
      <c r="AW167" s="90" t="n">
        <f aca="false">AI167+AF167+AC167</f>
        <v>0</v>
      </c>
      <c r="AX167" s="104"/>
    </row>
    <row r="168" customFormat="false" ht="12.75" hidden="false" customHeight="false" outlineLevel="0" collapsed="false">
      <c r="A168" s="94" t="n">
        <f aca="false">EDATE(A167,1)</f>
        <v>41640</v>
      </c>
      <c r="B168" s="95" t="n">
        <f aca="false">VLOOKUP(MONTH(A168),Volumes,3)</f>
        <v>10000</v>
      </c>
      <c r="C168" s="96"/>
      <c r="D168" s="97" t="n">
        <f aca="false">B168+C168</f>
        <v>10000</v>
      </c>
      <c r="E168" s="84" t="n">
        <f aca="false">IF(X168=0,0,IF(AND(X168=1,$H$3=1),D168*S168,IF($H$3=2,D168,"N/A")))</f>
        <v>0</v>
      </c>
      <c r="F168" s="84" t="n">
        <f aca="false">E168*W168</f>
        <v>0</v>
      </c>
      <c r="G168" s="32" t="n">
        <f aca="false">VLOOKUP($A168,Table,MATCH(G$4,Curves,0))</f>
        <v>3.749</v>
      </c>
      <c r="H168" s="98" t="n">
        <f aca="false">G168</f>
        <v>3.749</v>
      </c>
      <c r="I168" s="99" t="n">
        <f aca="false">H168</f>
        <v>3.749</v>
      </c>
      <c r="J168" s="32" t="n">
        <f aca="false">VLOOKUP($A168,Table,MATCH(J$4,Curves,0))</f>
        <v>0.0065</v>
      </c>
      <c r="K168" s="98" t="n">
        <f aca="false">J168</f>
        <v>0.0065</v>
      </c>
      <c r="L168" s="99" t="n">
        <f aca="false">K168</f>
        <v>0.0065</v>
      </c>
      <c r="M168" s="32" t="n">
        <f aca="false">VLOOKUP($A168,Table,MATCH(M$4,Curves,0))</f>
        <v>0.01</v>
      </c>
      <c r="N168" s="98" t="n">
        <f aca="false">VLOOKUP($A168,Table,MATCH(N$4,Curves,0))</f>
        <v>0.02</v>
      </c>
      <c r="O168" s="99" t="n">
        <f aca="false">N168</f>
        <v>0.02</v>
      </c>
      <c r="P168" s="100"/>
      <c r="Q168" s="99" t="n">
        <f aca="false">O168+L168+I168</f>
        <v>3.7755</v>
      </c>
      <c r="R168" s="100"/>
      <c r="S168" s="35" t="n">
        <f aca="false">A169-A168</f>
        <v>31</v>
      </c>
      <c r="T168" s="101" t="n">
        <f aca="false">CHOOSE(F$3,A169+24,A168)</f>
        <v>41695</v>
      </c>
      <c r="U168" s="35" t="n">
        <f aca="false">T168-C$3</f>
        <v>4921</v>
      </c>
      <c r="V168" s="32" t="n">
        <f aca="false">VLOOKUP($A168,Table,MATCH(V$4,Curves,0))</f>
        <v>0.07071912483929</v>
      </c>
      <c r="W168" s="102" t="n">
        <f aca="false">1/(1+CHOOSE(F$3,(V169+($K$3/10000))/2,(V168+($K$3/10000))/2))^(2*U168/365.25)</f>
        <v>0.392040820457655</v>
      </c>
      <c r="X168" s="35" t="n">
        <f aca="false">IF(AND(mthbeg&lt;=A168,mthend&gt;=A168),1,0)</f>
        <v>0</v>
      </c>
      <c r="Y168" s="35" t="n">
        <f aca="false">S168*X168</f>
        <v>0</v>
      </c>
      <c r="AA168" s="89" t="n">
        <f aca="false">F168*G168</f>
        <v>0</v>
      </c>
      <c r="AB168" s="89" t="n">
        <f aca="false">$F168*H168</f>
        <v>0</v>
      </c>
      <c r="AC168" s="89" t="n">
        <f aca="false">$F168*I168</f>
        <v>0</v>
      </c>
      <c r="AD168" s="89" t="n">
        <f aca="false">$F168*J168</f>
        <v>0</v>
      </c>
      <c r="AE168" s="89" t="n">
        <f aca="false">$F168*K168</f>
        <v>0</v>
      </c>
      <c r="AF168" s="89" t="n">
        <f aca="false">$F168*L168</f>
        <v>0</v>
      </c>
      <c r="AG168" s="89" t="n">
        <f aca="false">$F168*M168</f>
        <v>0</v>
      </c>
      <c r="AH168" s="89" t="n">
        <f aca="false">$F168*N168</f>
        <v>0</v>
      </c>
      <c r="AI168" s="89" t="n">
        <f aca="false">F168*O168</f>
        <v>0</v>
      </c>
      <c r="AJ168" s="93"/>
      <c r="AK168" s="89" t="n">
        <f aca="false">CHOOSE($G$3,AB168-AC168,AC168-AB168)</f>
        <v>0</v>
      </c>
      <c r="AL168" s="89" t="n">
        <f aca="false">CHOOSE($G$3,AE168-AF168,AF168-AE168)</f>
        <v>0</v>
      </c>
      <c r="AM168" s="89" t="n">
        <f aca="false">CHOOSE($G$3,AH168-AI168,AI168-AH168)</f>
        <v>0</v>
      </c>
      <c r="AN168" s="103" t="n">
        <f aca="false">SUM(AK168:AM168)</f>
        <v>0</v>
      </c>
      <c r="AP168" s="89" t="n">
        <f aca="false">CHOOSE($G$3,AA168-AB168,AB168-AA168)</f>
        <v>0</v>
      </c>
      <c r="AQ168" s="89" t="n">
        <f aca="false">CHOOSE($G$3,AD168-AE168,AE168-AD168)</f>
        <v>0</v>
      </c>
      <c r="AR168" s="89" t="n">
        <f aca="false">CHOOSE($G$3,AG168-AH168,AH168-AG168)</f>
        <v>0</v>
      </c>
      <c r="AS168" s="103" t="n">
        <f aca="false">AP168+AQ168+AR168</f>
        <v>0</v>
      </c>
      <c r="AT168" s="103"/>
      <c r="AU168" s="90" t="n">
        <f aca="false">AS168+AN168</f>
        <v>0</v>
      </c>
      <c r="AW168" s="90" t="n">
        <f aca="false">AI168+AF168+AC168</f>
        <v>0</v>
      </c>
      <c r="AX168" s="104"/>
    </row>
    <row r="169" customFormat="false" ht="12.75" hidden="false" customHeight="false" outlineLevel="0" collapsed="false">
      <c r="A169" s="94" t="n">
        <f aca="false">EDATE(A168,1)</f>
        <v>41671</v>
      </c>
      <c r="B169" s="95" t="n">
        <f aca="false">VLOOKUP(MONTH(A169),Volumes,3)</f>
        <v>10000</v>
      </c>
      <c r="C169" s="96"/>
      <c r="D169" s="97" t="n">
        <f aca="false">B169+C169</f>
        <v>10000</v>
      </c>
      <c r="E169" s="84" t="n">
        <f aca="false">IF(X169=0,0,IF(AND(X169=1,$H$3=1),D169*S169,IF($H$3=2,D169,"N/A")))</f>
        <v>0</v>
      </c>
      <c r="F169" s="84" t="n">
        <f aca="false">E169*W169</f>
        <v>0</v>
      </c>
      <c r="G169" s="32" t="n">
        <f aca="false">VLOOKUP($A169,Table,MATCH(G$4,Curves,0))</f>
        <v>3.663</v>
      </c>
      <c r="H169" s="98" t="n">
        <f aca="false">G169</f>
        <v>3.663</v>
      </c>
      <c r="I169" s="99" t="n">
        <f aca="false">H169</f>
        <v>3.663</v>
      </c>
      <c r="J169" s="32" t="n">
        <f aca="false">VLOOKUP($A169,Table,MATCH(J$4,Curves,0))</f>
        <v>0.0065</v>
      </c>
      <c r="K169" s="98" t="n">
        <f aca="false">J169</f>
        <v>0.0065</v>
      </c>
      <c r="L169" s="99" t="n">
        <f aca="false">K169</f>
        <v>0.0065</v>
      </c>
      <c r="M169" s="32" t="n">
        <f aca="false">VLOOKUP($A169,Table,MATCH(M$4,Curves,0))</f>
        <v>0.01</v>
      </c>
      <c r="N169" s="98" t="n">
        <f aca="false">VLOOKUP($A169,Table,MATCH(N$4,Curves,0))</f>
        <v>0.02</v>
      </c>
      <c r="O169" s="99" t="n">
        <f aca="false">N169</f>
        <v>0.02</v>
      </c>
      <c r="P169" s="100"/>
      <c r="Q169" s="99" t="n">
        <f aca="false">O169+L169+I169</f>
        <v>3.6895</v>
      </c>
      <c r="R169" s="100"/>
      <c r="S169" s="35" t="n">
        <f aca="false">A170-A169</f>
        <v>28</v>
      </c>
      <c r="T169" s="101" t="n">
        <f aca="false">CHOOSE(F$3,A170+24,A169)</f>
        <v>41723</v>
      </c>
      <c r="U169" s="35" t="n">
        <f aca="false">T169-C$3</f>
        <v>4949</v>
      </c>
      <c r="V169" s="32" t="n">
        <f aca="false">VLOOKUP($A169,Table,MATCH(V$4,Curves,0))</f>
        <v>0.070723081231648</v>
      </c>
      <c r="W169" s="102" t="n">
        <f aca="false">1/(1+CHOOSE(F$3,(V170+($K$3/10000))/2,(V169+($K$3/10000))/2))^(2*U169/365.25)</f>
        <v>0.389939360141945</v>
      </c>
      <c r="X169" s="35" t="n">
        <f aca="false">IF(AND(mthbeg&lt;=A169,mthend&gt;=A169),1,0)</f>
        <v>0</v>
      </c>
      <c r="Y169" s="35" t="n">
        <f aca="false">S169*X169</f>
        <v>0</v>
      </c>
      <c r="AA169" s="89" t="n">
        <f aca="false">F169*G169</f>
        <v>0</v>
      </c>
      <c r="AB169" s="89" t="n">
        <f aca="false">$F169*H169</f>
        <v>0</v>
      </c>
      <c r="AC169" s="89" t="n">
        <f aca="false">$F169*I169</f>
        <v>0</v>
      </c>
      <c r="AD169" s="89" t="n">
        <f aca="false">$F169*J169</f>
        <v>0</v>
      </c>
      <c r="AE169" s="89" t="n">
        <f aca="false">$F169*K169</f>
        <v>0</v>
      </c>
      <c r="AF169" s="89" t="n">
        <f aca="false">$F169*L169</f>
        <v>0</v>
      </c>
      <c r="AG169" s="89" t="n">
        <f aca="false">$F169*M169</f>
        <v>0</v>
      </c>
      <c r="AH169" s="89" t="n">
        <f aca="false">$F169*N169</f>
        <v>0</v>
      </c>
      <c r="AI169" s="89" t="n">
        <f aca="false">F169*O169</f>
        <v>0</v>
      </c>
      <c r="AJ169" s="93"/>
      <c r="AK169" s="89" t="n">
        <f aca="false">CHOOSE($G$3,AB169-AC169,AC169-AB169)</f>
        <v>0</v>
      </c>
      <c r="AL169" s="89" t="n">
        <f aca="false">CHOOSE($G$3,AE169-AF169,AF169-AE169)</f>
        <v>0</v>
      </c>
      <c r="AM169" s="89" t="n">
        <f aca="false">CHOOSE($G$3,AH169-AI169,AI169-AH169)</f>
        <v>0</v>
      </c>
      <c r="AN169" s="103" t="n">
        <f aca="false">SUM(AK169:AM169)</f>
        <v>0</v>
      </c>
      <c r="AP169" s="89" t="n">
        <f aca="false">CHOOSE($G$3,AA169-AB169,AB169-AA169)</f>
        <v>0</v>
      </c>
      <c r="AQ169" s="89" t="n">
        <f aca="false">CHOOSE($G$3,AD169-AE169,AE169-AD169)</f>
        <v>0</v>
      </c>
      <c r="AR169" s="89" t="n">
        <f aca="false">CHOOSE($G$3,AG169-AH169,AH169-AG169)</f>
        <v>0</v>
      </c>
      <c r="AS169" s="103" t="n">
        <f aca="false">AP169+AQ169+AR169</f>
        <v>0</v>
      </c>
      <c r="AT169" s="103"/>
      <c r="AU169" s="90" t="n">
        <f aca="false">AS169+AN169</f>
        <v>0</v>
      </c>
      <c r="AW169" s="90" t="n">
        <f aca="false">AI169+AF169+AC169</f>
        <v>0</v>
      </c>
      <c r="AX169" s="104"/>
    </row>
    <row r="170" customFormat="false" ht="12" hidden="false" customHeight="true" outlineLevel="0" collapsed="false">
      <c r="A170" s="94" t="n">
        <f aca="false">EDATE(A169,1)</f>
        <v>41699</v>
      </c>
      <c r="B170" s="95" t="n">
        <f aca="false">VLOOKUP(MONTH(A170),Volumes,3)</f>
        <v>10000</v>
      </c>
      <c r="C170" s="96"/>
      <c r="D170" s="97" t="n">
        <f aca="false">B170+C170</f>
        <v>10000</v>
      </c>
      <c r="E170" s="84" t="n">
        <f aca="false">IF(X170=0,0,IF(AND(X170=1,$H$3=1),D170*S170,IF($H$3=2,D170,"N/A")))</f>
        <v>0</v>
      </c>
      <c r="F170" s="84" t="n">
        <f aca="false">E170*W170</f>
        <v>0</v>
      </c>
      <c r="G170" s="32" t="n">
        <f aca="false">VLOOKUP($A170,Table,MATCH(G$4,Curves,0))</f>
        <v>3.556</v>
      </c>
      <c r="H170" s="98" t="n">
        <f aca="false">G170</f>
        <v>3.556</v>
      </c>
      <c r="I170" s="99" t="n">
        <f aca="false">H170</f>
        <v>3.556</v>
      </c>
      <c r="J170" s="32" t="n">
        <f aca="false">VLOOKUP($A170,Table,MATCH(J$4,Curves,0))</f>
        <v>0.0065</v>
      </c>
      <c r="K170" s="98" t="n">
        <f aca="false">J170</f>
        <v>0.0065</v>
      </c>
      <c r="L170" s="99" t="n">
        <f aca="false">K170</f>
        <v>0.0065</v>
      </c>
      <c r="M170" s="32" t="n">
        <f aca="false">VLOOKUP($A170,Table,MATCH(M$4,Curves,0))</f>
        <v>0.01</v>
      </c>
      <c r="N170" s="98" t="n">
        <f aca="false">VLOOKUP($A170,Table,MATCH(N$4,Curves,0))</f>
        <v>0.02</v>
      </c>
      <c r="O170" s="99" t="n">
        <f aca="false">N170</f>
        <v>0.02</v>
      </c>
      <c r="P170" s="100"/>
      <c r="Q170" s="99" t="n">
        <f aca="false">O170+L170+I170</f>
        <v>3.5825</v>
      </c>
      <c r="R170" s="100"/>
      <c r="S170" s="35" t="n">
        <f aca="false">A171-A170</f>
        <v>31</v>
      </c>
      <c r="T170" s="101" t="n">
        <f aca="false">CHOOSE(F$3,A171+24,A170)</f>
        <v>41754</v>
      </c>
      <c r="U170" s="35" t="n">
        <f aca="false">T170-C$3</f>
        <v>4980</v>
      </c>
      <c r="V170" s="32" t="n">
        <f aca="false">VLOOKUP($A170,Table,MATCH(V$4,Curves,0))</f>
        <v>0.070726654747332</v>
      </c>
      <c r="W170" s="102" t="n">
        <f aca="false">1/(1+CHOOSE(F$3,(V171+($K$3/10000))/2,(V170+($K$3/10000))/2))^(2*U170/365.25)</f>
        <v>0.387625641113014</v>
      </c>
      <c r="X170" s="35" t="n">
        <f aca="false">IF(AND(mthbeg&lt;=A170,mthend&gt;=A170),1,0)</f>
        <v>0</v>
      </c>
      <c r="Y170" s="35" t="n">
        <f aca="false">S170*X170</f>
        <v>0</v>
      </c>
      <c r="AA170" s="89" t="n">
        <f aca="false">F170*G170</f>
        <v>0</v>
      </c>
      <c r="AB170" s="89" t="n">
        <f aca="false">$F170*H170</f>
        <v>0</v>
      </c>
      <c r="AC170" s="89" t="n">
        <f aca="false">$F170*I170</f>
        <v>0</v>
      </c>
      <c r="AD170" s="89" t="n">
        <f aca="false">$F170*J170</f>
        <v>0</v>
      </c>
      <c r="AE170" s="89" t="n">
        <f aca="false">$F170*K170</f>
        <v>0</v>
      </c>
      <c r="AF170" s="89" t="n">
        <f aca="false">$F170*L170</f>
        <v>0</v>
      </c>
      <c r="AG170" s="89" t="n">
        <f aca="false">$F170*M170</f>
        <v>0</v>
      </c>
      <c r="AH170" s="89" t="n">
        <f aca="false">$F170*N170</f>
        <v>0</v>
      </c>
      <c r="AI170" s="89" t="n">
        <f aca="false">F170*O170</f>
        <v>0</v>
      </c>
      <c r="AJ170" s="93"/>
      <c r="AK170" s="89" t="n">
        <f aca="false">CHOOSE($G$3,AB170-AC170,AC170-AB170)</f>
        <v>0</v>
      </c>
      <c r="AL170" s="89" t="n">
        <f aca="false">CHOOSE($G$3,AE170-AF170,AF170-AE170)</f>
        <v>0</v>
      </c>
      <c r="AM170" s="89" t="n">
        <f aca="false">CHOOSE($G$3,AH170-AI170,AI170-AH170)</f>
        <v>0</v>
      </c>
      <c r="AN170" s="103" t="n">
        <f aca="false">SUM(AK170:AM170)</f>
        <v>0</v>
      </c>
      <c r="AP170" s="89" t="n">
        <f aca="false">CHOOSE($G$3,AA170-AB170,AB170-AA170)</f>
        <v>0</v>
      </c>
      <c r="AQ170" s="89" t="n">
        <f aca="false">CHOOSE($G$3,AD170-AE170,AE170-AD170)</f>
        <v>0</v>
      </c>
      <c r="AR170" s="89" t="n">
        <f aca="false">CHOOSE($G$3,AG170-AH170,AH170-AG170)</f>
        <v>0</v>
      </c>
      <c r="AS170" s="103" t="n">
        <f aca="false">AP170+AQ170+AR170</f>
        <v>0</v>
      </c>
      <c r="AT170" s="103"/>
      <c r="AU170" s="90" t="n">
        <f aca="false">AS170+AN170</f>
        <v>0</v>
      </c>
      <c r="AW170" s="90" t="n">
        <f aca="false">AI170+AF170+AC170</f>
        <v>0</v>
      </c>
      <c r="AX170" s="104"/>
    </row>
    <row r="171" customFormat="false" ht="12" hidden="false" customHeight="true" outlineLevel="0" collapsed="false">
      <c r="A171" s="94" t="n">
        <f aca="false">EDATE(A170,1)</f>
        <v>41730</v>
      </c>
      <c r="B171" s="95" t="n">
        <f aca="false">VLOOKUP(MONTH(A171),Volumes,3)</f>
        <v>10000</v>
      </c>
      <c r="C171" s="96"/>
      <c r="D171" s="97" t="n">
        <f aca="false">B171+C171</f>
        <v>10000</v>
      </c>
      <c r="E171" s="84" t="n">
        <f aca="false">IF(X171=0,0,IF(AND(X171=1,$H$3=1),D171*S171,IF($H$3=2,D171,"N/A")))</f>
        <v>0</v>
      </c>
      <c r="F171" s="84" t="n">
        <f aca="false">E171*W171</f>
        <v>0</v>
      </c>
      <c r="G171" s="32" t="n">
        <f aca="false">VLOOKUP($A171,Table,MATCH(G$4,Curves,0))</f>
        <v>3.449</v>
      </c>
      <c r="H171" s="98" t="n">
        <f aca="false">G171</f>
        <v>3.449</v>
      </c>
      <c r="I171" s="99" t="n">
        <f aca="false">H171</f>
        <v>3.449</v>
      </c>
      <c r="J171" s="32" t="n">
        <f aca="false">VLOOKUP($A171,Table,MATCH(J$4,Curves,0))</f>
        <v>0.019</v>
      </c>
      <c r="K171" s="98" t="n">
        <f aca="false">J171</f>
        <v>0.019</v>
      </c>
      <c r="L171" s="99" t="n">
        <f aca="false">K171</f>
        <v>0.019</v>
      </c>
      <c r="M171" s="32" t="n">
        <f aca="false">VLOOKUP($A171,Table,MATCH(M$4,Curves,0))</f>
        <v>0.01</v>
      </c>
      <c r="N171" s="98" t="n">
        <f aca="false">VLOOKUP($A171,Table,MATCH(N$4,Curves,0))</f>
        <v>0.02</v>
      </c>
      <c r="O171" s="99" t="n">
        <f aca="false">N171</f>
        <v>0.02</v>
      </c>
      <c r="P171" s="100"/>
      <c r="Q171" s="99" t="n">
        <f aca="false">O171+L171+I171</f>
        <v>3.488</v>
      </c>
      <c r="R171" s="100"/>
      <c r="S171" s="35" t="n">
        <f aca="false">A172-A171</f>
        <v>30</v>
      </c>
      <c r="T171" s="101" t="n">
        <f aca="false">CHOOSE(F$3,A172+24,A171)</f>
        <v>41784</v>
      </c>
      <c r="U171" s="35" t="n">
        <f aca="false">T171-C$3</f>
        <v>5010</v>
      </c>
      <c r="V171" s="32" t="n">
        <f aca="false">VLOOKUP($A171,Table,MATCH(V$4,Curves,0))</f>
        <v>0.070730611139699</v>
      </c>
      <c r="W171" s="102" t="n">
        <f aca="false">1/(1+CHOOSE(F$3,(V172+($K$3/10000))/2,(V171+($K$3/10000))/2))^(2*U171/365.25)</f>
        <v>0.385399392424979</v>
      </c>
      <c r="X171" s="35" t="n">
        <f aca="false">IF(AND(mthbeg&lt;=A171,mthend&gt;=A171),1,0)</f>
        <v>0</v>
      </c>
      <c r="Y171" s="35" t="n">
        <f aca="false">S171*X171</f>
        <v>0</v>
      </c>
      <c r="AA171" s="89" t="n">
        <f aca="false">F171*G171</f>
        <v>0</v>
      </c>
      <c r="AB171" s="89" t="n">
        <f aca="false">$F171*H171</f>
        <v>0</v>
      </c>
      <c r="AC171" s="89" t="n">
        <f aca="false">$F171*I171</f>
        <v>0</v>
      </c>
      <c r="AD171" s="89" t="n">
        <f aca="false">$F171*J171</f>
        <v>0</v>
      </c>
      <c r="AE171" s="89" t="n">
        <f aca="false">$F171*K171</f>
        <v>0</v>
      </c>
      <c r="AF171" s="89" t="n">
        <f aca="false">$F171*L171</f>
        <v>0</v>
      </c>
      <c r="AG171" s="89" t="n">
        <f aca="false">$F171*M171</f>
        <v>0</v>
      </c>
      <c r="AH171" s="89" t="n">
        <f aca="false">$F171*N171</f>
        <v>0</v>
      </c>
      <c r="AI171" s="89" t="n">
        <f aca="false">F171*O171</f>
        <v>0</v>
      </c>
      <c r="AJ171" s="93"/>
      <c r="AK171" s="89" t="n">
        <f aca="false">CHOOSE($G$3,AB171-AC171,AC171-AB171)</f>
        <v>0</v>
      </c>
      <c r="AL171" s="89" t="n">
        <f aca="false">CHOOSE($G$3,AE171-AF171,AF171-AE171)</f>
        <v>0</v>
      </c>
      <c r="AM171" s="89" t="n">
        <f aca="false">CHOOSE($G$3,AH171-AI171,AI171-AH171)</f>
        <v>0</v>
      </c>
      <c r="AN171" s="103" t="n">
        <f aca="false">SUM(AK171:AM171)</f>
        <v>0</v>
      </c>
      <c r="AP171" s="89" t="n">
        <f aca="false">CHOOSE($G$3,AA171-AB171,AB171-AA171)</f>
        <v>0</v>
      </c>
      <c r="AQ171" s="89" t="n">
        <f aca="false">CHOOSE($G$3,AD171-AE171,AE171-AD171)</f>
        <v>0</v>
      </c>
      <c r="AR171" s="89" t="n">
        <f aca="false">CHOOSE($G$3,AG171-AH171,AH171-AG171)</f>
        <v>0</v>
      </c>
      <c r="AS171" s="103" t="n">
        <f aca="false">AP171+AQ171+AR171</f>
        <v>0</v>
      </c>
      <c r="AT171" s="103"/>
      <c r="AU171" s="90" t="n">
        <f aca="false">AS171+AN171</f>
        <v>0</v>
      </c>
      <c r="AW171" s="90" t="n">
        <f aca="false">AI171+AF171+AC171</f>
        <v>0</v>
      </c>
      <c r="AX171" s="104"/>
    </row>
    <row r="172" customFormat="false" ht="12" hidden="false" customHeight="true" outlineLevel="0" collapsed="false">
      <c r="A172" s="94" t="n">
        <f aca="false">EDATE(A171,1)</f>
        <v>41760</v>
      </c>
      <c r="B172" s="95" t="n">
        <f aca="false">VLOOKUP(MONTH(A172),Volumes,3)</f>
        <v>10000</v>
      </c>
      <c r="C172" s="96"/>
      <c r="D172" s="97" t="n">
        <f aca="false">B172+C172</f>
        <v>10000</v>
      </c>
      <c r="E172" s="84" t="n">
        <f aca="false">IF(X172=0,0,IF(AND(X172=1,$H$3=1),D172*S172,IF($H$3=2,D172,"N/A")))</f>
        <v>0</v>
      </c>
      <c r="F172" s="84" t="n">
        <f aca="false">E172*W172</f>
        <v>0</v>
      </c>
      <c r="G172" s="32" t="n">
        <f aca="false">VLOOKUP($A172,Table,MATCH(G$4,Curves,0))</f>
        <v>3.445</v>
      </c>
      <c r="H172" s="98" t="n">
        <f aca="false">G172</f>
        <v>3.445</v>
      </c>
      <c r="I172" s="99" t="n">
        <f aca="false">H172</f>
        <v>3.445</v>
      </c>
      <c r="J172" s="32" t="n">
        <f aca="false">VLOOKUP($A172,Table,MATCH(J$4,Curves,0))</f>
        <v>0.019</v>
      </c>
      <c r="K172" s="98" t="n">
        <f aca="false">J172</f>
        <v>0.019</v>
      </c>
      <c r="L172" s="99" t="n">
        <f aca="false">K172</f>
        <v>0.019</v>
      </c>
      <c r="M172" s="32" t="n">
        <f aca="false">VLOOKUP($A172,Table,MATCH(M$4,Curves,0))</f>
        <v>0.01</v>
      </c>
      <c r="N172" s="98" t="n">
        <f aca="false">VLOOKUP($A172,Table,MATCH(N$4,Curves,0))</f>
        <v>0.02</v>
      </c>
      <c r="O172" s="99" t="n">
        <f aca="false">N172</f>
        <v>0.02</v>
      </c>
      <c r="P172" s="100"/>
      <c r="Q172" s="99" t="n">
        <f aca="false">O172+L172+I172</f>
        <v>3.484</v>
      </c>
      <c r="R172" s="100"/>
      <c r="S172" s="35" t="n">
        <f aca="false">A173-A172</f>
        <v>31</v>
      </c>
      <c r="T172" s="101" t="n">
        <f aca="false">CHOOSE(F$3,A173+24,A172)</f>
        <v>41815</v>
      </c>
      <c r="U172" s="35" t="n">
        <f aca="false">T172-C$3</f>
        <v>5041</v>
      </c>
      <c r="V172" s="32" t="n">
        <f aca="false">VLOOKUP($A172,Table,MATCH(V$4,Curves,0))</f>
        <v>0.070734439906513</v>
      </c>
      <c r="W172" s="102" t="n">
        <f aca="false">1/(1+CHOOSE(F$3,(V173+($K$3/10000))/2,(V172+($K$3/10000))/2))^(2*U172/365.25)</f>
        <v>0.383112122539503</v>
      </c>
      <c r="X172" s="35" t="n">
        <f aca="false">IF(AND(mthbeg&lt;=A172,mthend&gt;=A172),1,0)</f>
        <v>0</v>
      </c>
      <c r="Y172" s="35" t="n">
        <f aca="false">S172*X172</f>
        <v>0</v>
      </c>
      <c r="AA172" s="89" t="n">
        <f aca="false">F172*G172</f>
        <v>0</v>
      </c>
      <c r="AB172" s="89" t="n">
        <f aca="false">$F172*H172</f>
        <v>0</v>
      </c>
      <c r="AC172" s="89" t="n">
        <f aca="false">$F172*I172</f>
        <v>0</v>
      </c>
      <c r="AD172" s="89" t="n">
        <f aca="false">$F172*J172</f>
        <v>0</v>
      </c>
      <c r="AE172" s="89" t="n">
        <f aca="false">$F172*K172</f>
        <v>0</v>
      </c>
      <c r="AF172" s="89" t="n">
        <f aca="false">$F172*L172</f>
        <v>0</v>
      </c>
      <c r="AG172" s="89" t="n">
        <f aca="false">$F172*M172</f>
        <v>0</v>
      </c>
      <c r="AH172" s="89" t="n">
        <f aca="false">$F172*N172</f>
        <v>0</v>
      </c>
      <c r="AI172" s="89" t="n">
        <f aca="false">F172*O172</f>
        <v>0</v>
      </c>
      <c r="AJ172" s="93"/>
      <c r="AK172" s="89" t="n">
        <f aca="false">CHOOSE($G$3,AB172-AC172,AC172-AB172)</f>
        <v>0</v>
      </c>
      <c r="AL172" s="89" t="n">
        <f aca="false">CHOOSE($G$3,AE172-AF172,AF172-AE172)</f>
        <v>0</v>
      </c>
      <c r="AM172" s="89" t="n">
        <f aca="false">CHOOSE($G$3,AH172-AI172,AI172-AH172)</f>
        <v>0</v>
      </c>
      <c r="AN172" s="103" t="n">
        <f aca="false">SUM(AK172:AM172)</f>
        <v>0</v>
      </c>
      <c r="AP172" s="89" t="n">
        <f aca="false">CHOOSE($G$3,AA172-AB172,AB172-AA172)</f>
        <v>0</v>
      </c>
      <c r="AQ172" s="89" t="n">
        <f aca="false">CHOOSE($G$3,AD172-AE172,AE172-AD172)</f>
        <v>0</v>
      </c>
      <c r="AR172" s="89" t="n">
        <f aca="false">CHOOSE($G$3,AG172-AH172,AH172-AG172)</f>
        <v>0</v>
      </c>
      <c r="AS172" s="103" t="n">
        <f aca="false">AP172+AQ172+AR172</f>
        <v>0</v>
      </c>
      <c r="AT172" s="103"/>
      <c r="AU172" s="90" t="n">
        <f aca="false">AS172+AN172</f>
        <v>0</v>
      </c>
      <c r="AW172" s="90" t="n">
        <f aca="false">AI172+AF172+AC172</f>
        <v>0</v>
      </c>
      <c r="AX172" s="104"/>
    </row>
    <row r="173" customFormat="false" ht="12" hidden="false" customHeight="true" outlineLevel="0" collapsed="false">
      <c r="A173" s="94" t="n">
        <f aca="false">EDATE(A172,1)</f>
        <v>41791</v>
      </c>
      <c r="B173" s="95" t="n">
        <f aca="false">VLOOKUP(MONTH(A173),Volumes,3)</f>
        <v>10000</v>
      </c>
      <c r="C173" s="96"/>
      <c r="D173" s="97" t="n">
        <f aca="false">B173+C173</f>
        <v>10000</v>
      </c>
      <c r="E173" s="84" t="n">
        <f aca="false">IF(X173=0,0,IF(AND(X173=1,$H$3=1),D173*S173,IF($H$3=2,D173,"N/A")))</f>
        <v>0</v>
      </c>
      <c r="F173" s="84" t="n">
        <f aca="false">E173*W173</f>
        <v>0</v>
      </c>
      <c r="G173" s="32" t="n">
        <f aca="false">VLOOKUP($A173,Table,MATCH(G$4,Curves,0))</f>
        <v>3.488</v>
      </c>
      <c r="H173" s="98" t="n">
        <f aca="false">G173</f>
        <v>3.488</v>
      </c>
      <c r="I173" s="99" t="n">
        <f aca="false">H173</f>
        <v>3.488</v>
      </c>
      <c r="J173" s="32" t="n">
        <f aca="false">VLOOKUP($A173,Table,MATCH(J$4,Curves,0))</f>
        <v>0.019</v>
      </c>
      <c r="K173" s="98" t="n">
        <f aca="false">J173</f>
        <v>0.019</v>
      </c>
      <c r="L173" s="99" t="n">
        <f aca="false">K173</f>
        <v>0.019</v>
      </c>
      <c r="M173" s="32" t="n">
        <f aca="false">VLOOKUP($A173,Table,MATCH(M$4,Curves,0))</f>
        <v>0.01</v>
      </c>
      <c r="N173" s="98" t="n">
        <f aca="false">VLOOKUP($A173,Table,MATCH(N$4,Curves,0))</f>
        <v>0.02</v>
      </c>
      <c r="O173" s="99" t="n">
        <f aca="false">N173</f>
        <v>0.02</v>
      </c>
      <c r="P173" s="100"/>
      <c r="Q173" s="99" t="n">
        <f aca="false">O173+L173+I173</f>
        <v>3.527</v>
      </c>
      <c r="R173" s="100"/>
      <c r="S173" s="35" t="n">
        <f aca="false">A174-A173</f>
        <v>30</v>
      </c>
      <c r="T173" s="101" t="n">
        <f aca="false">CHOOSE(F$3,A174+24,A173)</f>
        <v>41845</v>
      </c>
      <c r="U173" s="35" t="n">
        <f aca="false">T173-C$3</f>
        <v>5071</v>
      </c>
      <c r="V173" s="32" t="n">
        <f aca="false">VLOOKUP($A173,Table,MATCH(V$4,Curves,0))</f>
        <v>0.070738396298891</v>
      </c>
      <c r="W173" s="102" t="n">
        <f aca="false">1/(1+CHOOSE(F$3,(V174+($K$3/10000))/2,(V173+($K$3/10000))/2))^(2*U173/365.25)</f>
        <v>0.380911325898144</v>
      </c>
      <c r="X173" s="35" t="n">
        <f aca="false">IF(AND(mthbeg&lt;=A173,mthend&gt;=A173),1,0)</f>
        <v>0</v>
      </c>
      <c r="Y173" s="35" t="n">
        <f aca="false">S173*X173</f>
        <v>0</v>
      </c>
      <c r="AA173" s="89" t="n">
        <f aca="false">F173*G173</f>
        <v>0</v>
      </c>
      <c r="AB173" s="89" t="n">
        <f aca="false">$F173*H173</f>
        <v>0</v>
      </c>
      <c r="AC173" s="89" t="n">
        <f aca="false">$F173*I173</f>
        <v>0</v>
      </c>
      <c r="AD173" s="89" t="n">
        <f aca="false">$F173*J173</f>
        <v>0</v>
      </c>
      <c r="AE173" s="89" t="n">
        <f aca="false">$F173*K173</f>
        <v>0</v>
      </c>
      <c r="AF173" s="89" t="n">
        <f aca="false">$F173*L173</f>
        <v>0</v>
      </c>
      <c r="AG173" s="89" t="n">
        <f aca="false">$F173*M173</f>
        <v>0</v>
      </c>
      <c r="AH173" s="89" t="n">
        <f aca="false">$F173*N173</f>
        <v>0</v>
      </c>
      <c r="AI173" s="89" t="n">
        <f aca="false">F173*O173</f>
        <v>0</v>
      </c>
      <c r="AJ173" s="93"/>
      <c r="AK173" s="89" t="n">
        <f aca="false">CHOOSE($G$3,AB173-AC173,AC173-AB173)</f>
        <v>0</v>
      </c>
      <c r="AL173" s="89" t="n">
        <f aca="false">CHOOSE($G$3,AE173-AF173,AF173-AE173)</f>
        <v>0</v>
      </c>
      <c r="AM173" s="89" t="n">
        <f aca="false">CHOOSE($G$3,AH173-AI173,AI173-AH173)</f>
        <v>0</v>
      </c>
      <c r="AN173" s="103" t="n">
        <f aca="false">SUM(AK173:AM173)</f>
        <v>0</v>
      </c>
      <c r="AP173" s="89" t="n">
        <f aca="false">CHOOSE($G$3,AA173-AB173,AB173-AA173)</f>
        <v>0</v>
      </c>
      <c r="AQ173" s="89" t="n">
        <f aca="false">CHOOSE($G$3,AD173-AE173,AE173-AD173)</f>
        <v>0</v>
      </c>
      <c r="AR173" s="89" t="n">
        <f aca="false">CHOOSE($G$3,AG173-AH173,AH173-AG173)</f>
        <v>0</v>
      </c>
      <c r="AS173" s="103" t="n">
        <f aca="false">AP173+AQ173+AR173</f>
        <v>0</v>
      </c>
      <c r="AT173" s="103"/>
      <c r="AU173" s="90" t="n">
        <f aca="false">AS173+AN173</f>
        <v>0</v>
      </c>
      <c r="AW173" s="90" t="n">
        <f aca="false">AI173+AF173+AC173</f>
        <v>0</v>
      </c>
      <c r="AX173" s="104"/>
    </row>
    <row r="174" customFormat="false" ht="12" hidden="false" customHeight="true" outlineLevel="0" collapsed="false">
      <c r="A174" s="94" t="n">
        <f aca="false">EDATE(A173,1)</f>
        <v>41821</v>
      </c>
      <c r="B174" s="95" t="n">
        <f aca="false">VLOOKUP(MONTH(A174),Volumes,3)</f>
        <v>10000</v>
      </c>
      <c r="C174" s="96"/>
      <c r="D174" s="97" t="n">
        <f aca="false">B174+C174</f>
        <v>10000</v>
      </c>
      <c r="E174" s="84" t="n">
        <f aca="false">IF(X174=0,0,IF(AND(X174=1,$H$3=1),D174*S174,IF($H$3=2,D174,"N/A")))</f>
        <v>0</v>
      </c>
      <c r="F174" s="84" t="n">
        <f aca="false">E174*W174</f>
        <v>0</v>
      </c>
      <c r="G174" s="32" t="n">
        <f aca="false">VLOOKUP($A174,Table,MATCH(G$4,Curves,0))</f>
        <v>3.5</v>
      </c>
      <c r="H174" s="98" t="n">
        <f aca="false">G174</f>
        <v>3.5</v>
      </c>
      <c r="I174" s="99" t="n">
        <f aca="false">H174</f>
        <v>3.5</v>
      </c>
      <c r="J174" s="32" t="n">
        <f aca="false">VLOOKUP($A174,Table,MATCH(J$4,Curves,0))</f>
        <v>0.019</v>
      </c>
      <c r="K174" s="98" t="n">
        <f aca="false">J174</f>
        <v>0.019</v>
      </c>
      <c r="L174" s="99" t="n">
        <f aca="false">K174</f>
        <v>0.019</v>
      </c>
      <c r="M174" s="32" t="n">
        <f aca="false">VLOOKUP($A174,Table,MATCH(M$4,Curves,0))</f>
        <v>0.01</v>
      </c>
      <c r="N174" s="98" t="n">
        <f aca="false">VLOOKUP($A174,Table,MATCH(N$4,Curves,0))</f>
        <v>0.02</v>
      </c>
      <c r="O174" s="99" t="n">
        <f aca="false">N174</f>
        <v>0.02</v>
      </c>
      <c r="P174" s="100"/>
      <c r="Q174" s="99" t="n">
        <f aca="false">O174+L174+I174</f>
        <v>3.539</v>
      </c>
      <c r="R174" s="100"/>
      <c r="S174" s="35" t="n">
        <f aca="false">A175-A174</f>
        <v>31</v>
      </c>
      <c r="T174" s="101" t="n">
        <f aca="false">CHOOSE(F$3,A175+24,A174)</f>
        <v>41876</v>
      </c>
      <c r="U174" s="35" t="n">
        <f aca="false">T174-C$3</f>
        <v>5102</v>
      </c>
      <c r="V174" s="32" t="n">
        <f aca="false">VLOOKUP($A174,Table,MATCH(V$4,Curves,0))</f>
        <v>0.070742225065714</v>
      </c>
      <c r="W174" s="102" t="n">
        <f aca="false">1/(1+CHOOSE(F$3,(V175+($K$3/10000))/2,(V174+($K$3/10000))/2))^(2*U174/365.25)</f>
        <v>0.378650208588998</v>
      </c>
      <c r="X174" s="35" t="n">
        <f aca="false">IF(AND(mthbeg&lt;=A174,mthend&gt;=A174),1,0)</f>
        <v>0</v>
      </c>
      <c r="Y174" s="35" t="n">
        <f aca="false">S174*X174</f>
        <v>0</v>
      </c>
      <c r="AA174" s="89" t="n">
        <f aca="false">F174*G174</f>
        <v>0</v>
      </c>
      <c r="AB174" s="89" t="n">
        <f aca="false">$F174*H174</f>
        <v>0</v>
      </c>
      <c r="AC174" s="89" t="n">
        <f aca="false">$F174*I174</f>
        <v>0</v>
      </c>
      <c r="AD174" s="89" t="n">
        <f aca="false">$F174*J174</f>
        <v>0</v>
      </c>
      <c r="AE174" s="89" t="n">
        <f aca="false">$F174*K174</f>
        <v>0</v>
      </c>
      <c r="AF174" s="89" t="n">
        <f aca="false">$F174*L174</f>
        <v>0</v>
      </c>
      <c r="AG174" s="89" t="n">
        <f aca="false">$F174*M174</f>
        <v>0</v>
      </c>
      <c r="AH174" s="89" t="n">
        <f aca="false">$F174*N174</f>
        <v>0</v>
      </c>
      <c r="AI174" s="89" t="n">
        <f aca="false">F174*O174</f>
        <v>0</v>
      </c>
      <c r="AJ174" s="93"/>
      <c r="AK174" s="89" t="n">
        <f aca="false">CHOOSE($G$3,AB174-AC174,AC174-AB174)</f>
        <v>0</v>
      </c>
      <c r="AL174" s="89" t="n">
        <f aca="false">CHOOSE($G$3,AE174-AF174,AF174-AE174)</f>
        <v>0</v>
      </c>
      <c r="AM174" s="89" t="n">
        <f aca="false">CHOOSE($G$3,AH174-AI174,AI174-AH174)</f>
        <v>0</v>
      </c>
      <c r="AN174" s="103" t="n">
        <f aca="false">SUM(AK174:AM174)</f>
        <v>0</v>
      </c>
      <c r="AP174" s="89" t="n">
        <f aca="false">CHOOSE($G$3,AA174-AB174,AB174-AA174)</f>
        <v>0</v>
      </c>
      <c r="AQ174" s="89" t="n">
        <f aca="false">CHOOSE($G$3,AD174-AE174,AE174-AD174)</f>
        <v>0</v>
      </c>
      <c r="AR174" s="89" t="n">
        <f aca="false">CHOOSE($G$3,AG174-AH174,AH174-AG174)</f>
        <v>0</v>
      </c>
      <c r="AS174" s="103" t="n">
        <f aca="false">AP174+AQ174+AR174</f>
        <v>0</v>
      </c>
      <c r="AT174" s="103"/>
      <c r="AU174" s="90" t="n">
        <f aca="false">AS174+AN174</f>
        <v>0</v>
      </c>
      <c r="AW174" s="90" t="n">
        <f aca="false">AI174+AF174+AC174</f>
        <v>0</v>
      </c>
      <c r="AX174" s="104"/>
    </row>
    <row r="175" customFormat="false" ht="12" hidden="false" customHeight="true" outlineLevel="0" collapsed="false">
      <c r="A175" s="94" t="n">
        <f aca="false">EDATE(A174,1)</f>
        <v>41852</v>
      </c>
      <c r="B175" s="95" t="n">
        <f aca="false">VLOOKUP(MONTH(A175),Volumes,3)</f>
        <v>10000</v>
      </c>
      <c r="C175" s="96"/>
      <c r="D175" s="97" t="n">
        <f aca="false">B175+C175</f>
        <v>10000</v>
      </c>
      <c r="E175" s="84" t="n">
        <f aca="false">IF(X175=0,0,IF(AND(X175=1,$H$3=1),D175*S175,IF($H$3=2,D175,"N/A")))</f>
        <v>0</v>
      </c>
      <c r="F175" s="84" t="n">
        <f aca="false">E175*W175</f>
        <v>0</v>
      </c>
      <c r="G175" s="32" t="n">
        <f aca="false">VLOOKUP($A175,Table,MATCH(G$4,Curves,0))</f>
        <v>3.521</v>
      </c>
      <c r="H175" s="98" t="n">
        <f aca="false">G175</f>
        <v>3.521</v>
      </c>
      <c r="I175" s="99" t="n">
        <f aca="false">H175</f>
        <v>3.521</v>
      </c>
      <c r="J175" s="32" t="n">
        <f aca="false">VLOOKUP($A175,Table,MATCH(J$4,Curves,0))</f>
        <v>0.019</v>
      </c>
      <c r="K175" s="98" t="n">
        <f aca="false">J175</f>
        <v>0.019</v>
      </c>
      <c r="L175" s="99" t="n">
        <f aca="false">K175</f>
        <v>0.019</v>
      </c>
      <c r="M175" s="32" t="n">
        <f aca="false">VLOOKUP($A175,Table,MATCH(M$4,Curves,0))</f>
        <v>0.01</v>
      </c>
      <c r="N175" s="98" t="n">
        <f aca="false">VLOOKUP($A175,Table,MATCH(N$4,Curves,0))</f>
        <v>0.02</v>
      </c>
      <c r="O175" s="99" t="n">
        <f aca="false">N175</f>
        <v>0.02</v>
      </c>
      <c r="P175" s="100"/>
      <c r="Q175" s="99" t="n">
        <f aca="false">O175+L175+I175</f>
        <v>3.56</v>
      </c>
      <c r="R175" s="100"/>
      <c r="S175" s="35" t="n">
        <f aca="false">A176-A175</f>
        <v>31</v>
      </c>
      <c r="T175" s="101" t="n">
        <f aca="false">CHOOSE(F$3,A176+24,A175)</f>
        <v>41907</v>
      </c>
      <c r="U175" s="35" t="n">
        <f aca="false">T175-C$3</f>
        <v>5133</v>
      </c>
      <c r="V175" s="32" t="n">
        <f aca="false">VLOOKUP($A175,Table,MATCH(V$4,Curves,0))</f>
        <v>0.070746181458103</v>
      </c>
      <c r="W175" s="102" t="n">
        <f aca="false">1/(1+CHOOSE(F$3,(V176+($K$3/10000))/2,(V175+($K$3/10000))/2))^(2*U175/365.25)</f>
        <v>0.376402269325088</v>
      </c>
      <c r="X175" s="35" t="n">
        <f aca="false">IF(AND(mthbeg&lt;=A175,mthend&gt;=A175),1,0)</f>
        <v>0</v>
      </c>
      <c r="Y175" s="35" t="n">
        <f aca="false">S175*X175</f>
        <v>0</v>
      </c>
      <c r="AA175" s="89" t="n">
        <f aca="false">F175*G175</f>
        <v>0</v>
      </c>
      <c r="AB175" s="89" t="n">
        <f aca="false">$F175*H175</f>
        <v>0</v>
      </c>
      <c r="AC175" s="89" t="n">
        <f aca="false">$F175*I175</f>
        <v>0</v>
      </c>
      <c r="AD175" s="89" t="n">
        <f aca="false">$F175*J175</f>
        <v>0</v>
      </c>
      <c r="AE175" s="89" t="n">
        <f aca="false">$F175*K175</f>
        <v>0</v>
      </c>
      <c r="AF175" s="89" t="n">
        <f aca="false">$F175*L175</f>
        <v>0</v>
      </c>
      <c r="AG175" s="89" t="n">
        <f aca="false">$F175*M175</f>
        <v>0</v>
      </c>
      <c r="AH175" s="89" t="n">
        <f aca="false">$F175*N175</f>
        <v>0</v>
      </c>
      <c r="AI175" s="89" t="n">
        <f aca="false">F175*O175</f>
        <v>0</v>
      </c>
      <c r="AJ175" s="93"/>
      <c r="AK175" s="89" t="n">
        <f aca="false">CHOOSE($G$3,AB175-AC175,AC175-AB175)</f>
        <v>0</v>
      </c>
      <c r="AL175" s="89" t="n">
        <f aca="false">CHOOSE($G$3,AE175-AF175,AF175-AE175)</f>
        <v>0</v>
      </c>
      <c r="AM175" s="89" t="n">
        <f aca="false">CHOOSE($G$3,AH175-AI175,AI175-AH175)</f>
        <v>0</v>
      </c>
      <c r="AN175" s="103" t="n">
        <f aca="false">SUM(AK175:AM175)</f>
        <v>0</v>
      </c>
      <c r="AP175" s="89" t="n">
        <f aca="false">CHOOSE($G$3,AA175-AB175,AB175-AA175)</f>
        <v>0</v>
      </c>
      <c r="AQ175" s="89" t="n">
        <f aca="false">CHOOSE($G$3,AD175-AE175,AE175-AD175)</f>
        <v>0</v>
      </c>
      <c r="AR175" s="89" t="n">
        <f aca="false">CHOOSE($G$3,AG175-AH175,AH175-AG175)</f>
        <v>0</v>
      </c>
      <c r="AS175" s="103" t="n">
        <f aca="false">AP175+AQ175+AR175</f>
        <v>0</v>
      </c>
      <c r="AT175" s="103"/>
      <c r="AU175" s="90" t="n">
        <f aca="false">AS175+AN175</f>
        <v>0</v>
      </c>
      <c r="AW175" s="90" t="n">
        <f aca="false">AI175+AF175+AC175</f>
        <v>0</v>
      </c>
      <c r="AX175" s="104"/>
    </row>
    <row r="176" customFormat="false" ht="12" hidden="false" customHeight="true" outlineLevel="0" collapsed="false">
      <c r="A176" s="94" t="n">
        <f aca="false">EDATE(A175,1)</f>
        <v>41883</v>
      </c>
      <c r="B176" s="95" t="n">
        <f aca="false">VLOOKUP(MONTH(A176),Volumes,3)</f>
        <v>10000</v>
      </c>
      <c r="C176" s="96"/>
      <c r="D176" s="97" t="n">
        <f aca="false">B176+C176</f>
        <v>10000</v>
      </c>
      <c r="E176" s="84" t="n">
        <f aca="false">IF(X176=0,0,IF(AND(X176=1,$H$3=1),D176*S176,IF($H$3=2,D176,"N/A")))</f>
        <v>0</v>
      </c>
      <c r="F176" s="84" t="n">
        <f aca="false">E176*W176</f>
        <v>0</v>
      </c>
      <c r="G176" s="32" t="n">
        <f aca="false">VLOOKUP($A176,Table,MATCH(G$4,Curves,0))</f>
        <v>3.537</v>
      </c>
      <c r="H176" s="98" t="n">
        <f aca="false">G176</f>
        <v>3.537</v>
      </c>
      <c r="I176" s="99" t="n">
        <f aca="false">H176</f>
        <v>3.537</v>
      </c>
      <c r="J176" s="32" t="n">
        <f aca="false">VLOOKUP($A176,Table,MATCH(J$4,Curves,0))</f>
        <v>0.019</v>
      </c>
      <c r="K176" s="98" t="n">
        <f aca="false">J176</f>
        <v>0.019</v>
      </c>
      <c r="L176" s="99" t="n">
        <f aca="false">K176</f>
        <v>0.019</v>
      </c>
      <c r="M176" s="32" t="n">
        <f aca="false">VLOOKUP($A176,Table,MATCH(M$4,Curves,0))</f>
        <v>0.01</v>
      </c>
      <c r="N176" s="98" t="n">
        <f aca="false">VLOOKUP($A176,Table,MATCH(N$4,Curves,0))</f>
        <v>0.02</v>
      </c>
      <c r="O176" s="99" t="n">
        <f aca="false">N176</f>
        <v>0.02</v>
      </c>
      <c r="P176" s="100"/>
      <c r="Q176" s="99" t="n">
        <f aca="false">O176+L176+I176</f>
        <v>3.576</v>
      </c>
      <c r="R176" s="100"/>
      <c r="S176" s="35" t="n">
        <f aca="false">A177-A176</f>
        <v>30</v>
      </c>
      <c r="T176" s="101" t="n">
        <f aca="false">CHOOSE(F$3,A177+24,A176)</f>
        <v>41937</v>
      </c>
      <c r="U176" s="35" t="n">
        <f aca="false">T176-C$3</f>
        <v>5163</v>
      </c>
      <c r="V176" s="32" t="n">
        <f aca="false">VLOOKUP($A176,Table,MATCH(V$4,Curves,0))</f>
        <v>0.070750137850497</v>
      </c>
      <c r="W176" s="102" t="n">
        <f aca="false">1/(1+CHOOSE(F$3,(V177+($K$3/10000))/2,(V176+($K$3/10000))/2))^(2*U176/365.25)</f>
        <v>0.374239320532383</v>
      </c>
      <c r="X176" s="35" t="n">
        <f aca="false">IF(AND(mthbeg&lt;=A176,mthend&gt;=A176),1,0)</f>
        <v>0</v>
      </c>
      <c r="Y176" s="35" t="n">
        <f aca="false">S176*X176</f>
        <v>0</v>
      </c>
      <c r="AA176" s="89" t="n">
        <f aca="false">F176*G176</f>
        <v>0</v>
      </c>
      <c r="AB176" s="89" t="n">
        <f aca="false">$F176*H176</f>
        <v>0</v>
      </c>
      <c r="AC176" s="89" t="n">
        <f aca="false">$F176*I176</f>
        <v>0</v>
      </c>
      <c r="AD176" s="89" t="n">
        <f aca="false">$F176*J176</f>
        <v>0</v>
      </c>
      <c r="AE176" s="89" t="n">
        <f aca="false">$F176*K176</f>
        <v>0</v>
      </c>
      <c r="AF176" s="89" t="n">
        <f aca="false">$F176*L176</f>
        <v>0</v>
      </c>
      <c r="AG176" s="89" t="n">
        <f aca="false">$F176*M176</f>
        <v>0</v>
      </c>
      <c r="AH176" s="89" t="n">
        <f aca="false">$F176*N176</f>
        <v>0</v>
      </c>
      <c r="AI176" s="89" t="n">
        <f aca="false">F176*O176</f>
        <v>0</v>
      </c>
      <c r="AJ176" s="93"/>
      <c r="AK176" s="89" t="n">
        <f aca="false">CHOOSE($G$3,AB176-AC176,AC176-AB176)</f>
        <v>0</v>
      </c>
      <c r="AL176" s="89" t="n">
        <f aca="false">CHOOSE($G$3,AE176-AF176,AF176-AE176)</f>
        <v>0</v>
      </c>
      <c r="AM176" s="89" t="n">
        <f aca="false">CHOOSE($G$3,AH176-AI176,AI176-AH176)</f>
        <v>0</v>
      </c>
      <c r="AN176" s="103" t="n">
        <f aca="false">SUM(AK176:AM176)</f>
        <v>0</v>
      </c>
      <c r="AP176" s="89" t="n">
        <f aca="false">CHOOSE($G$3,AA176-AB176,AB176-AA176)</f>
        <v>0</v>
      </c>
      <c r="AQ176" s="89" t="n">
        <f aca="false">CHOOSE($G$3,AD176-AE176,AE176-AD176)</f>
        <v>0</v>
      </c>
      <c r="AR176" s="89" t="n">
        <f aca="false">CHOOSE($G$3,AG176-AH176,AH176-AG176)</f>
        <v>0</v>
      </c>
      <c r="AS176" s="103" t="n">
        <f aca="false">AP176+AQ176+AR176</f>
        <v>0</v>
      </c>
      <c r="AT176" s="103"/>
      <c r="AU176" s="90" t="n">
        <f aca="false">AS176+AN176</f>
        <v>0</v>
      </c>
      <c r="AW176" s="90" t="n">
        <f aca="false">AI176+AF176+AC176</f>
        <v>0</v>
      </c>
      <c r="AX176" s="104"/>
    </row>
    <row r="177" customFormat="false" ht="12" hidden="false" customHeight="true" outlineLevel="0" collapsed="false">
      <c r="A177" s="94" t="n">
        <f aca="false">EDATE(A176,1)</f>
        <v>41913</v>
      </c>
      <c r="B177" s="95" t="n">
        <f aca="false">VLOOKUP(MONTH(A177),Volumes,3)</f>
        <v>10000</v>
      </c>
      <c r="C177" s="96"/>
      <c r="D177" s="97" t="n">
        <f aca="false">B177+C177</f>
        <v>10000</v>
      </c>
      <c r="E177" s="84" t="n">
        <f aca="false">IF(X177=0,0,IF(AND(X177=1,$H$3=1),D177*S177,IF($H$3=2,D177,"N/A")))</f>
        <v>0</v>
      </c>
      <c r="F177" s="84" t="n">
        <f aca="false">E177*W177</f>
        <v>0</v>
      </c>
      <c r="G177" s="32" t="n">
        <f aca="false">VLOOKUP($A177,Table,MATCH(G$4,Curves,0))</f>
        <v>3.541</v>
      </c>
      <c r="H177" s="98" t="n">
        <f aca="false">G177</f>
        <v>3.541</v>
      </c>
      <c r="I177" s="99" t="n">
        <f aca="false">H177</f>
        <v>3.541</v>
      </c>
      <c r="J177" s="32" t="n">
        <f aca="false">VLOOKUP($A177,Table,MATCH(J$4,Curves,0))</f>
        <v>0.019</v>
      </c>
      <c r="K177" s="98" t="n">
        <f aca="false">J177</f>
        <v>0.019</v>
      </c>
      <c r="L177" s="99" t="n">
        <f aca="false">K177</f>
        <v>0.019</v>
      </c>
      <c r="M177" s="32" t="n">
        <f aca="false">VLOOKUP($A177,Table,MATCH(M$4,Curves,0))</f>
        <v>0.01</v>
      </c>
      <c r="N177" s="98" t="n">
        <f aca="false">VLOOKUP($A177,Table,MATCH(N$4,Curves,0))</f>
        <v>0.02</v>
      </c>
      <c r="O177" s="99" t="n">
        <f aca="false">N177</f>
        <v>0.02</v>
      </c>
      <c r="P177" s="100"/>
      <c r="Q177" s="99" t="n">
        <f aca="false">O177+L177+I177</f>
        <v>3.58</v>
      </c>
      <c r="R177" s="100"/>
      <c r="S177" s="35" t="n">
        <f aca="false">A178-A177</f>
        <v>31</v>
      </c>
      <c r="T177" s="101" t="n">
        <f aca="false">CHOOSE(F$3,A178+24,A177)</f>
        <v>41968</v>
      </c>
      <c r="U177" s="35" t="n">
        <f aca="false">T177-C$3</f>
        <v>5194</v>
      </c>
      <c r="V177" s="32" t="n">
        <f aca="false">VLOOKUP($A177,Table,MATCH(V$4,Curves,0))</f>
        <v>0.070753966617334</v>
      </c>
      <c r="W177" s="102" t="n">
        <f aca="false">1/(1+CHOOSE(F$3,(V178+($K$3/10000))/2,(V177+($K$3/10000))/2))^(2*U177/365.25)</f>
        <v>0.37201709271392</v>
      </c>
      <c r="X177" s="35" t="n">
        <f aca="false">IF(AND(mthbeg&lt;=A177,mthend&gt;=A177),1,0)</f>
        <v>0</v>
      </c>
      <c r="Y177" s="35" t="n">
        <f aca="false">S177*X177</f>
        <v>0</v>
      </c>
      <c r="AA177" s="89" t="n">
        <f aca="false">F177*G177</f>
        <v>0</v>
      </c>
      <c r="AB177" s="89" t="n">
        <f aca="false">$F177*H177</f>
        <v>0</v>
      </c>
      <c r="AC177" s="89" t="n">
        <f aca="false">$F177*I177</f>
        <v>0</v>
      </c>
      <c r="AD177" s="89" t="n">
        <f aca="false">$F177*J177</f>
        <v>0</v>
      </c>
      <c r="AE177" s="89" t="n">
        <f aca="false">$F177*K177</f>
        <v>0</v>
      </c>
      <c r="AF177" s="89" t="n">
        <f aca="false">$F177*L177</f>
        <v>0</v>
      </c>
      <c r="AG177" s="89" t="n">
        <f aca="false">$F177*M177</f>
        <v>0</v>
      </c>
      <c r="AH177" s="89" t="n">
        <f aca="false">$F177*N177</f>
        <v>0</v>
      </c>
      <c r="AI177" s="89" t="n">
        <f aca="false">F177*O177</f>
        <v>0</v>
      </c>
      <c r="AJ177" s="93"/>
      <c r="AK177" s="89" t="n">
        <f aca="false">CHOOSE($G$3,AB177-AC177,AC177-AB177)</f>
        <v>0</v>
      </c>
      <c r="AL177" s="89" t="n">
        <f aca="false">CHOOSE($G$3,AE177-AF177,AF177-AE177)</f>
        <v>0</v>
      </c>
      <c r="AM177" s="89" t="n">
        <f aca="false">CHOOSE($G$3,AH177-AI177,AI177-AH177)</f>
        <v>0</v>
      </c>
      <c r="AN177" s="103" t="n">
        <f aca="false">SUM(AK177:AM177)</f>
        <v>0</v>
      </c>
      <c r="AP177" s="89" t="n">
        <f aca="false">CHOOSE($G$3,AA177-AB177,AB177-AA177)</f>
        <v>0</v>
      </c>
      <c r="AQ177" s="89" t="n">
        <f aca="false">CHOOSE($G$3,AD177-AE177,AE177-AD177)</f>
        <v>0</v>
      </c>
      <c r="AR177" s="89" t="n">
        <f aca="false">CHOOSE($G$3,AG177-AH177,AH177-AG177)</f>
        <v>0</v>
      </c>
      <c r="AS177" s="103" t="n">
        <f aca="false">AP177+AQ177+AR177</f>
        <v>0</v>
      </c>
      <c r="AT177" s="103"/>
      <c r="AU177" s="90" t="n">
        <f aca="false">AS177+AN177</f>
        <v>0</v>
      </c>
      <c r="AW177" s="90" t="n">
        <f aca="false">AI177+AF177+AC177</f>
        <v>0</v>
      </c>
      <c r="AX177" s="104"/>
    </row>
    <row r="178" customFormat="false" ht="12" hidden="false" customHeight="true" outlineLevel="0" collapsed="false">
      <c r="A178" s="94" t="n">
        <f aca="false">EDATE(A177,1)</f>
        <v>41944</v>
      </c>
      <c r="B178" s="95" t="n">
        <f aca="false">VLOOKUP(MONTH(A178),Volumes,3)</f>
        <v>10000</v>
      </c>
      <c r="C178" s="96"/>
      <c r="D178" s="97" t="n">
        <f aca="false">B178+C178</f>
        <v>10000</v>
      </c>
      <c r="E178" s="84" t="n">
        <f aca="false">IF(X178=0,0,IF(AND(X178=1,$H$3=1),D178*S178,IF($H$3=2,D178,"N/A")))</f>
        <v>0</v>
      </c>
      <c r="F178" s="84" t="n">
        <f aca="false">E178*W178</f>
        <v>0</v>
      </c>
      <c r="G178" s="32" t="n">
        <f aca="false">VLOOKUP($A178,Table,MATCH(G$4,Curves,0))</f>
        <v>3.578</v>
      </c>
      <c r="H178" s="98" t="n">
        <f aca="false">G178</f>
        <v>3.578</v>
      </c>
      <c r="I178" s="99" t="n">
        <f aca="false">H178</f>
        <v>3.578</v>
      </c>
      <c r="J178" s="32" t="n">
        <f aca="false">VLOOKUP($A178,Table,MATCH(J$4,Curves,0))</f>
        <v>0.0085</v>
      </c>
      <c r="K178" s="98" t="n">
        <f aca="false">J178</f>
        <v>0.0085</v>
      </c>
      <c r="L178" s="99" t="n">
        <f aca="false">K178</f>
        <v>0.0085</v>
      </c>
      <c r="M178" s="32" t="n">
        <f aca="false">VLOOKUP($A178,Table,MATCH(M$4,Curves,0))</f>
        <v>0.01</v>
      </c>
      <c r="N178" s="98" t="n">
        <f aca="false">VLOOKUP($A178,Table,MATCH(N$4,Curves,0))</f>
        <v>0.02</v>
      </c>
      <c r="O178" s="99" t="n">
        <f aca="false">N178</f>
        <v>0.02</v>
      </c>
      <c r="P178" s="100"/>
      <c r="Q178" s="99" t="n">
        <f aca="false">O178+L178+I178</f>
        <v>3.6065</v>
      </c>
      <c r="R178" s="100"/>
      <c r="S178" s="35" t="n">
        <f aca="false">A179-A178</f>
        <v>30</v>
      </c>
      <c r="T178" s="101" t="n">
        <f aca="false">CHOOSE(F$3,A179+24,A178)</f>
        <v>41998</v>
      </c>
      <c r="U178" s="35" t="n">
        <f aca="false">T178-C$3</f>
        <v>5224</v>
      </c>
      <c r="V178" s="32" t="n">
        <f aca="false">VLOOKUP($A178,Table,MATCH(V$4,Curves,0))</f>
        <v>0.070757923009738</v>
      </c>
      <c r="W178" s="102" t="n">
        <f aca="false">1/(1+CHOOSE(F$3,(V179+($K$3/10000))/2,(V178+($K$3/10000))/2))^(2*U178/365.25)</f>
        <v>0.369878885999067</v>
      </c>
      <c r="X178" s="35" t="n">
        <f aca="false">IF(AND(mthbeg&lt;=A178,mthend&gt;=A178),1,0)</f>
        <v>0</v>
      </c>
      <c r="Y178" s="35" t="n">
        <f aca="false">S178*X178</f>
        <v>0</v>
      </c>
      <c r="AA178" s="89" t="n">
        <f aca="false">F178*G178</f>
        <v>0</v>
      </c>
      <c r="AB178" s="89" t="n">
        <f aca="false">$F178*H178</f>
        <v>0</v>
      </c>
      <c r="AC178" s="89" t="n">
        <f aca="false">$F178*I178</f>
        <v>0</v>
      </c>
      <c r="AD178" s="89" t="n">
        <f aca="false">$F178*J178</f>
        <v>0</v>
      </c>
      <c r="AE178" s="89" t="n">
        <f aca="false">$F178*K178</f>
        <v>0</v>
      </c>
      <c r="AF178" s="89" t="n">
        <f aca="false">$F178*L178</f>
        <v>0</v>
      </c>
      <c r="AG178" s="89" t="n">
        <f aca="false">$F178*M178</f>
        <v>0</v>
      </c>
      <c r="AH178" s="89" t="n">
        <f aca="false">$F178*N178</f>
        <v>0</v>
      </c>
      <c r="AI178" s="89" t="n">
        <f aca="false">F178*O178</f>
        <v>0</v>
      </c>
      <c r="AJ178" s="93"/>
      <c r="AK178" s="89" t="n">
        <f aca="false">CHOOSE($G$3,AB178-AC178,AC178-AB178)</f>
        <v>0</v>
      </c>
      <c r="AL178" s="89" t="n">
        <f aca="false">CHOOSE($G$3,AE178-AF178,AF178-AE178)</f>
        <v>0</v>
      </c>
      <c r="AM178" s="89" t="n">
        <f aca="false">CHOOSE($G$3,AH178-AI178,AI178-AH178)</f>
        <v>0</v>
      </c>
      <c r="AN178" s="103" t="n">
        <f aca="false">SUM(AK178:AM178)</f>
        <v>0</v>
      </c>
      <c r="AP178" s="89" t="n">
        <f aca="false">CHOOSE($G$3,AA178-AB178,AB178-AA178)</f>
        <v>0</v>
      </c>
      <c r="AQ178" s="89" t="n">
        <f aca="false">CHOOSE($G$3,AD178-AE178,AE178-AD178)</f>
        <v>0</v>
      </c>
      <c r="AR178" s="89" t="n">
        <f aca="false">CHOOSE($G$3,AG178-AH178,AH178-AG178)</f>
        <v>0</v>
      </c>
      <c r="AS178" s="103" t="n">
        <f aca="false">AP178+AQ178+AR178</f>
        <v>0</v>
      </c>
      <c r="AT178" s="103"/>
      <c r="AU178" s="90" t="n">
        <f aca="false">AS178+AN178</f>
        <v>0</v>
      </c>
      <c r="AW178" s="90" t="n">
        <f aca="false">AI178+AF178+AC178</f>
        <v>0</v>
      </c>
      <c r="AX178" s="104"/>
    </row>
    <row r="179" customFormat="false" ht="12" hidden="false" customHeight="true" outlineLevel="0" collapsed="false">
      <c r="A179" s="94" t="n">
        <f aca="false">EDATE(A178,1)</f>
        <v>41974</v>
      </c>
      <c r="B179" s="95" t="n">
        <f aca="false">VLOOKUP(MONTH(A179),Volumes,3)</f>
        <v>10000</v>
      </c>
      <c r="C179" s="96"/>
      <c r="D179" s="97" t="n">
        <f aca="false">B179+C179</f>
        <v>10000</v>
      </c>
      <c r="E179" s="84" t="n">
        <f aca="false">IF(X179=0,0,IF(AND(X179=1,$H$3=1),D179*S179,IF($H$3=2,D179,"N/A")))</f>
        <v>0</v>
      </c>
      <c r="F179" s="84" t="n">
        <f aca="false">E179*W179</f>
        <v>0</v>
      </c>
      <c r="G179" s="32" t="n">
        <f aca="false">VLOOKUP($A179,Table,MATCH(G$4,Curves,0))</f>
        <v>3.631</v>
      </c>
      <c r="H179" s="98" t="n">
        <f aca="false">G179</f>
        <v>3.631</v>
      </c>
      <c r="I179" s="99" t="n">
        <f aca="false">H179</f>
        <v>3.631</v>
      </c>
      <c r="J179" s="32" t="n">
        <f aca="false">VLOOKUP($A179,Table,MATCH(J$4,Curves,0))</f>
        <v>0.0085</v>
      </c>
      <c r="K179" s="98" t="n">
        <f aca="false">J179</f>
        <v>0.0085</v>
      </c>
      <c r="L179" s="99" t="n">
        <f aca="false">K179</f>
        <v>0.0085</v>
      </c>
      <c r="M179" s="32" t="n">
        <f aca="false">VLOOKUP($A179,Table,MATCH(M$4,Curves,0))</f>
        <v>0.01</v>
      </c>
      <c r="N179" s="98" t="n">
        <f aca="false">VLOOKUP($A179,Table,MATCH(N$4,Curves,0))</f>
        <v>0.02</v>
      </c>
      <c r="O179" s="99" t="n">
        <f aca="false">N179</f>
        <v>0.02</v>
      </c>
      <c r="P179" s="100"/>
      <c r="Q179" s="99" t="n">
        <f aca="false">O179+L179+I179</f>
        <v>3.6595</v>
      </c>
      <c r="R179" s="100"/>
      <c r="S179" s="35" t="n">
        <f aca="false">A180-A179</f>
        <v>31</v>
      </c>
      <c r="T179" s="101" t="n">
        <f aca="false">CHOOSE(F$3,A180+24,A179)</f>
        <v>42029</v>
      </c>
      <c r="U179" s="35" t="n">
        <f aca="false">T179-C$3</f>
        <v>5255</v>
      </c>
      <c r="V179" s="32" t="n">
        <f aca="false">VLOOKUP($A179,Table,MATCH(V$4,Curves,0))</f>
        <v>0.070761751776586</v>
      </c>
      <c r="W179" s="102" t="n">
        <f aca="false">1/(1+CHOOSE(F$3,(V180+($K$3/10000))/2,(V179+($K$3/10000))/2))^(2*U179/365.25)</f>
        <v>0.367682081164047</v>
      </c>
      <c r="X179" s="35" t="n">
        <f aca="false">IF(AND(mthbeg&lt;=A179,mthend&gt;=A179),1,0)</f>
        <v>0</v>
      </c>
      <c r="Y179" s="35" t="n">
        <f aca="false">S179*X179</f>
        <v>0</v>
      </c>
      <c r="AA179" s="89" t="n">
        <f aca="false">F179*G179</f>
        <v>0</v>
      </c>
      <c r="AB179" s="89" t="n">
        <f aca="false">$F179*H179</f>
        <v>0</v>
      </c>
      <c r="AC179" s="89" t="n">
        <f aca="false">$F179*I179</f>
        <v>0</v>
      </c>
      <c r="AD179" s="89" t="n">
        <f aca="false">$F179*J179</f>
        <v>0</v>
      </c>
      <c r="AE179" s="89" t="n">
        <f aca="false">$F179*K179</f>
        <v>0</v>
      </c>
      <c r="AF179" s="89" t="n">
        <f aca="false">$F179*L179</f>
        <v>0</v>
      </c>
      <c r="AG179" s="89" t="n">
        <f aca="false">$F179*M179</f>
        <v>0</v>
      </c>
      <c r="AH179" s="89" t="n">
        <f aca="false">$F179*N179</f>
        <v>0</v>
      </c>
      <c r="AI179" s="89" t="n">
        <f aca="false">F179*O179</f>
        <v>0</v>
      </c>
      <c r="AJ179" s="93"/>
      <c r="AK179" s="89" t="n">
        <f aca="false">CHOOSE($G$3,AB179-AC179,AC179-AB179)</f>
        <v>0</v>
      </c>
      <c r="AL179" s="89" t="n">
        <f aca="false">CHOOSE($G$3,AE179-AF179,AF179-AE179)</f>
        <v>0</v>
      </c>
      <c r="AM179" s="89" t="n">
        <f aca="false">CHOOSE($G$3,AH179-AI179,AI179-AH179)</f>
        <v>0</v>
      </c>
      <c r="AN179" s="103" t="n">
        <f aca="false">SUM(AK179:AM179)</f>
        <v>0</v>
      </c>
      <c r="AP179" s="89" t="n">
        <f aca="false">CHOOSE($G$3,AA179-AB179,AB179-AA179)</f>
        <v>0</v>
      </c>
      <c r="AQ179" s="89" t="n">
        <f aca="false">CHOOSE($G$3,AD179-AE179,AE179-AD179)</f>
        <v>0</v>
      </c>
      <c r="AR179" s="89" t="n">
        <f aca="false">CHOOSE($G$3,AG179-AH179,AH179-AG179)</f>
        <v>0</v>
      </c>
      <c r="AS179" s="103" t="n">
        <f aca="false">AP179+AQ179+AR179</f>
        <v>0</v>
      </c>
      <c r="AT179" s="103"/>
      <c r="AU179" s="90" t="n">
        <f aca="false">AS179+AN179</f>
        <v>0</v>
      </c>
      <c r="AW179" s="90" t="n">
        <f aca="false">AI179+AF179+AC179</f>
        <v>0</v>
      </c>
      <c r="AX179" s="104"/>
    </row>
    <row r="180" customFormat="false" ht="12" hidden="false" customHeight="true" outlineLevel="0" collapsed="false">
      <c r="A180" s="94" t="n">
        <f aca="false">EDATE(A179,1)</f>
        <v>42005</v>
      </c>
      <c r="B180" s="95" t="n">
        <f aca="false">VLOOKUP(MONTH(A180),Volumes,3)</f>
        <v>10000</v>
      </c>
      <c r="C180" s="96"/>
      <c r="D180" s="97" t="n">
        <f aca="false">B180+C180</f>
        <v>10000</v>
      </c>
      <c r="E180" s="84" t="n">
        <f aca="false">IF(X180=0,0,IF(AND(X180=1,$H$3=1),D180*S180,IF($H$3=2,D180,"N/A")))</f>
        <v>0</v>
      </c>
      <c r="F180" s="84" t="n">
        <f aca="false">E180*W180</f>
        <v>0</v>
      </c>
      <c r="G180" s="32" t="n">
        <f aca="false">VLOOKUP($A180,Table,MATCH(G$4,Curves,0))</f>
        <v>3.841</v>
      </c>
      <c r="H180" s="98" t="n">
        <f aca="false">G180</f>
        <v>3.841</v>
      </c>
      <c r="I180" s="99" t="n">
        <f aca="false">H180</f>
        <v>3.841</v>
      </c>
      <c r="J180" s="32" t="n">
        <f aca="false">VLOOKUP($A180,Table,MATCH(J$4,Curves,0))</f>
        <v>0.0085</v>
      </c>
      <c r="K180" s="98" t="n">
        <f aca="false">J180</f>
        <v>0.0085</v>
      </c>
      <c r="L180" s="99" t="n">
        <f aca="false">K180</f>
        <v>0.0085</v>
      </c>
      <c r="M180" s="32" t="n">
        <f aca="false">VLOOKUP($A180,Table,MATCH(M$4,Curves,0))</f>
        <v>0.01</v>
      </c>
      <c r="N180" s="98" t="n">
        <f aca="false">VLOOKUP($A180,Table,MATCH(N$4,Curves,0))</f>
        <v>0.02</v>
      </c>
      <c r="O180" s="99" t="n">
        <f aca="false">N180</f>
        <v>0.02</v>
      </c>
      <c r="P180" s="100"/>
      <c r="Q180" s="99" t="n">
        <f aca="false">O180+L180+I180</f>
        <v>3.8695</v>
      </c>
      <c r="R180" s="100"/>
      <c r="S180" s="35" t="n">
        <f aca="false">A181-A180</f>
        <v>31</v>
      </c>
      <c r="T180" s="101" t="n">
        <f aca="false">CHOOSE(F$3,A181+24,A180)</f>
        <v>42060</v>
      </c>
      <c r="U180" s="35" t="n">
        <f aca="false">T180-C$3</f>
        <v>5286</v>
      </c>
      <c r="V180" s="32" t="n">
        <f aca="false">VLOOKUP($A180,Table,MATCH(V$4,Curves,0))</f>
        <v>0.070765708169001</v>
      </c>
      <c r="W180" s="102" t="n">
        <f aca="false">1/(1+CHOOSE(F$3,(V181+($K$3/10000))/2,(V180+($K$3/10000))/2))^(2*U180/365.25)</f>
        <v>0.365498086675738</v>
      </c>
      <c r="X180" s="35" t="n">
        <f aca="false">IF(AND(mthbeg&lt;=A180,mthend&gt;=A180),1,0)</f>
        <v>0</v>
      </c>
      <c r="Y180" s="35" t="n">
        <f aca="false">S180*X180</f>
        <v>0</v>
      </c>
      <c r="AA180" s="89" t="n">
        <f aca="false">F180*G180</f>
        <v>0</v>
      </c>
      <c r="AB180" s="89" t="n">
        <f aca="false">$F180*H180</f>
        <v>0</v>
      </c>
      <c r="AC180" s="89" t="n">
        <f aca="false">$F180*I180</f>
        <v>0</v>
      </c>
      <c r="AD180" s="89" t="n">
        <f aca="false">$F180*J180</f>
        <v>0</v>
      </c>
      <c r="AE180" s="89" t="n">
        <f aca="false">$F180*K180</f>
        <v>0</v>
      </c>
      <c r="AF180" s="89" t="n">
        <f aca="false">$F180*L180</f>
        <v>0</v>
      </c>
      <c r="AG180" s="89" t="n">
        <f aca="false">$F180*M180</f>
        <v>0</v>
      </c>
      <c r="AH180" s="89" t="n">
        <f aca="false">$F180*N180</f>
        <v>0</v>
      </c>
      <c r="AI180" s="89" t="n">
        <f aca="false">F180*O180</f>
        <v>0</v>
      </c>
      <c r="AJ180" s="93"/>
      <c r="AK180" s="89" t="n">
        <f aca="false">CHOOSE($G$3,AB180-AC180,AC180-AB180)</f>
        <v>0</v>
      </c>
      <c r="AL180" s="89" t="n">
        <f aca="false">CHOOSE($G$3,AE180-AF180,AF180-AE180)</f>
        <v>0</v>
      </c>
      <c r="AM180" s="89" t="n">
        <f aca="false">CHOOSE($G$3,AH180-AI180,AI180-AH180)</f>
        <v>0</v>
      </c>
      <c r="AN180" s="103" t="n">
        <f aca="false">SUM(AK180:AM180)</f>
        <v>0</v>
      </c>
      <c r="AP180" s="89" t="n">
        <f aca="false">CHOOSE($G$3,AA180-AB180,AB180-AA180)</f>
        <v>0</v>
      </c>
      <c r="AQ180" s="89" t="n">
        <f aca="false">CHOOSE($G$3,AD180-AE180,AE180-AD180)</f>
        <v>0</v>
      </c>
      <c r="AR180" s="89" t="n">
        <f aca="false">CHOOSE($G$3,AG180-AH180,AH180-AG180)</f>
        <v>0</v>
      </c>
      <c r="AS180" s="103" t="n">
        <f aca="false">AP180+AQ180+AR180</f>
        <v>0</v>
      </c>
      <c r="AT180" s="103"/>
      <c r="AU180" s="90" t="n">
        <f aca="false">AS180+AN180</f>
        <v>0</v>
      </c>
      <c r="AW180" s="90" t="n">
        <f aca="false">AI180+AF180+AC180</f>
        <v>0</v>
      </c>
      <c r="AX180" s="104"/>
    </row>
    <row r="181" customFormat="false" ht="12" hidden="false" customHeight="true" outlineLevel="0" collapsed="false">
      <c r="A181" s="94" t="n">
        <f aca="false">EDATE(A180,1)</f>
        <v>42036</v>
      </c>
      <c r="B181" s="95" t="n">
        <f aca="false">VLOOKUP(MONTH(A181),Volumes,3)</f>
        <v>10000</v>
      </c>
      <c r="C181" s="96"/>
      <c r="D181" s="97" t="n">
        <f aca="false">B181+C181</f>
        <v>10000</v>
      </c>
      <c r="E181" s="84" t="n">
        <f aca="false">IF(X181=0,0,IF(AND(X181=1,$H$3=1),D181*S181,IF($H$3=2,D181,"N/A")))</f>
        <v>0</v>
      </c>
      <c r="F181" s="84" t="n">
        <f aca="false">E181*W181</f>
        <v>0</v>
      </c>
      <c r="G181" s="32" t="n">
        <f aca="false">VLOOKUP($A181,Table,MATCH(G$4,Curves,0))</f>
        <v>3.759</v>
      </c>
      <c r="H181" s="98" t="n">
        <f aca="false">G181</f>
        <v>3.759</v>
      </c>
      <c r="I181" s="99" t="n">
        <f aca="false">H181</f>
        <v>3.759</v>
      </c>
      <c r="J181" s="32" t="n">
        <f aca="false">VLOOKUP($A181,Table,MATCH(J$4,Curves,0))</f>
        <v>0.0085</v>
      </c>
      <c r="K181" s="98" t="n">
        <f aca="false">J181</f>
        <v>0.0085</v>
      </c>
      <c r="L181" s="99" t="n">
        <f aca="false">K181</f>
        <v>0.0085</v>
      </c>
      <c r="M181" s="32" t="n">
        <f aca="false">VLOOKUP($A181,Table,MATCH(M$4,Curves,0))</f>
        <v>0.01</v>
      </c>
      <c r="N181" s="98" t="n">
        <f aca="false">VLOOKUP($A181,Table,MATCH(N$4,Curves,0))</f>
        <v>0.02</v>
      </c>
      <c r="O181" s="99" t="n">
        <f aca="false">N181</f>
        <v>0.02</v>
      </c>
      <c r="P181" s="100"/>
      <c r="Q181" s="99" t="n">
        <f aca="false">O181+L181+I181</f>
        <v>3.7875</v>
      </c>
      <c r="R181" s="100"/>
      <c r="S181" s="35" t="n">
        <f aca="false">A182-A181</f>
        <v>28</v>
      </c>
      <c r="T181" s="101" t="n">
        <f aca="false">CHOOSE(F$3,A182+24,A181)</f>
        <v>42088</v>
      </c>
      <c r="U181" s="35" t="n">
        <f aca="false">T181-C$3</f>
        <v>5314</v>
      </c>
      <c r="V181" s="32" t="n">
        <f aca="false">VLOOKUP($A181,Table,MATCH(V$4,Curves,0))</f>
        <v>0.07076966456142</v>
      </c>
      <c r="W181" s="102" t="n">
        <f aca="false">1/(1+CHOOSE(F$3,(V182+($K$3/10000))/2,(V181+($K$3/10000))/2))^(2*U181/365.25)</f>
        <v>0.363536396307512</v>
      </c>
      <c r="X181" s="35" t="n">
        <f aca="false">IF(AND(mthbeg&lt;=A181,mthend&gt;=A181),1,0)</f>
        <v>0</v>
      </c>
      <c r="Y181" s="35" t="n">
        <f aca="false">S181*X181</f>
        <v>0</v>
      </c>
      <c r="AA181" s="89" t="n">
        <f aca="false">F181*G181</f>
        <v>0</v>
      </c>
      <c r="AB181" s="89" t="n">
        <f aca="false">$F181*H181</f>
        <v>0</v>
      </c>
      <c r="AC181" s="89" t="n">
        <f aca="false">$F181*I181</f>
        <v>0</v>
      </c>
      <c r="AD181" s="89" t="n">
        <f aca="false">$F181*J181</f>
        <v>0</v>
      </c>
      <c r="AE181" s="89" t="n">
        <f aca="false">$F181*K181</f>
        <v>0</v>
      </c>
      <c r="AF181" s="89" t="n">
        <f aca="false">$F181*L181</f>
        <v>0</v>
      </c>
      <c r="AG181" s="89" t="n">
        <f aca="false">$F181*M181</f>
        <v>0</v>
      </c>
      <c r="AH181" s="89" t="n">
        <f aca="false">$F181*N181</f>
        <v>0</v>
      </c>
      <c r="AI181" s="89" t="n">
        <f aca="false">F181*O181</f>
        <v>0</v>
      </c>
      <c r="AJ181" s="93"/>
      <c r="AK181" s="89" t="n">
        <f aca="false">CHOOSE($G$3,AB181-AC181,AC181-AB181)</f>
        <v>0</v>
      </c>
      <c r="AL181" s="89" t="n">
        <f aca="false">CHOOSE($G$3,AE181-AF181,AF181-AE181)</f>
        <v>0</v>
      </c>
      <c r="AM181" s="89" t="n">
        <f aca="false">CHOOSE($G$3,AH181-AI181,AI181-AH181)</f>
        <v>0</v>
      </c>
      <c r="AN181" s="103" t="n">
        <f aca="false">SUM(AK181:AM181)</f>
        <v>0</v>
      </c>
      <c r="AP181" s="89" t="n">
        <f aca="false">CHOOSE($G$3,AA181-AB181,AB181-AA181)</f>
        <v>0</v>
      </c>
      <c r="AQ181" s="89" t="n">
        <f aca="false">CHOOSE($G$3,AD181-AE181,AE181-AD181)</f>
        <v>0</v>
      </c>
      <c r="AR181" s="89" t="n">
        <f aca="false">CHOOSE($G$3,AG181-AH181,AH181-AG181)</f>
        <v>0</v>
      </c>
      <c r="AS181" s="103" t="n">
        <f aca="false">AP181+AQ181+AR181</f>
        <v>0</v>
      </c>
      <c r="AT181" s="103"/>
      <c r="AU181" s="90" t="n">
        <f aca="false">AS181+AN181</f>
        <v>0</v>
      </c>
      <c r="AW181" s="90" t="n">
        <f aca="false">AI181+AF181+AC181</f>
        <v>0</v>
      </c>
      <c r="AX181" s="104"/>
    </row>
    <row r="182" customFormat="false" ht="12" hidden="false" customHeight="true" outlineLevel="0" collapsed="false">
      <c r="A182" s="94" t="n">
        <f aca="false">EDATE(A181,1)</f>
        <v>42064</v>
      </c>
      <c r="B182" s="95" t="n">
        <f aca="false">VLOOKUP(MONTH(A182),Volumes,3)</f>
        <v>10000</v>
      </c>
      <c r="C182" s="96"/>
      <c r="D182" s="97" t="n">
        <f aca="false">B182+C182</f>
        <v>10000</v>
      </c>
      <c r="E182" s="84" t="n">
        <f aca="false">IF(X182=0,0,IF(AND(X182=1,$H$3=1),D182*S182,IF($H$3=2,D182,"N/A")))</f>
        <v>0</v>
      </c>
      <c r="F182" s="84" t="n">
        <f aca="false">E182*W182</f>
        <v>0</v>
      </c>
      <c r="G182" s="32" t="n">
        <f aca="false">VLOOKUP($A182,Table,MATCH(G$4,Curves,0))</f>
        <v>3.655</v>
      </c>
      <c r="H182" s="98" t="n">
        <f aca="false">G182</f>
        <v>3.655</v>
      </c>
      <c r="I182" s="99" t="n">
        <f aca="false">H182</f>
        <v>3.655</v>
      </c>
      <c r="J182" s="32" t="n">
        <f aca="false">VLOOKUP($A182,Table,MATCH(J$4,Curves,0))</f>
        <v>0.0085</v>
      </c>
      <c r="K182" s="98" t="n">
        <f aca="false">J182</f>
        <v>0.0085</v>
      </c>
      <c r="L182" s="99" t="n">
        <f aca="false">K182</f>
        <v>0.0085</v>
      </c>
      <c r="M182" s="32" t="n">
        <f aca="false">VLOOKUP($A182,Table,MATCH(M$4,Curves,0))</f>
        <v>0.01</v>
      </c>
      <c r="N182" s="98" t="n">
        <f aca="false">VLOOKUP($A182,Table,MATCH(N$4,Curves,0))</f>
        <v>0.02</v>
      </c>
      <c r="O182" s="99" t="n">
        <f aca="false">N182</f>
        <v>0.02</v>
      </c>
      <c r="P182" s="100"/>
      <c r="Q182" s="99" t="n">
        <f aca="false">O182+L182+I182</f>
        <v>3.6835</v>
      </c>
      <c r="R182" s="100"/>
      <c r="S182" s="35" t="n">
        <f aca="false">A183-A182</f>
        <v>31</v>
      </c>
      <c r="T182" s="101" t="n">
        <f aca="false">CHOOSE(F$3,A183+24,A182)</f>
        <v>42119</v>
      </c>
      <c r="U182" s="35" t="n">
        <f aca="false">T182-C$3</f>
        <v>5345</v>
      </c>
      <c r="V182" s="32" t="n">
        <f aca="false">VLOOKUP($A182,Table,MATCH(V$4,Curves,0))</f>
        <v>0.070773238077158</v>
      </c>
      <c r="W182" s="102" t="n">
        <f aca="false">1/(1+CHOOSE(F$3,(V183+($K$3/10000))/2,(V182+($K$3/10000))/2))^(2*U182/365.25)</f>
        <v>0.361376580724564</v>
      </c>
      <c r="X182" s="35" t="n">
        <f aca="false">IF(AND(mthbeg&lt;=A182,mthend&gt;=A182),1,0)</f>
        <v>0</v>
      </c>
      <c r="Y182" s="35" t="n">
        <f aca="false">S182*X182</f>
        <v>0</v>
      </c>
      <c r="AA182" s="89" t="n">
        <f aca="false">F182*G182</f>
        <v>0</v>
      </c>
      <c r="AB182" s="89" t="n">
        <f aca="false">$F182*H182</f>
        <v>0</v>
      </c>
      <c r="AC182" s="89" t="n">
        <f aca="false">$F182*I182</f>
        <v>0</v>
      </c>
      <c r="AD182" s="89" t="n">
        <f aca="false">$F182*J182</f>
        <v>0</v>
      </c>
      <c r="AE182" s="89" t="n">
        <f aca="false">$F182*K182</f>
        <v>0</v>
      </c>
      <c r="AF182" s="89" t="n">
        <f aca="false">$F182*L182</f>
        <v>0</v>
      </c>
      <c r="AG182" s="89" t="n">
        <f aca="false">$F182*M182</f>
        <v>0</v>
      </c>
      <c r="AH182" s="89" t="n">
        <f aca="false">$F182*N182</f>
        <v>0</v>
      </c>
      <c r="AI182" s="89" t="n">
        <f aca="false">F182*O182</f>
        <v>0</v>
      </c>
      <c r="AJ182" s="93"/>
      <c r="AK182" s="89" t="n">
        <f aca="false">CHOOSE($G$3,AB182-AC182,AC182-AB182)</f>
        <v>0</v>
      </c>
      <c r="AL182" s="89" t="n">
        <f aca="false">CHOOSE($G$3,AE182-AF182,AF182-AE182)</f>
        <v>0</v>
      </c>
      <c r="AM182" s="89" t="n">
        <f aca="false">CHOOSE($G$3,AH182-AI182,AI182-AH182)</f>
        <v>0</v>
      </c>
      <c r="AN182" s="103" t="n">
        <f aca="false">SUM(AK182:AM182)</f>
        <v>0</v>
      </c>
      <c r="AP182" s="89" t="n">
        <f aca="false">CHOOSE($G$3,AA182-AB182,AB182-AA182)</f>
        <v>0</v>
      </c>
      <c r="AQ182" s="89" t="n">
        <f aca="false">CHOOSE($G$3,AD182-AE182,AE182-AD182)</f>
        <v>0</v>
      </c>
      <c r="AR182" s="89" t="n">
        <f aca="false">CHOOSE($G$3,AG182-AH182,AH182-AG182)</f>
        <v>0</v>
      </c>
      <c r="AS182" s="103" t="n">
        <f aca="false">AP182+AQ182+AR182</f>
        <v>0</v>
      </c>
      <c r="AT182" s="103"/>
      <c r="AU182" s="90" t="n">
        <f aca="false">AS182+AN182</f>
        <v>0</v>
      </c>
      <c r="AW182" s="90" t="n">
        <f aca="false">AI182+AF182+AC182</f>
        <v>0</v>
      </c>
      <c r="AX182" s="104"/>
    </row>
    <row r="183" customFormat="false" ht="12" hidden="false" customHeight="true" outlineLevel="0" collapsed="false">
      <c r="A183" s="94" t="n">
        <f aca="false">EDATE(A182,1)</f>
        <v>42095</v>
      </c>
      <c r="B183" s="95" t="n">
        <f aca="false">VLOOKUP(MONTH(A183),Volumes,3)</f>
        <v>10000</v>
      </c>
      <c r="C183" s="96"/>
      <c r="D183" s="97" t="n">
        <f aca="false">B183+C183</f>
        <v>10000</v>
      </c>
      <c r="E183" s="84" t="n">
        <f aca="false">IF(X183=0,0,IF(AND(X183=1,$H$3=1),D183*S183,IF($H$3=2,D183,"N/A")))</f>
        <v>0</v>
      </c>
      <c r="F183" s="84" t="n">
        <f aca="false">E183*W183</f>
        <v>0</v>
      </c>
      <c r="G183" s="32" t="n">
        <f aca="false">VLOOKUP($A183,Table,MATCH(G$4,Curves,0))</f>
        <v>3.551</v>
      </c>
      <c r="H183" s="98" t="n">
        <f aca="false">G183</f>
        <v>3.551</v>
      </c>
      <c r="I183" s="99" t="n">
        <f aca="false">H183</f>
        <v>3.551</v>
      </c>
      <c r="J183" s="32" t="n">
        <f aca="false">VLOOKUP($A183,Table,MATCH(J$4,Curves,0))</f>
        <v>0.021</v>
      </c>
      <c r="K183" s="98" t="n">
        <f aca="false">J183</f>
        <v>0.021</v>
      </c>
      <c r="L183" s="99" t="n">
        <f aca="false">K183</f>
        <v>0.021</v>
      </c>
      <c r="M183" s="32" t="n">
        <f aca="false">VLOOKUP($A183,Table,MATCH(M$4,Curves,0))</f>
        <v>0.01</v>
      </c>
      <c r="N183" s="98" t="n">
        <f aca="false">VLOOKUP($A183,Table,MATCH(N$4,Curves,0))</f>
        <v>0.02</v>
      </c>
      <c r="O183" s="99" t="n">
        <f aca="false">N183</f>
        <v>0.02</v>
      </c>
      <c r="P183" s="100"/>
      <c r="Q183" s="99" t="n">
        <f aca="false">O183+L183+I183</f>
        <v>3.592</v>
      </c>
      <c r="R183" s="100"/>
      <c r="S183" s="35" t="n">
        <f aca="false">A184-A183</f>
        <v>30</v>
      </c>
      <c r="T183" s="101" t="n">
        <f aca="false">CHOOSE(F$3,A184+24,A183)</f>
        <v>42149</v>
      </c>
      <c r="U183" s="35" t="n">
        <f aca="false">T183-C$3</f>
        <v>5375</v>
      </c>
      <c r="V183" s="32" t="n">
        <f aca="false">VLOOKUP($A183,Table,MATCH(V$4,Curves,0))</f>
        <v>0.070777194469587</v>
      </c>
      <c r="W183" s="102" t="n">
        <f aca="false">1/(1+CHOOSE(F$3,(V184+($K$3/10000))/2,(V183+($K$3/10000))/2))^(2*U183/365.25)</f>
        <v>0.359298433056206</v>
      </c>
      <c r="X183" s="35" t="n">
        <f aca="false">IF(AND(mthbeg&lt;=A183,mthend&gt;=A183),1,0)</f>
        <v>0</v>
      </c>
      <c r="Y183" s="35" t="n">
        <f aca="false">S183*X183</f>
        <v>0</v>
      </c>
      <c r="AA183" s="89" t="n">
        <f aca="false">F183*G183</f>
        <v>0</v>
      </c>
      <c r="AB183" s="89" t="n">
        <f aca="false">$F183*H183</f>
        <v>0</v>
      </c>
      <c r="AC183" s="89" t="n">
        <f aca="false">$F183*I183</f>
        <v>0</v>
      </c>
      <c r="AD183" s="89" t="n">
        <f aca="false">$F183*J183</f>
        <v>0</v>
      </c>
      <c r="AE183" s="89" t="n">
        <f aca="false">$F183*K183</f>
        <v>0</v>
      </c>
      <c r="AF183" s="89" t="n">
        <f aca="false">$F183*L183</f>
        <v>0</v>
      </c>
      <c r="AG183" s="89" t="n">
        <f aca="false">$F183*M183</f>
        <v>0</v>
      </c>
      <c r="AH183" s="89" t="n">
        <f aca="false">$F183*N183</f>
        <v>0</v>
      </c>
      <c r="AI183" s="89" t="n">
        <f aca="false">F183*O183</f>
        <v>0</v>
      </c>
      <c r="AJ183" s="93"/>
      <c r="AK183" s="89" t="n">
        <f aca="false">CHOOSE($G$3,AB183-AC183,AC183-AB183)</f>
        <v>0</v>
      </c>
      <c r="AL183" s="89" t="n">
        <f aca="false">CHOOSE($G$3,AE183-AF183,AF183-AE183)</f>
        <v>0</v>
      </c>
      <c r="AM183" s="89" t="n">
        <f aca="false">CHOOSE($G$3,AH183-AI183,AI183-AH183)</f>
        <v>0</v>
      </c>
      <c r="AN183" s="103" t="n">
        <f aca="false">SUM(AK183:AM183)</f>
        <v>0</v>
      </c>
      <c r="AP183" s="89" t="n">
        <f aca="false">CHOOSE($G$3,AA183-AB183,AB183-AA183)</f>
        <v>0</v>
      </c>
      <c r="AQ183" s="89" t="n">
        <f aca="false">CHOOSE($G$3,AD183-AE183,AE183-AD183)</f>
        <v>0</v>
      </c>
      <c r="AR183" s="89" t="n">
        <f aca="false">CHOOSE($G$3,AG183-AH183,AH183-AG183)</f>
        <v>0</v>
      </c>
      <c r="AS183" s="103" t="n">
        <f aca="false">AP183+AQ183+AR183</f>
        <v>0</v>
      </c>
      <c r="AT183" s="103"/>
      <c r="AU183" s="90" t="n">
        <f aca="false">AS183+AN183</f>
        <v>0</v>
      </c>
      <c r="AW183" s="90" t="n">
        <f aca="false">AI183+AF183+AC183</f>
        <v>0</v>
      </c>
      <c r="AX183" s="104"/>
    </row>
    <row r="184" customFormat="false" ht="12" hidden="false" customHeight="true" outlineLevel="0" collapsed="false">
      <c r="A184" s="94" t="n">
        <f aca="false">EDATE(A183,1)</f>
        <v>42125</v>
      </c>
      <c r="B184" s="95" t="n">
        <f aca="false">VLOOKUP(MONTH(A184),Volumes,3)</f>
        <v>10000</v>
      </c>
      <c r="C184" s="96"/>
      <c r="D184" s="97" t="n">
        <f aca="false">B184+C184</f>
        <v>10000</v>
      </c>
      <c r="E184" s="84" t="n">
        <f aca="false">IF(X184=0,0,IF(AND(X184=1,$H$3=1),D184*S184,IF($H$3=2,D184,"N/A")))</f>
        <v>0</v>
      </c>
      <c r="F184" s="84" t="n">
        <f aca="false">E184*W184</f>
        <v>0</v>
      </c>
      <c r="G184" s="32" t="n">
        <f aca="false">VLOOKUP($A184,Table,MATCH(G$4,Curves,0))</f>
        <v>3.548</v>
      </c>
      <c r="H184" s="98" t="n">
        <f aca="false">G184</f>
        <v>3.548</v>
      </c>
      <c r="I184" s="99" t="n">
        <f aca="false">H184</f>
        <v>3.548</v>
      </c>
      <c r="J184" s="32" t="n">
        <f aca="false">VLOOKUP($A184,Table,MATCH(J$4,Curves,0))</f>
        <v>0.021</v>
      </c>
      <c r="K184" s="98" t="n">
        <f aca="false">J184</f>
        <v>0.021</v>
      </c>
      <c r="L184" s="99" t="n">
        <f aca="false">K184</f>
        <v>0.021</v>
      </c>
      <c r="M184" s="32" t="n">
        <f aca="false">VLOOKUP($A184,Table,MATCH(M$4,Curves,0))</f>
        <v>0.01</v>
      </c>
      <c r="N184" s="98" t="n">
        <f aca="false">VLOOKUP($A184,Table,MATCH(N$4,Curves,0))</f>
        <v>0.02</v>
      </c>
      <c r="O184" s="99" t="n">
        <f aca="false">N184</f>
        <v>0.02</v>
      </c>
      <c r="P184" s="100"/>
      <c r="Q184" s="99" t="n">
        <f aca="false">O184+L184+I184</f>
        <v>3.589</v>
      </c>
      <c r="R184" s="100"/>
      <c r="S184" s="35" t="n">
        <f aca="false">A185-A184</f>
        <v>31</v>
      </c>
      <c r="T184" s="101" t="n">
        <f aca="false">CHOOSE(F$3,A185+24,A184)</f>
        <v>42180</v>
      </c>
      <c r="U184" s="35" t="n">
        <f aca="false">T184-C$3</f>
        <v>5406</v>
      </c>
      <c r="V184" s="32" t="n">
        <f aca="false">VLOOKUP($A184,Table,MATCH(V$4,Curves,0))</f>
        <v>0.070781023236459</v>
      </c>
      <c r="W184" s="102" t="n">
        <f aca="false">1/(1+CHOOSE(F$3,(V185+($K$3/10000))/2,(V184+($K$3/10000))/2))^(2*U184/365.25)</f>
        <v>0.357163339961812</v>
      </c>
      <c r="X184" s="35" t="n">
        <f aca="false">IF(AND(mthbeg&lt;=A184,mthend&gt;=A184),1,0)</f>
        <v>0</v>
      </c>
      <c r="Y184" s="35" t="n">
        <f aca="false">S184*X184</f>
        <v>0</v>
      </c>
      <c r="AA184" s="89" t="n">
        <f aca="false">F184*G184</f>
        <v>0</v>
      </c>
      <c r="AB184" s="89" t="n">
        <f aca="false">$F184*H184</f>
        <v>0</v>
      </c>
      <c r="AC184" s="89" t="n">
        <f aca="false">$F184*I184</f>
        <v>0</v>
      </c>
      <c r="AD184" s="89" t="n">
        <f aca="false">$F184*J184</f>
        <v>0</v>
      </c>
      <c r="AE184" s="89" t="n">
        <f aca="false">$F184*K184</f>
        <v>0</v>
      </c>
      <c r="AF184" s="89" t="n">
        <f aca="false">$F184*L184</f>
        <v>0</v>
      </c>
      <c r="AG184" s="89" t="n">
        <f aca="false">$F184*M184</f>
        <v>0</v>
      </c>
      <c r="AH184" s="89" t="n">
        <f aca="false">$F184*N184</f>
        <v>0</v>
      </c>
      <c r="AI184" s="89" t="n">
        <f aca="false">F184*O184</f>
        <v>0</v>
      </c>
      <c r="AJ184" s="93"/>
      <c r="AK184" s="89" t="n">
        <f aca="false">CHOOSE($G$3,AB184-AC184,AC184-AB184)</f>
        <v>0</v>
      </c>
      <c r="AL184" s="89" t="n">
        <f aca="false">CHOOSE($G$3,AE184-AF184,AF184-AE184)</f>
        <v>0</v>
      </c>
      <c r="AM184" s="89" t="n">
        <f aca="false">CHOOSE($G$3,AH184-AI184,AI184-AH184)</f>
        <v>0</v>
      </c>
      <c r="AN184" s="103" t="n">
        <f aca="false">SUM(AK184:AM184)</f>
        <v>0</v>
      </c>
      <c r="AP184" s="89" t="n">
        <f aca="false">CHOOSE($G$3,AA184-AB184,AB184-AA184)</f>
        <v>0</v>
      </c>
      <c r="AQ184" s="89" t="n">
        <f aca="false">CHOOSE($G$3,AD184-AE184,AE184-AD184)</f>
        <v>0</v>
      </c>
      <c r="AR184" s="89" t="n">
        <f aca="false">CHOOSE($G$3,AG184-AH184,AH184-AG184)</f>
        <v>0</v>
      </c>
      <c r="AS184" s="103" t="n">
        <f aca="false">AP184+AQ184+AR184</f>
        <v>0</v>
      </c>
      <c r="AT184" s="103"/>
      <c r="AU184" s="90" t="n">
        <f aca="false">AS184+AN184</f>
        <v>0</v>
      </c>
      <c r="AW184" s="90" t="n">
        <f aca="false">AI184+AF184+AC184</f>
        <v>0</v>
      </c>
      <c r="AX184" s="104"/>
    </row>
    <row r="185" customFormat="false" ht="12" hidden="false" customHeight="true" outlineLevel="0" collapsed="false">
      <c r="A185" s="94" t="n">
        <f aca="false">EDATE(A184,1)</f>
        <v>42156</v>
      </c>
      <c r="B185" s="95" t="n">
        <f aca="false">VLOOKUP(MONTH(A185),Volumes,3)</f>
        <v>10000</v>
      </c>
      <c r="C185" s="96"/>
      <c r="D185" s="97" t="n">
        <f aca="false">B185+C185</f>
        <v>10000</v>
      </c>
      <c r="E185" s="84" t="n">
        <f aca="false">IF(X185=0,0,IF(AND(X185=1,$H$3=1),D185*S185,IF($H$3=2,D185,"N/A")))</f>
        <v>0</v>
      </c>
      <c r="F185" s="84" t="n">
        <f aca="false">E185*W185</f>
        <v>0</v>
      </c>
      <c r="G185" s="32" t="n">
        <f aca="false">VLOOKUP($A185,Table,MATCH(G$4,Curves,0))</f>
        <v>3.592</v>
      </c>
      <c r="H185" s="98" t="n">
        <f aca="false">G185</f>
        <v>3.592</v>
      </c>
      <c r="I185" s="99" t="n">
        <f aca="false">H185</f>
        <v>3.592</v>
      </c>
      <c r="J185" s="32" t="n">
        <f aca="false">VLOOKUP($A185,Table,MATCH(J$4,Curves,0))</f>
        <v>0.021</v>
      </c>
      <c r="K185" s="98" t="n">
        <f aca="false">J185</f>
        <v>0.021</v>
      </c>
      <c r="L185" s="99" t="n">
        <f aca="false">K185</f>
        <v>0.021</v>
      </c>
      <c r="M185" s="32" t="n">
        <f aca="false">VLOOKUP($A185,Table,MATCH(M$4,Curves,0))</f>
        <v>0.01</v>
      </c>
      <c r="N185" s="98" t="n">
        <f aca="false">VLOOKUP($A185,Table,MATCH(N$4,Curves,0))</f>
        <v>0.02</v>
      </c>
      <c r="O185" s="99" t="n">
        <f aca="false">N185</f>
        <v>0.02</v>
      </c>
      <c r="P185" s="100"/>
      <c r="Q185" s="99" t="n">
        <f aca="false">O185+L185+I185</f>
        <v>3.633</v>
      </c>
      <c r="R185" s="100"/>
      <c r="S185" s="35" t="n">
        <f aca="false">A186-A185</f>
        <v>30</v>
      </c>
      <c r="T185" s="101" t="n">
        <f aca="false">CHOOSE(F$3,A186+24,A185)</f>
        <v>42210</v>
      </c>
      <c r="U185" s="35" t="n">
        <f aca="false">T185-C$3</f>
        <v>5436</v>
      </c>
      <c r="V185" s="32" t="n">
        <f aca="false">VLOOKUP($A185,Table,MATCH(V$4,Curves,0))</f>
        <v>0.070784979628898</v>
      </c>
      <c r="W185" s="102" t="n">
        <f aca="false">1/(1+CHOOSE(F$3,(V186+($K$3/10000))/2,(V185+($K$3/10000))/2))^(2*U185/365.25)</f>
        <v>0.35510898259194</v>
      </c>
      <c r="X185" s="35" t="n">
        <f aca="false">IF(AND(mthbeg&lt;=A185,mthend&gt;=A185),1,0)</f>
        <v>0</v>
      </c>
      <c r="Y185" s="35" t="n">
        <f aca="false">S185*X185</f>
        <v>0</v>
      </c>
      <c r="AA185" s="89" t="n">
        <f aca="false">F185*G185</f>
        <v>0</v>
      </c>
      <c r="AB185" s="89" t="n">
        <f aca="false">$F185*H185</f>
        <v>0</v>
      </c>
      <c r="AC185" s="89" t="n">
        <f aca="false">$F185*I185</f>
        <v>0</v>
      </c>
      <c r="AD185" s="89" t="n">
        <f aca="false">$F185*J185</f>
        <v>0</v>
      </c>
      <c r="AE185" s="89" t="n">
        <f aca="false">$F185*K185</f>
        <v>0</v>
      </c>
      <c r="AF185" s="89" t="n">
        <f aca="false">$F185*L185</f>
        <v>0</v>
      </c>
      <c r="AG185" s="89" t="n">
        <f aca="false">$F185*M185</f>
        <v>0</v>
      </c>
      <c r="AH185" s="89" t="n">
        <f aca="false">$F185*N185</f>
        <v>0</v>
      </c>
      <c r="AI185" s="89" t="n">
        <f aca="false">F185*O185</f>
        <v>0</v>
      </c>
      <c r="AJ185" s="93"/>
      <c r="AK185" s="89" t="n">
        <f aca="false">CHOOSE($G$3,AB185-AC185,AC185-AB185)</f>
        <v>0</v>
      </c>
      <c r="AL185" s="89" t="n">
        <f aca="false">CHOOSE($G$3,AE185-AF185,AF185-AE185)</f>
        <v>0</v>
      </c>
      <c r="AM185" s="89" t="n">
        <f aca="false">CHOOSE($G$3,AH185-AI185,AI185-AH185)</f>
        <v>0</v>
      </c>
      <c r="AN185" s="103" t="n">
        <f aca="false">SUM(AK185:AM185)</f>
        <v>0</v>
      </c>
      <c r="AP185" s="89" t="n">
        <f aca="false">CHOOSE($G$3,AA185-AB185,AB185-AA185)</f>
        <v>0</v>
      </c>
      <c r="AQ185" s="89" t="n">
        <f aca="false">CHOOSE($G$3,AD185-AE185,AE185-AD185)</f>
        <v>0</v>
      </c>
      <c r="AR185" s="89" t="n">
        <f aca="false">CHOOSE($G$3,AG185-AH185,AH185-AG185)</f>
        <v>0</v>
      </c>
      <c r="AS185" s="103" t="n">
        <f aca="false">AP185+AQ185+AR185</f>
        <v>0</v>
      </c>
      <c r="AT185" s="103"/>
      <c r="AU185" s="90" t="n">
        <f aca="false">AS185+AN185</f>
        <v>0</v>
      </c>
      <c r="AW185" s="90" t="n">
        <f aca="false">AI185+AF185+AC185</f>
        <v>0</v>
      </c>
      <c r="AX185" s="104"/>
    </row>
    <row r="186" customFormat="false" ht="12" hidden="false" customHeight="true" outlineLevel="0" collapsed="false">
      <c r="A186" s="94" t="n">
        <f aca="false">EDATE(A185,1)</f>
        <v>42186</v>
      </c>
      <c r="B186" s="95" t="n">
        <f aca="false">VLOOKUP(MONTH(A186),Volumes,3)</f>
        <v>10000</v>
      </c>
      <c r="C186" s="96"/>
      <c r="D186" s="97" t="n">
        <f aca="false">B186+C186</f>
        <v>10000</v>
      </c>
      <c r="E186" s="84" t="n">
        <f aca="false">IF(X186=0,0,IF(AND(X186=1,$H$3=1),D186*S186,IF($H$3=2,D186,"N/A")))</f>
        <v>0</v>
      </c>
      <c r="F186" s="84" t="n">
        <f aca="false">E186*W186</f>
        <v>0</v>
      </c>
      <c r="G186" s="32" t="n">
        <f aca="false">VLOOKUP($A186,Table,MATCH(G$4,Curves,0))</f>
        <v>3.604</v>
      </c>
      <c r="H186" s="98" t="n">
        <f aca="false">G186</f>
        <v>3.604</v>
      </c>
      <c r="I186" s="99" t="n">
        <f aca="false">H186</f>
        <v>3.604</v>
      </c>
      <c r="J186" s="32" t="n">
        <f aca="false">VLOOKUP($A186,Table,MATCH(J$4,Curves,0))</f>
        <v>0.021</v>
      </c>
      <c r="K186" s="98" t="n">
        <f aca="false">J186</f>
        <v>0.021</v>
      </c>
      <c r="L186" s="99" t="n">
        <f aca="false">K186</f>
        <v>0.021</v>
      </c>
      <c r="M186" s="32" t="n">
        <f aca="false">VLOOKUP($A186,Table,MATCH(M$4,Curves,0))</f>
        <v>0.01</v>
      </c>
      <c r="N186" s="98" t="n">
        <f aca="false">VLOOKUP($A186,Table,MATCH(N$4,Curves,0))</f>
        <v>0.02</v>
      </c>
      <c r="O186" s="99" t="n">
        <f aca="false">N186</f>
        <v>0.02</v>
      </c>
      <c r="P186" s="100"/>
      <c r="Q186" s="99" t="n">
        <f aca="false">O186+L186+I186</f>
        <v>3.645</v>
      </c>
      <c r="R186" s="100"/>
      <c r="S186" s="35" t="n">
        <f aca="false">A187-A186</f>
        <v>31</v>
      </c>
      <c r="T186" s="101" t="n">
        <f aca="false">CHOOSE(F$3,A187+24,A186)</f>
        <v>42241</v>
      </c>
      <c r="U186" s="35" t="n">
        <f aca="false">T186-C$3</f>
        <v>5467</v>
      </c>
      <c r="V186" s="32" t="n">
        <f aca="false">VLOOKUP($A186,Table,MATCH(V$4,Curves,0))</f>
        <v>0.07078880839578</v>
      </c>
      <c r="W186" s="102" t="n">
        <f aca="false">1/(1+CHOOSE(F$3,(V187+($K$3/10000))/2,(V186+($K$3/10000))/2))^(2*U186/365.25)</f>
        <v>0.352998334397619</v>
      </c>
      <c r="X186" s="35" t="n">
        <f aca="false">IF(AND(mthbeg&lt;=A186,mthend&gt;=A186),1,0)</f>
        <v>0</v>
      </c>
      <c r="Y186" s="35" t="n">
        <f aca="false">S186*X186</f>
        <v>0</v>
      </c>
      <c r="AA186" s="89" t="n">
        <f aca="false">F186*G186</f>
        <v>0</v>
      </c>
      <c r="AB186" s="89" t="n">
        <f aca="false">$F186*H186</f>
        <v>0</v>
      </c>
      <c r="AC186" s="89" t="n">
        <f aca="false">$F186*I186</f>
        <v>0</v>
      </c>
      <c r="AD186" s="89" t="n">
        <f aca="false">$F186*J186</f>
        <v>0</v>
      </c>
      <c r="AE186" s="89" t="n">
        <f aca="false">$F186*K186</f>
        <v>0</v>
      </c>
      <c r="AF186" s="89" t="n">
        <f aca="false">$F186*L186</f>
        <v>0</v>
      </c>
      <c r="AG186" s="89" t="n">
        <f aca="false">$F186*M186</f>
        <v>0</v>
      </c>
      <c r="AH186" s="89" t="n">
        <f aca="false">$F186*N186</f>
        <v>0</v>
      </c>
      <c r="AI186" s="89" t="n">
        <f aca="false">F186*O186</f>
        <v>0</v>
      </c>
      <c r="AJ186" s="93"/>
      <c r="AK186" s="89" t="n">
        <f aca="false">CHOOSE($G$3,AB186-AC186,AC186-AB186)</f>
        <v>0</v>
      </c>
      <c r="AL186" s="89" t="n">
        <f aca="false">CHOOSE($G$3,AE186-AF186,AF186-AE186)</f>
        <v>0</v>
      </c>
      <c r="AM186" s="89" t="n">
        <f aca="false">CHOOSE($G$3,AH186-AI186,AI186-AH186)</f>
        <v>0</v>
      </c>
      <c r="AN186" s="103" t="n">
        <f aca="false">SUM(AK186:AM186)</f>
        <v>0</v>
      </c>
      <c r="AP186" s="89" t="n">
        <f aca="false">CHOOSE($G$3,AA186-AB186,AB186-AA186)</f>
        <v>0</v>
      </c>
      <c r="AQ186" s="89" t="n">
        <f aca="false">CHOOSE($G$3,AD186-AE186,AE186-AD186)</f>
        <v>0</v>
      </c>
      <c r="AR186" s="89" t="n">
        <f aca="false">CHOOSE($G$3,AG186-AH186,AH186-AG186)</f>
        <v>0</v>
      </c>
      <c r="AS186" s="103" t="n">
        <f aca="false">AP186+AQ186+AR186</f>
        <v>0</v>
      </c>
      <c r="AT186" s="103"/>
      <c r="AU186" s="90" t="n">
        <f aca="false">AS186+AN186</f>
        <v>0</v>
      </c>
      <c r="AW186" s="90" t="n">
        <f aca="false">AI186+AF186+AC186</f>
        <v>0</v>
      </c>
      <c r="AX186" s="104"/>
    </row>
    <row r="187" customFormat="false" ht="12" hidden="false" customHeight="true" outlineLevel="0" collapsed="false">
      <c r="A187" s="94" t="n">
        <f aca="false">EDATE(A186,1)</f>
        <v>42217</v>
      </c>
      <c r="B187" s="95" t="n">
        <f aca="false">VLOOKUP(MONTH(A187),Volumes,3)</f>
        <v>10000</v>
      </c>
      <c r="C187" s="96"/>
      <c r="D187" s="97" t="n">
        <f aca="false">B187+C187</f>
        <v>10000</v>
      </c>
      <c r="E187" s="84" t="n">
        <f aca="false">IF(X187=0,0,IF(AND(X187=1,$H$3=1),D187*S187,IF($H$3=2,D187,"N/A")))</f>
        <v>0</v>
      </c>
      <c r="F187" s="84" t="n">
        <f aca="false">E187*W187</f>
        <v>0</v>
      </c>
      <c r="G187" s="32" t="n">
        <f aca="false">VLOOKUP($A187,Table,MATCH(G$4,Curves,0))</f>
        <v>3.625</v>
      </c>
      <c r="H187" s="98" t="n">
        <f aca="false">G187</f>
        <v>3.625</v>
      </c>
      <c r="I187" s="99" t="n">
        <f aca="false">H187</f>
        <v>3.625</v>
      </c>
      <c r="J187" s="32" t="n">
        <f aca="false">VLOOKUP($A187,Table,MATCH(J$4,Curves,0))</f>
        <v>0.021</v>
      </c>
      <c r="K187" s="98" t="n">
        <f aca="false">J187</f>
        <v>0.021</v>
      </c>
      <c r="L187" s="99" t="n">
        <f aca="false">K187</f>
        <v>0.021</v>
      </c>
      <c r="M187" s="32" t="n">
        <f aca="false">VLOOKUP($A187,Table,MATCH(M$4,Curves,0))</f>
        <v>0.01</v>
      </c>
      <c r="N187" s="98" t="n">
        <f aca="false">VLOOKUP($A187,Table,MATCH(N$4,Curves,0))</f>
        <v>0.02</v>
      </c>
      <c r="O187" s="99" t="n">
        <f aca="false">N187</f>
        <v>0.02</v>
      </c>
      <c r="P187" s="100"/>
      <c r="Q187" s="99" t="n">
        <f aca="false">O187+L187+I187</f>
        <v>3.666</v>
      </c>
      <c r="R187" s="100"/>
      <c r="S187" s="35" t="n">
        <f aca="false">A188-A187</f>
        <v>31</v>
      </c>
      <c r="T187" s="101" t="n">
        <f aca="false">CHOOSE(F$3,A188+24,A187)</f>
        <v>42272</v>
      </c>
      <c r="U187" s="35" t="n">
        <f aca="false">T187-C$3</f>
        <v>5498</v>
      </c>
      <c r="V187" s="32" t="n">
        <f aca="false">VLOOKUP($A187,Table,MATCH(V$4,Curves,0))</f>
        <v>0.07079276478823</v>
      </c>
      <c r="W187" s="102" t="n">
        <f aca="false">1/(1+CHOOSE(F$3,(V188+($K$3/10000))/2,(V187+($K$3/10000))/2))^(2*U187/365.25)</f>
        <v>0.35090000362078</v>
      </c>
      <c r="X187" s="35" t="n">
        <f aca="false">IF(AND(mthbeg&lt;=A187,mthend&gt;=A187),1,0)</f>
        <v>0</v>
      </c>
      <c r="Y187" s="35" t="n">
        <f aca="false">S187*X187</f>
        <v>0</v>
      </c>
      <c r="AA187" s="89" t="n">
        <f aca="false">F187*G187</f>
        <v>0</v>
      </c>
      <c r="AB187" s="89" t="n">
        <f aca="false">$F187*H187</f>
        <v>0</v>
      </c>
      <c r="AC187" s="89" t="n">
        <f aca="false">$F187*I187</f>
        <v>0</v>
      </c>
      <c r="AD187" s="89" t="n">
        <f aca="false">$F187*J187</f>
        <v>0</v>
      </c>
      <c r="AE187" s="89" t="n">
        <f aca="false">$F187*K187</f>
        <v>0</v>
      </c>
      <c r="AF187" s="89" t="n">
        <f aca="false">$F187*L187</f>
        <v>0</v>
      </c>
      <c r="AG187" s="89" t="n">
        <f aca="false">$F187*M187</f>
        <v>0</v>
      </c>
      <c r="AH187" s="89" t="n">
        <f aca="false">$F187*N187</f>
        <v>0</v>
      </c>
      <c r="AI187" s="89" t="n">
        <f aca="false">F187*O187</f>
        <v>0</v>
      </c>
      <c r="AJ187" s="93"/>
      <c r="AK187" s="89" t="n">
        <f aca="false">CHOOSE($G$3,AB187-AC187,AC187-AB187)</f>
        <v>0</v>
      </c>
      <c r="AL187" s="89" t="n">
        <f aca="false">CHOOSE($G$3,AE187-AF187,AF187-AE187)</f>
        <v>0</v>
      </c>
      <c r="AM187" s="89" t="n">
        <f aca="false">CHOOSE($G$3,AH187-AI187,AI187-AH187)</f>
        <v>0</v>
      </c>
      <c r="AN187" s="103" t="n">
        <f aca="false">SUM(AK187:AM187)</f>
        <v>0</v>
      </c>
      <c r="AP187" s="89" t="n">
        <f aca="false">CHOOSE($G$3,AA187-AB187,AB187-AA187)</f>
        <v>0</v>
      </c>
      <c r="AQ187" s="89" t="n">
        <f aca="false">CHOOSE($G$3,AD187-AE187,AE187-AD187)</f>
        <v>0</v>
      </c>
      <c r="AR187" s="89" t="n">
        <f aca="false">CHOOSE($G$3,AG187-AH187,AH187-AG187)</f>
        <v>0</v>
      </c>
      <c r="AS187" s="103" t="n">
        <f aca="false">AP187+AQ187+AR187</f>
        <v>0</v>
      </c>
      <c r="AT187" s="103"/>
      <c r="AU187" s="90" t="n">
        <f aca="false">AS187+AN187</f>
        <v>0</v>
      </c>
      <c r="AW187" s="90" t="n">
        <f aca="false">AI187+AF187+AC187</f>
        <v>0</v>
      </c>
      <c r="AX187" s="104"/>
    </row>
    <row r="188" customFormat="false" ht="12" hidden="false" customHeight="true" outlineLevel="0" collapsed="false">
      <c r="A188" s="94" t="n">
        <f aca="false">EDATE(A187,1)</f>
        <v>42248</v>
      </c>
      <c r="B188" s="95" t="n">
        <f aca="false">VLOOKUP(MONTH(A188),Volumes,3)</f>
        <v>10000</v>
      </c>
      <c r="C188" s="96"/>
      <c r="D188" s="97" t="n">
        <f aca="false">B188+C188</f>
        <v>10000</v>
      </c>
      <c r="E188" s="84" t="n">
        <f aca="false">IF(X188=0,0,IF(AND(X188=1,$H$3=1),D188*S188,IF($H$3=2,D188,"N/A")))</f>
        <v>0</v>
      </c>
      <c r="F188" s="84" t="n">
        <f aca="false">E188*W188</f>
        <v>0</v>
      </c>
      <c r="G188" s="32" t="n">
        <f aca="false">VLOOKUP($A188,Table,MATCH(G$4,Curves,0))</f>
        <v>3.64</v>
      </c>
      <c r="H188" s="98" t="n">
        <f aca="false">G188</f>
        <v>3.64</v>
      </c>
      <c r="I188" s="99" t="n">
        <f aca="false">H188</f>
        <v>3.64</v>
      </c>
      <c r="J188" s="32" t="n">
        <f aca="false">VLOOKUP($A188,Table,MATCH(J$4,Curves,0))</f>
        <v>0.021</v>
      </c>
      <c r="K188" s="98" t="n">
        <f aca="false">J188</f>
        <v>0.021</v>
      </c>
      <c r="L188" s="99" t="n">
        <f aca="false">K188</f>
        <v>0.021</v>
      </c>
      <c r="M188" s="32" t="n">
        <f aca="false">VLOOKUP($A188,Table,MATCH(M$4,Curves,0))</f>
        <v>0.01</v>
      </c>
      <c r="N188" s="98" t="n">
        <f aca="false">VLOOKUP($A188,Table,MATCH(N$4,Curves,0))</f>
        <v>0.02</v>
      </c>
      <c r="O188" s="99" t="n">
        <f aca="false">N188</f>
        <v>0.02</v>
      </c>
      <c r="P188" s="100"/>
      <c r="Q188" s="99" t="n">
        <f aca="false">O188+L188+I188</f>
        <v>3.681</v>
      </c>
      <c r="R188" s="100"/>
      <c r="S188" s="35" t="n">
        <f aca="false">A189-A188</f>
        <v>30</v>
      </c>
      <c r="T188" s="101" t="n">
        <f aca="false">CHOOSE(F$3,A189+24,A188)</f>
        <v>42302</v>
      </c>
      <c r="U188" s="35" t="n">
        <f aca="false">T188-C$3</f>
        <v>5528</v>
      </c>
      <c r="V188" s="32" t="n">
        <f aca="false">VLOOKUP($A188,Table,MATCH(V$4,Curves,0))</f>
        <v>0.070796721180685</v>
      </c>
      <c r="W188" s="102" t="n">
        <f aca="false">1/(1+CHOOSE(F$3,(V189+($K$3/10000))/2,(V188+($K$3/10000))/2))^(2*U188/365.25)</f>
        <v>0.348881022344853</v>
      </c>
      <c r="X188" s="35" t="n">
        <f aca="false">IF(AND(mthbeg&lt;=A188,mthend&gt;=A188),1,0)</f>
        <v>0</v>
      </c>
      <c r="Y188" s="35" t="n">
        <f aca="false">S188*X188</f>
        <v>0</v>
      </c>
      <c r="AA188" s="89" t="n">
        <f aca="false">F188*G188</f>
        <v>0</v>
      </c>
      <c r="AB188" s="89" t="n">
        <f aca="false">$F188*H188</f>
        <v>0</v>
      </c>
      <c r="AC188" s="89" t="n">
        <f aca="false">$F188*I188</f>
        <v>0</v>
      </c>
      <c r="AD188" s="89" t="n">
        <f aca="false">$F188*J188</f>
        <v>0</v>
      </c>
      <c r="AE188" s="89" t="n">
        <f aca="false">$F188*K188</f>
        <v>0</v>
      </c>
      <c r="AF188" s="89" t="n">
        <f aca="false">$F188*L188</f>
        <v>0</v>
      </c>
      <c r="AG188" s="89" t="n">
        <f aca="false">$F188*M188</f>
        <v>0</v>
      </c>
      <c r="AH188" s="89" t="n">
        <f aca="false">$F188*N188</f>
        <v>0</v>
      </c>
      <c r="AI188" s="89" t="n">
        <f aca="false">F188*O188</f>
        <v>0</v>
      </c>
      <c r="AJ188" s="93"/>
      <c r="AK188" s="89" t="n">
        <f aca="false">CHOOSE($G$3,AB188-AC188,AC188-AB188)</f>
        <v>0</v>
      </c>
      <c r="AL188" s="89" t="n">
        <f aca="false">CHOOSE($G$3,AE188-AF188,AF188-AE188)</f>
        <v>0</v>
      </c>
      <c r="AM188" s="89" t="n">
        <f aca="false">CHOOSE($G$3,AH188-AI188,AI188-AH188)</f>
        <v>0</v>
      </c>
      <c r="AN188" s="103" t="n">
        <f aca="false">SUM(AK188:AM188)</f>
        <v>0</v>
      </c>
      <c r="AP188" s="89" t="n">
        <f aca="false">CHOOSE($G$3,AA188-AB188,AB188-AA188)</f>
        <v>0</v>
      </c>
      <c r="AQ188" s="89" t="n">
        <f aca="false">CHOOSE($G$3,AD188-AE188,AE188-AD188)</f>
        <v>0</v>
      </c>
      <c r="AR188" s="89" t="n">
        <f aca="false">CHOOSE($G$3,AG188-AH188,AH188-AG188)</f>
        <v>0</v>
      </c>
      <c r="AS188" s="103" t="n">
        <f aca="false">AP188+AQ188+AR188</f>
        <v>0</v>
      </c>
      <c r="AT188" s="103"/>
      <c r="AU188" s="90" t="n">
        <f aca="false">AS188+AN188</f>
        <v>0</v>
      </c>
      <c r="AW188" s="90" t="n">
        <f aca="false">AI188+AF188+AC188</f>
        <v>0</v>
      </c>
      <c r="AX188" s="104"/>
    </row>
    <row r="189" customFormat="false" ht="12" hidden="false" customHeight="true" outlineLevel="0" collapsed="false">
      <c r="A189" s="94" t="n">
        <f aca="false">EDATE(A188,1)</f>
        <v>42278</v>
      </c>
      <c r="B189" s="95" t="n">
        <f aca="false">VLOOKUP(MONTH(A189),Volumes,3)</f>
        <v>10000</v>
      </c>
      <c r="C189" s="96"/>
      <c r="D189" s="97" t="n">
        <f aca="false">B189+C189</f>
        <v>10000</v>
      </c>
      <c r="E189" s="84" t="n">
        <f aca="false">IF(X189=0,0,IF(AND(X189=1,$H$3=1),D189*S189,IF($H$3=2,D189,"N/A")))</f>
        <v>0</v>
      </c>
      <c r="F189" s="84" t="n">
        <f aca="false">E189*W189</f>
        <v>0</v>
      </c>
      <c r="G189" s="32" t="n">
        <f aca="false">VLOOKUP($A189,Table,MATCH(G$4,Curves,0))</f>
        <v>3.643</v>
      </c>
      <c r="H189" s="98" t="n">
        <f aca="false">G189</f>
        <v>3.643</v>
      </c>
      <c r="I189" s="99" t="n">
        <f aca="false">H189</f>
        <v>3.643</v>
      </c>
      <c r="J189" s="32" t="n">
        <f aca="false">VLOOKUP($A189,Table,MATCH(J$4,Curves,0))</f>
        <v>0.021</v>
      </c>
      <c r="K189" s="98" t="n">
        <f aca="false">J189</f>
        <v>0.021</v>
      </c>
      <c r="L189" s="99" t="n">
        <f aca="false">K189</f>
        <v>0.021</v>
      </c>
      <c r="M189" s="32" t="n">
        <f aca="false">VLOOKUP($A189,Table,MATCH(M$4,Curves,0))</f>
        <v>0.01</v>
      </c>
      <c r="N189" s="98" t="n">
        <f aca="false">VLOOKUP($A189,Table,MATCH(N$4,Curves,0))</f>
        <v>0.02</v>
      </c>
      <c r="O189" s="99" t="n">
        <f aca="false">N189</f>
        <v>0.02</v>
      </c>
      <c r="P189" s="100"/>
      <c r="Q189" s="99" t="n">
        <f aca="false">O189+L189+I189</f>
        <v>3.684</v>
      </c>
      <c r="R189" s="100"/>
      <c r="S189" s="35" t="n">
        <f aca="false">A190-A189</f>
        <v>31</v>
      </c>
      <c r="T189" s="101" t="n">
        <f aca="false">CHOOSE(F$3,A190+24,A189)</f>
        <v>42333</v>
      </c>
      <c r="U189" s="35" t="n">
        <f aca="false">T189-C$3</f>
        <v>5559</v>
      </c>
      <c r="V189" s="32" t="n">
        <f aca="false">VLOOKUP($A189,Table,MATCH(V$4,Curves,0))</f>
        <v>0.070800549947581</v>
      </c>
      <c r="W189" s="102" t="n">
        <f aca="false">1/(1+CHOOSE(F$3,(V190+($K$3/10000))/2,(V189+($K$3/10000))/2))^(2*U189/365.25)</f>
        <v>0.346806723575404</v>
      </c>
      <c r="X189" s="35" t="n">
        <f aca="false">IF(AND(mthbeg&lt;=A189,mthend&gt;=A189),1,0)</f>
        <v>0</v>
      </c>
      <c r="Y189" s="35" t="n">
        <f aca="false">S189*X189</f>
        <v>0</v>
      </c>
      <c r="AA189" s="89" t="n">
        <f aca="false">F189*G189</f>
        <v>0</v>
      </c>
      <c r="AB189" s="89" t="n">
        <f aca="false">$F189*H189</f>
        <v>0</v>
      </c>
      <c r="AC189" s="89" t="n">
        <f aca="false">$F189*I189</f>
        <v>0</v>
      </c>
      <c r="AD189" s="89" t="n">
        <f aca="false">$F189*J189</f>
        <v>0</v>
      </c>
      <c r="AE189" s="89" t="n">
        <f aca="false">$F189*K189</f>
        <v>0</v>
      </c>
      <c r="AF189" s="89" t="n">
        <f aca="false">$F189*L189</f>
        <v>0</v>
      </c>
      <c r="AG189" s="89" t="n">
        <f aca="false">$F189*M189</f>
        <v>0</v>
      </c>
      <c r="AH189" s="89" t="n">
        <f aca="false">$F189*N189</f>
        <v>0</v>
      </c>
      <c r="AI189" s="89" t="n">
        <f aca="false">F189*O189</f>
        <v>0</v>
      </c>
      <c r="AJ189" s="93"/>
      <c r="AK189" s="89" t="n">
        <f aca="false">CHOOSE($G$3,AB189-AC189,AC189-AB189)</f>
        <v>0</v>
      </c>
      <c r="AL189" s="89" t="n">
        <f aca="false">CHOOSE($G$3,AE189-AF189,AF189-AE189)</f>
        <v>0</v>
      </c>
      <c r="AM189" s="89" t="n">
        <f aca="false">CHOOSE($G$3,AH189-AI189,AI189-AH189)</f>
        <v>0</v>
      </c>
      <c r="AN189" s="103" t="n">
        <f aca="false">SUM(AK189:AM189)</f>
        <v>0</v>
      </c>
      <c r="AP189" s="89" t="n">
        <f aca="false">CHOOSE($G$3,AA189-AB189,AB189-AA189)</f>
        <v>0</v>
      </c>
      <c r="AQ189" s="89" t="n">
        <f aca="false">CHOOSE($G$3,AD189-AE189,AE189-AD189)</f>
        <v>0</v>
      </c>
      <c r="AR189" s="89" t="n">
        <f aca="false">CHOOSE($G$3,AG189-AH189,AH189-AG189)</f>
        <v>0</v>
      </c>
      <c r="AS189" s="103" t="n">
        <f aca="false">AP189+AQ189+AR189</f>
        <v>0</v>
      </c>
      <c r="AT189" s="103"/>
      <c r="AU189" s="90" t="n">
        <f aca="false">AS189+AN189</f>
        <v>0</v>
      </c>
      <c r="AW189" s="90" t="n">
        <f aca="false">AI189+AF189+AC189</f>
        <v>0</v>
      </c>
      <c r="AX189" s="104"/>
    </row>
    <row r="190" customFormat="false" ht="12" hidden="false" customHeight="true" outlineLevel="0" collapsed="false">
      <c r="A190" s="94" t="n">
        <f aca="false">EDATE(A189,1)</f>
        <v>42309</v>
      </c>
      <c r="B190" s="95" t="n">
        <f aca="false">VLOOKUP(MONTH(A190),Volumes,3)</f>
        <v>10000</v>
      </c>
      <c r="C190" s="96"/>
      <c r="D190" s="97" t="n">
        <f aca="false">B190+C190</f>
        <v>10000</v>
      </c>
      <c r="E190" s="84" t="n">
        <f aca="false">IF(X190=0,0,IF(AND(X190=1,$H$3=1),D190*S190,IF($H$3=2,D190,"N/A")))</f>
        <v>0</v>
      </c>
      <c r="F190" s="84" t="n">
        <f aca="false">E190*W190</f>
        <v>0</v>
      </c>
      <c r="G190" s="32" t="n">
        <f aca="false">VLOOKUP($A190,Table,MATCH(G$4,Curves,0))</f>
        <v>3.675</v>
      </c>
      <c r="H190" s="98" t="n">
        <f aca="false">G190</f>
        <v>3.675</v>
      </c>
      <c r="I190" s="99" t="n">
        <f aca="false">H190</f>
        <v>3.675</v>
      </c>
      <c r="J190" s="32" t="n">
        <f aca="false">VLOOKUP($A190,Table,MATCH(J$4,Curves,0))</f>
        <v>0.0105</v>
      </c>
      <c r="K190" s="98" t="n">
        <f aca="false">J190</f>
        <v>0.0105</v>
      </c>
      <c r="L190" s="99" t="n">
        <f aca="false">K190</f>
        <v>0.0105</v>
      </c>
      <c r="M190" s="32" t="n">
        <f aca="false">VLOOKUP($A190,Table,MATCH(M$4,Curves,0))</f>
        <v>0.01</v>
      </c>
      <c r="N190" s="98" t="n">
        <f aca="false">VLOOKUP($A190,Table,MATCH(N$4,Curves,0))</f>
        <v>0.02</v>
      </c>
      <c r="O190" s="99" t="n">
        <f aca="false">N190</f>
        <v>0.02</v>
      </c>
      <c r="P190" s="100"/>
      <c r="Q190" s="99" t="n">
        <f aca="false">O190+L190+I190</f>
        <v>3.7055</v>
      </c>
      <c r="R190" s="100"/>
      <c r="S190" s="35" t="n">
        <f aca="false">A191-A190</f>
        <v>30</v>
      </c>
      <c r="T190" s="101" t="n">
        <f aca="false">CHOOSE(F$3,A191+24,A190)</f>
        <v>42363</v>
      </c>
      <c r="U190" s="35" t="n">
        <f aca="false">T190-C$3</f>
        <v>5589</v>
      </c>
      <c r="V190" s="32" t="n">
        <f aca="false">VLOOKUP($A190,Table,MATCH(V$4,Curves,0))</f>
        <v>0.070804506340046</v>
      </c>
      <c r="W190" s="102" t="n">
        <f aca="false">1/(1+CHOOSE(F$3,(V191+($K$3/10000))/2,(V190+($K$3/10000))/2))^(2*U190/365.25)</f>
        <v>0.344810868076477</v>
      </c>
      <c r="X190" s="35" t="n">
        <f aca="false">IF(AND(mthbeg&lt;=A190,mthend&gt;=A190),1,0)</f>
        <v>0</v>
      </c>
      <c r="Y190" s="35" t="n">
        <f aca="false">S190*X190</f>
        <v>0</v>
      </c>
      <c r="AA190" s="89" t="n">
        <f aca="false">F190*G190</f>
        <v>0</v>
      </c>
      <c r="AB190" s="89" t="n">
        <f aca="false">$F190*H190</f>
        <v>0</v>
      </c>
      <c r="AC190" s="89" t="n">
        <f aca="false">$F190*I190</f>
        <v>0</v>
      </c>
      <c r="AD190" s="89" t="n">
        <f aca="false">$F190*J190</f>
        <v>0</v>
      </c>
      <c r="AE190" s="89" t="n">
        <f aca="false">$F190*K190</f>
        <v>0</v>
      </c>
      <c r="AF190" s="89" t="n">
        <f aca="false">$F190*L190</f>
        <v>0</v>
      </c>
      <c r="AG190" s="89" t="n">
        <f aca="false">$F190*M190</f>
        <v>0</v>
      </c>
      <c r="AH190" s="89" t="n">
        <f aca="false">$F190*N190</f>
        <v>0</v>
      </c>
      <c r="AI190" s="89" t="n">
        <f aca="false">F190*O190</f>
        <v>0</v>
      </c>
      <c r="AJ190" s="93"/>
      <c r="AK190" s="89" t="n">
        <f aca="false">CHOOSE($G$3,AB190-AC190,AC190-AB190)</f>
        <v>0</v>
      </c>
      <c r="AL190" s="89" t="n">
        <f aca="false">CHOOSE($G$3,AE190-AF190,AF190-AE190)</f>
        <v>0</v>
      </c>
      <c r="AM190" s="89" t="n">
        <f aca="false">CHOOSE($G$3,AH190-AI190,AI190-AH190)</f>
        <v>0</v>
      </c>
      <c r="AN190" s="103" t="n">
        <f aca="false">SUM(AK190:AM190)</f>
        <v>0</v>
      </c>
      <c r="AP190" s="89" t="n">
        <f aca="false">CHOOSE($G$3,AA190-AB190,AB190-AA190)</f>
        <v>0</v>
      </c>
      <c r="AQ190" s="89" t="n">
        <f aca="false">CHOOSE($G$3,AD190-AE190,AE190-AD190)</f>
        <v>0</v>
      </c>
      <c r="AR190" s="89" t="n">
        <f aca="false">CHOOSE($G$3,AG190-AH190,AH190-AG190)</f>
        <v>0</v>
      </c>
      <c r="AS190" s="103" t="n">
        <f aca="false">AP190+AQ190+AR190</f>
        <v>0</v>
      </c>
      <c r="AT190" s="103"/>
      <c r="AU190" s="90" t="n">
        <f aca="false">AS190+AN190</f>
        <v>0</v>
      </c>
      <c r="AW190" s="90" t="n">
        <f aca="false">AI190+AF190+AC190</f>
        <v>0</v>
      </c>
      <c r="AX190" s="104"/>
    </row>
    <row r="191" customFormat="false" ht="12" hidden="false" customHeight="true" outlineLevel="0" collapsed="false">
      <c r="A191" s="94" t="n">
        <f aca="false">EDATE(A190,1)</f>
        <v>42339</v>
      </c>
      <c r="B191" s="95" t="n">
        <f aca="false">VLOOKUP(MONTH(A191),Volumes,3)</f>
        <v>10000</v>
      </c>
      <c r="C191" s="96"/>
      <c r="D191" s="97" t="n">
        <f aca="false">B191+C191</f>
        <v>10000</v>
      </c>
      <c r="E191" s="84" t="n">
        <f aca="false">IF(X191=0,0,IF(AND(X191=1,$H$3=1),D191*S191,IF($H$3=2,D191,"N/A")))</f>
        <v>0</v>
      </c>
      <c r="F191" s="84" t="n">
        <f aca="false">E191*W191</f>
        <v>0</v>
      </c>
      <c r="G191" s="32" t="n">
        <f aca="false">VLOOKUP($A191,Table,MATCH(G$4,Curves,0))</f>
        <v>3.725</v>
      </c>
      <c r="H191" s="98" t="n">
        <f aca="false">G191</f>
        <v>3.725</v>
      </c>
      <c r="I191" s="99" t="n">
        <f aca="false">H191</f>
        <v>3.725</v>
      </c>
      <c r="J191" s="32" t="n">
        <f aca="false">VLOOKUP($A191,Table,MATCH(J$4,Curves,0))</f>
        <v>0.0105</v>
      </c>
      <c r="K191" s="98" t="n">
        <f aca="false">J191</f>
        <v>0.0105</v>
      </c>
      <c r="L191" s="99" t="n">
        <f aca="false">K191</f>
        <v>0.0105</v>
      </c>
      <c r="M191" s="32" t="n">
        <f aca="false">VLOOKUP($A191,Table,MATCH(M$4,Curves,0))</f>
        <v>0.01</v>
      </c>
      <c r="N191" s="98" t="n">
        <f aca="false">VLOOKUP($A191,Table,MATCH(N$4,Curves,0))</f>
        <v>0.02</v>
      </c>
      <c r="O191" s="99" t="n">
        <f aca="false">N191</f>
        <v>0.02</v>
      </c>
      <c r="P191" s="100"/>
      <c r="Q191" s="99" t="n">
        <f aca="false">O191+L191+I191</f>
        <v>3.7555</v>
      </c>
      <c r="R191" s="100"/>
      <c r="S191" s="35" t="n">
        <f aca="false">A192-A191</f>
        <v>31</v>
      </c>
      <c r="T191" s="101" t="n">
        <f aca="false">CHOOSE(F$3,A192+24,A191)</f>
        <v>42394</v>
      </c>
      <c r="U191" s="35" t="n">
        <f aca="false">T191-C$3</f>
        <v>5620</v>
      </c>
      <c r="V191" s="32" t="n">
        <f aca="false">VLOOKUP($A191,Table,MATCH(V$4,Curves,0))</f>
        <v>0.070808335106953</v>
      </c>
      <c r="W191" s="102" t="n">
        <f aca="false">1/(1+CHOOSE(F$3,(V192+($K$3/10000))/2,(V191+($K$3/10000))/2))^(2*U191/365.25)</f>
        <v>0.342760331323208</v>
      </c>
      <c r="X191" s="35" t="n">
        <f aca="false">IF(AND(mthbeg&lt;=A191,mthend&gt;=A191),1,0)</f>
        <v>0</v>
      </c>
      <c r="Y191" s="35" t="n">
        <f aca="false">S191*X191</f>
        <v>0</v>
      </c>
      <c r="AA191" s="89" t="n">
        <f aca="false">F191*G191</f>
        <v>0</v>
      </c>
      <c r="AB191" s="89" t="n">
        <f aca="false">$F191*H191</f>
        <v>0</v>
      </c>
      <c r="AC191" s="89" t="n">
        <f aca="false">$F191*I191</f>
        <v>0</v>
      </c>
      <c r="AD191" s="89" t="n">
        <f aca="false">$F191*J191</f>
        <v>0</v>
      </c>
      <c r="AE191" s="89" t="n">
        <f aca="false">$F191*K191</f>
        <v>0</v>
      </c>
      <c r="AF191" s="89" t="n">
        <f aca="false">$F191*L191</f>
        <v>0</v>
      </c>
      <c r="AG191" s="89" t="n">
        <f aca="false">$F191*M191</f>
        <v>0</v>
      </c>
      <c r="AH191" s="89" t="n">
        <f aca="false">$F191*N191</f>
        <v>0</v>
      </c>
      <c r="AI191" s="89" t="n">
        <f aca="false">F191*O191</f>
        <v>0</v>
      </c>
      <c r="AJ191" s="93"/>
      <c r="AK191" s="89" t="n">
        <f aca="false">CHOOSE($G$3,AB191-AC191,AC191-AB191)</f>
        <v>0</v>
      </c>
      <c r="AL191" s="89" t="n">
        <f aca="false">CHOOSE($G$3,AE191-AF191,AF191-AE191)</f>
        <v>0</v>
      </c>
      <c r="AM191" s="89" t="n">
        <f aca="false">CHOOSE($G$3,AH191-AI191,AI191-AH191)</f>
        <v>0</v>
      </c>
      <c r="AN191" s="103" t="n">
        <f aca="false">SUM(AK191:AM191)</f>
        <v>0</v>
      </c>
      <c r="AP191" s="89" t="n">
        <f aca="false">CHOOSE($G$3,AA191-AB191,AB191-AA191)</f>
        <v>0</v>
      </c>
      <c r="AQ191" s="89" t="n">
        <f aca="false">CHOOSE($G$3,AD191-AE191,AE191-AD191)</f>
        <v>0</v>
      </c>
      <c r="AR191" s="89" t="n">
        <f aca="false">CHOOSE($G$3,AG191-AH191,AH191-AG191)</f>
        <v>0</v>
      </c>
      <c r="AS191" s="103" t="n">
        <f aca="false">AP191+AQ191+AR191</f>
        <v>0</v>
      </c>
      <c r="AT191" s="103"/>
      <c r="AU191" s="90" t="n">
        <f aca="false">AS191+AN191</f>
        <v>0</v>
      </c>
      <c r="AW191" s="90" t="n">
        <f aca="false">AI191+AF191+AC191</f>
        <v>0</v>
      </c>
      <c r="AX191" s="104"/>
    </row>
    <row r="192" customFormat="false" ht="12" hidden="false" customHeight="true" outlineLevel="0" collapsed="false">
      <c r="A192" s="94" t="n">
        <f aca="false">EDATE(A191,1)</f>
        <v>42370</v>
      </c>
      <c r="B192" s="95" t="n">
        <f aca="false">VLOOKUP(MONTH(A192),Volumes,3)</f>
        <v>10000</v>
      </c>
      <c r="C192" s="96"/>
      <c r="D192" s="97" t="n">
        <f aca="false">B192+C192</f>
        <v>10000</v>
      </c>
      <c r="E192" s="84" t="n">
        <f aca="false">IF(X192=0,0,IF(AND(X192=1,$H$3=1),D192*S192,IF($H$3=2,D192,"N/A")))</f>
        <v>0</v>
      </c>
      <c r="F192" s="84" t="n">
        <f aca="false">E192*W192</f>
        <v>0</v>
      </c>
      <c r="G192" s="32" t="n">
        <f aca="false">VLOOKUP($A192,Table,MATCH(G$4,Curves,0))</f>
        <v>3.938</v>
      </c>
      <c r="H192" s="98" t="n">
        <f aca="false">G192</f>
        <v>3.938</v>
      </c>
      <c r="I192" s="99" t="n">
        <f aca="false">H192</f>
        <v>3.938</v>
      </c>
      <c r="J192" s="32" t="n">
        <f aca="false">VLOOKUP($A192,Table,MATCH(J$4,Curves,0))</f>
        <v>0.0105</v>
      </c>
      <c r="K192" s="98" t="n">
        <f aca="false">J192</f>
        <v>0.0105</v>
      </c>
      <c r="L192" s="99" t="n">
        <f aca="false">K192</f>
        <v>0.0105</v>
      </c>
      <c r="M192" s="32" t="n">
        <f aca="false">VLOOKUP($A192,Table,MATCH(M$4,Curves,0))</f>
        <v>0.01</v>
      </c>
      <c r="N192" s="98" t="n">
        <f aca="false">VLOOKUP($A192,Table,MATCH(N$4,Curves,0))</f>
        <v>0.02</v>
      </c>
      <c r="O192" s="99" t="n">
        <f aca="false">N192</f>
        <v>0.02</v>
      </c>
      <c r="P192" s="100"/>
      <c r="Q192" s="99" t="n">
        <f aca="false">O192+L192+I192</f>
        <v>3.9685</v>
      </c>
      <c r="R192" s="100"/>
      <c r="S192" s="35" t="n">
        <f aca="false">A193-A192</f>
        <v>31</v>
      </c>
      <c r="T192" s="101" t="n">
        <f aca="false">CHOOSE(F$3,A193+24,A192)</f>
        <v>42425</v>
      </c>
      <c r="U192" s="35" t="n">
        <f aca="false">T192-C$3</f>
        <v>5651</v>
      </c>
      <c r="V192" s="32" t="n">
        <f aca="false">VLOOKUP($A192,Table,MATCH(V$4,Curves,0))</f>
        <v>0.070812291499428</v>
      </c>
      <c r="W192" s="102" t="n">
        <f aca="false">1/(1+CHOOSE(F$3,(V193+($K$3/10000))/2,(V192+($K$3/10000))/2))^(2*U192/365.25)</f>
        <v>0.340721767833318</v>
      </c>
      <c r="X192" s="35" t="n">
        <f aca="false">IF(AND(mthbeg&lt;=A192,mthend&gt;=A192),1,0)</f>
        <v>0</v>
      </c>
      <c r="Y192" s="35" t="n">
        <f aca="false">S192*X192</f>
        <v>0</v>
      </c>
      <c r="AA192" s="89" t="n">
        <f aca="false">F192*G192</f>
        <v>0</v>
      </c>
      <c r="AB192" s="89" t="n">
        <f aca="false">$F192*H192</f>
        <v>0</v>
      </c>
      <c r="AC192" s="89" t="n">
        <f aca="false">$F192*I192</f>
        <v>0</v>
      </c>
      <c r="AD192" s="89" t="n">
        <f aca="false">$F192*J192</f>
        <v>0</v>
      </c>
      <c r="AE192" s="89" t="n">
        <f aca="false">$F192*K192</f>
        <v>0</v>
      </c>
      <c r="AF192" s="89" t="n">
        <f aca="false">$F192*L192</f>
        <v>0</v>
      </c>
      <c r="AG192" s="89" t="n">
        <f aca="false">$F192*M192</f>
        <v>0</v>
      </c>
      <c r="AH192" s="89" t="n">
        <f aca="false">$F192*N192</f>
        <v>0</v>
      </c>
      <c r="AI192" s="89" t="n">
        <f aca="false">F192*O192</f>
        <v>0</v>
      </c>
      <c r="AJ192" s="93"/>
      <c r="AK192" s="89" t="n">
        <f aca="false">CHOOSE($G$3,AB192-AC192,AC192-AB192)</f>
        <v>0</v>
      </c>
      <c r="AL192" s="89" t="n">
        <f aca="false">CHOOSE($G$3,AE192-AF192,AF192-AE192)</f>
        <v>0</v>
      </c>
      <c r="AM192" s="89" t="n">
        <f aca="false">CHOOSE($G$3,AH192-AI192,AI192-AH192)</f>
        <v>0</v>
      </c>
      <c r="AN192" s="103" t="n">
        <f aca="false">SUM(AK192:AM192)</f>
        <v>0</v>
      </c>
      <c r="AP192" s="89" t="n">
        <f aca="false">CHOOSE($G$3,AA192-AB192,AB192-AA192)</f>
        <v>0</v>
      </c>
      <c r="AQ192" s="89" t="n">
        <f aca="false">CHOOSE($G$3,AD192-AE192,AE192-AD192)</f>
        <v>0</v>
      </c>
      <c r="AR192" s="89" t="n">
        <f aca="false">CHOOSE($G$3,AG192-AH192,AH192-AG192)</f>
        <v>0</v>
      </c>
      <c r="AS192" s="103" t="n">
        <f aca="false">AP192+AQ192+AR192</f>
        <v>0</v>
      </c>
      <c r="AT192" s="103"/>
      <c r="AU192" s="90" t="n">
        <f aca="false">AS192+AN192</f>
        <v>0</v>
      </c>
      <c r="AW192" s="90" t="n">
        <f aca="false">AI192+AF192+AC192</f>
        <v>0</v>
      </c>
      <c r="AX192" s="104"/>
    </row>
    <row r="193" customFormat="false" ht="12" hidden="false" customHeight="true" outlineLevel="0" collapsed="false">
      <c r="A193" s="94" t="n">
        <f aca="false">EDATE(A192,1)</f>
        <v>42401</v>
      </c>
      <c r="B193" s="95" t="n">
        <f aca="false">VLOOKUP(MONTH(A193),Volumes,3)</f>
        <v>10000</v>
      </c>
      <c r="C193" s="96"/>
      <c r="D193" s="97" t="n">
        <f aca="false">B193+C193</f>
        <v>10000</v>
      </c>
      <c r="E193" s="84" t="n">
        <f aca="false">IF(X193=0,0,IF(AND(X193=1,$H$3=1),D193*S193,IF($H$3=2,D193,"N/A")))</f>
        <v>0</v>
      </c>
      <c r="F193" s="84" t="n">
        <f aca="false">E193*W193</f>
        <v>0</v>
      </c>
      <c r="G193" s="32" t="n">
        <f aca="false">VLOOKUP($A193,Table,MATCH(G$4,Curves,0))</f>
        <v>3.86</v>
      </c>
      <c r="H193" s="98" t="n">
        <f aca="false">G193</f>
        <v>3.86</v>
      </c>
      <c r="I193" s="99" t="n">
        <f aca="false">H193</f>
        <v>3.86</v>
      </c>
      <c r="J193" s="32" t="n">
        <f aca="false">VLOOKUP($A193,Table,MATCH(J$4,Curves,0))</f>
        <v>0.0105</v>
      </c>
      <c r="K193" s="98" t="n">
        <f aca="false">J193</f>
        <v>0.0105</v>
      </c>
      <c r="L193" s="99" t="n">
        <f aca="false">K193</f>
        <v>0.0105</v>
      </c>
      <c r="M193" s="32" t="n">
        <f aca="false">VLOOKUP($A193,Table,MATCH(M$4,Curves,0))</f>
        <v>0.01</v>
      </c>
      <c r="N193" s="98" t="n">
        <f aca="false">VLOOKUP($A193,Table,MATCH(N$4,Curves,0))</f>
        <v>0.02</v>
      </c>
      <c r="O193" s="99" t="n">
        <f aca="false">N193</f>
        <v>0.02</v>
      </c>
      <c r="P193" s="100"/>
      <c r="Q193" s="99" t="n">
        <f aca="false">O193+L193+I193</f>
        <v>3.8905</v>
      </c>
      <c r="R193" s="100"/>
      <c r="S193" s="35" t="n">
        <f aca="false">A194-A193</f>
        <v>29</v>
      </c>
      <c r="T193" s="101" t="n">
        <f aca="false">CHOOSE(F$3,A194+24,A193)</f>
        <v>42454</v>
      </c>
      <c r="U193" s="35" t="n">
        <f aca="false">T193-C$3</f>
        <v>5680</v>
      </c>
      <c r="V193" s="32" t="n">
        <f aca="false">VLOOKUP($A193,Table,MATCH(V$4,Curves,0))</f>
        <v>0.070816247891909</v>
      </c>
      <c r="W193" s="102" t="n">
        <f aca="false">1/(1+CHOOSE(F$3,(V194+($K$3/10000))/2,(V193+($K$3/10000))/2))^(2*U193/365.25)</f>
        <v>0.338825503296407</v>
      </c>
      <c r="X193" s="35" t="n">
        <f aca="false">IF(AND(mthbeg&lt;=A193,mthend&gt;=A193),1,0)</f>
        <v>0</v>
      </c>
      <c r="Y193" s="35" t="n">
        <f aca="false">S193*X193</f>
        <v>0</v>
      </c>
      <c r="AA193" s="89" t="n">
        <f aca="false">F193*G193</f>
        <v>0</v>
      </c>
      <c r="AB193" s="89" t="n">
        <f aca="false">$F193*H193</f>
        <v>0</v>
      </c>
      <c r="AC193" s="89" t="n">
        <f aca="false">$F193*I193</f>
        <v>0</v>
      </c>
      <c r="AD193" s="89" t="n">
        <f aca="false">$F193*J193</f>
        <v>0</v>
      </c>
      <c r="AE193" s="89" t="n">
        <f aca="false">$F193*K193</f>
        <v>0</v>
      </c>
      <c r="AF193" s="89" t="n">
        <f aca="false">$F193*L193</f>
        <v>0</v>
      </c>
      <c r="AG193" s="89" t="n">
        <f aca="false">$F193*M193</f>
        <v>0</v>
      </c>
      <c r="AH193" s="89" t="n">
        <f aca="false">$F193*N193</f>
        <v>0</v>
      </c>
      <c r="AI193" s="89" t="n">
        <f aca="false">F193*O193</f>
        <v>0</v>
      </c>
      <c r="AJ193" s="93"/>
      <c r="AK193" s="89" t="n">
        <f aca="false">CHOOSE($G$3,AB193-AC193,AC193-AB193)</f>
        <v>0</v>
      </c>
      <c r="AL193" s="89" t="n">
        <f aca="false">CHOOSE($G$3,AE193-AF193,AF193-AE193)</f>
        <v>0</v>
      </c>
      <c r="AM193" s="89" t="n">
        <f aca="false">CHOOSE($G$3,AH193-AI193,AI193-AH193)</f>
        <v>0</v>
      </c>
      <c r="AN193" s="103" t="n">
        <f aca="false">SUM(AK193:AM193)</f>
        <v>0</v>
      </c>
      <c r="AP193" s="89" t="n">
        <f aca="false">CHOOSE($G$3,AA193-AB193,AB193-AA193)</f>
        <v>0</v>
      </c>
      <c r="AQ193" s="89" t="n">
        <f aca="false">CHOOSE($G$3,AD193-AE193,AE193-AD193)</f>
        <v>0</v>
      </c>
      <c r="AR193" s="89" t="n">
        <f aca="false">CHOOSE($G$3,AG193-AH193,AH193-AG193)</f>
        <v>0</v>
      </c>
      <c r="AS193" s="103" t="n">
        <f aca="false">AP193+AQ193+AR193</f>
        <v>0</v>
      </c>
      <c r="AT193" s="103"/>
      <c r="AU193" s="90" t="n">
        <f aca="false">AS193+AN193</f>
        <v>0</v>
      </c>
      <c r="AW193" s="90" t="n">
        <f aca="false">AI193+AF193+AC193</f>
        <v>0</v>
      </c>
      <c r="AX193" s="104"/>
    </row>
    <row r="194" customFormat="false" ht="12" hidden="false" customHeight="true" outlineLevel="0" collapsed="false">
      <c r="A194" s="94" t="n">
        <f aca="false">EDATE(A193,1)</f>
        <v>42430</v>
      </c>
      <c r="B194" s="95" t="n">
        <f aca="false">VLOOKUP(MONTH(A194),Volumes,3)</f>
        <v>10000</v>
      </c>
      <c r="C194" s="96"/>
      <c r="D194" s="97" t="n">
        <f aca="false">B194+C194</f>
        <v>10000</v>
      </c>
      <c r="E194" s="84" t="n">
        <f aca="false">IF(X194=0,0,IF(AND(X194=1,$H$3=1),D194*S194,IF($H$3=2,D194,"N/A")))</f>
        <v>0</v>
      </c>
      <c r="F194" s="84" t="n">
        <f aca="false">E194*W194</f>
        <v>0</v>
      </c>
      <c r="G194" s="32" t="n">
        <f aca="false">VLOOKUP($A194,Table,MATCH(G$4,Curves,0))</f>
        <v>3.759</v>
      </c>
      <c r="H194" s="98" t="n">
        <f aca="false">G194</f>
        <v>3.759</v>
      </c>
      <c r="I194" s="99" t="n">
        <f aca="false">H194</f>
        <v>3.759</v>
      </c>
      <c r="J194" s="32" t="n">
        <f aca="false">VLOOKUP($A194,Table,MATCH(J$4,Curves,0))</f>
        <v>0</v>
      </c>
      <c r="K194" s="98" t="n">
        <f aca="false">J194</f>
        <v>0</v>
      </c>
      <c r="L194" s="99" t="n">
        <f aca="false">K194</f>
        <v>0</v>
      </c>
      <c r="M194" s="32" t="n">
        <f aca="false">VLOOKUP($A194,Table,MATCH(M$4,Curves,0))</f>
        <v>0</v>
      </c>
      <c r="N194" s="98" t="n">
        <f aca="false">VLOOKUP($A194,Table,MATCH(N$4,Curves,0))</f>
        <v>0.02</v>
      </c>
      <c r="O194" s="99" t="n">
        <f aca="false">N194</f>
        <v>0.02</v>
      </c>
      <c r="P194" s="100"/>
      <c r="Q194" s="99" t="n">
        <f aca="false">O194+L194+I194</f>
        <v>3.779</v>
      </c>
      <c r="R194" s="100"/>
      <c r="S194" s="35" t="n">
        <f aca="false">A195-A194</f>
        <v>31</v>
      </c>
      <c r="T194" s="101" t="n">
        <f aca="false">CHOOSE(F$3,A195+24,A194)</f>
        <v>42485</v>
      </c>
      <c r="U194" s="35" t="n">
        <f aca="false">T194-C$3</f>
        <v>5711</v>
      </c>
      <c r="V194" s="32" t="n">
        <f aca="false">VLOOKUP($A194,Table,MATCH(V$4,Curves,0))</f>
        <v>0.070819949033266</v>
      </c>
      <c r="W194" s="102" t="n">
        <f aca="false">1/(1+CHOOSE(F$3,(V195+($K$3/10000))/2,(V194+($K$3/10000))/2))^(2*U194/365.25)</f>
        <v>0.33680991940103</v>
      </c>
      <c r="X194" s="35" t="n">
        <f aca="false">IF(AND(mthbeg&lt;=A194,mthend&gt;=A194),1,0)</f>
        <v>0</v>
      </c>
      <c r="Y194" s="35" t="n">
        <f aca="false">S194*X194</f>
        <v>0</v>
      </c>
      <c r="AA194" s="89" t="n">
        <f aca="false">F194*G194</f>
        <v>0</v>
      </c>
      <c r="AB194" s="89" t="n">
        <f aca="false">$F194*H194</f>
        <v>0</v>
      </c>
      <c r="AC194" s="89" t="n">
        <f aca="false">$F194*I194</f>
        <v>0</v>
      </c>
      <c r="AD194" s="89" t="n">
        <f aca="false">$F194*J194</f>
        <v>0</v>
      </c>
      <c r="AE194" s="89" t="n">
        <f aca="false">$F194*K194</f>
        <v>0</v>
      </c>
      <c r="AF194" s="89" t="n">
        <f aca="false">$F194*L194</f>
        <v>0</v>
      </c>
      <c r="AG194" s="89" t="n">
        <f aca="false">$F194*M194</f>
        <v>0</v>
      </c>
      <c r="AH194" s="89" t="n">
        <f aca="false">$F194*N194</f>
        <v>0</v>
      </c>
      <c r="AI194" s="89" t="n">
        <f aca="false">F194*O194</f>
        <v>0</v>
      </c>
      <c r="AJ194" s="93"/>
      <c r="AK194" s="89" t="n">
        <f aca="false">CHOOSE($G$3,AB194-AC194,AC194-AB194)</f>
        <v>0</v>
      </c>
      <c r="AL194" s="89" t="n">
        <f aca="false">CHOOSE($G$3,AE194-AF194,AF194-AE194)</f>
        <v>0</v>
      </c>
      <c r="AM194" s="89" t="n">
        <f aca="false">CHOOSE($G$3,AH194-AI194,AI194-AH194)</f>
        <v>0</v>
      </c>
      <c r="AN194" s="103" t="n">
        <f aca="false">SUM(AK194:AM194)</f>
        <v>0</v>
      </c>
      <c r="AP194" s="89" t="n">
        <f aca="false">CHOOSE($G$3,AA194-AB194,AB194-AA194)</f>
        <v>0</v>
      </c>
      <c r="AQ194" s="89" t="n">
        <f aca="false">CHOOSE($G$3,AD194-AE194,AE194-AD194)</f>
        <v>0</v>
      </c>
      <c r="AR194" s="89" t="n">
        <f aca="false">CHOOSE($G$3,AG194-AH194,AH194-AG194)</f>
        <v>0</v>
      </c>
      <c r="AS194" s="103" t="n">
        <f aca="false">AP194+AQ194+AR194</f>
        <v>0</v>
      </c>
      <c r="AT194" s="103"/>
      <c r="AU194" s="90" t="n">
        <f aca="false">AS194+AN194</f>
        <v>0</v>
      </c>
      <c r="AW194" s="90" t="n">
        <f aca="false">AI194+AF194+AC194</f>
        <v>0</v>
      </c>
      <c r="AX194" s="104"/>
    </row>
    <row r="195" customFormat="false" ht="12" hidden="false" customHeight="true" outlineLevel="0" collapsed="false">
      <c r="A195" s="94" t="n">
        <f aca="false">EDATE(A194,1)</f>
        <v>42461</v>
      </c>
      <c r="B195" s="95" t="n">
        <f aca="false">VLOOKUP(MONTH(A195),Volumes,3)</f>
        <v>10000</v>
      </c>
      <c r="C195" s="96"/>
      <c r="D195" s="97" t="n">
        <f aca="false">B195+C195</f>
        <v>10000</v>
      </c>
      <c r="E195" s="84" t="n">
        <f aca="false">IF(X195=0,0,IF(AND(X195=1,$H$3=1),D195*S195,IF($H$3=2,D195,"N/A")))</f>
        <v>0</v>
      </c>
      <c r="F195" s="84" t="n">
        <f aca="false">E195*W195</f>
        <v>0</v>
      </c>
      <c r="G195" s="32" t="n">
        <f aca="false">VLOOKUP($A195,Table,MATCH(G$4,Curves,0))</f>
        <v>3.658</v>
      </c>
      <c r="H195" s="98" t="n">
        <f aca="false">G195</f>
        <v>3.658</v>
      </c>
      <c r="I195" s="99" t="n">
        <f aca="false">H195</f>
        <v>3.658</v>
      </c>
      <c r="J195" s="32" t="n">
        <f aca="false">VLOOKUP($A195,Table,MATCH(J$4,Curves,0))</f>
        <v>0</v>
      </c>
      <c r="K195" s="98" t="n">
        <f aca="false">J195</f>
        <v>0</v>
      </c>
      <c r="L195" s="99" t="n">
        <f aca="false">K195</f>
        <v>0</v>
      </c>
      <c r="M195" s="32" t="n">
        <f aca="false">VLOOKUP($A195,Table,MATCH(M$4,Curves,0))</f>
        <v>0</v>
      </c>
      <c r="N195" s="98" t="n">
        <f aca="false">VLOOKUP($A195,Table,MATCH(N$4,Curves,0))</f>
        <v>0.02</v>
      </c>
      <c r="O195" s="99" t="n">
        <f aca="false">N195</f>
        <v>0.02</v>
      </c>
      <c r="P195" s="100"/>
      <c r="Q195" s="99" t="n">
        <f aca="false">O195+L195+I195</f>
        <v>3.678</v>
      </c>
      <c r="R195" s="100"/>
      <c r="S195" s="35" t="n">
        <f aca="false">A196-A195</f>
        <v>30</v>
      </c>
      <c r="T195" s="101" t="n">
        <f aca="false">CHOOSE(F$3,A196+24,A195)</f>
        <v>42515</v>
      </c>
      <c r="U195" s="35" t="n">
        <f aca="false">T195-C$3</f>
        <v>5741</v>
      </c>
      <c r="V195" s="32" t="n">
        <f aca="false">VLOOKUP($A195,Table,MATCH(V$4,Curves,0))</f>
        <v>0.070823905425756</v>
      </c>
      <c r="W195" s="102" t="n">
        <f aca="false">1/(1+CHOOSE(F$3,(V196+($K$3/10000))/2,(V195+($K$3/10000))/2))^(2*U195/365.25)</f>
        <v>0.334870564550477</v>
      </c>
      <c r="X195" s="35" t="n">
        <f aca="false">IF(AND(mthbeg&lt;=A195,mthend&gt;=A195),1,0)</f>
        <v>0</v>
      </c>
      <c r="Y195" s="35" t="n">
        <f aca="false">S195*X195</f>
        <v>0</v>
      </c>
      <c r="AA195" s="89" t="n">
        <f aca="false">F195*G195</f>
        <v>0</v>
      </c>
      <c r="AB195" s="89" t="n">
        <f aca="false">$F195*H195</f>
        <v>0</v>
      </c>
      <c r="AC195" s="89" t="n">
        <f aca="false">$F195*I195</f>
        <v>0</v>
      </c>
      <c r="AD195" s="89" t="n">
        <f aca="false">$F195*J195</f>
        <v>0</v>
      </c>
      <c r="AE195" s="89" t="n">
        <f aca="false">$F195*K195</f>
        <v>0</v>
      </c>
      <c r="AF195" s="89" t="n">
        <f aca="false">$F195*L195</f>
        <v>0</v>
      </c>
      <c r="AG195" s="89" t="n">
        <f aca="false">$F195*M195</f>
        <v>0</v>
      </c>
      <c r="AH195" s="89" t="n">
        <f aca="false">$F195*N195</f>
        <v>0</v>
      </c>
      <c r="AI195" s="89" t="n">
        <f aca="false">F195*O195</f>
        <v>0</v>
      </c>
      <c r="AJ195" s="93"/>
      <c r="AK195" s="89" t="n">
        <f aca="false">CHOOSE($G$3,AB195-AC195,AC195-AB195)</f>
        <v>0</v>
      </c>
      <c r="AL195" s="89" t="n">
        <f aca="false">CHOOSE($G$3,AE195-AF195,AF195-AE195)</f>
        <v>0</v>
      </c>
      <c r="AM195" s="89" t="n">
        <f aca="false">CHOOSE($G$3,AH195-AI195,AI195-AH195)</f>
        <v>0</v>
      </c>
      <c r="AN195" s="103" t="n">
        <f aca="false">SUM(AK195:AM195)</f>
        <v>0</v>
      </c>
      <c r="AP195" s="89" t="n">
        <f aca="false">CHOOSE($G$3,AA195-AB195,AB195-AA195)</f>
        <v>0</v>
      </c>
      <c r="AQ195" s="89" t="n">
        <f aca="false">CHOOSE($G$3,AD195-AE195,AE195-AD195)</f>
        <v>0</v>
      </c>
      <c r="AR195" s="89" t="n">
        <f aca="false">CHOOSE($G$3,AG195-AH195,AH195-AG195)</f>
        <v>0</v>
      </c>
      <c r="AS195" s="103" t="n">
        <f aca="false">AP195+AQ195+AR195</f>
        <v>0</v>
      </c>
      <c r="AT195" s="103"/>
      <c r="AU195" s="90" t="n">
        <f aca="false">AS195+AN195</f>
        <v>0</v>
      </c>
      <c r="AW195" s="90" t="n">
        <f aca="false">AI195+AF195+AC195</f>
        <v>0</v>
      </c>
      <c r="AX195" s="104"/>
    </row>
    <row r="196" customFormat="false" ht="12" hidden="false" customHeight="true" outlineLevel="0" collapsed="false">
      <c r="A196" s="94" t="n">
        <f aca="false">EDATE(A195,1)</f>
        <v>42491</v>
      </c>
      <c r="B196" s="95" t="n">
        <f aca="false">VLOOKUP(MONTH(A196),Volumes,3)</f>
        <v>10000</v>
      </c>
      <c r="C196" s="96"/>
      <c r="D196" s="97" t="n">
        <f aca="false">B196+C196</f>
        <v>10000</v>
      </c>
      <c r="E196" s="84" t="n">
        <f aca="false">IF(X196=0,0,IF(AND(X196=1,$H$3=1),D196*S196,IF($H$3=2,D196,"N/A")))</f>
        <v>0</v>
      </c>
      <c r="F196" s="84" t="n">
        <f aca="false">E196*W196</f>
        <v>0</v>
      </c>
      <c r="G196" s="32" t="n">
        <f aca="false">VLOOKUP($A196,Table,MATCH(G$4,Curves,0))</f>
        <v>3.656</v>
      </c>
      <c r="H196" s="98" t="n">
        <f aca="false">G196</f>
        <v>3.656</v>
      </c>
      <c r="I196" s="99" t="n">
        <f aca="false">H196</f>
        <v>3.656</v>
      </c>
      <c r="J196" s="32" t="n">
        <f aca="false">VLOOKUP($A196,Table,MATCH(J$4,Curves,0))</f>
        <v>0</v>
      </c>
      <c r="K196" s="98" t="n">
        <f aca="false">J196</f>
        <v>0</v>
      </c>
      <c r="L196" s="99" t="n">
        <f aca="false">K196</f>
        <v>0</v>
      </c>
      <c r="M196" s="32" t="n">
        <f aca="false">VLOOKUP($A196,Table,MATCH(M$4,Curves,0))</f>
        <v>0</v>
      </c>
      <c r="N196" s="98" t="n">
        <f aca="false">VLOOKUP($A196,Table,MATCH(N$4,Curves,0))</f>
        <v>0.02</v>
      </c>
      <c r="O196" s="99" t="n">
        <f aca="false">N196</f>
        <v>0.02</v>
      </c>
      <c r="P196" s="100"/>
      <c r="Q196" s="99" t="n">
        <f aca="false">O196+L196+I196</f>
        <v>3.676</v>
      </c>
      <c r="R196" s="100"/>
      <c r="S196" s="35" t="n">
        <f aca="false">A197-A196</f>
        <v>31</v>
      </c>
      <c r="T196" s="101" t="n">
        <f aca="false">CHOOSE(F$3,A197+24,A196)</f>
        <v>42546</v>
      </c>
      <c r="U196" s="35" t="n">
        <f aca="false">T196-C$3</f>
        <v>5772</v>
      </c>
      <c r="V196" s="32" t="n">
        <f aca="false">VLOOKUP($A196,Table,MATCH(V$4,Curves,0))</f>
        <v>0.070827734192687</v>
      </c>
      <c r="W196" s="102" t="n">
        <f aca="false">1/(1+CHOOSE(F$3,(V197+($K$3/10000))/2,(V196+($K$3/10000))/2))^(2*U196/365.25)</f>
        <v>0.332878082766338</v>
      </c>
      <c r="X196" s="35" t="n">
        <f aca="false">IF(AND(mthbeg&lt;=A196,mthend&gt;=A196),1,0)</f>
        <v>0</v>
      </c>
      <c r="Y196" s="35" t="n">
        <f aca="false">S196*X196</f>
        <v>0</v>
      </c>
      <c r="AA196" s="89" t="n">
        <f aca="false">F196*G196</f>
        <v>0</v>
      </c>
      <c r="AB196" s="89" t="n">
        <f aca="false">$F196*H196</f>
        <v>0</v>
      </c>
      <c r="AC196" s="89" t="n">
        <f aca="false">$F196*I196</f>
        <v>0</v>
      </c>
      <c r="AD196" s="89" t="n">
        <f aca="false">$F196*J196</f>
        <v>0</v>
      </c>
      <c r="AE196" s="89" t="n">
        <f aca="false">$F196*K196</f>
        <v>0</v>
      </c>
      <c r="AF196" s="89" t="n">
        <f aca="false">$F196*L196</f>
        <v>0</v>
      </c>
      <c r="AG196" s="89" t="n">
        <f aca="false">$F196*M196</f>
        <v>0</v>
      </c>
      <c r="AH196" s="89" t="n">
        <f aca="false">$F196*N196</f>
        <v>0</v>
      </c>
      <c r="AI196" s="89" t="n">
        <f aca="false">F196*O196</f>
        <v>0</v>
      </c>
      <c r="AJ196" s="93"/>
      <c r="AK196" s="89" t="n">
        <f aca="false">CHOOSE($G$3,AB196-AC196,AC196-AB196)</f>
        <v>0</v>
      </c>
      <c r="AL196" s="89" t="n">
        <f aca="false">CHOOSE($G$3,AE196-AF196,AF196-AE196)</f>
        <v>0</v>
      </c>
      <c r="AM196" s="89" t="n">
        <f aca="false">CHOOSE($G$3,AH196-AI196,AI196-AH196)</f>
        <v>0</v>
      </c>
      <c r="AN196" s="103" t="n">
        <f aca="false">SUM(AK196:AM196)</f>
        <v>0</v>
      </c>
      <c r="AP196" s="89" t="n">
        <f aca="false">CHOOSE($G$3,AA196-AB196,AB196-AA196)</f>
        <v>0</v>
      </c>
      <c r="AQ196" s="89" t="n">
        <f aca="false">CHOOSE($G$3,AD196-AE196,AE196-AD196)</f>
        <v>0</v>
      </c>
      <c r="AR196" s="89" t="n">
        <f aca="false">CHOOSE($G$3,AG196-AH196,AH196-AG196)</f>
        <v>0</v>
      </c>
      <c r="AS196" s="103" t="n">
        <f aca="false">AP196+AQ196+AR196</f>
        <v>0</v>
      </c>
      <c r="AT196" s="103"/>
      <c r="AU196" s="90" t="n">
        <f aca="false">AS196+AN196</f>
        <v>0</v>
      </c>
      <c r="AW196" s="90" t="n">
        <f aca="false">AI196+AF196+AC196</f>
        <v>0</v>
      </c>
      <c r="AX196" s="104"/>
    </row>
    <row r="197" customFormat="false" ht="12" hidden="false" customHeight="true" outlineLevel="0" collapsed="false">
      <c r="A197" s="94" t="n">
        <f aca="false">EDATE(A196,1)</f>
        <v>42522</v>
      </c>
      <c r="B197" s="95" t="n">
        <f aca="false">VLOOKUP(MONTH(A197),Volumes,3)</f>
        <v>10000</v>
      </c>
      <c r="C197" s="96"/>
      <c r="D197" s="97" t="n">
        <f aca="false">B197+C197</f>
        <v>10000</v>
      </c>
      <c r="E197" s="84" t="n">
        <f aca="false">IF(X197=0,0,IF(AND(X197=1,$H$3=1),D197*S197,IF($H$3=2,D197,"N/A")))</f>
        <v>0</v>
      </c>
      <c r="F197" s="84" t="n">
        <f aca="false">E197*W197</f>
        <v>0</v>
      </c>
      <c r="G197" s="32" t="n">
        <f aca="false">VLOOKUP($A197,Table,MATCH(G$4,Curves,0))</f>
        <v>3.701</v>
      </c>
      <c r="H197" s="98" t="n">
        <f aca="false">G197</f>
        <v>3.701</v>
      </c>
      <c r="I197" s="99" t="n">
        <f aca="false">H197</f>
        <v>3.701</v>
      </c>
      <c r="J197" s="32" t="n">
        <f aca="false">VLOOKUP($A197,Table,MATCH(J$4,Curves,0))</f>
        <v>0</v>
      </c>
      <c r="K197" s="98" t="n">
        <f aca="false">J197</f>
        <v>0</v>
      </c>
      <c r="L197" s="99" t="n">
        <f aca="false">K197</f>
        <v>0</v>
      </c>
      <c r="M197" s="32" t="n">
        <f aca="false">VLOOKUP($A197,Table,MATCH(M$4,Curves,0))</f>
        <v>0</v>
      </c>
      <c r="N197" s="98" t="n">
        <f aca="false">VLOOKUP($A197,Table,MATCH(N$4,Curves,0))</f>
        <v>0.02</v>
      </c>
      <c r="O197" s="99" t="n">
        <f aca="false">N197</f>
        <v>0.02</v>
      </c>
      <c r="P197" s="100"/>
      <c r="Q197" s="99" t="n">
        <f aca="false">O197+L197+I197</f>
        <v>3.721</v>
      </c>
      <c r="R197" s="100"/>
      <c r="S197" s="35" t="n">
        <f aca="false">A198-A197</f>
        <v>30</v>
      </c>
      <c r="T197" s="101" t="n">
        <f aca="false">CHOOSE(F$3,A198+24,A197)</f>
        <v>42576</v>
      </c>
      <c r="U197" s="35" t="n">
        <f aca="false">T197-C$3</f>
        <v>5802</v>
      </c>
      <c r="V197" s="32" t="n">
        <f aca="false">VLOOKUP($A197,Table,MATCH(V$4,Curves,0))</f>
        <v>0.070831690585188</v>
      </c>
      <c r="W197" s="102" t="n">
        <f aca="false">1/(1+CHOOSE(F$3,(V198+($K$3/10000))/2,(V197+($K$3/10000))/2))^(2*U197/365.25)</f>
        <v>0.330960958761074</v>
      </c>
      <c r="X197" s="35" t="n">
        <f aca="false">IF(AND(mthbeg&lt;=A197,mthend&gt;=A197),1,0)</f>
        <v>0</v>
      </c>
      <c r="Y197" s="35" t="n">
        <f aca="false">S197*X197</f>
        <v>0</v>
      </c>
      <c r="AA197" s="89" t="n">
        <f aca="false">F197*G197</f>
        <v>0</v>
      </c>
      <c r="AB197" s="89" t="n">
        <f aca="false">$F197*H197</f>
        <v>0</v>
      </c>
      <c r="AC197" s="89" t="n">
        <f aca="false">$F197*I197</f>
        <v>0</v>
      </c>
      <c r="AD197" s="89" t="n">
        <f aca="false">$F197*J197</f>
        <v>0</v>
      </c>
      <c r="AE197" s="89" t="n">
        <f aca="false">$F197*K197</f>
        <v>0</v>
      </c>
      <c r="AF197" s="89" t="n">
        <f aca="false">$F197*L197</f>
        <v>0</v>
      </c>
      <c r="AG197" s="89" t="n">
        <f aca="false">$F197*M197</f>
        <v>0</v>
      </c>
      <c r="AH197" s="89" t="n">
        <f aca="false">$F197*N197</f>
        <v>0</v>
      </c>
      <c r="AI197" s="89" t="n">
        <f aca="false">F197*O197</f>
        <v>0</v>
      </c>
      <c r="AJ197" s="93"/>
      <c r="AK197" s="89" t="n">
        <f aca="false">CHOOSE($G$3,AB197-AC197,AC197-AB197)</f>
        <v>0</v>
      </c>
      <c r="AL197" s="89" t="n">
        <f aca="false">CHOOSE($G$3,AE197-AF197,AF197-AE197)</f>
        <v>0</v>
      </c>
      <c r="AM197" s="89" t="n">
        <f aca="false">CHOOSE($G$3,AH197-AI197,AI197-AH197)</f>
        <v>0</v>
      </c>
      <c r="AN197" s="103" t="n">
        <f aca="false">SUM(AK197:AM197)</f>
        <v>0</v>
      </c>
      <c r="AP197" s="89" t="n">
        <f aca="false">CHOOSE($G$3,AA197-AB197,AB197-AA197)</f>
        <v>0</v>
      </c>
      <c r="AQ197" s="89" t="n">
        <f aca="false">CHOOSE($G$3,AD197-AE197,AE197-AD197)</f>
        <v>0</v>
      </c>
      <c r="AR197" s="89" t="n">
        <f aca="false">CHOOSE($G$3,AG197-AH197,AH197-AG197)</f>
        <v>0</v>
      </c>
      <c r="AS197" s="103" t="n">
        <f aca="false">AP197+AQ197+AR197</f>
        <v>0</v>
      </c>
      <c r="AT197" s="103"/>
      <c r="AU197" s="90" t="n">
        <f aca="false">AS197+AN197</f>
        <v>0</v>
      </c>
      <c r="AW197" s="90" t="n">
        <f aca="false">AI197+AF197+AC197</f>
        <v>0</v>
      </c>
      <c r="AX197" s="104"/>
    </row>
    <row r="198" customFormat="false" ht="12" hidden="false" customHeight="true" outlineLevel="0" collapsed="false">
      <c r="A198" s="94" t="n">
        <f aca="false">EDATE(A197,1)</f>
        <v>42552</v>
      </c>
      <c r="B198" s="95" t="n">
        <f aca="false">VLOOKUP(MONTH(A198),Volumes,3)</f>
        <v>10000</v>
      </c>
      <c r="C198" s="96"/>
      <c r="D198" s="97" t="n">
        <f aca="false">B198+C198</f>
        <v>10000</v>
      </c>
      <c r="E198" s="84" t="n">
        <f aca="false">IF(X198=0,0,IF(AND(X198=1,$H$3=1),D198*S198,IF($H$3=2,D198,"N/A")))</f>
        <v>0</v>
      </c>
      <c r="F198" s="84" t="n">
        <f aca="false">E198*W198</f>
        <v>0</v>
      </c>
      <c r="G198" s="32" t="n">
        <f aca="false">VLOOKUP($A198,Table,MATCH(G$4,Curves,0))</f>
        <v>3.713</v>
      </c>
      <c r="H198" s="98" t="n">
        <f aca="false">G198</f>
        <v>3.713</v>
      </c>
      <c r="I198" s="99" t="n">
        <f aca="false">H198</f>
        <v>3.713</v>
      </c>
      <c r="J198" s="32" t="n">
        <f aca="false">VLOOKUP($A198,Table,MATCH(J$4,Curves,0))</f>
        <v>0</v>
      </c>
      <c r="K198" s="98" t="n">
        <f aca="false">J198</f>
        <v>0</v>
      </c>
      <c r="L198" s="99" t="n">
        <f aca="false">K198</f>
        <v>0</v>
      </c>
      <c r="M198" s="32" t="n">
        <f aca="false">VLOOKUP($A198,Table,MATCH(M$4,Curves,0))</f>
        <v>0</v>
      </c>
      <c r="N198" s="98" t="n">
        <f aca="false">VLOOKUP($A198,Table,MATCH(N$4,Curves,0))</f>
        <v>0.02</v>
      </c>
      <c r="O198" s="99" t="n">
        <f aca="false">N198</f>
        <v>0.02</v>
      </c>
      <c r="P198" s="100"/>
      <c r="Q198" s="99" t="n">
        <f aca="false">O198+L198+I198</f>
        <v>3.733</v>
      </c>
      <c r="R198" s="100"/>
      <c r="S198" s="35" t="n">
        <f aca="false">A199-A198</f>
        <v>31</v>
      </c>
      <c r="T198" s="101" t="n">
        <f aca="false">CHOOSE(F$3,A199+24,A198)</f>
        <v>42607</v>
      </c>
      <c r="U198" s="35" t="n">
        <f aca="false">T198-C$3</f>
        <v>5833</v>
      </c>
      <c r="V198" s="32" t="n">
        <f aca="false">VLOOKUP($A198,Table,MATCH(V$4,Curves,0))</f>
        <v>0.070835519352128</v>
      </c>
      <c r="W198" s="102" t="n">
        <f aca="false">1/(1+CHOOSE(F$3,(V199+($K$3/10000))/2,(V198+($K$3/10000))/2))^(2*U198/365.25)</f>
        <v>0.328991319335832</v>
      </c>
      <c r="X198" s="35" t="n">
        <f aca="false">IF(AND(mthbeg&lt;=A198,mthend&gt;=A198),1,0)</f>
        <v>0</v>
      </c>
      <c r="Y198" s="35" t="n">
        <f aca="false">S198*X198</f>
        <v>0</v>
      </c>
      <c r="AA198" s="89" t="n">
        <f aca="false">F198*G198</f>
        <v>0</v>
      </c>
      <c r="AB198" s="89" t="n">
        <f aca="false">$F198*H198</f>
        <v>0</v>
      </c>
      <c r="AC198" s="89" t="n">
        <f aca="false">$F198*I198</f>
        <v>0</v>
      </c>
      <c r="AD198" s="89" t="n">
        <f aca="false">$F198*J198</f>
        <v>0</v>
      </c>
      <c r="AE198" s="89" t="n">
        <f aca="false">$F198*K198</f>
        <v>0</v>
      </c>
      <c r="AF198" s="89" t="n">
        <f aca="false">$F198*L198</f>
        <v>0</v>
      </c>
      <c r="AG198" s="89" t="n">
        <f aca="false">$F198*M198</f>
        <v>0</v>
      </c>
      <c r="AH198" s="89" t="n">
        <f aca="false">$F198*N198</f>
        <v>0</v>
      </c>
      <c r="AI198" s="89" t="n">
        <f aca="false">F198*O198</f>
        <v>0</v>
      </c>
      <c r="AJ198" s="93"/>
      <c r="AK198" s="89" t="n">
        <f aca="false">CHOOSE($G$3,AB198-AC198,AC198-AB198)</f>
        <v>0</v>
      </c>
      <c r="AL198" s="89" t="n">
        <f aca="false">CHOOSE($G$3,AE198-AF198,AF198-AE198)</f>
        <v>0</v>
      </c>
      <c r="AM198" s="89" t="n">
        <f aca="false">CHOOSE($G$3,AH198-AI198,AI198-AH198)</f>
        <v>0</v>
      </c>
      <c r="AN198" s="103" t="n">
        <f aca="false">SUM(AK198:AM198)</f>
        <v>0</v>
      </c>
      <c r="AP198" s="89" t="n">
        <f aca="false">CHOOSE($G$3,AA198-AB198,AB198-AA198)</f>
        <v>0</v>
      </c>
      <c r="AQ198" s="89" t="n">
        <f aca="false">CHOOSE($G$3,AD198-AE198,AE198-AD198)</f>
        <v>0</v>
      </c>
      <c r="AR198" s="89" t="n">
        <f aca="false">CHOOSE($G$3,AG198-AH198,AH198-AG198)</f>
        <v>0</v>
      </c>
      <c r="AS198" s="103" t="n">
        <f aca="false">AP198+AQ198+AR198</f>
        <v>0</v>
      </c>
      <c r="AT198" s="103"/>
      <c r="AU198" s="90" t="n">
        <f aca="false">AS198+AN198</f>
        <v>0</v>
      </c>
      <c r="AW198" s="90" t="n">
        <f aca="false">AI198+AF198+AC198</f>
        <v>0</v>
      </c>
      <c r="AX198" s="104"/>
    </row>
    <row r="199" customFormat="false" ht="12" hidden="false" customHeight="true" outlineLevel="0" collapsed="false">
      <c r="A199" s="94" t="n">
        <f aca="false">EDATE(A198,1)</f>
        <v>42583</v>
      </c>
      <c r="B199" s="95" t="n">
        <f aca="false">VLOOKUP(MONTH(A199),Volumes,3)</f>
        <v>10000</v>
      </c>
      <c r="C199" s="96"/>
      <c r="D199" s="97" t="n">
        <f aca="false">B199+C199</f>
        <v>10000</v>
      </c>
      <c r="E199" s="84" t="n">
        <f aca="false">IF(X199=0,0,IF(AND(X199=1,$H$3=1),D199*S199,IF($H$3=2,D199,"N/A")))</f>
        <v>0</v>
      </c>
      <c r="F199" s="84" t="n">
        <f aca="false">E199*W199</f>
        <v>0</v>
      </c>
      <c r="G199" s="32" t="n">
        <f aca="false">VLOOKUP($A199,Table,MATCH(G$4,Curves,0))</f>
        <v>3.734</v>
      </c>
      <c r="H199" s="98" t="n">
        <f aca="false">G199</f>
        <v>3.734</v>
      </c>
      <c r="I199" s="99" t="n">
        <f aca="false">H199</f>
        <v>3.734</v>
      </c>
      <c r="J199" s="32" t="n">
        <f aca="false">VLOOKUP($A199,Table,MATCH(J$4,Curves,0))</f>
        <v>0</v>
      </c>
      <c r="K199" s="98" t="n">
        <f aca="false">J199</f>
        <v>0</v>
      </c>
      <c r="L199" s="99" t="n">
        <f aca="false">K199</f>
        <v>0</v>
      </c>
      <c r="M199" s="32" t="n">
        <f aca="false">VLOOKUP($A199,Table,MATCH(M$4,Curves,0))</f>
        <v>0</v>
      </c>
      <c r="N199" s="98" t="n">
        <f aca="false">VLOOKUP($A199,Table,MATCH(N$4,Curves,0))</f>
        <v>0.02</v>
      </c>
      <c r="O199" s="99" t="n">
        <f aca="false">N199</f>
        <v>0.02</v>
      </c>
      <c r="P199" s="100"/>
      <c r="Q199" s="99" t="n">
        <f aca="false">O199+L199+I199</f>
        <v>3.754</v>
      </c>
      <c r="R199" s="100"/>
      <c r="S199" s="35" t="n">
        <f aca="false">A200-A199</f>
        <v>31</v>
      </c>
      <c r="T199" s="101" t="n">
        <f aca="false">CHOOSE(F$3,A200+24,A199)</f>
        <v>42638</v>
      </c>
      <c r="U199" s="35" t="n">
        <f aca="false">T199-C$3</f>
        <v>5864</v>
      </c>
      <c r="V199" s="32" t="n">
        <f aca="false">VLOOKUP($A199,Table,MATCH(V$4,Curves,0))</f>
        <v>0.070839475744639</v>
      </c>
      <c r="W199" s="102" t="n">
        <f aca="false">1/(1+CHOOSE(F$3,(V200+($K$3/10000))/2,(V199+($K$3/10000))/2))^(2*U199/365.25)</f>
        <v>0.327033189695611</v>
      </c>
      <c r="X199" s="35" t="n">
        <f aca="false">IF(AND(mthbeg&lt;=A199,mthend&gt;=A199),1,0)</f>
        <v>0</v>
      </c>
      <c r="Y199" s="35" t="n">
        <f aca="false">S199*X199</f>
        <v>0</v>
      </c>
      <c r="AA199" s="89" t="n">
        <f aca="false">F199*G199</f>
        <v>0</v>
      </c>
      <c r="AB199" s="89" t="n">
        <f aca="false">$F199*H199</f>
        <v>0</v>
      </c>
      <c r="AC199" s="89" t="n">
        <f aca="false">$F199*I199</f>
        <v>0</v>
      </c>
      <c r="AD199" s="89" t="n">
        <f aca="false">$F199*J199</f>
        <v>0</v>
      </c>
      <c r="AE199" s="89" t="n">
        <f aca="false">$F199*K199</f>
        <v>0</v>
      </c>
      <c r="AF199" s="89" t="n">
        <f aca="false">$F199*L199</f>
        <v>0</v>
      </c>
      <c r="AG199" s="89" t="n">
        <f aca="false">$F199*M199</f>
        <v>0</v>
      </c>
      <c r="AH199" s="89" t="n">
        <f aca="false">$F199*N199</f>
        <v>0</v>
      </c>
      <c r="AI199" s="89" t="n">
        <f aca="false">F199*O199</f>
        <v>0</v>
      </c>
      <c r="AJ199" s="93"/>
      <c r="AK199" s="89" t="n">
        <f aca="false">CHOOSE($G$3,AB199-AC199,AC199-AB199)</f>
        <v>0</v>
      </c>
      <c r="AL199" s="89" t="n">
        <f aca="false">CHOOSE($G$3,AE199-AF199,AF199-AE199)</f>
        <v>0</v>
      </c>
      <c r="AM199" s="89" t="n">
        <f aca="false">CHOOSE($G$3,AH199-AI199,AI199-AH199)</f>
        <v>0</v>
      </c>
      <c r="AN199" s="103" t="n">
        <f aca="false">SUM(AK199:AM199)</f>
        <v>0</v>
      </c>
      <c r="AP199" s="89" t="n">
        <f aca="false">CHOOSE($G$3,AA199-AB199,AB199-AA199)</f>
        <v>0</v>
      </c>
      <c r="AQ199" s="89" t="n">
        <f aca="false">CHOOSE($G$3,AD199-AE199,AE199-AD199)</f>
        <v>0</v>
      </c>
      <c r="AR199" s="89" t="n">
        <f aca="false">CHOOSE($G$3,AG199-AH199,AH199-AG199)</f>
        <v>0</v>
      </c>
      <c r="AS199" s="103" t="n">
        <f aca="false">AP199+AQ199+AR199</f>
        <v>0</v>
      </c>
      <c r="AT199" s="103"/>
      <c r="AU199" s="90" t="n">
        <f aca="false">AS199+AN199</f>
        <v>0</v>
      </c>
      <c r="AW199" s="90" t="n">
        <f aca="false">AI199+AF199+AC199</f>
        <v>0</v>
      </c>
      <c r="AX199" s="104"/>
    </row>
    <row r="200" customFormat="false" ht="12" hidden="false" customHeight="true" outlineLevel="0" collapsed="false">
      <c r="A200" s="94" t="n">
        <f aca="false">EDATE(A199,1)</f>
        <v>42614</v>
      </c>
      <c r="B200" s="95" t="n">
        <f aca="false">VLOOKUP(MONTH(A200),Volumes,3)</f>
        <v>10000</v>
      </c>
      <c r="C200" s="96"/>
      <c r="D200" s="97" t="n">
        <f aca="false">B200+C200</f>
        <v>10000</v>
      </c>
      <c r="E200" s="84" t="n">
        <f aca="false">IF(X200=0,0,IF(AND(X200=1,$H$3=1),D200*S200,IF($H$3=2,D200,"N/A")))</f>
        <v>0</v>
      </c>
      <c r="F200" s="84" t="n">
        <f aca="false">E200*W200</f>
        <v>0</v>
      </c>
      <c r="G200" s="32" t="n">
        <f aca="false">VLOOKUP($A200,Table,MATCH(G$4,Curves,0))</f>
        <v>3.748</v>
      </c>
      <c r="H200" s="98" t="n">
        <f aca="false">G200</f>
        <v>3.748</v>
      </c>
      <c r="I200" s="99" t="n">
        <f aca="false">H200</f>
        <v>3.748</v>
      </c>
      <c r="J200" s="32" t="n">
        <f aca="false">VLOOKUP($A200,Table,MATCH(J$4,Curves,0))</f>
        <v>0</v>
      </c>
      <c r="K200" s="98" t="n">
        <f aca="false">J200</f>
        <v>0</v>
      </c>
      <c r="L200" s="99" t="n">
        <f aca="false">K200</f>
        <v>0</v>
      </c>
      <c r="M200" s="32" t="n">
        <f aca="false">VLOOKUP($A200,Table,MATCH(M$4,Curves,0))</f>
        <v>0</v>
      </c>
      <c r="N200" s="98" t="n">
        <f aca="false">VLOOKUP($A200,Table,MATCH(N$4,Curves,0))</f>
        <v>0.02</v>
      </c>
      <c r="O200" s="99" t="n">
        <f aca="false">N200</f>
        <v>0.02</v>
      </c>
      <c r="P200" s="100"/>
      <c r="Q200" s="99" t="n">
        <f aca="false">O200+L200+I200</f>
        <v>3.768</v>
      </c>
      <c r="R200" s="100"/>
      <c r="S200" s="35" t="n">
        <f aca="false">A201-A200</f>
        <v>30</v>
      </c>
      <c r="T200" s="101" t="n">
        <f aca="false">CHOOSE(F$3,A201+24,A200)</f>
        <v>42668</v>
      </c>
      <c r="U200" s="35" t="n">
        <f aca="false">T200-C$3</f>
        <v>5894</v>
      </c>
      <c r="V200" s="32" t="n">
        <f aca="false">VLOOKUP($A200,Table,MATCH(V$4,Curves,0))</f>
        <v>0.070843432137155</v>
      </c>
      <c r="W200" s="102" t="n">
        <f aca="false">1/(1+CHOOSE(F$3,(V201+($K$3/10000))/2,(V200+($K$3/10000))/2))^(2*U200/365.25)</f>
        <v>0.325149122233953</v>
      </c>
      <c r="X200" s="35" t="n">
        <f aca="false">IF(AND(mthbeg&lt;=A200,mthend&gt;=A200),1,0)</f>
        <v>0</v>
      </c>
      <c r="Y200" s="35" t="n">
        <f aca="false">S200*X200</f>
        <v>0</v>
      </c>
      <c r="AA200" s="89" t="n">
        <f aca="false">F200*G200</f>
        <v>0</v>
      </c>
      <c r="AB200" s="89" t="n">
        <f aca="false">$F200*H200</f>
        <v>0</v>
      </c>
      <c r="AC200" s="89" t="n">
        <f aca="false">$F200*I200</f>
        <v>0</v>
      </c>
      <c r="AD200" s="89" t="n">
        <f aca="false">$F200*J200</f>
        <v>0</v>
      </c>
      <c r="AE200" s="89" t="n">
        <f aca="false">$F200*K200</f>
        <v>0</v>
      </c>
      <c r="AF200" s="89" t="n">
        <f aca="false">$F200*L200</f>
        <v>0</v>
      </c>
      <c r="AG200" s="89" t="n">
        <f aca="false">$F200*M200</f>
        <v>0</v>
      </c>
      <c r="AH200" s="89" t="n">
        <f aca="false">$F200*N200</f>
        <v>0</v>
      </c>
      <c r="AI200" s="89" t="n">
        <f aca="false">F200*O200</f>
        <v>0</v>
      </c>
      <c r="AJ200" s="93"/>
      <c r="AK200" s="89" t="n">
        <f aca="false">CHOOSE($G$3,AB200-AC200,AC200-AB200)</f>
        <v>0</v>
      </c>
      <c r="AL200" s="89" t="n">
        <f aca="false">CHOOSE($G$3,AE200-AF200,AF200-AE200)</f>
        <v>0</v>
      </c>
      <c r="AM200" s="89" t="n">
        <f aca="false">CHOOSE($G$3,AH200-AI200,AI200-AH200)</f>
        <v>0</v>
      </c>
      <c r="AN200" s="103" t="n">
        <f aca="false">SUM(AK200:AM200)</f>
        <v>0</v>
      </c>
      <c r="AP200" s="89" t="n">
        <f aca="false">CHOOSE($G$3,AA200-AB200,AB200-AA200)</f>
        <v>0</v>
      </c>
      <c r="AQ200" s="89" t="n">
        <f aca="false">CHOOSE($G$3,AD200-AE200,AE200-AD200)</f>
        <v>0</v>
      </c>
      <c r="AR200" s="89" t="n">
        <f aca="false">CHOOSE($G$3,AG200-AH200,AH200-AG200)</f>
        <v>0</v>
      </c>
      <c r="AS200" s="103" t="n">
        <f aca="false">AP200+AQ200+AR200</f>
        <v>0</v>
      </c>
      <c r="AT200" s="103"/>
      <c r="AU200" s="90" t="n">
        <f aca="false">AS200+AN200</f>
        <v>0</v>
      </c>
      <c r="AW200" s="90" t="n">
        <f aca="false">AI200+AF200+AC200</f>
        <v>0</v>
      </c>
      <c r="AX200" s="104"/>
    </row>
    <row r="201" customFormat="false" ht="12" hidden="false" customHeight="true" outlineLevel="0" collapsed="false">
      <c r="A201" s="94" t="n">
        <f aca="false">EDATE(A200,1)</f>
        <v>42644</v>
      </c>
      <c r="B201" s="95" t="n">
        <f aca="false">VLOOKUP(MONTH(A201),Volumes,3)</f>
        <v>10000</v>
      </c>
      <c r="C201" s="96"/>
      <c r="D201" s="97" t="n">
        <f aca="false">B201+C201</f>
        <v>10000</v>
      </c>
      <c r="E201" s="84" t="n">
        <f aca="false">IF(X201=0,0,IF(AND(X201=1,$H$3=1),D201*S201,IF($H$3=2,D201,"N/A")))</f>
        <v>0</v>
      </c>
      <c r="F201" s="84" t="n">
        <f aca="false">E201*W201</f>
        <v>0</v>
      </c>
      <c r="G201" s="32" t="n">
        <f aca="false">VLOOKUP($A201,Table,MATCH(G$4,Curves,0))</f>
        <v>3.75</v>
      </c>
      <c r="H201" s="98" t="n">
        <f aca="false">G201</f>
        <v>3.75</v>
      </c>
      <c r="I201" s="99" t="n">
        <f aca="false">H201</f>
        <v>3.75</v>
      </c>
      <c r="J201" s="32" t="n">
        <f aca="false">VLOOKUP($A201,Table,MATCH(J$4,Curves,0))</f>
        <v>0</v>
      </c>
      <c r="K201" s="98" t="n">
        <f aca="false">J201</f>
        <v>0</v>
      </c>
      <c r="L201" s="99" t="n">
        <f aca="false">K201</f>
        <v>0</v>
      </c>
      <c r="M201" s="32" t="n">
        <f aca="false">VLOOKUP($A201,Table,MATCH(M$4,Curves,0))</f>
        <v>0</v>
      </c>
      <c r="N201" s="98" t="n">
        <f aca="false">VLOOKUP($A201,Table,MATCH(N$4,Curves,0))</f>
        <v>0.02</v>
      </c>
      <c r="O201" s="99" t="n">
        <f aca="false">N201</f>
        <v>0.02</v>
      </c>
      <c r="P201" s="100"/>
      <c r="Q201" s="99" t="n">
        <f aca="false">O201+L201+I201</f>
        <v>3.77</v>
      </c>
      <c r="R201" s="100"/>
      <c r="S201" s="35" t="n">
        <f aca="false">A202-A201</f>
        <v>31</v>
      </c>
      <c r="T201" s="101" t="n">
        <f aca="false">CHOOSE(F$3,A202+24,A201)</f>
        <v>42699</v>
      </c>
      <c r="U201" s="35" t="n">
        <f aca="false">T201-C$3</f>
        <v>5925</v>
      </c>
      <c r="V201" s="32" t="n">
        <f aca="false">VLOOKUP($A201,Table,MATCH(V$4,Curves,0))</f>
        <v>0.070847260904111</v>
      </c>
      <c r="W201" s="102" t="n">
        <f aca="false">1/(1+CHOOSE(F$3,(V202+($K$3/10000))/2,(V201+($K$3/10000))/2))^(2*U201/365.25)</f>
        <v>0.32321344859763</v>
      </c>
      <c r="X201" s="35" t="n">
        <f aca="false">IF(AND(mthbeg&lt;=A201,mthend&gt;=A201),1,0)</f>
        <v>0</v>
      </c>
      <c r="Y201" s="35" t="n">
        <f aca="false">S201*X201</f>
        <v>0</v>
      </c>
      <c r="AA201" s="89" t="n">
        <f aca="false">F201*G201</f>
        <v>0</v>
      </c>
      <c r="AB201" s="89" t="n">
        <f aca="false">$F201*H201</f>
        <v>0</v>
      </c>
      <c r="AC201" s="89" t="n">
        <f aca="false">$F201*I201</f>
        <v>0</v>
      </c>
      <c r="AD201" s="89" t="n">
        <f aca="false">$F201*J201</f>
        <v>0</v>
      </c>
      <c r="AE201" s="89" t="n">
        <f aca="false">$F201*K201</f>
        <v>0</v>
      </c>
      <c r="AF201" s="89" t="n">
        <f aca="false">$F201*L201</f>
        <v>0</v>
      </c>
      <c r="AG201" s="89" t="n">
        <f aca="false">$F201*M201</f>
        <v>0</v>
      </c>
      <c r="AH201" s="89" t="n">
        <f aca="false">$F201*N201</f>
        <v>0</v>
      </c>
      <c r="AI201" s="89" t="n">
        <f aca="false">F201*O201</f>
        <v>0</v>
      </c>
      <c r="AJ201" s="93"/>
      <c r="AK201" s="89" t="n">
        <f aca="false">CHOOSE($G$3,AB201-AC201,AC201-AB201)</f>
        <v>0</v>
      </c>
      <c r="AL201" s="89" t="n">
        <f aca="false">CHOOSE($G$3,AE201-AF201,AF201-AE201)</f>
        <v>0</v>
      </c>
      <c r="AM201" s="89" t="n">
        <f aca="false">CHOOSE($G$3,AH201-AI201,AI201-AH201)</f>
        <v>0</v>
      </c>
      <c r="AN201" s="103" t="n">
        <f aca="false">SUM(AK201:AM201)</f>
        <v>0</v>
      </c>
      <c r="AP201" s="89" t="n">
        <f aca="false">CHOOSE($G$3,AA201-AB201,AB201-AA201)</f>
        <v>0</v>
      </c>
      <c r="AQ201" s="89" t="n">
        <f aca="false">CHOOSE($G$3,AD201-AE201,AE201-AD201)</f>
        <v>0</v>
      </c>
      <c r="AR201" s="89" t="n">
        <f aca="false">CHOOSE($G$3,AG201-AH201,AH201-AG201)</f>
        <v>0</v>
      </c>
      <c r="AS201" s="103" t="n">
        <f aca="false">AP201+AQ201+AR201</f>
        <v>0</v>
      </c>
      <c r="AT201" s="103"/>
      <c r="AU201" s="90" t="n">
        <f aca="false">AS201+AN201</f>
        <v>0</v>
      </c>
      <c r="AW201" s="90" t="n">
        <f aca="false">AI201+AF201+AC201</f>
        <v>0</v>
      </c>
      <c r="AX201" s="104"/>
    </row>
    <row r="202" customFormat="false" ht="12" hidden="false" customHeight="true" outlineLevel="0" collapsed="false">
      <c r="A202" s="94" t="n">
        <f aca="false">EDATE(A201,1)</f>
        <v>42675</v>
      </c>
      <c r="B202" s="95" t="n">
        <f aca="false">VLOOKUP(MONTH(A202),Volumes,3)</f>
        <v>10000</v>
      </c>
      <c r="C202" s="96"/>
      <c r="D202" s="97" t="n">
        <f aca="false">B202+C202</f>
        <v>10000</v>
      </c>
      <c r="E202" s="84" t="n">
        <f aca="false">IF(X202=0,0,IF(AND(X202=1,$H$3=1),D202*S202,IF($H$3=2,D202,"N/A")))</f>
        <v>0</v>
      </c>
      <c r="F202" s="84" t="n">
        <f aca="false">E202*W202</f>
        <v>0</v>
      </c>
      <c r="G202" s="32" t="n">
        <f aca="false">VLOOKUP($A202,Table,MATCH(G$4,Curves,0))</f>
        <v>3.777</v>
      </c>
      <c r="H202" s="98" t="n">
        <f aca="false">G202</f>
        <v>3.777</v>
      </c>
      <c r="I202" s="99" t="n">
        <f aca="false">H202</f>
        <v>3.777</v>
      </c>
      <c r="J202" s="32" t="n">
        <f aca="false">VLOOKUP($A202,Table,MATCH(J$4,Curves,0))</f>
        <v>0</v>
      </c>
      <c r="K202" s="98" t="n">
        <f aca="false">J202</f>
        <v>0</v>
      </c>
      <c r="L202" s="99" t="n">
        <f aca="false">K202</f>
        <v>0</v>
      </c>
      <c r="M202" s="32" t="n">
        <f aca="false">VLOOKUP($A202,Table,MATCH(M$4,Curves,0))</f>
        <v>0</v>
      </c>
      <c r="N202" s="98" t="n">
        <f aca="false">VLOOKUP($A202,Table,MATCH(N$4,Curves,0))</f>
        <v>0.02</v>
      </c>
      <c r="O202" s="99" t="n">
        <f aca="false">N202</f>
        <v>0.02</v>
      </c>
      <c r="P202" s="100"/>
      <c r="Q202" s="99" t="n">
        <f aca="false">O202+L202+I202</f>
        <v>3.797</v>
      </c>
      <c r="R202" s="100"/>
      <c r="S202" s="35" t="n">
        <f aca="false">A203-A202</f>
        <v>30</v>
      </c>
      <c r="T202" s="101" t="n">
        <f aca="false">CHOOSE(F$3,A203+24,A202)</f>
        <v>42729</v>
      </c>
      <c r="U202" s="35" t="n">
        <f aca="false">T202-C$3</f>
        <v>5955</v>
      </c>
      <c r="V202" s="32" t="n">
        <f aca="false">VLOOKUP($A202,Table,MATCH(V$4,Curves,0))</f>
        <v>0.070851217296637</v>
      </c>
      <c r="W202" s="102" t="n">
        <f aca="false">1/(1+CHOOSE(F$3,(V203+($K$3/10000))/2,(V202+($K$3/10000))/2))^(2*U202/365.25)</f>
        <v>0.321350990170269</v>
      </c>
      <c r="X202" s="35" t="n">
        <f aca="false">IF(AND(mthbeg&lt;=A202,mthend&gt;=A202),1,0)</f>
        <v>0</v>
      </c>
      <c r="Y202" s="35" t="n">
        <f aca="false">S202*X202</f>
        <v>0</v>
      </c>
      <c r="AA202" s="89" t="n">
        <f aca="false">F202*G202</f>
        <v>0</v>
      </c>
      <c r="AB202" s="89" t="n">
        <f aca="false">$F202*H202</f>
        <v>0</v>
      </c>
      <c r="AC202" s="89" t="n">
        <f aca="false">$F202*I202</f>
        <v>0</v>
      </c>
      <c r="AD202" s="89" t="n">
        <f aca="false">$F202*J202</f>
        <v>0</v>
      </c>
      <c r="AE202" s="89" t="n">
        <f aca="false">$F202*K202</f>
        <v>0</v>
      </c>
      <c r="AF202" s="89" t="n">
        <f aca="false">$F202*L202</f>
        <v>0</v>
      </c>
      <c r="AG202" s="89" t="n">
        <f aca="false">$F202*M202</f>
        <v>0</v>
      </c>
      <c r="AH202" s="89" t="n">
        <f aca="false">$F202*N202</f>
        <v>0</v>
      </c>
      <c r="AI202" s="89" t="n">
        <f aca="false">F202*O202</f>
        <v>0</v>
      </c>
      <c r="AJ202" s="93"/>
      <c r="AK202" s="89" t="n">
        <f aca="false">CHOOSE($G$3,AB202-AC202,AC202-AB202)</f>
        <v>0</v>
      </c>
      <c r="AL202" s="89" t="n">
        <f aca="false">CHOOSE($G$3,AE202-AF202,AF202-AE202)</f>
        <v>0</v>
      </c>
      <c r="AM202" s="89" t="n">
        <f aca="false">CHOOSE($G$3,AH202-AI202,AI202-AH202)</f>
        <v>0</v>
      </c>
      <c r="AN202" s="103" t="n">
        <f aca="false">SUM(AK202:AM202)</f>
        <v>0</v>
      </c>
      <c r="AP202" s="89" t="n">
        <f aca="false">CHOOSE($G$3,AA202-AB202,AB202-AA202)</f>
        <v>0</v>
      </c>
      <c r="AQ202" s="89" t="n">
        <f aca="false">CHOOSE($G$3,AD202-AE202,AE202-AD202)</f>
        <v>0</v>
      </c>
      <c r="AR202" s="89" t="n">
        <f aca="false">CHOOSE($G$3,AG202-AH202,AH202-AG202)</f>
        <v>0</v>
      </c>
      <c r="AS202" s="103" t="n">
        <f aca="false">AP202+AQ202+AR202</f>
        <v>0</v>
      </c>
      <c r="AT202" s="103"/>
      <c r="AU202" s="90" t="n">
        <f aca="false">AS202+AN202</f>
        <v>0</v>
      </c>
      <c r="AW202" s="90" t="n">
        <f aca="false">AI202+AF202+AC202</f>
        <v>0</v>
      </c>
      <c r="AX202" s="104"/>
    </row>
    <row r="203" customFormat="false" ht="12" hidden="false" customHeight="true" outlineLevel="0" collapsed="false">
      <c r="A203" s="94" t="n">
        <f aca="false">EDATE(A202,1)</f>
        <v>42705</v>
      </c>
      <c r="B203" s="95" t="n">
        <f aca="false">VLOOKUP(MONTH(A203),Volumes,3)</f>
        <v>10000</v>
      </c>
      <c r="C203" s="96"/>
      <c r="D203" s="97" t="n">
        <f aca="false">B203+C203</f>
        <v>10000</v>
      </c>
      <c r="E203" s="84" t="n">
        <f aca="false">IF(X203=0,0,IF(AND(X203=1,$H$3=1),D203*S203,IF($H$3=2,D203,"N/A")))</f>
        <v>0</v>
      </c>
      <c r="F203" s="84" t="n">
        <f aca="false">E203*W203</f>
        <v>0</v>
      </c>
      <c r="G203" s="32" t="n">
        <f aca="false">VLOOKUP($A203,Table,MATCH(G$4,Curves,0))</f>
        <v>3.824</v>
      </c>
      <c r="H203" s="98" t="n">
        <f aca="false">G203</f>
        <v>3.824</v>
      </c>
      <c r="I203" s="99" t="n">
        <f aca="false">H203</f>
        <v>3.824</v>
      </c>
      <c r="J203" s="32" t="n">
        <f aca="false">VLOOKUP($A203,Table,MATCH(J$4,Curves,0))</f>
        <v>0</v>
      </c>
      <c r="K203" s="98" t="n">
        <f aca="false">J203</f>
        <v>0</v>
      </c>
      <c r="L203" s="99" t="n">
        <f aca="false">K203</f>
        <v>0</v>
      </c>
      <c r="M203" s="32" t="n">
        <f aca="false">VLOOKUP($A203,Table,MATCH(M$4,Curves,0))</f>
        <v>0</v>
      </c>
      <c r="N203" s="98" t="n">
        <f aca="false">VLOOKUP($A203,Table,MATCH(N$4,Curves,0))</f>
        <v>0.02</v>
      </c>
      <c r="O203" s="99" t="n">
        <f aca="false">N203</f>
        <v>0.02</v>
      </c>
      <c r="P203" s="100"/>
      <c r="Q203" s="99" t="n">
        <f aca="false">O203+L203+I203</f>
        <v>3.844</v>
      </c>
      <c r="R203" s="100"/>
      <c r="S203" s="35" t="n">
        <f aca="false">A204-A203</f>
        <v>31</v>
      </c>
      <c r="T203" s="101" t="n">
        <f aca="false">CHOOSE(F$3,A204+24,A203)</f>
        <v>42760</v>
      </c>
      <c r="U203" s="35" t="n">
        <f aca="false">T203-C$3</f>
        <v>5986</v>
      </c>
      <c r="V203" s="32" t="n">
        <f aca="false">VLOOKUP($A203,Table,MATCH(V$4,Curves,0))</f>
        <v>0.070855046063603</v>
      </c>
      <c r="W203" s="102" t="n">
        <f aca="false">1/(1+CHOOSE(F$3,(V204+($K$3/10000))/2,(V203+($K$3/10000))/2))^(2*U203/365.25)</f>
        <v>0.319437519904755</v>
      </c>
      <c r="X203" s="35" t="n">
        <f aca="false">IF(AND(mthbeg&lt;=A203,mthend&gt;=A203),1,0)</f>
        <v>0</v>
      </c>
      <c r="Y203" s="35" t="n">
        <f aca="false">S203*X203</f>
        <v>0</v>
      </c>
      <c r="AA203" s="89" t="n">
        <f aca="false">F203*G203</f>
        <v>0</v>
      </c>
      <c r="AB203" s="89" t="n">
        <f aca="false">$F203*H203</f>
        <v>0</v>
      </c>
      <c r="AC203" s="89" t="n">
        <f aca="false">$F203*I203</f>
        <v>0</v>
      </c>
      <c r="AD203" s="89" t="n">
        <f aca="false">$F203*J203</f>
        <v>0</v>
      </c>
      <c r="AE203" s="89" t="n">
        <f aca="false">$F203*K203</f>
        <v>0</v>
      </c>
      <c r="AF203" s="89" t="n">
        <f aca="false">$F203*L203</f>
        <v>0</v>
      </c>
      <c r="AG203" s="89" t="n">
        <f aca="false">$F203*M203</f>
        <v>0</v>
      </c>
      <c r="AH203" s="89" t="n">
        <f aca="false">$F203*N203</f>
        <v>0</v>
      </c>
      <c r="AI203" s="89" t="n">
        <f aca="false">F203*O203</f>
        <v>0</v>
      </c>
      <c r="AJ203" s="93"/>
      <c r="AK203" s="89" t="n">
        <f aca="false">CHOOSE($G$3,AB203-AC203,AC203-AB203)</f>
        <v>0</v>
      </c>
      <c r="AL203" s="89" t="n">
        <f aca="false">CHOOSE($G$3,AE203-AF203,AF203-AE203)</f>
        <v>0</v>
      </c>
      <c r="AM203" s="89" t="n">
        <f aca="false">CHOOSE($G$3,AH203-AI203,AI203-AH203)</f>
        <v>0</v>
      </c>
      <c r="AN203" s="103" t="n">
        <f aca="false">SUM(AK203:AM203)</f>
        <v>0</v>
      </c>
      <c r="AP203" s="89" t="n">
        <f aca="false">CHOOSE($G$3,AA203-AB203,AB203-AA203)</f>
        <v>0</v>
      </c>
      <c r="AQ203" s="89" t="n">
        <f aca="false">CHOOSE($G$3,AD203-AE203,AE203-AD203)</f>
        <v>0</v>
      </c>
      <c r="AR203" s="89" t="n">
        <f aca="false">CHOOSE($G$3,AG203-AH203,AH203-AG203)</f>
        <v>0</v>
      </c>
      <c r="AS203" s="103" t="n">
        <f aca="false">AP203+AQ203+AR203</f>
        <v>0</v>
      </c>
      <c r="AT203" s="103"/>
      <c r="AU203" s="90" t="n">
        <f aca="false">AS203+AN203</f>
        <v>0</v>
      </c>
      <c r="AW203" s="90" t="n">
        <f aca="false">AI203+AF203+AC203</f>
        <v>0</v>
      </c>
      <c r="AX203" s="104"/>
    </row>
    <row r="204" customFormat="false" ht="12" hidden="false" customHeight="true" outlineLevel="0" collapsed="false">
      <c r="A204" s="94" t="n">
        <f aca="false">EDATE(A203,1)</f>
        <v>42736</v>
      </c>
      <c r="B204" s="95" t="n">
        <f aca="false">VLOOKUP(MONTH(A204),Volumes,3)</f>
        <v>10000</v>
      </c>
      <c r="C204" s="96"/>
      <c r="D204" s="97" t="n">
        <f aca="false">B204+C204</f>
        <v>10000</v>
      </c>
      <c r="E204" s="84" t="n">
        <f aca="false">IF(X204=0,0,IF(AND(X204=1,$H$3=1),D204*S204,IF($H$3=2,D204,"N/A")))</f>
        <v>0</v>
      </c>
      <c r="F204" s="84" t="n">
        <f aca="false">E204*W204</f>
        <v>0</v>
      </c>
      <c r="G204" s="32" t="n">
        <f aca="false">VLOOKUP($A204,Table,MATCH(G$4,Curves,0))</f>
        <v>4.0375</v>
      </c>
      <c r="H204" s="98" t="n">
        <f aca="false">G204</f>
        <v>4.0375</v>
      </c>
      <c r="I204" s="99" t="n">
        <f aca="false">H204</f>
        <v>4.0375</v>
      </c>
      <c r="J204" s="32" t="n">
        <f aca="false">VLOOKUP($A204,Table,MATCH(J$4,Curves,0))</f>
        <v>0</v>
      </c>
      <c r="K204" s="98" t="n">
        <f aca="false">J204</f>
        <v>0</v>
      </c>
      <c r="L204" s="99" t="n">
        <f aca="false">K204</f>
        <v>0</v>
      </c>
      <c r="M204" s="32" t="n">
        <f aca="false">VLOOKUP($A204,Table,MATCH(M$4,Curves,0))</f>
        <v>0</v>
      </c>
      <c r="N204" s="98" t="n">
        <f aca="false">VLOOKUP($A204,Table,MATCH(N$4,Curves,0))</f>
        <v>0.02</v>
      </c>
      <c r="O204" s="99" t="n">
        <f aca="false">N204</f>
        <v>0.02</v>
      </c>
      <c r="P204" s="100"/>
      <c r="Q204" s="99" t="n">
        <f aca="false">O204+L204+I204</f>
        <v>4.0575</v>
      </c>
      <c r="R204" s="100"/>
      <c r="S204" s="35" t="n">
        <f aca="false">A205-A204</f>
        <v>31</v>
      </c>
      <c r="T204" s="101" t="n">
        <f aca="false">CHOOSE(F$3,A205+24,A204)</f>
        <v>42791</v>
      </c>
      <c r="U204" s="35" t="n">
        <f aca="false">T204-C$3</f>
        <v>6017</v>
      </c>
      <c r="V204" s="32" t="n">
        <f aca="false">VLOOKUP($A204,Table,MATCH(V$4,Curves,0))</f>
        <v>0.070859002456139</v>
      </c>
      <c r="W204" s="102" t="n">
        <f aca="false">1/(1+CHOOSE(F$3,(V205+($K$3/10000))/2,(V204+($K$3/10000))/2))^(2*U204/365.25)</f>
        <v>0.317555225601858</v>
      </c>
      <c r="X204" s="35" t="n">
        <f aca="false">IF(AND(mthbeg&lt;=A204,mthend&gt;=A204),1,0)</f>
        <v>0</v>
      </c>
      <c r="Y204" s="35" t="n">
        <f aca="false">S204*X204</f>
        <v>0</v>
      </c>
      <c r="AA204" s="89" t="n">
        <f aca="false">F204*G204</f>
        <v>0</v>
      </c>
      <c r="AB204" s="89" t="n">
        <f aca="false">$F204*H204</f>
        <v>0</v>
      </c>
      <c r="AC204" s="89" t="n">
        <f aca="false">$F204*I204</f>
        <v>0</v>
      </c>
      <c r="AD204" s="89" t="n">
        <f aca="false">$F204*J204</f>
        <v>0</v>
      </c>
      <c r="AE204" s="89" t="n">
        <f aca="false">$F204*K204</f>
        <v>0</v>
      </c>
      <c r="AF204" s="89" t="n">
        <f aca="false">$F204*L204</f>
        <v>0</v>
      </c>
      <c r="AG204" s="89" t="n">
        <f aca="false">$F204*M204</f>
        <v>0</v>
      </c>
      <c r="AH204" s="89" t="n">
        <f aca="false">$F204*N204</f>
        <v>0</v>
      </c>
      <c r="AI204" s="89" t="n">
        <f aca="false">F204*O204</f>
        <v>0</v>
      </c>
      <c r="AJ204" s="93"/>
      <c r="AK204" s="89" t="n">
        <f aca="false">CHOOSE($G$3,AB204-AC204,AC204-AB204)</f>
        <v>0</v>
      </c>
      <c r="AL204" s="89" t="n">
        <f aca="false">CHOOSE($G$3,AE204-AF204,AF204-AE204)</f>
        <v>0</v>
      </c>
      <c r="AM204" s="89" t="n">
        <f aca="false">CHOOSE($G$3,AH204-AI204,AI204-AH204)</f>
        <v>0</v>
      </c>
      <c r="AN204" s="103" t="n">
        <f aca="false">SUM(AK204:AM204)</f>
        <v>0</v>
      </c>
      <c r="AP204" s="89" t="n">
        <f aca="false">CHOOSE($G$3,AA204-AB204,AB204-AA204)</f>
        <v>0</v>
      </c>
      <c r="AQ204" s="89" t="n">
        <f aca="false">CHOOSE($G$3,AD204-AE204,AE204-AD204)</f>
        <v>0</v>
      </c>
      <c r="AR204" s="89" t="n">
        <f aca="false">CHOOSE($G$3,AG204-AH204,AH204-AG204)</f>
        <v>0</v>
      </c>
      <c r="AS204" s="103" t="n">
        <f aca="false">AP204+AQ204+AR204</f>
        <v>0</v>
      </c>
      <c r="AT204" s="103"/>
      <c r="AU204" s="90" t="n">
        <f aca="false">AS204+AN204</f>
        <v>0</v>
      </c>
      <c r="AW204" s="90" t="n">
        <f aca="false">AI204+AF204+AC204</f>
        <v>0</v>
      </c>
      <c r="AX204" s="104"/>
    </row>
    <row r="205" customFormat="false" ht="12" hidden="false" customHeight="true" outlineLevel="0" collapsed="false">
      <c r="A205" s="94" t="n">
        <f aca="false">EDATE(A204,1)</f>
        <v>42767</v>
      </c>
      <c r="B205" s="95" t="n">
        <f aca="false">VLOOKUP(MONTH(A205),Volumes,3)</f>
        <v>10000</v>
      </c>
      <c r="C205" s="96"/>
      <c r="D205" s="97" t="n">
        <f aca="false">B205+C205</f>
        <v>10000</v>
      </c>
      <c r="E205" s="84" t="n">
        <f aca="false">IF(X205=0,0,IF(AND(X205=1,$H$3=1),D205*S205,IF($H$3=2,D205,"N/A")))</f>
        <v>0</v>
      </c>
      <c r="F205" s="84" t="n">
        <f aca="false">E205*W205</f>
        <v>0</v>
      </c>
      <c r="G205" s="32" t="n">
        <f aca="false">VLOOKUP($A205,Table,MATCH(G$4,Curves,0))</f>
        <v>4.0375</v>
      </c>
      <c r="H205" s="98" t="n">
        <f aca="false">G205</f>
        <v>4.0375</v>
      </c>
      <c r="I205" s="99" t="n">
        <f aca="false">H205</f>
        <v>4.0375</v>
      </c>
      <c r="J205" s="32" t="n">
        <f aca="false">VLOOKUP($A205,Table,MATCH(J$4,Curves,0))</f>
        <v>0</v>
      </c>
      <c r="K205" s="98" t="n">
        <f aca="false">J205</f>
        <v>0</v>
      </c>
      <c r="L205" s="99" t="n">
        <f aca="false">K205</f>
        <v>0</v>
      </c>
      <c r="M205" s="32" t="n">
        <f aca="false">VLOOKUP($A205,Table,MATCH(M$4,Curves,0))</f>
        <v>0</v>
      </c>
      <c r="N205" s="98" t="n">
        <f aca="false">VLOOKUP($A205,Table,MATCH(N$4,Curves,0))</f>
        <v>0.02</v>
      </c>
      <c r="O205" s="99" t="n">
        <f aca="false">N205</f>
        <v>0.02</v>
      </c>
      <c r="P205" s="100"/>
      <c r="Q205" s="99" t="n">
        <f aca="false">O205+L205+I205</f>
        <v>4.0575</v>
      </c>
      <c r="R205" s="100"/>
      <c r="S205" s="35" t="n">
        <f aca="false">A206-A205</f>
        <v>28</v>
      </c>
      <c r="T205" s="101" t="n">
        <f aca="false">CHOOSE(F$3,A206+24,A205)</f>
        <v>42819</v>
      </c>
      <c r="U205" s="35" t="n">
        <f aca="false">T205-C$3</f>
        <v>6045</v>
      </c>
      <c r="V205" s="32" t="n">
        <f aca="false">VLOOKUP($A205,Table,MATCH(V$4,Curves,0))</f>
        <v>0.070859002456139</v>
      </c>
      <c r="W205" s="102" t="n">
        <f aca="false">1/(1+CHOOSE(F$3,(V206+($K$3/10000))/2,(V205+($K$3/10000))/2))^(2*U205/365.25)</f>
        <v>0.31586462398273</v>
      </c>
      <c r="X205" s="35" t="n">
        <f aca="false">IF(AND(mthbeg&lt;=A205,mthend&gt;=A205),1,0)</f>
        <v>0</v>
      </c>
      <c r="Y205" s="35" t="n">
        <f aca="false">S205*X205</f>
        <v>0</v>
      </c>
      <c r="AA205" s="89" t="n">
        <f aca="false">F205*G205</f>
        <v>0</v>
      </c>
      <c r="AB205" s="89" t="n">
        <f aca="false">$F205*H205</f>
        <v>0</v>
      </c>
      <c r="AC205" s="89" t="n">
        <f aca="false">$F205*I205</f>
        <v>0</v>
      </c>
      <c r="AD205" s="89" t="n">
        <f aca="false">$F205*J205</f>
        <v>0</v>
      </c>
      <c r="AE205" s="89" t="n">
        <f aca="false">$F205*K205</f>
        <v>0</v>
      </c>
      <c r="AF205" s="89" t="n">
        <f aca="false">$F205*L205</f>
        <v>0</v>
      </c>
      <c r="AG205" s="89" t="n">
        <f aca="false">$F205*M205</f>
        <v>0</v>
      </c>
      <c r="AH205" s="89" t="n">
        <f aca="false">$F205*N205</f>
        <v>0</v>
      </c>
      <c r="AI205" s="89" t="n">
        <f aca="false">F205*O205</f>
        <v>0</v>
      </c>
      <c r="AJ205" s="93"/>
      <c r="AK205" s="89" t="n">
        <f aca="false">CHOOSE($G$3,AB205-AC205,AC205-AB205)</f>
        <v>0</v>
      </c>
      <c r="AL205" s="89" t="n">
        <f aca="false">CHOOSE($G$3,AE205-AF205,AF205-AE205)</f>
        <v>0</v>
      </c>
      <c r="AM205" s="89" t="n">
        <f aca="false">CHOOSE($G$3,AH205-AI205,AI205-AH205)</f>
        <v>0</v>
      </c>
      <c r="AN205" s="103" t="n">
        <f aca="false">SUM(AK205:AM205)</f>
        <v>0</v>
      </c>
      <c r="AP205" s="89" t="n">
        <f aca="false">CHOOSE($G$3,AA205-AB205,AB205-AA205)</f>
        <v>0</v>
      </c>
      <c r="AQ205" s="89" t="n">
        <f aca="false">CHOOSE($G$3,AD205-AE205,AE205-AD205)</f>
        <v>0</v>
      </c>
      <c r="AR205" s="89" t="n">
        <f aca="false">CHOOSE($G$3,AG205-AH205,AH205-AG205)</f>
        <v>0</v>
      </c>
      <c r="AS205" s="103" t="n">
        <f aca="false">AP205+AQ205+AR205</f>
        <v>0</v>
      </c>
      <c r="AT205" s="103"/>
      <c r="AU205" s="90" t="n">
        <f aca="false">AS205+AN205</f>
        <v>0</v>
      </c>
      <c r="AW205" s="90" t="n">
        <f aca="false">AI205+AF205+AC205</f>
        <v>0</v>
      </c>
      <c r="AX205" s="104"/>
    </row>
    <row r="206" customFormat="false" ht="12" hidden="false" customHeight="true" outlineLevel="0" collapsed="false">
      <c r="A206" s="94" t="n">
        <f aca="false">EDATE(A205,1)</f>
        <v>42795</v>
      </c>
      <c r="B206" s="95" t="n">
        <f aca="false">VLOOKUP(MONTH(A206),Volumes,3)</f>
        <v>10000</v>
      </c>
      <c r="C206" s="96"/>
      <c r="D206" s="97" t="n">
        <f aca="false">B206+C206</f>
        <v>10000</v>
      </c>
      <c r="E206" s="84" t="n">
        <f aca="false">IF(X206=0,0,IF(AND(X206=1,$H$3=1),D206*S206,IF($H$3=2,D206,"N/A")))</f>
        <v>0</v>
      </c>
      <c r="F206" s="84" t="n">
        <f aca="false">E206*W206</f>
        <v>0</v>
      </c>
      <c r="G206" s="32" t="n">
        <f aca="false">VLOOKUP($A206,Table,MATCH(G$4,Curves,0))</f>
        <v>4.0375</v>
      </c>
      <c r="H206" s="98" t="n">
        <f aca="false">G206</f>
        <v>4.0375</v>
      </c>
      <c r="I206" s="99" t="n">
        <f aca="false">H206</f>
        <v>4.0375</v>
      </c>
      <c r="J206" s="32" t="n">
        <f aca="false">VLOOKUP($A206,Table,MATCH(J$4,Curves,0))</f>
        <v>0</v>
      </c>
      <c r="K206" s="98" t="n">
        <f aca="false">J206</f>
        <v>0</v>
      </c>
      <c r="L206" s="99" t="n">
        <f aca="false">K206</f>
        <v>0</v>
      </c>
      <c r="M206" s="32" t="n">
        <f aca="false">VLOOKUP($A206,Table,MATCH(M$4,Curves,0))</f>
        <v>0</v>
      </c>
      <c r="N206" s="98" t="n">
        <f aca="false">VLOOKUP($A206,Table,MATCH(N$4,Curves,0))</f>
        <v>0.02</v>
      </c>
      <c r="O206" s="99" t="n">
        <f aca="false">N206</f>
        <v>0.02</v>
      </c>
      <c r="P206" s="100"/>
      <c r="Q206" s="99" t="n">
        <f aca="false">O206+L206+I206</f>
        <v>4.0575</v>
      </c>
      <c r="R206" s="100"/>
      <c r="S206" s="35" t="n">
        <f aca="false">A207-A206</f>
        <v>31</v>
      </c>
      <c r="T206" s="101" t="n">
        <f aca="false">CHOOSE(F$3,A207+24,A206)</f>
        <v>42850</v>
      </c>
      <c r="U206" s="35" t="n">
        <f aca="false">T206-C$3</f>
        <v>6076</v>
      </c>
      <c r="V206" s="32" t="n">
        <f aca="false">VLOOKUP($A206,Table,MATCH(V$4,Curves,0))</f>
        <v>0.070859002456139</v>
      </c>
      <c r="W206" s="102" t="n">
        <f aca="false">1/(1+CHOOSE(F$3,(V207+($K$3/10000))/2,(V206+($K$3/10000))/2))^(2*U206/365.25)</f>
        <v>0.314003383066552</v>
      </c>
      <c r="X206" s="35" t="n">
        <f aca="false">IF(AND(mthbeg&lt;=A206,mthend&gt;=A206),1,0)</f>
        <v>0</v>
      </c>
      <c r="Y206" s="35" t="n">
        <f aca="false">S206*X206</f>
        <v>0</v>
      </c>
      <c r="AA206" s="89" t="n">
        <f aca="false">F206*G206</f>
        <v>0</v>
      </c>
      <c r="AB206" s="89" t="n">
        <f aca="false">$F206*H206</f>
        <v>0</v>
      </c>
      <c r="AC206" s="89" t="n">
        <f aca="false">$F206*I206</f>
        <v>0</v>
      </c>
      <c r="AD206" s="89" t="n">
        <f aca="false">$F206*J206</f>
        <v>0</v>
      </c>
      <c r="AE206" s="89" t="n">
        <f aca="false">$F206*K206</f>
        <v>0</v>
      </c>
      <c r="AF206" s="89" t="n">
        <f aca="false">$F206*L206</f>
        <v>0</v>
      </c>
      <c r="AG206" s="89" t="n">
        <f aca="false">$F206*M206</f>
        <v>0</v>
      </c>
      <c r="AH206" s="89" t="n">
        <f aca="false">$F206*N206</f>
        <v>0</v>
      </c>
      <c r="AI206" s="89" t="n">
        <f aca="false">F206*O206</f>
        <v>0</v>
      </c>
      <c r="AJ206" s="93"/>
      <c r="AK206" s="89" t="n">
        <f aca="false">CHOOSE($G$3,AB206-AC206,AC206-AB206)</f>
        <v>0</v>
      </c>
      <c r="AL206" s="89" t="n">
        <f aca="false">CHOOSE($G$3,AE206-AF206,AF206-AE206)</f>
        <v>0</v>
      </c>
      <c r="AM206" s="89" t="n">
        <f aca="false">CHOOSE($G$3,AH206-AI206,AI206-AH206)</f>
        <v>0</v>
      </c>
      <c r="AN206" s="103" t="n">
        <f aca="false">SUM(AK206:AM206)</f>
        <v>0</v>
      </c>
      <c r="AP206" s="89" t="n">
        <f aca="false">CHOOSE($G$3,AA206-AB206,AB206-AA206)</f>
        <v>0</v>
      </c>
      <c r="AQ206" s="89" t="n">
        <f aca="false">CHOOSE($G$3,AD206-AE206,AE206-AD206)</f>
        <v>0</v>
      </c>
      <c r="AR206" s="89" t="n">
        <f aca="false">CHOOSE($G$3,AG206-AH206,AH206-AG206)</f>
        <v>0</v>
      </c>
      <c r="AS206" s="103" t="n">
        <f aca="false">AP206+AQ206+AR206</f>
        <v>0</v>
      </c>
      <c r="AT206" s="103"/>
      <c r="AU206" s="90" t="n">
        <f aca="false">AS206+AN206</f>
        <v>0</v>
      </c>
      <c r="AW206" s="90" t="n">
        <f aca="false">AI206+AF206+AC206</f>
        <v>0</v>
      </c>
      <c r="AX206" s="104"/>
    </row>
    <row r="207" customFormat="false" ht="12" hidden="false" customHeight="true" outlineLevel="0" collapsed="false">
      <c r="A207" s="94" t="n">
        <f aca="false">EDATE(A206,1)</f>
        <v>42826</v>
      </c>
      <c r="B207" s="95" t="n">
        <f aca="false">VLOOKUP(MONTH(A207),Volumes,3)</f>
        <v>10000</v>
      </c>
      <c r="C207" s="96"/>
      <c r="D207" s="97" t="n">
        <f aca="false">B207+C207</f>
        <v>10000</v>
      </c>
      <c r="E207" s="84" t="n">
        <f aca="false">IF(X207=0,0,IF(AND(X207=1,$H$3=1),D207*S207,IF($H$3=2,D207,"N/A")))</f>
        <v>0</v>
      </c>
      <c r="F207" s="84" t="n">
        <f aca="false">E207*W207</f>
        <v>0</v>
      </c>
      <c r="G207" s="32" t="n">
        <f aca="false">VLOOKUP($A207,Table,MATCH(G$4,Curves,0))</f>
        <v>4.0375</v>
      </c>
      <c r="H207" s="98" t="n">
        <f aca="false">G207</f>
        <v>4.0375</v>
      </c>
      <c r="I207" s="99" t="n">
        <f aca="false">H207</f>
        <v>4.0375</v>
      </c>
      <c r="J207" s="32" t="n">
        <f aca="false">VLOOKUP($A207,Table,MATCH(J$4,Curves,0))</f>
        <v>0</v>
      </c>
      <c r="K207" s="98" t="n">
        <f aca="false">J207</f>
        <v>0</v>
      </c>
      <c r="L207" s="99" t="n">
        <f aca="false">K207</f>
        <v>0</v>
      </c>
      <c r="M207" s="32" t="n">
        <f aca="false">VLOOKUP($A207,Table,MATCH(M$4,Curves,0))</f>
        <v>0</v>
      </c>
      <c r="N207" s="98" t="n">
        <f aca="false">VLOOKUP($A207,Table,MATCH(N$4,Curves,0))</f>
        <v>0.02</v>
      </c>
      <c r="O207" s="99" t="n">
        <f aca="false">N207</f>
        <v>0.02</v>
      </c>
      <c r="P207" s="100"/>
      <c r="Q207" s="99" t="n">
        <f aca="false">O207+L207+I207</f>
        <v>4.0575</v>
      </c>
      <c r="R207" s="100"/>
      <c r="S207" s="35" t="n">
        <f aca="false">A208-A207</f>
        <v>30</v>
      </c>
      <c r="T207" s="101" t="n">
        <f aca="false">CHOOSE(F$3,A208+24,A207)</f>
        <v>42880</v>
      </c>
      <c r="U207" s="35" t="n">
        <f aca="false">T207-C$3</f>
        <v>6106</v>
      </c>
      <c r="V207" s="32" t="n">
        <f aca="false">VLOOKUP($A207,Table,MATCH(V$4,Curves,0))</f>
        <v>0.070859002456139</v>
      </c>
      <c r="W207" s="102" t="n">
        <f aca="false">1/(1+CHOOSE(F$3,(V208+($K$3/10000))/2,(V207+($K$3/10000))/2))^(2*U207/365.25)</f>
        <v>0.312212625280444</v>
      </c>
      <c r="X207" s="35" t="n">
        <f aca="false">IF(AND(mthbeg&lt;=A207,mthend&gt;=A207),1,0)</f>
        <v>0</v>
      </c>
      <c r="Y207" s="35" t="n">
        <f aca="false">S207*X207</f>
        <v>0</v>
      </c>
      <c r="AA207" s="89" t="n">
        <f aca="false">F207*G207</f>
        <v>0</v>
      </c>
      <c r="AB207" s="89" t="n">
        <f aca="false">$F207*H207</f>
        <v>0</v>
      </c>
      <c r="AC207" s="89" t="n">
        <f aca="false">$F207*I207</f>
        <v>0</v>
      </c>
      <c r="AD207" s="89" t="n">
        <f aca="false">$F207*J207</f>
        <v>0</v>
      </c>
      <c r="AE207" s="89" t="n">
        <f aca="false">$F207*K207</f>
        <v>0</v>
      </c>
      <c r="AF207" s="89" t="n">
        <f aca="false">$F207*L207</f>
        <v>0</v>
      </c>
      <c r="AG207" s="89" t="n">
        <f aca="false">$F207*M207</f>
        <v>0</v>
      </c>
      <c r="AH207" s="89" t="n">
        <f aca="false">$F207*N207</f>
        <v>0</v>
      </c>
      <c r="AI207" s="89" t="n">
        <f aca="false">F207*O207</f>
        <v>0</v>
      </c>
      <c r="AJ207" s="93"/>
      <c r="AK207" s="89" t="n">
        <f aca="false">CHOOSE($G$3,AB207-AC207,AC207-AB207)</f>
        <v>0</v>
      </c>
      <c r="AL207" s="89" t="n">
        <f aca="false">CHOOSE($G$3,AE207-AF207,AF207-AE207)</f>
        <v>0</v>
      </c>
      <c r="AM207" s="89" t="n">
        <f aca="false">CHOOSE($G$3,AH207-AI207,AI207-AH207)</f>
        <v>0</v>
      </c>
      <c r="AN207" s="103" t="n">
        <f aca="false">SUM(AK207:AM207)</f>
        <v>0</v>
      </c>
      <c r="AP207" s="89" t="n">
        <f aca="false">CHOOSE($G$3,AA207-AB207,AB207-AA207)</f>
        <v>0</v>
      </c>
      <c r="AQ207" s="89" t="n">
        <f aca="false">CHOOSE($G$3,AD207-AE207,AE207-AD207)</f>
        <v>0</v>
      </c>
      <c r="AR207" s="89" t="n">
        <f aca="false">CHOOSE($G$3,AG207-AH207,AH207-AG207)</f>
        <v>0</v>
      </c>
      <c r="AS207" s="103" t="n">
        <f aca="false">AP207+AQ207+AR207</f>
        <v>0</v>
      </c>
      <c r="AT207" s="103"/>
      <c r="AU207" s="90" t="n">
        <f aca="false">AS207+AN207</f>
        <v>0</v>
      </c>
      <c r="AW207" s="90" t="n">
        <f aca="false">AI207+AF207+AC207</f>
        <v>0</v>
      </c>
      <c r="AX207" s="104"/>
    </row>
    <row r="208" customFormat="false" ht="12" hidden="false" customHeight="true" outlineLevel="0" collapsed="false">
      <c r="A208" s="94" t="n">
        <f aca="false">EDATE(A207,1)</f>
        <v>42856</v>
      </c>
      <c r="B208" s="95" t="n">
        <f aca="false">VLOOKUP(MONTH(A208),Volumes,3)</f>
        <v>10000</v>
      </c>
      <c r="C208" s="96"/>
      <c r="D208" s="97" t="n">
        <f aca="false">B208+C208</f>
        <v>10000</v>
      </c>
      <c r="E208" s="84" t="n">
        <f aca="false">IF(X208=0,0,IF(AND(X208=1,$H$3=1),D208*S208,IF($H$3=2,D208,"N/A")))</f>
        <v>0</v>
      </c>
      <c r="F208" s="84" t="n">
        <f aca="false">E208*W208</f>
        <v>0</v>
      </c>
      <c r="G208" s="32" t="n">
        <f aca="false">VLOOKUP($A208,Table,MATCH(G$4,Curves,0))</f>
        <v>4.0375</v>
      </c>
      <c r="H208" s="98" t="n">
        <f aca="false">G208</f>
        <v>4.0375</v>
      </c>
      <c r="I208" s="99" t="n">
        <f aca="false">H208</f>
        <v>4.0375</v>
      </c>
      <c r="J208" s="32" t="n">
        <f aca="false">VLOOKUP($A208,Table,MATCH(J$4,Curves,0))</f>
        <v>0</v>
      </c>
      <c r="K208" s="98" t="n">
        <f aca="false">J208</f>
        <v>0</v>
      </c>
      <c r="L208" s="99" t="n">
        <f aca="false">K208</f>
        <v>0</v>
      </c>
      <c r="M208" s="32" t="n">
        <f aca="false">VLOOKUP($A208,Table,MATCH(M$4,Curves,0))</f>
        <v>0</v>
      </c>
      <c r="N208" s="98" t="n">
        <f aca="false">VLOOKUP($A208,Table,MATCH(N$4,Curves,0))</f>
        <v>0.02</v>
      </c>
      <c r="O208" s="99" t="n">
        <f aca="false">N208</f>
        <v>0.02</v>
      </c>
      <c r="P208" s="100"/>
      <c r="Q208" s="99" t="n">
        <f aca="false">O208+L208+I208</f>
        <v>4.0575</v>
      </c>
      <c r="R208" s="100"/>
      <c r="S208" s="35" t="n">
        <f aca="false">A209-A208</f>
        <v>31</v>
      </c>
      <c r="T208" s="101" t="n">
        <f aca="false">CHOOSE(F$3,A209+24,A208)</f>
        <v>42911</v>
      </c>
      <c r="U208" s="35" t="n">
        <f aca="false">T208-C$3</f>
        <v>6137</v>
      </c>
      <c r="V208" s="32" t="n">
        <f aca="false">VLOOKUP($A208,Table,MATCH(V$4,Curves,0))</f>
        <v>0.070859002456139</v>
      </c>
      <c r="W208" s="102" t="n">
        <f aca="false">1/(1+CHOOSE(F$3,(V209+($K$3/10000))/2,(V208+($K$3/10000))/2))^(2*U208/365.25)</f>
        <v>0.310372903866275</v>
      </c>
      <c r="X208" s="35" t="n">
        <f aca="false">IF(AND(mthbeg&lt;=A208,mthend&gt;=A208),1,0)</f>
        <v>0</v>
      </c>
      <c r="Y208" s="35" t="n">
        <f aca="false">S208*X208</f>
        <v>0</v>
      </c>
      <c r="AA208" s="89" t="n">
        <f aca="false">F208*G208</f>
        <v>0</v>
      </c>
      <c r="AB208" s="89" t="n">
        <f aca="false">$F208*H208</f>
        <v>0</v>
      </c>
      <c r="AC208" s="89" t="n">
        <f aca="false">$F208*I208</f>
        <v>0</v>
      </c>
      <c r="AD208" s="89" t="n">
        <f aca="false">$F208*J208</f>
        <v>0</v>
      </c>
      <c r="AE208" s="89" t="n">
        <f aca="false">$F208*K208</f>
        <v>0</v>
      </c>
      <c r="AF208" s="89" t="n">
        <f aca="false">$F208*L208</f>
        <v>0</v>
      </c>
      <c r="AG208" s="89" t="n">
        <f aca="false">$F208*M208</f>
        <v>0</v>
      </c>
      <c r="AH208" s="89" t="n">
        <f aca="false">$F208*N208</f>
        <v>0</v>
      </c>
      <c r="AI208" s="89" t="n">
        <f aca="false">F208*O208</f>
        <v>0</v>
      </c>
      <c r="AJ208" s="93"/>
      <c r="AK208" s="89" t="n">
        <f aca="false">CHOOSE($G$3,AB208-AC208,AC208-AB208)</f>
        <v>0</v>
      </c>
      <c r="AL208" s="89" t="n">
        <f aca="false">CHOOSE($G$3,AE208-AF208,AF208-AE208)</f>
        <v>0</v>
      </c>
      <c r="AM208" s="89" t="n">
        <f aca="false">CHOOSE($G$3,AH208-AI208,AI208-AH208)</f>
        <v>0</v>
      </c>
      <c r="AN208" s="103" t="n">
        <f aca="false">SUM(AK208:AM208)</f>
        <v>0</v>
      </c>
      <c r="AP208" s="89" t="n">
        <f aca="false">CHOOSE($G$3,AA208-AB208,AB208-AA208)</f>
        <v>0</v>
      </c>
      <c r="AQ208" s="89" t="n">
        <f aca="false">CHOOSE($G$3,AD208-AE208,AE208-AD208)</f>
        <v>0</v>
      </c>
      <c r="AR208" s="89" t="n">
        <f aca="false">CHOOSE($G$3,AG208-AH208,AH208-AG208)</f>
        <v>0</v>
      </c>
      <c r="AS208" s="103" t="n">
        <f aca="false">AP208+AQ208+AR208</f>
        <v>0</v>
      </c>
      <c r="AT208" s="103"/>
      <c r="AU208" s="90" t="n">
        <f aca="false">AS208+AN208</f>
        <v>0</v>
      </c>
      <c r="AW208" s="90" t="n">
        <f aca="false">AI208+AF208+AC208</f>
        <v>0</v>
      </c>
      <c r="AX208" s="104"/>
    </row>
    <row r="209" customFormat="false" ht="12" hidden="false" customHeight="true" outlineLevel="0" collapsed="false">
      <c r="A209" s="94" t="n">
        <f aca="false">EDATE(A208,1)</f>
        <v>42887</v>
      </c>
      <c r="B209" s="95" t="n">
        <f aca="false">VLOOKUP(MONTH(A209),Volumes,3)</f>
        <v>10000</v>
      </c>
      <c r="C209" s="96"/>
      <c r="D209" s="97" t="n">
        <f aca="false">B209+C209</f>
        <v>10000</v>
      </c>
      <c r="E209" s="84" t="n">
        <f aca="false">IF(X209=0,0,IF(AND(X209=1,$H$3=1),D209*S209,IF($H$3=2,D209,"N/A")))</f>
        <v>0</v>
      </c>
      <c r="F209" s="84" t="n">
        <f aca="false">E209*W209</f>
        <v>0</v>
      </c>
      <c r="G209" s="32" t="n">
        <f aca="false">VLOOKUP($A209,Table,MATCH(G$4,Curves,0))</f>
        <v>4.0375</v>
      </c>
      <c r="H209" s="98" t="n">
        <f aca="false">G209</f>
        <v>4.0375</v>
      </c>
      <c r="I209" s="99" t="n">
        <f aca="false">H209</f>
        <v>4.0375</v>
      </c>
      <c r="J209" s="32" t="n">
        <f aca="false">VLOOKUP($A209,Table,MATCH(J$4,Curves,0))</f>
        <v>0</v>
      </c>
      <c r="K209" s="98" t="n">
        <f aca="false">J209</f>
        <v>0</v>
      </c>
      <c r="L209" s="99" t="n">
        <f aca="false">K209</f>
        <v>0</v>
      </c>
      <c r="M209" s="32" t="n">
        <f aca="false">VLOOKUP($A209,Table,MATCH(M$4,Curves,0))</f>
        <v>0</v>
      </c>
      <c r="N209" s="98" t="n">
        <f aca="false">VLOOKUP($A209,Table,MATCH(N$4,Curves,0))</f>
        <v>0.02</v>
      </c>
      <c r="O209" s="99" t="n">
        <f aca="false">N209</f>
        <v>0.02</v>
      </c>
      <c r="P209" s="100"/>
      <c r="Q209" s="99" t="n">
        <f aca="false">O209+L209+I209</f>
        <v>4.0575</v>
      </c>
      <c r="R209" s="100"/>
      <c r="S209" s="35" t="n">
        <f aca="false">A210-A209</f>
        <v>30</v>
      </c>
      <c r="T209" s="101" t="n">
        <f aca="false">CHOOSE(F$3,A210+24,A209)</f>
        <v>42941</v>
      </c>
      <c r="U209" s="35" t="n">
        <f aca="false">T209-C$3</f>
        <v>6167</v>
      </c>
      <c r="V209" s="32" t="n">
        <f aca="false">VLOOKUP($A209,Table,MATCH(V$4,Curves,0))</f>
        <v>0.070859002456139</v>
      </c>
      <c r="W209" s="102" t="n">
        <f aca="false">1/(1+CHOOSE(F$3,(V210+($K$3/10000))/2,(V209+($K$3/10000))/2))^(2*U209/365.25)</f>
        <v>0.308602850662493</v>
      </c>
      <c r="X209" s="35" t="n">
        <f aca="false">IF(AND(mthbeg&lt;=A209,mthend&gt;=A209),1,0)</f>
        <v>0</v>
      </c>
      <c r="Y209" s="35" t="n">
        <f aca="false">S209*X209</f>
        <v>0</v>
      </c>
      <c r="AA209" s="89" t="n">
        <f aca="false">F209*G209</f>
        <v>0</v>
      </c>
      <c r="AB209" s="89" t="n">
        <f aca="false">$F209*H209</f>
        <v>0</v>
      </c>
      <c r="AC209" s="89" t="n">
        <f aca="false">$F209*I209</f>
        <v>0</v>
      </c>
      <c r="AD209" s="89" t="n">
        <f aca="false">$F209*J209</f>
        <v>0</v>
      </c>
      <c r="AE209" s="89" t="n">
        <f aca="false">$F209*K209</f>
        <v>0</v>
      </c>
      <c r="AF209" s="89" t="n">
        <f aca="false">$F209*L209</f>
        <v>0</v>
      </c>
      <c r="AG209" s="89" t="n">
        <f aca="false">$F209*M209</f>
        <v>0</v>
      </c>
      <c r="AH209" s="89" t="n">
        <f aca="false">$F209*N209</f>
        <v>0</v>
      </c>
      <c r="AI209" s="89" t="n">
        <f aca="false">F209*O209</f>
        <v>0</v>
      </c>
      <c r="AJ209" s="93"/>
      <c r="AK209" s="89" t="n">
        <f aca="false">CHOOSE($G$3,AB209-AC209,AC209-AB209)</f>
        <v>0</v>
      </c>
      <c r="AL209" s="89" t="n">
        <f aca="false">CHOOSE($G$3,AE209-AF209,AF209-AE209)</f>
        <v>0</v>
      </c>
      <c r="AM209" s="89" t="n">
        <f aca="false">CHOOSE($G$3,AH209-AI209,AI209-AH209)</f>
        <v>0</v>
      </c>
      <c r="AN209" s="103" t="n">
        <f aca="false">SUM(AK209:AM209)</f>
        <v>0</v>
      </c>
      <c r="AP209" s="89" t="n">
        <f aca="false">CHOOSE($G$3,AA209-AB209,AB209-AA209)</f>
        <v>0</v>
      </c>
      <c r="AQ209" s="89" t="n">
        <f aca="false">CHOOSE($G$3,AD209-AE209,AE209-AD209)</f>
        <v>0</v>
      </c>
      <c r="AR209" s="89" t="n">
        <f aca="false">CHOOSE($G$3,AG209-AH209,AH209-AG209)</f>
        <v>0</v>
      </c>
      <c r="AS209" s="103" t="n">
        <f aca="false">AP209+AQ209+AR209</f>
        <v>0</v>
      </c>
      <c r="AT209" s="103"/>
      <c r="AU209" s="90" t="n">
        <f aca="false">AS209+AN209</f>
        <v>0</v>
      </c>
      <c r="AW209" s="90" t="n">
        <f aca="false">AI209+AF209+AC209</f>
        <v>0</v>
      </c>
      <c r="AX209" s="104"/>
    </row>
    <row r="210" customFormat="false" ht="12" hidden="false" customHeight="true" outlineLevel="0" collapsed="false">
      <c r="A210" s="94" t="n">
        <f aca="false">EDATE(A209,1)</f>
        <v>42917</v>
      </c>
      <c r="B210" s="95" t="n">
        <f aca="false">VLOOKUP(MONTH(A210),Volumes,3)</f>
        <v>10000</v>
      </c>
      <c r="C210" s="96"/>
      <c r="D210" s="97" t="n">
        <f aca="false">B210+C210</f>
        <v>10000</v>
      </c>
      <c r="E210" s="84" t="n">
        <f aca="false">IF(X210=0,0,IF(AND(X210=1,$H$3=1),D210*S210,IF($H$3=2,D210,"N/A")))</f>
        <v>0</v>
      </c>
      <c r="F210" s="84" t="n">
        <f aca="false">E210*W210</f>
        <v>0</v>
      </c>
      <c r="G210" s="32" t="n">
        <f aca="false">VLOOKUP($A210,Table,MATCH(G$4,Curves,0))</f>
        <v>4.0375</v>
      </c>
      <c r="H210" s="98" t="n">
        <f aca="false">G210</f>
        <v>4.0375</v>
      </c>
      <c r="I210" s="99" t="n">
        <f aca="false">H210</f>
        <v>4.0375</v>
      </c>
      <c r="J210" s="32" t="n">
        <f aca="false">VLOOKUP($A210,Table,MATCH(J$4,Curves,0))</f>
        <v>0</v>
      </c>
      <c r="K210" s="98" t="n">
        <f aca="false">J210</f>
        <v>0</v>
      </c>
      <c r="L210" s="99" t="n">
        <f aca="false">K210</f>
        <v>0</v>
      </c>
      <c r="M210" s="32" t="n">
        <f aca="false">VLOOKUP($A210,Table,MATCH(M$4,Curves,0))</f>
        <v>0</v>
      </c>
      <c r="N210" s="98" t="n">
        <f aca="false">VLOOKUP($A210,Table,MATCH(N$4,Curves,0))</f>
        <v>0.02</v>
      </c>
      <c r="O210" s="99" t="n">
        <f aca="false">N210</f>
        <v>0.02</v>
      </c>
      <c r="P210" s="100"/>
      <c r="Q210" s="99" t="n">
        <f aca="false">O210+L210+I210</f>
        <v>4.0575</v>
      </c>
      <c r="R210" s="100"/>
      <c r="S210" s="35" t="n">
        <f aca="false">A211-A210</f>
        <v>31</v>
      </c>
      <c r="T210" s="101" t="n">
        <f aca="false">CHOOSE(F$3,A211+24,A210)</f>
        <v>42972</v>
      </c>
      <c r="U210" s="35" t="n">
        <f aca="false">T210-C$3</f>
        <v>6198</v>
      </c>
      <c r="V210" s="32" t="n">
        <f aca="false">VLOOKUP($A210,Table,MATCH(V$4,Curves,0))</f>
        <v>0.070859002456139</v>
      </c>
      <c r="W210" s="102" t="n">
        <f aca="false">1/(1+CHOOSE(F$3,(V211+($K$3/10000))/2,(V210+($K$3/10000))/2))^(2*U210/365.25)</f>
        <v>0.306784399943764</v>
      </c>
      <c r="X210" s="35" t="n">
        <f aca="false">IF(AND(mthbeg&lt;=A210,mthend&gt;=A210),1,0)</f>
        <v>0</v>
      </c>
      <c r="Y210" s="35" t="n">
        <f aca="false">S210*X210</f>
        <v>0</v>
      </c>
      <c r="AA210" s="89" t="n">
        <f aca="false">F210*G210</f>
        <v>0</v>
      </c>
      <c r="AB210" s="89" t="n">
        <f aca="false">$F210*H210</f>
        <v>0</v>
      </c>
      <c r="AC210" s="89" t="n">
        <f aca="false">$F210*I210</f>
        <v>0</v>
      </c>
      <c r="AD210" s="89" t="n">
        <f aca="false">$F210*J210</f>
        <v>0</v>
      </c>
      <c r="AE210" s="89" t="n">
        <f aca="false">$F210*K210</f>
        <v>0</v>
      </c>
      <c r="AF210" s="89" t="n">
        <f aca="false">$F210*L210</f>
        <v>0</v>
      </c>
      <c r="AG210" s="89" t="n">
        <f aca="false">$F210*M210</f>
        <v>0</v>
      </c>
      <c r="AH210" s="89" t="n">
        <f aca="false">$F210*N210</f>
        <v>0</v>
      </c>
      <c r="AI210" s="89" t="n">
        <f aca="false">F210*O210</f>
        <v>0</v>
      </c>
      <c r="AJ210" s="93"/>
      <c r="AK210" s="89" t="n">
        <f aca="false">CHOOSE($G$3,AB210-AC210,AC210-AB210)</f>
        <v>0</v>
      </c>
      <c r="AL210" s="89" t="n">
        <f aca="false">CHOOSE($G$3,AE210-AF210,AF210-AE210)</f>
        <v>0</v>
      </c>
      <c r="AM210" s="89" t="n">
        <f aca="false">CHOOSE($G$3,AH210-AI210,AI210-AH210)</f>
        <v>0</v>
      </c>
      <c r="AN210" s="103" t="n">
        <f aca="false">SUM(AK210:AM210)</f>
        <v>0</v>
      </c>
      <c r="AP210" s="89" t="n">
        <f aca="false">CHOOSE($G$3,AA210-AB210,AB210-AA210)</f>
        <v>0</v>
      </c>
      <c r="AQ210" s="89" t="n">
        <f aca="false">CHOOSE($G$3,AD210-AE210,AE210-AD210)</f>
        <v>0</v>
      </c>
      <c r="AR210" s="89" t="n">
        <f aca="false">CHOOSE($G$3,AG210-AH210,AH210-AG210)</f>
        <v>0</v>
      </c>
      <c r="AS210" s="103" t="n">
        <f aca="false">AP210+AQ210+AR210</f>
        <v>0</v>
      </c>
      <c r="AT210" s="103"/>
      <c r="AU210" s="90" t="n">
        <f aca="false">AS210+AN210</f>
        <v>0</v>
      </c>
      <c r="AW210" s="90" t="n">
        <f aca="false">AI210+AF210+AC210</f>
        <v>0</v>
      </c>
      <c r="AX210" s="104"/>
    </row>
    <row r="211" customFormat="false" ht="12" hidden="false" customHeight="true" outlineLevel="0" collapsed="false">
      <c r="A211" s="94" t="n">
        <f aca="false">EDATE(A210,1)</f>
        <v>42948</v>
      </c>
      <c r="B211" s="95" t="n">
        <f aca="false">VLOOKUP(MONTH(A211),Volumes,3)</f>
        <v>10000</v>
      </c>
      <c r="C211" s="96"/>
      <c r="D211" s="97" t="n">
        <f aca="false">B211+C211</f>
        <v>10000</v>
      </c>
      <c r="E211" s="84" t="n">
        <f aca="false">IF(X211=0,0,IF(AND(X211=1,$H$3=1),D211*S211,IF($H$3=2,D211,"N/A")))</f>
        <v>0</v>
      </c>
      <c r="F211" s="84" t="n">
        <f aca="false">E211*W211</f>
        <v>0</v>
      </c>
      <c r="G211" s="32" t="n">
        <f aca="false">VLOOKUP($A211,Table,MATCH(G$4,Curves,0))</f>
        <v>4.0375</v>
      </c>
      <c r="H211" s="98" t="n">
        <f aca="false">G211</f>
        <v>4.0375</v>
      </c>
      <c r="I211" s="99" t="n">
        <f aca="false">H211</f>
        <v>4.0375</v>
      </c>
      <c r="J211" s="32" t="n">
        <f aca="false">VLOOKUP($A211,Table,MATCH(J$4,Curves,0))</f>
        <v>0</v>
      </c>
      <c r="K211" s="98" t="n">
        <f aca="false">J211</f>
        <v>0</v>
      </c>
      <c r="L211" s="99" t="n">
        <f aca="false">K211</f>
        <v>0</v>
      </c>
      <c r="M211" s="32" t="n">
        <f aca="false">VLOOKUP($A211,Table,MATCH(M$4,Curves,0))</f>
        <v>0</v>
      </c>
      <c r="N211" s="98" t="n">
        <f aca="false">VLOOKUP($A211,Table,MATCH(N$4,Curves,0))</f>
        <v>0.02</v>
      </c>
      <c r="O211" s="99" t="n">
        <f aca="false">N211</f>
        <v>0.02</v>
      </c>
      <c r="P211" s="100"/>
      <c r="Q211" s="99" t="n">
        <f aca="false">O211+L211+I211</f>
        <v>4.0575</v>
      </c>
      <c r="R211" s="100"/>
      <c r="S211" s="35" t="n">
        <f aca="false">A212-A211</f>
        <v>31</v>
      </c>
      <c r="T211" s="101" t="n">
        <f aca="false">CHOOSE(F$3,A212+24,A211)</f>
        <v>43003</v>
      </c>
      <c r="U211" s="35" t="n">
        <f aca="false">T211-C$3</f>
        <v>6229</v>
      </c>
      <c r="V211" s="32" t="n">
        <f aca="false">VLOOKUP($A211,Table,MATCH(V$4,Curves,0))</f>
        <v>0.070859002456139</v>
      </c>
      <c r="W211" s="102" t="n">
        <f aca="false">1/(1+CHOOSE(F$3,(V212+($K$3/10000))/2,(V211+($K$3/10000))/2))^(2*U211/365.25)</f>
        <v>0.304976664495518</v>
      </c>
      <c r="X211" s="35" t="n">
        <f aca="false">IF(AND(mthbeg&lt;=A211,mthend&gt;=A211),1,0)</f>
        <v>0</v>
      </c>
      <c r="Y211" s="35" t="n">
        <f aca="false">S211*X211</f>
        <v>0</v>
      </c>
      <c r="AA211" s="89" t="n">
        <f aca="false">F211*G211</f>
        <v>0</v>
      </c>
      <c r="AB211" s="89" t="n">
        <f aca="false">$F211*H211</f>
        <v>0</v>
      </c>
      <c r="AC211" s="89" t="n">
        <f aca="false">$F211*I211</f>
        <v>0</v>
      </c>
      <c r="AD211" s="89" t="n">
        <f aca="false">$F211*J211</f>
        <v>0</v>
      </c>
      <c r="AE211" s="89" t="n">
        <f aca="false">$F211*K211</f>
        <v>0</v>
      </c>
      <c r="AF211" s="89" t="n">
        <f aca="false">$F211*L211</f>
        <v>0</v>
      </c>
      <c r="AG211" s="89" t="n">
        <f aca="false">$F211*M211</f>
        <v>0</v>
      </c>
      <c r="AH211" s="89" t="n">
        <f aca="false">$F211*N211</f>
        <v>0</v>
      </c>
      <c r="AI211" s="89" t="n">
        <f aca="false">F211*O211</f>
        <v>0</v>
      </c>
      <c r="AJ211" s="93"/>
      <c r="AK211" s="89" t="n">
        <f aca="false">CHOOSE($G$3,AB211-AC211,AC211-AB211)</f>
        <v>0</v>
      </c>
      <c r="AL211" s="89" t="n">
        <f aca="false">CHOOSE($G$3,AE211-AF211,AF211-AE211)</f>
        <v>0</v>
      </c>
      <c r="AM211" s="89" t="n">
        <f aca="false">CHOOSE($G$3,AH211-AI211,AI211-AH211)</f>
        <v>0</v>
      </c>
      <c r="AN211" s="103" t="n">
        <f aca="false">SUM(AK211:AM211)</f>
        <v>0</v>
      </c>
      <c r="AP211" s="89" t="n">
        <f aca="false">CHOOSE($G$3,AA211-AB211,AB211-AA211)</f>
        <v>0</v>
      </c>
      <c r="AQ211" s="89" t="n">
        <f aca="false">CHOOSE($G$3,AD211-AE211,AE211-AD211)</f>
        <v>0</v>
      </c>
      <c r="AR211" s="89" t="n">
        <f aca="false">CHOOSE($G$3,AG211-AH211,AH211-AG211)</f>
        <v>0</v>
      </c>
      <c r="AS211" s="103" t="n">
        <f aca="false">AP211+AQ211+AR211</f>
        <v>0</v>
      </c>
      <c r="AT211" s="103"/>
      <c r="AU211" s="90" t="n">
        <f aca="false">AS211+AN211</f>
        <v>0</v>
      </c>
      <c r="AW211" s="90" t="n">
        <f aca="false">AI211+AF211+AC211</f>
        <v>0</v>
      </c>
      <c r="AX211" s="104"/>
    </row>
    <row r="212" customFormat="false" ht="12" hidden="false" customHeight="true" outlineLevel="0" collapsed="false">
      <c r="A212" s="94" t="n">
        <f aca="false">EDATE(A211,1)</f>
        <v>42979</v>
      </c>
      <c r="B212" s="95" t="n">
        <f aca="false">VLOOKUP(MONTH(A212),Volumes,3)</f>
        <v>10000</v>
      </c>
      <c r="C212" s="96"/>
      <c r="D212" s="97" t="n">
        <f aca="false">B212+C212</f>
        <v>10000</v>
      </c>
      <c r="E212" s="84" t="n">
        <f aca="false">IF(X212=0,0,IF(AND(X212=1,$H$3=1),D212*S212,IF($H$3=2,D212,"N/A")))</f>
        <v>0</v>
      </c>
      <c r="F212" s="84" t="n">
        <f aca="false">E212*W212</f>
        <v>0</v>
      </c>
      <c r="G212" s="32" t="n">
        <f aca="false">VLOOKUP($A212,Table,MATCH(G$4,Curves,0))</f>
        <v>4.0375</v>
      </c>
      <c r="H212" s="98" t="n">
        <f aca="false">G212</f>
        <v>4.0375</v>
      </c>
      <c r="I212" s="99" t="n">
        <f aca="false">H212</f>
        <v>4.0375</v>
      </c>
      <c r="J212" s="32" t="n">
        <f aca="false">VLOOKUP($A212,Table,MATCH(J$4,Curves,0))</f>
        <v>0</v>
      </c>
      <c r="K212" s="98" t="n">
        <f aca="false">J212</f>
        <v>0</v>
      </c>
      <c r="L212" s="99" t="n">
        <f aca="false">K212</f>
        <v>0</v>
      </c>
      <c r="M212" s="32" t="n">
        <f aca="false">VLOOKUP($A212,Table,MATCH(M$4,Curves,0))</f>
        <v>0</v>
      </c>
      <c r="N212" s="98" t="n">
        <f aca="false">VLOOKUP($A212,Table,MATCH(N$4,Curves,0))</f>
        <v>0.02</v>
      </c>
      <c r="O212" s="99" t="n">
        <f aca="false">N212</f>
        <v>0.02</v>
      </c>
      <c r="P212" s="100"/>
      <c r="Q212" s="99" t="n">
        <f aca="false">O212+L212+I212</f>
        <v>4.0575</v>
      </c>
      <c r="R212" s="100"/>
      <c r="S212" s="35" t="n">
        <f aca="false">A213-A212</f>
        <v>30</v>
      </c>
      <c r="T212" s="101" t="n">
        <f aca="false">CHOOSE(F$3,A213+24,A212)</f>
        <v>43033</v>
      </c>
      <c r="U212" s="35" t="n">
        <f aca="false">T212-C$3</f>
        <v>6259</v>
      </c>
      <c r="V212" s="32" t="n">
        <f aca="false">VLOOKUP($A212,Table,MATCH(V$4,Curves,0))</f>
        <v>0.070859002456139</v>
      </c>
      <c r="W212" s="102" t="n">
        <f aca="false">1/(1+CHOOSE(F$3,(V213+($K$3/10000))/2,(V212+($K$3/10000))/2))^(2*U212/365.25)</f>
        <v>0.303237385984589</v>
      </c>
      <c r="X212" s="35" t="n">
        <f aca="false">IF(AND(mthbeg&lt;=A212,mthend&gt;=A212),1,0)</f>
        <v>0</v>
      </c>
      <c r="Y212" s="35" t="n">
        <f aca="false">S212*X212</f>
        <v>0</v>
      </c>
      <c r="AA212" s="89" t="n">
        <f aca="false">F212*G212</f>
        <v>0</v>
      </c>
      <c r="AB212" s="89" t="n">
        <f aca="false">$F212*H212</f>
        <v>0</v>
      </c>
      <c r="AC212" s="89" t="n">
        <f aca="false">$F212*I212</f>
        <v>0</v>
      </c>
      <c r="AD212" s="89" t="n">
        <f aca="false">$F212*J212</f>
        <v>0</v>
      </c>
      <c r="AE212" s="89" t="n">
        <f aca="false">$F212*K212</f>
        <v>0</v>
      </c>
      <c r="AF212" s="89" t="n">
        <f aca="false">$F212*L212</f>
        <v>0</v>
      </c>
      <c r="AG212" s="89" t="n">
        <f aca="false">$F212*M212</f>
        <v>0</v>
      </c>
      <c r="AH212" s="89" t="n">
        <f aca="false">$F212*N212</f>
        <v>0</v>
      </c>
      <c r="AI212" s="89" t="n">
        <f aca="false">F212*O212</f>
        <v>0</v>
      </c>
      <c r="AJ212" s="93"/>
      <c r="AK212" s="89" t="n">
        <f aca="false">CHOOSE($G$3,AB212-AC212,AC212-AB212)</f>
        <v>0</v>
      </c>
      <c r="AL212" s="89" t="n">
        <f aca="false">CHOOSE($G$3,AE212-AF212,AF212-AE212)</f>
        <v>0</v>
      </c>
      <c r="AM212" s="89" t="n">
        <f aca="false">CHOOSE($G$3,AH212-AI212,AI212-AH212)</f>
        <v>0</v>
      </c>
      <c r="AN212" s="103" t="n">
        <f aca="false">SUM(AK212:AM212)</f>
        <v>0</v>
      </c>
      <c r="AP212" s="89" t="n">
        <f aca="false">CHOOSE($G$3,AA212-AB212,AB212-AA212)</f>
        <v>0</v>
      </c>
      <c r="AQ212" s="89" t="n">
        <f aca="false">CHOOSE($G$3,AD212-AE212,AE212-AD212)</f>
        <v>0</v>
      </c>
      <c r="AR212" s="89" t="n">
        <f aca="false">CHOOSE($G$3,AG212-AH212,AH212-AG212)</f>
        <v>0</v>
      </c>
      <c r="AS212" s="103" t="n">
        <f aca="false">AP212+AQ212+AR212</f>
        <v>0</v>
      </c>
      <c r="AT212" s="103"/>
      <c r="AU212" s="90" t="n">
        <f aca="false">AS212+AN212</f>
        <v>0</v>
      </c>
      <c r="AW212" s="90" t="n">
        <f aca="false">AI212+AF212+AC212</f>
        <v>0</v>
      </c>
      <c r="AX212" s="104"/>
    </row>
    <row r="213" customFormat="false" ht="12" hidden="false" customHeight="true" outlineLevel="0" collapsed="false">
      <c r="A213" s="94" t="n">
        <f aca="false">EDATE(A212,1)</f>
        <v>43009</v>
      </c>
      <c r="B213" s="95" t="n">
        <f aca="false">VLOOKUP(MONTH(A213),Volumes,3)</f>
        <v>10000</v>
      </c>
      <c r="C213" s="96"/>
      <c r="D213" s="97" t="n">
        <f aca="false">B213+C213</f>
        <v>10000</v>
      </c>
      <c r="E213" s="84" t="n">
        <f aca="false">IF(X213=0,0,IF(AND(X213=1,$H$3=1),D213*S213,IF($H$3=2,D213,"N/A")))</f>
        <v>0</v>
      </c>
      <c r="F213" s="84" t="n">
        <f aca="false">E213*W213</f>
        <v>0</v>
      </c>
      <c r="G213" s="32" t="n">
        <f aca="false">VLOOKUP($A213,Table,MATCH(G$4,Curves,0))</f>
        <v>4.0375</v>
      </c>
      <c r="H213" s="98" t="n">
        <f aca="false">G213</f>
        <v>4.0375</v>
      </c>
      <c r="I213" s="99" t="n">
        <f aca="false">H213</f>
        <v>4.0375</v>
      </c>
      <c r="J213" s="32" t="n">
        <f aca="false">VLOOKUP($A213,Table,MATCH(J$4,Curves,0))</f>
        <v>0</v>
      </c>
      <c r="K213" s="98" t="n">
        <f aca="false">J213</f>
        <v>0</v>
      </c>
      <c r="L213" s="99" t="n">
        <f aca="false">K213</f>
        <v>0</v>
      </c>
      <c r="M213" s="32" t="n">
        <f aca="false">VLOOKUP($A213,Table,MATCH(M$4,Curves,0))</f>
        <v>0</v>
      </c>
      <c r="N213" s="98" t="n">
        <f aca="false">VLOOKUP($A213,Table,MATCH(N$4,Curves,0))</f>
        <v>0.02</v>
      </c>
      <c r="O213" s="99" t="n">
        <f aca="false">N213</f>
        <v>0.02</v>
      </c>
      <c r="P213" s="100"/>
      <c r="Q213" s="99" t="n">
        <f aca="false">O213+L213+I213</f>
        <v>4.0575</v>
      </c>
      <c r="R213" s="100"/>
      <c r="S213" s="35" t="n">
        <f aca="false">A214-A213</f>
        <v>31</v>
      </c>
      <c r="T213" s="101" t="n">
        <f aca="false">CHOOSE(F$3,A214+24,A213)</f>
        <v>43064</v>
      </c>
      <c r="U213" s="35" t="n">
        <f aca="false">T213-C$3</f>
        <v>6290</v>
      </c>
      <c r="V213" s="32" t="n">
        <f aca="false">VLOOKUP($A213,Table,MATCH(V$4,Curves,0))</f>
        <v>0.070859002456139</v>
      </c>
      <c r="W213" s="102" t="n">
        <f aca="false">1/(1+CHOOSE(F$3,(V214+($K$3/10000))/2,(V213+($K$3/10000))/2))^(2*U213/365.25)</f>
        <v>0.301450551412889</v>
      </c>
      <c r="X213" s="35" t="n">
        <f aca="false">IF(AND(mthbeg&lt;=A213,mthend&gt;=A213),1,0)</f>
        <v>0</v>
      </c>
      <c r="Y213" s="35" t="n">
        <f aca="false">S213*X213</f>
        <v>0</v>
      </c>
      <c r="AA213" s="89" t="n">
        <f aca="false">F213*G213</f>
        <v>0</v>
      </c>
      <c r="AB213" s="89" t="n">
        <f aca="false">$F213*H213</f>
        <v>0</v>
      </c>
      <c r="AC213" s="89" t="n">
        <f aca="false">$F213*I213</f>
        <v>0</v>
      </c>
      <c r="AD213" s="89" t="n">
        <f aca="false">$F213*J213</f>
        <v>0</v>
      </c>
      <c r="AE213" s="89" t="n">
        <f aca="false">$F213*K213</f>
        <v>0</v>
      </c>
      <c r="AF213" s="89" t="n">
        <f aca="false">$F213*L213</f>
        <v>0</v>
      </c>
      <c r="AG213" s="89" t="n">
        <f aca="false">$F213*M213</f>
        <v>0</v>
      </c>
      <c r="AH213" s="89" t="n">
        <f aca="false">$F213*N213</f>
        <v>0</v>
      </c>
      <c r="AI213" s="89" t="n">
        <f aca="false">F213*O213</f>
        <v>0</v>
      </c>
      <c r="AJ213" s="93"/>
      <c r="AK213" s="89" t="n">
        <f aca="false">CHOOSE($G$3,AB213-AC213,AC213-AB213)</f>
        <v>0</v>
      </c>
      <c r="AL213" s="89" t="n">
        <f aca="false">CHOOSE($G$3,AE213-AF213,AF213-AE213)</f>
        <v>0</v>
      </c>
      <c r="AM213" s="89" t="n">
        <f aca="false">CHOOSE($G$3,AH213-AI213,AI213-AH213)</f>
        <v>0</v>
      </c>
      <c r="AN213" s="103" t="n">
        <f aca="false">SUM(AK213:AM213)</f>
        <v>0</v>
      </c>
      <c r="AP213" s="89" t="n">
        <f aca="false">CHOOSE($G$3,AA213-AB213,AB213-AA213)</f>
        <v>0</v>
      </c>
      <c r="AQ213" s="89" t="n">
        <f aca="false">CHOOSE($G$3,AD213-AE213,AE213-AD213)</f>
        <v>0</v>
      </c>
      <c r="AR213" s="89" t="n">
        <f aca="false">CHOOSE($G$3,AG213-AH213,AH213-AG213)</f>
        <v>0</v>
      </c>
      <c r="AS213" s="103" t="n">
        <f aca="false">AP213+AQ213+AR213</f>
        <v>0</v>
      </c>
      <c r="AT213" s="103"/>
      <c r="AU213" s="90" t="n">
        <f aca="false">AS213+AN213</f>
        <v>0</v>
      </c>
      <c r="AW213" s="90" t="n">
        <f aca="false">AI213+AF213+AC213</f>
        <v>0</v>
      </c>
      <c r="AX213" s="104"/>
    </row>
    <row r="214" customFormat="false" ht="12" hidden="false" customHeight="true" outlineLevel="0" collapsed="false">
      <c r="A214" s="94" t="n">
        <f aca="false">EDATE(A213,1)</f>
        <v>43040</v>
      </c>
      <c r="B214" s="95" t="n">
        <f aca="false">VLOOKUP(MONTH(A214),Volumes,3)</f>
        <v>10000</v>
      </c>
      <c r="C214" s="96"/>
      <c r="D214" s="97" t="n">
        <f aca="false">B214+C214</f>
        <v>10000</v>
      </c>
      <c r="E214" s="84" t="n">
        <f aca="false">IF(X214=0,0,IF(AND(X214=1,$H$3=1),D214*S214,IF($H$3=2,D214,"N/A")))</f>
        <v>0</v>
      </c>
      <c r="F214" s="84" t="n">
        <f aca="false">E214*W214</f>
        <v>0</v>
      </c>
      <c r="G214" s="32" t="n">
        <f aca="false">VLOOKUP($A214,Table,MATCH(G$4,Curves,0))</f>
        <v>4.0375</v>
      </c>
      <c r="H214" s="98" t="n">
        <f aca="false">G214</f>
        <v>4.0375</v>
      </c>
      <c r="I214" s="99" t="n">
        <f aca="false">H214</f>
        <v>4.0375</v>
      </c>
      <c r="J214" s="32" t="n">
        <f aca="false">VLOOKUP($A214,Table,MATCH(J$4,Curves,0))</f>
        <v>0</v>
      </c>
      <c r="K214" s="98" t="n">
        <f aca="false">J214</f>
        <v>0</v>
      </c>
      <c r="L214" s="99" t="n">
        <f aca="false">K214</f>
        <v>0</v>
      </c>
      <c r="M214" s="32" t="n">
        <f aca="false">VLOOKUP($A214,Table,MATCH(M$4,Curves,0))</f>
        <v>0</v>
      </c>
      <c r="N214" s="98" t="n">
        <f aca="false">VLOOKUP($A214,Table,MATCH(N$4,Curves,0))</f>
        <v>0.02</v>
      </c>
      <c r="O214" s="99" t="n">
        <f aca="false">N214</f>
        <v>0.02</v>
      </c>
      <c r="P214" s="100"/>
      <c r="Q214" s="99" t="n">
        <f aca="false">O214+L214+I214</f>
        <v>4.0575</v>
      </c>
      <c r="R214" s="100"/>
      <c r="S214" s="35" t="n">
        <f aca="false">A215-A214</f>
        <v>30</v>
      </c>
      <c r="T214" s="101" t="n">
        <f aca="false">CHOOSE(F$3,A215+24,A214)</f>
        <v>43094</v>
      </c>
      <c r="U214" s="35" t="n">
        <f aca="false">T214-C$3</f>
        <v>6320</v>
      </c>
      <c r="V214" s="32" t="n">
        <f aca="false">VLOOKUP($A214,Table,MATCH(V$4,Curves,0))</f>
        <v>0.070859002456139</v>
      </c>
      <c r="W214" s="102" t="n">
        <f aca="false">1/(1+CHOOSE(F$3,(V215+($K$3/10000))/2,(V214+($K$3/10000))/2))^(2*U214/365.25)</f>
        <v>0.299731382285483</v>
      </c>
      <c r="X214" s="35" t="n">
        <f aca="false">IF(AND(mthbeg&lt;=A214,mthend&gt;=A214),1,0)</f>
        <v>0</v>
      </c>
      <c r="Y214" s="35" t="n">
        <f aca="false">S214*X214</f>
        <v>0</v>
      </c>
      <c r="AA214" s="89" t="n">
        <f aca="false">F214*G214</f>
        <v>0</v>
      </c>
      <c r="AB214" s="89" t="n">
        <f aca="false">$F214*H214</f>
        <v>0</v>
      </c>
      <c r="AC214" s="89" t="n">
        <f aca="false">$F214*I214</f>
        <v>0</v>
      </c>
      <c r="AD214" s="89" t="n">
        <f aca="false">$F214*J214</f>
        <v>0</v>
      </c>
      <c r="AE214" s="89" t="n">
        <f aca="false">$F214*K214</f>
        <v>0</v>
      </c>
      <c r="AF214" s="89" t="n">
        <f aca="false">$F214*L214</f>
        <v>0</v>
      </c>
      <c r="AG214" s="89" t="n">
        <f aca="false">$F214*M214</f>
        <v>0</v>
      </c>
      <c r="AH214" s="89" t="n">
        <f aca="false">$F214*N214</f>
        <v>0</v>
      </c>
      <c r="AI214" s="89" t="n">
        <f aca="false">F214*O214</f>
        <v>0</v>
      </c>
      <c r="AJ214" s="93"/>
      <c r="AK214" s="89" t="n">
        <f aca="false">CHOOSE($G$3,AB214-AC214,AC214-AB214)</f>
        <v>0</v>
      </c>
      <c r="AL214" s="89" t="n">
        <f aca="false">CHOOSE($G$3,AE214-AF214,AF214-AE214)</f>
        <v>0</v>
      </c>
      <c r="AM214" s="89" t="n">
        <f aca="false">CHOOSE($G$3,AH214-AI214,AI214-AH214)</f>
        <v>0</v>
      </c>
      <c r="AN214" s="103" t="n">
        <f aca="false">SUM(AK214:AM214)</f>
        <v>0</v>
      </c>
      <c r="AP214" s="89" t="n">
        <f aca="false">CHOOSE($G$3,AA214-AB214,AB214-AA214)</f>
        <v>0</v>
      </c>
      <c r="AQ214" s="89" t="n">
        <f aca="false">CHOOSE($G$3,AD214-AE214,AE214-AD214)</f>
        <v>0</v>
      </c>
      <c r="AR214" s="89" t="n">
        <f aca="false">CHOOSE($G$3,AG214-AH214,AH214-AG214)</f>
        <v>0</v>
      </c>
      <c r="AS214" s="103" t="n">
        <f aca="false">AP214+AQ214+AR214</f>
        <v>0</v>
      </c>
      <c r="AT214" s="103"/>
      <c r="AU214" s="90" t="n">
        <f aca="false">AS214+AN214</f>
        <v>0</v>
      </c>
      <c r="AW214" s="90" t="n">
        <f aca="false">AI214+AF214+AC214</f>
        <v>0</v>
      </c>
      <c r="AX214" s="104"/>
    </row>
    <row r="215" customFormat="false" ht="12" hidden="false" customHeight="true" outlineLevel="0" collapsed="false">
      <c r="A215" s="94" t="n">
        <f aca="false">EDATE(A214,1)</f>
        <v>43070</v>
      </c>
      <c r="B215" s="95" t="n">
        <f aca="false">VLOOKUP(MONTH(A215),Volumes,3)</f>
        <v>10000</v>
      </c>
      <c r="C215" s="96"/>
      <c r="D215" s="97" t="n">
        <f aca="false">B215+C215</f>
        <v>10000</v>
      </c>
      <c r="E215" s="84" t="n">
        <f aca="false">IF(X215=0,0,IF(AND(X215=1,$H$3=1),D215*S215,IF($H$3=2,D215,"N/A")))</f>
        <v>0</v>
      </c>
      <c r="F215" s="84" t="n">
        <f aca="false">E215*W215</f>
        <v>0</v>
      </c>
      <c r="G215" s="32" t="n">
        <f aca="false">VLOOKUP($A215,Table,MATCH(G$4,Curves,0))</f>
        <v>4.0375</v>
      </c>
      <c r="H215" s="98" t="n">
        <f aca="false">G215</f>
        <v>4.0375</v>
      </c>
      <c r="I215" s="99" t="n">
        <f aca="false">H215</f>
        <v>4.0375</v>
      </c>
      <c r="J215" s="32" t="n">
        <f aca="false">VLOOKUP($A215,Table,MATCH(J$4,Curves,0))</f>
        <v>0</v>
      </c>
      <c r="K215" s="98" t="n">
        <f aca="false">J215</f>
        <v>0</v>
      </c>
      <c r="L215" s="99" t="n">
        <f aca="false">K215</f>
        <v>0</v>
      </c>
      <c r="M215" s="32" t="n">
        <f aca="false">VLOOKUP($A215,Table,MATCH(M$4,Curves,0))</f>
        <v>0</v>
      </c>
      <c r="N215" s="98" t="n">
        <f aca="false">VLOOKUP($A215,Table,MATCH(N$4,Curves,0))</f>
        <v>0.02</v>
      </c>
      <c r="O215" s="99" t="n">
        <f aca="false">N215</f>
        <v>0.02</v>
      </c>
      <c r="P215" s="100"/>
      <c r="Q215" s="99" t="n">
        <f aca="false">O215+L215+I215</f>
        <v>4.0575</v>
      </c>
      <c r="R215" s="100"/>
      <c r="S215" s="35" t="n">
        <f aca="false">A216-A215</f>
        <v>31</v>
      </c>
      <c r="T215" s="101" t="n">
        <f aca="false">CHOOSE(F$3,A216+24,A215)</f>
        <v>43125</v>
      </c>
      <c r="U215" s="35" t="n">
        <f aca="false">T215-C$3</f>
        <v>6351</v>
      </c>
      <c r="V215" s="32" t="n">
        <f aca="false">VLOOKUP($A215,Table,MATCH(V$4,Curves,0))</f>
        <v>0.070859002456139</v>
      </c>
      <c r="W215" s="102" t="n">
        <f aca="false">1/(1+CHOOSE(F$3,(V216+($K$3/10000))/2,(V215+($K$3/10000))/2))^(2*U215/365.25)</f>
        <v>0.297965206936251</v>
      </c>
      <c r="X215" s="35" t="n">
        <f aca="false">IF(AND(mthbeg&lt;=A215,mthend&gt;=A215),1,0)</f>
        <v>0</v>
      </c>
      <c r="Y215" s="35" t="n">
        <f aca="false">S215*X215</f>
        <v>0</v>
      </c>
      <c r="AA215" s="89" t="n">
        <f aca="false">F215*G215</f>
        <v>0</v>
      </c>
      <c r="AB215" s="89" t="n">
        <f aca="false">$F215*H215</f>
        <v>0</v>
      </c>
      <c r="AC215" s="89" t="n">
        <f aca="false">$F215*I215</f>
        <v>0</v>
      </c>
      <c r="AD215" s="89" t="n">
        <f aca="false">$F215*J215</f>
        <v>0</v>
      </c>
      <c r="AE215" s="89" t="n">
        <f aca="false">$F215*K215</f>
        <v>0</v>
      </c>
      <c r="AF215" s="89" t="n">
        <f aca="false">$F215*L215</f>
        <v>0</v>
      </c>
      <c r="AG215" s="89" t="n">
        <f aca="false">$F215*M215</f>
        <v>0</v>
      </c>
      <c r="AH215" s="89" t="n">
        <f aca="false">$F215*N215</f>
        <v>0</v>
      </c>
      <c r="AI215" s="89" t="n">
        <f aca="false">F215*O215</f>
        <v>0</v>
      </c>
      <c r="AJ215" s="93"/>
      <c r="AK215" s="89" t="n">
        <f aca="false">CHOOSE($G$3,AB215-AC215,AC215-AB215)</f>
        <v>0</v>
      </c>
      <c r="AL215" s="89" t="n">
        <f aca="false">CHOOSE($G$3,AE215-AF215,AF215-AE215)</f>
        <v>0</v>
      </c>
      <c r="AM215" s="89" t="n">
        <f aca="false">CHOOSE($G$3,AH215-AI215,AI215-AH215)</f>
        <v>0</v>
      </c>
      <c r="AN215" s="103" t="n">
        <f aca="false">SUM(AK215:AM215)</f>
        <v>0</v>
      </c>
      <c r="AP215" s="89" t="n">
        <f aca="false">CHOOSE($G$3,AA215-AB215,AB215-AA215)</f>
        <v>0</v>
      </c>
      <c r="AQ215" s="89" t="n">
        <f aca="false">CHOOSE($G$3,AD215-AE215,AE215-AD215)</f>
        <v>0</v>
      </c>
      <c r="AR215" s="89" t="n">
        <f aca="false">CHOOSE($G$3,AG215-AH215,AH215-AG215)</f>
        <v>0</v>
      </c>
      <c r="AS215" s="103" t="n">
        <f aca="false">AP215+AQ215+AR215</f>
        <v>0</v>
      </c>
      <c r="AT215" s="103"/>
      <c r="AU215" s="90" t="n">
        <f aca="false">AS215+AN215</f>
        <v>0</v>
      </c>
      <c r="AW215" s="90" t="n">
        <f aca="false">AI215+AF215+AC215</f>
        <v>0</v>
      </c>
      <c r="AX215" s="104"/>
    </row>
    <row r="216" customFormat="false" ht="12" hidden="false" customHeight="true" outlineLevel="0" collapsed="false">
      <c r="A216" s="94" t="n">
        <f aca="false">EDATE(A215,1)</f>
        <v>43101</v>
      </c>
      <c r="B216" s="95" t="n">
        <f aca="false">VLOOKUP(MONTH(A216),Volumes,3)</f>
        <v>10000</v>
      </c>
      <c r="C216" s="96"/>
      <c r="D216" s="97" t="n">
        <f aca="false">B216+C216</f>
        <v>10000</v>
      </c>
      <c r="E216" s="84" t="n">
        <f aca="false">IF(X216=0,0,IF(AND(X216=1,$H$3=1),D216*S216,IF($H$3=2,D216,"N/A")))</f>
        <v>0</v>
      </c>
      <c r="F216" s="84" t="n">
        <f aca="false">E216*W216</f>
        <v>0</v>
      </c>
      <c r="G216" s="32" t="n">
        <f aca="false">VLOOKUP($A216,Table,MATCH(G$4,Curves,0))</f>
        <v>4.0375</v>
      </c>
      <c r="H216" s="98" t="n">
        <f aca="false">G216</f>
        <v>4.0375</v>
      </c>
      <c r="I216" s="99" t="n">
        <f aca="false">H216</f>
        <v>4.0375</v>
      </c>
      <c r="J216" s="32" t="n">
        <f aca="false">VLOOKUP($A216,Table,MATCH(J$4,Curves,0))</f>
        <v>0</v>
      </c>
      <c r="K216" s="98" t="n">
        <f aca="false">J216</f>
        <v>0</v>
      </c>
      <c r="L216" s="99" t="n">
        <f aca="false">K216</f>
        <v>0</v>
      </c>
      <c r="M216" s="32" t="n">
        <f aca="false">VLOOKUP($A216,Table,MATCH(M$4,Curves,0))</f>
        <v>0</v>
      </c>
      <c r="N216" s="98" t="n">
        <f aca="false">VLOOKUP($A216,Table,MATCH(N$4,Curves,0))</f>
        <v>0.02</v>
      </c>
      <c r="O216" s="99" t="n">
        <f aca="false">N216</f>
        <v>0.02</v>
      </c>
      <c r="P216" s="100"/>
      <c r="Q216" s="99" t="n">
        <f aca="false">O216+L216+I216</f>
        <v>4.0575</v>
      </c>
      <c r="R216" s="100"/>
      <c r="S216" s="35" t="n">
        <f aca="false">A217-A216</f>
        <v>31</v>
      </c>
      <c r="T216" s="101" t="n">
        <f aca="false">CHOOSE(F$3,A217+24,A216)</f>
        <v>43156</v>
      </c>
      <c r="U216" s="35" t="n">
        <f aca="false">T216-C$3</f>
        <v>6382</v>
      </c>
      <c r="V216" s="32" t="n">
        <f aca="false">VLOOKUP($A216,Table,MATCH(V$4,Curves,0))</f>
        <v>0.070859002456139</v>
      </c>
      <c r="W216" s="102" t="n">
        <f aca="false">1/(1+CHOOSE(F$3,(V217+($K$3/10000))/2,(V216+($K$3/10000))/2))^(2*U216/365.25)</f>
        <v>0.296209438823461</v>
      </c>
      <c r="X216" s="35" t="n">
        <f aca="false">IF(AND(mthbeg&lt;=A216,mthend&gt;=A216),1,0)</f>
        <v>0</v>
      </c>
      <c r="Y216" s="35" t="n">
        <f aca="false">S216*X216</f>
        <v>0</v>
      </c>
      <c r="AA216" s="89" t="n">
        <f aca="false">F216*G216</f>
        <v>0</v>
      </c>
      <c r="AB216" s="89" t="n">
        <f aca="false">$F216*H216</f>
        <v>0</v>
      </c>
      <c r="AC216" s="89" t="n">
        <f aca="false">$F216*I216</f>
        <v>0</v>
      </c>
      <c r="AD216" s="89" t="n">
        <f aca="false">$F216*J216</f>
        <v>0</v>
      </c>
      <c r="AE216" s="89" t="n">
        <f aca="false">$F216*K216</f>
        <v>0</v>
      </c>
      <c r="AF216" s="89" t="n">
        <f aca="false">$F216*L216</f>
        <v>0</v>
      </c>
      <c r="AG216" s="89" t="n">
        <f aca="false">$F216*M216</f>
        <v>0</v>
      </c>
      <c r="AH216" s="89" t="n">
        <f aca="false">$F216*N216</f>
        <v>0</v>
      </c>
      <c r="AI216" s="89" t="n">
        <f aca="false">F216*O216</f>
        <v>0</v>
      </c>
      <c r="AJ216" s="93"/>
      <c r="AK216" s="89" t="n">
        <f aca="false">CHOOSE($G$3,AB216-AC216,AC216-AB216)</f>
        <v>0</v>
      </c>
      <c r="AL216" s="89" t="n">
        <f aca="false">CHOOSE($G$3,AE216-AF216,AF216-AE216)</f>
        <v>0</v>
      </c>
      <c r="AM216" s="89" t="n">
        <f aca="false">CHOOSE($G$3,AH216-AI216,AI216-AH216)</f>
        <v>0</v>
      </c>
      <c r="AN216" s="103" t="n">
        <f aca="false">SUM(AK216:AM216)</f>
        <v>0</v>
      </c>
      <c r="AP216" s="89" t="n">
        <f aca="false">CHOOSE($G$3,AA216-AB216,AB216-AA216)</f>
        <v>0</v>
      </c>
      <c r="AQ216" s="89" t="n">
        <f aca="false">CHOOSE($G$3,AD216-AE216,AE216-AD216)</f>
        <v>0</v>
      </c>
      <c r="AR216" s="89" t="n">
        <f aca="false">CHOOSE($G$3,AG216-AH216,AH216-AG216)</f>
        <v>0</v>
      </c>
      <c r="AS216" s="103" t="n">
        <f aca="false">AP216+AQ216+AR216</f>
        <v>0</v>
      </c>
      <c r="AT216" s="103"/>
      <c r="AU216" s="90" t="n">
        <f aca="false">AS216+AN216</f>
        <v>0</v>
      </c>
      <c r="AW216" s="90" t="n">
        <f aca="false">AI216+AF216+AC216</f>
        <v>0</v>
      </c>
      <c r="AX216" s="104"/>
    </row>
    <row r="217" customFormat="false" ht="12" hidden="false" customHeight="true" outlineLevel="0" collapsed="false">
      <c r="A217" s="94" t="n">
        <f aca="false">EDATE(A216,1)</f>
        <v>43132</v>
      </c>
      <c r="B217" s="95" t="n">
        <f aca="false">VLOOKUP(MONTH(A217),Volumes,3)</f>
        <v>10000</v>
      </c>
      <c r="C217" s="96"/>
      <c r="D217" s="97" t="n">
        <f aca="false">B217+C217</f>
        <v>10000</v>
      </c>
      <c r="E217" s="84" t="n">
        <f aca="false">IF(X217=0,0,IF(AND(X217=1,$H$3=1),D217*S217,IF($H$3=2,D217,"N/A")))</f>
        <v>0</v>
      </c>
      <c r="F217" s="84" t="n">
        <f aca="false">E217*W217</f>
        <v>0</v>
      </c>
      <c r="G217" s="32" t="n">
        <f aca="false">VLOOKUP($A217,Table,MATCH(G$4,Curves,0))</f>
        <v>4.0375</v>
      </c>
      <c r="H217" s="98" t="n">
        <f aca="false">G217</f>
        <v>4.0375</v>
      </c>
      <c r="I217" s="99" t="n">
        <f aca="false">H217</f>
        <v>4.0375</v>
      </c>
      <c r="J217" s="32" t="n">
        <f aca="false">VLOOKUP($A217,Table,MATCH(J$4,Curves,0))</f>
        <v>0</v>
      </c>
      <c r="K217" s="98" t="n">
        <f aca="false">J217</f>
        <v>0</v>
      </c>
      <c r="L217" s="99" t="n">
        <f aca="false">K217</f>
        <v>0</v>
      </c>
      <c r="M217" s="32" t="n">
        <f aca="false">VLOOKUP($A217,Table,MATCH(M$4,Curves,0))</f>
        <v>0</v>
      </c>
      <c r="N217" s="98" t="n">
        <f aca="false">VLOOKUP($A217,Table,MATCH(N$4,Curves,0))</f>
        <v>0.02</v>
      </c>
      <c r="O217" s="99" t="n">
        <f aca="false">N217</f>
        <v>0.02</v>
      </c>
      <c r="P217" s="100"/>
      <c r="Q217" s="99" t="n">
        <f aca="false">O217+L217+I217</f>
        <v>4.0575</v>
      </c>
      <c r="R217" s="100"/>
      <c r="S217" s="35" t="n">
        <f aca="false">A218-A217</f>
        <v>28</v>
      </c>
      <c r="T217" s="101" t="n">
        <f aca="false">CHOOSE(F$3,A218+24,A217)</f>
        <v>43184</v>
      </c>
      <c r="U217" s="35" t="n">
        <f aca="false">T217-C$3</f>
        <v>6410</v>
      </c>
      <c r="V217" s="32" t="n">
        <f aca="false">VLOOKUP($A217,Table,MATCH(V$4,Curves,0))</f>
        <v>0.070859002456139</v>
      </c>
      <c r="W217" s="102" t="n">
        <f aca="false">1/(1+CHOOSE(F$3,(V218+($K$3/10000))/2,(V217+($K$3/10000))/2))^(2*U217/365.25)</f>
        <v>0.294632477978535</v>
      </c>
      <c r="X217" s="35" t="n">
        <f aca="false">IF(AND(mthbeg&lt;=A217,mthend&gt;=A217),1,0)</f>
        <v>0</v>
      </c>
      <c r="Y217" s="35" t="n">
        <f aca="false">S217*X217</f>
        <v>0</v>
      </c>
      <c r="AA217" s="89" t="n">
        <f aca="false">F217*G217</f>
        <v>0</v>
      </c>
      <c r="AB217" s="89" t="n">
        <f aca="false">$F217*H217</f>
        <v>0</v>
      </c>
      <c r="AC217" s="89" t="n">
        <f aca="false">$F217*I217</f>
        <v>0</v>
      </c>
      <c r="AD217" s="89" t="n">
        <f aca="false">$F217*J217</f>
        <v>0</v>
      </c>
      <c r="AE217" s="89" t="n">
        <f aca="false">$F217*K217</f>
        <v>0</v>
      </c>
      <c r="AF217" s="89" t="n">
        <f aca="false">$F217*L217</f>
        <v>0</v>
      </c>
      <c r="AG217" s="89" t="n">
        <f aca="false">$F217*M217</f>
        <v>0</v>
      </c>
      <c r="AH217" s="89" t="n">
        <f aca="false">$F217*N217</f>
        <v>0</v>
      </c>
      <c r="AI217" s="89" t="n">
        <f aca="false">F217*O217</f>
        <v>0</v>
      </c>
      <c r="AJ217" s="93"/>
      <c r="AK217" s="89" t="n">
        <f aca="false">CHOOSE($G$3,AB217-AC217,AC217-AB217)</f>
        <v>0</v>
      </c>
      <c r="AL217" s="89" t="n">
        <f aca="false">CHOOSE($G$3,AE217-AF217,AF217-AE217)</f>
        <v>0</v>
      </c>
      <c r="AM217" s="89" t="n">
        <f aca="false">CHOOSE($G$3,AH217-AI217,AI217-AH217)</f>
        <v>0</v>
      </c>
      <c r="AN217" s="103" t="n">
        <f aca="false">SUM(AK217:AM217)</f>
        <v>0</v>
      </c>
      <c r="AP217" s="89" t="n">
        <f aca="false">CHOOSE($G$3,AA217-AB217,AB217-AA217)</f>
        <v>0</v>
      </c>
      <c r="AQ217" s="89" t="n">
        <f aca="false">CHOOSE($G$3,AD217-AE217,AE217-AD217)</f>
        <v>0</v>
      </c>
      <c r="AR217" s="89" t="n">
        <f aca="false">CHOOSE($G$3,AG217-AH217,AH217-AG217)</f>
        <v>0</v>
      </c>
      <c r="AS217" s="103" t="n">
        <f aca="false">AP217+AQ217+AR217</f>
        <v>0</v>
      </c>
      <c r="AT217" s="103"/>
      <c r="AU217" s="90" t="n">
        <f aca="false">AS217+AN217</f>
        <v>0</v>
      </c>
      <c r="AW217" s="90" t="n">
        <f aca="false">AI217+AF217+AC217</f>
        <v>0</v>
      </c>
      <c r="AX217" s="104"/>
    </row>
    <row r="218" customFormat="false" ht="12" hidden="false" customHeight="true" outlineLevel="0" collapsed="false">
      <c r="A218" s="94" t="n">
        <f aca="false">EDATE(A217,1)</f>
        <v>43160</v>
      </c>
      <c r="B218" s="95" t="n">
        <f aca="false">VLOOKUP(MONTH(A218),Volumes,3)</f>
        <v>10000</v>
      </c>
      <c r="C218" s="96"/>
      <c r="D218" s="97" t="n">
        <f aca="false">B218+C218</f>
        <v>10000</v>
      </c>
      <c r="E218" s="84" t="n">
        <f aca="false">IF(X218=0,0,IF(AND(X218=1,$H$3=1),D218*S218,IF($H$3=2,D218,"N/A")))</f>
        <v>0</v>
      </c>
      <c r="F218" s="84" t="n">
        <f aca="false">E218*W218</f>
        <v>0</v>
      </c>
      <c r="G218" s="32" t="n">
        <f aca="false">VLOOKUP($A218,Table,MATCH(G$4,Curves,0))</f>
        <v>4.0375</v>
      </c>
      <c r="H218" s="98" t="n">
        <f aca="false">G218</f>
        <v>4.0375</v>
      </c>
      <c r="I218" s="99" t="n">
        <f aca="false">H218</f>
        <v>4.0375</v>
      </c>
      <c r="J218" s="32" t="n">
        <f aca="false">VLOOKUP($A218,Table,MATCH(J$4,Curves,0))</f>
        <v>0</v>
      </c>
      <c r="K218" s="98" t="n">
        <f aca="false">J218</f>
        <v>0</v>
      </c>
      <c r="L218" s="99" t="n">
        <f aca="false">K218</f>
        <v>0</v>
      </c>
      <c r="M218" s="32" t="n">
        <f aca="false">VLOOKUP($A218,Table,MATCH(M$4,Curves,0))</f>
        <v>0</v>
      </c>
      <c r="N218" s="98" t="n">
        <f aca="false">VLOOKUP($A218,Table,MATCH(N$4,Curves,0))</f>
        <v>0.02</v>
      </c>
      <c r="O218" s="99" t="n">
        <f aca="false">N218</f>
        <v>0.02</v>
      </c>
      <c r="P218" s="100"/>
      <c r="Q218" s="99" t="n">
        <f aca="false">O218+L218+I218</f>
        <v>4.0575</v>
      </c>
      <c r="R218" s="100"/>
      <c r="S218" s="35" t="n">
        <f aca="false">A219-A218</f>
        <v>31</v>
      </c>
      <c r="T218" s="101" t="n">
        <f aca="false">CHOOSE(F$3,A219+24,A218)</f>
        <v>43215</v>
      </c>
      <c r="U218" s="35" t="n">
        <f aca="false">T218-C$3</f>
        <v>6441</v>
      </c>
      <c r="V218" s="32" t="n">
        <f aca="false">VLOOKUP($A218,Table,MATCH(V$4,Curves,0))</f>
        <v>0.070859002456139</v>
      </c>
      <c r="W218" s="102" t="n">
        <f aca="false">1/(1+CHOOSE(F$3,(V219+($K$3/10000))/2,(V218+($K$3/10000))/2))^(2*U218/365.25)</f>
        <v>0.292896348062072</v>
      </c>
      <c r="X218" s="35" t="n">
        <f aca="false">IF(AND(mthbeg&lt;=A218,mthend&gt;=A218),1,0)</f>
        <v>0</v>
      </c>
      <c r="Y218" s="35" t="n">
        <f aca="false">S218*X218</f>
        <v>0</v>
      </c>
      <c r="AA218" s="89" t="n">
        <f aca="false">F218*G218</f>
        <v>0</v>
      </c>
      <c r="AB218" s="89" t="n">
        <f aca="false">$F218*H218</f>
        <v>0</v>
      </c>
      <c r="AC218" s="89" t="n">
        <f aca="false">$F218*I218</f>
        <v>0</v>
      </c>
      <c r="AD218" s="89" t="n">
        <f aca="false">$F218*J218</f>
        <v>0</v>
      </c>
      <c r="AE218" s="89" t="n">
        <f aca="false">$F218*K218</f>
        <v>0</v>
      </c>
      <c r="AF218" s="89" t="n">
        <f aca="false">$F218*L218</f>
        <v>0</v>
      </c>
      <c r="AG218" s="89" t="n">
        <f aca="false">$F218*M218</f>
        <v>0</v>
      </c>
      <c r="AH218" s="89" t="n">
        <f aca="false">$F218*N218</f>
        <v>0</v>
      </c>
      <c r="AI218" s="89" t="n">
        <f aca="false">F218*O218</f>
        <v>0</v>
      </c>
      <c r="AJ218" s="93"/>
      <c r="AK218" s="89" t="n">
        <f aca="false">CHOOSE($G$3,AB218-AC218,AC218-AB218)</f>
        <v>0</v>
      </c>
      <c r="AL218" s="89" t="n">
        <f aca="false">CHOOSE($G$3,AE218-AF218,AF218-AE218)</f>
        <v>0</v>
      </c>
      <c r="AM218" s="89" t="n">
        <f aca="false">CHOOSE($G$3,AH218-AI218,AI218-AH218)</f>
        <v>0</v>
      </c>
      <c r="AN218" s="103" t="n">
        <f aca="false">SUM(AK218:AM218)</f>
        <v>0</v>
      </c>
      <c r="AP218" s="89" t="n">
        <f aca="false">CHOOSE($G$3,AA218-AB218,AB218-AA218)</f>
        <v>0</v>
      </c>
      <c r="AQ218" s="89" t="n">
        <f aca="false">CHOOSE($G$3,AD218-AE218,AE218-AD218)</f>
        <v>0</v>
      </c>
      <c r="AR218" s="89" t="n">
        <f aca="false">CHOOSE($G$3,AG218-AH218,AH218-AG218)</f>
        <v>0</v>
      </c>
      <c r="AS218" s="103" t="n">
        <f aca="false">AP218+AQ218+AR218</f>
        <v>0</v>
      </c>
      <c r="AT218" s="103"/>
      <c r="AU218" s="90" t="n">
        <f aca="false">AS218+AN218</f>
        <v>0</v>
      </c>
      <c r="AW218" s="90" t="n">
        <f aca="false">AI218+AF218+AC218</f>
        <v>0</v>
      </c>
      <c r="AX218" s="104"/>
    </row>
    <row r="219" customFormat="false" ht="12" hidden="false" customHeight="true" outlineLevel="0" collapsed="false">
      <c r="A219" s="94" t="n">
        <f aca="false">EDATE(A218,1)</f>
        <v>43191</v>
      </c>
      <c r="B219" s="95" t="n">
        <f aca="false">VLOOKUP(MONTH(A219),Volumes,3)</f>
        <v>10000</v>
      </c>
      <c r="C219" s="96"/>
      <c r="D219" s="97" t="n">
        <f aca="false">B219+C219</f>
        <v>10000</v>
      </c>
      <c r="E219" s="84" t="n">
        <f aca="false">IF(X219=0,0,IF(AND(X219=1,$H$3=1),D219*S219,IF($H$3=2,D219,"N/A")))</f>
        <v>0</v>
      </c>
      <c r="F219" s="84" t="n">
        <f aca="false">E219*W219</f>
        <v>0</v>
      </c>
      <c r="G219" s="32" t="n">
        <f aca="false">VLOOKUP($A219,Table,MATCH(G$4,Curves,0))</f>
        <v>4.0375</v>
      </c>
      <c r="H219" s="98" t="n">
        <f aca="false">G219</f>
        <v>4.0375</v>
      </c>
      <c r="I219" s="99" t="n">
        <f aca="false">H219</f>
        <v>4.0375</v>
      </c>
      <c r="J219" s="32" t="n">
        <f aca="false">VLOOKUP($A219,Table,MATCH(J$4,Curves,0))</f>
        <v>0</v>
      </c>
      <c r="K219" s="98" t="n">
        <f aca="false">J219</f>
        <v>0</v>
      </c>
      <c r="L219" s="99" t="n">
        <f aca="false">K219</f>
        <v>0</v>
      </c>
      <c r="M219" s="32" t="n">
        <f aca="false">VLOOKUP($A219,Table,MATCH(M$4,Curves,0))</f>
        <v>0</v>
      </c>
      <c r="N219" s="98" t="n">
        <f aca="false">VLOOKUP($A219,Table,MATCH(N$4,Curves,0))</f>
        <v>0.02</v>
      </c>
      <c r="O219" s="99" t="n">
        <f aca="false">N219</f>
        <v>0.02</v>
      </c>
      <c r="P219" s="100"/>
      <c r="Q219" s="99" t="n">
        <f aca="false">O219+L219+I219</f>
        <v>4.0575</v>
      </c>
      <c r="R219" s="100"/>
      <c r="S219" s="35" t="n">
        <f aca="false">A220-A219</f>
        <v>30</v>
      </c>
      <c r="T219" s="101" t="n">
        <f aca="false">CHOOSE(F$3,A220+24,A219)</f>
        <v>43245</v>
      </c>
      <c r="U219" s="35" t="n">
        <f aca="false">T219-C$3</f>
        <v>6471</v>
      </c>
      <c r="V219" s="32" t="n">
        <f aca="false">VLOOKUP($A219,Table,MATCH(V$4,Curves,0))</f>
        <v>0.070859002456139</v>
      </c>
      <c r="W219" s="102" t="n">
        <f aca="false">1/(1+CHOOSE(F$3,(V220+($K$3/10000))/2,(V219+($K$3/10000))/2))^(2*U219/365.25)</f>
        <v>0.291225963460822</v>
      </c>
      <c r="X219" s="35" t="n">
        <f aca="false">IF(AND(mthbeg&lt;=A219,mthend&gt;=A219),1,0)</f>
        <v>0</v>
      </c>
      <c r="Y219" s="35" t="n">
        <f aca="false">S219*X219</f>
        <v>0</v>
      </c>
      <c r="AA219" s="89" t="n">
        <f aca="false">F219*G219</f>
        <v>0</v>
      </c>
      <c r="AB219" s="89" t="n">
        <f aca="false">$F219*H219</f>
        <v>0</v>
      </c>
      <c r="AC219" s="89" t="n">
        <f aca="false">$F219*I219</f>
        <v>0</v>
      </c>
      <c r="AD219" s="89" t="n">
        <f aca="false">$F219*J219</f>
        <v>0</v>
      </c>
      <c r="AE219" s="89" t="n">
        <f aca="false">$F219*K219</f>
        <v>0</v>
      </c>
      <c r="AF219" s="89" t="n">
        <f aca="false">$F219*L219</f>
        <v>0</v>
      </c>
      <c r="AG219" s="89" t="n">
        <f aca="false">$F219*M219</f>
        <v>0</v>
      </c>
      <c r="AH219" s="89" t="n">
        <f aca="false">$F219*N219</f>
        <v>0</v>
      </c>
      <c r="AI219" s="89" t="n">
        <f aca="false">F219*O219</f>
        <v>0</v>
      </c>
      <c r="AJ219" s="93"/>
      <c r="AK219" s="89" t="n">
        <f aca="false">CHOOSE($G$3,AB219-AC219,AC219-AB219)</f>
        <v>0</v>
      </c>
      <c r="AL219" s="89" t="n">
        <f aca="false">CHOOSE($G$3,AE219-AF219,AF219-AE219)</f>
        <v>0</v>
      </c>
      <c r="AM219" s="89" t="n">
        <f aca="false">CHOOSE($G$3,AH219-AI219,AI219-AH219)</f>
        <v>0</v>
      </c>
      <c r="AN219" s="103" t="n">
        <f aca="false">SUM(AK219:AM219)</f>
        <v>0</v>
      </c>
      <c r="AP219" s="89" t="n">
        <f aca="false">CHOOSE($G$3,AA219-AB219,AB219-AA219)</f>
        <v>0</v>
      </c>
      <c r="AQ219" s="89" t="n">
        <f aca="false">CHOOSE($G$3,AD219-AE219,AE219-AD219)</f>
        <v>0</v>
      </c>
      <c r="AR219" s="89" t="n">
        <f aca="false">CHOOSE($G$3,AG219-AH219,AH219-AG219)</f>
        <v>0</v>
      </c>
      <c r="AS219" s="103" t="n">
        <f aca="false">AP219+AQ219+AR219</f>
        <v>0</v>
      </c>
      <c r="AT219" s="103"/>
      <c r="AU219" s="90" t="n">
        <f aca="false">AS219+AN219</f>
        <v>0</v>
      </c>
      <c r="AW219" s="90" t="n">
        <f aca="false">AI219+AF219+AC219</f>
        <v>0</v>
      </c>
      <c r="AX219" s="104"/>
    </row>
    <row r="220" customFormat="false" ht="12" hidden="false" customHeight="true" outlineLevel="0" collapsed="false">
      <c r="A220" s="94" t="n">
        <f aca="false">EDATE(A219,1)</f>
        <v>43221</v>
      </c>
      <c r="B220" s="95" t="n">
        <f aca="false">VLOOKUP(MONTH(A220),Volumes,3)</f>
        <v>10000</v>
      </c>
      <c r="C220" s="96"/>
      <c r="D220" s="97" t="n">
        <f aca="false">B220+C220</f>
        <v>10000</v>
      </c>
      <c r="E220" s="84" t="n">
        <f aca="false">IF(X220=0,0,IF(AND(X220=1,$H$3=1),D220*S220,IF($H$3=2,D220,"N/A")))</f>
        <v>0</v>
      </c>
      <c r="F220" s="84" t="n">
        <f aca="false">E220*W220</f>
        <v>0</v>
      </c>
      <c r="G220" s="32" t="n">
        <f aca="false">VLOOKUP($A220,Table,MATCH(G$4,Curves,0))</f>
        <v>4.0375</v>
      </c>
      <c r="H220" s="98" t="n">
        <f aca="false">G220</f>
        <v>4.0375</v>
      </c>
      <c r="I220" s="99" t="n">
        <f aca="false">H220</f>
        <v>4.0375</v>
      </c>
      <c r="J220" s="32" t="n">
        <f aca="false">VLOOKUP($A220,Table,MATCH(J$4,Curves,0))</f>
        <v>0</v>
      </c>
      <c r="K220" s="98" t="n">
        <f aca="false">J220</f>
        <v>0</v>
      </c>
      <c r="L220" s="99" t="n">
        <f aca="false">K220</f>
        <v>0</v>
      </c>
      <c r="M220" s="32" t="n">
        <f aca="false">VLOOKUP($A220,Table,MATCH(M$4,Curves,0))</f>
        <v>0</v>
      </c>
      <c r="N220" s="98" t="n">
        <f aca="false">VLOOKUP($A220,Table,MATCH(N$4,Curves,0))</f>
        <v>0.02</v>
      </c>
      <c r="O220" s="99" t="n">
        <f aca="false">N220</f>
        <v>0.02</v>
      </c>
      <c r="P220" s="100"/>
      <c r="Q220" s="99" t="n">
        <f aca="false">O220+L220+I220</f>
        <v>4.0575</v>
      </c>
      <c r="R220" s="100"/>
      <c r="S220" s="35" t="n">
        <f aca="false">A221-A220</f>
        <v>31</v>
      </c>
      <c r="T220" s="101" t="n">
        <f aca="false">CHOOSE(F$3,A221+24,A220)</f>
        <v>43276</v>
      </c>
      <c r="U220" s="35" t="n">
        <f aca="false">T220-C$3</f>
        <v>6502</v>
      </c>
      <c r="V220" s="32" t="n">
        <f aca="false">VLOOKUP($A220,Table,MATCH(V$4,Curves,0))</f>
        <v>0.070859002456139</v>
      </c>
      <c r="W220" s="102" t="n">
        <f aca="false">1/(1+CHOOSE(F$3,(V221+($K$3/10000))/2,(V220+($K$3/10000))/2))^(2*U220/365.25)</f>
        <v>0.289509906524112</v>
      </c>
      <c r="X220" s="35" t="n">
        <f aca="false">IF(AND(mthbeg&lt;=A220,mthend&gt;=A220),1,0)</f>
        <v>0</v>
      </c>
      <c r="Y220" s="35" t="n">
        <f aca="false">S220*X220</f>
        <v>0</v>
      </c>
      <c r="AA220" s="89" t="n">
        <f aca="false">F220*G220</f>
        <v>0</v>
      </c>
      <c r="AB220" s="89" t="n">
        <f aca="false">$F220*H220</f>
        <v>0</v>
      </c>
      <c r="AC220" s="89" t="n">
        <f aca="false">$F220*I220</f>
        <v>0</v>
      </c>
      <c r="AD220" s="89" t="n">
        <f aca="false">$F220*J220</f>
        <v>0</v>
      </c>
      <c r="AE220" s="89" t="n">
        <f aca="false">$F220*K220</f>
        <v>0</v>
      </c>
      <c r="AF220" s="89" t="n">
        <f aca="false">$F220*L220</f>
        <v>0</v>
      </c>
      <c r="AG220" s="89" t="n">
        <f aca="false">$F220*M220</f>
        <v>0</v>
      </c>
      <c r="AH220" s="89" t="n">
        <f aca="false">$F220*N220</f>
        <v>0</v>
      </c>
      <c r="AI220" s="89" t="n">
        <f aca="false">F220*O220</f>
        <v>0</v>
      </c>
      <c r="AJ220" s="93"/>
      <c r="AK220" s="89" t="n">
        <f aca="false">CHOOSE($G$3,AB220-AC220,AC220-AB220)</f>
        <v>0</v>
      </c>
      <c r="AL220" s="89" t="n">
        <f aca="false">CHOOSE($G$3,AE220-AF220,AF220-AE220)</f>
        <v>0</v>
      </c>
      <c r="AM220" s="89" t="n">
        <f aca="false">CHOOSE($G$3,AH220-AI220,AI220-AH220)</f>
        <v>0</v>
      </c>
      <c r="AN220" s="103" t="n">
        <f aca="false">SUM(AK220:AM220)</f>
        <v>0</v>
      </c>
      <c r="AP220" s="89" t="n">
        <f aca="false">CHOOSE($G$3,AA220-AB220,AB220-AA220)</f>
        <v>0</v>
      </c>
      <c r="AQ220" s="89" t="n">
        <f aca="false">CHOOSE($G$3,AD220-AE220,AE220-AD220)</f>
        <v>0</v>
      </c>
      <c r="AR220" s="89" t="n">
        <f aca="false">CHOOSE($G$3,AG220-AH220,AH220-AG220)</f>
        <v>0</v>
      </c>
      <c r="AS220" s="103" t="n">
        <f aca="false">AP220+AQ220+AR220</f>
        <v>0</v>
      </c>
      <c r="AT220" s="103"/>
      <c r="AU220" s="90" t="n">
        <f aca="false">AS220+AN220</f>
        <v>0</v>
      </c>
      <c r="AW220" s="90" t="n">
        <f aca="false">AI220+AF220+AC220</f>
        <v>0</v>
      </c>
      <c r="AX220" s="104"/>
    </row>
    <row r="221" customFormat="false" ht="12" hidden="false" customHeight="true" outlineLevel="0" collapsed="false">
      <c r="A221" s="94" t="n">
        <f aca="false">EDATE(A220,1)</f>
        <v>43252</v>
      </c>
      <c r="B221" s="95" t="n">
        <f aca="false">VLOOKUP(MONTH(A221),Volumes,3)</f>
        <v>10000</v>
      </c>
      <c r="C221" s="96"/>
      <c r="D221" s="97" t="n">
        <f aca="false">B221+C221</f>
        <v>10000</v>
      </c>
      <c r="E221" s="84" t="n">
        <f aca="false">IF(X221=0,0,IF(AND(X221=1,$H$3=1),D221*S221,IF($H$3=2,D221,"N/A")))</f>
        <v>0</v>
      </c>
      <c r="F221" s="84" t="n">
        <f aca="false">E221*W221</f>
        <v>0</v>
      </c>
      <c r="G221" s="32" t="n">
        <f aca="false">VLOOKUP($A221,Table,MATCH(G$4,Curves,0))</f>
        <v>4.0375</v>
      </c>
      <c r="H221" s="98" t="n">
        <f aca="false">G221</f>
        <v>4.0375</v>
      </c>
      <c r="I221" s="99" t="n">
        <f aca="false">H221</f>
        <v>4.0375</v>
      </c>
      <c r="J221" s="32" t="n">
        <f aca="false">VLOOKUP($A221,Table,MATCH(J$4,Curves,0))</f>
        <v>0</v>
      </c>
      <c r="K221" s="98" t="n">
        <f aca="false">J221</f>
        <v>0</v>
      </c>
      <c r="L221" s="99" t="n">
        <f aca="false">K221</f>
        <v>0</v>
      </c>
      <c r="M221" s="32" t="n">
        <f aca="false">VLOOKUP($A221,Table,MATCH(M$4,Curves,0))</f>
        <v>0</v>
      </c>
      <c r="N221" s="98" t="n">
        <f aca="false">VLOOKUP($A221,Table,MATCH(N$4,Curves,0))</f>
        <v>0.02</v>
      </c>
      <c r="O221" s="99" t="n">
        <f aca="false">N221</f>
        <v>0.02</v>
      </c>
      <c r="P221" s="100"/>
      <c r="Q221" s="99" t="n">
        <f aca="false">O221+L221+I221</f>
        <v>4.0575</v>
      </c>
      <c r="R221" s="100"/>
      <c r="S221" s="35" t="n">
        <f aca="false">A222-A221</f>
        <v>30</v>
      </c>
      <c r="T221" s="101" t="n">
        <f aca="false">CHOOSE(F$3,A222+24,A221)</f>
        <v>43306</v>
      </c>
      <c r="U221" s="35" t="n">
        <f aca="false">T221-C$3</f>
        <v>6532</v>
      </c>
      <c r="V221" s="32" t="n">
        <f aca="false">VLOOKUP($A221,Table,MATCH(V$4,Curves,0))</f>
        <v>0.070859002456139</v>
      </c>
      <c r="W221" s="102" t="n">
        <f aca="false">1/(1+CHOOSE(F$3,(V222+($K$3/10000))/2,(V221+($K$3/10000))/2))^(2*U221/365.25)</f>
        <v>0.287858834761126</v>
      </c>
      <c r="X221" s="35" t="n">
        <f aca="false">IF(AND(mthbeg&lt;=A221,mthend&gt;=A221),1,0)</f>
        <v>0</v>
      </c>
      <c r="Y221" s="35" t="n">
        <f aca="false">S221*X221</f>
        <v>0</v>
      </c>
      <c r="AA221" s="89" t="n">
        <f aca="false">F221*G221</f>
        <v>0</v>
      </c>
      <c r="AB221" s="89" t="n">
        <f aca="false">$F221*H221</f>
        <v>0</v>
      </c>
      <c r="AC221" s="89" t="n">
        <f aca="false">$F221*I221</f>
        <v>0</v>
      </c>
      <c r="AD221" s="89" t="n">
        <f aca="false">$F221*J221</f>
        <v>0</v>
      </c>
      <c r="AE221" s="89" t="n">
        <f aca="false">$F221*K221</f>
        <v>0</v>
      </c>
      <c r="AF221" s="89" t="n">
        <f aca="false">$F221*L221</f>
        <v>0</v>
      </c>
      <c r="AG221" s="89" t="n">
        <f aca="false">$F221*M221</f>
        <v>0</v>
      </c>
      <c r="AH221" s="89" t="n">
        <f aca="false">$F221*N221</f>
        <v>0</v>
      </c>
      <c r="AI221" s="89" t="n">
        <f aca="false">F221*O221</f>
        <v>0</v>
      </c>
      <c r="AJ221" s="93"/>
      <c r="AK221" s="89" t="n">
        <f aca="false">CHOOSE($G$3,AB221-AC221,AC221-AB221)</f>
        <v>0</v>
      </c>
      <c r="AL221" s="89" t="n">
        <f aca="false">CHOOSE($G$3,AE221-AF221,AF221-AE221)</f>
        <v>0</v>
      </c>
      <c r="AM221" s="89" t="n">
        <f aca="false">CHOOSE($G$3,AH221-AI221,AI221-AH221)</f>
        <v>0</v>
      </c>
      <c r="AN221" s="103" t="n">
        <f aca="false">SUM(AK221:AM221)</f>
        <v>0</v>
      </c>
      <c r="AP221" s="89" t="n">
        <f aca="false">CHOOSE($G$3,AA221-AB221,AB221-AA221)</f>
        <v>0</v>
      </c>
      <c r="AQ221" s="89" t="n">
        <f aca="false">CHOOSE($G$3,AD221-AE221,AE221-AD221)</f>
        <v>0</v>
      </c>
      <c r="AR221" s="89" t="n">
        <f aca="false">CHOOSE($G$3,AG221-AH221,AH221-AG221)</f>
        <v>0</v>
      </c>
      <c r="AS221" s="103" t="n">
        <f aca="false">AP221+AQ221+AR221</f>
        <v>0</v>
      </c>
      <c r="AT221" s="103"/>
      <c r="AU221" s="90" t="n">
        <f aca="false">AS221+AN221</f>
        <v>0</v>
      </c>
      <c r="AW221" s="90" t="n">
        <f aca="false">AI221+AF221+AC221</f>
        <v>0</v>
      </c>
      <c r="AX221" s="104"/>
    </row>
    <row r="222" customFormat="false" ht="12" hidden="false" customHeight="true" outlineLevel="0" collapsed="false">
      <c r="A222" s="94" t="n">
        <f aca="false">EDATE(A221,1)</f>
        <v>43282</v>
      </c>
      <c r="B222" s="95" t="n">
        <f aca="false">VLOOKUP(MONTH(A222),Volumes,3)</f>
        <v>10000</v>
      </c>
      <c r="C222" s="96"/>
      <c r="D222" s="97" t="n">
        <f aca="false">B222+C222</f>
        <v>10000</v>
      </c>
      <c r="E222" s="84" t="n">
        <f aca="false">IF(X222=0,0,IF(AND(X222=1,$H$3=1),D222*S222,IF($H$3=2,D222,"N/A")))</f>
        <v>0</v>
      </c>
      <c r="F222" s="84" t="n">
        <f aca="false">E222*W222</f>
        <v>0</v>
      </c>
      <c r="G222" s="32" t="n">
        <f aca="false">VLOOKUP($A222,Table,MATCH(G$4,Curves,0))</f>
        <v>4.0375</v>
      </c>
      <c r="H222" s="98" t="n">
        <f aca="false">G222</f>
        <v>4.0375</v>
      </c>
      <c r="I222" s="99" t="n">
        <f aca="false">H222</f>
        <v>4.0375</v>
      </c>
      <c r="J222" s="32" t="n">
        <f aca="false">VLOOKUP($A222,Table,MATCH(J$4,Curves,0))</f>
        <v>0</v>
      </c>
      <c r="K222" s="98" t="n">
        <f aca="false">J222</f>
        <v>0</v>
      </c>
      <c r="L222" s="99" t="n">
        <f aca="false">K222</f>
        <v>0</v>
      </c>
      <c r="M222" s="32" t="n">
        <f aca="false">VLOOKUP($A222,Table,MATCH(M$4,Curves,0))</f>
        <v>0</v>
      </c>
      <c r="N222" s="98" t="n">
        <f aca="false">VLOOKUP($A222,Table,MATCH(N$4,Curves,0))</f>
        <v>0.02</v>
      </c>
      <c r="O222" s="99" t="n">
        <f aca="false">N222</f>
        <v>0.02</v>
      </c>
      <c r="P222" s="100"/>
      <c r="Q222" s="99" t="n">
        <f aca="false">O222+L222+I222</f>
        <v>4.0575</v>
      </c>
      <c r="R222" s="100"/>
      <c r="S222" s="35" t="n">
        <f aca="false">A223-A222</f>
        <v>31</v>
      </c>
      <c r="T222" s="101" t="n">
        <f aca="false">CHOOSE(F$3,A223+24,A222)</f>
        <v>43337</v>
      </c>
      <c r="U222" s="35" t="n">
        <f aca="false">T222-C$3</f>
        <v>6563</v>
      </c>
      <c r="V222" s="32" t="n">
        <f aca="false">VLOOKUP($A222,Table,MATCH(V$4,Curves,0))</f>
        <v>0.070859002456139</v>
      </c>
      <c r="W222" s="102" t="n">
        <f aca="false">1/(1+CHOOSE(F$3,(V223+($K$3/10000))/2,(V222+($K$3/10000))/2))^(2*U222/365.25)</f>
        <v>0.286162618722162</v>
      </c>
      <c r="X222" s="35" t="n">
        <f aca="false">IF(AND(mthbeg&lt;=A222,mthend&gt;=A222),1,0)</f>
        <v>0</v>
      </c>
      <c r="Y222" s="35" t="n">
        <f aca="false">S222*X222</f>
        <v>0</v>
      </c>
      <c r="AA222" s="89" t="n">
        <f aca="false">F222*G222</f>
        <v>0</v>
      </c>
      <c r="AB222" s="89" t="n">
        <f aca="false">$F222*H222</f>
        <v>0</v>
      </c>
      <c r="AC222" s="89" t="n">
        <f aca="false">$F222*I222</f>
        <v>0</v>
      </c>
      <c r="AD222" s="89" t="n">
        <f aca="false">$F222*J222</f>
        <v>0</v>
      </c>
      <c r="AE222" s="89" t="n">
        <f aca="false">$F222*K222</f>
        <v>0</v>
      </c>
      <c r="AF222" s="89" t="n">
        <f aca="false">$F222*L222</f>
        <v>0</v>
      </c>
      <c r="AG222" s="89" t="n">
        <f aca="false">$F222*M222</f>
        <v>0</v>
      </c>
      <c r="AH222" s="89" t="n">
        <f aca="false">$F222*N222</f>
        <v>0</v>
      </c>
      <c r="AI222" s="89" t="n">
        <f aca="false">F222*O222</f>
        <v>0</v>
      </c>
      <c r="AJ222" s="93"/>
      <c r="AK222" s="89" t="n">
        <f aca="false">CHOOSE($G$3,AB222-AC222,AC222-AB222)</f>
        <v>0</v>
      </c>
      <c r="AL222" s="89" t="n">
        <f aca="false">CHOOSE($G$3,AE222-AF222,AF222-AE222)</f>
        <v>0</v>
      </c>
      <c r="AM222" s="89" t="n">
        <f aca="false">CHOOSE($G$3,AH222-AI222,AI222-AH222)</f>
        <v>0</v>
      </c>
      <c r="AN222" s="103" t="n">
        <f aca="false">SUM(AK222:AM222)</f>
        <v>0</v>
      </c>
      <c r="AP222" s="89" t="n">
        <f aca="false">CHOOSE($G$3,AA222-AB222,AB222-AA222)</f>
        <v>0</v>
      </c>
      <c r="AQ222" s="89" t="n">
        <f aca="false">CHOOSE($G$3,AD222-AE222,AE222-AD222)</f>
        <v>0</v>
      </c>
      <c r="AR222" s="89" t="n">
        <f aca="false">CHOOSE($G$3,AG222-AH222,AH222-AG222)</f>
        <v>0</v>
      </c>
      <c r="AS222" s="103" t="n">
        <f aca="false">AP222+AQ222+AR222</f>
        <v>0</v>
      </c>
      <c r="AT222" s="103"/>
      <c r="AU222" s="90" t="n">
        <f aca="false">AS222+AN222</f>
        <v>0</v>
      </c>
      <c r="AW222" s="90" t="n">
        <f aca="false">AI222+AF222+AC222</f>
        <v>0</v>
      </c>
      <c r="AX222" s="104"/>
    </row>
    <row r="223" customFormat="false" ht="12" hidden="false" customHeight="true" outlineLevel="0" collapsed="false">
      <c r="A223" s="94" t="n">
        <f aca="false">EDATE(A222,1)</f>
        <v>43313</v>
      </c>
      <c r="B223" s="95" t="n">
        <f aca="false">VLOOKUP(MONTH(A223),Volumes,3)</f>
        <v>10000</v>
      </c>
      <c r="C223" s="96"/>
      <c r="D223" s="97" t="n">
        <f aca="false">B223+C223</f>
        <v>10000</v>
      </c>
      <c r="E223" s="84" t="n">
        <f aca="false">IF(X223=0,0,IF(AND(X223=1,$H$3=1),D223*S223,IF($H$3=2,D223,"N/A")))</f>
        <v>0</v>
      </c>
      <c r="F223" s="84" t="n">
        <f aca="false">E223*W223</f>
        <v>0</v>
      </c>
      <c r="G223" s="32" t="n">
        <f aca="false">VLOOKUP($A223,Table,MATCH(G$4,Curves,0))</f>
        <v>4.0375</v>
      </c>
      <c r="H223" s="98" t="n">
        <f aca="false">G223</f>
        <v>4.0375</v>
      </c>
      <c r="I223" s="99" t="n">
        <f aca="false">H223</f>
        <v>4.0375</v>
      </c>
      <c r="J223" s="32" t="n">
        <f aca="false">VLOOKUP($A223,Table,MATCH(J$4,Curves,0))</f>
        <v>0</v>
      </c>
      <c r="K223" s="98" t="n">
        <f aca="false">J223</f>
        <v>0</v>
      </c>
      <c r="L223" s="99" t="n">
        <f aca="false">K223</f>
        <v>0</v>
      </c>
      <c r="M223" s="32" t="n">
        <f aca="false">VLOOKUP($A223,Table,MATCH(M$4,Curves,0))</f>
        <v>0</v>
      </c>
      <c r="N223" s="98" t="n">
        <f aca="false">VLOOKUP($A223,Table,MATCH(N$4,Curves,0))</f>
        <v>0.02</v>
      </c>
      <c r="O223" s="99" t="n">
        <f aca="false">N223</f>
        <v>0.02</v>
      </c>
      <c r="P223" s="100"/>
      <c r="Q223" s="99" t="n">
        <f aca="false">O223+L223+I223</f>
        <v>4.0575</v>
      </c>
      <c r="R223" s="100"/>
      <c r="S223" s="35" t="n">
        <f aca="false">A224-A223</f>
        <v>31</v>
      </c>
      <c r="T223" s="101" t="n">
        <f aca="false">CHOOSE(F$3,A224+24,A223)</f>
        <v>43368</v>
      </c>
      <c r="U223" s="35" t="n">
        <f aca="false">T223-C$3</f>
        <v>6594</v>
      </c>
      <c r="V223" s="32" t="n">
        <f aca="false">VLOOKUP($A223,Table,MATCH(V$4,Curves,0))</f>
        <v>0.070859002456139</v>
      </c>
      <c r="W223" s="102" t="n">
        <f aca="false">1/(1+CHOOSE(F$3,(V224+($K$3/10000))/2,(V223+($K$3/10000))/2))^(2*U223/365.25)</f>
        <v>0.284476397682494</v>
      </c>
      <c r="X223" s="35" t="n">
        <f aca="false">IF(AND(mthbeg&lt;=A223,mthend&gt;=A223),1,0)</f>
        <v>0</v>
      </c>
      <c r="Y223" s="35" t="n">
        <f aca="false">S223*X223</f>
        <v>0</v>
      </c>
      <c r="AA223" s="89" t="n">
        <f aca="false">F223*G223</f>
        <v>0</v>
      </c>
      <c r="AB223" s="89" t="n">
        <f aca="false">$F223*H223</f>
        <v>0</v>
      </c>
      <c r="AC223" s="89" t="n">
        <f aca="false">$F223*I223</f>
        <v>0</v>
      </c>
      <c r="AD223" s="89" t="n">
        <f aca="false">$F223*J223</f>
        <v>0</v>
      </c>
      <c r="AE223" s="89" t="n">
        <f aca="false">$F223*K223</f>
        <v>0</v>
      </c>
      <c r="AF223" s="89" t="n">
        <f aca="false">$F223*L223</f>
        <v>0</v>
      </c>
      <c r="AG223" s="89" t="n">
        <f aca="false">$F223*M223</f>
        <v>0</v>
      </c>
      <c r="AH223" s="89" t="n">
        <f aca="false">$F223*N223</f>
        <v>0</v>
      </c>
      <c r="AI223" s="89" t="n">
        <f aca="false">F223*O223</f>
        <v>0</v>
      </c>
      <c r="AJ223" s="93"/>
      <c r="AK223" s="89" t="n">
        <f aca="false">CHOOSE($G$3,AB223-AC223,AC223-AB223)</f>
        <v>0</v>
      </c>
      <c r="AL223" s="89" t="n">
        <f aca="false">CHOOSE($G$3,AE223-AF223,AF223-AE223)</f>
        <v>0</v>
      </c>
      <c r="AM223" s="89" t="n">
        <f aca="false">CHOOSE($G$3,AH223-AI223,AI223-AH223)</f>
        <v>0</v>
      </c>
      <c r="AN223" s="103" t="n">
        <f aca="false">SUM(AK223:AM223)</f>
        <v>0</v>
      </c>
      <c r="AP223" s="89" t="n">
        <f aca="false">CHOOSE($G$3,AA223-AB223,AB223-AA223)</f>
        <v>0</v>
      </c>
      <c r="AQ223" s="89" t="n">
        <f aca="false">CHOOSE($G$3,AD223-AE223,AE223-AD223)</f>
        <v>0</v>
      </c>
      <c r="AR223" s="89" t="n">
        <f aca="false">CHOOSE($G$3,AG223-AH223,AH223-AG223)</f>
        <v>0</v>
      </c>
      <c r="AS223" s="103" t="n">
        <f aca="false">AP223+AQ223+AR223</f>
        <v>0</v>
      </c>
      <c r="AT223" s="103"/>
      <c r="AU223" s="90" t="n">
        <f aca="false">AS223+AN223</f>
        <v>0</v>
      </c>
      <c r="AW223" s="90" t="n">
        <f aca="false">AI223+AF223+AC223</f>
        <v>0</v>
      </c>
      <c r="AX223" s="104"/>
    </row>
    <row r="224" customFormat="false" ht="12" hidden="false" customHeight="true" outlineLevel="0" collapsed="false">
      <c r="A224" s="94" t="n">
        <f aca="false">EDATE(A223,1)</f>
        <v>43344</v>
      </c>
      <c r="B224" s="95" t="n">
        <f aca="false">VLOOKUP(MONTH(A224),Volumes,3)</f>
        <v>10000</v>
      </c>
      <c r="C224" s="96"/>
      <c r="D224" s="97" t="n">
        <f aca="false">B224+C224</f>
        <v>10000</v>
      </c>
      <c r="E224" s="84" t="n">
        <f aca="false">IF(X224=0,0,IF(AND(X224=1,$H$3=1),D224*S224,IF($H$3=2,D224,"N/A")))</f>
        <v>0</v>
      </c>
      <c r="F224" s="84" t="n">
        <f aca="false">E224*W224</f>
        <v>0</v>
      </c>
      <c r="G224" s="32" t="n">
        <f aca="false">VLOOKUP($A224,Table,MATCH(G$4,Curves,0))</f>
        <v>4.0375</v>
      </c>
      <c r="H224" s="98" t="n">
        <f aca="false">G224</f>
        <v>4.0375</v>
      </c>
      <c r="I224" s="99" t="n">
        <f aca="false">H224</f>
        <v>4.0375</v>
      </c>
      <c r="J224" s="32" t="n">
        <f aca="false">VLOOKUP($A224,Table,MATCH(J$4,Curves,0))</f>
        <v>0</v>
      </c>
      <c r="K224" s="98" t="n">
        <f aca="false">J224</f>
        <v>0</v>
      </c>
      <c r="L224" s="99" t="n">
        <f aca="false">K224</f>
        <v>0</v>
      </c>
      <c r="M224" s="32" t="n">
        <f aca="false">VLOOKUP($A224,Table,MATCH(M$4,Curves,0))</f>
        <v>0</v>
      </c>
      <c r="N224" s="98" t="n">
        <f aca="false">VLOOKUP($A224,Table,MATCH(N$4,Curves,0))</f>
        <v>0.02</v>
      </c>
      <c r="O224" s="99" t="n">
        <f aca="false">N224</f>
        <v>0.02</v>
      </c>
      <c r="P224" s="100"/>
      <c r="Q224" s="99" t="n">
        <f aca="false">O224+L224+I224</f>
        <v>4.0575</v>
      </c>
      <c r="R224" s="100"/>
      <c r="S224" s="35" t="n">
        <f aca="false">A225-A224</f>
        <v>30</v>
      </c>
      <c r="T224" s="101" t="n">
        <f aca="false">CHOOSE(F$3,A225+24,A224)</f>
        <v>43398</v>
      </c>
      <c r="U224" s="35" t="n">
        <f aca="false">T224-C$3</f>
        <v>6624</v>
      </c>
      <c r="V224" s="32" t="n">
        <f aca="false">VLOOKUP($A224,Table,MATCH(V$4,Curves,0))</f>
        <v>0.070859002456139</v>
      </c>
      <c r="W224" s="102" t="n">
        <f aca="false">1/(1+CHOOSE(F$3,(V225+($K$3/10000))/2,(V224+($K$3/10000))/2))^(2*U224/365.25)</f>
        <v>0.282854031964205</v>
      </c>
      <c r="X224" s="35" t="n">
        <f aca="false">IF(AND(mthbeg&lt;=A224,mthend&gt;=A224),1,0)</f>
        <v>0</v>
      </c>
      <c r="Y224" s="35" t="n">
        <f aca="false">S224*X224</f>
        <v>0</v>
      </c>
      <c r="AA224" s="89" t="n">
        <f aca="false">F224*G224</f>
        <v>0</v>
      </c>
      <c r="AB224" s="89" t="n">
        <f aca="false">$F224*H224</f>
        <v>0</v>
      </c>
      <c r="AC224" s="89" t="n">
        <f aca="false">$F224*I224</f>
        <v>0</v>
      </c>
      <c r="AD224" s="89" t="n">
        <f aca="false">$F224*J224</f>
        <v>0</v>
      </c>
      <c r="AE224" s="89" t="n">
        <f aca="false">$F224*K224</f>
        <v>0</v>
      </c>
      <c r="AF224" s="89" t="n">
        <f aca="false">$F224*L224</f>
        <v>0</v>
      </c>
      <c r="AG224" s="89" t="n">
        <f aca="false">$F224*M224</f>
        <v>0</v>
      </c>
      <c r="AH224" s="89" t="n">
        <f aca="false">$F224*N224</f>
        <v>0</v>
      </c>
      <c r="AI224" s="89" t="n">
        <f aca="false">F224*O224</f>
        <v>0</v>
      </c>
      <c r="AJ224" s="93"/>
      <c r="AK224" s="89" t="n">
        <f aca="false">CHOOSE($G$3,AB224-AC224,AC224-AB224)</f>
        <v>0</v>
      </c>
      <c r="AL224" s="89" t="n">
        <f aca="false">CHOOSE($G$3,AE224-AF224,AF224-AE224)</f>
        <v>0</v>
      </c>
      <c r="AM224" s="89" t="n">
        <f aca="false">CHOOSE($G$3,AH224-AI224,AI224-AH224)</f>
        <v>0</v>
      </c>
      <c r="AN224" s="103" t="n">
        <f aca="false">SUM(AK224:AM224)</f>
        <v>0</v>
      </c>
      <c r="AP224" s="89" t="n">
        <f aca="false">CHOOSE($G$3,AA224-AB224,AB224-AA224)</f>
        <v>0</v>
      </c>
      <c r="AQ224" s="89" t="n">
        <f aca="false">CHOOSE($G$3,AD224-AE224,AE224-AD224)</f>
        <v>0</v>
      </c>
      <c r="AR224" s="89" t="n">
        <f aca="false">CHOOSE($G$3,AG224-AH224,AH224-AG224)</f>
        <v>0</v>
      </c>
      <c r="AS224" s="103" t="n">
        <f aca="false">AP224+AQ224+AR224</f>
        <v>0</v>
      </c>
      <c r="AT224" s="103"/>
      <c r="AU224" s="90" t="n">
        <f aca="false">AS224+AN224</f>
        <v>0</v>
      </c>
      <c r="AW224" s="90" t="n">
        <f aca="false">AI224+AF224+AC224</f>
        <v>0</v>
      </c>
      <c r="AX224" s="104"/>
    </row>
    <row r="225" customFormat="false" ht="12" hidden="false" customHeight="true" outlineLevel="0" collapsed="false">
      <c r="A225" s="94" t="n">
        <f aca="false">EDATE(A224,1)</f>
        <v>43374</v>
      </c>
      <c r="B225" s="95" t="n">
        <f aca="false">VLOOKUP(MONTH(A225),Volumes,3)</f>
        <v>10000</v>
      </c>
      <c r="C225" s="96"/>
      <c r="D225" s="97" t="n">
        <f aca="false">B225+C225</f>
        <v>10000</v>
      </c>
      <c r="E225" s="84" t="n">
        <f aca="false">IF(X225=0,0,IF(AND(X225=1,$H$3=1),D225*S225,IF($H$3=2,D225,"N/A")))</f>
        <v>0</v>
      </c>
      <c r="F225" s="84" t="n">
        <f aca="false">E225*W225</f>
        <v>0</v>
      </c>
      <c r="G225" s="32" t="n">
        <f aca="false">VLOOKUP($A225,Table,MATCH(G$4,Curves,0))</f>
        <v>4.0375</v>
      </c>
      <c r="H225" s="98" t="n">
        <f aca="false">G225</f>
        <v>4.0375</v>
      </c>
      <c r="I225" s="99" t="n">
        <f aca="false">H225</f>
        <v>4.0375</v>
      </c>
      <c r="J225" s="32" t="n">
        <f aca="false">VLOOKUP($A225,Table,MATCH(J$4,Curves,0))</f>
        <v>0</v>
      </c>
      <c r="K225" s="98" t="n">
        <f aca="false">J225</f>
        <v>0</v>
      </c>
      <c r="L225" s="99" t="n">
        <f aca="false">K225</f>
        <v>0</v>
      </c>
      <c r="M225" s="32" t="n">
        <f aca="false">VLOOKUP($A225,Table,MATCH(M$4,Curves,0))</f>
        <v>0</v>
      </c>
      <c r="N225" s="98" t="n">
        <f aca="false">VLOOKUP($A225,Table,MATCH(N$4,Curves,0))</f>
        <v>0.02</v>
      </c>
      <c r="O225" s="99" t="n">
        <f aca="false">N225</f>
        <v>0.02</v>
      </c>
      <c r="P225" s="100"/>
      <c r="Q225" s="99" t="n">
        <f aca="false">O225+L225+I225</f>
        <v>4.0575</v>
      </c>
      <c r="R225" s="100"/>
      <c r="S225" s="35" t="n">
        <f aca="false">A226-A225</f>
        <v>31</v>
      </c>
      <c r="T225" s="101" t="n">
        <f aca="false">CHOOSE(F$3,A226+24,A225)</f>
        <v>43429</v>
      </c>
      <c r="U225" s="35" t="n">
        <f aca="false">T225-C$3</f>
        <v>6655</v>
      </c>
      <c r="V225" s="32" t="n">
        <f aca="false">VLOOKUP($A225,Table,MATCH(V$4,Curves,0))</f>
        <v>0.070859002456139</v>
      </c>
      <c r="W225" s="102" t="n">
        <f aca="false">1/(1+CHOOSE(F$3,(V226+($K$3/10000))/2,(V225+($K$3/10000))/2))^(2*U225/365.25)</f>
        <v>0.281187306862294</v>
      </c>
      <c r="X225" s="35" t="n">
        <f aca="false">IF(AND(mthbeg&lt;=A225,mthend&gt;=A225),1,0)</f>
        <v>0</v>
      </c>
      <c r="Y225" s="35" t="n">
        <f aca="false">S225*X225</f>
        <v>0</v>
      </c>
      <c r="AA225" s="89" t="n">
        <f aca="false">F225*G225</f>
        <v>0</v>
      </c>
      <c r="AB225" s="89" t="n">
        <f aca="false">$F225*H225</f>
        <v>0</v>
      </c>
      <c r="AC225" s="89" t="n">
        <f aca="false">$F225*I225</f>
        <v>0</v>
      </c>
      <c r="AD225" s="89" t="n">
        <f aca="false">$F225*J225</f>
        <v>0</v>
      </c>
      <c r="AE225" s="89" t="n">
        <f aca="false">$F225*K225</f>
        <v>0</v>
      </c>
      <c r="AF225" s="89" t="n">
        <f aca="false">$F225*L225</f>
        <v>0</v>
      </c>
      <c r="AG225" s="89" t="n">
        <f aca="false">$F225*M225</f>
        <v>0</v>
      </c>
      <c r="AH225" s="89" t="n">
        <f aca="false">$F225*N225</f>
        <v>0</v>
      </c>
      <c r="AI225" s="89" t="n">
        <f aca="false">F225*O225</f>
        <v>0</v>
      </c>
      <c r="AJ225" s="93"/>
      <c r="AK225" s="89" t="n">
        <f aca="false">CHOOSE($G$3,AB225-AC225,AC225-AB225)</f>
        <v>0</v>
      </c>
      <c r="AL225" s="89" t="n">
        <f aca="false">CHOOSE($G$3,AE225-AF225,AF225-AE225)</f>
        <v>0</v>
      </c>
      <c r="AM225" s="89" t="n">
        <f aca="false">CHOOSE($G$3,AH225-AI225,AI225-AH225)</f>
        <v>0</v>
      </c>
      <c r="AN225" s="103" t="n">
        <f aca="false">SUM(AK225:AM225)</f>
        <v>0</v>
      </c>
      <c r="AP225" s="89" t="n">
        <f aca="false">CHOOSE($G$3,AA225-AB225,AB225-AA225)</f>
        <v>0</v>
      </c>
      <c r="AQ225" s="89" t="n">
        <f aca="false">CHOOSE($G$3,AD225-AE225,AE225-AD225)</f>
        <v>0</v>
      </c>
      <c r="AR225" s="89" t="n">
        <f aca="false">CHOOSE($G$3,AG225-AH225,AH225-AG225)</f>
        <v>0</v>
      </c>
      <c r="AS225" s="103" t="n">
        <f aca="false">AP225+AQ225+AR225</f>
        <v>0</v>
      </c>
      <c r="AT225" s="103"/>
      <c r="AU225" s="90" t="n">
        <f aca="false">AS225+AN225</f>
        <v>0</v>
      </c>
      <c r="AW225" s="90" t="n">
        <f aca="false">AI225+AF225+AC225</f>
        <v>0</v>
      </c>
      <c r="AX225" s="104"/>
    </row>
    <row r="226" customFormat="false" ht="12" hidden="false" customHeight="true" outlineLevel="0" collapsed="false">
      <c r="A226" s="94" t="n">
        <f aca="false">EDATE(A225,1)</f>
        <v>43405</v>
      </c>
      <c r="B226" s="95" t="n">
        <f aca="false">VLOOKUP(MONTH(A226),Volumes,3)</f>
        <v>10000</v>
      </c>
      <c r="C226" s="96"/>
      <c r="D226" s="97" t="n">
        <f aca="false">B226+C226</f>
        <v>10000</v>
      </c>
      <c r="E226" s="84" t="n">
        <f aca="false">IF(X226=0,0,IF(AND(X226=1,$H$3=1),D226*S226,IF($H$3=2,D226,"N/A")))</f>
        <v>0</v>
      </c>
      <c r="F226" s="84" t="n">
        <f aca="false">E226*W226</f>
        <v>0</v>
      </c>
      <c r="G226" s="32" t="n">
        <f aca="false">VLOOKUP($A226,Table,MATCH(G$4,Curves,0))</f>
        <v>4.0375</v>
      </c>
      <c r="H226" s="98" t="n">
        <f aca="false">G226</f>
        <v>4.0375</v>
      </c>
      <c r="I226" s="99" t="n">
        <f aca="false">H226</f>
        <v>4.0375</v>
      </c>
      <c r="J226" s="32" t="n">
        <f aca="false">VLOOKUP($A226,Table,MATCH(J$4,Curves,0))</f>
        <v>0</v>
      </c>
      <c r="K226" s="98" t="n">
        <f aca="false">J226</f>
        <v>0</v>
      </c>
      <c r="L226" s="99" t="n">
        <f aca="false">K226</f>
        <v>0</v>
      </c>
      <c r="M226" s="32" t="n">
        <f aca="false">VLOOKUP($A226,Table,MATCH(M$4,Curves,0))</f>
        <v>0</v>
      </c>
      <c r="N226" s="98" t="n">
        <f aca="false">VLOOKUP($A226,Table,MATCH(N$4,Curves,0))</f>
        <v>0.02</v>
      </c>
      <c r="O226" s="99" t="n">
        <f aca="false">N226</f>
        <v>0.02</v>
      </c>
      <c r="P226" s="100"/>
      <c r="Q226" s="99" t="n">
        <f aca="false">O226+L226+I226</f>
        <v>4.0575</v>
      </c>
      <c r="R226" s="100"/>
      <c r="S226" s="35" t="n">
        <f aca="false">A227-A226</f>
        <v>30</v>
      </c>
      <c r="T226" s="101" t="n">
        <f aca="false">CHOOSE(F$3,A227+24,A226)</f>
        <v>43459</v>
      </c>
      <c r="U226" s="35" t="n">
        <f aca="false">T226-C$3</f>
        <v>6685</v>
      </c>
      <c r="V226" s="32" t="n">
        <f aca="false">VLOOKUP($A226,Table,MATCH(V$4,Curves,0))</f>
        <v>0.070859002456139</v>
      </c>
      <c r="W226" s="102" t="n">
        <f aca="false">1/(1+CHOOSE(F$3,(V227+($K$3/10000))/2,(V226+($K$3/10000))/2))^(2*U226/365.25)</f>
        <v>0.279583698792213</v>
      </c>
      <c r="X226" s="35" t="n">
        <f aca="false">IF(AND(mthbeg&lt;=A226,mthend&gt;=A226),1,0)</f>
        <v>0</v>
      </c>
      <c r="Y226" s="35" t="n">
        <f aca="false">S226*X226</f>
        <v>0</v>
      </c>
      <c r="AA226" s="89" t="n">
        <f aca="false">F226*G226</f>
        <v>0</v>
      </c>
      <c r="AB226" s="89" t="n">
        <f aca="false">$F226*H226</f>
        <v>0</v>
      </c>
      <c r="AC226" s="89" t="n">
        <f aca="false">$F226*I226</f>
        <v>0</v>
      </c>
      <c r="AD226" s="89" t="n">
        <f aca="false">$F226*J226</f>
        <v>0</v>
      </c>
      <c r="AE226" s="89" t="n">
        <f aca="false">$F226*K226</f>
        <v>0</v>
      </c>
      <c r="AF226" s="89" t="n">
        <f aca="false">$F226*L226</f>
        <v>0</v>
      </c>
      <c r="AG226" s="89" t="n">
        <f aca="false">$F226*M226</f>
        <v>0</v>
      </c>
      <c r="AH226" s="89" t="n">
        <f aca="false">$F226*N226</f>
        <v>0</v>
      </c>
      <c r="AI226" s="89" t="n">
        <f aca="false">F226*O226</f>
        <v>0</v>
      </c>
      <c r="AJ226" s="93"/>
      <c r="AK226" s="89" t="n">
        <f aca="false">CHOOSE($G$3,AB226-AC226,AC226-AB226)</f>
        <v>0</v>
      </c>
      <c r="AL226" s="89" t="n">
        <f aca="false">CHOOSE($G$3,AE226-AF226,AF226-AE226)</f>
        <v>0</v>
      </c>
      <c r="AM226" s="89" t="n">
        <f aca="false">CHOOSE($G$3,AH226-AI226,AI226-AH226)</f>
        <v>0</v>
      </c>
      <c r="AN226" s="103" t="n">
        <f aca="false">SUM(AK226:AM226)</f>
        <v>0</v>
      </c>
      <c r="AP226" s="89" t="n">
        <f aca="false">CHOOSE($G$3,AA226-AB226,AB226-AA226)</f>
        <v>0</v>
      </c>
      <c r="AQ226" s="89" t="n">
        <f aca="false">CHOOSE($G$3,AD226-AE226,AE226-AD226)</f>
        <v>0</v>
      </c>
      <c r="AR226" s="89" t="n">
        <f aca="false">CHOOSE($G$3,AG226-AH226,AH226-AG226)</f>
        <v>0</v>
      </c>
      <c r="AS226" s="103" t="n">
        <f aca="false">AP226+AQ226+AR226</f>
        <v>0</v>
      </c>
      <c r="AT226" s="103"/>
      <c r="AU226" s="90" t="n">
        <f aca="false">AS226+AN226</f>
        <v>0</v>
      </c>
      <c r="AW226" s="90" t="n">
        <f aca="false">AI226+AF226+AC226</f>
        <v>0</v>
      </c>
      <c r="AX226" s="104"/>
    </row>
    <row r="227" customFormat="false" ht="12" hidden="false" customHeight="true" outlineLevel="0" collapsed="false">
      <c r="A227" s="94" t="n">
        <f aca="false">EDATE(A226,1)</f>
        <v>43435</v>
      </c>
      <c r="B227" s="95" t="n">
        <f aca="false">VLOOKUP(MONTH(A227),Volumes,3)</f>
        <v>10000</v>
      </c>
      <c r="C227" s="96"/>
      <c r="D227" s="97" t="n">
        <f aca="false">B227+C227</f>
        <v>10000</v>
      </c>
      <c r="E227" s="84" t="n">
        <f aca="false">IF(X227=0,0,IF(AND(X227=1,$H$3=1),D227*S227,IF($H$3=2,D227,"N/A")))</f>
        <v>0</v>
      </c>
      <c r="F227" s="84" t="n">
        <f aca="false">E227*W227</f>
        <v>0</v>
      </c>
      <c r="G227" s="32" t="n">
        <f aca="false">VLOOKUP($A227,Table,MATCH(G$4,Curves,0))</f>
        <v>4.0375</v>
      </c>
      <c r="H227" s="98" t="n">
        <f aca="false">G227</f>
        <v>4.0375</v>
      </c>
      <c r="I227" s="99" t="n">
        <f aca="false">H227</f>
        <v>4.0375</v>
      </c>
      <c r="J227" s="32" t="n">
        <f aca="false">VLOOKUP($A227,Table,MATCH(J$4,Curves,0))</f>
        <v>0</v>
      </c>
      <c r="K227" s="98" t="n">
        <f aca="false">J227</f>
        <v>0</v>
      </c>
      <c r="L227" s="99" t="n">
        <f aca="false">K227</f>
        <v>0</v>
      </c>
      <c r="M227" s="32" t="n">
        <f aca="false">VLOOKUP($A227,Table,MATCH(M$4,Curves,0))</f>
        <v>0</v>
      </c>
      <c r="N227" s="98" t="n">
        <f aca="false">VLOOKUP($A227,Table,MATCH(N$4,Curves,0))</f>
        <v>0.02</v>
      </c>
      <c r="O227" s="99" t="n">
        <f aca="false">N227</f>
        <v>0.02</v>
      </c>
      <c r="P227" s="100"/>
      <c r="Q227" s="99" t="n">
        <f aca="false">O227+L227+I227</f>
        <v>4.0575</v>
      </c>
      <c r="R227" s="100"/>
      <c r="S227" s="35" t="n">
        <f aca="false">A228-A227</f>
        <v>31</v>
      </c>
      <c r="T227" s="101" t="n">
        <f aca="false">CHOOSE(F$3,A228+24,A227)</f>
        <v>43490</v>
      </c>
      <c r="U227" s="35" t="n">
        <f aca="false">T227-C$3</f>
        <v>6716</v>
      </c>
      <c r="V227" s="32" t="n">
        <f aca="false">VLOOKUP($A227,Table,MATCH(V$4,Curves,0))</f>
        <v>0.070859002456139</v>
      </c>
      <c r="W227" s="102" t="n">
        <f aca="false">1/(1+CHOOSE(F$3,(V228+($K$3/10000))/2,(V227+($K$3/10000))/2))^(2*U227/365.25)</f>
        <v>0.277936244217759</v>
      </c>
      <c r="X227" s="35" t="n">
        <f aca="false">IF(AND(mthbeg&lt;=A227,mthend&gt;=A227),1,0)</f>
        <v>0</v>
      </c>
      <c r="Y227" s="35" t="n">
        <f aca="false">S227*X227</f>
        <v>0</v>
      </c>
      <c r="AA227" s="89" t="n">
        <f aca="false">F227*G227</f>
        <v>0</v>
      </c>
      <c r="AB227" s="89" t="n">
        <f aca="false">$F227*H227</f>
        <v>0</v>
      </c>
      <c r="AC227" s="89" t="n">
        <f aca="false">$F227*I227</f>
        <v>0</v>
      </c>
      <c r="AD227" s="89" t="n">
        <f aca="false">$F227*J227</f>
        <v>0</v>
      </c>
      <c r="AE227" s="89" t="n">
        <f aca="false">$F227*K227</f>
        <v>0</v>
      </c>
      <c r="AF227" s="89" t="n">
        <f aca="false">$F227*L227</f>
        <v>0</v>
      </c>
      <c r="AG227" s="89" t="n">
        <f aca="false">$F227*M227</f>
        <v>0</v>
      </c>
      <c r="AH227" s="89" t="n">
        <f aca="false">$F227*N227</f>
        <v>0</v>
      </c>
      <c r="AI227" s="89" t="n">
        <f aca="false">F227*O227</f>
        <v>0</v>
      </c>
      <c r="AJ227" s="93"/>
      <c r="AK227" s="89" t="n">
        <f aca="false">CHOOSE($G$3,AB227-AC227,AC227-AB227)</f>
        <v>0</v>
      </c>
      <c r="AL227" s="89" t="n">
        <f aca="false">CHOOSE($G$3,AE227-AF227,AF227-AE227)</f>
        <v>0</v>
      </c>
      <c r="AM227" s="89" t="n">
        <f aca="false">CHOOSE($G$3,AH227-AI227,AI227-AH227)</f>
        <v>0</v>
      </c>
      <c r="AN227" s="103" t="n">
        <f aca="false">SUM(AK227:AM227)</f>
        <v>0</v>
      </c>
      <c r="AP227" s="89" t="n">
        <f aca="false">CHOOSE($G$3,AA227-AB227,AB227-AA227)</f>
        <v>0</v>
      </c>
      <c r="AQ227" s="89" t="n">
        <f aca="false">CHOOSE($G$3,AD227-AE227,AE227-AD227)</f>
        <v>0</v>
      </c>
      <c r="AR227" s="89" t="n">
        <f aca="false">CHOOSE($G$3,AG227-AH227,AH227-AG227)</f>
        <v>0</v>
      </c>
      <c r="AS227" s="103" t="n">
        <f aca="false">AP227+AQ227+AR227</f>
        <v>0</v>
      </c>
      <c r="AT227" s="103"/>
      <c r="AU227" s="90" t="n">
        <f aca="false">AS227+AN227</f>
        <v>0</v>
      </c>
      <c r="AW227" s="90" t="n">
        <f aca="false">AI227+AF227+AC227</f>
        <v>0</v>
      </c>
      <c r="AX227" s="104"/>
    </row>
    <row r="228" customFormat="false" ht="12" hidden="false" customHeight="true" outlineLevel="0" collapsed="false">
      <c r="A228" s="94" t="n">
        <f aca="false">EDATE(A227,1)</f>
        <v>43466</v>
      </c>
      <c r="B228" s="95" t="n">
        <f aca="false">VLOOKUP(MONTH(A228),Volumes,3)</f>
        <v>10000</v>
      </c>
      <c r="C228" s="96"/>
      <c r="D228" s="97" t="n">
        <f aca="false">B228+C228</f>
        <v>10000</v>
      </c>
      <c r="E228" s="84" t="n">
        <f aca="false">IF(X228=0,0,IF(AND(X228=1,$H$3=1),D228*S228,IF($H$3=2,D228,"N/A")))</f>
        <v>0</v>
      </c>
      <c r="F228" s="84" t="n">
        <f aca="false">E228*W228</f>
        <v>0</v>
      </c>
      <c r="G228" s="32" t="n">
        <f aca="false">VLOOKUP($A228,Table,MATCH(G$4,Curves,0))</f>
        <v>4.0375</v>
      </c>
      <c r="H228" s="98" t="n">
        <f aca="false">G228</f>
        <v>4.0375</v>
      </c>
      <c r="I228" s="99" t="n">
        <f aca="false">H228</f>
        <v>4.0375</v>
      </c>
      <c r="J228" s="32" t="n">
        <f aca="false">VLOOKUP($A228,Table,MATCH(J$4,Curves,0))</f>
        <v>0</v>
      </c>
      <c r="K228" s="98" t="n">
        <f aca="false">J228</f>
        <v>0</v>
      </c>
      <c r="L228" s="99" t="n">
        <f aca="false">K228</f>
        <v>0</v>
      </c>
      <c r="M228" s="32" t="n">
        <f aca="false">VLOOKUP($A228,Table,MATCH(M$4,Curves,0))</f>
        <v>0</v>
      </c>
      <c r="N228" s="98" t="n">
        <f aca="false">VLOOKUP($A228,Table,MATCH(N$4,Curves,0))</f>
        <v>0.02</v>
      </c>
      <c r="O228" s="99" t="n">
        <f aca="false">N228</f>
        <v>0.02</v>
      </c>
      <c r="P228" s="100"/>
      <c r="Q228" s="99" t="n">
        <f aca="false">O228+L228+I228</f>
        <v>4.0575</v>
      </c>
      <c r="R228" s="100"/>
      <c r="S228" s="35" t="n">
        <f aca="false">A229-A228</f>
        <v>31</v>
      </c>
      <c r="T228" s="101" t="n">
        <f aca="false">CHOOSE(F$3,A229+24,A228)</f>
        <v>43521</v>
      </c>
      <c r="U228" s="35" t="n">
        <f aca="false">T228-C$3</f>
        <v>6747</v>
      </c>
      <c r="V228" s="32" t="n">
        <f aca="false">VLOOKUP($A228,Table,MATCH(V$4,Curves,0))</f>
        <v>0.070859002456139</v>
      </c>
      <c r="W228" s="102" t="n">
        <f aca="false">1/(1+CHOOSE(F$3,(V229+($K$3/10000))/2,(V228+($K$3/10000))/2))^(2*U228/365.25)</f>
        <v>0.27629849731434</v>
      </c>
      <c r="X228" s="35" t="n">
        <f aca="false">IF(AND(mthbeg&lt;=A228,mthend&gt;=A228),1,0)</f>
        <v>0</v>
      </c>
      <c r="Y228" s="35" t="n">
        <f aca="false">S228*X228</f>
        <v>0</v>
      </c>
      <c r="AA228" s="89" t="n">
        <f aca="false">F228*G228</f>
        <v>0</v>
      </c>
      <c r="AB228" s="89" t="n">
        <f aca="false">$F228*H228</f>
        <v>0</v>
      </c>
      <c r="AC228" s="89" t="n">
        <f aca="false">$F228*I228</f>
        <v>0</v>
      </c>
      <c r="AD228" s="89" t="n">
        <f aca="false">$F228*J228</f>
        <v>0</v>
      </c>
      <c r="AE228" s="89" t="n">
        <f aca="false">$F228*K228</f>
        <v>0</v>
      </c>
      <c r="AF228" s="89" t="n">
        <f aca="false">$F228*L228</f>
        <v>0</v>
      </c>
      <c r="AG228" s="89" t="n">
        <f aca="false">$F228*M228</f>
        <v>0</v>
      </c>
      <c r="AH228" s="89" t="n">
        <f aca="false">$F228*N228</f>
        <v>0</v>
      </c>
      <c r="AI228" s="89" t="n">
        <f aca="false">F228*O228</f>
        <v>0</v>
      </c>
      <c r="AJ228" s="93"/>
      <c r="AK228" s="89" t="n">
        <f aca="false">CHOOSE($G$3,AB228-AC228,AC228-AB228)</f>
        <v>0</v>
      </c>
      <c r="AL228" s="89" t="n">
        <f aca="false">CHOOSE($G$3,AE228-AF228,AF228-AE228)</f>
        <v>0</v>
      </c>
      <c r="AM228" s="89" t="n">
        <f aca="false">CHOOSE($G$3,AH228-AI228,AI228-AH228)</f>
        <v>0</v>
      </c>
      <c r="AN228" s="103" t="n">
        <f aca="false">SUM(AK228:AM228)</f>
        <v>0</v>
      </c>
      <c r="AP228" s="89" t="n">
        <f aca="false">CHOOSE($G$3,AA228-AB228,AB228-AA228)</f>
        <v>0</v>
      </c>
      <c r="AQ228" s="89" t="n">
        <f aca="false">CHOOSE($G$3,AD228-AE228,AE228-AD228)</f>
        <v>0</v>
      </c>
      <c r="AR228" s="89" t="n">
        <f aca="false">CHOOSE($G$3,AG228-AH228,AH228-AG228)</f>
        <v>0</v>
      </c>
      <c r="AS228" s="103" t="n">
        <f aca="false">AP228+AQ228+AR228</f>
        <v>0</v>
      </c>
      <c r="AT228" s="103"/>
      <c r="AU228" s="90" t="n">
        <f aca="false">AS228+AN228</f>
        <v>0</v>
      </c>
      <c r="AW228" s="90" t="n">
        <f aca="false">AI228+AF228+AC228</f>
        <v>0</v>
      </c>
      <c r="AX228" s="104"/>
    </row>
    <row r="229" customFormat="false" ht="12" hidden="false" customHeight="true" outlineLevel="0" collapsed="false">
      <c r="A229" s="94" t="n">
        <f aca="false">EDATE(A228,1)</f>
        <v>43497</v>
      </c>
      <c r="B229" s="95" t="n">
        <f aca="false">VLOOKUP(MONTH(A229),Volumes,3)</f>
        <v>10000</v>
      </c>
      <c r="C229" s="96"/>
      <c r="D229" s="97" t="n">
        <f aca="false">B229+C229</f>
        <v>10000</v>
      </c>
      <c r="E229" s="84" t="n">
        <f aca="false">IF(X229=0,0,IF(AND(X229=1,$H$3=1),D229*S229,IF($H$3=2,D229,"N/A")))</f>
        <v>0</v>
      </c>
      <c r="F229" s="84" t="n">
        <f aca="false">E229*W229</f>
        <v>0</v>
      </c>
      <c r="G229" s="32" t="n">
        <f aca="false">VLOOKUP($A229,Table,MATCH(G$4,Curves,0))</f>
        <v>4.0375</v>
      </c>
      <c r="H229" s="98" t="n">
        <f aca="false">G229</f>
        <v>4.0375</v>
      </c>
      <c r="I229" s="99" t="n">
        <f aca="false">H229</f>
        <v>4.0375</v>
      </c>
      <c r="J229" s="32" t="n">
        <f aca="false">VLOOKUP($A229,Table,MATCH(J$4,Curves,0))</f>
        <v>0</v>
      </c>
      <c r="K229" s="98" t="n">
        <f aca="false">J229</f>
        <v>0</v>
      </c>
      <c r="L229" s="99" t="n">
        <f aca="false">K229</f>
        <v>0</v>
      </c>
      <c r="M229" s="32" t="n">
        <f aca="false">VLOOKUP($A229,Table,MATCH(M$4,Curves,0))</f>
        <v>0</v>
      </c>
      <c r="N229" s="98" t="n">
        <f aca="false">VLOOKUP($A229,Table,MATCH(N$4,Curves,0))</f>
        <v>0.02</v>
      </c>
      <c r="O229" s="99" t="n">
        <f aca="false">N229</f>
        <v>0.02</v>
      </c>
      <c r="P229" s="100"/>
      <c r="Q229" s="99" t="n">
        <f aca="false">O229+L229+I229</f>
        <v>4.0575</v>
      </c>
      <c r="R229" s="100"/>
      <c r="S229" s="35" t="n">
        <f aca="false">A230-A229</f>
        <v>28</v>
      </c>
      <c r="T229" s="101" t="n">
        <f aca="false">CHOOSE(F$3,A230+24,A229)</f>
        <v>43549</v>
      </c>
      <c r="U229" s="35" t="n">
        <f aca="false">T229-C$3</f>
        <v>6775</v>
      </c>
      <c r="V229" s="32" t="n">
        <f aca="false">VLOOKUP($A229,Table,MATCH(V$4,Curves,0))</f>
        <v>0.070859002456139</v>
      </c>
      <c r="W229" s="102" t="n">
        <f aca="false">1/(1+CHOOSE(F$3,(V230+($K$3/10000))/2,(V229+($K$3/10000))/2))^(2*U229/365.25)</f>
        <v>0.27482753840936</v>
      </c>
      <c r="X229" s="35" t="n">
        <f aca="false">IF(AND(mthbeg&lt;=A229,mthend&gt;=A229),1,0)</f>
        <v>0</v>
      </c>
      <c r="Y229" s="35" t="n">
        <f aca="false">S229*X229</f>
        <v>0</v>
      </c>
      <c r="AA229" s="89" t="n">
        <f aca="false">F229*G229</f>
        <v>0</v>
      </c>
      <c r="AB229" s="89" t="n">
        <f aca="false">$F229*H229</f>
        <v>0</v>
      </c>
      <c r="AC229" s="89" t="n">
        <f aca="false">$F229*I229</f>
        <v>0</v>
      </c>
      <c r="AD229" s="89" t="n">
        <f aca="false">$F229*J229</f>
        <v>0</v>
      </c>
      <c r="AE229" s="89" t="n">
        <f aca="false">$F229*K229</f>
        <v>0</v>
      </c>
      <c r="AF229" s="89" t="n">
        <f aca="false">$F229*L229</f>
        <v>0</v>
      </c>
      <c r="AG229" s="89" t="n">
        <f aca="false">$F229*M229</f>
        <v>0</v>
      </c>
      <c r="AH229" s="89" t="n">
        <f aca="false">$F229*N229</f>
        <v>0</v>
      </c>
      <c r="AI229" s="89" t="n">
        <f aca="false">F229*O229</f>
        <v>0</v>
      </c>
      <c r="AJ229" s="93"/>
      <c r="AK229" s="89" t="n">
        <f aca="false">CHOOSE($G$3,AB229-AC229,AC229-AB229)</f>
        <v>0</v>
      </c>
      <c r="AL229" s="89" t="n">
        <f aca="false">CHOOSE($G$3,AE229-AF229,AF229-AE229)</f>
        <v>0</v>
      </c>
      <c r="AM229" s="89" t="n">
        <f aca="false">CHOOSE($G$3,AH229-AI229,AI229-AH229)</f>
        <v>0</v>
      </c>
      <c r="AN229" s="103" t="n">
        <f aca="false">SUM(AK229:AM229)</f>
        <v>0</v>
      </c>
      <c r="AP229" s="89" t="n">
        <f aca="false">CHOOSE($G$3,AA229-AB229,AB229-AA229)</f>
        <v>0</v>
      </c>
      <c r="AQ229" s="89" t="n">
        <f aca="false">CHOOSE($G$3,AD229-AE229,AE229-AD229)</f>
        <v>0</v>
      </c>
      <c r="AR229" s="89" t="n">
        <f aca="false">CHOOSE($G$3,AG229-AH229,AH229-AG229)</f>
        <v>0</v>
      </c>
      <c r="AS229" s="103" t="n">
        <f aca="false">AP229+AQ229+AR229</f>
        <v>0</v>
      </c>
      <c r="AT229" s="103"/>
      <c r="AU229" s="90" t="n">
        <f aca="false">AS229+AN229</f>
        <v>0</v>
      </c>
      <c r="AW229" s="90" t="n">
        <f aca="false">AI229+AF229+AC229</f>
        <v>0</v>
      </c>
      <c r="AX229" s="104"/>
    </row>
    <row r="230" customFormat="false" ht="12" hidden="false" customHeight="true" outlineLevel="0" collapsed="false">
      <c r="A230" s="94" t="n">
        <f aca="false">EDATE(A229,1)</f>
        <v>43525</v>
      </c>
      <c r="B230" s="95" t="n">
        <f aca="false">VLOOKUP(MONTH(A230),Volumes,3)</f>
        <v>10000</v>
      </c>
      <c r="C230" s="96"/>
      <c r="D230" s="97" t="n">
        <f aca="false">B230+C230</f>
        <v>10000</v>
      </c>
      <c r="E230" s="84" t="n">
        <f aca="false">IF(X230=0,0,IF(AND(X230=1,$H$3=1),D230*S230,IF($H$3=2,D230,"N/A")))</f>
        <v>0</v>
      </c>
      <c r="F230" s="84" t="n">
        <f aca="false">E230*W230</f>
        <v>0</v>
      </c>
      <c r="G230" s="32" t="n">
        <f aca="false">VLOOKUP($A230,Table,MATCH(G$4,Curves,0))</f>
        <v>4.0375</v>
      </c>
      <c r="H230" s="98" t="n">
        <f aca="false">G230</f>
        <v>4.0375</v>
      </c>
      <c r="I230" s="99" t="n">
        <f aca="false">H230</f>
        <v>4.0375</v>
      </c>
      <c r="J230" s="32" t="n">
        <f aca="false">VLOOKUP($A230,Table,MATCH(J$4,Curves,0))</f>
        <v>0</v>
      </c>
      <c r="K230" s="98" t="n">
        <f aca="false">J230</f>
        <v>0</v>
      </c>
      <c r="L230" s="99" t="n">
        <f aca="false">K230</f>
        <v>0</v>
      </c>
      <c r="M230" s="32" t="n">
        <f aca="false">VLOOKUP($A230,Table,MATCH(M$4,Curves,0))</f>
        <v>0</v>
      </c>
      <c r="N230" s="98" t="n">
        <f aca="false">VLOOKUP($A230,Table,MATCH(N$4,Curves,0))</f>
        <v>0.02</v>
      </c>
      <c r="O230" s="99" t="n">
        <f aca="false">N230</f>
        <v>0.02</v>
      </c>
      <c r="P230" s="100"/>
      <c r="Q230" s="99" t="n">
        <f aca="false">O230+L230+I230</f>
        <v>4.0575</v>
      </c>
      <c r="R230" s="100"/>
      <c r="S230" s="35" t="n">
        <f aca="false">A231-A230</f>
        <v>31</v>
      </c>
      <c r="T230" s="101" t="n">
        <f aca="false">CHOOSE(F$3,A231+24,A230)</f>
        <v>43580</v>
      </c>
      <c r="U230" s="35" t="n">
        <f aca="false">T230-C$3</f>
        <v>6806</v>
      </c>
      <c r="V230" s="32" t="n">
        <f aca="false">VLOOKUP($A230,Table,MATCH(V$4,Curves,0))</f>
        <v>0.070859002456139</v>
      </c>
      <c r="W230" s="102" t="n">
        <f aca="false">1/(1+CHOOSE(F$3,(V231+($K$3/10000))/2,(V230+($K$3/10000))/2))^(2*U230/365.25)</f>
        <v>0.273208109639748</v>
      </c>
      <c r="X230" s="35" t="n">
        <f aca="false">IF(AND(mthbeg&lt;=A230,mthend&gt;=A230),1,0)</f>
        <v>0</v>
      </c>
      <c r="Y230" s="35" t="n">
        <f aca="false">S230*X230</f>
        <v>0</v>
      </c>
      <c r="AA230" s="89" t="n">
        <f aca="false">F230*G230</f>
        <v>0</v>
      </c>
      <c r="AB230" s="89" t="n">
        <f aca="false">$F230*H230</f>
        <v>0</v>
      </c>
      <c r="AC230" s="89" t="n">
        <f aca="false">$F230*I230</f>
        <v>0</v>
      </c>
      <c r="AD230" s="89" t="n">
        <f aca="false">$F230*J230</f>
        <v>0</v>
      </c>
      <c r="AE230" s="89" t="n">
        <f aca="false">$F230*K230</f>
        <v>0</v>
      </c>
      <c r="AF230" s="89" t="n">
        <f aca="false">$F230*L230</f>
        <v>0</v>
      </c>
      <c r="AG230" s="89" t="n">
        <f aca="false">$F230*M230</f>
        <v>0</v>
      </c>
      <c r="AH230" s="89" t="n">
        <f aca="false">$F230*N230</f>
        <v>0</v>
      </c>
      <c r="AI230" s="89" t="n">
        <f aca="false">F230*O230</f>
        <v>0</v>
      </c>
      <c r="AJ230" s="93"/>
      <c r="AK230" s="89" t="n">
        <f aca="false">CHOOSE($G$3,AB230-AC230,AC230-AB230)</f>
        <v>0</v>
      </c>
      <c r="AL230" s="89" t="n">
        <f aca="false">CHOOSE($G$3,AE230-AF230,AF230-AE230)</f>
        <v>0</v>
      </c>
      <c r="AM230" s="89" t="n">
        <f aca="false">CHOOSE($G$3,AH230-AI230,AI230-AH230)</f>
        <v>0</v>
      </c>
      <c r="AN230" s="103" t="n">
        <f aca="false">SUM(AK230:AM230)</f>
        <v>0</v>
      </c>
      <c r="AP230" s="89" t="n">
        <f aca="false">CHOOSE($G$3,AA230-AB230,AB230-AA230)</f>
        <v>0</v>
      </c>
      <c r="AQ230" s="89" t="n">
        <f aca="false">CHOOSE($G$3,AD230-AE230,AE230-AD230)</f>
        <v>0</v>
      </c>
      <c r="AR230" s="89" t="n">
        <f aca="false">CHOOSE($G$3,AG230-AH230,AH230-AG230)</f>
        <v>0</v>
      </c>
      <c r="AS230" s="103" t="n">
        <f aca="false">AP230+AQ230+AR230</f>
        <v>0</v>
      </c>
      <c r="AT230" s="103"/>
      <c r="AU230" s="90" t="n">
        <f aca="false">AS230+AN230</f>
        <v>0</v>
      </c>
      <c r="AW230" s="90" t="n">
        <f aca="false">AI230+AF230+AC230</f>
        <v>0</v>
      </c>
      <c r="AX230" s="104"/>
    </row>
    <row r="231" customFormat="false" ht="12" hidden="false" customHeight="true" outlineLevel="0" collapsed="false">
      <c r="A231" s="94" t="n">
        <f aca="false">EDATE(A230,1)</f>
        <v>43556</v>
      </c>
      <c r="B231" s="95" t="n">
        <f aca="false">VLOOKUP(MONTH(A231),Volumes,3)</f>
        <v>10000</v>
      </c>
      <c r="C231" s="96"/>
      <c r="D231" s="97" t="n">
        <f aca="false">B231+C231</f>
        <v>10000</v>
      </c>
      <c r="E231" s="84" t="n">
        <f aca="false">IF(X231=0,0,IF(AND(X231=1,$H$3=1),D231*S231,IF($H$3=2,D231,"N/A")))</f>
        <v>0</v>
      </c>
      <c r="F231" s="84" t="n">
        <f aca="false">E231*W231</f>
        <v>0</v>
      </c>
      <c r="G231" s="32" t="n">
        <f aca="false">VLOOKUP($A231,Table,MATCH(G$4,Curves,0))</f>
        <v>4.0375</v>
      </c>
      <c r="H231" s="98" t="n">
        <f aca="false">G231</f>
        <v>4.0375</v>
      </c>
      <c r="I231" s="99" t="n">
        <f aca="false">H231</f>
        <v>4.0375</v>
      </c>
      <c r="J231" s="32" t="n">
        <f aca="false">VLOOKUP($A231,Table,MATCH(J$4,Curves,0))</f>
        <v>0</v>
      </c>
      <c r="K231" s="98" t="n">
        <f aca="false">J231</f>
        <v>0</v>
      </c>
      <c r="L231" s="99" t="n">
        <f aca="false">K231</f>
        <v>0</v>
      </c>
      <c r="M231" s="32" t="n">
        <f aca="false">VLOOKUP($A231,Table,MATCH(M$4,Curves,0))</f>
        <v>0</v>
      </c>
      <c r="N231" s="98" t="n">
        <f aca="false">VLOOKUP($A231,Table,MATCH(N$4,Curves,0))</f>
        <v>0.02</v>
      </c>
      <c r="O231" s="99" t="n">
        <f aca="false">N231</f>
        <v>0.02</v>
      </c>
      <c r="P231" s="100"/>
      <c r="Q231" s="99" t="n">
        <f aca="false">O231+L231+I231</f>
        <v>4.0575</v>
      </c>
      <c r="R231" s="100"/>
      <c r="S231" s="35" t="n">
        <f aca="false">A232-A231</f>
        <v>30</v>
      </c>
      <c r="T231" s="101" t="n">
        <f aca="false">CHOOSE(F$3,A232+24,A231)</f>
        <v>43610</v>
      </c>
      <c r="U231" s="35" t="n">
        <f aca="false">T231-C$3</f>
        <v>6836</v>
      </c>
      <c r="V231" s="32" t="n">
        <f aca="false">VLOOKUP($A231,Table,MATCH(V$4,Curves,0))</f>
        <v>0.070859002456139</v>
      </c>
      <c r="W231" s="102" t="n">
        <f aca="false">1/(1+CHOOSE(F$3,(V232+($K$3/10000))/2,(V231+($K$3/10000))/2))^(2*U231/365.25)</f>
        <v>0.271650006842297</v>
      </c>
      <c r="X231" s="35" t="n">
        <f aca="false">IF(AND(mthbeg&lt;=A231,mthend&gt;=A231),1,0)</f>
        <v>0</v>
      </c>
      <c r="Y231" s="35" t="n">
        <f aca="false">S231*X231</f>
        <v>0</v>
      </c>
      <c r="AA231" s="89" t="n">
        <f aca="false">F231*G231</f>
        <v>0</v>
      </c>
      <c r="AB231" s="89" t="n">
        <f aca="false">$F231*H231</f>
        <v>0</v>
      </c>
      <c r="AC231" s="89" t="n">
        <f aca="false">$F231*I231</f>
        <v>0</v>
      </c>
      <c r="AD231" s="89" t="n">
        <f aca="false">$F231*J231</f>
        <v>0</v>
      </c>
      <c r="AE231" s="89" t="n">
        <f aca="false">$F231*K231</f>
        <v>0</v>
      </c>
      <c r="AF231" s="89" t="n">
        <f aca="false">$F231*L231</f>
        <v>0</v>
      </c>
      <c r="AG231" s="89" t="n">
        <f aca="false">$F231*M231</f>
        <v>0</v>
      </c>
      <c r="AH231" s="89" t="n">
        <f aca="false">$F231*N231</f>
        <v>0</v>
      </c>
      <c r="AI231" s="89" t="n">
        <f aca="false">F231*O231</f>
        <v>0</v>
      </c>
      <c r="AJ231" s="93"/>
      <c r="AK231" s="89" t="n">
        <f aca="false">CHOOSE($G$3,AB231-AC231,AC231-AB231)</f>
        <v>0</v>
      </c>
      <c r="AL231" s="89" t="n">
        <f aca="false">CHOOSE($G$3,AE231-AF231,AF231-AE231)</f>
        <v>0</v>
      </c>
      <c r="AM231" s="89" t="n">
        <f aca="false">CHOOSE($G$3,AH231-AI231,AI231-AH231)</f>
        <v>0</v>
      </c>
      <c r="AN231" s="103" t="n">
        <f aca="false">SUM(AK231:AM231)</f>
        <v>0</v>
      </c>
      <c r="AP231" s="89" t="n">
        <f aca="false">CHOOSE($G$3,AA231-AB231,AB231-AA231)</f>
        <v>0</v>
      </c>
      <c r="AQ231" s="89" t="n">
        <f aca="false">CHOOSE($G$3,AD231-AE231,AE231-AD231)</f>
        <v>0</v>
      </c>
      <c r="AR231" s="89" t="n">
        <f aca="false">CHOOSE($G$3,AG231-AH231,AH231-AG231)</f>
        <v>0</v>
      </c>
      <c r="AS231" s="103" t="n">
        <f aca="false">AP231+AQ231+AR231</f>
        <v>0</v>
      </c>
      <c r="AT231" s="103"/>
      <c r="AU231" s="90" t="n">
        <f aca="false">AS231+AN231</f>
        <v>0</v>
      </c>
      <c r="AW231" s="90" t="n">
        <f aca="false">AI231+AF231+AC231</f>
        <v>0</v>
      </c>
      <c r="AX231" s="104"/>
    </row>
    <row r="232" customFormat="false" ht="12" hidden="false" customHeight="true" outlineLevel="0" collapsed="false">
      <c r="A232" s="94" t="n">
        <f aca="false">EDATE(A231,1)</f>
        <v>43586</v>
      </c>
      <c r="B232" s="95" t="n">
        <f aca="false">VLOOKUP(MONTH(A232),Volumes,3)</f>
        <v>10000</v>
      </c>
      <c r="C232" s="96"/>
      <c r="D232" s="97" t="n">
        <f aca="false">B232+C232</f>
        <v>10000</v>
      </c>
      <c r="E232" s="84" t="n">
        <f aca="false">IF(X232=0,0,IF(AND(X232=1,$H$3=1),D232*S232,IF($H$3=2,D232,"N/A")))</f>
        <v>0</v>
      </c>
      <c r="F232" s="84" t="n">
        <f aca="false">E232*W232</f>
        <v>0</v>
      </c>
      <c r="G232" s="32" t="n">
        <f aca="false">VLOOKUP($A232,Table,MATCH(G$4,Curves,0))</f>
        <v>4.0375</v>
      </c>
      <c r="H232" s="98" t="n">
        <f aca="false">G232</f>
        <v>4.0375</v>
      </c>
      <c r="I232" s="99" t="n">
        <f aca="false">H232</f>
        <v>4.0375</v>
      </c>
      <c r="J232" s="32" t="n">
        <f aca="false">VLOOKUP($A232,Table,MATCH(J$4,Curves,0))</f>
        <v>0</v>
      </c>
      <c r="K232" s="98" t="n">
        <f aca="false">J232</f>
        <v>0</v>
      </c>
      <c r="L232" s="99" t="n">
        <f aca="false">K232</f>
        <v>0</v>
      </c>
      <c r="M232" s="32" t="n">
        <f aca="false">VLOOKUP($A232,Table,MATCH(M$4,Curves,0))</f>
        <v>0</v>
      </c>
      <c r="N232" s="98" t="n">
        <f aca="false">VLOOKUP($A232,Table,MATCH(N$4,Curves,0))</f>
        <v>0.02</v>
      </c>
      <c r="O232" s="99" t="n">
        <f aca="false">N232</f>
        <v>0.02</v>
      </c>
      <c r="P232" s="100"/>
      <c r="Q232" s="99" t="n">
        <f aca="false">O232+L232+I232</f>
        <v>4.0575</v>
      </c>
      <c r="R232" s="100"/>
      <c r="S232" s="35" t="n">
        <f aca="false">A233-A232</f>
        <v>31</v>
      </c>
      <c r="T232" s="101" t="n">
        <f aca="false">CHOOSE(F$3,A233+24,A232)</f>
        <v>43641</v>
      </c>
      <c r="U232" s="35" t="n">
        <f aca="false">T232-C$3</f>
        <v>6867</v>
      </c>
      <c r="V232" s="32" t="n">
        <f aca="false">VLOOKUP($A232,Table,MATCH(V$4,Curves,0))</f>
        <v>0.070859002456139</v>
      </c>
      <c r="W232" s="102" t="n">
        <f aca="false">1/(1+CHOOSE(F$3,(V233+($K$3/10000))/2,(V232+($K$3/10000))/2))^(2*U232/365.25)</f>
        <v>0.270049301764153</v>
      </c>
      <c r="X232" s="35" t="n">
        <f aca="false">IF(AND(mthbeg&lt;=A232,mthend&gt;=A232),1,0)</f>
        <v>0</v>
      </c>
      <c r="Y232" s="35" t="n">
        <f aca="false">S232*X232</f>
        <v>0</v>
      </c>
      <c r="AA232" s="89" t="n">
        <f aca="false">F232*G232</f>
        <v>0</v>
      </c>
      <c r="AB232" s="89" t="n">
        <f aca="false">$F232*H232</f>
        <v>0</v>
      </c>
      <c r="AC232" s="89" t="n">
        <f aca="false">$F232*I232</f>
        <v>0</v>
      </c>
      <c r="AD232" s="89" t="n">
        <f aca="false">$F232*J232</f>
        <v>0</v>
      </c>
      <c r="AE232" s="89" t="n">
        <f aca="false">$F232*K232</f>
        <v>0</v>
      </c>
      <c r="AF232" s="89" t="n">
        <f aca="false">$F232*L232</f>
        <v>0</v>
      </c>
      <c r="AG232" s="89" t="n">
        <f aca="false">$F232*M232</f>
        <v>0</v>
      </c>
      <c r="AH232" s="89" t="n">
        <f aca="false">$F232*N232</f>
        <v>0</v>
      </c>
      <c r="AI232" s="89" t="n">
        <f aca="false">F232*O232</f>
        <v>0</v>
      </c>
      <c r="AJ232" s="93"/>
      <c r="AK232" s="89" t="n">
        <f aca="false">CHOOSE($G$3,AB232-AC232,AC232-AB232)</f>
        <v>0</v>
      </c>
      <c r="AL232" s="89" t="n">
        <f aca="false">CHOOSE($G$3,AE232-AF232,AF232-AE232)</f>
        <v>0</v>
      </c>
      <c r="AM232" s="89" t="n">
        <f aca="false">CHOOSE($G$3,AH232-AI232,AI232-AH232)</f>
        <v>0</v>
      </c>
      <c r="AN232" s="103" t="n">
        <f aca="false">SUM(AK232:AM232)</f>
        <v>0</v>
      </c>
      <c r="AP232" s="89" t="n">
        <f aca="false">CHOOSE($G$3,AA232-AB232,AB232-AA232)</f>
        <v>0</v>
      </c>
      <c r="AQ232" s="89" t="n">
        <f aca="false">CHOOSE($G$3,AD232-AE232,AE232-AD232)</f>
        <v>0</v>
      </c>
      <c r="AR232" s="89" t="n">
        <f aca="false">CHOOSE($G$3,AG232-AH232,AH232-AG232)</f>
        <v>0</v>
      </c>
      <c r="AS232" s="103" t="n">
        <f aca="false">AP232+AQ232+AR232</f>
        <v>0</v>
      </c>
      <c r="AT232" s="103"/>
      <c r="AU232" s="90" t="n">
        <f aca="false">AS232+AN232</f>
        <v>0</v>
      </c>
      <c r="AW232" s="90" t="n">
        <f aca="false">AI232+AF232+AC232</f>
        <v>0</v>
      </c>
      <c r="AX232" s="104"/>
    </row>
    <row r="233" customFormat="false" ht="12" hidden="false" customHeight="true" outlineLevel="0" collapsed="false">
      <c r="A233" s="94" t="n">
        <f aca="false">EDATE(A232,1)</f>
        <v>43617</v>
      </c>
      <c r="B233" s="95" t="n">
        <f aca="false">VLOOKUP(MONTH(A233),Volumes,3)</f>
        <v>10000</v>
      </c>
      <c r="C233" s="96"/>
      <c r="D233" s="97" t="n">
        <f aca="false">B233+C233</f>
        <v>10000</v>
      </c>
      <c r="E233" s="84" t="n">
        <f aca="false">IF(X233=0,0,IF(AND(X233=1,$H$3=1),D233*S233,IF($H$3=2,D233,"N/A")))</f>
        <v>0</v>
      </c>
      <c r="F233" s="84" t="n">
        <f aca="false">E233*W233</f>
        <v>0</v>
      </c>
      <c r="G233" s="32" t="n">
        <f aca="false">VLOOKUP($A233,Table,MATCH(G$4,Curves,0))</f>
        <v>4.0375</v>
      </c>
      <c r="H233" s="98" t="n">
        <f aca="false">G233</f>
        <v>4.0375</v>
      </c>
      <c r="I233" s="99" t="n">
        <f aca="false">H233</f>
        <v>4.0375</v>
      </c>
      <c r="J233" s="32" t="n">
        <f aca="false">VLOOKUP($A233,Table,MATCH(J$4,Curves,0))</f>
        <v>0</v>
      </c>
      <c r="K233" s="98" t="n">
        <f aca="false">J233</f>
        <v>0</v>
      </c>
      <c r="L233" s="99" t="n">
        <f aca="false">K233</f>
        <v>0</v>
      </c>
      <c r="M233" s="32" t="n">
        <f aca="false">VLOOKUP($A233,Table,MATCH(M$4,Curves,0))</f>
        <v>0</v>
      </c>
      <c r="N233" s="98" t="n">
        <f aca="false">VLOOKUP($A233,Table,MATCH(N$4,Curves,0))</f>
        <v>0.02</v>
      </c>
      <c r="O233" s="99" t="n">
        <f aca="false">N233</f>
        <v>0.02</v>
      </c>
      <c r="P233" s="100"/>
      <c r="Q233" s="99" t="n">
        <f aca="false">O233+L233+I233</f>
        <v>4.0575</v>
      </c>
      <c r="R233" s="100"/>
      <c r="S233" s="35" t="n">
        <f aca="false">A234-A233</f>
        <v>30</v>
      </c>
      <c r="T233" s="101" t="n">
        <f aca="false">CHOOSE(F$3,A234+24,A233)</f>
        <v>43671</v>
      </c>
      <c r="U233" s="35" t="n">
        <f aca="false">T233-C$3</f>
        <v>6897</v>
      </c>
      <c r="V233" s="32" t="n">
        <f aca="false">VLOOKUP($A233,Table,MATCH(V$4,Curves,0))</f>
        <v>0.070859002456139</v>
      </c>
      <c r="W233" s="102" t="n">
        <f aca="false">1/(1+CHOOSE(F$3,(V234+($K$3/10000))/2,(V233+($K$3/10000))/2))^(2*U233/365.25)</f>
        <v>0.268509213612732</v>
      </c>
      <c r="X233" s="35" t="n">
        <f aca="false">IF(AND(mthbeg&lt;=A233,mthend&gt;=A233),1,0)</f>
        <v>0</v>
      </c>
      <c r="Y233" s="35" t="n">
        <f aca="false">S233*X233</f>
        <v>0</v>
      </c>
      <c r="AA233" s="89" t="n">
        <f aca="false">F233*G233</f>
        <v>0</v>
      </c>
      <c r="AB233" s="89" t="n">
        <f aca="false">$F233*H233</f>
        <v>0</v>
      </c>
      <c r="AC233" s="89" t="n">
        <f aca="false">$F233*I233</f>
        <v>0</v>
      </c>
      <c r="AD233" s="89" t="n">
        <f aca="false">$F233*J233</f>
        <v>0</v>
      </c>
      <c r="AE233" s="89" t="n">
        <f aca="false">$F233*K233</f>
        <v>0</v>
      </c>
      <c r="AF233" s="89" t="n">
        <f aca="false">$F233*L233</f>
        <v>0</v>
      </c>
      <c r="AG233" s="89" t="n">
        <f aca="false">$F233*M233</f>
        <v>0</v>
      </c>
      <c r="AH233" s="89" t="n">
        <f aca="false">$F233*N233</f>
        <v>0</v>
      </c>
      <c r="AI233" s="89" t="n">
        <f aca="false">F233*O233</f>
        <v>0</v>
      </c>
      <c r="AJ233" s="93"/>
      <c r="AK233" s="89" t="n">
        <f aca="false">CHOOSE($G$3,AB233-AC233,AC233-AB233)</f>
        <v>0</v>
      </c>
      <c r="AL233" s="89" t="n">
        <f aca="false">CHOOSE($G$3,AE233-AF233,AF233-AE233)</f>
        <v>0</v>
      </c>
      <c r="AM233" s="89" t="n">
        <f aca="false">CHOOSE($G$3,AH233-AI233,AI233-AH233)</f>
        <v>0</v>
      </c>
      <c r="AN233" s="103" t="n">
        <f aca="false">SUM(AK233:AM233)</f>
        <v>0</v>
      </c>
      <c r="AP233" s="89" t="n">
        <f aca="false">CHOOSE($G$3,AA233-AB233,AB233-AA233)</f>
        <v>0</v>
      </c>
      <c r="AQ233" s="89" t="n">
        <f aca="false">CHOOSE($G$3,AD233-AE233,AE233-AD233)</f>
        <v>0</v>
      </c>
      <c r="AR233" s="89" t="n">
        <f aca="false">CHOOSE($G$3,AG233-AH233,AH233-AG233)</f>
        <v>0</v>
      </c>
      <c r="AS233" s="103" t="n">
        <f aca="false">AP233+AQ233+AR233</f>
        <v>0</v>
      </c>
      <c r="AT233" s="103"/>
      <c r="AU233" s="90" t="n">
        <f aca="false">AS233+AN233</f>
        <v>0</v>
      </c>
      <c r="AW233" s="90" t="n">
        <f aca="false">AI233+AF233+AC233</f>
        <v>0</v>
      </c>
      <c r="AX233" s="104"/>
    </row>
    <row r="234" customFormat="false" ht="12" hidden="false" customHeight="true" outlineLevel="0" collapsed="false">
      <c r="A234" s="94" t="n">
        <f aca="false">EDATE(A233,1)</f>
        <v>43647</v>
      </c>
      <c r="B234" s="95" t="n">
        <f aca="false">VLOOKUP(MONTH(A234),Volumes,3)</f>
        <v>10000</v>
      </c>
      <c r="C234" s="96"/>
      <c r="D234" s="97" t="n">
        <f aca="false">B234+C234</f>
        <v>10000</v>
      </c>
      <c r="E234" s="84" t="n">
        <f aca="false">IF(X234=0,0,IF(AND(X234=1,$H$3=1),D234*S234,IF($H$3=2,D234,"N/A")))</f>
        <v>0</v>
      </c>
      <c r="F234" s="84" t="n">
        <f aca="false">E234*W234</f>
        <v>0</v>
      </c>
      <c r="G234" s="32" t="n">
        <f aca="false">VLOOKUP($A234,Table,MATCH(G$4,Curves,0))</f>
        <v>4.0375</v>
      </c>
      <c r="H234" s="98" t="n">
        <f aca="false">G234</f>
        <v>4.0375</v>
      </c>
      <c r="I234" s="99" t="n">
        <f aca="false">H234</f>
        <v>4.0375</v>
      </c>
      <c r="J234" s="32" t="n">
        <f aca="false">VLOOKUP($A234,Table,MATCH(J$4,Curves,0))</f>
        <v>0</v>
      </c>
      <c r="K234" s="98" t="n">
        <f aca="false">J234</f>
        <v>0</v>
      </c>
      <c r="L234" s="99" t="n">
        <f aca="false">K234</f>
        <v>0</v>
      </c>
      <c r="M234" s="32" t="n">
        <f aca="false">VLOOKUP($A234,Table,MATCH(M$4,Curves,0))</f>
        <v>0</v>
      </c>
      <c r="N234" s="98" t="n">
        <f aca="false">VLOOKUP($A234,Table,MATCH(N$4,Curves,0))</f>
        <v>0.02</v>
      </c>
      <c r="O234" s="99" t="n">
        <f aca="false">N234</f>
        <v>0.02</v>
      </c>
      <c r="P234" s="100"/>
      <c r="Q234" s="99" t="n">
        <f aca="false">O234+L234+I234</f>
        <v>4.0575</v>
      </c>
      <c r="R234" s="100"/>
      <c r="S234" s="35" t="n">
        <f aca="false">A235-A234</f>
        <v>31</v>
      </c>
      <c r="T234" s="101" t="n">
        <f aca="false">CHOOSE(F$3,A235+24,A234)</f>
        <v>43702</v>
      </c>
      <c r="U234" s="35" t="n">
        <f aca="false">T234-C$3</f>
        <v>6928</v>
      </c>
      <c r="V234" s="32" t="n">
        <f aca="false">VLOOKUP($A234,Table,MATCH(V$4,Curves,0))</f>
        <v>0.070859002456139</v>
      </c>
      <c r="W234" s="102" t="n">
        <f aca="false">1/(1+CHOOSE(F$3,(V235+($K$3/10000))/2,(V234+($K$3/10000))/2))^(2*U234/365.25)</f>
        <v>0.2669270157444</v>
      </c>
      <c r="X234" s="35" t="n">
        <f aca="false">IF(AND(mthbeg&lt;=A234,mthend&gt;=A234),1,0)</f>
        <v>0</v>
      </c>
      <c r="Y234" s="35" t="n">
        <f aca="false">S234*X234</f>
        <v>0</v>
      </c>
      <c r="AA234" s="89" t="n">
        <f aca="false">F234*G234</f>
        <v>0</v>
      </c>
      <c r="AB234" s="89" t="n">
        <f aca="false">$F234*H234</f>
        <v>0</v>
      </c>
      <c r="AC234" s="89" t="n">
        <f aca="false">$F234*I234</f>
        <v>0</v>
      </c>
      <c r="AD234" s="89" t="n">
        <f aca="false">$F234*J234</f>
        <v>0</v>
      </c>
      <c r="AE234" s="89" t="n">
        <f aca="false">$F234*K234</f>
        <v>0</v>
      </c>
      <c r="AF234" s="89" t="n">
        <f aca="false">$F234*L234</f>
        <v>0</v>
      </c>
      <c r="AG234" s="89" t="n">
        <f aca="false">$F234*M234</f>
        <v>0</v>
      </c>
      <c r="AH234" s="89" t="n">
        <f aca="false">$F234*N234</f>
        <v>0</v>
      </c>
      <c r="AI234" s="89" t="n">
        <f aca="false">F234*O234</f>
        <v>0</v>
      </c>
      <c r="AJ234" s="93"/>
      <c r="AK234" s="89" t="n">
        <f aca="false">CHOOSE($G$3,AB234-AC234,AC234-AB234)</f>
        <v>0</v>
      </c>
      <c r="AL234" s="89" t="n">
        <f aca="false">CHOOSE($G$3,AE234-AF234,AF234-AE234)</f>
        <v>0</v>
      </c>
      <c r="AM234" s="89" t="n">
        <f aca="false">CHOOSE($G$3,AH234-AI234,AI234-AH234)</f>
        <v>0</v>
      </c>
      <c r="AN234" s="103" t="n">
        <f aca="false">SUM(AK234:AM234)</f>
        <v>0</v>
      </c>
      <c r="AP234" s="89" t="n">
        <f aca="false">CHOOSE($G$3,AA234-AB234,AB234-AA234)</f>
        <v>0</v>
      </c>
      <c r="AQ234" s="89" t="n">
        <f aca="false">CHOOSE($G$3,AD234-AE234,AE234-AD234)</f>
        <v>0</v>
      </c>
      <c r="AR234" s="89" t="n">
        <f aca="false">CHOOSE($G$3,AG234-AH234,AH234-AG234)</f>
        <v>0</v>
      </c>
      <c r="AS234" s="103" t="n">
        <f aca="false">AP234+AQ234+AR234</f>
        <v>0</v>
      </c>
      <c r="AT234" s="103"/>
      <c r="AU234" s="90" t="n">
        <f aca="false">AS234+AN234</f>
        <v>0</v>
      </c>
      <c r="AW234" s="90" t="n">
        <f aca="false">AI234+AF234+AC234</f>
        <v>0</v>
      </c>
      <c r="AX234" s="104"/>
    </row>
    <row r="235" customFormat="false" ht="12" hidden="false" customHeight="true" outlineLevel="0" collapsed="false">
      <c r="A235" s="94" t="n">
        <f aca="false">EDATE(A234,1)</f>
        <v>43678</v>
      </c>
      <c r="B235" s="95" t="n">
        <f aca="false">VLOOKUP(MONTH(A235),Volumes,3)</f>
        <v>10000</v>
      </c>
      <c r="C235" s="96"/>
      <c r="D235" s="97" t="n">
        <f aca="false">B235+C235</f>
        <v>10000</v>
      </c>
      <c r="E235" s="84" t="n">
        <f aca="false">IF(X235=0,0,IF(AND(X235=1,$H$3=1),D235*S235,IF($H$3=2,D235,"N/A")))</f>
        <v>0</v>
      </c>
      <c r="F235" s="84" t="n">
        <f aca="false">E235*W235</f>
        <v>0</v>
      </c>
      <c r="G235" s="32" t="n">
        <f aca="false">VLOOKUP($A235,Table,MATCH(G$4,Curves,0))</f>
        <v>4.0375</v>
      </c>
      <c r="H235" s="98" t="n">
        <f aca="false">G235</f>
        <v>4.0375</v>
      </c>
      <c r="I235" s="99" t="n">
        <f aca="false">H235</f>
        <v>4.0375</v>
      </c>
      <c r="J235" s="32" t="n">
        <f aca="false">VLOOKUP($A235,Table,MATCH(J$4,Curves,0))</f>
        <v>0</v>
      </c>
      <c r="K235" s="98" t="n">
        <f aca="false">J235</f>
        <v>0</v>
      </c>
      <c r="L235" s="99" t="n">
        <f aca="false">K235</f>
        <v>0</v>
      </c>
      <c r="M235" s="32" t="n">
        <f aca="false">VLOOKUP($A235,Table,MATCH(M$4,Curves,0))</f>
        <v>0</v>
      </c>
      <c r="N235" s="98" t="n">
        <f aca="false">VLOOKUP($A235,Table,MATCH(N$4,Curves,0))</f>
        <v>0.02</v>
      </c>
      <c r="O235" s="99" t="n">
        <f aca="false">N235</f>
        <v>0.02</v>
      </c>
      <c r="P235" s="100"/>
      <c r="Q235" s="99" t="n">
        <f aca="false">O235+L235+I235</f>
        <v>4.0575</v>
      </c>
      <c r="R235" s="100"/>
      <c r="S235" s="35" t="n">
        <f aca="false">A236-A235</f>
        <v>31</v>
      </c>
      <c r="T235" s="101" t="n">
        <f aca="false">CHOOSE(F$3,A236+24,A235)</f>
        <v>43733</v>
      </c>
      <c r="U235" s="35" t="n">
        <f aca="false">T235-C$3</f>
        <v>6959</v>
      </c>
      <c r="V235" s="32" t="n">
        <f aca="false">VLOOKUP($A235,Table,MATCH(V$4,Curves,0))</f>
        <v>0.070859002456139</v>
      </c>
      <c r="W235" s="102" t="n">
        <f aca="false">1/(1+CHOOSE(F$3,(V236+($K$3/10000))/2,(V235+($K$3/10000))/2))^(2*U235/365.25)</f>
        <v>0.265354141020182</v>
      </c>
      <c r="X235" s="35" t="n">
        <f aca="false">IF(AND(mthbeg&lt;=A235,mthend&gt;=A235),1,0)</f>
        <v>0</v>
      </c>
      <c r="Y235" s="35" t="n">
        <f aca="false">S235*X235</f>
        <v>0</v>
      </c>
      <c r="AA235" s="89" t="n">
        <f aca="false">F235*G235</f>
        <v>0</v>
      </c>
      <c r="AB235" s="89" t="n">
        <f aca="false">$F235*H235</f>
        <v>0</v>
      </c>
      <c r="AC235" s="89" t="n">
        <f aca="false">$F235*I235</f>
        <v>0</v>
      </c>
      <c r="AD235" s="89" t="n">
        <f aca="false">$F235*J235</f>
        <v>0</v>
      </c>
      <c r="AE235" s="89" t="n">
        <f aca="false">$F235*K235</f>
        <v>0</v>
      </c>
      <c r="AF235" s="89" t="n">
        <f aca="false">$F235*L235</f>
        <v>0</v>
      </c>
      <c r="AG235" s="89" t="n">
        <f aca="false">$F235*M235</f>
        <v>0</v>
      </c>
      <c r="AH235" s="89" t="n">
        <f aca="false">$F235*N235</f>
        <v>0</v>
      </c>
      <c r="AI235" s="89" t="n">
        <f aca="false">F235*O235</f>
        <v>0</v>
      </c>
      <c r="AJ235" s="93"/>
      <c r="AK235" s="89" t="n">
        <f aca="false">CHOOSE($G$3,AB235-AC235,AC235-AB235)</f>
        <v>0</v>
      </c>
      <c r="AL235" s="89" t="n">
        <f aca="false">CHOOSE($G$3,AE235-AF235,AF235-AE235)</f>
        <v>0</v>
      </c>
      <c r="AM235" s="89" t="n">
        <f aca="false">CHOOSE($G$3,AH235-AI235,AI235-AH235)</f>
        <v>0</v>
      </c>
      <c r="AN235" s="103" t="n">
        <f aca="false">SUM(AK235:AM235)</f>
        <v>0</v>
      </c>
      <c r="AP235" s="89" t="n">
        <f aca="false">CHOOSE($G$3,AA235-AB235,AB235-AA235)</f>
        <v>0</v>
      </c>
      <c r="AQ235" s="89" t="n">
        <f aca="false">CHOOSE($G$3,AD235-AE235,AE235-AD235)</f>
        <v>0</v>
      </c>
      <c r="AR235" s="89" t="n">
        <f aca="false">CHOOSE($G$3,AG235-AH235,AH235-AG235)</f>
        <v>0</v>
      </c>
      <c r="AS235" s="103" t="n">
        <f aca="false">AP235+AQ235+AR235</f>
        <v>0</v>
      </c>
      <c r="AT235" s="103"/>
      <c r="AU235" s="90" t="n">
        <f aca="false">AS235+AN235</f>
        <v>0</v>
      </c>
      <c r="AW235" s="90" t="n">
        <f aca="false">AI235+AF235+AC235</f>
        <v>0</v>
      </c>
      <c r="AX235" s="104"/>
    </row>
    <row r="236" customFormat="false" ht="12" hidden="false" customHeight="true" outlineLevel="0" collapsed="false">
      <c r="A236" s="94" t="n">
        <f aca="false">EDATE(A235,1)</f>
        <v>43709</v>
      </c>
      <c r="B236" s="95" t="n">
        <f aca="false">VLOOKUP(MONTH(A236),Volumes,3)</f>
        <v>10000</v>
      </c>
      <c r="C236" s="96"/>
      <c r="D236" s="97" t="n">
        <f aca="false">B236+C236</f>
        <v>10000</v>
      </c>
      <c r="E236" s="84" t="n">
        <f aca="false">IF(X236=0,0,IF(AND(X236=1,$H$3=1),D236*S236,IF($H$3=2,D236,"N/A")))</f>
        <v>0</v>
      </c>
      <c r="F236" s="84" t="n">
        <f aca="false">E236*W236</f>
        <v>0</v>
      </c>
      <c r="G236" s="32" t="n">
        <f aca="false">VLOOKUP($A236,Table,MATCH(G$4,Curves,0))</f>
        <v>4.0375</v>
      </c>
      <c r="H236" s="98" t="n">
        <f aca="false">G236</f>
        <v>4.0375</v>
      </c>
      <c r="I236" s="99" t="n">
        <f aca="false">H236</f>
        <v>4.0375</v>
      </c>
      <c r="J236" s="32" t="n">
        <f aca="false">VLOOKUP($A236,Table,MATCH(J$4,Curves,0))</f>
        <v>0</v>
      </c>
      <c r="K236" s="98" t="n">
        <f aca="false">J236</f>
        <v>0</v>
      </c>
      <c r="L236" s="99" t="n">
        <f aca="false">K236</f>
        <v>0</v>
      </c>
      <c r="M236" s="32" t="n">
        <f aca="false">VLOOKUP($A236,Table,MATCH(M$4,Curves,0))</f>
        <v>0</v>
      </c>
      <c r="N236" s="98" t="n">
        <f aca="false">VLOOKUP($A236,Table,MATCH(N$4,Curves,0))</f>
        <v>0.02</v>
      </c>
      <c r="O236" s="99" t="n">
        <f aca="false">N236</f>
        <v>0.02</v>
      </c>
      <c r="P236" s="100"/>
      <c r="Q236" s="99" t="n">
        <f aca="false">O236+L236+I236</f>
        <v>4.0575</v>
      </c>
      <c r="R236" s="100"/>
      <c r="S236" s="35" t="n">
        <f aca="false">A237-A236</f>
        <v>30</v>
      </c>
      <c r="T236" s="101" t="n">
        <f aca="false">CHOOSE(F$3,A237+24,A236)</f>
        <v>43763</v>
      </c>
      <c r="U236" s="35" t="n">
        <f aca="false">T236-C$3</f>
        <v>6989</v>
      </c>
      <c r="V236" s="32" t="n">
        <f aca="false">VLOOKUP($A236,Table,MATCH(V$4,Curves,0))</f>
        <v>0.070859002456139</v>
      </c>
      <c r="W236" s="102" t="n">
        <f aca="false">1/(1+CHOOSE(F$3,(V237+($K$3/10000))/2,(V236+($K$3/10000))/2))^(2*U236/365.25)</f>
        <v>0.263840829318037</v>
      </c>
      <c r="X236" s="35" t="n">
        <f aca="false">IF(AND(mthbeg&lt;=A236,mthend&gt;=A236),1,0)</f>
        <v>0</v>
      </c>
      <c r="Y236" s="35" t="n">
        <f aca="false">S236*X236</f>
        <v>0</v>
      </c>
      <c r="AA236" s="89" t="n">
        <f aca="false">F236*G236</f>
        <v>0</v>
      </c>
      <c r="AB236" s="89" t="n">
        <f aca="false">$F236*H236</f>
        <v>0</v>
      </c>
      <c r="AC236" s="89" t="n">
        <f aca="false">$F236*I236</f>
        <v>0</v>
      </c>
      <c r="AD236" s="89" t="n">
        <f aca="false">$F236*J236</f>
        <v>0</v>
      </c>
      <c r="AE236" s="89" t="n">
        <f aca="false">$F236*K236</f>
        <v>0</v>
      </c>
      <c r="AF236" s="89" t="n">
        <f aca="false">$F236*L236</f>
        <v>0</v>
      </c>
      <c r="AG236" s="89" t="n">
        <f aca="false">$F236*M236</f>
        <v>0</v>
      </c>
      <c r="AH236" s="89" t="n">
        <f aca="false">$F236*N236</f>
        <v>0</v>
      </c>
      <c r="AI236" s="89" t="n">
        <f aca="false">F236*O236</f>
        <v>0</v>
      </c>
      <c r="AJ236" s="93"/>
      <c r="AK236" s="89" t="n">
        <f aca="false">CHOOSE($G$3,AB236-AC236,AC236-AB236)</f>
        <v>0</v>
      </c>
      <c r="AL236" s="89" t="n">
        <f aca="false">CHOOSE($G$3,AE236-AF236,AF236-AE236)</f>
        <v>0</v>
      </c>
      <c r="AM236" s="89" t="n">
        <f aca="false">CHOOSE($G$3,AH236-AI236,AI236-AH236)</f>
        <v>0</v>
      </c>
      <c r="AN236" s="103" t="n">
        <f aca="false">SUM(AK236:AM236)</f>
        <v>0</v>
      </c>
      <c r="AP236" s="89" t="n">
        <f aca="false">CHOOSE($G$3,AA236-AB236,AB236-AA236)</f>
        <v>0</v>
      </c>
      <c r="AQ236" s="89" t="n">
        <f aca="false">CHOOSE($G$3,AD236-AE236,AE236-AD236)</f>
        <v>0</v>
      </c>
      <c r="AR236" s="89" t="n">
        <f aca="false">CHOOSE($G$3,AG236-AH236,AH236-AG236)</f>
        <v>0</v>
      </c>
      <c r="AS236" s="103" t="n">
        <f aca="false">AP236+AQ236+AR236</f>
        <v>0</v>
      </c>
      <c r="AT236" s="103"/>
      <c r="AU236" s="90" t="n">
        <f aca="false">AS236+AN236</f>
        <v>0</v>
      </c>
      <c r="AW236" s="90" t="n">
        <f aca="false">AI236+AF236+AC236</f>
        <v>0</v>
      </c>
      <c r="AX236" s="104"/>
    </row>
    <row r="237" customFormat="false" ht="12" hidden="false" customHeight="true" outlineLevel="0" collapsed="false">
      <c r="A237" s="94" t="n">
        <f aca="false">EDATE(A236,1)</f>
        <v>43739</v>
      </c>
      <c r="B237" s="95" t="n">
        <f aca="false">VLOOKUP(MONTH(A237),Volumes,3)</f>
        <v>10000</v>
      </c>
      <c r="C237" s="96"/>
      <c r="D237" s="97" t="n">
        <f aca="false">B237+C237</f>
        <v>10000</v>
      </c>
      <c r="E237" s="84" t="n">
        <f aca="false">IF(X237=0,0,IF(AND(X237=1,$H$3=1),D237*S237,IF($H$3=2,D237,"N/A")))</f>
        <v>0</v>
      </c>
      <c r="F237" s="84" t="n">
        <f aca="false">E237*W237</f>
        <v>0</v>
      </c>
      <c r="G237" s="32" t="n">
        <f aca="false">VLOOKUP($A237,Table,MATCH(G$4,Curves,0))</f>
        <v>4.0375</v>
      </c>
      <c r="H237" s="98" t="n">
        <f aca="false">G237</f>
        <v>4.0375</v>
      </c>
      <c r="I237" s="99" t="n">
        <f aca="false">H237</f>
        <v>4.0375</v>
      </c>
      <c r="J237" s="32" t="n">
        <f aca="false">VLOOKUP($A237,Table,MATCH(J$4,Curves,0))</f>
        <v>0</v>
      </c>
      <c r="K237" s="98" t="n">
        <f aca="false">J237</f>
        <v>0</v>
      </c>
      <c r="L237" s="99" t="n">
        <f aca="false">K237</f>
        <v>0</v>
      </c>
      <c r="M237" s="32" t="n">
        <f aca="false">VLOOKUP($A237,Table,MATCH(M$4,Curves,0))</f>
        <v>0</v>
      </c>
      <c r="N237" s="98" t="n">
        <f aca="false">VLOOKUP($A237,Table,MATCH(N$4,Curves,0))</f>
        <v>0.02</v>
      </c>
      <c r="O237" s="99" t="n">
        <f aca="false">N237</f>
        <v>0.02</v>
      </c>
      <c r="P237" s="100"/>
      <c r="Q237" s="99" t="n">
        <f aca="false">O237+L237+I237</f>
        <v>4.0575</v>
      </c>
      <c r="R237" s="100"/>
      <c r="S237" s="35" t="n">
        <f aca="false">A238-A237</f>
        <v>31</v>
      </c>
      <c r="T237" s="101" t="n">
        <f aca="false">CHOOSE(F$3,A238+24,A237)</f>
        <v>43794</v>
      </c>
      <c r="U237" s="35" t="n">
        <f aca="false">T237-C$3</f>
        <v>7020</v>
      </c>
      <c r="V237" s="32" t="n">
        <f aca="false">VLOOKUP($A237,Table,MATCH(V$4,Curves,0))</f>
        <v>0.070859002456139</v>
      </c>
      <c r="W237" s="102" t="n">
        <f aca="false">1/(1+CHOOSE(F$3,(V238+($K$3/10000))/2,(V237+($K$3/10000))/2))^(2*U237/365.25)</f>
        <v>0.262286140031553</v>
      </c>
      <c r="X237" s="35" t="n">
        <f aca="false">IF(AND(mthbeg&lt;=A237,mthend&gt;=A237),1,0)</f>
        <v>0</v>
      </c>
      <c r="Y237" s="35" t="n">
        <f aca="false">S237*X237</f>
        <v>0</v>
      </c>
      <c r="AA237" s="89" t="n">
        <f aca="false">F237*G237</f>
        <v>0</v>
      </c>
      <c r="AB237" s="89" t="n">
        <f aca="false">$F237*H237</f>
        <v>0</v>
      </c>
      <c r="AC237" s="89" t="n">
        <f aca="false">$F237*I237</f>
        <v>0</v>
      </c>
      <c r="AD237" s="89" t="n">
        <f aca="false">$F237*J237</f>
        <v>0</v>
      </c>
      <c r="AE237" s="89" t="n">
        <f aca="false">$F237*K237</f>
        <v>0</v>
      </c>
      <c r="AF237" s="89" t="n">
        <f aca="false">$F237*L237</f>
        <v>0</v>
      </c>
      <c r="AG237" s="89" t="n">
        <f aca="false">$F237*M237</f>
        <v>0</v>
      </c>
      <c r="AH237" s="89" t="n">
        <f aca="false">$F237*N237</f>
        <v>0</v>
      </c>
      <c r="AI237" s="89" t="n">
        <f aca="false">F237*O237</f>
        <v>0</v>
      </c>
      <c r="AJ237" s="93"/>
      <c r="AK237" s="89" t="n">
        <f aca="false">CHOOSE($G$3,AB237-AC237,AC237-AB237)</f>
        <v>0</v>
      </c>
      <c r="AL237" s="89" t="n">
        <f aca="false">CHOOSE($G$3,AE237-AF237,AF237-AE237)</f>
        <v>0</v>
      </c>
      <c r="AM237" s="89" t="n">
        <f aca="false">CHOOSE($G$3,AH237-AI237,AI237-AH237)</f>
        <v>0</v>
      </c>
      <c r="AN237" s="103" t="n">
        <f aca="false">SUM(AK237:AM237)</f>
        <v>0</v>
      </c>
      <c r="AP237" s="89" t="n">
        <f aca="false">CHOOSE($G$3,AA237-AB237,AB237-AA237)</f>
        <v>0</v>
      </c>
      <c r="AQ237" s="89" t="n">
        <f aca="false">CHOOSE($G$3,AD237-AE237,AE237-AD237)</f>
        <v>0</v>
      </c>
      <c r="AR237" s="89" t="n">
        <f aca="false">CHOOSE($G$3,AG237-AH237,AH237-AG237)</f>
        <v>0</v>
      </c>
      <c r="AS237" s="103" t="n">
        <f aca="false">AP237+AQ237+AR237</f>
        <v>0</v>
      </c>
      <c r="AT237" s="103"/>
      <c r="AU237" s="90" t="n">
        <f aca="false">AS237+AN237</f>
        <v>0</v>
      </c>
      <c r="AW237" s="90" t="n">
        <f aca="false">AI237+AF237+AC237</f>
        <v>0</v>
      </c>
      <c r="AX237" s="104"/>
    </row>
    <row r="238" customFormat="false" ht="12" hidden="false" customHeight="true" outlineLevel="0" collapsed="false">
      <c r="A238" s="94" t="n">
        <f aca="false">EDATE(A237,1)</f>
        <v>43770</v>
      </c>
      <c r="B238" s="95" t="n">
        <f aca="false">VLOOKUP(MONTH(A238),Volumes,3)</f>
        <v>10000</v>
      </c>
      <c r="C238" s="96"/>
      <c r="D238" s="97" t="n">
        <f aca="false">B238+C238</f>
        <v>10000</v>
      </c>
      <c r="E238" s="84" t="n">
        <f aca="false">IF(X238=0,0,IF(AND(X238=1,$H$3=1),D238*S238,IF($H$3=2,D238,"N/A")))</f>
        <v>0</v>
      </c>
      <c r="F238" s="84" t="n">
        <f aca="false">E238*W238</f>
        <v>0</v>
      </c>
      <c r="G238" s="32" t="n">
        <f aca="false">VLOOKUP($A238,Table,MATCH(G$4,Curves,0))</f>
        <v>4.0375</v>
      </c>
      <c r="H238" s="98" t="n">
        <f aca="false">G238</f>
        <v>4.0375</v>
      </c>
      <c r="I238" s="99" t="n">
        <f aca="false">H238</f>
        <v>4.0375</v>
      </c>
      <c r="J238" s="32" t="n">
        <f aca="false">VLOOKUP($A238,Table,MATCH(J$4,Curves,0))</f>
        <v>0</v>
      </c>
      <c r="K238" s="98" t="n">
        <f aca="false">J238</f>
        <v>0</v>
      </c>
      <c r="L238" s="99" t="n">
        <f aca="false">K238</f>
        <v>0</v>
      </c>
      <c r="M238" s="32" t="n">
        <f aca="false">VLOOKUP($A238,Table,MATCH(M$4,Curves,0))</f>
        <v>0</v>
      </c>
      <c r="N238" s="98" t="n">
        <f aca="false">VLOOKUP($A238,Table,MATCH(N$4,Curves,0))</f>
        <v>0.02</v>
      </c>
      <c r="O238" s="99" t="n">
        <f aca="false">N238</f>
        <v>0.02</v>
      </c>
      <c r="P238" s="100"/>
      <c r="Q238" s="99" t="n">
        <f aca="false">O238+L238+I238</f>
        <v>4.0575</v>
      </c>
      <c r="R238" s="100"/>
      <c r="S238" s="35" t="n">
        <f aca="false">A239-A238</f>
        <v>30</v>
      </c>
      <c r="T238" s="101" t="n">
        <f aca="false">CHOOSE(F$3,A239+24,A238)</f>
        <v>43824</v>
      </c>
      <c r="U238" s="35" t="n">
        <f aca="false">T238-C$3</f>
        <v>7050</v>
      </c>
      <c r="V238" s="32" t="n">
        <f aca="false">VLOOKUP($A238,Table,MATCH(V$4,Curves,0))</f>
        <v>0.070859002456139</v>
      </c>
      <c r="W238" s="102" t="n">
        <f aca="false">1/(1+CHOOSE(F$3,(V239+($K$3/10000))/2,(V238+($K$3/10000))/2))^(2*U238/365.25)</f>
        <v>0.260790325104775</v>
      </c>
      <c r="X238" s="35" t="n">
        <f aca="false">IF(AND(mthbeg&lt;=A238,mthend&gt;=A238),1,0)</f>
        <v>0</v>
      </c>
      <c r="Y238" s="35" t="n">
        <f aca="false">S238*X238</f>
        <v>0</v>
      </c>
      <c r="AA238" s="89" t="n">
        <f aca="false">F238*G238</f>
        <v>0</v>
      </c>
      <c r="AB238" s="89" t="n">
        <f aca="false">$F238*H238</f>
        <v>0</v>
      </c>
      <c r="AC238" s="89" t="n">
        <f aca="false">$F238*I238</f>
        <v>0</v>
      </c>
      <c r="AD238" s="89" t="n">
        <f aca="false">$F238*J238</f>
        <v>0</v>
      </c>
      <c r="AE238" s="89" t="n">
        <f aca="false">$F238*K238</f>
        <v>0</v>
      </c>
      <c r="AF238" s="89" t="n">
        <f aca="false">$F238*L238</f>
        <v>0</v>
      </c>
      <c r="AG238" s="89" t="n">
        <f aca="false">$F238*M238</f>
        <v>0</v>
      </c>
      <c r="AH238" s="89" t="n">
        <f aca="false">$F238*N238</f>
        <v>0</v>
      </c>
      <c r="AI238" s="89" t="n">
        <f aca="false">F238*O238</f>
        <v>0</v>
      </c>
      <c r="AJ238" s="93"/>
      <c r="AK238" s="89" t="n">
        <f aca="false">CHOOSE($G$3,AB238-AC238,AC238-AB238)</f>
        <v>0</v>
      </c>
      <c r="AL238" s="89" t="n">
        <f aca="false">CHOOSE($G$3,AE238-AF238,AF238-AE238)</f>
        <v>0</v>
      </c>
      <c r="AM238" s="89" t="n">
        <f aca="false">CHOOSE($G$3,AH238-AI238,AI238-AH238)</f>
        <v>0</v>
      </c>
      <c r="AN238" s="103" t="n">
        <f aca="false">SUM(AK238:AM238)</f>
        <v>0</v>
      </c>
      <c r="AP238" s="89" t="n">
        <f aca="false">CHOOSE($G$3,AA238-AB238,AB238-AA238)</f>
        <v>0</v>
      </c>
      <c r="AQ238" s="89" t="n">
        <f aca="false">CHOOSE($G$3,AD238-AE238,AE238-AD238)</f>
        <v>0</v>
      </c>
      <c r="AR238" s="89" t="n">
        <f aca="false">CHOOSE($G$3,AG238-AH238,AH238-AG238)</f>
        <v>0</v>
      </c>
      <c r="AS238" s="103" t="n">
        <f aca="false">AP238+AQ238+AR238</f>
        <v>0</v>
      </c>
      <c r="AT238" s="103"/>
      <c r="AU238" s="90" t="n">
        <f aca="false">AS238+AN238</f>
        <v>0</v>
      </c>
      <c r="AW238" s="90" t="n">
        <f aca="false">AI238+AF238+AC238</f>
        <v>0</v>
      </c>
      <c r="AX238" s="104"/>
    </row>
    <row r="239" customFormat="false" ht="12" hidden="false" customHeight="true" outlineLevel="0" collapsed="false">
      <c r="A239" s="94" t="n">
        <f aca="false">EDATE(A238,1)</f>
        <v>43800</v>
      </c>
      <c r="B239" s="95" t="n">
        <f aca="false">VLOOKUP(MONTH(A239),Volumes,3)</f>
        <v>10000</v>
      </c>
      <c r="C239" s="96"/>
      <c r="D239" s="97" t="n">
        <f aca="false">B239+C239</f>
        <v>10000</v>
      </c>
      <c r="E239" s="84" t="n">
        <f aca="false">IF(X239=0,0,IF(AND(X239=1,$H$3=1),D239*S239,IF($H$3=2,D239,"N/A")))</f>
        <v>0</v>
      </c>
      <c r="F239" s="84" t="n">
        <f aca="false">E239*W239</f>
        <v>0</v>
      </c>
      <c r="G239" s="32" t="n">
        <f aca="false">VLOOKUP($A239,Table,MATCH(G$4,Curves,0))</f>
        <v>4.0375</v>
      </c>
      <c r="H239" s="98" t="n">
        <f aca="false">G239</f>
        <v>4.0375</v>
      </c>
      <c r="I239" s="99" t="n">
        <f aca="false">H239</f>
        <v>4.0375</v>
      </c>
      <c r="J239" s="32" t="n">
        <f aca="false">VLOOKUP($A239,Table,MATCH(J$4,Curves,0))</f>
        <v>0</v>
      </c>
      <c r="K239" s="98" t="n">
        <f aca="false">J239</f>
        <v>0</v>
      </c>
      <c r="L239" s="99" t="n">
        <f aca="false">K239</f>
        <v>0</v>
      </c>
      <c r="M239" s="32" t="n">
        <f aca="false">VLOOKUP($A239,Table,MATCH(M$4,Curves,0))</f>
        <v>0</v>
      </c>
      <c r="N239" s="98" t="n">
        <f aca="false">VLOOKUP($A239,Table,MATCH(N$4,Curves,0))</f>
        <v>0.02</v>
      </c>
      <c r="O239" s="99" t="n">
        <f aca="false">N239</f>
        <v>0.02</v>
      </c>
      <c r="P239" s="100"/>
      <c r="Q239" s="99" t="n">
        <f aca="false">O239+L239+I239</f>
        <v>4.0575</v>
      </c>
      <c r="R239" s="100"/>
      <c r="S239" s="35" t="n">
        <f aca="false">A240-A239</f>
        <v>31</v>
      </c>
      <c r="T239" s="101" t="n">
        <f aca="false">CHOOSE(F$3,A240+24,A239)</f>
        <v>43855</v>
      </c>
      <c r="U239" s="35" t="n">
        <f aca="false">T239-C$3</f>
        <v>7081</v>
      </c>
      <c r="V239" s="32" t="n">
        <f aca="false">VLOOKUP($A239,Table,MATCH(V$4,Curves,0))</f>
        <v>0.070859002456139</v>
      </c>
      <c r="W239" s="102" t="n">
        <f aca="false">1/(1+CHOOSE(F$3,(V240+($K$3/10000))/2,(V239+($K$3/10000))/2))^(2*U239/365.25)</f>
        <v>0.259253610997611</v>
      </c>
      <c r="X239" s="35" t="n">
        <f aca="false">IF(AND(mthbeg&lt;=A239,mthend&gt;=A239),1,0)</f>
        <v>0</v>
      </c>
      <c r="Y239" s="35" t="n">
        <f aca="false">S239*X239</f>
        <v>0</v>
      </c>
      <c r="AA239" s="89" t="n">
        <f aca="false">F239*G239</f>
        <v>0</v>
      </c>
      <c r="AB239" s="89" t="n">
        <f aca="false">$F239*H239</f>
        <v>0</v>
      </c>
      <c r="AC239" s="89" t="n">
        <f aca="false">$F239*I239</f>
        <v>0</v>
      </c>
      <c r="AD239" s="89" t="n">
        <f aca="false">$F239*J239</f>
        <v>0</v>
      </c>
      <c r="AE239" s="89" t="n">
        <f aca="false">$F239*K239</f>
        <v>0</v>
      </c>
      <c r="AF239" s="89" t="n">
        <f aca="false">$F239*L239</f>
        <v>0</v>
      </c>
      <c r="AG239" s="89" t="n">
        <f aca="false">$F239*M239</f>
        <v>0</v>
      </c>
      <c r="AH239" s="89" t="n">
        <f aca="false">$F239*N239</f>
        <v>0</v>
      </c>
      <c r="AI239" s="89" t="n">
        <f aca="false">F239*O239</f>
        <v>0</v>
      </c>
      <c r="AJ239" s="93"/>
      <c r="AK239" s="89" t="n">
        <f aca="false">CHOOSE($G$3,AB239-AC239,AC239-AB239)</f>
        <v>0</v>
      </c>
      <c r="AL239" s="89" t="n">
        <f aca="false">CHOOSE($G$3,AE239-AF239,AF239-AE239)</f>
        <v>0</v>
      </c>
      <c r="AM239" s="89" t="n">
        <f aca="false">CHOOSE($G$3,AH239-AI239,AI239-AH239)</f>
        <v>0</v>
      </c>
      <c r="AN239" s="103" t="n">
        <f aca="false">SUM(AK239:AM239)</f>
        <v>0</v>
      </c>
      <c r="AP239" s="89" t="n">
        <f aca="false">CHOOSE($G$3,AA239-AB239,AB239-AA239)</f>
        <v>0</v>
      </c>
      <c r="AQ239" s="89" t="n">
        <f aca="false">CHOOSE($G$3,AD239-AE239,AE239-AD239)</f>
        <v>0</v>
      </c>
      <c r="AR239" s="89" t="n">
        <f aca="false">CHOOSE($G$3,AG239-AH239,AH239-AG239)</f>
        <v>0</v>
      </c>
      <c r="AS239" s="103" t="n">
        <f aca="false">AP239+AQ239+AR239</f>
        <v>0</v>
      </c>
      <c r="AT239" s="103"/>
      <c r="AU239" s="90" t="n">
        <f aca="false">AS239+AN239</f>
        <v>0</v>
      </c>
      <c r="AW239" s="90" t="n">
        <f aca="false">AI239+AF239+AC239</f>
        <v>0</v>
      </c>
      <c r="AX239" s="104"/>
    </row>
    <row r="240" customFormat="false" ht="12" hidden="false" customHeight="true" outlineLevel="0" collapsed="false">
      <c r="A240" s="94" t="n">
        <f aca="false">EDATE(A239,1)</f>
        <v>43831</v>
      </c>
      <c r="B240" s="95" t="n">
        <f aca="false">VLOOKUP(MONTH(A240),Volumes,3)</f>
        <v>10000</v>
      </c>
      <c r="C240" s="96"/>
      <c r="D240" s="97" t="n">
        <f aca="false">B240+C240</f>
        <v>10000</v>
      </c>
      <c r="E240" s="84" t="n">
        <f aca="false">IF(X240=0,0,IF(AND(X240=1,$H$3=1),D240*S240,IF($H$3=2,D240,"N/A")))</f>
        <v>0</v>
      </c>
      <c r="F240" s="84" t="n">
        <f aca="false">E240*W240</f>
        <v>0</v>
      </c>
      <c r="G240" s="32" t="n">
        <f aca="false">VLOOKUP($A240,Table,MATCH(G$4,Curves,0))</f>
        <v>4.0375</v>
      </c>
      <c r="H240" s="98" t="n">
        <f aca="false">G240</f>
        <v>4.0375</v>
      </c>
      <c r="I240" s="99" t="n">
        <f aca="false">H240</f>
        <v>4.0375</v>
      </c>
      <c r="J240" s="32" t="n">
        <f aca="false">VLOOKUP($A240,Table,MATCH(J$4,Curves,0))</f>
        <v>0</v>
      </c>
      <c r="K240" s="98" t="n">
        <f aca="false">J240</f>
        <v>0</v>
      </c>
      <c r="L240" s="99" t="n">
        <f aca="false">K240</f>
        <v>0</v>
      </c>
      <c r="M240" s="32" t="n">
        <f aca="false">VLOOKUP($A240,Table,MATCH(M$4,Curves,0))</f>
        <v>0</v>
      </c>
      <c r="N240" s="98" t="n">
        <f aca="false">VLOOKUP($A240,Table,MATCH(N$4,Curves,0))</f>
        <v>0.02</v>
      </c>
      <c r="O240" s="99" t="n">
        <f aca="false">N240</f>
        <v>0.02</v>
      </c>
      <c r="P240" s="100"/>
      <c r="Q240" s="99" t="n">
        <f aca="false">O240+L240+I240</f>
        <v>4.0575</v>
      </c>
      <c r="R240" s="100"/>
      <c r="S240" s="35" t="n">
        <f aca="false">A241-A240</f>
        <v>31</v>
      </c>
      <c r="T240" s="101" t="n">
        <f aca="false">CHOOSE(F$3,A241+24,A240)</f>
        <v>43886</v>
      </c>
      <c r="U240" s="35" t="n">
        <f aca="false">T240-C$3</f>
        <v>7112</v>
      </c>
      <c r="V240" s="32" t="n">
        <f aca="false">VLOOKUP($A240,Table,MATCH(V$4,Curves,0))</f>
        <v>0.070859002456139</v>
      </c>
      <c r="W240" s="102" t="n">
        <f aca="false">1/(1+CHOOSE(F$3,(V241+($K$3/10000))/2,(V240+($K$3/10000))/2))^(2*U240/365.25)</f>
        <v>0.257725952020257</v>
      </c>
      <c r="X240" s="35" t="n">
        <f aca="false">IF(AND(mthbeg&lt;=A240,mthend&gt;=A240),1,0)</f>
        <v>0</v>
      </c>
      <c r="Y240" s="35" t="n">
        <f aca="false">S240*X240</f>
        <v>0</v>
      </c>
      <c r="AA240" s="89" t="n">
        <f aca="false">F240*G240</f>
        <v>0</v>
      </c>
      <c r="AB240" s="89" t="n">
        <f aca="false">$F240*H240</f>
        <v>0</v>
      </c>
      <c r="AC240" s="89" t="n">
        <f aca="false">$F240*I240</f>
        <v>0</v>
      </c>
      <c r="AD240" s="89" t="n">
        <f aca="false">$F240*J240</f>
        <v>0</v>
      </c>
      <c r="AE240" s="89" t="n">
        <f aca="false">$F240*K240</f>
        <v>0</v>
      </c>
      <c r="AF240" s="89" t="n">
        <f aca="false">$F240*L240</f>
        <v>0</v>
      </c>
      <c r="AG240" s="89" t="n">
        <f aca="false">$F240*M240</f>
        <v>0</v>
      </c>
      <c r="AH240" s="89" t="n">
        <f aca="false">$F240*N240</f>
        <v>0</v>
      </c>
      <c r="AI240" s="89" t="n">
        <f aca="false">F240*O240</f>
        <v>0</v>
      </c>
      <c r="AJ240" s="93"/>
      <c r="AK240" s="89" t="n">
        <f aca="false">CHOOSE($G$3,AB240-AC240,AC240-AB240)</f>
        <v>0</v>
      </c>
      <c r="AL240" s="89" t="n">
        <f aca="false">CHOOSE($G$3,AE240-AF240,AF240-AE240)</f>
        <v>0</v>
      </c>
      <c r="AM240" s="89" t="n">
        <f aca="false">CHOOSE($G$3,AH240-AI240,AI240-AH240)</f>
        <v>0</v>
      </c>
      <c r="AN240" s="103" t="n">
        <f aca="false">SUM(AK240:AM240)</f>
        <v>0</v>
      </c>
      <c r="AP240" s="89" t="n">
        <f aca="false">CHOOSE($G$3,AA240-AB240,AB240-AA240)</f>
        <v>0</v>
      </c>
      <c r="AQ240" s="89" t="n">
        <f aca="false">CHOOSE($G$3,AD240-AE240,AE240-AD240)</f>
        <v>0</v>
      </c>
      <c r="AR240" s="89" t="n">
        <f aca="false">CHOOSE($G$3,AG240-AH240,AH240-AG240)</f>
        <v>0</v>
      </c>
      <c r="AS240" s="103" t="n">
        <f aca="false">AP240+AQ240+AR240</f>
        <v>0</v>
      </c>
      <c r="AT240" s="103"/>
      <c r="AU240" s="90" t="n">
        <f aca="false">AS240+AN240</f>
        <v>0</v>
      </c>
      <c r="AW240" s="90" t="n">
        <f aca="false">AI240+AF240+AC240</f>
        <v>0</v>
      </c>
      <c r="AX240" s="104"/>
    </row>
    <row r="241" customFormat="false" ht="12" hidden="false" customHeight="true" outlineLevel="0" collapsed="false">
      <c r="A241" s="94" t="n">
        <f aca="false">EDATE(A240,1)</f>
        <v>43862</v>
      </c>
      <c r="B241" s="95" t="n">
        <f aca="false">VLOOKUP(MONTH(A241),Volumes,3)</f>
        <v>10000</v>
      </c>
      <c r="C241" s="96"/>
      <c r="D241" s="97" t="n">
        <f aca="false">B241+C241</f>
        <v>10000</v>
      </c>
      <c r="E241" s="84" t="n">
        <f aca="false">IF(X241=0,0,IF(AND(X241=1,$H$3=1),D241*S241,IF($H$3=2,D241,"N/A")))</f>
        <v>0</v>
      </c>
      <c r="F241" s="84" t="n">
        <f aca="false">E241*W241</f>
        <v>0</v>
      </c>
      <c r="G241" s="32" t="n">
        <f aca="false">VLOOKUP($A241,Table,MATCH(G$4,Curves,0))</f>
        <v>4.0375</v>
      </c>
      <c r="H241" s="98" t="n">
        <f aca="false">G241</f>
        <v>4.0375</v>
      </c>
      <c r="I241" s="99" t="n">
        <f aca="false">H241</f>
        <v>4.0375</v>
      </c>
      <c r="J241" s="32" t="n">
        <f aca="false">VLOOKUP($A241,Table,MATCH(J$4,Curves,0))</f>
        <v>0</v>
      </c>
      <c r="K241" s="98" t="n">
        <f aca="false">J241</f>
        <v>0</v>
      </c>
      <c r="L241" s="99" t="n">
        <f aca="false">K241</f>
        <v>0</v>
      </c>
      <c r="M241" s="32" t="n">
        <f aca="false">VLOOKUP($A241,Table,MATCH(M$4,Curves,0))</f>
        <v>0</v>
      </c>
      <c r="N241" s="98" t="n">
        <f aca="false">VLOOKUP($A241,Table,MATCH(N$4,Curves,0))</f>
        <v>0.02</v>
      </c>
      <c r="O241" s="99" t="n">
        <f aca="false">N241</f>
        <v>0.02</v>
      </c>
      <c r="P241" s="100"/>
      <c r="Q241" s="99" t="n">
        <f aca="false">O241+L241+I241</f>
        <v>4.0575</v>
      </c>
      <c r="R241" s="100"/>
      <c r="S241" s="35" t="n">
        <f aca="false">A242-A241</f>
        <v>29</v>
      </c>
      <c r="T241" s="101" t="n">
        <f aca="false">CHOOSE(F$3,A242+24,A241)</f>
        <v>43915</v>
      </c>
      <c r="U241" s="35" t="n">
        <f aca="false">T241-C$3</f>
        <v>7141</v>
      </c>
      <c r="V241" s="32" t="n">
        <f aca="false">VLOOKUP($A241,Table,MATCH(V$4,Curves,0))</f>
        <v>0.070859002456139</v>
      </c>
      <c r="W241" s="102" t="n">
        <f aca="false">1/(1+CHOOSE(F$3,(V242+($K$3/10000))/2,(V241+($K$3/10000))/2))^(2*U241/365.25)</f>
        <v>0.256305002088065</v>
      </c>
      <c r="X241" s="35" t="n">
        <f aca="false">IF(AND(mthbeg&lt;=A241,mthend&gt;=A241),1,0)</f>
        <v>0</v>
      </c>
      <c r="Y241" s="35" t="n">
        <f aca="false">S241*X241</f>
        <v>0</v>
      </c>
      <c r="AA241" s="89" t="n">
        <f aca="false">F241*G241</f>
        <v>0</v>
      </c>
      <c r="AB241" s="89" t="n">
        <f aca="false">$F241*H241</f>
        <v>0</v>
      </c>
      <c r="AC241" s="89" t="n">
        <f aca="false">$F241*I241</f>
        <v>0</v>
      </c>
      <c r="AD241" s="89" t="n">
        <f aca="false">$F241*J241</f>
        <v>0</v>
      </c>
      <c r="AE241" s="89" t="n">
        <f aca="false">$F241*K241</f>
        <v>0</v>
      </c>
      <c r="AF241" s="89" t="n">
        <f aca="false">$F241*L241</f>
        <v>0</v>
      </c>
      <c r="AG241" s="89" t="n">
        <f aca="false">$F241*M241</f>
        <v>0</v>
      </c>
      <c r="AH241" s="89" t="n">
        <f aca="false">$F241*N241</f>
        <v>0</v>
      </c>
      <c r="AI241" s="89" t="n">
        <f aca="false">F241*O241</f>
        <v>0</v>
      </c>
      <c r="AJ241" s="93"/>
      <c r="AK241" s="89" t="n">
        <f aca="false">CHOOSE($G$3,AB241-AC241,AC241-AB241)</f>
        <v>0</v>
      </c>
      <c r="AL241" s="89" t="n">
        <f aca="false">CHOOSE($G$3,AE241-AF241,AF241-AE241)</f>
        <v>0</v>
      </c>
      <c r="AM241" s="89" t="n">
        <f aca="false">CHOOSE($G$3,AH241-AI241,AI241-AH241)</f>
        <v>0</v>
      </c>
      <c r="AN241" s="103" t="n">
        <f aca="false">SUM(AK241:AM241)</f>
        <v>0</v>
      </c>
      <c r="AP241" s="89" t="n">
        <f aca="false">CHOOSE($G$3,AA241-AB241,AB241-AA241)</f>
        <v>0</v>
      </c>
      <c r="AQ241" s="89" t="n">
        <f aca="false">CHOOSE($G$3,AD241-AE241,AE241-AD241)</f>
        <v>0</v>
      </c>
      <c r="AR241" s="89" t="n">
        <f aca="false">CHOOSE($G$3,AG241-AH241,AH241-AG241)</f>
        <v>0</v>
      </c>
      <c r="AS241" s="103" t="n">
        <f aca="false">AP241+AQ241+AR241</f>
        <v>0</v>
      </c>
      <c r="AT241" s="103"/>
      <c r="AU241" s="90" t="n">
        <f aca="false">AS241+AN241</f>
        <v>0</v>
      </c>
      <c r="AW241" s="90" t="n">
        <f aca="false">AI241+AF241+AC241</f>
        <v>0</v>
      </c>
      <c r="AX241" s="104"/>
    </row>
    <row r="242" customFormat="false" ht="12" hidden="false" customHeight="true" outlineLevel="0" collapsed="false">
      <c r="A242" s="94" t="n">
        <f aca="false">EDATE(A241,1)</f>
        <v>43891</v>
      </c>
      <c r="B242" s="95" t="n">
        <f aca="false">VLOOKUP(MONTH(A242),Volumes,3)</f>
        <v>10000</v>
      </c>
      <c r="C242" s="96"/>
      <c r="D242" s="97" t="n">
        <f aca="false">B242+C242</f>
        <v>10000</v>
      </c>
      <c r="E242" s="84" t="n">
        <f aca="false">IF(X242=0,0,IF(AND(X242=1,$H$3=1),D242*S242,IF($H$3=2,D242,"N/A")))</f>
        <v>0</v>
      </c>
      <c r="F242" s="84" t="n">
        <f aca="false">E242*W242</f>
        <v>0</v>
      </c>
      <c r="G242" s="32" t="n">
        <f aca="false">VLOOKUP($A242,Table,MATCH(G$4,Curves,0))</f>
        <v>4.0375</v>
      </c>
      <c r="H242" s="98" t="n">
        <f aca="false">G242</f>
        <v>4.0375</v>
      </c>
      <c r="I242" s="99" t="n">
        <f aca="false">H242</f>
        <v>4.0375</v>
      </c>
      <c r="J242" s="32" t="n">
        <f aca="false">VLOOKUP($A242,Table,MATCH(J$4,Curves,0))</f>
        <v>0</v>
      </c>
      <c r="K242" s="98" t="n">
        <f aca="false">J242</f>
        <v>0</v>
      </c>
      <c r="L242" s="99" t="n">
        <f aca="false">K242</f>
        <v>0</v>
      </c>
      <c r="M242" s="32" t="n">
        <f aca="false">VLOOKUP($A242,Table,MATCH(M$4,Curves,0))</f>
        <v>0</v>
      </c>
      <c r="N242" s="98" t="n">
        <f aca="false">VLOOKUP($A242,Table,MATCH(N$4,Curves,0))</f>
        <v>0.02</v>
      </c>
      <c r="O242" s="99" t="n">
        <f aca="false">N242</f>
        <v>0.02</v>
      </c>
      <c r="P242" s="100"/>
      <c r="Q242" s="99" t="n">
        <f aca="false">O242+L242+I242</f>
        <v>4.0575</v>
      </c>
      <c r="R242" s="100"/>
      <c r="S242" s="35" t="n">
        <f aca="false">A243-A242</f>
        <v>31</v>
      </c>
      <c r="T242" s="101" t="n">
        <f aca="false">CHOOSE(F$3,A243+24,A242)</f>
        <v>43946</v>
      </c>
      <c r="U242" s="35" t="n">
        <f aca="false">T242-C$3</f>
        <v>7172</v>
      </c>
      <c r="V242" s="32" t="n">
        <f aca="false">VLOOKUP($A242,Table,MATCH(V$4,Curves,0))</f>
        <v>0.070859002456139</v>
      </c>
      <c r="W242" s="102" t="n">
        <f aca="false">1/(1+CHOOSE(F$3,(V243+($K$3/10000))/2,(V242+($K$3/10000))/2))^(2*U242/365.25)</f>
        <v>0.254794717869172</v>
      </c>
      <c r="X242" s="35" t="n">
        <f aca="false">IF(AND(mthbeg&lt;=A242,mthend&gt;=A242),1,0)</f>
        <v>0</v>
      </c>
      <c r="Y242" s="35" t="n">
        <f aca="false">S242*X242</f>
        <v>0</v>
      </c>
      <c r="AA242" s="89" t="n">
        <f aca="false">F242*G242</f>
        <v>0</v>
      </c>
      <c r="AB242" s="89" t="n">
        <f aca="false">$F242*H242</f>
        <v>0</v>
      </c>
      <c r="AC242" s="89" t="n">
        <f aca="false">$F242*I242</f>
        <v>0</v>
      </c>
      <c r="AD242" s="89" t="n">
        <f aca="false">$F242*J242</f>
        <v>0</v>
      </c>
      <c r="AE242" s="89" t="n">
        <f aca="false">$F242*K242</f>
        <v>0</v>
      </c>
      <c r="AF242" s="89" t="n">
        <f aca="false">$F242*L242</f>
        <v>0</v>
      </c>
      <c r="AG242" s="89" t="n">
        <f aca="false">$F242*M242</f>
        <v>0</v>
      </c>
      <c r="AH242" s="89" t="n">
        <f aca="false">$F242*N242</f>
        <v>0</v>
      </c>
      <c r="AI242" s="89" t="n">
        <f aca="false">F242*O242</f>
        <v>0</v>
      </c>
      <c r="AJ242" s="93"/>
      <c r="AK242" s="89" t="n">
        <f aca="false">CHOOSE($G$3,AB242-AC242,AC242-AB242)</f>
        <v>0</v>
      </c>
      <c r="AL242" s="89" t="n">
        <f aca="false">CHOOSE($G$3,AE242-AF242,AF242-AE242)</f>
        <v>0</v>
      </c>
      <c r="AM242" s="89" t="n">
        <f aca="false">CHOOSE($G$3,AH242-AI242,AI242-AH242)</f>
        <v>0</v>
      </c>
      <c r="AN242" s="103" t="n">
        <f aca="false">SUM(AK242:AM242)</f>
        <v>0</v>
      </c>
      <c r="AP242" s="89" t="n">
        <f aca="false">CHOOSE($G$3,AA242-AB242,AB242-AA242)</f>
        <v>0</v>
      </c>
      <c r="AQ242" s="89" t="n">
        <f aca="false">CHOOSE($G$3,AD242-AE242,AE242-AD242)</f>
        <v>0</v>
      </c>
      <c r="AR242" s="89" t="n">
        <f aca="false">CHOOSE($G$3,AG242-AH242,AH242-AG242)</f>
        <v>0</v>
      </c>
      <c r="AS242" s="103" t="n">
        <f aca="false">AP242+AQ242+AR242</f>
        <v>0</v>
      </c>
      <c r="AT242" s="103"/>
      <c r="AU242" s="90" t="n">
        <f aca="false">AS242+AN242</f>
        <v>0</v>
      </c>
      <c r="AW242" s="90" t="n">
        <f aca="false">AI242+AF242+AC242</f>
        <v>0</v>
      </c>
      <c r="AX242" s="104"/>
    </row>
    <row r="243" customFormat="false" ht="12" hidden="false" customHeight="true" outlineLevel="0" collapsed="false">
      <c r="A243" s="94" t="n">
        <f aca="false">EDATE(A242,1)</f>
        <v>43922</v>
      </c>
      <c r="B243" s="95" t="n">
        <f aca="false">VLOOKUP(MONTH(A243),Volumes,3)</f>
        <v>10000</v>
      </c>
      <c r="C243" s="96"/>
      <c r="D243" s="97" t="n">
        <f aca="false">B243+C243</f>
        <v>10000</v>
      </c>
      <c r="E243" s="84" t="n">
        <f aca="false">IF(X243=0,0,IF(AND(X243=1,$H$3=1),D243*S243,IF($H$3=2,D243,"N/A")))</f>
        <v>0</v>
      </c>
      <c r="F243" s="84" t="n">
        <f aca="false">E243*W243</f>
        <v>0</v>
      </c>
      <c r="G243" s="32" t="n">
        <f aca="false">VLOOKUP($A243,Table,MATCH(G$4,Curves,0))</f>
        <v>4.0375</v>
      </c>
      <c r="H243" s="98" t="n">
        <f aca="false">G243</f>
        <v>4.0375</v>
      </c>
      <c r="I243" s="99" t="n">
        <f aca="false">H243</f>
        <v>4.0375</v>
      </c>
      <c r="J243" s="32" t="n">
        <f aca="false">VLOOKUP($A243,Table,MATCH(J$4,Curves,0))</f>
        <v>0</v>
      </c>
      <c r="K243" s="98" t="n">
        <f aca="false">J243</f>
        <v>0</v>
      </c>
      <c r="L243" s="99" t="n">
        <f aca="false">K243</f>
        <v>0</v>
      </c>
      <c r="M243" s="32" t="n">
        <f aca="false">VLOOKUP($A243,Table,MATCH(M$4,Curves,0))</f>
        <v>0</v>
      </c>
      <c r="N243" s="98" t="n">
        <f aca="false">VLOOKUP($A243,Table,MATCH(N$4,Curves,0))</f>
        <v>0.02</v>
      </c>
      <c r="O243" s="99" t="n">
        <f aca="false">N243</f>
        <v>0.02</v>
      </c>
      <c r="P243" s="100"/>
      <c r="Q243" s="99" t="n">
        <f aca="false">O243+L243+I243</f>
        <v>4.0575</v>
      </c>
      <c r="R243" s="100"/>
      <c r="S243" s="35" t="n">
        <f aca="false">A244-A243</f>
        <v>30</v>
      </c>
      <c r="T243" s="101" t="n">
        <f aca="false">CHOOSE(F$3,A244+24,A243)</f>
        <v>43976</v>
      </c>
      <c r="U243" s="35" t="n">
        <f aca="false">T243-C$3</f>
        <v>7202</v>
      </c>
      <c r="V243" s="32" t="n">
        <f aca="false">VLOOKUP($A243,Table,MATCH(V$4,Curves,0))</f>
        <v>0.070859002456139</v>
      </c>
      <c r="W243" s="102" t="n">
        <f aca="false">1/(1+CHOOSE(F$3,(V244+($K$3/10000))/2,(V243+($K$3/10000))/2))^(2*U243/365.25)</f>
        <v>0.253341626439305</v>
      </c>
      <c r="X243" s="35" t="n">
        <f aca="false">IF(AND(mthbeg&lt;=A243,mthend&gt;=A243),1,0)</f>
        <v>0</v>
      </c>
      <c r="Y243" s="35" t="n">
        <f aca="false">S243*X243</f>
        <v>0</v>
      </c>
      <c r="AA243" s="89" t="n">
        <f aca="false">F243*G243</f>
        <v>0</v>
      </c>
      <c r="AB243" s="89" t="n">
        <f aca="false">$F243*H243</f>
        <v>0</v>
      </c>
      <c r="AC243" s="89" t="n">
        <f aca="false">$F243*I243</f>
        <v>0</v>
      </c>
      <c r="AD243" s="89" t="n">
        <f aca="false">$F243*J243</f>
        <v>0</v>
      </c>
      <c r="AE243" s="89" t="n">
        <f aca="false">$F243*K243</f>
        <v>0</v>
      </c>
      <c r="AF243" s="89" t="n">
        <f aca="false">$F243*L243</f>
        <v>0</v>
      </c>
      <c r="AG243" s="89" t="n">
        <f aca="false">$F243*M243</f>
        <v>0</v>
      </c>
      <c r="AH243" s="89" t="n">
        <f aca="false">$F243*N243</f>
        <v>0</v>
      </c>
      <c r="AI243" s="89" t="n">
        <f aca="false">F243*O243</f>
        <v>0</v>
      </c>
      <c r="AJ243" s="93"/>
      <c r="AK243" s="89" t="n">
        <f aca="false">CHOOSE($G$3,AB243-AC243,AC243-AB243)</f>
        <v>0</v>
      </c>
      <c r="AL243" s="89" t="n">
        <f aca="false">CHOOSE($G$3,AE243-AF243,AF243-AE243)</f>
        <v>0</v>
      </c>
      <c r="AM243" s="89" t="n">
        <f aca="false">CHOOSE($G$3,AH243-AI243,AI243-AH243)</f>
        <v>0</v>
      </c>
      <c r="AN243" s="103" t="n">
        <f aca="false">SUM(AK243:AM243)</f>
        <v>0</v>
      </c>
      <c r="AP243" s="89" t="n">
        <f aca="false">CHOOSE($G$3,AA243-AB243,AB243-AA243)</f>
        <v>0</v>
      </c>
      <c r="AQ243" s="89" t="n">
        <f aca="false">CHOOSE($G$3,AD243-AE243,AE243-AD243)</f>
        <v>0</v>
      </c>
      <c r="AR243" s="89" t="n">
        <f aca="false">CHOOSE($G$3,AG243-AH243,AH243-AG243)</f>
        <v>0</v>
      </c>
      <c r="AS243" s="103" t="n">
        <f aca="false">AP243+AQ243+AR243</f>
        <v>0</v>
      </c>
      <c r="AT243" s="103"/>
      <c r="AU243" s="90" t="n">
        <f aca="false">AS243+AN243</f>
        <v>0</v>
      </c>
      <c r="AW243" s="90" t="n">
        <f aca="false">AI243+AF243+AC243</f>
        <v>0</v>
      </c>
      <c r="AX243" s="104"/>
    </row>
    <row r="244" customFormat="false" ht="12" hidden="false" customHeight="true" outlineLevel="0" collapsed="false">
      <c r="A244" s="94" t="n">
        <f aca="false">EDATE(A243,1)</f>
        <v>43952</v>
      </c>
      <c r="B244" s="95" t="n">
        <f aca="false">VLOOKUP(MONTH(A244),Volumes,3)</f>
        <v>10000</v>
      </c>
      <c r="C244" s="96"/>
      <c r="D244" s="97" t="n">
        <f aca="false">B244+C244</f>
        <v>10000</v>
      </c>
      <c r="E244" s="84" t="n">
        <f aca="false">IF(X244=0,0,IF(AND(X244=1,$H$3=1),D244*S244,IF($H$3=2,D244,"N/A")))</f>
        <v>0</v>
      </c>
      <c r="F244" s="84" t="n">
        <f aca="false">E244*W244</f>
        <v>0</v>
      </c>
      <c r="G244" s="32" t="n">
        <f aca="false">VLOOKUP($A244,Table,MATCH(G$4,Curves,0))</f>
        <v>4.0375</v>
      </c>
      <c r="H244" s="98" t="n">
        <f aca="false">G244</f>
        <v>4.0375</v>
      </c>
      <c r="I244" s="99" t="n">
        <f aca="false">H244</f>
        <v>4.0375</v>
      </c>
      <c r="J244" s="32" t="n">
        <f aca="false">VLOOKUP($A244,Table,MATCH(J$4,Curves,0))</f>
        <v>0</v>
      </c>
      <c r="K244" s="98" t="n">
        <f aca="false">J244</f>
        <v>0</v>
      </c>
      <c r="L244" s="99" t="n">
        <f aca="false">K244</f>
        <v>0</v>
      </c>
      <c r="M244" s="32" t="n">
        <f aca="false">VLOOKUP($A244,Table,MATCH(M$4,Curves,0))</f>
        <v>0</v>
      </c>
      <c r="N244" s="98" t="n">
        <f aca="false">VLOOKUP($A244,Table,MATCH(N$4,Curves,0))</f>
        <v>0.02</v>
      </c>
      <c r="O244" s="99" t="n">
        <f aca="false">N244</f>
        <v>0.02</v>
      </c>
      <c r="P244" s="100"/>
      <c r="Q244" s="99" t="n">
        <f aca="false">O244+L244+I244</f>
        <v>4.0575</v>
      </c>
      <c r="R244" s="100"/>
      <c r="S244" s="35" t="n">
        <f aca="false">A245-A244</f>
        <v>31</v>
      </c>
      <c r="T244" s="101" t="n">
        <f aca="false">CHOOSE(F$3,A245+24,A244)</f>
        <v>44007</v>
      </c>
      <c r="U244" s="35" t="n">
        <f aca="false">T244-C$3</f>
        <v>7233</v>
      </c>
      <c r="V244" s="32" t="n">
        <f aca="false">VLOOKUP($A244,Table,MATCH(V$4,Curves,0))</f>
        <v>0.070859002456139</v>
      </c>
      <c r="W244" s="102" t="n">
        <f aca="false">1/(1+CHOOSE(F$3,(V245+($K$3/10000))/2,(V244+($K$3/10000))/2))^(2*U244/365.25)</f>
        <v>0.251848803992288</v>
      </c>
      <c r="X244" s="35" t="n">
        <f aca="false">IF(AND(mthbeg&lt;=A244,mthend&gt;=A244),1,0)</f>
        <v>0</v>
      </c>
      <c r="Y244" s="35" t="n">
        <f aca="false">S244*X244</f>
        <v>0</v>
      </c>
      <c r="AA244" s="89" t="n">
        <f aca="false">F244*G244</f>
        <v>0</v>
      </c>
      <c r="AB244" s="89" t="n">
        <f aca="false">$F244*H244</f>
        <v>0</v>
      </c>
      <c r="AC244" s="89" t="n">
        <f aca="false">$F244*I244</f>
        <v>0</v>
      </c>
      <c r="AD244" s="89" t="n">
        <f aca="false">$F244*J244</f>
        <v>0</v>
      </c>
      <c r="AE244" s="89" t="n">
        <f aca="false">$F244*K244</f>
        <v>0</v>
      </c>
      <c r="AF244" s="89" t="n">
        <f aca="false">$F244*L244</f>
        <v>0</v>
      </c>
      <c r="AG244" s="89" t="n">
        <f aca="false">$F244*M244</f>
        <v>0</v>
      </c>
      <c r="AH244" s="89" t="n">
        <f aca="false">$F244*N244</f>
        <v>0</v>
      </c>
      <c r="AI244" s="89" t="n">
        <f aca="false">F244*O244</f>
        <v>0</v>
      </c>
      <c r="AJ244" s="93"/>
      <c r="AK244" s="89" t="n">
        <f aca="false">CHOOSE($G$3,AB244-AC244,AC244-AB244)</f>
        <v>0</v>
      </c>
      <c r="AL244" s="89" t="n">
        <f aca="false">CHOOSE($G$3,AE244-AF244,AF244-AE244)</f>
        <v>0</v>
      </c>
      <c r="AM244" s="89" t="n">
        <f aca="false">CHOOSE($G$3,AH244-AI244,AI244-AH244)</f>
        <v>0</v>
      </c>
      <c r="AN244" s="103" t="n">
        <f aca="false">SUM(AK244:AM244)</f>
        <v>0</v>
      </c>
      <c r="AP244" s="89" t="n">
        <f aca="false">CHOOSE($G$3,AA244-AB244,AB244-AA244)</f>
        <v>0</v>
      </c>
      <c r="AQ244" s="89" t="n">
        <f aca="false">CHOOSE($G$3,AD244-AE244,AE244-AD244)</f>
        <v>0</v>
      </c>
      <c r="AR244" s="89" t="n">
        <f aca="false">CHOOSE($G$3,AG244-AH244,AH244-AG244)</f>
        <v>0</v>
      </c>
      <c r="AS244" s="103" t="n">
        <f aca="false">AP244+AQ244+AR244</f>
        <v>0</v>
      </c>
      <c r="AT244" s="103"/>
      <c r="AU244" s="90" t="n">
        <f aca="false">AS244+AN244</f>
        <v>0</v>
      </c>
      <c r="AW244" s="90" t="n">
        <f aca="false">AI244+AF244+AC244</f>
        <v>0</v>
      </c>
      <c r="AX244" s="104"/>
    </row>
    <row r="245" customFormat="false" ht="12" hidden="false" customHeight="true" outlineLevel="0" collapsed="false">
      <c r="A245" s="94" t="n">
        <f aca="false">EDATE(A244,1)</f>
        <v>43983</v>
      </c>
      <c r="B245" s="95" t="n">
        <f aca="false">VLOOKUP(MONTH(A245),Volumes,3)</f>
        <v>10000</v>
      </c>
      <c r="C245" s="96"/>
      <c r="D245" s="97" t="n">
        <f aca="false">B245+C245</f>
        <v>10000</v>
      </c>
      <c r="E245" s="84" t="n">
        <f aca="false">IF(X245=0,0,IF(AND(X245=1,$H$3=1),D245*S245,IF($H$3=2,D245,"N/A")))</f>
        <v>0</v>
      </c>
      <c r="F245" s="84" t="n">
        <f aca="false">E245*W245</f>
        <v>0</v>
      </c>
      <c r="G245" s="32" t="n">
        <f aca="false">VLOOKUP($A245,Table,MATCH(G$4,Curves,0))</f>
        <v>4.0375</v>
      </c>
      <c r="H245" s="98" t="n">
        <f aca="false">G245</f>
        <v>4.0375</v>
      </c>
      <c r="I245" s="99" t="n">
        <f aca="false">H245</f>
        <v>4.0375</v>
      </c>
      <c r="J245" s="32" t="n">
        <f aca="false">VLOOKUP($A245,Table,MATCH(J$4,Curves,0))</f>
        <v>0</v>
      </c>
      <c r="K245" s="98" t="n">
        <f aca="false">J245</f>
        <v>0</v>
      </c>
      <c r="L245" s="99" t="n">
        <f aca="false">K245</f>
        <v>0</v>
      </c>
      <c r="M245" s="32" t="n">
        <f aca="false">VLOOKUP($A245,Table,MATCH(M$4,Curves,0))</f>
        <v>0</v>
      </c>
      <c r="N245" s="98" t="n">
        <f aca="false">VLOOKUP($A245,Table,MATCH(N$4,Curves,0))</f>
        <v>0.02</v>
      </c>
      <c r="O245" s="99" t="n">
        <f aca="false">N245</f>
        <v>0.02</v>
      </c>
      <c r="P245" s="100"/>
      <c r="Q245" s="99" t="n">
        <f aca="false">O245+L245+I245</f>
        <v>4.0575</v>
      </c>
      <c r="R245" s="100"/>
      <c r="S245" s="35" t="n">
        <f aca="false">A246-A245</f>
        <v>30</v>
      </c>
      <c r="T245" s="101" t="n">
        <f aca="false">CHOOSE(F$3,A246+24,A245)</f>
        <v>44037</v>
      </c>
      <c r="U245" s="35" t="n">
        <f aca="false">T245-C$3</f>
        <v>7263</v>
      </c>
      <c r="V245" s="32" t="n">
        <f aca="false">VLOOKUP($A245,Table,MATCH(V$4,Curves,0))</f>
        <v>0.070859002456139</v>
      </c>
      <c r="W245" s="102" t="n">
        <f aca="false">1/(1+CHOOSE(F$3,(V246+($K$3/10000))/2,(V245+($K$3/10000))/2))^(2*U245/365.25)</f>
        <v>0.250412513076354</v>
      </c>
      <c r="X245" s="35" t="n">
        <f aca="false">IF(AND(mthbeg&lt;=A245,mthend&gt;=A245),1,0)</f>
        <v>0</v>
      </c>
      <c r="Y245" s="35" t="n">
        <f aca="false">S245*X245</f>
        <v>0</v>
      </c>
      <c r="AA245" s="89" t="n">
        <f aca="false">F245*G245</f>
        <v>0</v>
      </c>
      <c r="AB245" s="89" t="n">
        <f aca="false">$F245*H245</f>
        <v>0</v>
      </c>
      <c r="AC245" s="89" t="n">
        <f aca="false">$F245*I245</f>
        <v>0</v>
      </c>
      <c r="AD245" s="89" t="n">
        <f aca="false">$F245*J245</f>
        <v>0</v>
      </c>
      <c r="AE245" s="89" t="n">
        <f aca="false">$F245*K245</f>
        <v>0</v>
      </c>
      <c r="AF245" s="89" t="n">
        <f aca="false">$F245*L245</f>
        <v>0</v>
      </c>
      <c r="AG245" s="89" t="n">
        <f aca="false">$F245*M245</f>
        <v>0</v>
      </c>
      <c r="AH245" s="89" t="n">
        <f aca="false">$F245*N245</f>
        <v>0</v>
      </c>
      <c r="AI245" s="89" t="n">
        <f aca="false">F245*O245</f>
        <v>0</v>
      </c>
      <c r="AJ245" s="93"/>
      <c r="AK245" s="89" t="n">
        <f aca="false">CHOOSE($G$3,AB245-AC245,AC245-AB245)</f>
        <v>0</v>
      </c>
      <c r="AL245" s="89" t="n">
        <f aca="false">CHOOSE($G$3,AE245-AF245,AF245-AE245)</f>
        <v>0</v>
      </c>
      <c r="AM245" s="89" t="n">
        <f aca="false">CHOOSE($G$3,AH245-AI245,AI245-AH245)</f>
        <v>0</v>
      </c>
      <c r="AN245" s="103" t="n">
        <f aca="false">SUM(AK245:AM245)</f>
        <v>0</v>
      </c>
      <c r="AP245" s="89" t="n">
        <f aca="false">CHOOSE($G$3,AA245-AB245,AB245-AA245)</f>
        <v>0</v>
      </c>
      <c r="AQ245" s="89" t="n">
        <f aca="false">CHOOSE($G$3,AD245-AE245,AE245-AD245)</f>
        <v>0</v>
      </c>
      <c r="AR245" s="89" t="n">
        <f aca="false">CHOOSE($G$3,AG245-AH245,AH245-AG245)</f>
        <v>0</v>
      </c>
      <c r="AS245" s="103" t="n">
        <f aca="false">AP245+AQ245+AR245</f>
        <v>0</v>
      </c>
      <c r="AT245" s="103"/>
      <c r="AU245" s="90" t="n">
        <f aca="false">AS245+AN245</f>
        <v>0</v>
      </c>
      <c r="AW245" s="90" t="n">
        <f aca="false">AI245+AF245+AC245</f>
        <v>0</v>
      </c>
      <c r="AX245" s="104"/>
    </row>
    <row r="246" customFormat="false" ht="12" hidden="false" customHeight="true" outlineLevel="0" collapsed="false">
      <c r="A246" s="94" t="n">
        <f aca="false">EDATE(A245,1)</f>
        <v>44013</v>
      </c>
      <c r="B246" s="95" t="n">
        <f aca="false">VLOOKUP(MONTH(A246),Volumes,3)</f>
        <v>10000</v>
      </c>
      <c r="C246" s="96"/>
      <c r="D246" s="97" t="n">
        <f aca="false">B246+C246</f>
        <v>10000</v>
      </c>
      <c r="E246" s="84" t="n">
        <f aca="false">IF(X246=0,0,IF(AND(X246=1,$H$3=1),D246*S246,IF($H$3=2,D246,"N/A")))</f>
        <v>0</v>
      </c>
      <c r="F246" s="84" t="n">
        <f aca="false">E246*W246</f>
        <v>0</v>
      </c>
      <c r="G246" s="32" t="n">
        <f aca="false">VLOOKUP($A246,Table,MATCH(G$4,Curves,0))</f>
        <v>4.0375</v>
      </c>
      <c r="H246" s="98" t="n">
        <f aca="false">G246</f>
        <v>4.0375</v>
      </c>
      <c r="I246" s="99" t="n">
        <f aca="false">H246</f>
        <v>4.0375</v>
      </c>
      <c r="J246" s="32" t="n">
        <f aca="false">VLOOKUP($A246,Table,MATCH(J$4,Curves,0))</f>
        <v>0</v>
      </c>
      <c r="K246" s="98" t="n">
        <f aca="false">J246</f>
        <v>0</v>
      </c>
      <c r="L246" s="99" t="n">
        <f aca="false">K246</f>
        <v>0</v>
      </c>
      <c r="M246" s="32" t="n">
        <f aca="false">VLOOKUP($A246,Table,MATCH(M$4,Curves,0))</f>
        <v>0</v>
      </c>
      <c r="N246" s="98" t="n">
        <f aca="false">VLOOKUP($A246,Table,MATCH(N$4,Curves,0))</f>
        <v>0.02</v>
      </c>
      <c r="O246" s="99" t="n">
        <f aca="false">N246</f>
        <v>0.02</v>
      </c>
      <c r="P246" s="100"/>
      <c r="Q246" s="99" t="n">
        <f aca="false">O246+L246+I246</f>
        <v>4.0575</v>
      </c>
      <c r="R246" s="100"/>
      <c r="S246" s="35" t="n">
        <f aca="false">A247-A246</f>
        <v>31</v>
      </c>
      <c r="T246" s="101" t="n">
        <f aca="false">CHOOSE(F$3,A247+24,A246)</f>
        <v>44068</v>
      </c>
      <c r="U246" s="35" t="n">
        <f aca="false">T246-C$3</f>
        <v>7294</v>
      </c>
      <c r="V246" s="32" t="n">
        <f aca="false">VLOOKUP($A246,Table,MATCH(V$4,Curves,0))</f>
        <v>0.070859002456139</v>
      </c>
      <c r="W246" s="102" t="n">
        <f aca="false">1/(1+CHOOSE(F$3,(V247+($K$3/10000))/2,(V246+($K$3/10000))/2))^(2*U246/365.25)</f>
        <v>0.248936950509758</v>
      </c>
      <c r="X246" s="35" t="n">
        <f aca="false">IF(AND(mthbeg&lt;=A246,mthend&gt;=A246),1,0)</f>
        <v>0</v>
      </c>
      <c r="Y246" s="35" t="n">
        <f aca="false">S246*X246</f>
        <v>0</v>
      </c>
      <c r="AA246" s="89" t="n">
        <f aca="false">F246*G246</f>
        <v>0</v>
      </c>
      <c r="AB246" s="89" t="n">
        <f aca="false">$F246*H246</f>
        <v>0</v>
      </c>
      <c r="AC246" s="89" t="n">
        <f aca="false">$F246*I246</f>
        <v>0</v>
      </c>
      <c r="AD246" s="89" t="n">
        <f aca="false">$F246*J246</f>
        <v>0</v>
      </c>
      <c r="AE246" s="89" t="n">
        <f aca="false">$F246*K246</f>
        <v>0</v>
      </c>
      <c r="AF246" s="89" t="n">
        <f aca="false">$F246*L246</f>
        <v>0</v>
      </c>
      <c r="AG246" s="89" t="n">
        <f aca="false">$F246*M246</f>
        <v>0</v>
      </c>
      <c r="AH246" s="89" t="n">
        <f aca="false">$F246*N246</f>
        <v>0</v>
      </c>
      <c r="AI246" s="89" t="n">
        <f aca="false">F246*O246</f>
        <v>0</v>
      </c>
      <c r="AJ246" s="93"/>
      <c r="AK246" s="89" t="n">
        <f aca="false">CHOOSE($G$3,AB246-AC246,AC246-AB246)</f>
        <v>0</v>
      </c>
      <c r="AL246" s="89" t="n">
        <f aca="false">CHOOSE($G$3,AE246-AF246,AF246-AE246)</f>
        <v>0</v>
      </c>
      <c r="AM246" s="89" t="n">
        <f aca="false">CHOOSE($G$3,AH246-AI246,AI246-AH246)</f>
        <v>0</v>
      </c>
      <c r="AN246" s="103" t="n">
        <f aca="false">SUM(AK246:AM246)</f>
        <v>0</v>
      </c>
      <c r="AP246" s="89" t="n">
        <f aca="false">CHOOSE($G$3,AA246-AB246,AB246-AA246)</f>
        <v>0</v>
      </c>
      <c r="AQ246" s="89" t="n">
        <f aca="false">CHOOSE($G$3,AD246-AE246,AE246-AD246)</f>
        <v>0</v>
      </c>
      <c r="AR246" s="89" t="n">
        <f aca="false">CHOOSE($G$3,AG246-AH246,AH246-AG246)</f>
        <v>0</v>
      </c>
      <c r="AS246" s="103" t="n">
        <f aca="false">AP246+AQ246+AR246</f>
        <v>0</v>
      </c>
      <c r="AT246" s="103"/>
      <c r="AU246" s="90" t="n">
        <f aca="false">AS246+AN246</f>
        <v>0</v>
      </c>
      <c r="AW246" s="90" t="n">
        <f aca="false">AI246+AF246+AC246</f>
        <v>0</v>
      </c>
      <c r="AX246" s="104"/>
    </row>
    <row r="247" customFormat="false" ht="12" hidden="false" customHeight="true" outlineLevel="0" collapsed="false">
      <c r="A247" s="94" t="n">
        <f aca="false">EDATE(A246,1)</f>
        <v>44044</v>
      </c>
      <c r="B247" s="95" t="n">
        <f aca="false">VLOOKUP(MONTH(A247),Volumes,3)</f>
        <v>10000</v>
      </c>
      <c r="C247" s="96"/>
      <c r="D247" s="97" t="n">
        <f aca="false">B247+C247</f>
        <v>10000</v>
      </c>
      <c r="E247" s="84" t="n">
        <f aca="false">IF(X247=0,0,IF(AND(X247=1,$H$3=1),D247*S247,IF($H$3=2,D247,"N/A")))</f>
        <v>0</v>
      </c>
      <c r="F247" s="84" t="n">
        <f aca="false">E247*W247</f>
        <v>0</v>
      </c>
      <c r="G247" s="32" t="n">
        <f aca="false">VLOOKUP($A247,Table,MATCH(G$4,Curves,0))</f>
        <v>4.0375</v>
      </c>
      <c r="H247" s="98" t="n">
        <f aca="false">G247</f>
        <v>4.0375</v>
      </c>
      <c r="I247" s="99" t="n">
        <f aca="false">H247</f>
        <v>4.0375</v>
      </c>
      <c r="J247" s="32" t="n">
        <f aca="false">VLOOKUP($A247,Table,MATCH(J$4,Curves,0))</f>
        <v>0</v>
      </c>
      <c r="K247" s="98" t="n">
        <f aca="false">J247</f>
        <v>0</v>
      </c>
      <c r="L247" s="99" t="n">
        <f aca="false">K247</f>
        <v>0</v>
      </c>
      <c r="M247" s="32" t="n">
        <f aca="false">VLOOKUP($A247,Table,MATCH(M$4,Curves,0))</f>
        <v>0</v>
      </c>
      <c r="N247" s="98" t="n">
        <f aca="false">VLOOKUP($A247,Table,MATCH(N$4,Curves,0))</f>
        <v>0.02</v>
      </c>
      <c r="O247" s="99" t="n">
        <f aca="false">N247</f>
        <v>0.02</v>
      </c>
      <c r="P247" s="100"/>
      <c r="Q247" s="99" t="n">
        <f aca="false">O247+L247+I247</f>
        <v>4.0575</v>
      </c>
      <c r="R247" s="100"/>
      <c r="S247" s="35" t="n">
        <f aca="false">A248-A247</f>
        <v>31</v>
      </c>
      <c r="T247" s="101" t="n">
        <f aca="false">CHOOSE(F$3,A248+24,A247)</f>
        <v>44099</v>
      </c>
      <c r="U247" s="35" t="n">
        <f aca="false">T247-C$3</f>
        <v>7325</v>
      </c>
      <c r="V247" s="32" t="n">
        <f aca="false">VLOOKUP($A247,Table,MATCH(V$4,Curves,0))</f>
        <v>0.070859002456139</v>
      </c>
      <c r="W247" s="102" t="n">
        <f aca="false">1/(1+CHOOSE(F$3,(V248+($K$3/10000))/2,(V247+($K$3/10000))/2))^(2*U247/365.25)</f>
        <v>0.247470082735851</v>
      </c>
      <c r="X247" s="35" t="n">
        <f aca="false">IF(AND(mthbeg&lt;=A247,mthend&gt;=A247),1,0)</f>
        <v>0</v>
      </c>
      <c r="Y247" s="35" t="n">
        <f aca="false">S247*X247</f>
        <v>0</v>
      </c>
      <c r="AA247" s="89" t="n">
        <f aca="false">F247*G247</f>
        <v>0</v>
      </c>
      <c r="AB247" s="89" t="n">
        <f aca="false">$F247*H247</f>
        <v>0</v>
      </c>
      <c r="AC247" s="89" t="n">
        <f aca="false">$F247*I247</f>
        <v>0</v>
      </c>
      <c r="AD247" s="89" t="n">
        <f aca="false">$F247*J247</f>
        <v>0</v>
      </c>
      <c r="AE247" s="89" t="n">
        <f aca="false">$F247*K247</f>
        <v>0</v>
      </c>
      <c r="AF247" s="89" t="n">
        <f aca="false">$F247*L247</f>
        <v>0</v>
      </c>
      <c r="AG247" s="89" t="n">
        <f aca="false">$F247*M247</f>
        <v>0</v>
      </c>
      <c r="AH247" s="89" t="n">
        <f aca="false">$F247*N247</f>
        <v>0</v>
      </c>
      <c r="AI247" s="89" t="n">
        <f aca="false">F247*O247</f>
        <v>0</v>
      </c>
      <c r="AJ247" s="93"/>
      <c r="AK247" s="89" t="n">
        <f aca="false">CHOOSE($G$3,AB247-AC247,AC247-AB247)</f>
        <v>0</v>
      </c>
      <c r="AL247" s="89" t="n">
        <f aca="false">CHOOSE($G$3,AE247-AF247,AF247-AE247)</f>
        <v>0</v>
      </c>
      <c r="AM247" s="89" t="n">
        <f aca="false">CHOOSE($G$3,AH247-AI247,AI247-AH247)</f>
        <v>0</v>
      </c>
      <c r="AN247" s="103" t="n">
        <f aca="false">SUM(AK247:AM247)</f>
        <v>0</v>
      </c>
      <c r="AP247" s="89" t="n">
        <f aca="false">CHOOSE($G$3,AA247-AB247,AB247-AA247)</f>
        <v>0</v>
      </c>
      <c r="AQ247" s="89" t="n">
        <f aca="false">CHOOSE($G$3,AD247-AE247,AE247-AD247)</f>
        <v>0</v>
      </c>
      <c r="AR247" s="89" t="n">
        <f aca="false">CHOOSE($G$3,AG247-AH247,AH247-AG247)</f>
        <v>0</v>
      </c>
      <c r="AS247" s="103" t="n">
        <f aca="false">AP247+AQ247+AR247</f>
        <v>0</v>
      </c>
      <c r="AT247" s="103"/>
      <c r="AU247" s="90" t="n">
        <f aca="false">AS247+AN247</f>
        <v>0</v>
      </c>
      <c r="AW247" s="90" t="n">
        <f aca="false">AI247+AF247+AC247</f>
        <v>0</v>
      </c>
      <c r="AX247" s="104"/>
    </row>
    <row r="248" customFormat="false" ht="12" hidden="false" customHeight="true" outlineLevel="0" collapsed="false">
      <c r="A248" s="94" t="n">
        <f aca="false">EDATE(A247,1)</f>
        <v>44075</v>
      </c>
      <c r="B248" s="95" t="n">
        <f aca="false">VLOOKUP(MONTH(A248),Volumes,3)</f>
        <v>10000</v>
      </c>
      <c r="C248" s="96"/>
      <c r="D248" s="97" t="n">
        <f aca="false">B248+C248</f>
        <v>10000</v>
      </c>
      <c r="E248" s="84" t="n">
        <f aca="false">IF(X248=0,0,IF(AND(X248=1,$H$3=1),D248*S248,IF($H$3=2,D248,"N/A")))</f>
        <v>0</v>
      </c>
      <c r="F248" s="84" t="n">
        <f aca="false">E248*W248</f>
        <v>0</v>
      </c>
      <c r="G248" s="32" t="n">
        <f aca="false">VLOOKUP($A248,Table,MATCH(G$4,Curves,0))</f>
        <v>4.0375</v>
      </c>
      <c r="H248" s="98" t="n">
        <f aca="false">G248</f>
        <v>4.0375</v>
      </c>
      <c r="I248" s="99" t="n">
        <f aca="false">H248</f>
        <v>4.0375</v>
      </c>
      <c r="J248" s="32" t="n">
        <f aca="false">VLOOKUP($A248,Table,MATCH(J$4,Curves,0))</f>
        <v>0</v>
      </c>
      <c r="K248" s="98" t="n">
        <f aca="false">J248</f>
        <v>0</v>
      </c>
      <c r="L248" s="99" t="n">
        <f aca="false">K248</f>
        <v>0</v>
      </c>
      <c r="M248" s="32" t="n">
        <f aca="false">VLOOKUP($A248,Table,MATCH(M$4,Curves,0))</f>
        <v>0</v>
      </c>
      <c r="N248" s="98" t="n">
        <f aca="false">VLOOKUP($A248,Table,MATCH(N$4,Curves,0))</f>
        <v>0.02</v>
      </c>
      <c r="O248" s="99" t="n">
        <f aca="false">N248</f>
        <v>0.02</v>
      </c>
      <c r="P248" s="100"/>
      <c r="Q248" s="99" t="n">
        <f aca="false">O248+L248+I248</f>
        <v>4.0575</v>
      </c>
      <c r="R248" s="100"/>
      <c r="S248" s="35" t="n">
        <f aca="false">A249-A248</f>
        <v>30</v>
      </c>
      <c r="T248" s="101" t="n">
        <f aca="false">CHOOSE(F$3,A249+24,A248)</f>
        <v>44129</v>
      </c>
      <c r="U248" s="35" t="n">
        <f aca="false">T248-C$3</f>
        <v>7355</v>
      </c>
      <c r="V248" s="32" t="n">
        <f aca="false">VLOOKUP($A248,Table,MATCH(V$4,Curves,0))</f>
        <v>0.070859002456139</v>
      </c>
      <c r="W248" s="102" t="n">
        <f aca="false">1/(1+CHOOSE(F$3,(V249+($K$3/10000))/2,(V248+($K$3/10000))/2))^(2*U248/365.25)</f>
        <v>0.24605876361833</v>
      </c>
      <c r="X248" s="35" t="n">
        <f aca="false">IF(AND(mthbeg&lt;=A248,mthend&gt;=A248),1,0)</f>
        <v>0</v>
      </c>
      <c r="Y248" s="35" t="n">
        <f aca="false">S248*X248</f>
        <v>0</v>
      </c>
      <c r="AA248" s="89" t="n">
        <f aca="false">F248*G248</f>
        <v>0</v>
      </c>
      <c r="AB248" s="89" t="n">
        <f aca="false">$F248*H248</f>
        <v>0</v>
      </c>
      <c r="AC248" s="89" t="n">
        <f aca="false">$F248*I248</f>
        <v>0</v>
      </c>
      <c r="AD248" s="89" t="n">
        <f aca="false">$F248*J248</f>
        <v>0</v>
      </c>
      <c r="AE248" s="89" t="n">
        <f aca="false">$F248*K248</f>
        <v>0</v>
      </c>
      <c r="AF248" s="89" t="n">
        <f aca="false">$F248*L248</f>
        <v>0</v>
      </c>
      <c r="AG248" s="89" t="n">
        <f aca="false">$F248*M248</f>
        <v>0</v>
      </c>
      <c r="AH248" s="89" t="n">
        <f aca="false">$F248*N248</f>
        <v>0</v>
      </c>
      <c r="AI248" s="89" t="n">
        <f aca="false">F248*O248</f>
        <v>0</v>
      </c>
      <c r="AJ248" s="93"/>
      <c r="AK248" s="89" t="n">
        <f aca="false">CHOOSE($G$3,AB248-AC248,AC248-AB248)</f>
        <v>0</v>
      </c>
      <c r="AL248" s="89" t="n">
        <f aca="false">CHOOSE($G$3,AE248-AF248,AF248-AE248)</f>
        <v>0</v>
      </c>
      <c r="AM248" s="89" t="n">
        <f aca="false">CHOOSE($G$3,AH248-AI248,AI248-AH248)</f>
        <v>0</v>
      </c>
      <c r="AN248" s="103" t="n">
        <f aca="false">SUM(AK248:AM248)</f>
        <v>0</v>
      </c>
      <c r="AP248" s="89" t="n">
        <f aca="false">CHOOSE($G$3,AA248-AB248,AB248-AA248)</f>
        <v>0</v>
      </c>
      <c r="AQ248" s="89" t="n">
        <f aca="false">CHOOSE($G$3,AD248-AE248,AE248-AD248)</f>
        <v>0</v>
      </c>
      <c r="AR248" s="89" t="n">
        <f aca="false">CHOOSE($G$3,AG248-AH248,AH248-AG248)</f>
        <v>0</v>
      </c>
      <c r="AS248" s="103" t="n">
        <f aca="false">AP248+AQ248+AR248</f>
        <v>0</v>
      </c>
      <c r="AT248" s="103"/>
      <c r="AU248" s="90" t="n">
        <f aca="false">AS248+AN248</f>
        <v>0</v>
      </c>
      <c r="AW248" s="90" t="n">
        <f aca="false">AI248+AF248+AC248</f>
        <v>0</v>
      </c>
      <c r="AX248" s="104"/>
    </row>
    <row r="249" customFormat="false" ht="12" hidden="false" customHeight="true" outlineLevel="0" collapsed="false">
      <c r="A249" s="94" t="n">
        <f aca="false">EDATE(A248,1)</f>
        <v>44105</v>
      </c>
      <c r="B249" s="95" t="n">
        <f aca="false">VLOOKUP(MONTH(A249),Volumes,3)</f>
        <v>10000</v>
      </c>
      <c r="C249" s="96"/>
      <c r="D249" s="97" t="n">
        <f aca="false">B249+C249</f>
        <v>10000</v>
      </c>
      <c r="E249" s="84" t="n">
        <f aca="false">IF(X249=0,0,IF(AND(X249=1,$H$3=1),D249*S249,IF($H$3=2,D249,"N/A")))</f>
        <v>0</v>
      </c>
      <c r="F249" s="84" t="n">
        <f aca="false">E249*W249</f>
        <v>0</v>
      </c>
      <c r="G249" s="32" t="n">
        <f aca="false">VLOOKUP($A249,Table,MATCH(G$4,Curves,0))</f>
        <v>4.0375</v>
      </c>
      <c r="H249" s="98" t="n">
        <f aca="false">G249</f>
        <v>4.0375</v>
      </c>
      <c r="I249" s="99" t="n">
        <f aca="false">H249</f>
        <v>4.0375</v>
      </c>
      <c r="J249" s="32" t="n">
        <f aca="false">VLOOKUP($A249,Table,MATCH(J$4,Curves,0))</f>
        <v>0</v>
      </c>
      <c r="K249" s="98" t="n">
        <f aca="false">J249</f>
        <v>0</v>
      </c>
      <c r="L249" s="99" t="n">
        <f aca="false">K249</f>
        <v>0</v>
      </c>
      <c r="M249" s="32" t="n">
        <f aca="false">VLOOKUP($A249,Table,MATCH(M$4,Curves,0))</f>
        <v>0</v>
      </c>
      <c r="N249" s="98" t="n">
        <f aca="false">VLOOKUP($A249,Table,MATCH(N$4,Curves,0))</f>
        <v>0.02</v>
      </c>
      <c r="O249" s="99" t="n">
        <f aca="false">N249</f>
        <v>0.02</v>
      </c>
      <c r="P249" s="100"/>
      <c r="Q249" s="99" t="n">
        <f aca="false">O249+L249+I249</f>
        <v>4.0575</v>
      </c>
      <c r="R249" s="100"/>
      <c r="S249" s="35" t="n">
        <f aca="false">A250-A249</f>
        <v>31</v>
      </c>
      <c r="T249" s="101" t="n">
        <f aca="false">CHOOSE(F$3,A250+24,A249)</f>
        <v>44160</v>
      </c>
      <c r="U249" s="35" t="n">
        <f aca="false">T249-C$3</f>
        <v>7386</v>
      </c>
      <c r="V249" s="32" t="n">
        <f aca="false">VLOOKUP($A249,Table,MATCH(V$4,Curves,0))</f>
        <v>0.070859002456139</v>
      </c>
      <c r="W249" s="102" t="n">
        <f aca="false">1/(1+CHOOSE(F$3,(V250+($K$3/10000))/2,(V249+($K$3/10000))/2))^(2*U249/365.25)</f>
        <v>0.244608855639222</v>
      </c>
      <c r="X249" s="35" t="n">
        <f aca="false">IF(AND(mthbeg&lt;=A249,mthend&gt;=A249),1,0)</f>
        <v>0</v>
      </c>
      <c r="Y249" s="35" t="n">
        <f aca="false">S249*X249</f>
        <v>0</v>
      </c>
      <c r="AA249" s="89" t="n">
        <f aca="false">F249*G249</f>
        <v>0</v>
      </c>
      <c r="AB249" s="89" t="n">
        <f aca="false">$F249*H249</f>
        <v>0</v>
      </c>
      <c r="AC249" s="89" t="n">
        <f aca="false">$F249*I249</f>
        <v>0</v>
      </c>
      <c r="AD249" s="89" t="n">
        <f aca="false">$F249*J249</f>
        <v>0</v>
      </c>
      <c r="AE249" s="89" t="n">
        <f aca="false">$F249*K249</f>
        <v>0</v>
      </c>
      <c r="AF249" s="89" t="n">
        <f aca="false">$F249*L249</f>
        <v>0</v>
      </c>
      <c r="AG249" s="89" t="n">
        <f aca="false">$F249*M249</f>
        <v>0</v>
      </c>
      <c r="AH249" s="89" t="n">
        <f aca="false">$F249*N249</f>
        <v>0</v>
      </c>
      <c r="AI249" s="89" t="n">
        <f aca="false">F249*O249</f>
        <v>0</v>
      </c>
      <c r="AJ249" s="93"/>
      <c r="AK249" s="89" t="n">
        <f aca="false">CHOOSE($G$3,AB249-AC249,AC249-AB249)</f>
        <v>0</v>
      </c>
      <c r="AL249" s="89" t="n">
        <f aca="false">CHOOSE($G$3,AE249-AF249,AF249-AE249)</f>
        <v>0</v>
      </c>
      <c r="AM249" s="89" t="n">
        <f aca="false">CHOOSE($G$3,AH249-AI249,AI249-AH249)</f>
        <v>0</v>
      </c>
      <c r="AN249" s="103" t="n">
        <f aca="false">SUM(AK249:AM249)</f>
        <v>0</v>
      </c>
      <c r="AP249" s="89" t="n">
        <f aca="false">CHOOSE($G$3,AA249-AB249,AB249-AA249)</f>
        <v>0</v>
      </c>
      <c r="AQ249" s="89" t="n">
        <f aca="false">CHOOSE($G$3,AD249-AE249,AE249-AD249)</f>
        <v>0</v>
      </c>
      <c r="AR249" s="89" t="n">
        <f aca="false">CHOOSE($G$3,AG249-AH249,AH249-AG249)</f>
        <v>0</v>
      </c>
      <c r="AS249" s="103" t="n">
        <f aca="false">AP249+AQ249+AR249</f>
        <v>0</v>
      </c>
      <c r="AT249" s="103"/>
      <c r="AU249" s="90" t="n">
        <f aca="false">AS249+AN249</f>
        <v>0</v>
      </c>
      <c r="AW249" s="90" t="n">
        <f aca="false">AI249+AF249+AC249</f>
        <v>0</v>
      </c>
      <c r="AX249" s="104"/>
    </row>
    <row r="250" customFormat="false" ht="12" hidden="false" customHeight="true" outlineLevel="0" collapsed="false">
      <c r="A250" s="94" t="n">
        <f aca="false">EDATE(A249,1)</f>
        <v>44136</v>
      </c>
      <c r="B250" s="95" t="n">
        <f aca="false">VLOOKUP(MONTH(A250),Volumes,3)</f>
        <v>10000</v>
      </c>
      <c r="C250" s="96"/>
      <c r="D250" s="97" t="n">
        <f aca="false">B250+C250</f>
        <v>10000</v>
      </c>
      <c r="E250" s="84" t="n">
        <f aca="false">IF(X250=0,0,IF(AND(X250=1,$H$3=1),D250*S250,IF($H$3=2,D250,"N/A")))</f>
        <v>0</v>
      </c>
      <c r="F250" s="84" t="n">
        <f aca="false">E250*W250</f>
        <v>0</v>
      </c>
      <c r="G250" s="32" t="n">
        <f aca="false">VLOOKUP($A250,Table,MATCH(G$4,Curves,0))</f>
        <v>4.0375</v>
      </c>
      <c r="H250" s="98" t="n">
        <f aca="false">G250</f>
        <v>4.0375</v>
      </c>
      <c r="I250" s="99" t="n">
        <f aca="false">H250</f>
        <v>4.0375</v>
      </c>
      <c r="J250" s="32" t="n">
        <f aca="false">VLOOKUP($A250,Table,MATCH(J$4,Curves,0))</f>
        <v>0</v>
      </c>
      <c r="K250" s="98" t="n">
        <f aca="false">J250</f>
        <v>0</v>
      </c>
      <c r="L250" s="99" t="n">
        <f aca="false">K250</f>
        <v>0</v>
      </c>
      <c r="M250" s="32" t="n">
        <f aca="false">VLOOKUP($A250,Table,MATCH(M$4,Curves,0))</f>
        <v>0</v>
      </c>
      <c r="N250" s="98" t="n">
        <f aca="false">VLOOKUP($A250,Table,MATCH(N$4,Curves,0))</f>
        <v>0.02</v>
      </c>
      <c r="O250" s="99" t="n">
        <f aca="false">N250</f>
        <v>0.02</v>
      </c>
      <c r="P250" s="100"/>
      <c r="Q250" s="99" t="n">
        <f aca="false">O250+L250+I250</f>
        <v>4.0575</v>
      </c>
      <c r="R250" s="100"/>
      <c r="S250" s="35" t="n">
        <f aca="false">A251-A250</f>
        <v>30</v>
      </c>
      <c r="T250" s="101" t="n">
        <f aca="false">CHOOSE(F$3,A251+24,A250)</f>
        <v>44190</v>
      </c>
      <c r="U250" s="35" t="n">
        <f aca="false">T250-C$3</f>
        <v>7416</v>
      </c>
      <c r="V250" s="32" t="n">
        <f aca="false">VLOOKUP($A250,Table,MATCH(V$4,Curves,0))</f>
        <v>0.070859002456139</v>
      </c>
      <c r="W250" s="102" t="n">
        <f aca="false">1/(1+CHOOSE(F$3,(V251+($K$3/10000))/2,(V250+($K$3/10000))/2))^(2*U250/365.25)</f>
        <v>0.243213854067872</v>
      </c>
      <c r="X250" s="35" t="n">
        <f aca="false">IF(AND(mthbeg&lt;=A250,mthend&gt;=A250),1,0)</f>
        <v>0</v>
      </c>
      <c r="Y250" s="35" t="n">
        <f aca="false">S250*X250</f>
        <v>0</v>
      </c>
      <c r="AA250" s="89" t="n">
        <f aca="false">F250*G250</f>
        <v>0</v>
      </c>
      <c r="AB250" s="89" t="n">
        <f aca="false">$F250*H250</f>
        <v>0</v>
      </c>
      <c r="AC250" s="89" t="n">
        <f aca="false">$F250*I250</f>
        <v>0</v>
      </c>
      <c r="AD250" s="89" t="n">
        <f aca="false">$F250*J250</f>
        <v>0</v>
      </c>
      <c r="AE250" s="89" t="n">
        <f aca="false">$F250*K250</f>
        <v>0</v>
      </c>
      <c r="AF250" s="89" t="n">
        <f aca="false">$F250*L250</f>
        <v>0</v>
      </c>
      <c r="AG250" s="89" t="n">
        <f aca="false">$F250*M250</f>
        <v>0</v>
      </c>
      <c r="AH250" s="89" t="n">
        <f aca="false">$F250*N250</f>
        <v>0</v>
      </c>
      <c r="AI250" s="89" t="n">
        <f aca="false">F250*O250</f>
        <v>0</v>
      </c>
      <c r="AJ250" s="93"/>
      <c r="AK250" s="89" t="n">
        <f aca="false">CHOOSE($G$3,AB250-AC250,AC250-AB250)</f>
        <v>0</v>
      </c>
      <c r="AL250" s="89" t="n">
        <f aca="false">CHOOSE($G$3,AE250-AF250,AF250-AE250)</f>
        <v>0</v>
      </c>
      <c r="AM250" s="89" t="n">
        <f aca="false">CHOOSE($G$3,AH250-AI250,AI250-AH250)</f>
        <v>0</v>
      </c>
      <c r="AN250" s="103" t="n">
        <f aca="false">SUM(AK250:AM250)</f>
        <v>0</v>
      </c>
      <c r="AP250" s="89" t="n">
        <f aca="false">CHOOSE($G$3,AA250-AB250,AB250-AA250)</f>
        <v>0</v>
      </c>
      <c r="AQ250" s="89" t="n">
        <f aca="false">CHOOSE($G$3,AD250-AE250,AE250-AD250)</f>
        <v>0</v>
      </c>
      <c r="AR250" s="89" t="n">
        <f aca="false">CHOOSE($G$3,AG250-AH250,AH250-AG250)</f>
        <v>0</v>
      </c>
      <c r="AS250" s="103" t="n">
        <f aca="false">AP250+AQ250+AR250</f>
        <v>0</v>
      </c>
      <c r="AT250" s="103"/>
      <c r="AU250" s="90" t="n">
        <f aca="false">AS250+AN250</f>
        <v>0</v>
      </c>
      <c r="AW250" s="90" t="n">
        <f aca="false">AI250+AF250+AC250</f>
        <v>0</v>
      </c>
      <c r="AX250" s="104"/>
    </row>
    <row r="251" customFormat="false" ht="12" hidden="false" customHeight="true" outlineLevel="0" collapsed="false">
      <c r="A251" s="94" t="n">
        <f aca="false">EDATE(A250,1)</f>
        <v>44166</v>
      </c>
      <c r="B251" s="95" t="n">
        <f aca="false">VLOOKUP(MONTH(A251),Volumes,3)</f>
        <v>10000</v>
      </c>
      <c r="C251" s="96"/>
      <c r="D251" s="97" t="n">
        <f aca="false">B251+C251</f>
        <v>10000</v>
      </c>
      <c r="E251" s="84" t="n">
        <f aca="false">IF(X251=0,0,IF(AND(X251=1,$H$3=1),D251*S251,IF($H$3=2,D251,"N/A")))</f>
        <v>0</v>
      </c>
      <c r="F251" s="84" t="n">
        <f aca="false">E251*W251</f>
        <v>0</v>
      </c>
      <c r="G251" s="32" t="n">
        <f aca="false">VLOOKUP($A251,Table,MATCH(G$4,Curves,0))</f>
        <v>4.0375</v>
      </c>
      <c r="H251" s="98" t="n">
        <f aca="false">G251</f>
        <v>4.0375</v>
      </c>
      <c r="I251" s="99" t="n">
        <f aca="false">H251</f>
        <v>4.0375</v>
      </c>
      <c r="J251" s="32" t="n">
        <f aca="false">VLOOKUP($A251,Table,MATCH(J$4,Curves,0))</f>
        <v>0</v>
      </c>
      <c r="K251" s="98" t="n">
        <f aca="false">J251</f>
        <v>0</v>
      </c>
      <c r="L251" s="99" t="n">
        <f aca="false">K251</f>
        <v>0</v>
      </c>
      <c r="M251" s="32" t="n">
        <f aca="false">VLOOKUP($A251,Table,MATCH(M$4,Curves,0))</f>
        <v>0</v>
      </c>
      <c r="N251" s="98" t="n">
        <f aca="false">VLOOKUP($A251,Table,MATCH(N$4,Curves,0))</f>
        <v>0.02</v>
      </c>
      <c r="O251" s="99" t="n">
        <f aca="false">N251</f>
        <v>0.02</v>
      </c>
      <c r="P251" s="100"/>
      <c r="Q251" s="99" t="n">
        <f aca="false">O251+L251+I251</f>
        <v>4.0575</v>
      </c>
      <c r="R251" s="100"/>
      <c r="S251" s="35" t="n">
        <f aca="false">A252-A251</f>
        <v>31</v>
      </c>
      <c r="T251" s="101" t="n">
        <f aca="false">CHOOSE(F$3,A252+24,A251)</f>
        <v>44221</v>
      </c>
      <c r="U251" s="35" t="n">
        <f aca="false">T251-C$3</f>
        <v>7447</v>
      </c>
      <c r="V251" s="32" t="n">
        <f aca="false">VLOOKUP($A251,Table,MATCH(V$4,Curves,0))</f>
        <v>0.070859002456139</v>
      </c>
      <c r="W251" s="102" t="n">
        <f aca="false">1/(1+CHOOSE(F$3,(V252+($K$3/10000))/2,(V251+($K$3/10000))/2))^(2*U251/365.25)</f>
        <v>0.241780709795922</v>
      </c>
      <c r="X251" s="35" t="n">
        <f aca="false">IF(AND(mthbeg&lt;=A251,mthend&gt;=A251),1,0)</f>
        <v>0</v>
      </c>
      <c r="Y251" s="35" t="n">
        <f aca="false">S251*X251</f>
        <v>0</v>
      </c>
      <c r="AA251" s="89" t="n">
        <f aca="false">F251*G251</f>
        <v>0</v>
      </c>
      <c r="AB251" s="89" t="n">
        <f aca="false">$F251*H251</f>
        <v>0</v>
      </c>
      <c r="AC251" s="89" t="n">
        <f aca="false">$F251*I251</f>
        <v>0</v>
      </c>
      <c r="AD251" s="89" t="n">
        <f aca="false">$F251*J251</f>
        <v>0</v>
      </c>
      <c r="AE251" s="89" t="n">
        <f aca="false">$F251*K251</f>
        <v>0</v>
      </c>
      <c r="AF251" s="89" t="n">
        <f aca="false">$F251*L251</f>
        <v>0</v>
      </c>
      <c r="AG251" s="89" t="n">
        <f aca="false">$F251*M251</f>
        <v>0</v>
      </c>
      <c r="AH251" s="89" t="n">
        <f aca="false">$F251*N251</f>
        <v>0</v>
      </c>
      <c r="AI251" s="89" t="n">
        <f aca="false">F251*O251</f>
        <v>0</v>
      </c>
      <c r="AJ251" s="93"/>
      <c r="AK251" s="89" t="n">
        <f aca="false">CHOOSE($G$3,AB251-AC251,AC251-AB251)</f>
        <v>0</v>
      </c>
      <c r="AL251" s="89" t="n">
        <f aca="false">CHOOSE($G$3,AE251-AF251,AF251-AE251)</f>
        <v>0</v>
      </c>
      <c r="AM251" s="89" t="n">
        <f aca="false">CHOOSE($G$3,AH251-AI251,AI251-AH251)</f>
        <v>0</v>
      </c>
      <c r="AN251" s="103" t="n">
        <f aca="false">SUM(AK251:AM251)</f>
        <v>0</v>
      </c>
      <c r="AP251" s="89" t="n">
        <f aca="false">CHOOSE($G$3,AA251-AB251,AB251-AA251)</f>
        <v>0</v>
      </c>
      <c r="AQ251" s="89" t="n">
        <f aca="false">CHOOSE($G$3,AD251-AE251,AE251-AD251)</f>
        <v>0</v>
      </c>
      <c r="AR251" s="89" t="n">
        <f aca="false">CHOOSE($G$3,AG251-AH251,AH251-AG251)</f>
        <v>0</v>
      </c>
      <c r="AS251" s="103" t="n">
        <f aca="false">AP251+AQ251+AR251</f>
        <v>0</v>
      </c>
      <c r="AT251" s="103"/>
      <c r="AU251" s="90" t="n">
        <f aca="false">AS251+AN251</f>
        <v>0</v>
      </c>
      <c r="AW251" s="90" t="n">
        <f aca="false">AI251+AF251+AC251</f>
        <v>0</v>
      </c>
      <c r="AX251" s="104"/>
    </row>
    <row r="252" customFormat="false" ht="12" hidden="false" customHeight="true" outlineLevel="0" collapsed="false">
      <c r="A252" s="94" t="n">
        <f aca="false">EDATE(A251,1)</f>
        <v>44197</v>
      </c>
      <c r="B252" s="95" t="n">
        <f aca="false">VLOOKUP(MONTH(A252),Volumes,3)</f>
        <v>10000</v>
      </c>
      <c r="C252" s="96"/>
      <c r="D252" s="97" t="n">
        <f aca="false">B252+C252</f>
        <v>10000</v>
      </c>
      <c r="E252" s="84" t="n">
        <f aca="false">IF(X252=0,0,IF(AND(X252=1,$H$3=1),D252*S252,IF($H$3=2,D252,"N/A")))</f>
        <v>0</v>
      </c>
      <c r="F252" s="84" t="n">
        <f aca="false">E252*W252</f>
        <v>0</v>
      </c>
      <c r="G252" s="32" t="n">
        <f aca="false">VLOOKUP($A252,Table,MATCH(G$4,Curves,0))</f>
        <v>4.0375</v>
      </c>
      <c r="H252" s="98" t="n">
        <f aca="false">G252</f>
        <v>4.0375</v>
      </c>
      <c r="I252" s="99" t="n">
        <f aca="false">H252</f>
        <v>4.0375</v>
      </c>
      <c r="J252" s="32" t="n">
        <f aca="false">VLOOKUP($A252,Table,MATCH(J$4,Curves,0))</f>
        <v>0</v>
      </c>
      <c r="K252" s="98" t="n">
        <f aca="false">J252</f>
        <v>0</v>
      </c>
      <c r="L252" s="99" t="n">
        <f aca="false">K252</f>
        <v>0</v>
      </c>
      <c r="M252" s="32" t="n">
        <f aca="false">VLOOKUP($A252,Table,MATCH(M$4,Curves,0))</f>
        <v>0</v>
      </c>
      <c r="N252" s="98" t="n">
        <f aca="false">VLOOKUP($A252,Table,MATCH(N$4,Curves,0))</f>
        <v>0.02</v>
      </c>
      <c r="O252" s="99" t="n">
        <f aca="false">N252</f>
        <v>0.02</v>
      </c>
      <c r="P252" s="100"/>
      <c r="Q252" s="99" t="n">
        <f aca="false">O252+L252+I252</f>
        <v>4.0575</v>
      </c>
      <c r="R252" s="100"/>
      <c r="S252" s="35" t="n">
        <f aca="false">A253-A252</f>
        <v>31</v>
      </c>
      <c r="T252" s="101" t="n">
        <f aca="false">CHOOSE(F$3,A253+24,A252)</f>
        <v>44252</v>
      </c>
      <c r="U252" s="35" t="n">
        <f aca="false">T252-C$3</f>
        <v>7478</v>
      </c>
      <c r="V252" s="32" t="n">
        <f aca="false">VLOOKUP($A252,Table,MATCH(V$4,Curves,0))</f>
        <v>0.070859002456139</v>
      </c>
      <c r="W252" s="102" t="n">
        <f aca="false">1/(1+CHOOSE(F$3,(V253+($K$3/10000))/2,(V252+($K$3/10000))/2))^(2*U252/365.25)</f>
        <v>0.240356010365702</v>
      </c>
      <c r="X252" s="35" t="n">
        <f aca="false">IF(AND(mthbeg&lt;=A252,mthend&gt;=A252),1,0)</f>
        <v>0</v>
      </c>
      <c r="Y252" s="35" t="n">
        <f aca="false">S252*X252</f>
        <v>0</v>
      </c>
      <c r="AA252" s="89" t="n">
        <f aca="false">F252*G252</f>
        <v>0</v>
      </c>
      <c r="AB252" s="89" t="n">
        <f aca="false">$F252*H252</f>
        <v>0</v>
      </c>
      <c r="AC252" s="89" t="n">
        <f aca="false">$F252*I252</f>
        <v>0</v>
      </c>
      <c r="AD252" s="89" t="n">
        <f aca="false">$F252*J252</f>
        <v>0</v>
      </c>
      <c r="AE252" s="89" t="n">
        <f aca="false">$F252*K252</f>
        <v>0</v>
      </c>
      <c r="AF252" s="89" t="n">
        <f aca="false">$F252*L252</f>
        <v>0</v>
      </c>
      <c r="AG252" s="89" t="n">
        <f aca="false">$F252*M252</f>
        <v>0</v>
      </c>
      <c r="AH252" s="89" t="n">
        <f aca="false">$F252*N252</f>
        <v>0</v>
      </c>
      <c r="AI252" s="89" t="n">
        <f aca="false">F252*O252</f>
        <v>0</v>
      </c>
      <c r="AJ252" s="93"/>
      <c r="AK252" s="89" t="n">
        <f aca="false">CHOOSE($G$3,AB252-AC252,AC252-AB252)</f>
        <v>0</v>
      </c>
      <c r="AL252" s="89" t="n">
        <f aca="false">CHOOSE($G$3,AE252-AF252,AF252-AE252)</f>
        <v>0</v>
      </c>
      <c r="AM252" s="89" t="n">
        <f aca="false">CHOOSE($G$3,AH252-AI252,AI252-AH252)</f>
        <v>0</v>
      </c>
      <c r="AN252" s="103" t="n">
        <f aca="false">SUM(AK252:AM252)</f>
        <v>0</v>
      </c>
      <c r="AP252" s="89" t="n">
        <f aca="false">CHOOSE($G$3,AA252-AB252,AB252-AA252)</f>
        <v>0</v>
      </c>
      <c r="AQ252" s="89" t="n">
        <f aca="false">CHOOSE($G$3,AD252-AE252,AE252-AD252)</f>
        <v>0</v>
      </c>
      <c r="AR252" s="89" t="n">
        <f aca="false">CHOOSE($G$3,AG252-AH252,AH252-AG252)</f>
        <v>0</v>
      </c>
      <c r="AS252" s="103" t="n">
        <f aca="false">AP252+AQ252+AR252</f>
        <v>0</v>
      </c>
      <c r="AT252" s="103"/>
      <c r="AU252" s="90" t="n">
        <f aca="false">AS252+AN252</f>
        <v>0</v>
      </c>
      <c r="AW252" s="90" t="n">
        <f aca="false">AI252+AF252+AC252</f>
        <v>0</v>
      </c>
      <c r="AX252" s="104"/>
    </row>
    <row r="253" customFormat="false" ht="12" hidden="false" customHeight="true" outlineLevel="0" collapsed="false">
      <c r="A253" s="94" t="n">
        <f aca="false">EDATE(A252,1)</f>
        <v>44228</v>
      </c>
      <c r="B253" s="95" t="n">
        <f aca="false">VLOOKUP(MONTH(A253),Volumes,3)</f>
        <v>10000</v>
      </c>
      <c r="C253" s="96"/>
      <c r="D253" s="97" t="n">
        <f aca="false">B253+C253</f>
        <v>10000</v>
      </c>
      <c r="E253" s="84" t="n">
        <f aca="false">IF(X253=0,0,IF(AND(X253=1,$H$3=1),D253*S253,IF($H$3=2,D253,"N/A")))</f>
        <v>0</v>
      </c>
      <c r="F253" s="84" t="n">
        <f aca="false">E253*W253</f>
        <v>0</v>
      </c>
      <c r="G253" s="32" t="n">
        <f aca="false">VLOOKUP($A253,Table,MATCH(G$4,Curves,0))</f>
        <v>4.0375</v>
      </c>
      <c r="H253" s="98" t="n">
        <f aca="false">G253</f>
        <v>4.0375</v>
      </c>
      <c r="I253" s="99" t="n">
        <f aca="false">H253</f>
        <v>4.0375</v>
      </c>
      <c r="J253" s="32" t="n">
        <f aca="false">VLOOKUP($A253,Table,MATCH(J$4,Curves,0))</f>
        <v>0</v>
      </c>
      <c r="K253" s="98" t="n">
        <f aca="false">J253</f>
        <v>0</v>
      </c>
      <c r="L253" s="99" t="n">
        <f aca="false">K253</f>
        <v>0</v>
      </c>
      <c r="M253" s="32" t="n">
        <f aca="false">VLOOKUP($A253,Table,MATCH(M$4,Curves,0))</f>
        <v>0</v>
      </c>
      <c r="N253" s="98" t="n">
        <f aca="false">VLOOKUP($A253,Table,MATCH(N$4,Curves,0))</f>
        <v>0.02</v>
      </c>
      <c r="O253" s="99" t="n">
        <f aca="false">N253</f>
        <v>0.02</v>
      </c>
      <c r="P253" s="100"/>
      <c r="Q253" s="99" t="n">
        <f aca="false">O253+L253+I253</f>
        <v>4.0575</v>
      </c>
      <c r="R253" s="100"/>
      <c r="S253" s="35" t="n">
        <f aca="false">A254-A253</f>
        <v>28</v>
      </c>
      <c r="T253" s="101" t="n">
        <f aca="false">CHOOSE(F$3,A254+24,A253)</f>
        <v>44280</v>
      </c>
      <c r="U253" s="35" t="n">
        <f aca="false">T253-C$3</f>
        <v>7506</v>
      </c>
      <c r="V253" s="32" t="n">
        <f aca="false">VLOOKUP($A253,Table,MATCH(V$4,Curves,0))</f>
        <v>0.070859002456139</v>
      </c>
      <c r="W253" s="102" t="n">
        <f aca="false">1/(1+CHOOSE(F$3,(V254+($K$3/10000))/2,(V253+($K$3/10000))/2))^(2*U253/365.25)</f>
        <v>0.239076402198268</v>
      </c>
      <c r="X253" s="35" t="n">
        <f aca="false">IF(AND(mthbeg&lt;=A253,mthend&gt;=A253),1,0)</f>
        <v>0</v>
      </c>
      <c r="Y253" s="35" t="n">
        <f aca="false">S253*X253</f>
        <v>0</v>
      </c>
      <c r="AA253" s="89" t="n">
        <f aca="false">F253*G253</f>
        <v>0</v>
      </c>
      <c r="AB253" s="89" t="n">
        <f aca="false">$F253*H253</f>
        <v>0</v>
      </c>
      <c r="AC253" s="89" t="n">
        <f aca="false">$F253*I253</f>
        <v>0</v>
      </c>
      <c r="AD253" s="89" t="n">
        <f aca="false">$F253*J253</f>
        <v>0</v>
      </c>
      <c r="AE253" s="89" t="n">
        <f aca="false">$F253*K253</f>
        <v>0</v>
      </c>
      <c r="AF253" s="89" t="n">
        <f aca="false">$F253*L253</f>
        <v>0</v>
      </c>
      <c r="AG253" s="89" t="n">
        <f aca="false">$F253*M253</f>
        <v>0</v>
      </c>
      <c r="AH253" s="89" t="n">
        <f aca="false">$F253*N253</f>
        <v>0</v>
      </c>
      <c r="AI253" s="89" t="n">
        <f aca="false">F253*O253</f>
        <v>0</v>
      </c>
      <c r="AJ253" s="93"/>
      <c r="AK253" s="89" t="n">
        <f aca="false">CHOOSE($G$3,AB253-AC253,AC253-AB253)</f>
        <v>0</v>
      </c>
      <c r="AL253" s="89" t="n">
        <f aca="false">CHOOSE($G$3,AE253-AF253,AF253-AE253)</f>
        <v>0</v>
      </c>
      <c r="AM253" s="89" t="n">
        <f aca="false">CHOOSE($G$3,AH253-AI253,AI253-AH253)</f>
        <v>0</v>
      </c>
      <c r="AN253" s="103" t="n">
        <f aca="false">SUM(AK253:AM253)</f>
        <v>0</v>
      </c>
      <c r="AP253" s="89" t="n">
        <f aca="false">CHOOSE($G$3,AA253-AB253,AB253-AA253)</f>
        <v>0</v>
      </c>
      <c r="AQ253" s="89" t="n">
        <f aca="false">CHOOSE($G$3,AD253-AE253,AE253-AD253)</f>
        <v>0</v>
      </c>
      <c r="AR253" s="89" t="n">
        <f aca="false">CHOOSE($G$3,AG253-AH253,AH253-AG253)</f>
        <v>0</v>
      </c>
      <c r="AS253" s="103" t="n">
        <f aca="false">AP253+AQ253+AR253</f>
        <v>0</v>
      </c>
      <c r="AT253" s="103"/>
      <c r="AU253" s="90" t="n">
        <f aca="false">AS253+AN253</f>
        <v>0</v>
      </c>
      <c r="AW253" s="90" t="n">
        <f aca="false">AI253+AF253+AC253</f>
        <v>0</v>
      </c>
      <c r="AX253" s="104"/>
    </row>
    <row r="254" customFormat="false" ht="12" hidden="false" customHeight="true" outlineLevel="0" collapsed="false">
      <c r="A254" s="94" t="n">
        <f aca="false">EDATE(A253,1)</f>
        <v>44256</v>
      </c>
      <c r="B254" s="95" t="n">
        <f aca="false">VLOOKUP(MONTH(A254),Volumes,3)</f>
        <v>10000</v>
      </c>
      <c r="C254" s="96"/>
      <c r="D254" s="97" t="n">
        <f aca="false">B254+C254</f>
        <v>10000</v>
      </c>
      <c r="E254" s="84" t="n">
        <f aca="false">IF(X254=0,0,IF(AND(X254=1,$H$3=1),D254*S254,IF($H$3=2,D254,"N/A")))</f>
        <v>0</v>
      </c>
      <c r="F254" s="84" t="n">
        <f aca="false">E254*W254</f>
        <v>0</v>
      </c>
      <c r="G254" s="32" t="n">
        <f aca="false">VLOOKUP($A254,Table,MATCH(G$4,Curves,0))</f>
        <v>4.0375</v>
      </c>
      <c r="H254" s="98" t="n">
        <f aca="false">G254</f>
        <v>4.0375</v>
      </c>
      <c r="I254" s="99" t="n">
        <f aca="false">H254</f>
        <v>4.0375</v>
      </c>
      <c r="J254" s="32" t="n">
        <f aca="false">VLOOKUP($A254,Table,MATCH(J$4,Curves,0))</f>
        <v>0</v>
      </c>
      <c r="K254" s="98" t="n">
        <f aca="false">J254</f>
        <v>0</v>
      </c>
      <c r="L254" s="99" t="n">
        <f aca="false">K254</f>
        <v>0</v>
      </c>
      <c r="M254" s="32" t="n">
        <f aca="false">VLOOKUP($A254,Table,MATCH(M$4,Curves,0))</f>
        <v>0</v>
      </c>
      <c r="N254" s="98" t="n">
        <f aca="false">VLOOKUP($A254,Table,MATCH(N$4,Curves,0))</f>
        <v>0.02</v>
      </c>
      <c r="O254" s="99" t="n">
        <f aca="false">N254</f>
        <v>0.02</v>
      </c>
      <c r="P254" s="100"/>
      <c r="Q254" s="99" t="n">
        <f aca="false">O254+L254+I254</f>
        <v>4.0575</v>
      </c>
      <c r="R254" s="100"/>
      <c r="S254" s="35" t="n">
        <f aca="false">A255-A254</f>
        <v>31</v>
      </c>
      <c r="T254" s="101" t="n">
        <f aca="false">CHOOSE(F$3,A255+24,A254)</f>
        <v>44311</v>
      </c>
      <c r="U254" s="35" t="n">
        <f aca="false">T254-C$3</f>
        <v>7537</v>
      </c>
      <c r="V254" s="32" t="n">
        <f aca="false">VLOOKUP($A254,Table,MATCH(V$4,Curves,0))</f>
        <v>0.070859002456139</v>
      </c>
      <c r="W254" s="102" t="n">
        <f aca="false">1/(1+CHOOSE(F$3,(V255+($K$3/10000))/2,(V254+($K$3/10000))/2))^(2*U254/365.25)</f>
        <v>0.237667637974363</v>
      </c>
      <c r="X254" s="35" t="n">
        <f aca="false">IF(AND(mthbeg&lt;=A254,mthend&gt;=A254),1,0)</f>
        <v>0</v>
      </c>
      <c r="Y254" s="35" t="n">
        <f aca="false">S254*X254</f>
        <v>0</v>
      </c>
      <c r="AA254" s="89" t="n">
        <f aca="false">F254*G254</f>
        <v>0</v>
      </c>
      <c r="AB254" s="89" t="n">
        <f aca="false">$F254*H254</f>
        <v>0</v>
      </c>
      <c r="AC254" s="89" t="n">
        <f aca="false">$F254*I254</f>
        <v>0</v>
      </c>
      <c r="AD254" s="89" t="n">
        <f aca="false">$F254*J254</f>
        <v>0</v>
      </c>
      <c r="AE254" s="89" t="n">
        <f aca="false">$F254*K254</f>
        <v>0</v>
      </c>
      <c r="AF254" s="89" t="n">
        <f aca="false">$F254*L254</f>
        <v>0</v>
      </c>
      <c r="AG254" s="89" t="n">
        <f aca="false">$F254*M254</f>
        <v>0</v>
      </c>
      <c r="AH254" s="89" t="n">
        <f aca="false">$F254*N254</f>
        <v>0</v>
      </c>
      <c r="AI254" s="89" t="n">
        <f aca="false">F254*O254</f>
        <v>0</v>
      </c>
      <c r="AJ254" s="93"/>
      <c r="AK254" s="89" t="n">
        <f aca="false">CHOOSE($G$3,AB254-AC254,AC254-AB254)</f>
        <v>0</v>
      </c>
      <c r="AL254" s="89" t="n">
        <f aca="false">CHOOSE($G$3,AE254-AF254,AF254-AE254)</f>
        <v>0</v>
      </c>
      <c r="AM254" s="89" t="n">
        <f aca="false">CHOOSE($G$3,AH254-AI254,AI254-AH254)</f>
        <v>0</v>
      </c>
      <c r="AN254" s="103" t="n">
        <f aca="false">SUM(AK254:AM254)</f>
        <v>0</v>
      </c>
      <c r="AP254" s="89" t="n">
        <f aca="false">CHOOSE($G$3,AA254-AB254,AB254-AA254)</f>
        <v>0</v>
      </c>
      <c r="AQ254" s="89" t="n">
        <f aca="false">CHOOSE($G$3,AD254-AE254,AE254-AD254)</f>
        <v>0</v>
      </c>
      <c r="AR254" s="89" t="n">
        <f aca="false">CHOOSE($G$3,AG254-AH254,AH254-AG254)</f>
        <v>0</v>
      </c>
      <c r="AS254" s="103" t="n">
        <f aca="false">AP254+AQ254+AR254</f>
        <v>0</v>
      </c>
      <c r="AT254" s="103"/>
      <c r="AU254" s="90" t="n">
        <f aca="false">AS254+AN254</f>
        <v>0</v>
      </c>
      <c r="AW254" s="90" t="n">
        <f aca="false">AI254+AF254+AC254</f>
        <v>0</v>
      </c>
      <c r="AX254" s="104"/>
    </row>
    <row r="255" customFormat="false" ht="12" hidden="false" customHeight="true" outlineLevel="0" collapsed="false">
      <c r="A255" s="94" t="n">
        <f aca="false">EDATE(A254,1)</f>
        <v>44287</v>
      </c>
      <c r="B255" s="95" t="n">
        <f aca="false">VLOOKUP(MONTH(A255),Volumes,3)</f>
        <v>10000</v>
      </c>
      <c r="C255" s="96"/>
      <c r="D255" s="97" t="n">
        <f aca="false">B255+C255</f>
        <v>10000</v>
      </c>
      <c r="E255" s="84" t="n">
        <f aca="false">IF(X255=0,0,IF(AND(X255=1,$H$3=1),D255*S255,IF($H$3=2,D255,"N/A")))</f>
        <v>0</v>
      </c>
      <c r="F255" s="84" t="n">
        <f aca="false">E255*W255</f>
        <v>0</v>
      </c>
      <c r="G255" s="32" t="n">
        <f aca="false">VLOOKUP($A255,Table,MATCH(G$4,Curves,0))</f>
        <v>4.0375</v>
      </c>
      <c r="H255" s="98" t="n">
        <f aca="false">G255</f>
        <v>4.0375</v>
      </c>
      <c r="I255" s="99" t="n">
        <f aca="false">H255</f>
        <v>4.0375</v>
      </c>
      <c r="J255" s="32" t="n">
        <f aca="false">VLOOKUP($A255,Table,MATCH(J$4,Curves,0))</f>
        <v>0</v>
      </c>
      <c r="K255" s="98" t="n">
        <f aca="false">J255</f>
        <v>0</v>
      </c>
      <c r="L255" s="99" t="n">
        <f aca="false">K255</f>
        <v>0</v>
      </c>
      <c r="M255" s="32" t="n">
        <f aca="false">VLOOKUP($A255,Table,MATCH(M$4,Curves,0))</f>
        <v>0</v>
      </c>
      <c r="N255" s="98" t="n">
        <f aca="false">VLOOKUP($A255,Table,MATCH(N$4,Curves,0))</f>
        <v>0.02</v>
      </c>
      <c r="O255" s="99" t="n">
        <f aca="false">N255</f>
        <v>0.02</v>
      </c>
      <c r="P255" s="100"/>
      <c r="Q255" s="99" t="n">
        <f aca="false">O255+L255+I255</f>
        <v>4.0575</v>
      </c>
      <c r="R255" s="100"/>
      <c r="S255" s="35" t="n">
        <f aca="false">A256-A255</f>
        <v>30</v>
      </c>
      <c r="T255" s="101" t="n">
        <f aca="false">CHOOSE(F$3,A256+24,A255)</f>
        <v>44341</v>
      </c>
      <c r="U255" s="35" t="n">
        <f aca="false">T255-C$3</f>
        <v>7567</v>
      </c>
      <c r="V255" s="32" t="n">
        <f aca="false">VLOOKUP($A255,Table,MATCH(V$4,Curves,0))</f>
        <v>0.070859002456139</v>
      </c>
      <c r="W255" s="102" t="n">
        <f aca="false">1/(1+CHOOSE(F$3,(V256+($K$3/10000))/2,(V255+($K$3/10000))/2))^(2*U255/365.25)</f>
        <v>0.236312222089821</v>
      </c>
      <c r="X255" s="35" t="n">
        <f aca="false">IF(AND(mthbeg&lt;=A255,mthend&gt;=A255),1,0)</f>
        <v>0</v>
      </c>
      <c r="Y255" s="35" t="n">
        <f aca="false">S255*X255</f>
        <v>0</v>
      </c>
      <c r="AA255" s="89" t="n">
        <f aca="false">F255*G255</f>
        <v>0</v>
      </c>
      <c r="AB255" s="89" t="n">
        <f aca="false">$F255*H255</f>
        <v>0</v>
      </c>
      <c r="AC255" s="89" t="n">
        <f aca="false">$F255*I255</f>
        <v>0</v>
      </c>
      <c r="AD255" s="89" t="n">
        <f aca="false">$F255*J255</f>
        <v>0</v>
      </c>
      <c r="AE255" s="89" t="n">
        <f aca="false">$F255*K255</f>
        <v>0</v>
      </c>
      <c r="AF255" s="89" t="n">
        <f aca="false">$F255*L255</f>
        <v>0</v>
      </c>
      <c r="AG255" s="89" t="n">
        <f aca="false">$F255*M255</f>
        <v>0</v>
      </c>
      <c r="AH255" s="89" t="n">
        <f aca="false">$F255*N255</f>
        <v>0</v>
      </c>
      <c r="AI255" s="89" t="n">
        <f aca="false">F255*O255</f>
        <v>0</v>
      </c>
      <c r="AJ255" s="93"/>
      <c r="AK255" s="89" t="n">
        <f aca="false">CHOOSE($G$3,AB255-AC255,AC255-AB255)</f>
        <v>0</v>
      </c>
      <c r="AL255" s="89" t="n">
        <f aca="false">CHOOSE($G$3,AE255-AF255,AF255-AE255)</f>
        <v>0</v>
      </c>
      <c r="AM255" s="89" t="n">
        <f aca="false">CHOOSE($G$3,AH255-AI255,AI255-AH255)</f>
        <v>0</v>
      </c>
      <c r="AN255" s="103" t="n">
        <f aca="false">SUM(AK255:AM255)</f>
        <v>0</v>
      </c>
      <c r="AP255" s="89" t="n">
        <f aca="false">CHOOSE($G$3,AA255-AB255,AB255-AA255)</f>
        <v>0</v>
      </c>
      <c r="AQ255" s="89" t="n">
        <f aca="false">CHOOSE($G$3,AD255-AE255,AE255-AD255)</f>
        <v>0</v>
      </c>
      <c r="AR255" s="89" t="n">
        <f aca="false">CHOOSE($G$3,AG255-AH255,AH255-AG255)</f>
        <v>0</v>
      </c>
      <c r="AS255" s="103" t="n">
        <f aca="false">AP255+AQ255+AR255</f>
        <v>0</v>
      </c>
      <c r="AT255" s="103"/>
      <c r="AU255" s="90" t="n">
        <f aca="false">AS255+AN255</f>
        <v>0</v>
      </c>
      <c r="AW255" s="90" t="n">
        <f aca="false">AI255+AF255+AC255</f>
        <v>0</v>
      </c>
      <c r="AX255" s="104"/>
    </row>
    <row r="256" customFormat="false" ht="12" hidden="false" customHeight="true" outlineLevel="0" collapsed="false">
      <c r="A256" s="94" t="n">
        <f aca="false">EDATE(A255,1)</f>
        <v>44317</v>
      </c>
      <c r="B256" s="95" t="n">
        <f aca="false">VLOOKUP(MONTH(A256),Volumes,3)</f>
        <v>10000</v>
      </c>
      <c r="C256" s="96"/>
      <c r="D256" s="97" t="n">
        <f aca="false">B256+C256</f>
        <v>10000</v>
      </c>
      <c r="E256" s="84" t="n">
        <f aca="false">IF(X256=0,0,IF(AND(X256=1,$H$3=1),D256*S256,IF($H$3=2,D256,"N/A")))</f>
        <v>0</v>
      </c>
      <c r="F256" s="84" t="n">
        <f aca="false">E256*W256</f>
        <v>0</v>
      </c>
      <c r="G256" s="32" t="n">
        <f aca="false">VLOOKUP($A256,Table,MATCH(G$4,Curves,0))</f>
        <v>4.0375</v>
      </c>
      <c r="H256" s="98" t="n">
        <f aca="false">G256</f>
        <v>4.0375</v>
      </c>
      <c r="I256" s="99" t="n">
        <f aca="false">H256</f>
        <v>4.0375</v>
      </c>
      <c r="J256" s="32" t="n">
        <f aca="false">VLOOKUP($A256,Table,MATCH(J$4,Curves,0))</f>
        <v>0</v>
      </c>
      <c r="K256" s="98" t="n">
        <f aca="false">J256</f>
        <v>0</v>
      </c>
      <c r="L256" s="99" t="n">
        <f aca="false">K256</f>
        <v>0</v>
      </c>
      <c r="M256" s="32" t="n">
        <f aca="false">VLOOKUP($A256,Table,MATCH(M$4,Curves,0))</f>
        <v>0</v>
      </c>
      <c r="N256" s="98" t="n">
        <f aca="false">VLOOKUP($A256,Table,MATCH(N$4,Curves,0))</f>
        <v>0.02</v>
      </c>
      <c r="O256" s="99" t="n">
        <f aca="false">N256</f>
        <v>0.02</v>
      </c>
      <c r="P256" s="100"/>
      <c r="Q256" s="99" t="n">
        <f aca="false">O256+L256+I256</f>
        <v>4.0575</v>
      </c>
      <c r="R256" s="100"/>
      <c r="S256" s="35" t="n">
        <f aca="false">A257-A256</f>
        <v>31</v>
      </c>
      <c r="T256" s="101" t="n">
        <f aca="false">CHOOSE(F$3,A257+24,A256)</f>
        <v>44372</v>
      </c>
      <c r="U256" s="35" t="n">
        <f aca="false">T256-C$3</f>
        <v>7598</v>
      </c>
      <c r="V256" s="32" t="n">
        <f aca="false">VLOOKUP($A256,Table,MATCH(V$4,Curves,0))</f>
        <v>0.070859002456139</v>
      </c>
      <c r="W256" s="102" t="n">
        <f aca="false">1/(1+CHOOSE(F$3,(V257+($K$3/10000))/2,(V256+($K$3/10000))/2))^(2*U256/365.25)</f>
        <v>0.234919745872634</v>
      </c>
      <c r="X256" s="35" t="n">
        <f aca="false">IF(AND(mthbeg&lt;=A256,mthend&gt;=A256),1,0)</f>
        <v>0</v>
      </c>
      <c r="Y256" s="35" t="n">
        <f aca="false">S256*X256</f>
        <v>0</v>
      </c>
      <c r="AA256" s="89" t="n">
        <f aca="false">F256*G256</f>
        <v>0</v>
      </c>
      <c r="AB256" s="89" t="n">
        <f aca="false">$F256*H256</f>
        <v>0</v>
      </c>
      <c r="AC256" s="89" t="n">
        <f aca="false">$F256*I256</f>
        <v>0</v>
      </c>
      <c r="AD256" s="89" t="n">
        <f aca="false">$F256*J256</f>
        <v>0</v>
      </c>
      <c r="AE256" s="89" t="n">
        <f aca="false">$F256*K256</f>
        <v>0</v>
      </c>
      <c r="AF256" s="89" t="n">
        <f aca="false">$F256*L256</f>
        <v>0</v>
      </c>
      <c r="AG256" s="89" t="n">
        <f aca="false">$F256*M256</f>
        <v>0</v>
      </c>
      <c r="AH256" s="89" t="n">
        <f aca="false">$F256*N256</f>
        <v>0</v>
      </c>
      <c r="AI256" s="89" t="n">
        <f aca="false">F256*O256</f>
        <v>0</v>
      </c>
      <c r="AJ256" s="93"/>
      <c r="AK256" s="89" t="n">
        <f aca="false">CHOOSE($G$3,AB256-AC256,AC256-AB256)</f>
        <v>0</v>
      </c>
      <c r="AL256" s="89" t="n">
        <f aca="false">CHOOSE($G$3,AE256-AF256,AF256-AE256)</f>
        <v>0</v>
      </c>
      <c r="AM256" s="89" t="n">
        <f aca="false">CHOOSE($G$3,AH256-AI256,AI256-AH256)</f>
        <v>0</v>
      </c>
      <c r="AN256" s="103" t="n">
        <f aca="false">SUM(AK256:AM256)</f>
        <v>0</v>
      </c>
      <c r="AP256" s="89" t="n">
        <f aca="false">CHOOSE($G$3,AA256-AB256,AB256-AA256)</f>
        <v>0</v>
      </c>
      <c r="AQ256" s="89" t="n">
        <f aca="false">CHOOSE($G$3,AD256-AE256,AE256-AD256)</f>
        <v>0</v>
      </c>
      <c r="AR256" s="89" t="n">
        <f aca="false">CHOOSE($G$3,AG256-AH256,AH256-AG256)</f>
        <v>0</v>
      </c>
      <c r="AS256" s="103" t="n">
        <f aca="false">AP256+AQ256+AR256</f>
        <v>0</v>
      </c>
      <c r="AT256" s="103"/>
      <c r="AU256" s="90" t="n">
        <f aca="false">AS256+AN256</f>
        <v>0</v>
      </c>
      <c r="AW256" s="90" t="n">
        <f aca="false">AI256+AF256+AC256</f>
        <v>0</v>
      </c>
      <c r="AX256" s="104"/>
    </row>
    <row r="257" customFormat="false" ht="12" hidden="false" customHeight="true" outlineLevel="0" collapsed="false">
      <c r="A257" s="94" t="n">
        <f aca="false">EDATE(A256,1)</f>
        <v>44348</v>
      </c>
      <c r="B257" s="95" t="n">
        <f aca="false">VLOOKUP(MONTH(A257),Volumes,3)</f>
        <v>10000</v>
      </c>
      <c r="C257" s="96"/>
      <c r="D257" s="97" t="n">
        <f aca="false">B257+C257</f>
        <v>10000</v>
      </c>
      <c r="E257" s="84" t="n">
        <f aca="false">IF(X257=0,0,IF(AND(X257=1,$H$3=1),D257*S257,IF($H$3=2,D257,"N/A")))</f>
        <v>0</v>
      </c>
      <c r="F257" s="84" t="n">
        <f aca="false">E257*W257</f>
        <v>0</v>
      </c>
      <c r="G257" s="32" t="n">
        <f aca="false">VLOOKUP($A257,Table,MATCH(G$4,Curves,0))</f>
        <v>4.0375</v>
      </c>
      <c r="H257" s="98" t="n">
        <f aca="false">G257</f>
        <v>4.0375</v>
      </c>
      <c r="I257" s="99" t="n">
        <f aca="false">H257</f>
        <v>4.0375</v>
      </c>
      <c r="J257" s="32" t="n">
        <f aca="false">VLOOKUP($A257,Table,MATCH(J$4,Curves,0))</f>
        <v>0</v>
      </c>
      <c r="K257" s="98" t="n">
        <f aca="false">J257</f>
        <v>0</v>
      </c>
      <c r="L257" s="99" t="n">
        <f aca="false">K257</f>
        <v>0</v>
      </c>
      <c r="M257" s="32" t="n">
        <f aca="false">VLOOKUP($A257,Table,MATCH(M$4,Curves,0))</f>
        <v>0</v>
      </c>
      <c r="N257" s="98" t="n">
        <f aca="false">VLOOKUP($A257,Table,MATCH(N$4,Curves,0))</f>
        <v>0.02</v>
      </c>
      <c r="O257" s="99" t="n">
        <f aca="false">N257</f>
        <v>0.02</v>
      </c>
      <c r="P257" s="100"/>
      <c r="Q257" s="99" t="n">
        <f aca="false">O257+L257+I257</f>
        <v>4.0575</v>
      </c>
      <c r="R257" s="100"/>
      <c r="S257" s="35" t="n">
        <f aca="false">A258-A257</f>
        <v>30</v>
      </c>
      <c r="T257" s="101" t="n">
        <f aca="false">CHOOSE(F$3,A258+24,A257)</f>
        <v>44402</v>
      </c>
      <c r="U257" s="35" t="n">
        <f aca="false">T257-C$3</f>
        <v>7628</v>
      </c>
      <c r="V257" s="32" t="n">
        <f aca="false">VLOOKUP($A257,Table,MATCH(V$4,Curves,0))</f>
        <v>0.070859002456139</v>
      </c>
      <c r="W257" s="102" t="n">
        <f aca="false">1/(1+CHOOSE(F$3,(V258+($K$3/10000))/2,(V257+($K$3/10000))/2))^(2*U257/365.25)</f>
        <v>0.233580001186053</v>
      </c>
      <c r="X257" s="35" t="n">
        <f aca="false">IF(AND(mthbeg&lt;=A257,mthend&gt;=A257),1,0)</f>
        <v>0</v>
      </c>
      <c r="Y257" s="35" t="n">
        <f aca="false">S257*X257</f>
        <v>0</v>
      </c>
      <c r="AA257" s="89" t="n">
        <f aca="false">F257*G257</f>
        <v>0</v>
      </c>
      <c r="AB257" s="89" t="n">
        <f aca="false">$F257*H257</f>
        <v>0</v>
      </c>
      <c r="AC257" s="89" t="n">
        <f aca="false">$F257*I257</f>
        <v>0</v>
      </c>
      <c r="AD257" s="89" t="n">
        <f aca="false">$F257*J257</f>
        <v>0</v>
      </c>
      <c r="AE257" s="89" t="n">
        <f aca="false">$F257*K257</f>
        <v>0</v>
      </c>
      <c r="AF257" s="89" t="n">
        <f aca="false">$F257*L257</f>
        <v>0</v>
      </c>
      <c r="AG257" s="89" t="n">
        <f aca="false">$F257*M257</f>
        <v>0</v>
      </c>
      <c r="AH257" s="89" t="n">
        <f aca="false">$F257*N257</f>
        <v>0</v>
      </c>
      <c r="AI257" s="89" t="n">
        <f aca="false">F257*O257</f>
        <v>0</v>
      </c>
      <c r="AJ257" s="93"/>
      <c r="AK257" s="89" t="n">
        <f aca="false">CHOOSE($G$3,AB257-AC257,AC257-AB257)</f>
        <v>0</v>
      </c>
      <c r="AL257" s="89" t="n">
        <f aca="false">CHOOSE($G$3,AE257-AF257,AF257-AE257)</f>
        <v>0</v>
      </c>
      <c r="AM257" s="89" t="n">
        <f aca="false">CHOOSE($G$3,AH257-AI257,AI257-AH257)</f>
        <v>0</v>
      </c>
      <c r="AN257" s="103" t="n">
        <f aca="false">SUM(AK257:AM257)</f>
        <v>0</v>
      </c>
      <c r="AP257" s="89" t="n">
        <f aca="false">CHOOSE($G$3,AA257-AB257,AB257-AA257)</f>
        <v>0</v>
      </c>
      <c r="AQ257" s="89" t="n">
        <f aca="false">CHOOSE($G$3,AD257-AE257,AE257-AD257)</f>
        <v>0</v>
      </c>
      <c r="AR257" s="89" t="n">
        <f aca="false">CHOOSE($G$3,AG257-AH257,AH257-AG257)</f>
        <v>0</v>
      </c>
      <c r="AS257" s="103" t="n">
        <f aca="false">AP257+AQ257+AR257</f>
        <v>0</v>
      </c>
      <c r="AT257" s="103"/>
      <c r="AU257" s="90" t="n">
        <f aca="false">AS257+AN257</f>
        <v>0</v>
      </c>
      <c r="AW257" s="90" t="n">
        <f aca="false">AI257+AF257+AC257</f>
        <v>0</v>
      </c>
      <c r="AX257" s="104"/>
    </row>
    <row r="258" customFormat="false" ht="12" hidden="false" customHeight="true" outlineLevel="0" collapsed="false">
      <c r="A258" s="94" t="n">
        <f aca="false">EDATE(A257,1)</f>
        <v>44378</v>
      </c>
      <c r="B258" s="95" t="n">
        <f aca="false">VLOOKUP(MONTH(A258),Volumes,3)</f>
        <v>10000</v>
      </c>
      <c r="C258" s="96"/>
      <c r="D258" s="97" t="n">
        <f aca="false">B258+C258</f>
        <v>10000</v>
      </c>
      <c r="E258" s="84" t="n">
        <f aca="false">IF(X258=0,0,IF(AND(X258=1,$H$3=1),D258*S258,IF($H$3=2,D258,"N/A")))</f>
        <v>0</v>
      </c>
      <c r="F258" s="84" t="n">
        <f aca="false">E258*W258</f>
        <v>0</v>
      </c>
      <c r="G258" s="32" t="n">
        <f aca="false">VLOOKUP($A258,Table,MATCH(G$4,Curves,0))</f>
        <v>4.0375</v>
      </c>
      <c r="H258" s="98" t="n">
        <f aca="false">G258</f>
        <v>4.0375</v>
      </c>
      <c r="I258" s="99" t="n">
        <f aca="false">H258</f>
        <v>4.0375</v>
      </c>
      <c r="J258" s="32" t="n">
        <f aca="false">VLOOKUP($A258,Table,MATCH(J$4,Curves,0))</f>
        <v>0</v>
      </c>
      <c r="K258" s="98" t="n">
        <f aca="false">J258</f>
        <v>0</v>
      </c>
      <c r="L258" s="99" t="n">
        <f aca="false">K258</f>
        <v>0</v>
      </c>
      <c r="M258" s="32" t="n">
        <f aca="false">VLOOKUP($A258,Table,MATCH(M$4,Curves,0))</f>
        <v>0</v>
      </c>
      <c r="N258" s="98" t="n">
        <f aca="false">VLOOKUP($A258,Table,MATCH(N$4,Curves,0))</f>
        <v>0.02</v>
      </c>
      <c r="O258" s="99" t="n">
        <f aca="false">N258</f>
        <v>0.02</v>
      </c>
      <c r="P258" s="100"/>
      <c r="Q258" s="99" t="n">
        <f aca="false">O258+L258+I258</f>
        <v>4.0575</v>
      </c>
      <c r="R258" s="100"/>
      <c r="S258" s="35" t="n">
        <f aca="false">A259-A258</f>
        <v>31</v>
      </c>
      <c r="T258" s="101" t="n">
        <f aca="false">CHOOSE(F$3,A259+24,A258)</f>
        <v>44433</v>
      </c>
      <c r="U258" s="35" t="n">
        <f aca="false">T258-C$3</f>
        <v>7659</v>
      </c>
      <c r="V258" s="32" t="n">
        <f aca="false">VLOOKUP($A258,Table,MATCH(V$4,Curves,0))</f>
        <v>0.070859002456139</v>
      </c>
      <c r="W258" s="102" t="n">
        <f aca="false">1/(1+CHOOSE(F$3,(V259+($K$3/10000))/2,(V258+($K$3/10000))/2))^(2*U258/365.25)</f>
        <v>0.232203624655099</v>
      </c>
      <c r="X258" s="35" t="n">
        <f aca="false">IF(AND(mthbeg&lt;=A258,mthend&gt;=A258),1,0)</f>
        <v>0</v>
      </c>
      <c r="Y258" s="35" t="n">
        <f aca="false">S258*X258</f>
        <v>0</v>
      </c>
      <c r="AA258" s="89" t="n">
        <f aca="false">F258*G258</f>
        <v>0</v>
      </c>
      <c r="AB258" s="89" t="n">
        <f aca="false">$F258*H258</f>
        <v>0</v>
      </c>
      <c r="AC258" s="89" t="n">
        <f aca="false">$F258*I258</f>
        <v>0</v>
      </c>
      <c r="AD258" s="89" t="n">
        <f aca="false">$F258*J258</f>
        <v>0</v>
      </c>
      <c r="AE258" s="89" t="n">
        <f aca="false">$F258*K258</f>
        <v>0</v>
      </c>
      <c r="AF258" s="89" t="n">
        <f aca="false">$F258*L258</f>
        <v>0</v>
      </c>
      <c r="AG258" s="89" t="n">
        <f aca="false">$F258*M258</f>
        <v>0</v>
      </c>
      <c r="AH258" s="89" t="n">
        <f aca="false">$F258*N258</f>
        <v>0</v>
      </c>
      <c r="AI258" s="89" t="n">
        <f aca="false">F258*O258</f>
        <v>0</v>
      </c>
      <c r="AJ258" s="93"/>
      <c r="AK258" s="89" t="n">
        <f aca="false">CHOOSE($G$3,AB258-AC258,AC258-AB258)</f>
        <v>0</v>
      </c>
      <c r="AL258" s="89" t="n">
        <f aca="false">CHOOSE($G$3,AE258-AF258,AF258-AE258)</f>
        <v>0</v>
      </c>
      <c r="AM258" s="89" t="n">
        <f aca="false">CHOOSE($G$3,AH258-AI258,AI258-AH258)</f>
        <v>0</v>
      </c>
      <c r="AN258" s="103" t="n">
        <f aca="false">SUM(AK258:AM258)</f>
        <v>0</v>
      </c>
      <c r="AP258" s="89" t="n">
        <f aca="false">CHOOSE($G$3,AA258-AB258,AB258-AA258)</f>
        <v>0</v>
      </c>
      <c r="AQ258" s="89" t="n">
        <f aca="false">CHOOSE($G$3,AD258-AE258,AE258-AD258)</f>
        <v>0</v>
      </c>
      <c r="AR258" s="89" t="n">
        <f aca="false">CHOOSE($G$3,AG258-AH258,AH258-AG258)</f>
        <v>0</v>
      </c>
      <c r="AS258" s="103" t="n">
        <f aca="false">AP258+AQ258+AR258</f>
        <v>0</v>
      </c>
      <c r="AT258" s="103"/>
      <c r="AU258" s="90" t="n">
        <f aca="false">AS258+AN258</f>
        <v>0</v>
      </c>
      <c r="AW258" s="90" t="n">
        <f aca="false">AI258+AF258+AC258</f>
        <v>0</v>
      </c>
      <c r="AX258" s="104"/>
    </row>
    <row r="259" customFormat="false" ht="12" hidden="false" customHeight="true" outlineLevel="0" collapsed="false">
      <c r="A259" s="94" t="n">
        <f aca="false">EDATE(A258,1)</f>
        <v>44409</v>
      </c>
      <c r="B259" s="95" t="n">
        <f aca="false">VLOOKUP(MONTH(A259),Volumes,3)</f>
        <v>10000</v>
      </c>
      <c r="C259" s="96"/>
      <c r="D259" s="97" t="n">
        <f aca="false">B259+C259</f>
        <v>10000</v>
      </c>
      <c r="E259" s="84" t="n">
        <f aca="false">IF(X259=0,0,IF(AND(X259=1,$H$3=1),D259*S259,IF($H$3=2,D259,"N/A")))</f>
        <v>0</v>
      </c>
      <c r="F259" s="84" t="n">
        <f aca="false">E259*W259</f>
        <v>0</v>
      </c>
      <c r="G259" s="32" t="n">
        <f aca="false">VLOOKUP($A259,Table,MATCH(G$4,Curves,0))</f>
        <v>4.0375</v>
      </c>
      <c r="H259" s="98" t="n">
        <f aca="false">G259</f>
        <v>4.0375</v>
      </c>
      <c r="I259" s="99" t="n">
        <f aca="false">H259</f>
        <v>4.0375</v>
      </c>
      <c r="J259" s="32" t="n">
        <f aca="false">VLOOKUP($A259,Table,MATCH(J$4,Curves,0))</f>
        <v>0</v>
      </c>
      <c r="K259" s="98" t="n">
        <f aca="false">J259</f>
        <v>0</v>
      </c>
      <c r="L259" s="99" t="n">
        <f aca="false">K259</f>
        <v>0</v>
      </c>
      <c r="M259" s="32" t="n">
        <f aca="false">VLOOKUP($A259,Table,MATCH(M$4,Curves,0))</f>
        <v>0</v>
      </c>
      <c r="N259" s="98" t="n">
        <f aca="false">VLOOKUP($A259,Table,MATCH(N$4,Curves,0))</f>
        <v>0.02</v>
      </c>
      <c r="O259" s="99" t="n">
        <f aca="false">N259</f>
        <v>0.02</v>
      </c>
      <c r="P259" s="100"/>
      <c r="Q259" s="99" t="n">
        <f aca="false">O259+L259+I259</f>
        <v>4.0575</v>
      </c>
      <c r="R259" s="100"/>
      <c r="S259" s="35" t="n">
        <f aca="false">A260-A259</f>
        <v>31</v>
      </c>
      <c r="T259" s="101" t="n">
        <f aca="false">CHOOSE(F$3,A260+24,A259)</f>
        <v>44464</v>
      </c>
      <c r="U259" s="35" t="n">
        <f aca="false">T259-C$3</f>
        <v>7690</v>
      </c>
      <c r="V259" s="32" t="n">
        <f aca="false">VLOOKUP($A259,Table,MATCH(V$4,Curves,0))</f>
        <v>0.070859002456139</v>
      </c>
      <c r="W259" s="102" t="n">
        <f aca="false">1/(1+CHOOSE(F$3,(V260+($K$3/10000))/2,(V259+($K$3/10000))/2))^(2*U259/365.25)</f>
        <v>0.230835358460412</v>
      </c>
      <c r="X259" s="35" t="n">
        <f aca="false">IF(AND(mthbeg&lt;=A259,mthend&gt;=A259),1,0)</f>
        <v>0</v>
      </c>
      <c r="Y259" s="35" t="n">
        <f aca="false">S259*X259</f>
        <v>0</v>
      </c>
      <c r="AA259" s="89" t="n">
        <f aca="false">F259*G259</f>
        <v>0</v>
      </c>
      <c r="AB259" s="89" t="n">
        <f aca="false">$F259*H259</f>
        <v>0</v>
      </c>
      <c r="AC259" s="89" t="n">
        <f aca="false">$F259*I259</f>
        <v>0</v>
      </c>
      <c r="AD259" s="89" t="n">
        <f aca="false">$F259*J259</f>
        <v>0</v>
      </c>
      <c r="AE259" s="89" t="n">
        <f aca="false">$F259*K259</f>
        <v>0</v>
      </c>
      <c r="AF259" s="89" t="n">
        <f aca="false">$F259*L259</f>
        <v>0</v>
      </c>
      <c r="AG259" s="89" t="n">
        <f aca="false">$F259*M259</f>
        <v>0</v>
      </c>
      <c r="AH259" s="89" t="n">
        <f aca="false">$F259*N259</f>
        <v>0</v>
      </c>
      <c r="AI259" s="89" t="n">
        <f aca="false">F259*O259</f>
        <v>0</v>
      </c>
      <c r="AJ259" s="93"/>
      <c r="AK259" s="89" t="n">
        <f aca="false">CHOOSE($G$3,AB259-AC259,AC259-AB259)</f>
        <v>0</v>
      </c>
      <c r="AL259" s="89" t="n">
        <f aca="false">CHOOSE($G$3,AE259-AF259,AF259-AE259)</f>
        <v>0</v>
      </c>
      <c r="AM259" s="89" t="n">
        <f aca="false">CHOOSE($G$3,AH259-AI259,AI259-AH259)</f>
        <v>0</v>
      </c>
      <c r="AN259" s="103" t="n">
        <f aca="false">SUM(AK259:AM259)</f>
        <v>0</v>
      </c>
      <c r="AP259" s="89" t="n">
        <f aca="false">CHOOSE($G$3,AA259-AB259,AB259-AA259)</f>
        <v>0</v>
      </c>
      <c r="AQ259" s="89" t="n">
        <f aca="false">CHOOSE($G$3,AD259-AE259,AE259-AD259)</f>
        <v>0</v>
      </c>
      <c r="AR259" s="89" t="n">
        <f aca="false">CHOOSE($G$3,AG259-AH259,AH259-AG259)</f>
        <v>0</v>
      </c>
      <c r="AS259" s="103" t="n">
        <f aca="false">AP259+AQ259+AR259</f>
        <v>0</v>
      </c>
      <c r="AT259" s="103"/>
      <c r="AU259" s="90" t="n">
        <f aca="false">AS259+AN259</f>
        <v>0</v>
      </c>
      <c r="AW259" s="90" t="n">
        <f aca="false">AI259+AF259+AC259</f>
        <v>0</v>
      </c>
      <c r="AX259" s="104"/>
    </row>
    <row r="260" customFormat="false" ht="12" hidden="false" customHeight="true" outlineLevel="0" collapsed="false">
      <c r="A260" s="94" t="n">
        <f aca="false">EDATE(A259,1)</f>
        <v>44440</v>
      </c>
      <c r="B260" s="95" t="n">
        <f aca="false">VLOOKUP(MONTH(A260),Volumes,3)</f>
        <v>10000</v>
      </c>
      <c r="C260" s="96"/>
      <c r="D260" s="97" t="n">
        <f aca="false">B260+C260</f>
        <v>10000</v>
      </c>
      <c r="E260" s="84" t="n">
        <f aca="false">IF(X260=0,0,IF(AND(X260=1,$H$3=1),D260*S260,IF($H$3=2,D260,"N/A")))</f>
        <v>0</v>
      </c>
      <c r="F260" s="84" t="n">
        <f aca="false">E260*W260</f>
        <v>0</v>
      </c>
      <c r="G260" s="32" t="n">
        <f aca="false">VLOOKUP($A260,Table,MATCH(G$4,Curves,0))</f>
        <v>4.0375</v>
      </c>
      <c r="H260" s="98" t="n">
        <f aca="false">G260</f>
        <v>4.0375</v>
      </c>
      <c r="I260" s="99" t="n">
        <f aca="false">H260</f>
        <v>4.0375</v>
      </c>
      <c r="J260" s="32" t="n">
        <f aca="false">VLOOKUP($A260,Table,MATCH(J$4,Curves,0))</f>
        <v>0</v>
      </c>
      <c r="K260" s="98" t="n">
        <f aca="false">J260</f>
        <v>0</v>
      </c>
      <c r="L260" s="99" t="n">
        <f aca="false">K260</f>
        <v>0</v>
      </c>
      <c r="M260" s="32" t="n">
        <f aca="false">VLOOKUP($A260,Table,MATCH(M$4,Curves,0))</f>
        <v>0</v>
      </c>
      <c r="N260" s="98" t="n">
        <f aca="false">VLOOKUP($A260,Table,MATCH(N$4,Curves,0))</f>
        <v>0.02</v>
      </c>
      <c r="O260" s="99" t="n">
        <f aca="false">N260</f>
        <v>0.02</v>
      </c>
      <c r="P260" s="100"/>
      <c r="Q260" s="99" t="n">
        <f aca="false">O260+L260+I260</f>
        <v>4.0575</v>
      </c>
      <c r="R260" s="100"/>
      <c r="S260" s="35" t="n">
        <f aca="false">A261-A260</f>
        <v>30</v>
      </c>
      <c r="T260" s="101" t="n">
        <f aca="false">CHOOSE(F$3,A261+24,A260)</f>
        <v>44494</v>
      </c>
      <c r="U260" s="35" t="n">
        <f aca="false">T260-C$3</f>
        <v>7720</v>
      </c>
      <c r="V260" s="32" t="n">
        <f aca="false">VLOOKUP($A260,Table,MATCH(V$4,Curves,0))</f>
        <v>0.070859002456139</v>
      </c>
      <c r="W260" s="102" t="n">
        <f aca="false">1/(1+CHOOSE(F$3,(V261+($K$3/10000))/2,(V260+($K$3/10000))/2))^(2*U260/365.25)</f>
        <v>0.229518906989619</v>
      </c>
      <c r="X260" s="35" t="n">
        <f aca="false">IF(AND(mthbeg&lt;=A260,mthend&gt;=A260),1,0)</f>
        <v>0</v>
      </c>
      <c r="Y260" s="35" t="n">
        <f aca="false">S260*X260</f>
        <v>0</v>
      </c>
      <c r="AA260" s="89" t="n">
        <f aca="false">F260*G260</f>
        <v>0</v>
      </c>
      <c r="AB260" s="89" t="n">
        <f aca="false">$F260*H260</f>
        <v>0</v>
      </c>
      <c r="AC260" s="89" t="n">
        <f aca="false">$F260*I260</f>
        <v>0</v>
      </c>
      <c r="AD260" s="89" t="n">
        <f aca="false">$F260*J260</f>
        <v>0</v>
      </c>
      <c r="AE260" s="89" t="n">
        <f aca="false">$F260*K260</f>
        <v>0</v>
      </c>
      <c r="AF260" s="89" t="n">
        <f aca="false">$F260*L260</f>
        <v>0</v>
      </c>
      <c r="AG260" s="89" t="n">
        <f aca="false">$F260*M260</f>
        <v>0</v>
      </c>
      <c r="AH260" s="89" t="n">
        <f aca="false">$F260*N260</f>
        <v>0</v>
      </c>
      <c r="AI260" s="89" t="n">
        <f aca="false">F260*O260</f>
        <v>0</v>
      </c>
      <c r="AJ260" s="93"/>
      <c r="AK260" s="89" t="n">
        <f aca="false">CHOOSE($G$3,AB260-AC260,AC260-AB260)</f>
        <v>0</v>
      </c>
      <c r="AL260" s="89" t="n">
        <f aca="false">CHOOSE($G$3,AE260-AF260,AF260-AE260)</f>
        <v>0</v>
      </c>
      <c r="AM260" s="89" t="n">
        <f aca="false">CHOOSE($G$3,AH260-AI260,AI260-AH260)</f>
        <v>0</v>
      </c>
      <c r="AN260" s="103" t="n">
        <f aca="false">SUM(AK260:AM260)</f>
        <v>0</v>
      </c>
      <c r="AP260" s="89" t="n">
        <f aca="false">CHOOSE($G$3,AA260-AB260,AB260-AA260)</f>
        <v>0</v>
      </c>
      <c r="AQ260" s="89" t="n">
        <f aca="false">CHOOSE($G$3,AD260-AE260,AE260-AD260)</f>
        <v>0</v>
      </c>
      <c r="AR260" s="89" t="n">
        <f aca="false">CHOOSE($G$3,AG260-AH260,AH260-AG260)</f>
        <v>0</v>
      </c>
      <c r="AS260" s="103" t="n">
        <f aca="false">AP260+AQ260+AR260</f>
        <v>0</v>
      </c>
      <c r="AT260" s="103"/>
      <c r="AU260" s="90" t="n">
        <f aca="false">AS260+AN260</f>
        <v>0</v>
      </c>
      <c r="AW260" s="90" t="n">
        <f aca="false">AI260+AF260+AC260</f>
        <v>0</v>
      </c>
      <c r="AX260" s="104"/>
    </row>
    <row r="261" customFormat="false" ht="12" hidden="false" customHeight="true" outlineLevel="0" collapsed="false">
      <c r="A261" s="94" t="n">
        <f aca="false">EDATE(A260,1)</f>
        <v>44470</v>
      </c>
      <c r="B261" s="95" t="n">
        <f aca="false">VLOOKUP(MONTH(A261),Volumes,3)</f>
        <v>10000</v>
      </c>
      <c r="C261" s="96"/>
      <c r="D261" s="97" t="n">
        <f aca="false">B261+C261</f>
        <v>10000</v>
      </c>
      <c r="E261" s="84" t="n">
        <f aca="false">IF(X261=0,0,IF(AND(X261=1,$H$3=1),D261*S261,IF($H$3=2,D261,"N/A")))</f>
        <v>0</v>
      </c>
      <c r="F261" s="84" t="n">
        <f aca="false">E261*W261</f>
        <v>0</v>
      </c>
      <c r="G261" s="32" t="n">
        <f aca="false">VLOOKUP($A261,Table,MATCH(G$4,Curves,0))</f>
        <v>4.0375</v>
      </c>
      <c r="H261" s="98" t="n">
        <f aca="false">G261</f>
        <v>4.0375</v>
      </c>
      <c r="I261" s="99" t="n">
        <f aca="false">H261</f>
        <v>4.0375</v>
      </c>
      <c r="J261" s="32" t="n">
        <f aca="false">VLOOKUP($A261,Table,MATCH(J$4,Curves,0))</f>
        <v>0</v>
      </c>
      <c r="K261" s="98" t="n">
        <f aca="false">J261</f>
        <v>0</v>
      </c>
      <c r="L261" s="99" t="n">
        <f aca="false">K261</f>
        <v>0</v>
      </c>
      <c r="M261" s="32" t="n">
        <f aca="false">VLOOKUP($A261,Table,MATCH(M$4,Curves,0))</f>
        <v>0</v>
      </c>
      <c r="N261" s="98" t="n">
        <f aca="false">VLOOKUP($A261,Table,MATCH(N$4,Curves,0))</f>
        <v>0.02</v>
      </c>
      <c r="O261" s="99" t="n">
        <f aca="false">N261</f>
        <v>0.02</v>
      </c>
      <c r="P261" s="100"/>
      <c r="Q261" s="99" t="n">
        <f aca="false">O261+L261+I261</f>
        <v>4.0575</v>
      </c>
      <c r="R261" s="100"/>
      <c r="S261" s="35" t="n">
        <f aca="false">A262-A261</f>
        <v>31</v>
      </c>
      <c r="T261" s="101" t="n">
        <f aca="false">CHOOSE(F$3,A262+24,A261)</f>
        <v>44525</v>
      </c>
      <c r="U261" s="35" t="n">
        <f aca="false">T261-C$3</f>
        <v>7751</v>
      </c>
      <c r="V261" s="32" t="n">
        <f aca="false">VLOOKUP($A261,Table,MATCH(V$4,Curves,0))</f>
        <v>0.070859002456139</v>
      </c>
      <c r="W261" s="102" t="n">
        <f aca="false">1/(1+CHOOSE(F$3,(V262+($K$3/10000))/2,(V261+($K$3/10000))/2))^(2*U261/365.25)</f>
        <v>0.228166460567037</v>
      </c>
      <c r="X261" s="35" t="n">
        <f aca="false">IF(AND(mthbeg&lt;=A261,mthend&gt;=A261),1,0)</f>
        <v>0</v>
      </c>
      <c r="Y261" s="35" t="n">
        <f aca="false">S261*X261</f>
        <v>0</v>
      </c>
      <c r="AA261" s="89" t="n">
        <f aca="false">F261*G261</f>
        <v>0</v>
      </c>
      <c r="AB261" s="89" t="n">
        <f aca="false">$F261*H261</f>
        <v>0</v>
      </c>
      <c r="AC261" s="89" t="n">
        <f aca="false">$F261*I261</f>
        <v>0</v>
      </c>
      <c r="AD261" s="89" t="n">
        <f aca="false">$F261*J261</f>
        <v>0</v>
      </c>
      <c r="AE261" s="89" t="n">
        <f aca="false">$F261*K261</f>
        <v>0</v>
      </c>
      <c r="AF261" s="89" t="n">
        <f aca="false">$F261*L261</f>
        <v>0</v>
      </c>
      <c r="AG261" s="89" t="n">
        <f aca="false">$F261*M261</f>
        <v>0</v>
      </c>
      <c r="AH261" s="89" t="n">
        <f aca="false">$F261*N261</f>
        <v>0</v>
      </c>
      <c r="AI261" s="89" t="n">
        <f aca="false">F261*O261</f>
        <v>0</v>
      </c>
      <c r="AJ261" s="93"/>
      <c r="AK261" s="89" t="n">
        <f aca="false">CHOOSE($G$3,AB261-AC261,AC261-AB261)</f>
        <v>0</v>
      </c>
      <c r="AL261" s="89" t="n">
        <f aca="false">CHOOSE($G$3,AE261-AF261,AF261-AE261)</f>
        <v>0</v>
      </c>
      <c r="AM261" s="89" t="n">
        <f aca="false">CHOOSE($G$3,AH261-AI261,AI261-AH261)</f>
        <v>0</v>
      </c>
      <c r="AN261" s="103" t="n">
        <f aca="false">SUM(AK261:AM261)</f>
        <v>0</v>
      </c>
      <c r="AP261" s="89" t="n">
        <f aca="false">CHOOSE($G$3,AA261-AB261,AB261-AA261)</f>
        <v>0</v>
      </c>
      <c r="AQ261" s="89" t="n">
        <f aca="false">CHOOSE($G$3,AD261-AE261,AE261-AD261)</f>
        <v>0</v>
      </c>
      <c r="AR261" s="89" t="n">
        <f aca="false">CHOOSE($G$3,AG261-AH261,AH261-AG261)</f>
        <v>0</v>
      </c>
      <c r="AS261" s="103" t="n">
        <f aca="false">AP261+AQ261+AR261</f>
        <v>0</v>
      </c>
      <c r="AT261" s="103"/>
      <c r="AU261" s="90" t="n">
        <f aca="false">AS261+AN261</f>
        <v>0</v>
      </c>
      <c r="AW261" s="90" t="n">
        <f aca="false">AI261+AF261+AC261</f>
        <v>0</v>
      </c>
      <c r="AX261" s="104"/>
    </row>
    <row r="262" customFormat="false" ht="12" hidden="false" customHeight="true" outlineLevel="0" collapsed="false">
      <c r="A262" s="94" t="n">
        <f aca="false">EDATE(A261,1)</f>
        <v>44501</v>
      </c>
      <c r="B262" s="95" t="n">
        <f aca="false">VLOOKUP(MONTH(A262),Volumes,3)</f>
        <v>10000</v>
      </c>
      <c r="C262" s="96"/>
      <c r="D262" s="97" t="n">
        <f aca="false">B262+C262</f>
        <v>10000</v>
      </c>
      <c r="E262" s="84" t="n">
        <f aca="false">IF(X262=0,0,IF(AND(X262=1,$H$3=1),D262*S262,IF($H$3=2,D262,"N/A")))</f>
        <v>0</v>
      </c>
      <c r="F262" s="84" t="n">
        <f aca="false">E262*W262</f>
        <v>0</v>
      </c>
      <c r="G262" s="32" t="n">
        <f aca="false">VLOOKUP($A262,Table,MATCH(G$4,Curves,0))</f>
        <v>4.0375</v>
      </c>
      <c r="H262" s="98" t="n">
        <f aca="false">G262</f>
        <v>4.0375</v>
      </c>
      <c r="I262" s="99" t="n">
        <f aca="false">H262</f>
        <v>4.0375</v>
      </c>
      <c r="J262" s="32" t="n">
        <f aca="false">VLOOKUP($A262,Table,MATCH(J$4,Curves,0))</f>
        <v>0</v>
      </c>
      <c r="K262" s="98" t="n">
        <f aca="false">J262</f>
        <v>0</v>
      </c>
      <c r="L262" s="99" t="n">
        <f aca="false">K262</f>
        <v>0</v>
      </c>
      <c r="M262" s="32" t="n">
        <f aca="false">VLOOKUP($A262,Table,MATCH(M$4,Curves,0))</f>
        <v>0</v>
      </c>
      <c r="N262" s="98" t="n">
        <f aca="false">VLOOKUP($A262,Table,MATCH(N$4,Curves,0))</f>
        <v>0.02</v>
      </c>
      <c r="O262" s="99" t="n">
        <f aca="false">N262</f>
        <v>0.02</v>
      </c>
      <c r="P262" s="100"/>
      <c r="Q262" s="99" t="n">
        <f aca="false">O262+L262+I262</f>
        <v>4.0575</v>
      </c>
      <c r="R262" s="100"/>
      <c r="S262" s="35" t="n">
        <f aca="false">A263-A262</f>
        <v>30</v>
      </c>
      <c r="T262" s="101" t="n">
        <f aca="false">CHOOSE(F$3,A263+24,A262)</f>
        <v>44555</v>
      </c>
      <c r="U262" s="35" t="n">
        <f aca="false">T262-C$3</f>
        <v>7781</v>
      </c>
      <c r="V262" s="32" t="n">
        <f aca="false">VLOOKUP($A262,Table,MATCH(V$4,Curves,0))</f>
        <v>0.070859002456139</v>
      </c>
      <c r="W262" s="102" t="n">
        <f aca="false">1/(1+CHOOSE(F$3,(V263+($K$3/10000))/2,(V262+($K$3/10000))/2))^(2*U262/365.25)</f>
        <v>0.226865229791117</v>
      </c>
      <c r="X262" s="35" t="n">
        <f aca="false">IF(AND(mthbeg&lt;=A262,mthend&gt;=A262),1,0)</f>
        <v>0</v>
      </c>
      <c r="Y262" s="35" t="n">
        <f aca="false">S262*X262</f>
        <v>0</v>
      </c>
      <c r="AA262" s="89" t="n">
        <f aca="false">F262*G262</f>
        <v>0</v>
      </c>
      <c r="AB262" s="89" t="n">
        <f aca="false">$F262*H262</f>
        <v>0</v>
      </c>
      <c r="AC262" s="89" t="n">
        <f aca="false">$F262*I262</f>
        <v>0</v>
      </c>
      <c r="AD262" s="89" t="n">
        <f aca="false">$F262*J262</f>
        <v>0</v>
      </c>
      <c r="AE262" s="89" t="n">
        <f aca="false">$F262*K262</f>
        <v>0</v>
      </c>
      <c r="AF262" s="89" t="n">
        <f aca="false">$F262*L262</f>
        <v>0</v>
      </c>
      <c r="AG262" s="89" t="n">
        <f aca="false">$F262*M262</f>
        <v>0</v>
      </c>
      <c r="AH262" s="89" t="n">
        <f aca="false">$F262*N262</f>
        <v>0</v>
      </c>
      <c r="AI262" s="89" t="n">
        <f aca="false">F262*O262</f>
        <v>0</v>
      </c>
      <c r="AJ262" s="93"/>
      <c r="AK262" s="89" t="n">
        <f aca="false">CHOOSE($G$3,AB262-AC262,AC262-AB262)</f>
        <v>0</v>
      </c>
      <c r="AL262" s="89" t="n">
        <f aca="false">CHOOSE($G$3,AE262-AF262,AF262-AE262)</f>
        <v>0</v>
      </c>
      <c r="AM262" s="89" t="n">
        <f aca="false">CHOOSE($G$3,AH262-AI262,AI262-AH262)</f>
        <v>0</v>
      </c>
      <c r="AN262" s="103" t="n">
        <f aca="false">SUM(AK262:AM262)</f>
        <v>0</v>
      </c>
      <c r="AP262" s="89" t="n">
        <f aca="false">CHOOSE($G$3,AA262-AB262,AB262-AA262)</f>
        <v>0</v>
      </c>
      <c r="AQ262" s="89" t="n">
        <f aca="false">CHOOSE($G$3,AD262-AE262,AE262-AD262)</f>
        <v>0</v>
      </c>
      <c r="AR262" s="89" t="n">
        <f aca="false">CHOOSE($G$3,AG262-AH262,AH262-AG262)</f>
        <v>0</v>
      </c>
      <c r="AS262" s="103" t="n">
        <f aca="false">AP262+AQ262+AR262</f>
        <v>0</v>
      </c>
      <c r="AT262" s="103"/>
      <c r="AU262" s="90" t="n">
        <f aca="false">AS262+AN262</f>
        <v>0</v>
      </c>
      <c r="AW262" s="90" t="n">
        <f aca="false">AI262+AF262+AC262</f>
        <v>0</v>
      </c>
      <c r="AX262" s="104"/>
    </row>
    <row r="263" customFormat="false" ht="12" hidden="false" customHeight="true" outlineLevel="0" collapsed="false">
      <c r="A263" s="94" t="n">
        <f aca="false">EDATE(A262,1)</f>
        <v>44531</v>
      </c>
      <c r="B263" s="95" t="n">
        <f aca="false">VLOOKUP(MONTH(A263),Volumes,3)</f>
        <v>10000</v>
      </c>
      <c r="C263" s="96"/>
      <c r="D263" s="97" t="n">
        <f aca="false">B263+C263</f>
        <v>10000</v>
      </c>
      <c r="E263" s="84" t="n">
        <f aca="false">IF(X263=0,0,IF(AND(X263=1,$H$3=1),D263*S263,IF($H$3=2,D263,"N/A")))</f>
        <v>0</v>
      </c>
      <c r="F263" s="84" t="n">
        <f aca="false">E263*W263</f>
        <v>0</v>
      </c>
      <c r="G263" s="32" t="n">
        <f aca="false">VLOOKUP($A263,Table,MATCH(G$4,Curves,0))</f>
        <v>4.0375</v>
      </c>
      <c r="H263" s="98" t="n">
        <f aca="false">G263</f>
        <v>4.0375</v>
      </c>
      <c r="I263" s="99" t="n">
        <f aca="false">H263</f>
        <v>4.0375</v>
      </c>
      <c r="J263" s="32" t="n">
        <f aca="false">VLOOKUP($A263,Table,MATCH(J$4,Curves,0))</f>
        <v>0</v>
      </c>
      <c r="K263" s="98" t="n">
        <f aca="false">J263</f>
        <v>0</v>
      </c>
      <c r="L263" s="99" t="n">
        <f aca="false">K263</f>
        <v>0</v>
      </c>
      <c r="M263" s="32" t="n">
        <f aca="false">VLOOKUP($A263,Table,MATCH(M$4,Curves,0))</f>
        <v>0</v>
      </c>
      <c r="N263" s="98" t="n">
        <f aca="false">VLOOKUP($A263,Table,MATCH(N$4,Curves,0))</f>
        <v>0.02</v>
      </c>
      <c r="O263" s="99" t="n">
        <f aca="false">N263</f>
        <v>0.02</v>
      </c>
      <c r="P263" s="100"/>
      <c r="Q263" s="99" t="n">
        <f aca="false">O263+L263+I263</f>
        <v>4.0575</v>
      </c>
      <c r="R263" s="100"/>
      <c r="S263" s="35" t="n">
        <f aca="false">A264-A263</f>
        <v>31</v>
      </c>
      <c r="T263" s="101" t="n">
        <f aca="false">CHOOSE(F$3,A264+24,A263)</f>
        <v>44586</v>
      </c>
      <c r="U263" s="35" t="n">
        <f aca="false">T263-C$3</f>
        <v>7812</v>
      </c>
      <c r="V263" s="32" t="n">
        <f aca="false">VLOOKUP($A263,Table,MATCH(V$4,Curves,0))</f>
        <v>0.070859002456139</v>
      </c>
      <c r="W263" s="102" t="n">
        <f aca="false">1/(1+CHOOSE(F$3,(V264+($K$3/10000))/2,(V263+($K$3/10000))/2))^(2*U263/365.25)</f>
        <v>0.225528420233841</v>
      </c>
      <c r="X263" s="35" t="n">
        <f aca="false">IF(AND(mthbeg&lt;=A263,mthend&gt;=A263),1,0)</f>
        <v>0</v>
      </c>
      <c r="Y263" s="35" t="n">
        <f aca="false">S263*X263</f>
        <v>0</v>
      </c>
      <c r="AA263" s="89" t="n">
        <f aca="false">F263*G263</f>
        <v>0</v>
      </c>
      <c r="AB263" s="89" t="n">
        <f aca="false">$F263*H263</f>
        <v>0</v>
      </c>
      <c r="AC263" s="89" t="n">
        <f aca="false">$F263*I263</f>
        <v>0</v>
      </c>
      <c r="AD263" s="89" t="n">
        <f aca="false">$F263*J263</f>
        <v>0</v>
      </c>
      <c r="AE263" s="89" t="n">
        <f aca="false">$F263*K263</f>
        <v>0</v>
      </c>
      <c r="AF263" s="89" t="n">
        <f aca="false">$F263*L263</f>
        <v>0</v>
      </c>
      <c r="AG263" s="89" t="n">
        <f aca="false">$F263*M263</f>
        <v>0</v>
      </c>
      <c r="AH263" s="89" t="n">
        <f aca="false">$F263*N263</f>
        <v>0</v>
      </c>
      <c r="AI263" s="89" t="n">
        <f aca="false">F263*O263</f>
        <v>0</v>
      </c>
      <c r="AJ263" s="93"/>
      <c r="AK263" s="89" t="n">
        <f aca="false">CHOOSE($G$3,AB263-AC263,AC263-AB263)</f>
        <v>0</v>
      </c>
      <c r="AL263" s="89" t="n">
        <f aca="false">CHOOSE($G$3,AE263-AF263,AF263-AE263)</f>
        <v>0</v>
      </c>
      <c r="AM263" s="89" t="n">
        <f aca="false">CHOOSE($G$3,AH263-AI263,AI263-AH263)</f>
        <v>0</v>
      </c>
      <c r="AN263" s="103" t="n">
        <f aca="false">SUM(AK263:AM263)</f>
        <v>0</v>
      </c>
      <c r="AP263" s="89" t="n">
        <f aca="false">CHOOSE($G$3,AA263-AB263,AB263-AA263)</f>
        <v>0</v>
      </c>
      <c r="AQ263" s="89" t="n">
        <f aca="false">CHOOSE($G$3,AD263-AE263,AE263-AD263)</f>
        <v>0</v>
      </c>
      <c r="AR263" s="89" t="n">
        <f aca="false">CHOOSE($G$3,AG263-AH263,AH263-AG263)</f>
        <v>0</v>
      </c>
      <c r="AS263" s="103" t="n">
        <f aca="false">AP263+AQ263+AR263</f>
        <v>0</v>
      </c>
      <c r="AT263" s="103"/>
      <c r="AU263" s="90" t="n">
        <f aca="false">AS263+AN263</f>
        <v>0</v>
      </c>
      <c r="AW263" s="90" t="n">
        <f aca="false">AI263+AF263+AC263</f>
        <v>0</v>
      </c>
      <c r="AX263" s="104"/>
    </row>
    <row r="264" customFormat="false" ht="12" hidden="false" customHeight="true" outlineLevel="0" collapsed="false">
      <c r="A264" s="94" t="n">
        <f aca="false">EDATE(A263,1)</f>
        <v>44562</v>
      </c>
      <c r="B264" s="95" t="n">
        <f aca="false">VLOOKUP(MONTH(A264),Volumes,3)</f>
        <v>10000</v>
      </c>
      <c r="C264" s="96"/>
      <c r="D264" s="97" t="n">
        <f aca="false">B264+C264</f>
        <v>10000</v>
      </c>
      <c r="E264" s="84" t="n">
        <f aca="false">IF(X264=0,0,IF(AND(X264=1,$H$3=1),D264*S264,IF($H$3=2,D264,"N/A")))</f>
        <v>0</v>
      </c>
      <c r="F264" s="84" t="n">
        <f aca="false">E264*W264</f>
        <v>0</v>
      </c>
      <c r="G264" s="32" t="n">
        <f aca="false">VLOOKUP($A264,Table,MATCH(G$4,Curves,0))</f>
        <v>4.0375</v>
      </c>
      <c r="H264" s="98" t="n">
        <f aca="false">G264</f>
        <v>4.0375</v>
      </c>
      <c r="I264" s="99" t="n">
        <f aca="false">H264</f>
        <v>4.0375</v>
      </c>
      <c r="J264" s="32" t="n">
        <f aca="false">VLOOKUP($A264,Table,MATCH(J$4,Curves,0))</f>
        <v>0</v>
      </c>
      <c r="K264" s="98" t="n">
        <f aca="false">J264</f>
        <v>0</v>
      </c>
      <c r="L264" s="99" t="n">
        <f aca="false">K264</f>
        <v>0</v>
      </c>
      <c r="M264" s="32" t="n">
        <f aca="false">VLOOKUP($A264,Table,MATCH(M$4,Curves,0))</f>
        <v>0</v>
      </c>
      <c r="N264" s="98" t="n">
        <f aca="false">VLOOKUP($A264,Table,MATCH(N$4,Curves,0))</f>
        <v>0.02</v>
      </c>
      <c r="O264" s="99" t="n">
        <f aca="false">N264</f>
        <v>0.02</v>
      </c>
      <c r="P264" s="100"/>
      <c r="Q264" s="99" t="n">
        <f aca="false">O264+L264+I264</f>
        <v>4.0575</v>
      </c>
      <c r="R264" s="100"/>
      <c r="S264" s="35" t="n">
        <f aca="false">A265-A264</f>
        <v>31</v>
      </c>
      <c r="T264" s="101" t="n">
        <f aca="false">CHOOSE(F$3,A265+24,A264)</f>
        <v>44617</v>
      </c>
      <c r="U264" s="35" t="n">
        <f aca="false">T264-C$3</f>
        <v>7843</v>
      </c>
      <c r="V264" s="32" t="n">
        <f aca="false">VLOOKUP($A264,Table,MATCH(V$4,Curves,0))</f>
        <v>0.070859002456139</v>
      </c>
      <c r="W264" s="102" t="n">
        <f aca="false">1/(1+CHOOSE(F$3,(V265+($K$3/10000))/2,(V264+($K$3/10000))/2))^(2*U264/365.25)</f>
        <v>0.224199487863361</v>
      </c>
      <c r="X264" s="35" t="n">
        <f aca="false">IF(AND(mthbeg&lt;=A264,mthend&gt;=A264),1,0)</f>
        <v>0</v>
      </c>
      <c r="Y264" s="35" t="n">
        <f aca="false">S264*X264</f>
        <v>0</v>
      </c>
      <c r="AA264" s="89" t="n">
        <f aca="false">F264*G264</f>
        <v>0</v>
      </c>
      <c r="AB264" s="89" t="n">
        <f aca="false">$F264*H264</f>
        <v>0</v>
      </c>
      <c r="AC264" s="89" t="n">
        <f aca="false">$F264*I264</f>
        <v>0</v>
      </c>
      <c r="AD264" s="89" t="n">
        <f aca="false">$F264*J264</f>
        <v>0</v>
      </c>
      <c r="AE264" s="89" t="n">
        <f aca="false">$F264*K264</f>
        <v>0</v>
      </c>
      <c r="AF264" s="89" t="n">
        <f aca="false">$F264*L264</f>
        <v>0</v>
      </c>
      <c r="AG264" s="89" t="n">
        <f aca="false">$F264*M264</f>
        <v>0</v>
      </c>
      <c r="AH264" s="89" t="n">
        <f aca="false">$F264*N264</f>
        <v>0</v>
      </c>
      <c r="AI264" s="89" t="n">
        <f aca="false">F264*O264</f>
        <v>0</v>
      </c>
      <c r="AJ264" s="93"/>
      <c r="AK264" s="89" t="n">
        <f aca="false">CHOOSE($G$3,AB264-AC264,AC264-AB264)</f>
        <v>0</v>
      </c>
      <c r="AL264" s="89" t="n">
        <f aca="false">CHOOSE($G$3,AE264-AF264,AF264-AE264)</f>
        <v>0</v>
      </c>
      <c r="AM264" s="89" t="n">
        <f aca="false">CHOOSE($G$3,AH264-AI264,AI264-AH264)</f>
        <v>0</v>
      </c>
      <c r="AN264" s="103" t="n">
        <f aca="false">SUM(AK264:AM264)</f>
        <v>0</v>
      </c>
      <c r="AP264" s="89" t="n">
        <f aca="false">CHOOSE($G$3,AA264-AB264,AB264-AA264)</f>
        <v>0</v>
      </c>
      <c r="AQ264" s="89" t="n">
        <f aca="false">CHOOSE($G$3,AD264-AE264,AE264-AD264)</f>
        <v>0</v>
      </c>
      <c r="AR264" s="89" t="n">
        <f aca="false">CHOOSE($G$3,AG264-AH264,AH264-AG264)</f>
        <v>0</v>
      </c>
      <c r="AS264" s="103" t="n">
        <f aca="false">AP264+AQ264+AR264</f>
        <v>0</v>
      </c>
      <c r="AT264" s="103"/>
      <c r="AU264" s="90" t="n">
        <f aca="false">AS264+AN264</f>
        <v>0</v>
      </c>
      <c r="AW264" s="90" t="n">
        <f aca="false">AI264+AF264+AC264</f>
        <v>0</v>
      </c>
      <c r="AX264" s="104"/>
    </row>
    <row r="265" customFormat="false" ht="12" hidden="false" customHeight="true" outlineLevel="0" collapsed="false">
      <c r="A265" s="94" t="n">
        <f aca="false">EDATE(A264,1)</f>
        <v>44593</v>
      </c>
      <c r="B265" s="95" t="n">
        <f aca="false">VLOOKUP(MONTH(A265),Volumes,3)</f>
        <v>10000</v>
      </c>
      <c r="C265" s="96"/>
      <c r="D265" s="97" t="n">
        <f aca="false">B265+C265</f>
        <v>10000</v>
      </c>
      <c r="E265" s="84" t="n">
        <f aca="false">IF(X265=0,0,IF(AND(X265=1,$H$3=1),D265*S265,IF($H$3=2,D265,"N/A")))</f>
        <v>0</v>
      </c>
      <c r="F265" s="84" t="n">
        <f aca="false">E265*W265</f>
        <v>0</v>
      </c>
      <c r="G265" s="32" t="n">
        <f aca="false">VLOOKUP($A265,Table,MATCH(G$4,Curves,0))</f>
        <v>4.0375</v>
      </c>
      <c r="H265" s="98" t="n">
        <f aca="false">G265</f>
        <v>4.0375</v>
      </c>
      <c r="I265" s="99" t="n">
        <f aca="false">H265</f>
        <v>4.0375</v>
      </c>
      <c r="J265" s="32" t="n">
        <f aca="false">VLOOKUP($A265,Table,MATCH(J$4,Curves,0))</f>
        <v>0</v>
      </c>
      <c r="K265" s="98" t="n">
        <f aca="false">J265</f>
        <v>0</v>
      </c>
      <c r="L265" s="99" t="n">
        <f aca="false">K265</f>
        <v>0</v>
      </c>
      <c r="M265" s="32" t="n">
        <f aca="false">VLOOKUP($A265,Table,MATCH(M$4,Curves,0))</f>
        <v>0</v>
      </c>
      <c r="N265" s="98" t="n">
        <f aca="false">VLOOKUP($A265,Table,MATCH(N$4,Curves,0))</f>
        <v>0.02</v>
      </c>
      <c r="O265" s="99" t="n">
        <f aca="false">N265</f>
        <v>0.02</v>
      </c>
      <c r="P265" s="100"/>
      <c r="Q265" s="99" t="n">
        <f aca="false">O265+L265+I265</f>
        <v>4.0575</v>
      </c>
      <c r="R265" s="100"/>
      <c r="S265" s="35" t="n">
        <f aca="false">A266-A265</f>
        <v>28</v>
      </c>
      <c r="T265" s="101" t="n">
        <f aca="false">CHOOSE(F$3,A266+24,A265)</f>
        <v>44645</v>
      </c>
      <c r="U265" s="35" t="n">
        <f aca="false">T265-C$3</f>
        <v>7871</v>
      </c>
      <c r="V265" s="32" t="n">
        <f aca="false">VLOOKUP($A265,Table,MATCH(V$4,Curves,0))</f>
        <v>0.070859002456139</v>
      </c>
      <c r="W265" s="102" t="n">
        <f aca="false">1/(1+CHOOSE(F$3,(V266+($K$3/10000))/2,(V265+($K$3/10000))/2))^(2*U265/365.25)</f>
        <v>0.223005893846852</v>
      </c>
      <c r="X265" s="35" t="n">
        <f aca="false">IF(AND(mthbeg&lt;=A265,mthend&gt;=A265),1,0)</f>
        <v>0</v>
      </c>
      <c r="Y265" s="35" t="n">
        <f aca="false">S265*X265</f>
        <v>0</v>
      </c>
      <c r="AA265" s="89" t="n">
        <f aca="false">F265*G265</f>
        <v>0</v>
      </c>
      <c r="AB265" s="89" t="n">
        <f aca="false">$F265*H265</f>
        <v>0</v>
      </c>
      <c r="AC265" s="89" t="n">
        <f aca="false">$F265*I265</f>
        <v>0</v>
      </c>
      <c r="AD265" s="89" t="n">
        <f aca="false">$F265*J265</f>
        <v>0</v>
      </c>
      <c r="AE265" s="89" t="n">
        <f aca="false">$F265*K265</f>
        <v>0</v>
      </c>
      <c r="AF265" s="89" t="n">
        <f aca="false">$F265*L265</f>
        <v>0</v>
      </c>
      <c r="AG265" s="89" t="n">
        <f aca="false">$F265*M265</f>
        <v>0</v>
      </c>
      <c r="AH265" s="89" t="n">
        <f aca="false">$F265*N265</f>
        <v>0</v>
      </c>
      <c r="AI265" s="89" t="n">
        <f aca="false">F265*O265</f>
        <v>0</v>
      </c>
      <c r="AJ265" s="93"/>
      <c r="AK265" s="89" t="n">
        <f aca="false">CHOOSE($G$3,AB265-AC265,AC265-AB265)</f>
        <v>0</v>
      </c>
      <c r="AL265" s="89" t="n">
        <f aca="false">CHOOSE($G$3,AE265-AF265,AF265-AE265)</f>
        <v>0</v>
      </c>
      <c r="AM265" s="89" t="n">
        <f aca="false">CHOOSE($G$3,AH265-AI265,AI265-AH265)</f>
        <v>0</v>
      </c>
      <c r="AN265" s="103" t="n">
        <f aca="false">SUM(AK265:AM265)</f>
        <v>0</v>
      </c>
      <c r="AP265" s="89" t="n">
        <f aca="false">CHOOSE($G$3,AA265-AB265,AB265-AA265)</f>
        <v>0</v>
      </c>
      <c r="AQ265" s="89" t="n">
        <f aca="false">CHOOSE($G$3,AD265-AE265,AE265-AD265)</f>
        <v>0</v>
      </c>
      <c r="AR265" s="89" t="n">
        <f aca="false">CHOOSE($G$3,AG265-AH265,AH265-AG265)</f>
        <v>0</v>
      </c>
      <c r="AS265" s="103" t="n">
        <f aca="false">AP265+AQ265+AR265</f>
        <v>0</v>
      </c>
      <c r="AT265" s="103"/>
      <c r="AU265" s="90" t="n">
        <f aca="false">AS265+AN265</f>
        <v>0</v>
      </c>
      <c r="AW265" s="90" t="n">
        <f aca="false">AI265+AF265+AC265</f>
        <v>0</v>
      </c>
      <c r="AX265" s="104"/>
    </row>
    <row r="266" customFormat="false" ht="12" hidden="false" customHeight="true" outlineLevel="0" collapsed="false">
      <c r="A266" s="94" t="n">
        <f aca="false">EDATE(A265,1)</f>
        <v>44621</v>
      </c>
      <c r="B266" s="95" t="n">
        <f aca="false">VLOOKUP(MONTH(A266),Volumes,3)</f>
        <v>10000</v>
      </c>
      <c r="C266" s="96"/>
      <c r="D266" s="97" t="n">
        <f aca="false">B266+C266</f>
        <v>10000</v>
      </c>
      <c r="E266" s="84" t="n">
        <f aca="false">IF(X266=0,0,IF(AND(X266=1,$H$3=1),D266*S266,IF($H$3=2,D266,"N/A")))</f>
        <v>0</v>
      </c>
      <c r="F266" s="84" t="n">
        <f aca="false">E266*W266</f>
        <v>0</v>
      </c>
      <c r="G266" s="32" t="n">
        <f aca="false">VLOOKUP($A266,Table,MATCH(G$4,Curves,0))</f>
        <v>4.0375</v>
      </c>
      <c r="H266" s="98" t="n">
        <f aca="false">G266</f>
        <v>4.0375</v>
      </c>
      <c r="I266" s="99" t="n">
        <f aca="false">H266</f>
        <v>4.0375</v>
      </c>
      <c r="J266" s="32" t="n">
        <f aca="false">VLOOKUP($A266,Table,MATCH(J$4,Curves,0))</f>
        <v>0</v>
      </c>
      <c r="K266" s="98" t="n">
        <f aca="false">J266</f>
        <v>0</v>
      </c>
      <c r="L266" s="99" t="n">
        <f aca="false">K266</f>
        <v>0</v>
      </c>
      <c r="M266" s="32" t="n">
        <f aca="false">VLOOKUP($A266,Table,MATCH(M$4,Curves,0))</f>
        <v>0</v>
      </c>
      <c r="N266" s="98" t="n">
        <f aca="false">VLOOKUP($A266,Table,MATCH(N$4,Curves,0))</f>
        <v>0.02</v>
      </c>
      <c r="O266" s="99" t="n">
        <f aca="false">N266</f>
        <v>0.02</v>
      </c>
      <c r="P266" s="100"/>
      <c r="Q266" s="99" t="n">
        <f aca="false">O266+L266+I266</f>
        <v>4.0575</v>
      </c>
      <c r="R266" s="100"/>
      <c r="S266" s="35" t="n">
        <f aca="false">A267-A266</f>
        <v>31</v>
      </c>
      <c r="T266" s="101" t="n">
        <f aca="false">CHOOSE(F$3,A267+24,A266)</f>
        <v>44676</v>
      </c>
      <c r="U266" s="35" t="n">
        <f aca="false">T266-C$3</f>
        <v>7902</v>
      </c>
      <c r="V266" s="32" t="n">
        <f aca="false">VLOOKUP($A266,Table,MATCH(V$4,Curves,0))</f>
        <v>0.070859002456139</v>
      </c>
      <c r="W266" s="102" t="n">
        <f aca="false">1/(1+CHOOSE(F$3,(V267+($K$3/10000))/2,(V266+($K$3/10000))/2))^(2*U266/365.25)</f>
        <v>0.221691825531942</v>
      </c>
      <c r="X266" s="35" t="n">
        <f aca="false">IF(AND(mthbeg&lt;=A266,mthend&gt;=A266),1,0)</f>
        <v>0</v>
      </c>
      <c r="Y266" s="35" t="n">
        <f aca="false">S266*X266</f>
        <v>0</v>
      </c>
      <c r="AA266" s="89" t="n">
        <f aca="false">F266*G266</f>
        <v>0</v>
      </c>
      <c r="AB266" s="89" t="n">
        <f aca="false">$F266*H266</f>
        <v>0</v>
      </c>
      <c r="AC266" s="89" t="n">
        <f aca="false">$F266*I266</f>
        <v>0</v>
      </c>
      <c r="AD266" s="89" t="n">
        <f aca="false">$F266*J266</f>
        <v>0</v>
      </c>
      <c r="AE266" s="89" t="n">
        <f aca="false">$F266*K266</f>
        <v>0</v>
      </c>
      <c r="AF266" s="89" t="n">
        <f aca="false">$F266*L266</f>
        <v>0</v>
      </c>
      <c r="AG266" s="89" t="n">
        <f aca="false">$F266*M266</f>
        <v>0</v>
      </c>
      <c r="AH266" s="89" t="n">
        <f aca="false">$F266*N266</f>
        <v>0</v>
      </c>
      <c r="AI266" s="89" t="n">
        <f aca="false">F266*O266</f>
        <v>0</v>
      </c>
      <c r="AJ266" s="93"/>
      <c r="AK266" s="89" t="n">
        <f aca="false">CHOOSE($G$3,AB266-AC266,AC266-AB266)</f>
        <v>0</v>
      </c>
      <c r="AL266" s="89" t="n">
        <f aca="false">CHOOSE($G$3,AE266-AF266,AF266-AE266)</f>
        <v>0</v>
      </c>
      <c r="AM266" s="89" t="n">
        <f aca="false">CHOOSE($G$3,AH266-AI266,AI266-AH266)</f>
        <v>0</v>
      </c>
      <c r="AN266" s="103" t="n">
        <f aca="false">SUM(AK266:AM266)</f>
        <v>0</v>
      </c>
      <c r="AP266" s="89" t="n">
        <f aca="false">CHOOSE($G$3,AA266-AB266,AB266-AA266)</f>
        <v>0</v>
      </c>
      <c r="AQ266" s="89" t="n">
        <f aca="false">CHOOSE($G$3,AD266-AE266,AE266-AD266)</f>
        <v>0</v>
      </c>
      <c r="AR266" s="89" t="n">
        <f aca="false">CHOOSE($G$3,AG266-AH266,AH266-AG266)</f>
        <v>0</v>
      </c>
      <c r="AS266" s="103" t="n">
        <f aca="false">AP266+AQ266+AR266</f>
        <v>0</v>
      </c>
      <c r="AT266" s="103"/>
      <c r="AU266" s="90" t="n">
        <f aca="false">AS266+AN266</f>
        <v>0</v>
      </c>
      <c r="AW266" s="90" t="n">
        <f aca="false">AI266+AF266+AC266</f>
        <v>0</v>
      </c>
      <c r="AX266" s="104"/>
    </row>
    <row r="267" customFormat="false" ht="12" hidden="false" customHeight="true" outlineLevel="0" collapsed="false">
      <c r="A267" s="94" t="n">
        <f aca="false">EDATE(A266,1)</f>
        <v>44652</v>
      </c>
      <c r="B267" s="95" t="n">
        <f aca="false">VLOOKUP(MONTH(A267),Volumes,3)</f>
        <v>10000</v>
      </c>
      <c r="C267" s="96"/>
      <c r="D267" s="97" t="n">
        <f aca="false">B267+C267</f>
        <v>10000</v>
      </c>
      <c r="E267" s="84" t="n">
        <f aca="false">IF(X267=0,0,IF(AND(X267=1,$H$3=1),D267*S267,IF($H$3=2,D267,"N/A")))</f>
        <v>0</v>
      </c>
      <c r="F267" s="84" t="n">
        <f aca="false">E267*W267</f>
        <v>0</v>
      </c>
      <c r="G267" s="32" t="n">
        <f aca="false">VLOOKUP($A267,Table,MATCH(G$4,Curves,0))</f>
        <v>4.0375</v>
      </c>
      <c r="H267" s="98" t="n">
        <f aca="false">G267</f>
        <v>4.0375</v>
      </c>
      <c r="I267" s="99" t="n">
        <f aca="false">H267</f>
        <v>4.0375</v>
      </c>
      <c r="J267" s="32" t="n">
        <f aca="false">VLOOKUP($A267,Table,MATCH(J$4,Curves,0))</f>
        <v>0</v>
      </c>
      <c r="K267" s="98" t="n">
        <f aca="false">J267</f>
        <v>0</v>
      </c>
      <c r="L267" s="99" t="n">
        <f aca="false">K267</f>
        <v>0</v>
      </c>
      <c r="M267" s="32" t="n">
        <f aca="false">VLOOKUP($A267,Table,MATCH(M$4,Curves,0))</f>
        <v>0</v>
      </c>
      <c r="N267" s="98" t="n">
        <f aca="false">VLOOKUP($A267,Table,MATCH(N$4,Curves,0))</f>
        <v>0.02</v>
      </c>
      <c r="O267" s="99" t="n">
        <f aca="false">N267</f>
        <v>0.02</v>
      </c>
      <c r="P267" s="100"/>
      <c r="Q267" s="99" t="n">
        <f aca="false">O267+L267+I267</f>
        <v>4.0575</v>
      </c>
      <c r="R267" s="100"/>
      <c r="S267" s="35" t="n">
        <f aca="false">A268-A267</f>
        <v>30</v>
      </c>
      <c r="T267" s="101" t="n">
        <f aca="false">CHOOSE(F$3,A268+24,A267)</f>
        <v>44706</v>
      </c>
      <c r="U267" s="35" t="n">
        <f aca="false">T267-C$3</f>
        <v>7932</v>
      </c>
      <c r="V267" s="32" t="n">
        <f aca="false">VLOOKUP($A267,Table,MATCH(V$4,Curves,0))</f>
        <v>0.070859002456139</v>
      </c>
      <c r="W267" s="102" t="n">
        <f aca="false">1/(1+CHOOSE(F$3,(V268+($K$3/10000))/2,(V267+($K$3/10000))/2))^(2*U267/365.25)</f>
        <v>0.220427519527304</v>
      </c>
      <c r="X267" s="35" t="n">
        <f aca="false">IF(AND(mthbeg&lt;=A267,mthend&gt;=A267),1,0)</f>
        <v>0</v>
      </c>
      <c r="Y267" s="35" t="n">
        <f aca="false">S267*X267</f>
        <v>0</v>
      </c>
      <c r="AA267" s="89" t="n">
        <f aca="false">F267*G267</f>
        <v>0</v>
      </c>
      <c r="AB267" s="89" t="n">
        <f aca="false">$F267*H267</f>
        <v>0</v>
      </c>
      <c r="AC267" s="89" t="n">
        <f aca="false">$F267*I267</f>
        <v>0</v>
      </c>
      <c r="AD267" s="89" t="n">
        <f aca="false">$F267*J267</f>
        <v>0</v>
      </c>
      <c r="AE267" s="89" t="n">
        <f aca="false">$F267*K267</f>
        <v>0</v>
      </c>
      <c r="AF267" s="89" t="n">
        <f aca="false">$F267*L267</f>
        <v>0</v>
      </c>
      <c r="AG267" s="89" t="n">
        <f aca="false">$F267*M267</f>
        <v>0</v>
      </c>
      <c r="AH267" s="89" t="n">
        <f aca="false">$F267*N267</f>
        <v>0</v>
      </c>
      <c r="AI267" s="89" t="n">
        <f aca="false">F267*O267</f>
        <v>0</v>
      </c>
      <c r="AJ267" s="93"/>
      <c r="AK267" s="89" t="n">
        <f aca="false">CHOOSE($G$3,AB267-AC267,AC267-AB267)</f>
        <v>0</v>
      </c>
      <c r="AL267" s="89" t="n">
        <f aca="false">CHOOSE($G$3,AE267-AF267,AF267-AE267)</f>
        <v>0</v>
      </c>
      <c r="AM267" s="89" t="n">
        <f aca="false">CHOOSE($G$3,AH267-AI267,AI267-AH267)</f>
        <v>0</v>
      </c>
      <c r="AN267" s="103" t="n">
        <f aca="false">SUM(AK267:AM267)</f>
        <v>0</v>
      </c>
      <c r="AP267" s="89" t="n">
        <f aca="false">CHOOSE($G$3,AA267-AB267,AB267-AA267)</f>
        <v>0</v>
      </c>
      <c r="AQ267" s="89" t="n">
        <f aca="false">CHOOSE($G$3,AD267-AE267,AE267-AD267)</f>
        <v>0</v>
      </c>
      <c r="AR267" s="89" t="n">
        <f aca="false">CHOOSE($G$3,AG267-AH267,AH267-AG267)</f>
        <v>0</v>
      </c>
      <c r="AS267" s="103" t="n">
        <f aca="false">AP267+AQ267+AR267</f>
        <v>0</v>
      </c>
      <c r="AT267" s="103"/>
      <c r="AU267" s="90" t="n">
        <f aca="false">AS267+AN267</f>
        <v>0</v>
      </c>
      <c r="AW267" s="90" t="n">
        <f aca="false">AI267+AF267+AC267</f>
        <v>0</v>
      </c>
      <c r="AX267" s="104"/>
    </row>
    <row r="268" customFormat="false" ht="12" hidden="false" customHeight="true" outlineLevel="0" collapsed="false">
      <c r="A268" s="94" t="n">
        <f aca="false">EDATE(A267,1)</f>
        <v>44682</v>
      </c>
      <c r="B268" s="95" t="n">
        <f aca="false">VLOOKUP(MONTH(A268),Volumes,3)</f>
        <v>10000</v>
      </c>
      <c r="C268" s="96"/>
      <c r="D268" s="97" t="n">
        <f aca="false">B268+C268</f>
        <v>10000</v>
      </c>
      <c r="E268" s="84" t="n">
        <f aca="false">IF(X268=0,0,IF(AND(X268=1,$H$3=1),D268*S268,IF($H$3=2,D268,"N/A")))</f>
        <v>0</v>
      </c>
      <c r="F268" s="84" t="n">
        <f aca="false">E268*W268</f>
        <v>0</v>
      </c>
      <c r="G268" s="32" t="n">
        <f aca="false">VLOOKUP($A268,Table,MATCH(G$4,Curves,0))</f>
        <v>4.0375</v>
      </c>
      <c r="H268" s="98" t="n">
        <f aca="false">G268</f>
        <v>4.0375</v>
      </c>
      <c r="I268" s="99" t="n">
        <f aca="false">H268</f>
        <v>4.0375</v>
      </c>
      <c r="J268" s="32" t="n">
        <f aca="false">VLOOKUP($A268,Table,MATCH(J$4,Curves,0))</f>
        <v>0</v>
      </c>
      <c r="K268" s="98" t="n">
        <f aca="false">J268</f>
        <v>0</v>
      </c>
      <c r="L268" s="99" t="n">
        <f aca="false">K268</f>
        <v>0</v>
      </c>
      <c r="M268" s="32" t="n">
        <f aca="false">VLOOKUP($A268,Table,MATCH(M$4,Curves,0))</f>
        <v>0</v>
      </c>
      <c r="N268" s="98" t="n">
        <f aca="false">VLOOKUP($A268,Table,MATCH(N$4,Curves,0))</f>
        <v>0.02</v>
      </c>
      <c r="O268" s="99" t="n">
        <f aca="false">N268</f>
        <v>0.02</v>
      </c>
      <c r="P268" s="100"/>
      <c r="Q268" s="99" t="n">
        <f aca="false">O268+L268+I268</f>
        <v>4.0575</v>
      </c>
      <c r="R268" s="100"/>
      <c r="S268" s="35" t="n">
        <f aca="false">A269-A268</f>
        <v>31</v>
      </c>
      <c r="T268" s="101" t="n">
        <f aca="false">CHOOSE(F$3,A269+24,A268)</f>
        <v>44737</v>
      </c>
      <c r="U268" s="35" t="n">
        <f aca="false">T268-C$3</f>
        <v>7963</v>
      </c>
      <c r="V268" s="32" t="n">
        <f aca="false">VLOOKUP($A268,Table,MATCH(V$4,Curves,0))</f>
        <v>0.070859002456139</v>
      </c>
      <c r="W268" s="102" t="n">
        <f aca="false">1/(1+CHOOSE(F$3,(V269+($K$3/10000))/2,(V268+($K$3/10000))/2))^(2*U268/365.25)</f>
        <v>0.21912864435343</v>
      </c>
      <c r="X268" s="35" t="n">
        <f aca="false">IF(AND(mthbeg&lt;=A268,mthend&gt;=A268),1,0)</f>
        <v>0</v>
      </c>
      <c r="Y268" s="35" t="n">
        <f aca="false">S268*X268</f>
        <v>0</v>
      </c>
      <c r="AA268" s="89" t="n">
        <f aca="false">F268*G268</f>
        <v>0</v>
      </c>
      <c r="AB268" s="89" t="n">
        <f aca="false">$F268*H268</f>
        <v>0</v>
      </c>
      <c r="AC268" s="89" t="n">
        <f aca="false">$F268*I268</f>
        <v>0</v>
      </c>
      <c r="AD268" s="89" t="n">
        <f aca="false">$F268*J268</f>
        <v>0</v>
      </c>
      <c r="AE268" s="89" t="n">
        <f aca="false">$F268*K268</f>
        <v>0</v>
      </c>
      <c r="AF268" s="89" t="n">
        <f aca="false">$F268*L268</f>
        <v>0</v>
      </c>
      <c r="AG268" s="89" t="n">
        <f aca="false">$F268*M268</f>
        <v>0</v>
      </c>
      <c r="AH268" s="89" t="n">
        <f aca="false">$F268*N268</f>
        <v>0</v>
      </c>
      <c r="AI268" s="89" t="n">
        <f aca="false">F268*O268</f>
        <v>0</v>
      </c>
      <c r="AJ268" s="93"/>
      <c r="AK268" s="89" t="n">
        <f aca="false">CHOOSE($G$3,AB268-AC268,AC268-AB268)</f>
        <v>0</v>
      </c>
      <c r="AL268" s="89" t="n">
        <f aca="false">CHOOSE($G$3,AE268-AF268,AF268-AE268)</f>
        <v>0</v>
      </c>
      <c r="AM268" s="89" t="n">
        <f aca="false">CHOOSE($G$3,AH268-AI268,AI268-AH268)</f>
        <v>0</v>
      </c>
      <c r="AN268" s="103" t="n">
        <f aca="false">SUM(AK268:AM268)</f>
        <v>0</v>
      </c>
      <c r="AP268" s="89" t="n">
        <f aca="false">CHOOSE($G$3,AA268-AB268,AB268-AA268)</f>
        <v>0</v>
      </c>
      <c r="AQ268" s="89" t="n">
        <f aca="false">CHOOSE($G$3,AD268-AE268,AE268-AD268)</f>
        <v>0</v>
      </c>
      <c r="AR268" s="89" t="n">
        <f aca="false">CHOOSE($G$3,AG268-AH268,AH268-AG268)</f>
        <v>0</v>
      </c>
      <c r="AS268" s="103" t="n">
        <f aca="false">AP268+AQ268+AR268</f>
        <v>0</v>
      </c>
      <c r="AT268" s="103"/>
      <c r="AU268" s="90" t="n">
        <f aca="false">AS268+AN268</f>
        <v>0</v>
      </c>
      <c r="AW268" s="90" t="n">
        <f aca="false">AI268+AF268+AC268</f>
        <v>0</v>
      </c>
      <c r="AX268" s="104"/>
    </row>
    <row r="269" customFormat="false" ht="12" hidden="false" customHeight="true" outlineLevel="0" collapsed="false">
      <c r="A269" s="94" t="n">
        <f aca="false">EDATE(A268,1)</f>
        <v>44713</v>
      </c>
      <c r="B269" s="95" t="n">
        <f aca="false">VLOOKUP(MONTH(A269),Volumes,3)</f>
        <v>10000</v>
      </c>
      <c r="C269" s="96"/>
      <c r="D269" s="97" t="n">
        <f aca="false">B269+C269</f>
        <v>10000</v>
      </c>
      <c r="E269" s="84" t="n">
        <f aca="false">IF(X269=0,0,IF(AND(X269=1,$H$3=1),D269*S269,IF($H$3=2,D269,"N/A")))</f>
        <v>0</v>
      </c>
      <c r="F269" s="84" t="n">
        <f aca="false">E269*W269</f>
        <v>0</v>
      </c>
      <c r="G269" s="32" t="n">
        <f aca="false">VLOOKUP($A269,Table,MATCH(G$4,Curves,0))</f>
        <v>4.0375</v>
      </c>
      <c r="H269" s="98" t="n">
        <f aca="false">G269</f>
        <v>4.0375</v>
      </c>
      <c r="I269" s="99" t="n">
        <f aca="false">H269</f>
        <v>4.0375</v>
      </c>
      <c r="J269" s="32" t="n">
        <f aca="false">VLOOKUP($A269,Table,MATCH(J$4,Curves,0))</f>
        <v>0</v>
      </c>
      <c r="K269" s="98" t="n">
        <f aca="false">J269</f>
        <v>0</v>
      </c>
      <c r="L269" s="99" t="n">
        <f aca="false">K269</f>
        <v>0</v>
      </c>
      <c r="M269" s="32" t="n">
        <f aca="false">VLOOKUP($A269,Table,MATCH(M$4,Curves,0))</f>
        <v>0</v>
      </c>
      <c r="N269" s="98" t="n">
        <f aca="false">VLOOKUP($A269,Table,MATCH(N$4,Curves,0))</f>
        <v>0.02</v>
      </c>
      <c r="O269" s="99" t="n">
        <f aca="false">N269</f>
        <v>0.02</v>
      </c>
      <c r="P269" s="100"/>
      <c r="Q269" s="99" t="n">
        <f aca="false">O269+L269+I269</f>
        <v>4.0575</v>
      </c>
      <c r="R269" s="100"/>
      <c r="S269" s="35" t="n">
        <f aca="false">A270-A269</f>
        <v>30</v>
      </c>
      <c r="T269" s="101" t="n">
        <f aca="false">CHOOSE(F$3,A270+24,A269)</f>
        <v>44767</v>
      </c>
      <c r="U269" s="35" t="n">
        <f aca="false">T269-C$3</f>
        <v>7993</v>
      </c>
      <c r="V269" s="32" t="n">
        <f aca="false">VLOOKUP($A269,Table,MATCH(V$4,Curves,0))</f>
        <v>0.070859002456139</v>
      </c>
      <c r="W269" s="102" t="n">
        <f aca="false">1/(1+CHOOSE(F$3,(V270+($K$3/10000))/2,(V269+($K$3/10000))/2))^(2*U269/365.25)</f>
        <v>0.217878956142422</v>
      </c>
      <c r="X269" s="35" t="n">
        <f aca="false">IF(AND(mthbeg&lt;=A269,mthend&gt;=A269),1,0)</f>
        <v>0</v>
      </c>
      <c r="Y269" s="35" t="n">
        <f aca="false">S269*X269</f>
        <v>0</v>
      </c>
      <c r="AA269" s="89" t="n">
        <f aca="false">F269*G269</f>
        <v>0</v>
      </c>
      <c r="AB269" s="89" t="n">
        <f aca="false">$F269*H269</f>
        <v>0</v>
      </c>
      <c r="AC269" s="89" t="n">
        <f aca="false">$F269*I269</f>
        <v>0</v>
      </c>
      <c r="AD269" s="89" t="n">
        <f aca="false">$F269*J269</f>
        <v>0</v>
      </c>
      <c r="AE269" s="89" t="n">
        <f aca="false">$F269*K269</f>
        <v>0</v>
      </c>
      <c r="AF269" s="89" t="n">
        <f aca="false">$F269*L269</f>
        <v>0</v>
      </c>
      <c r="AG269" s="89" t="n">
        <f aca="false">$F269*M269</f>
        <v>0</v>
      </c>
      <c r="AH269" s="89" t="n">
        <f aca="false">$F269*N269</f>
        <v>0</v>
      </c>
      <c r="AI269" s="89" t="n">
        <f aca="false">F269*O269</f>
        <v>0</v>
      </c>
      <c r="AJ269" s="93"/>
      <c r="AK269" s="89" t="n">
        <f aca="false">CHOOSE($G$3,AB269-AC269,AC269-AB269)</f>
        <v>0</v>
      </c>
      <c r="AL269" s="89" t="n">
        <f aca="false">CHOOSE($G$3,AE269-AF269,AF269-AE269)</f>
        <v>0</v>
      </c>
      <c r="AM269" s="89" t="n">
        <f aca="false">CHOOSE($G$3,AH269-AI269,AI269-AH269)</f>
        <v>0</v>
      </c>
      <c r="AN269" s="103" t="n">
        <f aca="false">SUM(AK269:AM269)</f>
        <v>0</v>
      </c>
      <c r="AP269" s="89" t="n">
        <f aca="false">CHOOSE($G$3,AA269-AB269,AB269-AA269)</f>
        <v>0</v>
      </c>
      <c r="AQ269" s="89" t="n">
        <f aca="false">CHOOSE($G$3,AD269-AE269,AE269-AD269)</f>
        <v>0</v>
      </c>
      <c r="AR269" s="89" t="n">
        <f aca="false">CHOOSE($G$3,AG269-AH269,AH269-AG269)</f>
        <v>0</v>
      </c>
      <c r="AS269" s="103" t="n">
        <f aca="false">AP269+AQ269+AR269</f>
        <v>0</v>
      </c>
      <c r="AT269" s="103"/>
      <c r="AU269" s="90" t="n">
        <f aca="false">AS269+AN269</f>
        <v>0</v>
      </c>
      <c r="AW269" s="90" t="n">
        <f aca="false">AI269+AF269+AC269</f>
        <v>0</v>
      </c>
      <c r="AX269" s="104"/>
    </row>
    <row r="270" customFormat="false" ht="12" hidden="false" customHeight="true" outlineLevel="0" collapsed="false">
      <c r="A270" s="94" t="n">
        <f aca="false">EDATE(A269,1)</f>
        <v>44743</v>
      </c>
      <c r="B270" s="95" t="n">
        <f aca="false">VLOOKUP(MONTH(A270),Volumes,3)</f>
        <v>10000</v>
      </c>
      <c r="C270" s="96"/>
      <c r="D270" s="97" t="n">
        <f aca="false">B270+C270</f>
        <v>10000</v>
      </c>
      <c r="E270" s="84" t="n">
        <f aca="false">IF(X270=0,0,IF(AND(X270=1,$H$3=1),D270*S270,IF($H$3=2,D270,"N/A")))</f>
        <v>0</v>
      </c>
      <c r="F270" s="84" t="n">
        <f aca="false">E270*W270</f>
        <v>0</v>
      </c>
      <c r="G270" s="32" t="n">
        <f aca="false">VLOOKUP($A270,Table,MATCH(G$4,Curves,0))</f>
        <v>4.0375</v>
      </c>
      <c r="H270" s="98" t="n">
        <f aca="false">G270</f>
        <v>4.0375</v>
      </c>
      <c r="I270" s="99" t="n">
        <f aca="false">H270</f>
        <v>4.0375</v>
      </c>
      <c r="J270" s="32" t="n">
        <f aca="false">VLOOKUP($A270,Table,MATCH(J$4,Curves,0))</f>
        <v>0</v>
      </c>
      <c r="K270" s="98" t="n">
        <f aca="false">J270</f>
        <v>0</v>
      </c>
      <c r="L270" s="99" t="n">
        <f aca="false">K270</f>
        <v>0</v>
      </c>
      <c r="M270" s="32" t="n">
        <f aca="false">VLOOKUP($A270,Table,MATCH(M$4,Curves,0))</f>
        <v>0</v>
      </c>
      <c r="N270" s="98" t="n">
        <f aca="false">VLOOKUP($A270,Table,MATCH(N$4,Curves,0))</f>
        <v>0.02</v>
      </c>
      <c r="O270" s="99" t="n">
        <f aca="false">N270</f>
        <v>0.02</v>
      </c>
      <c r="P270" s="100"/>
      <c r="Q270" s="99" t="n">
        <f aca="false">O270+L270+I270</f>
        <v>4.0575</v>
      </c>
      <c r="R270" s="100"/>
      <c r="S270" s="35" t="n">
        <f aca="false">A271-A270</f>
        <v>31</v>
      </c>
      <c r="T270" s="101" t="n">
        <f aca="false">CHOOSE(F$3,A271+24,A270)</f>
        <v>44798</v>
      </c>
      <c r="U270" s="35" t="n">
        <f aca="false">T270-C$3</f>
        <v>8024</v>
      </c>
      <c r="V270" s="32" t="n">
        <f aca="false">VLOOKUP($A270,Table,MATCH(V$4,Curves,0))</f>
        <v>0.070859002456139</v>
      </c>
      <c r="W270" s="102" t="n">
        <f aca="false">1/(1+CHOOSE(F$3,(V271+($K$3/10000))/2,(V270+($K$3/10000))/2))^(2*U270/365.25)</f>
        <v>0.216595098447839</v>
      </c>
      <c r="X270" s="35" t="n">
        <f aca="false">IF(AND(mthbeg&lt;=A270,mthend&gt;=A270),1,0)</f>
        <v>0</v>
      </c>
      <c r="Y270" s="35" t="n">
        <f aca="false">S270*X270</f>
        <v>0</v>
      </c>
      <c r="AA270" s="89" t="n">
        <f aca="false">F270*G270</f>
        <v>0</v>
      </c>
      <c r="AB270" s="89" t="n">
        <f aca="false">$F270*H270</f>
        <v>0</v>
      </c>
      <c r="AC270" s="89" t="n">
        <f aca="false">$F270*I270</f>
        <v>0</v>
      </c>
      <c r="AD270" s="89" t="n">
        <f aca="false">$F270*J270</f>
        <v>0</v>
      </c>
      <c r="AE270" s="89" t="n">
        <f aca="false">$F270*K270</f>
        <v>0</v>
      </c>
      <c r="AF270" s="89" t="n">
        <f aca="false">$F270*L270</f>
        <v>0</v>
      </c>
      <c r="AG270" s="89" t="n">
        <f aca="false">$F270*M270</f>
        <v>0</v>
      </c>
      <c r="AH270" s="89" t="n">
        <f aca="false">$F270*N270</f>
        <v>0</v>
      </c>
      <c r="AI270" s="89" t="n">
        <f aca="false">F270*O270</f>
        <v>0</v>
      </c>
      <c r="AJ270" s="93"/>
      <c r="AK270" s="89" t="n">
        <f aca="false">CHOOSE($G$3,AB270-AC270,AC270-AB270)</f>
        <v>0</v>
      </c>
      <c r="AL270" s="89" t="n">
        <f aca="false">CHOOSE($G$3,AE270-AF270,AF270-AE270)</f>
        <v>0</v>
      </c>
      <c r="AM270" s="89" t="n">
        <f aca="false">CHOOSE($G$3,AH270-AI270,AI270-AH270)</f>
        <v>0</v>
      </c>
      <c r="AN270" s="103" t="n">
        <f aca="false">SUM(AK270:AM270)</f>
        <v>0</v>
      </c>
      <c r="AP270" s="89" t="n">
        <f aca="false">CHOOSE($G$3,AA270-AB270,AB270-AA270)</f>
        <v>0</v>
      </c>
      <c r="AQ270" s="89" t="n">
        <f aca="false">CHOOSE($G$3,AD270-AE270,AE270-AD270)</f>
        <v>0</v>
      </c>
      <c r="AR270" s="89" t="n">
        <f aca="false">CHOOSE($G$3,AG270-AH270,AH270-AG270)</f>
        <v>0</v>
      </c>
      <c r="AS270" s="103" t="n">
        <f aca="false">AP270+AQ270+AR270</f>
        <v>0</v>
      </c>
      <c r="AT270" s="103"/>
      <c r="AU270" s="90" t="n">
        <f aca="false">AS270+AN270</f>
        <v>0</v>
      </c>
      <c r="AW270" s="90" t="n">
        <f aca="false">AI270+AF270+AC270</f>
        <v>0</v>
      </c>
      <c r="AX270" s="104"/>
    </row>
    <row r="271" customFormat="false" ht="12" hidden="false" customHeight="true" outlineLevel="0" collapsed="false">
      <c r="A271" s="94" t="n">
        <f aca="false">EDATE(A270,1)</f>
        <v>44774</v>
      </c>
      <c r="B271" s="95" t="n">
        <f aca="false">VLOOKUP(MONTH(A271),Volumes,3)</f>
        <v>10000</v>
      </c>
      <c r="C271" s="96"/>
      <c r="D271" s="97" t="n">
        <f aca="false">B271+C271</f>
        <v>10000</v>
      </c>
      <c r="E271" s="84" t="n">
        <f aca="false">IF(X271=0,0,IF(AND(X271=1,$H$3=1),D271*S271,IF($H$3=2,D271,"N/A")))</f>
        <v>0</v>
      </c>
      <c r="F271" s="84" t="n">
        <f aca="false">E271*W271</f>
        <v>0</v>
      </c>
      <c r="G271" s="32" t="n">
        <f aca="false">VLOOKUP($A271,Table,MATCH(G$4,Curves,0))</f>
        <v>4.0375</v>
      </c>
      <c r="H271" s="98" t="n">
        <f aca="false">G271</f>
        <v>4.0375</v>
      </c>
      <c r="I271" s="99" t="n">
        <f aca="false">H271</f>
        <v>4.0375</v>
      </c>
      <c r="J271" s="32" t="n">
        <f aca="false">VLOOKUP($A271,Table,MATCH(J$4,Curves,0))</f>
        <v>0</v>
      </c>
      <c r="K271" s="98" t="n">
        <f aca="false">J271</f>
        <v>0</v>
      </c>
      <c r="L271" s="99" t="n">
        <f aca="false">K271</f>
        <v>0</v>
      </c>
      <c r="M271" s="32" t="n">
        <f aca="false">VLOOKUP($A271,Table,MATCH(M$4,Curves,0))</f>
        <v>0</v>
      </c>
      <c r="N271" s="98" t="n">
        <f aca="false">VLOOKUP($A271,Table,MATCH(N$4,Curves,0))</f>
        <v>0.02</v>
      </c>
      <c r="O271" s="99" t="n">
        <f aca="false">N271</f>
        <v>0.02</v>
      </c>
      <c r="P271" s="100"/>
      <c r="Q271" s="99" t="n">
        <f aca="false">O271+L271+I271</f>
        <v>4.0575</v>
      </c>
      <c r="R271" s="100"/>
      <c r="S271" s="35" t="n">
        <f aca="false">A272-A271</f>
        <v>31</v>
      </c>
      <c r="T271" s="101" t="n">
        <f aca="false">CHOOSE(F$3,A272+24,A271)</f>
        <v>44829</v>
      </c>
      <c r="U271" s="35" t="n">
        <f aca="false">T271-C$3</f>
        <v>8055</v>
      </c>
      <c r="V271" s="32" t="n">
        <f aca="false">VLOOKUP($A271,Table,MATCH(V$4,Curves,0))</f>
        <v>0.070859002456139</v>
      </c>
      <c r="W271" s="102" t="n">
        <f aca="false">1/(1+CHOOSE(F$3,(V272+($K$3/10000))/2,(V271+($K$3/10000))/2))^(2*U271/365.25)</f>
        <v>0.215318805919757</v>
      </c>
      <c r="X271" s="35" t="n">
        <f aca="false">IF(AND(mthbeg&lt;=A271,mthend&gt;=A271),1,0)</f>
        <v>0</v>
      </c>
      <c r="Y271" s="35" t="n">
        <f aca="false">S271*X271</f>
        <v>0</v>
      </c>
      <c r="AA271" s="89" t="n">
        <f aca="false">F271*G271</f>
        <v>0</v>
      </c>
      <c r="AB271" s="89" t="n">
        <f aca="false">$F271*H271</f>
        <v>0</v>
      </c>
      <c r="AC271" s="89" t="n">
        <f aca="false">$F271*I271</f>
        <v>0</v>
      </c>
      <c r="AD271" s="89" t="n">
        <f aca="false">$F271*J271</f>
        <v>0</v>
      </c>
      <c r="AE271" s="89" t="n">
        <f aca="false">$F271*K271</f>
        <v>0</v>
      </c>
      <c r="AF271" s="89" t="n">
        <f aca="false">$F271*L271</f>
        <v>0</v>
      </c>
      <c r="AG271" s="89" t="n">
        <f aca="false">$F271*M271</f>
        <v>0</v>
      </c>
      <c r="AH271" s="89" t="n">
        <f aca="false">$F271*N271</f>
        <v>0</v>
      </c>
      <c r="AI271" s="89" t="n">
        <f aca="false">F271*O271</f>
        <v>0</v>
      </c>
      <c r="AJ271" s="93"/>
      <c r="AK271" s="89" t="n">
        <f aca="false">CHOOSE($G$3,AB271-AC271,AC271-AB271)</f>
        <v>0</v>
      </c>
      <c r="AL271" s="89" t="n">
        <f aca="false">CHOOSE($G$3,AE271-AF271,AF271-AE271)</f>
        <v>0</v>
      </c>
      <c r="AM271" s="89" t="n">
        <f aca="false">CHOOSE($G$3,AH271-AI271,AI271-AH271)</f>
        <v>0</v>
      </c>
      <c r="AN271" s="103" t="n">
        <f aca="false">SUM(AK271:AM271)</f>
        <v>0</v>
      </c>
      <c r="AP271" s="89" t="n">
        <f aca="false">CHOOSE($G$3,AA271-AB271,AB271-AA271)</f>
        <v>0</v>
      </c>
      <c r="AQ271" s="89" t="n">
        <f aca="false">CHOOSE($G$3,AD271-AE271,AE271-AD271)</f>
        <v>0</v>
      </c>
      <c r="AR271" s="89" t="n">
        <f aca="false">CHOOSE($G$3,AG271-AH271,AH271-AG271)</f>
        <v>0</v>
      </c>
      <c r="AS271" s="103" t="n">
        <f aca="false">AP271+AQ271+AR271</f>
        <v>0</v>
      </c>
      <c r="AT271" s="103"/>
      <c r="AU271" s="90" t="n">
        <f aca="false">AS271+AN271</f>
        <v>0</v>
      </c>
      <c r="AW271" s="90" t="n">
        <f aca="false">AI271+AF271+AC271</f>
        <v>0</v>
      </c>
      <c r="AX271" s="104"/>
    </row>
    <row r="272" customFormat="false" ht="12" hidden="false" customHeight="true" outlineLevel="0" collapsed="false">
      <c r="A272" s="94" t="n">
        <f aca="false">EDATE(A271,1)</f>
        <v>44805</v>
      </c>
      <c r="B272" s="95" t="n">
        <f aca="false">VLOOKUP(MONTH(A272),Volumes,3)</f>
        <v>10000</v>
      </c>
      <c r="C272" s="96"/>
      <c r="D272" s="97" t="n">
        <f aca="false">B272+C272</f>
        <v>10000</v>
      </c>
      <c r="E272" s="84" t="n">
        <f aca="false">IF(X272=0,0,IF(AND(X272=1,$H$3=1),D272*S272,IF($H$3=2,D272,"N/A")))</f>
        <v>0</v>
      </c>
      <c r="F272" s="84" t="n">
        <f aca="false">E272*W272</f>
        <v>0</v>
      </c>
      <c r="G272" s="32" t="n">
        <f aca="false">VLOOKUP($A272,Table,MATCH(G$4,Curves,0))</f>
        <v>4.0375</v>
      </c>
      <c r="H272" s="98" t="n">
        <f aca="false">G272</f>
        <v>4.0375</v>
      </c>
      <c r="I272" s="99" t="n">
        <f aca="false">H272</f>
        <v>4.0375</v>
      </c>
      <c r="J272" s="32" t="n">
        <f aca="false">VLOOKUP($A272,Table,MATCH(J$4,Curves,0))</f>
        <v>0</v>
      </c>
      <c r="K272" s="98" t="n">
        <f aca="false">J272</f>
        <v>0</v>
      </c>
      <c r="L272" s="99" t="n">
        <f aca="false">K272</f>
        <v>0</v>
      </c>
      <c r="M272" s="32" t="n">
        <f aca="false">VLOOKUP($A272,Table,MATCH(M$4,Curves,0))</f>
        <v>0</v>
      </c>
      <c r="N272" s="98" t="n">
        <f aca="false">VLOOKUP($A272,Table,MATCH(N$4,Curves,0))</f>
        <v>0.02</v>
      </c>
      <c r="O272" s="99" t="n">
        <f aca="false">N272</f>
        <v>0.02</v>
      </c>
      <c r="P272" s="100"/>
      <c r="Q272" s="99" t="n">
        <f aca="false">O272+L272+I272</f>
        <v>4.0575</v>
      </c>
      <c r="R272" s="100"/>
      <c r="S272" s="35" t="n">
        <f aca="false">A273-A272</f>
        <v>30</v>
      </c>
      <c r="T272" s="101" t="n">
        <f aca="false">CHOOSE(F$3,A273+24,A272)</f>
        <v>44859</v>
      </c>
      <c r="U272" s="35" t="n">
        <f aca="false">T272-C$3</f>
        <v>8085</v>
      </c>
      <c r="V272" s="32" t="n">
        <f aca="false">VLOOKUP($A272,Table,MATCH(V$4,Curves,0))</f>
        <v>0.070859002456139</v>
      </c>
      <c r="W272" s="102" t="n">
        <f aca="false">1/(1+CHOOSE(F$3,(V273+($K$3/10000))/2,(V272+($K$3/10000))/2))^(2*U272/365.25)</f>
        <v>0.214090845174778</v>
      </c>
      <c r="X272" s="35" t="n">
        <f aca="false">IF(AND(mthbeg&lt;=A272,mthend&gt;=A272),1,0)</f>
        <v>0</v>
      </c>
      <c r="Y272" s="35" t="n">
        <f aca="false">S272*X272</f>
        <v>0</v>
      </c>
      <c r="AA272" s="89" t="n">
        <f aca="false">F272*G272</f>
        <v>0</v>
      </c>
      <c r="AB272" s="89" t="n">
        <f aca="false">$F272*H272</f>
        <v>0</v>
      </c>
      <c r="AC272" s="89" t="n">
        <f aca="false">$F272*I272</f>
        <v>0</v>
      </c>
      <c r="AD272" s="89" t="n">
        <f aca="false">$F272*J272</f>
        <v>0</v>
      </c>
      <c r="AE272" s="89" t="n">
        <f aca="false">$F272*K272</f>
        <v>0</v>
      </c>
      <c r="AF272" s="89" t="n">
        <f aca="false">$F272*L272</f>
        <v>0</v>
      </c>
      <c r="AG272" s="89" t="n">
        <f aca="false">$F272*M272</f>
        <v>0</v>
      </c>
      <c r="AH272" s="89" t="n">
        <f aca="false">$F272*N272</f>
        <v>0</v>
      </c>
      <c r="AI272" s="89" t="n">
        <f aca="false">F272*O272</f>
        <v>0</v>
      </c>
      <c r="AJ272" s="93"/>
      <c r="AK272" s="89" t="n">
        <f aca="false">CHOOSE($G$3,AB272-AC272,AC272-AB272)</f>
        <v>0</v>
      </c>
      <c r="AL272" s="89" t="n">
        <f aca="false">CHOOSE($G$3,AE272-AF272,AF272-AE272)</f>
        <v>0</v>
      </c>
      <c r="AM272" s="89" t="n">
        <f aca="false">CHOOSE($G$3,AH272-AI272,AI272-AH272)</f>
        <v>0</v>
      </c>
      <c r="AN272" s="103" t="n">
        <f aca="false">SUM(AK272:AM272)</f>
        <v>0</v>
      </c>
      <c r="AP272" s="89" t="n">
        <f aca="false">CHOOSE($G$3,AA272-AB272,AB272-AA272)</f>
        <v>0</v>
      </c>
      <c r="AQ272" s="89" t="n">
        <f aca="false">CHOOSE($G$3,AD272-AE272,AE272-AD272)</f>
        <v>0</v>
      </c>
      <c r="AR272" s="89" t="n">
        <f aca="false">CHOOSE($G$3,AG272-AH272,AH272-AG272)</f>
        <v>0</v>
      </c>
      <c r="AS272" s="103" t="n">
        <f aca="false">AP272+AQ272+AR272</f>
        <v>0</v>
      </c>
      <c r="AT272" s="103"/>
      <c r="AU272" s="90" t="n">
        <f aca="false">AS272+AN272</f>
        <v>0</v>
      </c>
      <c r="AW272" s="90" t="n">
        <f aca="false">AI272+AF272+AC272</f>
        <v>0</v>
      </c>
      <c r="AX272" s="104"/>
    </row>
    <row r="273" customFormat="false" ht="12" hidden="false" customHeight="true" outlineLevel="0" collapsed="false">
      <c r="A273" s="94" t="n">
        <f aca="false">EDATE(A272,1)</f>
        <v>44835</v>
      </c>
      <c r="B273" s="95" t="n">
        <f aca="false">VLOOKUP(MONTH(A273),Volumes,3)</f>
        <v>10000</v>
      </c>
      <c r="C273" s="96"/>
      <c r="D273" s="97" t="n">
        <f aca="false">B273+C273</f>
        <v>10000</v>
      </c>
      <c r="E273" s="84" t="n">
        <f aca="false">IF(X273=0,0,IF(AND(X273=1,$H$3=1),D273*S273,IF($H$3=2,D273,"N/A")))</f>
        <v>0</v>
      </c>
      <c r="F273" s="84" t="n">
        <f aca="false">E273*W273</f>
        <v>0</v>
      </c>
      <c r="G273" s="32" t="n">
        <f aca="false">VLOOKUP($A273,Table,MATCH(G$4,Curves,0))</f>
        <v>4.0375</v>
      </c>
      <c r="H273" s="98" t="n">
        <f aca="false">G273</f>
        <v>4.0375</v>
      </c>
      <c r="I273" s="99" t="n">
        <f aca="false">H273</f>
        <v>4.0375</v>
      </c>
      <c r="J273" s="32" t="n">
        <f aca="false">VLOOKUP($A273,Table,MATCH(J$4,Curves,0))</f>
        <v>0</v>
      </c>
      <c r="K273" s="98" t="n">
        <f aca="false">J273</f>
        <v>0</v>
      </c>
      <c r="L273" s="99" t="n">
        <f aca="false">K273</f>
        <v>0</v>
      </c>
      <c r="M273" s="32" t="n">
        <f aca="false">VLOOKUP($A273,Table,MATCH(M$4,Curves,0))</f>
        <v>0</v>
      </c>
      <c r="N273" s="98" t="n">
        <f aca="false">VLOOKUP($A273,Table,MATCH(N$4,Curves,0))</f>
        <v>0.02</v>
      </c>
      <c r="O273" s="99" t="n">
        <f aca="false">N273</f>
        <v>0.02</v>
      </c>
      <c r="P273" s="100"/>
      <c r="Q273" s="99" t="n">
        <f aca="false">O273+L273+I273</f>
        <v>4.0575</v>
      </c>
      <c r="R273" s="100"/>
      <c r="S273" s="35" t="n">
        <f aca="false">A274-A273</f>
        <v>31</v>
      </c>
      <c r="T273" s="101" t="n">
        <f aca="false">CHOOSE(F$3,A274+24,A273)</f>
        <v>44890</v>
      </c>
      <c r="U273" s="35" t="n">
        <f aca="false">T273-C$3</f>
        <v>8116</v>
      </c>
      <c r="V273" s="32" t="n">
        <f aca="false">VLOOKUP($A273,Table,MATCH(V$4,Curves,0))</f>
        <v>0.070859002456139</v>
      </c>
      <c r="W273" s="102" t="n">
        <f aca="false">1/(1+CHOOSE(F$3,(V274+($K$3/10000))/2,(V273+($K$3/10000))/2))^(2*U273/365.25)</f>
        <v>0.212829309027443</v>
      </c>
      <c r="X273" s="35" t="n">
        <f aca="false">IF(AND(mthbeg&lt;=A273,mthend&gt;=A273),1,0)</f>
        <v>0</v>
      </c>
      <c r="Y273" s="35" t="n">
        <f aca="false">S273*X273</f>
        <v>0</v>
      </c>
      <c r="AA273" s="89" t="n">
        <f aca="false">F273*G273</f>
        <v>0</v>
      </c>
      <c r="AB273" s="89" t="n">
        <f aca="false">$F273*H273</f>
        <v>0</v>
      </c>
      <c r="AC273" s="89" t="n">
        <f aca="false">$F273*I273</f>
        <v>0</v>
      </c>
      <c r="AD273" s="89" t="n">
        <f aca="false">$F273*J273</f>
        <v>0</v>
      </c>
      <c r="AE273" s="89" t="n">
        <f aca="false">$F273*K273</f>
        <v>0</v>
      </c>
      <c r="AF273" s="89" t="n">
        <f aca="false">$F273*L273</f>
        <v>0</v>
      </c>
      <c r="AG273" s="89" t="n">
        <f aca="false">$F273*M273</f>
        <v>0</v>
      </c>
      <c r="AH273" s="89" t="n">
        <f aca="false">$F273*N273</f>
        <v>0</v>
      </c>
      <c r="AI273" s="89" t="n">
        <f aca="false">F273*O273</f>
        <v>0</v>
      </c>
      <c r="AJ273" s="93"/>
      <c r="AK273" s="89" t="n">
        <f aca="false">CHOOSE($G$3,AB273-AC273,AC273-AB273)</f>
        <v>0</v>
      </c>
      <c r="AL273" s="89" t="n">
        <f aca="false">CHOOSE($G$3,AE273-AF273,AF273-AE273)</f>
        <v>0</v>
      </c>
      <c r="AM273" s="89" t="n">
        <f aca="false">CHOOSE($G$3,AH273-AI273,AI273-AH273)</f>
        <v>0</v>
      </c>
      <c r="AN273" s="103" t="n">
        <f aca="false">SUM(AK273:AM273)</f>
        <v>0</v>
      </c>
      <c r="AP273" s="89" t="n">
        <f aca="false">CHOOSE($G$3,AA273-AB273,AB273-AA273)</f>
        <v>0</v>
      </c>
      <c r="AQ273" s="89" t="n">
        <f aca="false">CHOOSE($G$3,AD273-AE273,AE273-AD273)</f>
        <v>0</v>
      </c>
      <c r="AR273" s="89" t="n">
        <f aca="false">CHOOSE($G$3,AG273-AH273,AH273-AG273)</f>
        <v>0</v>
      </c>
      <c r="AS273" s="103" t="n">
        <f aca="false">AP273+AQ273+AR273</f>
        <v>0</v>
      </c>
      <c r="AT273" s="103"/>
      <c r="AU273" s="90" t="n">
        <f aca="false">AS273+AN273</f>
        <v>0</v>
      </c>
      <c r="AW273" s="90" t="n">
        <f aca="false">AI273+AF273+AC273</f>
        <v>0</v>
      </c>
      <c r="AX273" s="104"/>
    </row>
    <row r="274" customFormat="false" ht="12" hidden="false" customHeight="true" outlineLevel="0" collapsed="false">
      <c r="A274" s="94" t="n">
        <f aca="false">EDATE(A273,1)</f>
        <v>44866</v>
      </c>
      <c r="B274" s="95" t="n">
        <f aca="false">VLOOKUP(MONTH(A274),Volumes,3)</f>
        <v>10000</v>
      </c>
      <c r="C274" s="96"/>
      <c r="D274" s="97" t="n">
        <f aca="false">B274+C274</f>
        <v>10000</v>
      </c>
      <c r="E274" s="84" t="n">
        <f aca="false">IF(X274=0,0,IF(AND(X274=1,$H$3=1),D274*S274,IF($H$3=2,D274,"N/A")))</f>
        <v>0</v>
      </c>
      <c r="F274" s="84" t="n">
        <f aca="false">E274*W274</f>
        <v>0</v>
      </c>
      <c r="G274" s="32" t="n">
        <f aca="false">VLOOKUP($A274,Table,MATCH(G$4,Curves,0))</f>
        <v>4.0375</v>
      </c>
      <c r="H274" s="98" t="n">
        <f aca="false">G274</f>
        <v>4.0375</v>
      </c>
      <c r="I274" s="99" t="n">
        <f aca="false">H274</f>
        <v>4.0375</v>
      </c>
      <c r="J274" s="32" t="n">
        <f aca="false">VLOOKUP($A274,Table,MATCH(J$4,Curves,0))</f>
        <v>0</v>
      </c>
      <c r="K274" s="98" t="n">
        <f aca="false">J274</f>
        <v>0</v>
      </c>
      <c r="L274" s="99" t="n">
        <f aca="false">K274</f>
        <v>0</v>
      </c>
      <c r="M274" s="32" t="n">
        <f aca="false">VLOOKUP($A274,Table,MATCH(M$4,Curves,0))</f>
        <v>0</v>
      </c>
      <c r="N274" s="98" t="n">
        <f aca="false">VLOOKUP($A274,Table,MATCH(N$4,Curves,0))</f>
        <v>0.02</v>
      </c>
      <c r="O274" s="99" t="n">
        <f aca="false">N274</f>
        <v>0.02</v>
      </c>
      <c r="P274" s="100"/>
      <c r="Q274" s="99" t="n">
        <f aca="false">O274+L274+I274</f>
        <v>4.0575</v>
      </c>
      <c r="R274" s="100"/>
      <c r="S274" s="35" t="n">
        <f aca="false">A275-A274</f>
        <v>30</v>
      </c>
      <c r="T274" s="101" t="n">
        <f aca="false">CHOOSE(F$3,A275+24,A274)</f>
        <v>44920</v>
      </c>
      <c r="U274" s="35" t="n">
        <f aca="false">T274-C$3</f>
        <v>8146</v>
      </c>
      <c r="V274" s="32" t="n">
        <f aca="false">VLOOKUP($A274,Table,MATCH(V$4,Curves,0))</f>
        <v>0.070859002456139</v>
      </c>
      <c r="W274" s="102" t="n">
        <f aca="false">1/(1+CHOOSE(F$3,(V275+($K$3/10000))/2,(V274+($K$3/10000))/2))^(2*U274/365.25)</f>
        <v>0.211615545855433</v>
      </c>
      <c r="X274" s="35" t="n">
        <f aca="false">IF(AND(mthbeg&lt;=A274,mthend&gt;=A274),1,0)</f>
        <v>0</v>
      </c>
      <c r="Y274" s="35" t="n">
        <f aca="false">S274*X274</f>
        <v>0</v>
      </c>
      <c r="AA274" s="89" t="n">
        <f aca="false">F274*G274</f>
        <v>0</v>
      </c>
      <c r="AB274" s="89" t="n">
        <f aca="false">$F274*H274</f>
        <v>0</v>
      </c>
      <c r="AC274" s="89" t="n">
        <f aca="false">$F274*I274</f>
        <v>0</v>
      </c>
      <c r="AD274" s="89" t="n">
        <f aca="false">$F274*J274</f>
        <v>0</v>
      </c>
      <c r="AE274" s="89" t="n">
        <f aca="false">$F274*K274</f>
        <v>0</v>
      </c>
      <c r="AF274" s="89" t="n">
        <f aca="false">$F274*L274</f>
        <v>0</v>
      </c>
      <c r="AG274" s="89" t="n">
        <f aca="false">$F274*M274</f>
        <v>0</v>
      </c>
      <c r="AH274" s="89" t="n">
        <f aca="false">$F274*N274</f>
        <v>0</v>
      </c>
      <c r="AI274" s="89" t="n">
        <f aca="false">F274*O274</f>
        <v>0</v>
      </c>
      <c r="AJ274" s="93"/>
      <c r="AK274" s="89" t="n">
        <f aca="false">CHOOSE($G$3,AB274-AC274,AC274-AB274)</f>
        <v>0</v>
      </c>
      <c r="AL274" s="89" t="n">
        <f aca="false">CHOOSE($G$3,AE274-AF274,AF274-AE274)</f>
        <v>0</v>
      </c>
      <c r="AM274" s="89" t="n">
        <f aca="false">CHOOSE($G$3,AH274-AI274,AI274-AH274)</f>
        <v>0</v>
      </c>
      <c r="AN274" s="103" t="n">
        <f aca="false">SUM(AK274:AM274)</f>
        <v>0</v>
      </c>
      <c r="AP274" s="89" t="n">
        <f aca="false">CHOOSE($G$3,AA274-AB274,AB274-AA274)</f>
        <v>0</v>
      </c>
      <c r="AQ274" s="89" t="n">
        <f aca="false">CHOOSE($G$3,AD274-AE274,AE274-AD274)</f>
        <v>0</v>
      </c>
      <c r="AR274" s="89" t="n">
        <f aca="false">CHOOSE($G$3,AG274-AH274,AH274-AG274)</f>
        <v>0</v>
      </c>
      <c r="AS274" s="103" t="n">
        <f aca="false">AP274+AQ274+AR274</f>
        <v>0</v>
      </c>
      <c r="AT274" s="103"/>
      <c r="AU274" s="90" t="n">
        <f aca="false">AS274+AN274</f>
        <v>0</v>
      </c>
      <c r="AW274" s="90" t="n">
        <f aca="false">AI274+AF274+AC274</f>
        <v>0</v>
      </c>
      <c r="AX274" s="104"/>
    </row>
    <row r="275" customFormat="false" ht="12" hidden="false" customHeight="true" outlineLevel="0" collapsed="false">
      <c r="A275" s="94" t="n">
        <f aca="false">EDATE(A274,1)</f>
        <v>44896</v>
      </c>
      <c r="B275" s="95" t="n">
        <f aca="false">VLOOKUP(MONTH(A275),Volumes,3)</f>
        <v>10000</v>
      </c>
      <c r="C275" s="96"/>
      <c r="D275" s="97" t="n">
        <f aca="false">B275+C275</f>
        <v>10000</v>
      </c>
      <c r="E275" s="84" t="n">
        <f aca="false">IF(X275=0,0,IF(AND(X275=1,$H$3=1),D275*S275,IF($H$3=2,D275,"N/A")))</f>
        <v>0</v>
      </c>
      <c r="F275" s="84" t="n">
        <f aca="false">E275*W275</f>
        <v>0</v>
      </c>
      <c r="G275" s="32" t="n">
        <f aca="false">VLOOKUP($A275,Table,MATCH(G$4,Curves,0))</f>
        <v>4.0375</v>
      </c>
      <c r="H275" s="98" t="n">
        <f aca="false">G275</f>
        <v>4.0375</v>
      </c>
      <c r="I275" s="99" t="n">
        <f aca="false">H275</f>
        <v>4.0375</v>
      </c>
      <c r="J275" s="32" t="n">
        <f aca="false">VLOOKUP($A275,Table,MATCH(J$4,Curves,0))</f>
        <v>0</v>
      </c>
      <c r="K275" s="98" t="n">
        <f aca="false">J275</f>
        <v>0</v>
      </c>
      <c r="L275" s="99" t="n">
        <f aca="false">K275</f>
        <v>0</v>
      </c>
      <c r="M275" s="32" t="n">
        <f aca="false">VLOOKUP($A275,Table,MATCH(M$4,Curves,0))</f>
        <v>0</v>
      </c>
      <c r="N275" s="98" t="n">
        <f aca="false">VLOOKUP($A275,Table,MATCH(N$4,Curves,0))</f>
        <v>0.02</v>
      </c>
      <c r="O275" s="99" t="n">
        <f aca="false">N275</f>
        <v>0.02</v>
      </c>
      <c r="P275" s="100"/>
      <c r="Q275" s="99" t="n">
        <f aca="false">O275+L275+I275</f>
        <v>4.0575</v>
      </c>
      <c r="R275" s="100"/>
      <c r="S275" s="35" t="n">
        <f aca="false">A276-A275</f>
        <v>31</v>
      </c>
      <c r="T275" s="101" t="n">
        <f aca="false">CHOOSE(F$3,A276+24,A275)</f>
        <v>44951</v>
      </c>
      <c r="U275" s="35" t="n">
        <f aca="false">T275-C$3</f>
        <v>8177</v>
      </c>
      <c r="V275" s="32" t="n">
        <f aca="false">VLOOKUP($A275,Table,MATCH(V$4,Curves,0))</f>
        <v>0.070859002456139</v>
      </c>
      <c r="W275" s="102" t="n">
        <f aca="false">1/(1+CHOOSE(F$3,(V276+($K$3/10000))/2,(V275+($K$3/10000))/2))^(2*U275/365.25)</f>
        <v>0.210368595476884</v>
      </c>
      <c r="X275" s="35" t="n">
        <f aca="false">IF(AND(mthbeg&lt;=A275,mthend&gt;=A275),1,0)</f>
        <v>0</v>
      </c>
      <c r="Y275" s="35" t="n">
        <f aca="false">S275*X275</f>
        <v>0</v>
      </c>
      <c r="AA275" s="89" t="n">
        <f aca="false">F275*G275</f>
        <v>0</v>
      </c>
      <c r="AB275" s="89" t="n">
        <f aca="false">$F275*H275</f>
        <v>0</v>
      </c>
      <c r="AC275" s="89" t="n">
        <f aca="false">$F275*I275</f>
        <v>0</v>
      </c>
      <c r="AD275" s="89" t="n">
        <f aca="false">$F275*J275</f>
        <v>0</v>
      </c>
      <c r="AE275" s="89" t="n">
        <f aca="false">$F275*K275</f>
        <v>0</v>
      </c>
      <c r="AF275" s="89" t="n">
        <f aca="false">$F275*L275</f>
        <v>0</v>
      </c>
      <c r="AG275" s="89" t="n">
        <f aca="false">$F275*M275</f>
        <v>0</v>
      </c>
      <c r="AH275" s="89" t="n">
        <f aca="false">$F275*N275</f>
        <v>0</v>
      </c>
      <c r="AI275" s="89" t="n">
        <f aca="false">F275*O275</f>
        <v>0</v>
      </c>
      <c r="AJ275" s="93"/>
      <c r="AK275" s="89" t="n">
        <f aca="false">CHOOSE($G$3,AB275-AC275,AC275-AB275)</f>
        <v>0</v>
      </c>
      <c r="AL275" s="89" t="n">
        <f aca="false">CHOOSE($G$3,AE275-AF275,AF275-AE275)</f>
        <v>0</v>
      </c>
      <c r="AM275" s="89" t="n">
        <f aca="false">CHOOSE($G$3,AH275-AI275,AI275-AH275)</f>
        <v>0</v>
      </c>
      <c r="AN275" s="103" t="n">
        <f aca="false">SUM(AK275:AM275)</f>
        <v>0</v>
      </c>
      <c r="AP275" s="89" t="n">
        <f aca="false">CHOOSE($G$3,AA275-AB275,AB275-AA275)</f>
        <v>0</v>
      </c>
      <c r="AQ275" s="89" t="n">
        <f aca="false">CHOOSE($G$3,AD275-AE275,AE275-AD275)</f>
        <v>0</v>
      </c>
      <c r="AR275" s="89" t="n">
        <f aca="false">CHOOSE($G$3,AG275-AH275,AH275-AG275)</f>
        <v>0</v>
      </c>
      <c r="AS275" s="103" t="n">
        <f aca="false">AP275+AQ275+AR275</f>
        <v>0</v>
      </c>
      <c r="AT275" s="103"/>
      <c r="AU275" s="90" t="n">
        <f aca="false">AS275+AN275</f>
        <v>0</v>
      </c>
      <c r="AW275" s="90" t="n">
        <f aca="false">AI275+AF275+AC275</f>
        <v>0</v>
      </c>
      <c r="AX275" s="104"/>
    </row>
    <row r="276" customFormat="false" ht="12" hidden="false" customHeight="true" outlineLevel="0" collapsed="false">
      <c r="A276" s="94" t="n">
        <f aca="false">EDATE(A275,1)</f>
        <v>44927</v>
      </c>
      <c r="B276" s="95" t="n">
        <f aca="false">VLOOKUP(MONTH(A276),Volumes,3)</f>
        <v>10000</v>
      </c>
      <c r="C276" s="96"/>
      <c r="D276" s="97" t="n">
        <f aca="false">B276+C276</f>
        <v>10000</v>
      </c>
      <c r="E276" s="84" t="n">
        <f aca="false">IF(X276=0,0,IF(AND(X276=1,$H$3=1),D276*S276,IF($H$3=2,D276,"N/A")))</f>
        <v>0</v>
      </c>
      <c r="F276" s="84" t="n">
        <f aca="false">E276*W276</f>
        <v>0</v>
      </c>
      <c r="G276" s="32" t="n">
        <f aca="false">VLOOKUP($A276,Table,MATCH(G$4,Curves,0))</f>
        <v>4.0375</v>
      </c>
      <c r="H276" s="98" t="n">
        <f aca="false">G276</f>
        <v>4.0375</v>
      </c>
      <c r="I276" s="99" t="n">
        <f aca="false">H276</f>
        <v>4.0375</v>
      </c>
      <c r="J276" s="32" t="n">
        <f aca="false">VLOOKUP($A276,Table,MATCH(J$4,Curves,0))</f>
        <v>0</v>
      </c>
      <c r="K276" s="98" t="n">
        <f aca="false">J276</f>
        <v>0</v>
      </c>
      <c r="L276" s="99" t="n">
        <f aca="false">K276</f>
        <v>0</v>
      </c>
      <c r="M276" s="32" t="n">
        <f aca="false">VLOOKUP($A276,Table,MATCH(M$4,Curves,0))</f>
        <v>0</v>
      </c>
      <c r="N276" s="98" t="n">
        <f aca="false">VLOOKUP($A276,Table,MATCH(N$4,Curves,0))</f>
        <v>0.02</v>
      </c>
      <c r="O276" s="99" t="n">
        <f aca="false">N276</f>
        <v>0.02</v>
      </c>
      <c r="P276" s="100"/>
      <c r="Q276" s="99" t="n">
        <f aca="false">O276+L276+I276</f>
        <v>4.0575</v>
      </c>
      <c r="R276" s="100"/>
      <c r="S276" s="35" t="n">
        <f aca="false">A277-A276</f>
        <v>31</v>
      </c>
      <c r="T276" s="101" t="n">
        <f aca="false">CHOOSE(F$3,A277+24,A276)</f>
        <v>44982</v>
      </c>
      <c r="U276" s="35" t="n">
        <f aca="false">T276-C$3</f>
        <v>8208</v>
      </c>
      <c r="V276" s="32" t="n">
        <f aca="false">VLOOKUP($A276,Table,MATCH(V$4,Curves,0))</f>
        <v>0.070859002456139</v>
      </c>
      <c r="W276" s="102" t="n">
        <f aca="false">1/(1+CHOOSE(F$3,(V277+($K$3/10000))/2,(V276+($K$3/10000))/2))^(2*U276/365.25)</f>
        <v>0.209128992787467</v>
      </c>
      <c r="X276" s="35" t="n">
        <f aca="false">IF(AND(mthbeg&lt;=A276,mthend&gt;=A276),1,0)</f>
        <v>0</v>
      </c>
      <c r="Y276" s="35" t="n">
        <f aca="false">S276*X276</f>
        <v>0</v>
      </c>
      <c r="AA276" s="89" t="n">
        <f aca="false">F276*G276</f>
        <v>0</v>
      </c>
      <c r="AB276" s="89" t="n">
        <f aca="false">$F276*H276</f>
        <v>0</v>
      </c>
      <c r="AC276" s="89" t="n">
        <f aca="false">$F276*I276</f>
        <v>0</v>
      </c>
      <c r="AD276" s="89" t="n">
        <f aca="false">$F276*J276</f>
        <v>0</v>
      </c>
      <c r="AE276" s="89" t="n">
        <f aca="false">$F276*K276</f>
        <v>0</v>
      </c>
      <c r="AF276" s="89" t="n">
        <f aca="false">$F276*L276</f>
        <v>0</v>
      </c>
      <c r="AG276" s="89" t="n">
        <f aca="false">$F276*M276</f>
        <v>0</v>
      </c>
      <c r="AH276" s="89" t="n">
        <f aca="false">$F276*N276</f>
        <v>0</v>
      </c>
      <c r="AI276" s="89" t="n">
        <f aca="false">F276*O276</f>
        <v>0</v>
      </c>
      <c r="AJ276" s="93"/>
      <c r="AK276" s="89" t="n">
        <f aca="false">CHOOSE($G$3,AB276-AC276,AC276-AB276)</f>
        <v>0</v>
      </c>
      <c r="AL276" s="89" t="n">
        <f aca="false">CHOOSE($G$3,AE276-AF276,AF276-AE276)</f>
        <v>0</v>
      </c>
      <c r="AM276" s="89" t="n">
        <f aca="false">CHOOSE($G$3,AH276-AI276,AI276-AH276)</f>
        <v>0</v>
      </c>
      <c r="AN276" s="103" t="n">
        <f aca="false">SUM(AK276:AM276)</f>
        <v>0</v>
      </c>
      <c r="AP276" s="89" t="n">
        <f aca="false">CHOOSE($G$3,AA276-AB276,AB276-AA276)</f>
        <v>0</v>
      </c>
      <c r="AQ276" s="89" t="n">
        <f aca="false">CHOOSE($G$3,AD276-AE276,AE276-AD276)</f>
        <v>0</v>
      </c>
      <c r="AR276" s="89" t="n">
        <f aca="false">CHOOSE($G$3,AG276-AH276,AH276-AG276)</f>
        <v>0</v>
      </c>
      <c r="AS276" s="103" t="n">
        <f aca="false">AP276+AQ276+AR276</f>
        <v>0</v>
      </c>
      <c r="AT276" s="103"/>
      <c r="AU276" s="90" t="n">
        <f aca="false">AS276+AN276</f>
        <v>0</v>
      </c>
      <c r="AW276" s="90" t="n">
        <f aca="false">AI276+AF276+AC276</f>
        <v>0</v>
      </c>
      <c r="AX276" s="104"/>
    </row>
    <row r="277" customFormat="false" ht="12" hidden="false" customHeight="true" outlineLevel="0" collapsed="false">
      <c r="A277" s="94" t="n">
        <f aca="false">EDATE(A276,1)</f>
        <v>44958</v>
      </c>
      <c r="B277" s="95" t="n">
        <f aca="false">VLOOKUP(MONTH(A277),Volumes,3)</f>
        <v>10000</v>
      </c>
      <c r="C277" s="96"/>
      <c r="D277" s="97" t="n">
        <f aca="false">B277+C277</f>
        <v>10000</v>
      </c>
      <c r="E277" s="84" t="n">
        <f aca="false">IF(X277=0,0,IF(AND(X277=1,$H$3=1),D277*S277,IF($H$3=2,D277,"N/A")))</f>
        <v>0</v>
      </c>
      <c r="F277" s="84" t="n">
        <f aca="false">E277*W277</f>
        <v>0</v>
      </c>
      <c r="G277" s="32" t="n">
        <f aca="false">VLOOKUP($A277,Table,MATCH(G$4,Curves,0))</f>
        <v>4.0375</v>
      </c>
      <c r="H277" s="98" t="n">
        <f aca="false">G277</f>
        <v>4.0375</v>
      </c>
      <c r="I277" s="99" t="n">
        <f aca="false">H277</f>
        <v>4.0375</v>
      </c>
      <c r="J277" s="32" t="n">
        <f aca="false">VLOOKUP($A277,Table,MATCH(J$4,Curves,0))</f>
        <v>0</v>
      </c>
      <c r="K277" s="98" t="n">
        <f aca="false">J277</f>
        <v>0</v>
      </c>
      <c r="L277" s="99" t="n">
        <f aca="false">K277</f>
        <v>0</v>
      </c>
      <c r="M277" s="32" t="n">
        <f aca="false">VLOOKUP($A277,Table,MATCH(M$4,Curves,0))</f>
        <v>0</v>
      </c>
      <c r="N277" s="98" t="n">
        <f aca="false">VLOOKUP($A277,Table,MATCH(N$4,Curves,0))</f>
        <v>0.02</v>
      </c>
      <c r="O277" s="99" t="n">
        <f aca="false">N277</f>
        <v>0.02</v>
      </c>
      <c r="P277" s="100"/>
      <c r="Q277" s="99" t="n">
        <f aca="false">O277+L277+I277</f>
        <v>4.0575</v>
      </c>
      <c r="R277" s="100"/>
      <c r="S277" s="35" t="n">
        <f aca="false">A278-A277</f>
        <v>28</v>
      </c>
      <c r="T277" s="101" t="n">
        <f aca="false">CHOOSE(F$3,A278+24,A277)</f>
        <v>45010</v>
      </c>
      <c r="U277" s="35" t="n">
        <f aca="false">T277-C$3</f>
        <v>8236</v>
      </c>
      <c r="V277" s="32" t="n">
        <f aca="false">VLOOKUP($A277,Table,MATCH(V$4,Curves,0))</f>
        <v>0.070859002456139</v>
      </c>
      <c r="W277" s="102" t="n">
        <f aca="false">1/(1+CHOOSE(F$3,(V278+($K$3/10000))/2,(V277+($K$3/10000))/2))^(2*U277/365.25)</f>
        <v>0.208015631125277</v>
      </c>
      <c r="X277" s="35" t="n">
        <f aca="false">IF(AND(mthbeg&lt;=A277,mthend&gt;=A277),1,0)</f>
        <v>0</v>
      </c>
      <c r="Y277" s="35" t="n">
        <f aca="false">S277*X277</f>
        <v>0</v>
      </c>
      <c r="AA277" s="89" t="n">
        <f aca="false">F277*G277</f>
        <v>0</v>
      </c>
      <c r="AB277" s="89" t="n">
        <f aca="false">$F277*H277</f>
        <v>0</v>
      </c>
      <c r="AC277" s="89" t="n">
        <f aca="false">$F277*I277</f>
        <v>0</v>
      </c>
      <c r="AD277" s="89" t="n">
        <f aca="false">$F277*J277</f>
        <v>0</v>
      </c>
      <c r="AE277" s="89" t="n">
        <f aca="false">$F277*K277</f>
        <v>0</v>
      </c>
      <c r="AF277" s="89" t="n">
        <f aca="false">$F277*L277</f>
        <v>0</v>
      </c>
      <c r="AG277" s="89" t="n">
        <f aca="false">$F277*M277</f>
        <v>0</v>
      </c>
      <c r="AH277" s="89" t="n">
        <f aca="false">$F277*N277</f>
        <v>0</v>
      </c>
      <c r="AI277" s="89" t="n">
        <f aca="false">F277*O277</f>
        <v>0</v>
      </c>
      <c r="AJ277" s="93"/>
      <c r="AK277" s="89" t="n">
        <f aca="false">CHOOSE($G$3,AB277-AC277,AC277-AB277)</f>
        <v>0</v>
      </c>
      <c r="AL277" s="89" t="n">
        <f aca="false">CHOOSE($G$3,AE277-AF277,AF277-AE277)</f>
        <v>0</v>
      </c>
      <c r="AM277" s="89" t="n">
        <f aca="false">CHOOSE($G$3,AH277-AI277,AI277-AH277)</f>
        <v>0</v>
      </c>
      <c r="AN277" s="103" t="n">
        <f aca="false">SUM(AK277:AM277)</f>
        <v>0</v>
      </c>
      <c r="AP277" s="89" t="n">
        <f aca="false">CHOOSE($G$3,AA277-AB277,AB277-AA277)</f>
        <v>0</v>
      </c>
      <c r="AQ277" s="89" t="n">
        <f aca="false">CHOOSE($G$3,AD277-AE277,AE277-AD277)</f>
        <v>0</v>
      </c>
      <c r="AR277" s="89" t="n">
        <f aca="false">CHOOSE($G$3,AG277-AH277,AH277-AG277)</f>
        <v>0</v>
      </c>
      <c r="AS277" s="103" t="n">
        <f aca="false">AP277+AQ277+AR277</f>
        <v>0</v>
      </c>
      <c r="AT277" s="103"/>
      <c r="AU277" s="90" t="n">
        <f aca="false">AS277+AN277</f>
        <v>0</v>
      </c>
      <c r="AW277" s="90" t="n">
        <f aca="false">AI277+AF277+AC277</f>
        <v>0</v>
      </c>
      <c r="AX277" s="104"/>
    </row>
    <row r="278" customFormat="false" ht="12" hidden="false" customHeight="true" outlineLevel="0" collapsed="false">
      <c r="A278" s="94" t="n">
        <f aca="false">EDATE(A277,1)</f>
        <v>44986</v>
      </c>
      <c r="B278" s="95" t="n">
        <f aca="false">VLOOKUP(MONTH(A278),Volumes,3)</f>
        <v>10000</v>
      </c>
      <c r="C278" s="96"/>
      <c r="D278" s="97" t="n">
        <f aca="false">B278+C278</f>
        <v>10000</v>
      </c>
      <c r="E278" s="84" t="n">
        <f aca="false">IF(X278=0,0,IF(AND(X278=1,$H$3=1),D278*S278,IF($H$3=2,D278,"N/A")))</f>
        <v>0</v>
      </c>
      <c r="F278" s="84" t="n">
        <f aca="false">E278*W278</f>
        <v>0</v>
      </c>
      <c r="G278" s="32" t="n">
        <f aca="false">VLOOKUP($A278,Table,MATCH(G$4,Curves,0))</f>
        <v>4.0375</v>
      </c>
      <c r="H278" s="98" t="n">
        <f aca="false">G278</f>
        <v>4.0375</v>
      </c>
      <c r="I278" s="99" t="n">
        <f aca="false">H278</f>
        <v>4.0375</v>
      </c>
      <c r="J278" s="32" t="n">
        <f aca="false">VLOOKUP($A278,Table,MATCH(J$4,Curves,0))</f>
        <v>0</v>
      </c>
      <c r="K278" s="98" t="n">
        <f aca="false">J278</f>
        <v>0</v>
      </c>
      <c r="L278" s="99" t="n">
        <f aca="false">K278</f>
        <v>0</v>
      </c>
      <c r="M278" s="32" t="n">
        <f aca="false">VLOOKUP($A278,Table,MATCH(M$4,Curves,0))</f>
        <v>0</v>
      </c>
      <c r="N278" s="98" t="n">
        <f aca="false">VLOOKUP($A278,Table,MATCH(N$4,Curves,0))</f>
        <v>0.02</v>
      </c>
      <c r="O278" s="99" t="n">
        <f aca="false">N278</f>
        <v>0.02</v>
      </c>
      <c r="P278" s="100"/>
      <c r="Q278" s="99" t="n">
        <f aca="false">O278+L278+I278</f>
        <v>4.0575</v>
      </c>
      <c r="R278" s="100"/>
      <c r="S278" s="35" t="n">
        <f aca="false">A279-A278</f>
        <v>31</v>
      </c>
      <c r="T278" s="101" t="n">
        <f aca="false">CHOOSE(F$3,A279+24,A278)</f>
        <v>45041</v>
      </c>
      <c r="U278" s="35" t="n">
        <f aca="false">T278-C$3</f>
        <v>8267</v>
      </c>
      <c r="V278" s="32" t="n">
        <f aca="false">VLOOKUP($A278,Table,MATCH(V$4,Curves,0))</f>
        <v>0.070859002456139</v>
      </c>
      <c r="W278" s="102" t="n">
        <f aca="false">1/(1+CHOOSE(F$3,(V279+($K$3/10000))/2,(V278+($K$3/10000))/2))^(2*U278/365.25)</f>
        <v>0.206789893342511</v>
      </c>
      <c r="X278" s="35" t="n">
        <f aca="false">IF(AND(mthbeg&lt;=A278,mthend&gt;=A278),1,0)</f>
        <v>0</v>
      </c>
      <c r="Y278" s="35" t="n">
        <f aca="false">S278*X278</f>
        <v>0</v>
      </c>
      <c r="AA278" s="89" t="n">
        <f aca="false">F278*G278</f>
        <v>0</v>
      </c>
      <c r="AB278" s="89" t="n">
        <f aca="false">$F278*H278</f>
        <v>0</v>
      </c>
      <c r="AC278" s="89" t="n">
        <f aca="false">$F278*I278</f>
        <v>0</v>
      </c>
      <c r="AD278" s="89" t="n">
        <f aca="false">$F278*J278</f>
        <v>0</v>
      </c>
      <c r="AE278" s="89" t="n">
        <f aca="false">$F278*K278</f>
        <v>0</v>
      </c>
      <c r="AF278" s="89" t="n">
        <f aca="false">$F278*L278</f>
        <v>0</v>
      </c>
      <c r="AG278" s="89" t="n">
        <f aca="false">$F278*M278</f>
        <v>0</v>
      </c>
      <c r="AH278" s="89" t="n">
        <f aca="false">$F278*N278</f>
        <v>0</v>
      </c>
      <c r="AI278" s="89" t="n">
        <f aca="false">F278*O278</f>
        <v>0</v>
      </c>
      <c r="AJ278" s="93"/>
      <c r="AK278" s="89" t="n">
        <f aca="false">CHOOSE($G$3,AB278-AC278,AC278-AB278)</f>
        <v>0</v>
      </c>
      <c r="AL278" s="89" t="n">
        <f aca="false">CHOOSE($G$3,AE278-AF278,AF278-AE278)</f>
        <v>0</v>
      </c>
      <c r="AM278" s="89" t="n">
        <f aca="false">CHOOSE($G$3,AH278-AI278,AI278-AH278)</f>
        <v>0</v>
      </c>
      <c r="AN278" s="103" t="n">
        <f aca="false">SUM(AK278:AM278)</f>
        <v>0</v>
      </c>
      <c r="AP278" s="89" t="n">
        <f aca="false">CHOOSE($G$3,AA278-AB278,AB278-AA278)</f>
        <v>0</v>
      </c>
      <c r="AQ278" s="89" t="n">
        <f aca="false">CHOOSE($G$3,AD278-AE278,AE278-AD278)</f>
        <v>0</v>
      </c>
      <c r="AR278" s="89" t="n">
        <f aca="false">CHOOSE($G$3,AG278-AH278,AH278-AG278)</f>
        <v>0</v>
      </c>
      <c r="AS278" s="103" t="n">
        <f aca="false">AP278+AQ278+AR278</f>
        <v>0</v>
      </c>
      <c r="AT278" s="103"/>
      <c r="AU278" s="90" t="n">
        <f aca="false">AS278+AN278</f>
        <v>0</v>
      </c>
      <c r="AW278" s="90" t="n">
        <f aca="false">AI278+AF278+AC278</f>
        <v>0</v>
      </c>
      <c r="AX278" s="104"/>
    </row>
    <row r="279" customFormat="false" ht="12" hidden="false" customHeight="true" outlineLevel="0" collapsed="false">
      <c r="A279" s="94" t="n">
        <f aca="false">EDATE(A278,1)</f>
        <v>45017</v>
      </c>
      <c r="B279" s="95" t="n">
        <f aca="false">VLOOKUP(MONTH(A279),Volumes,3)</f>
        <v>10000</v>
      </c>
      <c r="C279" s="96"/>
      <c r="D279" s="97" t="n">
        <f aca="false">B279+C279</f>
        <v>10000</v>
      </c>
      <c r="E279" s="84" t="n">
        <f aca="false">IF(X279=0,0,IF(AND(X279=1,$H$3=1),D279*S279,IF($H$3=2,D279,"N/A")))</f>
        <v>0</v>
      </c>
      <c r="F279" s="84" t="n">
        <f aca="false">E279*W279</f>
        <v>0</v>
      </c>
      <c r="G279" s="32" t="n">
        <f aca="false">VLOOKUP($A279,Table,MATCH(G$4,Curves,0))</f>
        <v>4.0375</v>
      </c>
      <c r="H279" s="98" t="n">
        <f aca="false">G279</f>
        <v>4.0375</v>
      </c>
      <c r="I279" s="99" t="n">
        <f aca="false">H279</f>
        <v>4.0375</v>
      </c>
      <c r="J279" s="32" t="n">
        <f aca="false">VLOOKUP($A279,Table,MATCH(J$4,Curves,0))</f>
        <v>0</v>
      </c>
      <c r="K279" s="98" t="n">
        <f aca="false">J279</f>
        <v>0</v>
      </c>
      <c r="L279" s="99" t="n">
        <f aca="false">K279</f>
        <v>0</v>
      </c>
      <c r="M279" s="32" t="n">
        <f aca="false">VLOOKUP($A279,Table,MATCH(M$4,Curves,0))</f>
        <v>0</v>
      </c>
      <c r="N279" s="98" t="n">
        <f aca="false">VLOOKUP($A279,Table,MATCH(N$4,Curves,0))</f>
        <v>0.02</v>
      </c>
      <c r="O279" s="99" t="n">
        <f aca="false">N279</f>
        <v>0.02</v>
      </c>
      <c r="P279" s="100"/>
      <c r="Q279" s="99" t="n">
        <f aca="false">O279+L279+I279</f>
        <v>4.0575</v>
      </c>
      <c r="R279" s="100"/>
      <c r="S279" s="35" t="n">
        <f aca="false">A280-A279</f>
        <v>30</v>
      </c>
      <c r="T279" s="101" t="n">
        <f aca="false">CHOOSE(F$3,A280+24,A279)</f>
        <v>45071</v>
      </c>
      <c r="U279" s="35" t="n">
        <f aca="false">T279-C$3</f>
        <v>8297</v>
      </c>
      <c r="V279" s="32" t="n">
        <f aca="false">VLOOKUP($A279,Table,MATCH(V$4,Curves,0))</f>
        <v>0.070859002456139</v>
      </c>
      <c r="W279" s="102" t="n">
        <f aca="false">1/(1+CHOOSE(F$3,(V280+($K$3/10000))/2,(V279+($K$3/10000))/2))^(2*U279/365.25)</f>
        <v>0.205610572890689</v>
      </c>
      <c r="X279" s="35" t="n">
        <f aca="false">IF(AND(mthbeg&lt;=A279,mthend&gt;=A279),1,0)</f>
        <v>0</v>
      </c>
      <c r="Y279" s="35" t="n">
        <f aca="false">S279*X279</f>
        <v>0</v>
      </c>
      <c r="AA279" s="89" t="n">
        <f aca="false">F279*G279</f>
        <v>0</v>
      </c>
      <c r="AB279" s="89" t="n">
        <f aca="false">$F279*H279</f>
        <v>0</v>
      </c>
      <c r="AC279" s="89" t="n">
        <f aca="false">$F279*I279</f>
        <v>0</v>
      </c>
      <c r="AD279" s="89" t="n">
        <f aca="false">$F279*J279</f>
        <v>0</v>
      </c>
      <c r="AE279" s="89" t="n">
        <f aca="false">$F279*K279</f>
        <v>0</v>
      </c>
      <c r="AF279" s="89" t="n">
        <f aca="false">$F279*L279</f>
        <v>0</v>
      </c>
      <c r="AG279" s="89" t="n">
        <f aca="false">$F279*M279</f>
        <v>0</v>
      </c>
      <c r="AH279" s="89" t="n">
        <f aca="false">$F279*N279</f>
        <v>0</v>
      </c>
      <c r="AI279" s="89" t="n">
        <f aca="false">F279*O279</f>
        <v>0</v>
      </c>
      <c r="AJ279" s="93"/>
      <c r="AK279" s="89" t="n">
        <f aca="false">CHOOSE($G$3,AB279-AC279,AC279-AB279)</f>
        <v>0</v>
      </c>
      <c r="AL279" s="89" t="n">
        <f aca="false">CHOOSE($G$3,AE279-AF279,AF279-AE279)</f>
        <v>0</v>
      </c>
      <c r="AM279" s="89" t="n">
        <f aca="false">CHOOSE($G$3,AH279-AI279,AI279-AH279)</f>
        <v>0</v>
      </c>
      <c r="AN279" s="103" t="n">
        <f aca="false">SUM(AK279:AM279)</f>
        <v>0</v>
      </c>
      <c r="AP279" s="89" t="n">
        <f aca="false">CHOOSE($G$3,AA279-AB279,AB279-AA279)</f>
        <v>0</v>
      </c>
      <c r="AQ279" s="89" t="n">
        <f aca="false">CHOOSE($G$3,AD279-AE279,AE279-AD279)</f>
        <v>0</v>
      </c>
      <c r="AR279" s="89" t="n">
        <f aca="false">CHOOSE($G$3,AG279-AH279,AH279-AG279)</f>
        <v>0</v>
      </c>
      <c r="AS279" s="103" t="n">
        <f aca="false">AP279+AQ279+AR279</f>
        <v>0</v>
      </c>
      <c r="AT279" s="103"/>
      <c r="AU279" s="90" t="n">
        <f aca="false">AS279+AN279</f>
        <v>0</v>
      </c>
      <c r="AW279" s="90" t="n">
        <f aca="false">AI279+AF279+AC279</f>
        <v>0</v>
      </c>
      <c r="AX279" s="104"/>
    </row>
    <row r="280" customFormat="false" ht="12" hidden="false" customHeight="true" outlineLevel="0" collapsed="false">
      <c r="A280" s="94" t="n">
        <f aca="false">EDATE(A279,1)</f>
        <v>45047</v>
      </c>
      <c r="B280" s="95" t="n">
        <f aca="false">VLOOKUP(MONTH(A280),Volumes,3)</f>
        <v>10000</v>
      </c>
      <c r="C280" s="96"/>
      <c r="D280" s="97" t="n">
        <f aca="false">B280+C280</f>
        <v>10000</v>
      </c>
      <c r="E280" s="84" t="n">
        <f aca="false">IF(X280=0,0,IF(AND(X280=1,$H$3=1),D280*S280,IF($H$3=2,D280,"N/A")))</f>
        <v>0</v>
      </c>
      <c r="F280" s="84" t="n">
        <f aca="false">E280*W280</f>
        <v>0</v>
      </c>
      <c r="G280" s="32" t="n">
        <f aca="false">VLOOKUP($A280,Table,MATCH(G$4,Curves,0))</f>
        <v>4.0375</v>
      </c>
      <c r="H280" s="98" t="n">
        <f aca="false">G280</f>
        <v>4.0375</v>
      </c>
      <c r="I280" s="99" t="n">
        <f aca="false">H280</f>
        <v>4.0375</v>
      </c>
      <c r="J280" s="32" t="n">
        <f aca="false">VLOOKUP($A280,Table,MATCH(J$4,Curves,0))</f>
        <v>0</v>
      </c>
      <c r="K280" s="98" t="n">
        <f aca="false">J280</f>
        <v>0</v>
      </c>
      <c r="L280" s="99" t="n">
        <f aca="false">K280</f>
        <v>0</v>
      </c>
      <c r="M280" s="32" t="n">
        <f aca="false">VLOOKUP($A280,Table,MATCH(M$4,Curves,0))</f>
        <v>0</v>
      </c>
      <c r="N280" s="98" t="n">
        <f aca="false">VLOOKUP($A280,Table,MATCH(N$4,Curves,0))</f>
        <v>0.02</v>
      </c>
      <c r="O280" s="99" t="n">
        <f aca="false">N280</f>
        <v>0.02</v>
      </c>
      <c r="P280" s="100"/>
      <c r="Q280" s="99" t="n">
        <f aca="false">O280+L280+I280</f>
        <v>4.0575</v>
      </c>
      <c r="R280" s="100"/>
      <c r="S280" s="35" t="n">
        <f aca="false">A281-A280</f>
        <v>31</v>
      </c>
      <c r="T280" s="101" t="n">
        <f aca="false">CHOOSE(F$3,A281+24,A280)</f>
        <v>45102</v>
      </c>
      <c r="U280" s="35" t="n">
        <f aca="false">T280-C$3</f>
        <v>8328</v>
      </c>
      <c r="V280" s="32" t="n">
        <f aca="false">VLOOKUP($A280,Table,MATCH(V$4,Curves,0))</f>
        <v>0.070859002456139</v>
      </c>
      <c r="W280" s="102" t="n">
        <f aca="false">1/(1+CHOOSE(F$3,(V281+($K$3/10000))/2,(V280+($K$3/10000))/2))^(2*U280/365.25)</f>
        <v>0.204399006979199</v>
      </c>
      <c r="X280" s="35" t="n">
        <f aca="false">IF(AND(mthbeg&lt;=A280,mthend&gt;=A280),1,0)</f>
        <v>0</v>
      </c>
      <c r="Y280" s="35" t="n">
        <f aca="false">S280*X280</f>
        <v>0</v>
      </c>
      <c r="AA280" s="89" t="n">
        <f aca="false">F280*G280</f>
        <v>0</v>
      </c>
      <c r="AB280" s="89" t="n">
        <f aca="false">$F280*H280</f>
        <v>0</v>
      </c>
      <c r="AC280" s="89" t="n">
        <f aca="false">$F280*I280</f>
        <v>0</v>
      </c>
      <c r="AD280" s="89" t="n">
        <f aca="false">$F280*J280</f>
        <v>0</v>
      </c>
      <c r="AE280" s="89" t="n">
        <f aca="false">$F280*K280</f>
        <v>0</v>
      </c>
      <c r="AF280" s="89" t="n">
        <f aca="false">$F280*L280</f>
        <v>0</v>
      </c>
      <c r="AG280" s="89" t="n">
        <f aca="false">$F280*M280</f>
        <v>0</v>
      </c>
      <c r="AH280" s="89" t="n">
        <f aca="false">$F280*N280</f>
        <v>0</v>
      </c>
      <c r="AI280" s="89" t="n">
        <f aca="false">F280*O280</f>
        <v>0</v>
      </c>
      <c r="AJ280" s="93"/>
      <c r="AK280" s="89" t="n">
        <f aca="false">CHOOSE($G$3,AB280-AC280,AC280-AB280)</f>
        <v>0</v>
      </c>
      <c r="AL280" s="89" t="n">
        <f aca="false">CHOOSE($G$3,AE280-AF280,AF280-AE280)</f>
        <v>0</v>
      </c>
      <c r="AM280" s="89" t="n">
        <f aca="false">CHOOSE($G$3,AH280-AI280,AI280-AH280)</f>
        <v>0</v>
      </c>
      <c r="AN280" s="103" t="n">
        <f aca="false">SUM(AK280:AM280)</f>
        <v>0</v>
      </c>
      <c r="AP280" s="89" t="n">
        <f aca="false">CHOOSE($G$3,AA280-AB280,AB280-AA280)</f>
        <v>0</v>
      </c>
      <c r="AQ280" s="89" t="n">
        <f aca="false">CHOOSE($G$3,AD280-AE280,AE280-AD280)</f>
        <v>0</v>
      </c>
      <c r="AR280" s="89" t="n">
        <f aca="false">CHOOSE($G$3,AG280-AH280,AH280-AG280)</f>
        <v>0</v>
      </c>
      <c r="AS280" s="103" t="n">
        <f aca="false">AP280+AQ280+AR280</f>
        <v>0</v>
      </c>
      <c r="AT280" s="103"/>
      <c r="AU280" s="90" t="n">
        <f aca="false">AS280+AN280</f>
        <v>0</v>
      </c>
      <c r="AW280" s="90" t="n">
        <f aca="false">AI280+AF280+AC280</f>
        <v>0</v>
      </c>
      <c r="AX280" s="104"/>
    </row>
    <row r="281" customFormat="false" ht="12" hidden="false" customHeight="true" outlineLevel="0" collapsed="false">
      <c r="A281" s="94" t="n">
        <f aca="false">EDATE(A280,1)</f>
        <v>45078</v>
      </c>
      <c r="B281" s="95" t="n">
        <f aca="false">VLOOKUP(MONTH(A281),Volumes,3)</f>
        <v>10000</v>
      </c>
      <c r="C281" s="96"/>
      <c r="D281" s="97" t="n">
        <f aca="false">B281+C281</f>
        <v>10000</v>
      </c>
      <c r="E281" s="84" t="n">
        <f aca="false">IF(X281=0,0,IF(AND(X281=1,$H$3=1),D281*S281,IF($H$3=2,D281,"N/A")))</f>
        <v>0</v>
      </c>
      <c r="F281" s="84" t="n">
        <f aca="false">E281*W281</f>
        <v>0</v>
      </c>
      <c r="G281" s="32" t="n">
        <f aca="false">VLOOKUP($A281,Table,MATCH(G$4,Curves,0))</f>
        <v>4.0375</v>
      </c>
      <c r="H281" s="98" t="n">
        <f aca="false">G281</f>
        <v>4.0375</v>
      </c>
      <c r="I281" s="99" t="n">
        <f aca="false">H281</f>
        <v>4.0375</v>
      </c>
      <c r="J281" s="32" t="n">
        <f aca="false">VLOOKUP($A281,Table,MATCH(J$4,Curves,0))</f>
        <v>0</v>
      </c>
      <c r="K281" s="98" t="n">
        <f aca="false">J281</f>
        <v>0</v>
      </c>
      <c r="L281" s="99" t="n">
        <f aca="false">K281</f>
        <v>0</v>
      </c>
      <c r="M281" s="32" t="n">
        <f aca="false">VLOOKUP($A281,Table,MATCH(M$4,Curves,0))</f>
        <v>0</v>
      </c>
      <c r="N281" s="98" t="n">
        <f aca="false">VLOOKUP($A281,Table,MATCH(N$4,Curves,0))</f>
        <v>0.02</v>
      </c>
      <c r="O281" s="99" t="n">
        <f aca="false">N281</f>
        <v>0.02</v>
      </c>
      <c r="P281" s="100"/>
      <c r="Q281" s="99" t="n">
        <f aca="false">O281+L281+I281</f>
        <v>4.0575</v>
      </c>
      <c r="R281" s="100"/>
      <c r="S281" s="35" t="n">
        <f aca="false">A282-A281</f>
        <v>30</v>
      </c>
      <c r="T281" s="101" t="n">
        <f aca="false">CHOOSE(F$3,A282+24,A281)</f>
        <v>45132</v>
      </c>
      <c r="U281" s="35" t="n">
        <f aca="false">T281-C$3</f>
        <v>8358</v>
      </c>
      <c r="V281" s="32" t="n">
        <f aca="false">VLOOKUP($A281,Table,MATCH(V$4,Curves,0))</f>
        <v>0.070859002456139</v>
      </c>
      <c r="W281" s="102" t="n">
        <f aca="false">1/(1+CHOOSE(F$3,(V282+($K$3/10000))/2,(V281+($K$3/10000))/2))^(2*U281/365.25)</f>
        <v>0.203233321725601</v>
      </c>
      <c r="X281" s="35" t="n">
        <f aca="false">IF(AND(mthbeg&lt;=A281,mthend&gt;=A281),1,0)</f>
        <v>0</v>
      </c>
      <c r="Y281" s="35" t="n">
        <f aca="false">S281*X281</f>
        <v>0</v>
      </c>
      <c r="AA281" s="89" t="n">
        <f aca="false">F281*G281</f>
        <v>0</v>
      </c>
      <c r="AB281" s="89" t="n">
        <f aca="false">$F281*H281</f>
        <v>0</v>
      </c>
      <c r="AC281" s="89" t="n">
        <f aca="false">$F281*I281</f>
        <v>0</v>
      </c>
      <c r="AD281" s="89" t="n">
        <f aca="false">$F281*J281</f>
        <v>0</v>
      </c>
      <c r="AE281" s="89" t="n">
        <f aca="false">$F281*K281</f>
        <v>0</v>
      </c>
      <c r="AF281" s="89" t="n">
        <f aca="false">$F281*L281</f>
        <v>0</v>
      </c>
      <c r="AG281" s="89" t="n">
        <f aca="false">$F281*M281</f>
        <v>0</v>
      </c>
      <c r="AH281" s="89" t="n">
        <f aca="false">$F281*N281</f>
        <v>0</v>
      </c>
      <c r="AI281" s="89" t="n">
        <f aca="false">F281*O281</f>
        <v>0</v>
      </c>
      <c r="AJ281" s="93"/>
      <c r="AK281" s="89" t="n">
        <f aca="false">CHOOSE($G$3,AB281-AC281,AC281-AB281)</f>
        <v>0</v>
      </c>
      <c r="AL281" s="89" t="n">
        <f aca="false">CHOOSE($G$3,AE281-AF281,AF281-AE281)</f>
        <v>0</v>
      </c>
      <c r="AM281" s="89" t="n">
        <f aca="false">CHOOSE($G$3,AH281-AI281,AI281-AH281)</f>
        <v>0</v>
      </c>
      <c r="AN281" s="103" t="n">
        <f aca="false">SUM(AK281:AM281)</f>
        <v>0</v>
      </c>
      <c r="AP281" s="89" t="n">
        <f aca="false">CHOOSE($G$3,AA281-AB281,AB281-AA281)</f>
        <v>0</v>
      </c>
      <c r="AQ281" s="89" t="n">
        <f aca="false">CHOOSE($G$3,AD281-AE281,AE281-AD281)</f>
        <v>0</v>
      </c>
      <c r="AR281" s="89" t="n">
        <f aca="false">CHOOSE($G$3,AG281-AH281,AH281-AG281)</f>
        <v>0</v>
      </c>
      <c r="AS281" s="103" t="n">
        <f aca="false">AP281+AQ281+AR281</f>
        <v>0</v>
      </c>
      <c r="AT281" s="103"/>
      <c r="AU281" s="90" t="n">
        <f aca="false">AS281+AN281</f>
        <v>0</v>
      </c>
      <c r="AW281" s="90" t="n">
        <f aca="false">AI281+AF281+AC281</f>
        <v>0</v>
      </c>
      <c r="AX281" s="104"/>
    </row>
    <row r="282" customFormat="false" ht="12" hidden="false" customHeight="true" outlineLevel="0" collapsed="false">
      <c r="A282" s="94" t="n">
        <f aca="false">EDATE(A281,1)</f>
        <v>45108</v>
      </c>
      <c r="B282" s="95" t="n">
        <f aca="false">VLOOKUP(MONTH(A282),Volumes,3)</f>
        <v>10000</v>
      </c>
      <c r="C282" s="96"/>
      <c r="D282" s="97" t="n">
        <f aca="false">B282+C282</f>
        <v>10000</v>
      </c>
      <c r="E282" s="84" t="n">
        <f aca="false">IF(X282=0,0,IF(AND(X282=1,$H$3=1),D282*S282,IF($H$3=2,D282,"N/A")))</f>
        <v>0</v>
      </c>
      <c r="F282" s="84" t="n">
        <f aca="false">E282*W282</f>
        <v>0</v>
      </c>
      <c r="G282" s="32" t="n">
        <f aca="false">VLOOKUP($A282,Table,MATCH(G$4,Curves,0))</f>
        <v>4.0375</v>
      </c>
      <c r="H282" s="98" t="n">
        <f aca="false">G282</f>
        <v>4.0375</v>
      </c>
      <c r="I282" s="99" t="n">
        <f aca="false">H282</f>
        <v>4.0375</v>
      </c>
      <c r="J282" s="32" t="n">
        <f aca="false">VLOOKUP($A282,Table,MATCH(J$4,Curves,0))</f>
        <v>0</v>
      </c>
      <c r="K282" s="98" t="n">
        <f aca="false">J282</f>
        <v>0</v>
      </c>
      <c r="L282" s="99" t="n">
        <f aca="false">K282</f>
        <v>0</v>
      </c>
      <c r="M282" s="32" t="n">
        <f aca="false">VLOOKUP($A282,Table,MATCH(M$4,Curves,0))</f>
        <v>0</v>
      </c>
      <c r="N282" s="98" t="n">
        <f aca="false">VLOOKUP($A282,Table,MATCH(N$4,Curves,0))</f>
        <v>0.02</v>
      </c>
      <c r="O282" s="99" t="n">
        <f aca="false">N282</f>
        <v>0.02</v>
      </c>
      <c r="P282" s="100"/>
      <c r="Q282" s="99" t="n">
        <f aca="false">O282+L282+I282</f>
        <v>4.0575</v>
      </c>
      <c r="R282" s="100"/>
      <c r="S282" s="35" t="n">
        <f aca="false">A283-A282</f>
        <v>31</v>
      </c>
      <c r="T282" s="101" t="n">
        <f aca="false">CHOOSE(F$3,A283+24,A282)</f>
        <v>45163</v>
      </c>
      <c r="U282" s="35" t="n">
        <f aca="false">T282-C$3</f>
        <v>8389</v>
      </c>
      <c r="V282" s="32" t="n">
        <f aca="false">VLOOKUP($A282,Table,MATCH(V$4,Curves,0))</f>
        <v>0.070859002456139</v>
      </c>
      <c r="W282" s="102" t="n">
        <f aca="false">1/(1+CHOOSE(F$3,(V283+($K$3/10000))/2,(V282+($K$3/10000))/2))^(2*U282/365.25)</f>
        <v>0.202035763831472</v>
      </c>
      <c r="X282" s="35" t="n">
        <f aca="false">IF(AND(mthbeg&lt;=A282,mthend&gt;=A282),1,0)</f>
        <v>0</v>
      </c>
      <c r="Y282" s="35" t="n">
        <f aca="false">S282*X282</f>
        <v>0</v>
      </c>
      <c r="AA282" s="89" t="n">
        <f aca="false">F282*G282</f>
        <v>0</v>
      </c>
      <c r="AB282" s="89" t="n">
        <f aca="false">$F282*H282</f>
        <v>0</v>
      </c>
      <c r="AC282" s="89" t="n">
        <f aca="false">$F282*I282</f>
        <v>0</v>
      </c>
      <c r="AD282" s="89" t="n">
        <f aca="false">$F282*J282</f>
        <v>0</v>
      </c>
      <c r="AE282" s="89" t="n">
        <f aca="false">$F282*K282</f>
        <v>0</v>
      </c>
      <c r="AF282" s="89" t="n">
        <f aca="false">$F282*L282</f>
        <v>0</v>
      </c>
      <c r="AG282" s="89" t="n">
        <f aca="false">$F282*M282</f>
        <v>0</v>
      </c>
      <c r="AH282" s="89" t="n">
        <f aca="false">$F282*N282</f>
        <v>0</v>
      </c>
      <c r="AI282" s="89" t="n">
        <f aca="false">F282*O282</f>
        <v>0</v>
      </c>
      <c r="AJ282" s="93"/>
      <c r="AK282" s="89" t="n">
        <f aca="false">CHOOSE($G$3,AB282-AC282,AC282-AB282)</f>
        <v>0</v>
      </c>
      <c r="AL282" s="89" t="n">
        <f aca="false">CHOOSE($G$3,AE282-AF282,AF282-AE282)</f>
        <v>0</v>
      </c>
      <c r="AM282" s="89" t="n">
        <f aca="false">CHOOSE($G$3,AH282-AI282,AI282-AH282)</f>
        <v>0</v>
      </c>
      <c r="AN282" s="103" t="n">
        <f aca="false">SUM(AK282:AM282)</f>
        <v>0</v>
      </c>
      <c r="AP282" s="89" t="n">
        <f aca="false">CHOOSE($G$3,AA282-AB282,AB282-AA282)</f>
        <v>0</v>
      </c>
      <c r="AQ282" s="89" t="n">
        <f aca="false">CHOOSE($G$3,AD282-AE282,AE282-AD282)</f>
        <v>0</v>
      </c>
      <c r="AR282" s="89" t="n">
        <f aca="false">CHOOSE($G$3,AG282-AH282,AH282-AG282)</f>
        <v>0</v>
      </c>
      <c r="AS282" s="103" t="n">
        <f aca="false">AP282+AQ282+AR282</f>
        <v>0</v>
      </c>
      <c r="AT282" s="103"/>
      <c r="AU282" s="90" t="n">
        <f aca="false">AS282+AN282</f>
        <v>0</v>
      </c>
      <c r="AW282" s="90" t="n">
        <f aca="false">AI282+AF282+AC282</f>
        <v>0</v>
      </c>
      <c r="AX282" s="104"/>
    </row>
    <row r="283" customFormat="false" ht="12" hidden="false" customHeight="true" outlineLevel="0" collapsed="false">
      <c r="A283" s="94" t="n">
        <f aca="false">EDATE(A282,1)</f>
        <v>45139</v>
      </c>
      <c r="B283" s="95" t="n">
        <f aca="false">VLOOKUP(MONTH(A283),Volumes,3)</f>
        <v>10000</v>
      </c>
      <c r="C283" s="96"/>
      <c r="D283" s="97" t="n">
        <f aca="false">B283+C283</f>
        <v>10000</v>
      </c>
      <c r="E283" s="84" t="n">
        <f aca="false">IF(X283=0,0,IF(AND(X283=1,$H$3=1),D283*S283,IF($H$3=2,D283,"N/A")))</f>
        <v>0</v>
      </c>
      <c r="F283" s="84" t="n">
        <f aca="false">E283*W283</f>
        <v>0</v>
      </c>
      <c r="G283" s="32" t="n">
        <f aca="false">VLOOKUP($A283,Table,MATCH(G$4,Curves,0))</f>
        <v>4.0375</v>
      </c>
      <c r="H283" s="98" t="n">
        <f aca="false">G283</f>
        <v>4.0375</v>
      </c>
      <c r="I283" s="99" t="n">
        <f aca="false">H283</f>
        <v>4.0375</v>
      </c>
      <c r="J283" s="32" t="n">
        <f aca="false">VLOOKUP($A283,Table,MATCH(J$4,Curves,0))</f>
        <v>0</v>
      </c>
      <c r="K283" s="98" t="n">
        <f aca="false">J283</f>
        <v>0</v>
      </c>
      <c r="L283" s="99" t="n">
        <f aca="false">K283</f>
        <v>0</v>
      </c>
      <c r="M283" s="32" t="n">
        <f aca="false">VLOOKUP($A283,Table,MATCH(M$4,Curves,0))</f>
        <v>0</v>
      </c>
      <c r="N283" s="98" t="n">
        <f aca="false">VLOOKUP($A283,Table,MATCH(N$4,Curves,0))</f>
        <v>0.02</v>
      </c>
      <c r="O283" s="99" t="n">
        <f aca="false">N283</f>
        <v>0.02</v>
      </c>
      <c r="P283" s="100"/>
      <c r="Q283" s="99" t="n">
        <f aca="false">O283+L283+I283</f>
        <v>4.0575</v>
      </c>
      <c r="R283" s="100"/>
      <c r="S283" s="35" t="n">
        <f aca="false">A284-A283</f>
        <v>31</v>
      </c>
      <c r="T283" s="101" t="n">
        <f aca="false">CHOOSE(F$3,A284+24,A283)</f>
        <v>45194</v>
      </c>
      <c r="U283" s="35" t="n">
        <f aca="false">T283-C$3</f>
        <v>8420</v>
      </c>
      <c r="V283" s="32" t="n">
        <f aca="false">VLOOKUP($A283,Table,MATCH(V$4,Curves,0))</f>
        <v>0.070859002456139</v>
      </c>
      <c r="W283" s="102" t="n">
        <f aca="false">1/(1+CHOOSE(F$3,(V284+($K$3/10000))/2,(V283+($K$3/10000))/2))^(2*U283/365.25)</f>
        <v>0.200845262579914</v>
      </c>
      <c r="X283" s="35" t="n">
        <f aca="false">IF(AND(mthbeg&lt;=A283,mthend&gt;=A283),1,0)</f>
        <v>0</v>
      </c>
      <c r="Y283" s="35" t="n">
        <f aca="false">S283*X283</f>
        <v>0</v>
      </c>
      <c r="AA283" s="89" t="n">
        <f aca="false">F283*G283</f>
        <v>0</v>
      </c>
      <c r="AB283" s="89" t="n">
        <f aca="false">$F283*H283</f>
        <v>0</v>
      </c>
      <c r="AC283" s="89" t="n">
        <f aca="false">$F283*I283</f>
        <v>0</v>
      </c>
      <c r="AD283" s="89" t="n">
        <f aca="false">$F283*J283</f>
        <v>0</v>
      </c>
      <c r="AE283" s="89" t="n">
        <f aca="false">$F283*K283</f>
        <v>0</v>
      </c>
      <c r="AF283" s="89" t="n">
        <f aca="false">$F283*L283</f>
        <v>0</v>
      </c>
      <c r="AG283" s="89" t="n">
        <f aca="false">$F283*M283</f>
        <v>0</v>
      </c>
      <c r="AH283" s="89" t="n">
        <f aca="false">$F283*N283</f>
        <v>0</v>
      </c>
      <c r="AI283" s="89" t="n">
        <f aca="false">F283*O283</f>
        <v>0</v>
      </c>
      <c r="AJ283" s="93"/>
      <c r="AK283" s="89" t="n">
        <f aca="false">CHOOSE($G$3,AB283-AC283,AC283-AB283)</f>
        <v>0</v>
      </c>
      <c r="AL283" s="89" t="n">
        <f aca="false">CHOOSE($G$3,AE283-AF283,AF283-AE283)</f>
        <v>0</v>
      </c>
      <c r="AM283" s="89" t="n">
        <f aca="false">CHOOSE($G$3,AH283-AI283,AI283-AH283)</f>
        <v>0</v>
      </c>
      <c r="AN283" s="103" t="n">
        <f aca="false">SUM(AK283:AM283)</f>
        <v>0</v>
      </c>
      <c r="AP283" s="89" t="n">
        <f aca="false">CHOOSE($G$3,AA283-AB283,AB283-AA283)</f>
        <v>0</v>
      </c>
      <c r="AQ283" s="89" t="n">
        <f aca="false">CHOOSE($G$3,AD283-AE283,AE283-AD283)</f>
        <v>0</v>
      </c>
      <c r="AR283" s="89" t="n">
        <f aca="false">CHOOSE($G$3,AG283-AH283,AH283-AG283)</f>
        <v>0</v>
      </c>
      <c r="AS283" s="103" t="n">
        <f aca="false">AP283+AQ283+AR283</f>
        <v>0</v>
      </c>
      <c r="AT283" s="103"/>
      <c r="AU283" s="90" t="n">
        <f aca="false">AS283+AN283</f>
        <v>0</v>
      </c>
      <c r="AW283" s="90" t="n">
        <f aca="false">AI283+AF283+AC283</f>
        <v>0</v>
      </c>
      <c r="AX283" s="104"/>
    </row>
    <row r="284" customFormat="false" ht="12" hidden="false" customHeight="true" outlineLevel="0" collapsed="false">
      <c r="A284" s="94" t="n">
        <f aca="false">EDATE(A283,1)</f>
        <v>45170</v>
      </c>
      <c r="B284" s="95" t="n">
        <f aca="false">VLOOKUP(MONTH(A284),Volumes,3)</f>
        <v>10000</v>
      </c>
      <c r="C284" s="96"/>
      <c r="D284" s="97" t="n">
        <f aca="false">B284+C284</f>
        <v>10000</v>
      </c>
      <c r="E284" s="84" t="n">
        <f aca="false">IF(X284=0,0,IF(AND(X284=1,$H$3=1),D284*S284,IF($H$3=2,D284,"N/A")))</f>
        <v>0</v>
      </c>
      <c r="F284" s="84" t="n">
        <f aca="false">E284*W284</f>
        <v>0</v>
      </c>
      <c r="G284" s="32" t="n">
        <f aca="false">VLOOKUP($A284,Table,MATCH(G$4,Curves,0))</f>
        <v>4.0375</v>
      </c>
      <c r="H284" s="98" t="n">
        <f aca="false">G284</f>
        <v>4.0375</v>
      </c>
      <c r="I284" s="99" t="n">
        <f aca="false">H284</f>
        <v>4.0375</v>
      </c>
      <c r="J284" s="32" t="n">
        <f aca="false">VLOOKUP($A284,Table,MATCH(J$4,Curves,0))</f>
        <v>0</v>
      </c>
      <c r="K284" s="98" t="n">
        <f aca="false">J284</f>
        <v>0</v>
      </c>
      <c r="L284" s="99" t="n">
        <f aca="false">K284</f>
        <v>0</v>
      </c>
      <c r="M284" s="32" t="n">
        <f aca="false">VLOOKUP($A284,Table,MATCH(M$4,Curves,0))</f>
        <v>0</v>
      </c>
      <c r="N284" s="98" t="n">
        <f aca="false">VLOOKUP($A284,Table,MATCH(N$4,Curves,0))</f>
        <v>0.02</v>
      </c>
      <c r="O284" s="99" t="n">
        <f aca="false">N284</f>
        <v>0.02</v>
      </c>
      <c r="P284" s="100"/>
      <c r="Q284" s="99" t="n">
        <f aca="false">O284+L284+I284</f>
        <v>4.0575</v>
      </c>
      <c r="R284" s="100"/>
      <c r="S284" s="35" t="n">
        <f aca="false">A285-A284</f>
        <v>30</v>
      </c>
      <c r="T284" s="101" t="n">
        <f aca="false">CHOOSE(F$3,A285+24,A284)</f>
        <v>45224</v>
      </c>
      <c r="U284" s="35" t="n">
        <f aca="false">T284-C$3</f>
        <v>8450</v>
      </c>
      <c r="V284" s="32" t="n">
        <f aca="false">VLOOKUP($A284,Table,MATCH(V$4,Curves,0))</f>
        <v>0.070859002456139</v>
      </c>
      <c r="W284" s="102" t="n">
        <f aca="false">1/(1+CHOOSE(F$3,(V285+($K$3/10000))/2,(V284+($K$3/10000))/2))^(2*U284/365.25)</f>
        <v>0.199699844290928</v>
      </c>
      <c r="X284" s="35" t="n">
        <f aca="false">IF(AND(mthbeg&lt;=A284,mthend&gt;=A284),1,0)</f>
        <v>0</v>
      </c>
      <c r="Y284" s="35" t="n">
        <f aca="false">S284*X284</f>
        <v>0</v>
      </c>
      <c r="AA284" s="89" t="n">
        <f aca="false">F284*G284</f>
        <v>0</v>
      </c>
      <c r="AB284" s="89" t="n">
        <f aca="false">$F284*H284</f>
        <v>0</v>
      </c>
      <c r="AC284" s="89" t="n">
        <f aca="false">$F284*I284</f>
        <v>0</v>
      </c>
      <c r="AD284" s="89" t="n">
        <f aca="false">$F284*J284</f>
        <v>0</v>
      </c>
      <c r="AE284" s="89" t="n">
        <f aca="false">$F284*K284</f>
        <v>0</v>
      </c>
      <c r="AF284" s="89" t="n">
        <f aca="false">$F284*L284</f>
        <v>0</v>
      </c>
      <c r="AG284" s="89" t="n">
        <f aca="false">$F284*M284</f>
        <v>0</v>
      </c>
      <c r="AH284" s="89" t="n">
        <f aca="false">$F284*N284</f>
        <v>0</v>
      </c>
      <c r="AI284" s="89" t="n">
        <f aca="false">F284*O284</f>
        <v>0</v>
      </c>
      <c r="AJ284" s="93"/>
      <c r="AK284" s="89" t="n">
        <f aca="false">CHOOSE($G$3,AB284-AC284,AC284-AB284)</f>
        <v>0</v>
      </c>
      <c r="AL284" s="89" t="n">
        <f aca="false">CHOOSE($G$3,AE284-AF284,AF284-AE284)</f>
        <v>0</v>
      </c>
      <c r="AM284" s="89" t="n">
        <f aca="false">CHOOSE($G$3,AH284-AI284,AI284-AH284)</f>
        <v>0</v>
      </c>
      <c r="AN284" s="103" t="n">
        <f aca="false">SUM(AK284:AM284)</f>
        <v>0</v>
      </c>
      <c r="AP284" s="89" t="n">
        <f aca="false">CHOOSE($G$3,AA284-AB284,AB284-AA284)</f>
        <v>0</v>
      </c>
      <c r="AQ284" s="89" t="n">
        <f aca="false">CHOOSE($G$3,AD284-AE284,AE284-AD284)</f>
        <v>0</v>
      </c>
      <c r="AR284" s="89" t="n">
        <f aca="false">CHOOSE($G$3,AG284-AH284,AH284-AG284)</f>
        <v>0</v>
      </c>
      <c r="AS284" s="103" t="n">
        <f aca="false">AP284+AQ284+AR284</f>
        <v>0</v>
      </c>
      <c r="AT284" s="103"/>
      <c r="AU284" s="90" t="n">
        <f aca="false">AS284+AN284</f>
        <v>0</v>
      </c>
      <c r="AW284" s="90" t="n">
        <f aca="false">AI284+AF284+AC284</f>
        <v>0</v>
      </c>
      <c r="AX284" s="104"/>
    </row>
    <row r="285" customFormat="false" ht="12" hidden="false" customHeight="true" outlineLevel="0" collapsed="false">
      <c r="A285" s="94" t="n">
        <f aca="false">EDATE(A284,1)</f>
        <v>45200</v>
      </c>
      <c r="B285" s="95" t="n">
        <f aca="false">VLOOKUP(MONTH(A285),Volumes,3)</f>
        <v>10000</v>
      </c>
      <c r="C285" s="96"/>
      <c r="D285" s="97" t="n">
        <f aca="false">B285+C285</f>
        <v>10000</v>
      </c>
      <c r="E285" s="84" t="n">
        <f aca="false">IF(X285=0,0,IF(AND(X285=1,$H$3=1),D285*S285,IF($H$3=2,D285,"N/A")))</f>
        <v>0</v>
      </c>
      <c r="F285" s="84" t="n">
        <f aca="false">E285*W285</f>
        <v>0</v>
      </c>
      <c r="G285" s="32" t="n">
        <f aca="false">VLOOKUP($A285,Table,MATCH(G$4,Curves,0))</f>
        <v>4.0375</v>
      </c>
      <c r="H285" s="98" t="n">
        <f aca="false">G285</f>
        <v>4.0375</v>
      </c>
      <c r="I285" s="99" t="n">
        <f aca="false">H285</f>
        <v>4.0375</v>
      </c>
      <c r="J285" s="32" t="n">
        <f aca="false">VLOOKUP($A285,Table,MATCH(J$4,Curves,0))</f>
        <v>0</v>
      </c>
      <c r="K285" s="98" t="n">
        <f aca="false">J285</f>
        <v>0</v>
      </c>
      <c r="L285" s="99" t="n">
        <f aca="false">K285</f>
        <v>0</v>
      </c>
      <c r="M285" s="32" t="n">
        <f aca="false">VLOOKUP($A285,Table,MATCH(M$4,Curves,0))</f>
        <v>0</v>
      </c>
      <c r="N285" s="98" t="n">
        <f aca="false">VLOOKUP($A285,Table,MATCH(N$4,Curves,0))</f>
        <v>0.02</v>
      </c>
      <c r="O285" s="99" t="n">
        <f aca="false">N285</f>
        <v>0.02</v>
      </c>
      <c r="P285" s="100"/>
      <c r="Q285" s="99" t="n">
        <f aca="false">O285+L285+I285</f>
        <v>4.0575</v>
      </c>
      <c r="R285" s="100"/>
      <c r="S285" s="35" t="n">
        <f aca="false">A286-A285</f>
        <v>31</v>
      </c>
      <c r="T285" s="101" t="n">
        <f aca="false">CHOOSE(F$3,A286+24,A285)</f>
        <v>45255</v>
      </c>
      <c r="U285" s="35" t="n">
        <f aca="false">T285-C$3</f>
        <v>8481</v>
      </c>
      <c r="V285" s="32" t="n">
        <f aca="false">VLOOKUP($A285,Table,MATCH(V$4,Curves,0))</f>
        <v>0.070859002456139</v>
      </c>
      <c r="W285" s="102" t="n">
        <f aca="false">1/(1+CHOOSE(F$3,(V286+($K$3/10000))/2,(V285+($K$3/10000))/2))^(2*U285/365.25)</f>
        <v>0.198523107509005</v>
      </c>
      <c r="X285" s="35" t="n">
        <f aca="false">IF(AND(mthbeg&lt;=A285,mthend&gt;=A285),1,0)</f>
        <v>0</v>
      </c>
      <c r="Y285" s="35" t="n">
        <f aca="false">S285*X285</f>
        <v>0</v>
      </c>
      <c r="AA285" s="89" t="n">
        <f aca="false">F285*G285</f>
        <v>0</v>
      </c>
      <c r="AB285" s="89" t="n">
        <f aca="false">$F285*H285</f>
        <v>0</v>
      </c>
      <c r="AC285" s="89" t="n">
        <f aca="false">$F285*I285</f>
        <v>0</v>
      </c>
      <c r="AD285" s="89" t="n">
        <f aca="false">$F285*J285</f>
        <v>0</v>
      </c>
      <c r="AE285" s="89" t="n">
        <f aca="false">$F285*K285</f>
        <v>0</v>
      </c>
      <c r="AF285" s="89" t="n">
        <f aca="false">$F285*L285</f>
        <v>0</v>
      </c>
      <c r="AG285" s="89" t="n">
        <f aca="false">$F285*M285</f>
        <v>0</v>
      </c>
      <c r="AH285" s="89" t="n">
        <f aca="false">$F285*N285</f>
        <v>0</v>
      </c>
      <c r="AI285" s="89" t="n">
        <f aca="false">F285*O285</f>
        <v>0</v>
      </c>
      <c r="AJ285" s="93"/>
      <c r="AK285" s="89" t="n">
        <f aca="false">CHOOSE($G$3,AB285-AC285,AC285-AB285)</f>
        <v>0</v>
      </c>
      <c r="AL285" s="89" t="n">
        <f aca="false">CHOOSE($G$3,AE285-AF285,AF285-AE285)</f>
        <v>0</v>
      </c>
      <c r="AM285" s="89" t="n">
        <f aca="false">CHOOSE($G$3,AH285-AI285,AI285-AH285)</f>
        <v>0</v>
      </c>
      <c r="AN285" s="103" t="n">
        <f aca="false">SUM(AK285:AM285)</f>
        <v>0</v>
      </c>
      <c r="AP285" s="89" t="n">
        <f aca="false">CHOOSE($G$3,AA285-AB285,AB285-AA285)</f>
        <v>0</v>
      </c>
      <c r="AQ285" s="89" t="n">
        <f aca="false">CHOOSE($G$3,AD285-AE285,AE285-AD285)</f>
        <v>0</v>
      </c>
      <c r="AR285" s="89" t="n">
        <f aca="false">CHOOSE($G$3,AG285-AH285,AH285-AG285)</f>
        <v>0</v>
      </c>
      <c r="AS285" s="103" t="n">
        <f aca="false">AP285+AQ285+AR285</f>
        <v>0</v>
      </c>
      <c r="AT285" s="103"/>
      <c r="AU285" s="90" t="n">
        <f aca="false">AS285+AN285</f>
        <v>0</v>
      </c>
      <c r="AW285" s="90" t="n">
        <f aca="false">AI285+AF285+AC285</f>
        <v>0</v>
      </c>
      <c r="AX285" s="104"/>
    </row>
    <row r="286" customFormat="false" ht="12" hidden="false" customHeight="true" outlineLevel="0" collapsed="false">
      <c r="A286" s="94" t="n">
        <f aca="false">EDATE(A285,1)</f>
        <v>45231</v>
      </c>
      <c r="B286" s="95" t="n">
        <f aca="false">VLOOKUP(MONTH(A286),Volumes,3)</f>
        <v>10000</v>
      </c>
      <c r="C286" s="96"/>
      <c r="D286" s="97" t="n">
        <f aca="false">B286+C286</f>
        <v>10000</v>
      </c>
      <c r="E286" s="84" t="n">
        <f aca="false">IF(X286=0,0,IF(AND(X286=1,$H$3=1),D286*S286,IF($H$3=2,D286,"N/A")))</f>
        <v>0</v>
      </c>
      <c r="F286" s="84" t="n">
        <f aca="false">E286*W286</f>
        <v>0</v>
      </c>
      <c r="G286" s="32" t="n">
        <f aca="false">VLOOKUP($A286,Table,MATCH(G$4,Curves,0))</f>
        <v>4.0375</v>
      </c>
      <c r="H286" s="98" t="n">
        <f aca="false">G286</f>
        <v>4.0375</v>
      </c>
      <c r="I286" s="99" t="n">
        <f aca="false">H286</f>
        <v>4.0375</v>
      </c>
      <c r="J286" s="32" t="n">
        <f aca="false">VLOOKUP($A286,Table,MATCH(J$4,Curves,0))</f>
        <v>0</v>
      </c>
      <c r="K286" s="98" t="n">
        <f aca="false">J286</f>
        <v>0</v>
      </c>
      <c r="L286" s="99" t="n">
        <f aca="false">K286</f>
        <v>0</v>
      </c>
      <c r="M286" s="32" t="n">
        <f aca="false">VLOOKUP($A286,Table,MATCH(M$4,Curves,0))</f>
        <v>0</v>
      </c>
      <c r="N286" s="98" t="n">
        <f aca="false">VLOOKUP($A286,Table,MATCH(N$4,Curves,0))</f>
        <v>0.02</v>
      </c>
      <c r="O286" s="99" t="n">
        <f aca="false">N286</f>
        <v>0.02</v>
      </c>
      <c r="P286" s="100"/>
      <c r="Q286" s="99" t="n">
        <f aca="false">O286+L286+I286</f>
        <v>4.0575</v>
      </c>
      <c r="R286" s="100"/>
      <c r="S286" s="35" t="n">
        <f aca="false">A287-A286</f>
        <v>30</v>
      </c>
      <c r="T286" s="101" t="n">
        <f aca="false">CHOOSE(F$3,A287+24,A286)</f>
        <v>45285</v>
      </c>
      <c r="U286" s="35" t="n">
        <f aca="false">T286-C$3</f>
        <v>8511</v>
      </c>
      <c r="V286" s="32" t="n">
        <f aca="false">VLOOKUP($A286,Table,MATCH(V$4,Curves,0))</f>
        <v>0.070859002456139</v>
      </c>
      <c r="W286" s="102" t="n">
        <f aca="false">1/(1+CHOOSE(F$3,(V287+($K$3/10000))/2,(V286+($K$3/10000))/2))^(2*U286/365.25)</f>
        <v>0.197390932444449</v>
      </c>
      <c r="X286" s="35" t="n">
        <f aca="false">IF(AND(mthbeg&lt;=A286,mthend&gt;=A286),1,0)</f>
        <v>0</v>
      </c>
      <c r="Y286" s="35" t="n">
        <f aca="false">S286*X286</f>
        <v>0</v>
      </c>
      <c r="AA286" s="89" t="n">
        <f aca="false">F286*G286</f>
        <v>0</v>
      </c>
      <c r="AB286" s="89" t="n">
        <f aca="false">$F286*H286</f>
        <v>0</v>
      </c>
      <c r="AC286" s="89" t="n">
        <f aca="false">$F286*I286</f>
        <v>0</v>
      </c>
      <c r="AD286" s="89" t="n">
        <f aca="false">$F286*J286</f>
        <v>0</v>
      </c>
      <c r="AE286" s="89" t="n">
        <f aca="false">$F286*K286</f>
        <v>0</v>
      </c>
      <c r="AF286" s="89" t="n">
        <f aca="false">$F286*L286</f>
        <v>0</v>
      </c>
      <c r="AG286" s="89" t="n">
        <f aca="false">$F286*M286</f>
        <v>0</v>
      </c>
      <c r="AH286" s="89" t="n">
        <f aca="false">$F286*N286</f>
        <v>0</v>
      </c>
      <c r="AI286" s="89" t="n">
        <f aca="false">F286*O286</f>
        <v>0</v>
      </c>
      <c r="AJ286" s="93"/>
      <c r="AK286" s="89" t="n">
        <f aca="false">CHOOSE($G$3,AB286-AC286,AC286-AB286)</f>
        <v>0</v>
      </c>
      <c r="AL286" s="89" t="n">
        <f aca="false">CHOOSE($G$3,AE286-AF286,AF286-AE286)</f>
        <v>0</v>
      </c>
      <c r="AM286" s="89" t="n">
        <f aca="false">CHOOSE($G$3,AH286-AI286,AI286-AH286)</f>
        <v>0</v>
      </c>
      <c r="AN286" s="103" t="n">
        <f aca="false">SUM(AK286:AM286)</f>
        <v>0</v>
      </c>
      <c r="AP286" s="89" t="n">
        <f aca="false">CHOOSE($G$3,AA286-AB286,AB286-AA286)</f>
        <v>0</v>
      </c>
      <c r="AQ286" s="89" t="n">
        <f aca="false">CHOOSE($G$3,AD286-AE286,AE286-AD286)</f>
        <v>0</v>
      </c>
      <c r="AR286" s="89" t="n">
        <f aca="false">CHOOSE($G$3,AG286-AH286,AH286-AG286)</f>
        <v>0</v>
      </c>
      <c r="AS286" s="103" t="n">
        <f aca="false">AP286+AQ286+AR286</f>
        <v>0</v>
      </c>
      <c r="AT286" s="103"/>
      <c r="AU286" s="90" t="n">
        <f aca="false">AS286+AN286</f>
        <v>0</v>
      </c>
      <c r="AW286" s="90" t="n">
        <f aca="false">AI286+AF286+AC286</f>
        <v>0</v>
      </c>
      <c r="AX286" s="104"/>
    </row>
    <row r="287" customFormat="false" ht="12" hidden="false" customHeight="true" outlineLevel="0" collapsed="false">
      <c r="A287" s="94" t="n">
        <f aca="false">EDATE(A286,1)</f>
        <v>45261</v>
      </c>
      <c r="B287" s="95" t="n">
        <f aca="false">VLOOKUP(MONTH(A287),Volumes,3)</f>
        <v>10000</v>
      </c>
      <c r="C287" s="96"/>
      <c r="D287" s="97" t="n">
        <f aca="false">B287+C287</f>
        <v>10000</v>
      </c>
      <c r="E287" s="84" t="n">
        <f aca="false">IF(X287=0,0,IF(AND(X287=1,$H$3=1),D287*S287,IF($H$3=2,D287,"N/A")))</f>
        <v>0</v>
      </c>
      <c r="F287" s="84" t="n">
        <f aca="false">E287*W287</f>
        <v>0</v>
      </c>
      <c r="G287" s="32" t="n">
        <f aca="false">VLOOKUP($A287,Table,MATCH(G$4,Curves,0))</f>
        <v>4.0375</v>
      </c>
      <c r="H287" s="98" t="n">
        <f aca="false">G287</f>
        <v>4.0375</v>
      </c>
      <c r="I287" s="99" t="n">
        <f aca="false">H287</f>
        <v>4.0375</v>
      </c>
      <c r="J287" s="32" t="n">
        <f aca="false">VLOOKUP($A287,Table,MATCH(J$4,Curves,0))</f>
        <v>0</v>
      </c>
      <c r="K287" s="98" t="n">
        <f aca="false">J287</f>
        <v>0</v>
      </c>
      <c r="L287" s="99" t="n">
        <f aca="false">K287</f>
        <v>0</v>
      </c>
      <c r="M287" s="32" t="n">
        <f aca="false">VLOOKUP($A287,Table,MATCH(M$4,Curves,0))</f>
        <v>0</v>
      </c>
      <c r="N287" s="98" t="n">
        <f aca="false">VLOOKUP($A287,Table,MATCH(N$4,Curves,0))</f>
        <v>0.02</v>
      </c>
      <c r="O287" s="99" t="n">
        <f aca="false">N287</f>
        <v>0.02</v>
      </c>
      <c r="P287" s="100"/>
      <c r="Q287" s="99" t="n">
        <f aca="false">O287+L287+I287</f>
        <v>4.0575</v>
      </c>
      <c r="R287" s="100"/>
      <c r="S287" s="35" t="n">
        <f aca="false">A288-A287</f>
        <v>31</v>
      </c>
      <c r="T287" s="101" t="n">
        <f aca="false">CHOOSE(F$3,A288+24,A287)</f>
        <v>45316</v>
      </c>
      <c r="U287" s="35" t="n">
        <f aca="false">T287-C$3</f>
        <v>8542</v>
      </c>
      <c r="V287" s="32" t="n">
        <f aca="false">VLOOKUP($A287,Table,MATCH(V$4,Curves,0))</f>
        <v>0.070859002456139</v>
      </c>
      <c r="W287" s="102" t="n">
        <f aca="false">1/(1+CHOOSE(F$3,(V288+($K$3/10000))/2,(V287+($K$3/10000))/2))^(2*U287/365.25)</f>
        <v>0.196227800988587</v>
      </c>
      <c r="X287" s="35" t="n">
        <f aca="false">IF(AND(mthbeg&lt;=A287,mthend&gt;=A287),1,0)</f>
        <v>0</v>
      </c>
      <c r="Y287" s="35" t="n">
        <f aca="false">S287*X287</f>
        <v>0</v>
      </c>
      <c r="AA287" s="89" t="n">
        <f aca="false">F287*G287</f>
        <v>0</v>
      </c>
      <c r="AB287" s="89" t="n">
        <f aca="false">$F287*H287</f>
        <v>0</v>
      </c>
      <c r="AC287" s="89" t="n">
        <f aca="false">$F287*I287</f>
        <v>0</v>
      </c>
      <c r="AD287" s="89" t="n">
        <f aca="false">$F287*J287</f>
        <v>0</v>
      </c>
      <c r="AE287" s="89" t="n">
        <f aca="false">$F287*K287</f>
        <v>0</v>
      </c>
      <c r="AF287" s="89" t="n">
        <f aca="false">$F287*L287</f>
        <v>0</v>
      </c>
      <c r="AG287" s="89" t="n">
        <f aca="false">$F287*M287</f>
        <v>0</v>
      </c>
      <c r="AH287" s="89" t="n">
        <f aca="false">$F287*N287</f>
        <v>0</v>
      </c>
      <c r="AI287" s="89" t="n">
        <f aca="false">F287*O287</f>
        <v>0</v>
      </c>
      <c r="AJ287" s="93"/>
      <c r="AK287" s="89" t="n">
        <f aca="false">CHOOSE($G$3,AB287-AC287,AC287-AB287)</f>
        <v>0</v>
      </c>
      <c r="AL287" s="89" t="n">
        <f aca="false">CHOOSE($G$3,AE287-AF287,AF287-AE287)</f>
        <v>0</v>
      </c>
      <c r="AM287" s="89" t="n">
        <f aca="false">CHOOSE($G$3,AH287-AI287,AI287-AH287)</f>
        <v>0</v>
      </c>
      <c r="AN287" s="103" t="n">
        <f aca="false">SUM(AK287:AM287)</f>
        <v>0</v>
      </c>
      <c r="AP287" s="89" t="n">
        <f aca="false">CHOOSE($G$3,AA287-AB287,AB287-AA287)</f>
        <v>0</v>
      </c>
      <c r="AQ287" s="89" t="n">
        <f aca="false">CHOOSE($G$3,AD287-AE287,AE287-AD287)</f>
        <v>0</v>
      </c>
      <c r="AR287" s="89" t="n">
        <f aca="false">CHOOSE($G$3,AG287-AH287,AH287-AG287)</f>
        <v>0</v>
      </c>
      <c r="AS287" s="103" t="n">
        <f aca="false">AP287+AQ287+AR287</f>
        <v>0</v>
      </c>
      <c r="AT287" s="103"/>
      <c r="AU287" s="90" t="n">
        <f aca="false">AS287+AN287</f>
        <v>0</v>
      </c>
      <c r="AW287" s="90" t="n">
        <f aca="false">AI287+AF287+AC287</f>
        <v>0</v>
      </c>
      <c r="AX287" s="104"/>
    </row>
    <row r="288" customFormat="false" ht="12" hidden="false" customHeight="true" outlineLevel="0" collapsed="false">
      <c r="A288" s="94" t="n">
        <f aca="false">EDATE(A287,1)</f>
        <v>45292</v>
      </c>
      <c r="B288" s="95" t="n">
        <f aca="false">VLOOKUP(MONTH(A288),Volumes,3)</f>
        <v>10000</v>
      </c>
      <c r="C288" s="96"/>
      <c r="D288" s="97" t="n">
        <f aca="false">B288+C288</f>
        <v>10000</v>
      </c>
      <c r="E288" s="84" t="n">
        <f aca="false">IF(X288=0,0,IF(AND(X288=1,$H$3=1),D288*S288,IF($H$3=2,D288,"N/A")))</f>
        <v>0</v>
      </c>
      <c r="F288" s="84" t="n">
        <f aca="false">E288*W288</f>
        <v>0</v>
      </c>
      <c r="G288" s="32" t="n">
        <f aca="false">VLOOKUP($A288,Table,MATCH(G$4,Curves,0))</f>
        <v>4.0375</v>
      </c>
      <c r="H288" s="98" t="n">
        <f aca="false">G288</f>
        <v>4.0375</v>
      </c>
      <c r="I288" s="99" t="n">
        <f aca="false">H288</f>
        <v>4.0375</v>
      </c>
      <c r="J288" s="32" t="n">
        <f aca="false">VLOOKUP($A288,Table,MATCH(J$4,Curves,0))</f>
        <v>0</v>
      </c>
      <c r="K288" s="98" t="n">
        <f aca="false">J288</f>
        <v>0</v>
      </c>
      <c r="L288" s="99" t="n">
        <f aca="false">K288</f>
        <v>0</v>
      </c>
      <c r="M288" s="32" t="n">
        <f aca="false">VLOOKUP($A288,Table,MATCH(M$4,Curves,0))</f>
        <v>0</v>
      </c>
      <c r="N288" s="98" t="n">
        <f aca="false">VLOOKUP($A288,Table,MATCH(N$4,Curves,0))</f>
        <v>0.02</v>
      </c>
      <c r="O288" s="99" t="n">
        <f aca="false">N288</f>
        <v>0.02</v>
      </c>
      <c r="P288" s="100"/>
      <c r="Q288" s="99" t="n">
        <f aca="false">O288+L288+I288</f>
        <v>4.0575</v>
      </c>
      <c r="R288" s="100"/>
      <c r="S288" s="35" t="n">
        <f aca="false">A289-A288</f>
        <v>31</v>
      </c>
      <c r="T288" s="101" t="n">
        <f aca="false">CHOOSE(F$3,A289+24,A288)</f>
        <v>45347</v>
      </c>
      <c r="U288" s="35" t="n">
        <f aca="false">T288-C$3</f>
        <v>8573</v>
      </c>
      <c r="V288" s="32" t="n">
        <f aca="false">VLOOKUP($A288,Table,MATCH(V$4,Curves,0))</f>
        <v>0.070859002456139</v>
      </c>
      <c r="W288" s="102" t="n">
        <f aca="false">1/(1+CHOOSE(F$3,(V289+($K$3/10000))/2,(V288+($K$3/10000))/2))^(2*U288/365.25)</f>
        <v>0.195071523316569</v>
      </c>
      <c r="X288" s="35" t="n">
        <f aca="false">IF(AND(mthbeg&lt;=A288,mthend&gt;=A288),1,0)</f>
        <v>0</v>
      </c>
      <c r="Y288" s="35" t="n">
        <f aca="false">S288*X288</f>
        <v>0</v>
      </c>
      <c r="AA288" s="89" t="n">
        <f aca="false">F288*G288</f>
        <v>0</v>
      </c>
      <c r="AB288" s="89" t="n">
        <f aca="false">$F288*H288</f>
        <v>0</v>
      </c>
      <c r="AC288" s="89" t="n">
        <f aca="false">$F288*I288</f>
        <v>0</v>
      </c>
      <c r="AD288" s="89" t="n">
        <f aca="false">$F288*J288</f>
        <v>0</v>
      </c>
      <c r="AE288" s="89" t="n">
        <f aca="false">$F288*K288</f>
        <v>0</v>
      </c>
      <c r="AF288" s="89" t="n">
        <f aca="false">$F288*L288</f>
        <v>0</v>
      </c>
      <c r="AG288" s="89" t="n">
        <f aca="false">$F288*M288</f>
        <v>0</v>
      </c>
      <c r="AH288" s="89" t="n">
        <f aca="false">$F288*N288</f>
        <v>0</v>
      </c>
      <c r="AI288" s="89" t="n">
        <f aca="false">F288*O288</f>
        <v>0</v>
      </c>
      <c r="AJ288" s="93"/>
      <c r="AK288" s="89" t="n">
        <f aca="false">CHOOSE($G$3,AB288-AC288,AC288-AB288)</f>
        <v>0</v>
      </c>
      <c r="AL288" s="89" t="n">
        <f aca="false">CHOOSE($G$3,AE288-AF288,AF288-AE288)</f>
        <v>0</v>
      </c>
      <c r="AM288" s="89" t="n">
        <f aca="false">CHOOSE($G$3,AH288-AI288,AI288-AH288)</f>
        <v>0</v>
      </c>
      <c r="AN288" s="103" t="n">
        <f aca="false">SUM(AK288:AM288)</f>
        <v>0</v>
      </c>
      <c r="AP288" s="89" t="n">
        <f aca="false">CHOOSE($G$3,AA288-AB288,AB288-AA288)</f>
        <v>0</v>
      </c>
      <c r="AQ288" s="89" t="n">
        <f aca="false">CHOOSE($G$3,AD288-AE288,AE288-AD288)</f>
        <v>0</v>
      </c>
      <c r="AR288" s="89" t="n">
        <f aca="false">CHOOSE($G$3,AG288-AH288,AH288-AG288)</f>
        <v>0</v>
      </c>
      <c r="AS288" s="103" t="n">
        <f aca="false">AP288+AQ288+AR288</f>
        <v>0</v>
      </c>
      <c r="AT288" s="103"/>
      <c r="AU288" s="90" t="n">
        <f aca="false">AS288+AN288</f>
        <v>0</v>
      </c>
      <c r="AW288" s="90" t="n">
        <f aca="false">AI288+AF288+AC288</f>
        <v>0</v>
      </c>
      <c r="AX288" s="104"/>
    </row>
    <row r="289" customFormat="false" ht="12" hidden="false" customHeight="true" outlineLevel="0" collapsed="false">
      <c r="A289" s="94" t="n">
        <f aca="false">EDATE(A288,1)</f>
        <v>45323</v>
      </c>
      <c r="B289" s="95" t="n">
        <f aca="false">VLOOKUP(MONTH(A289),Volumes,3)</f>
        <v>10000</v>
      </c>
      <c r="C289" s="96"/>
      <c r="D289" s="97" t="n">
        <f aca="false">B289+C289</f>
        <v>10000</v>
      </c>
      <c r="E289" s="84" t="n">
        <f aca="false">IF(X289=0,0,IF(AND(X289=1,$H$3=1),D289*S289,IF($H$3=2,D289,"N/A")))</f>
        <v>0</v>
      </c>
      <c r="F289" s="84" t="n">
        <f aca="false">E289*W289</f>
        <v>0</v>
      </c>
      <c r="G289" s="32" t="n">
        <f aca="false">VLOOKUP($A289,Table,MATCH(G$4,Curves,0))</f>
        <v>4.0375</v>
      </c>
      <c r="H289" s="98" t="n">
        <f aca="false">G289</f>
        <v>4.0375</v>
      </c>
      <c r="I289" s="99" t="n">
        <f aca="false">H289</f>
        <v>4.0375</v>
      </c>
      <c r="J289" s="32" t="n">
        <f aca="false">VLOOKUP($A289,Table,MATCH(J$4,Curves,0))</f>
        <v>0</v>
      </c>
      <c r="K289" s="98" t="n">
        <f aca="false">J289</f>
        <v>0</v>
      </c>
      <c r="L289" s="99" t="n">
        <f aca="false">K289</f>
        <v>0</v>
      </c>
      <c r="M289" s="32" t="n">
        <f aca="false">VLOOKUP($A289,Table,MATCH(M$4,Curves,0))</f>
        <v>0</v>
      </c>
      <c r="N289" s="98" t="n">
        <f aca="false">VLOOKUP($A289,Table,MATCH(N$4,Curves,0))</f>
        <v>0.02</v>
      </c>
      <c r="O289" s="99" t="n">
        <f aca="false">N289</f>
        <v>0.02</v>
      </c>
      <c r="P289" s="100"/>
      <c r="Q289" s="99" t="n">
        <f aca="false">O289+L289+I289</f>
        <v>4.0575</v>
      </c>
      <c r="R289" s="100"/>
      <c r="S289" s="35" t="n">
        <f aca="false">A290-A289</f>
        <v>29</v>
      </c>
      <c r="T289" s="101" t="n">
        <f aca="false">CHOOSE(F$3,A290+24,A289)</f>
        <v>45376</v>
      </c>
      <c r="U289" s="35" t="n">
        <f aca="false">T289-C$3</f>
        <v>8602</v>
      </c>
      <c r="V289" s="32" t="n">
        <f aca="false">VLOOKUP($A289,Table,MATCH(V$4,Curves,0))</f>
        <v>0.070859002456139</v>
      </c>
      <c r="W289" s="102" t="n">
        <f aca="false">1/(1+CHOOSE(F$3,(V290+($K$3/10000))/2,(V289+($K$3/10000))/2))^(2*U289/365.25)</f>
        <v>0.193996013203379</v>
      </c>
      <c r="X289" s="35" t="n">
        <f aca="false">IF(AND(mthbeg&lt;=A289,mthend&gt;=A289),1,0)</f>
        <v>0</v>
      </c>
      <c r="Y289" s="35" t="n">
        <f aca="false">S289*X289</f>
        <v>0</v>
      </c>
      <c r="AA289" s="89" t="n">
        <f aca="false">F289*G289</f>
        <v>0</v>
      </c>
      <c r="AB289" s="89" t="n">
        <f aca="false">$F289*H289</f>
        <v>0</v>
      </c>
      <c r="AC289" s="89" t="n">
        <f aca="false">$F289*I289</f>
        <v>0</v>
      </c>
      <c r="AD289" s="89" t="n">
        <f aca="false">$F289*J289</f>
        <v>0</v>
      </c>
      <c r="AE289" s="89" t="n">
        <f aca="false">$F289*K289</f>
        <v>0</v>
      </c>
      <c r="AF289" s="89" t="n">
        <f aca="false">$F289*L289</f>
        <v>0</v>
      </c>
      <c r="AG289" s="89" t="n">
        <f aca="false">$F289*M289</f>
        <v>0</v>
      </c>
      <c r="AH289" s="89" t="n">
        <f aca="false">$F289*N289</f>
        <v>0</v>
      </c>
      <c r="AI289" s="89" t="n">
        <f aca="false">F289*O289</f>
        <v>0</v>
      </c>
      <c r="AJ289" s="93"/>
      <c r="AK289" s="89" t="n">
        <f aca="false">CHOOSE($G$3,AB289-AC289,AC289-AB289)</f>
        <v>0</v>
      </c>
      <c r="AL289" s="89" t="n">
        <f aca="false">CHOOSE($G$3,AE289-AF289,AF289-AE289)</f>
        <v>0</v>
      </c>
      <c r="AM289" s="89" t="n">
        <f aca="false">CHOOSE($G$3,AH289-AI289,AI289-AH289)</f>
        <v>0</v>
      </c>
      <c r="AN289" s="103" t="n">
        <f aca="false">SUM(AK289:AM289)</f>
        <v>0</v>
      </c>
      <c r="AP289" s="89" t="n">
        <f aca="false">CHOOSE($G$3,AA289-AB289,AB289-AA289)</f>
        <v>0</v>
      </c>
      <c r="AQ289" s="89" t="n">
        <f aca="false">CHOOSE($G$3,AD289-AE289,AE289-AD289)</f>
        <v>0</v>
      </c>
      <c r="AR289" s="89" t="n">
        <f aca="false">CHOOSE($G$3,AG289-AH289,AH289-AG289)</f>
        <v>0</v>
      </c>
      <c r="AS289" s="103" t="n">
        <f aca="false">AP289+AQ289+AR289</f>
        <v>0</v>
      </c>
      <c r="AT289" s="103"/>
      <c r="AU289" s="90" t="n">
        <f aca="false">AS289+AN289</f>
        <v>0</v>
      </c>
      <c r="AW289" s="90" t="n">
        <f aca="false">AI289+AF289+AC289</f>
        <v>0</v>
      </c>
      <c r="AX289" s="104"/>
    </row>
    <row r="290" customFormat="false" ht="12" hidden="false" customHeight="true" outlineLevel="0" collapsed="false">
      <c r="A290" s="94" t="n">
        <f aca="false">EDATE(A289,1)</f>
        <v>45352</v>
      </c>
      <c r="B290" s="95" t="n">
        <f aca="false">VLOOKUP(MONTH(A290),Volumes,3)</f>
        <v>10000</v>
      </c>
      <c r="C290" s="96"/>
      <c r="D290" s="97" t="n">
        <f aca="false">B290+C290</f>
        <v>10000</v>
      </c>
      <c r="E290" s="84" t="n">
        <f aca="false">IF(X290=0,0,IF(AND(X290=1,$H$3=1),D290*S290,IF($H$3=2,D290,"N/A")))</f>
        <v>0</v>
      </c>
      <c r="F290" s="84" t="n">
        <f aca="false">E290*W290</f>
        <v>0</v>
      </c>
      <c r="G290" s="32" t="n">
        <f aca="false">VLOOKUP($A290,Table,MATCH(G$4,Curves,0))</f>
        <v>4.0375</v>
      </c>
      <c r="H290" s="98" t="n">
        <f aca="false">G290</f>
        <v>4.0375</v>
      </c>
      <c r="I290" s="99" t="n">
        <f aca="false">H290</f>
        <v>4.0375</v>
      </c>
      <c r="J290" s="32" t="n">
        <f aca="false">VLOOKUP($A290,Table,MATCH(J$4,Curves,0))</f>
        <v>0</v>
      </c>
      <c r="K290" s="98" t="n">
        <f aca="false">J290</f>
        <v>0</v>
      </c>
      <c r="L290" s="99" t="n">
        <f aca="false">K290</f>
        <v>0</v>
      </c>
      <c r="M290" s="32" t="n">
        <f aca="false">VLOOKUP($A290,Table,MATCH(M$4,Curves,0))</f>
        <v>0</v>
      </c>
      <c r="N290" s="98" t="n">
        <f aca="false">VLOOKUP($A290,Table,MATCH(N$4,Curves,0))</f>
        <v>0.02</v>
      </c>
      <c r="O290" s="99" t="n">
        <f aca="false">N290</f>
        <v>0.02</v>
      </c>
      <c r="P290" s="100"/>
      <c r="Q290" s="99" t="n">
        <f aca="false">O290+L290+I290</f>
        <v>4.0575</v>
      </c>
      <c r="R290" s="100"/>
      <c r="S290" s="35" t="n">
        <f aca="false">A291-A290</f>
        <v>31</v>
      </c>
      <c r="T290" s="101" t="n">
        <f aca="false">CHOOSE(F$3,A291+24,A290)</f>
        <v>45407</v>
      </c>
      <c r="U290" s="35" t="n">
        <f aca="false">T290-C$3</f>
        <v>8633</v>
      </c>
      <c r="V290" s="32" t="n">
        <f aca="false">VLOOKUP($A290,Table,MATCH(V$4,Curves,0))</f>
        <v>0.070859002456139</v>
      </c>
      <c r="W290" s="102" t="n">
        <f aca="false">1/(1+CHOOSE(F$3,(V291+($K$3/10000))/2,(V290+($K$3/10000))/2))^(2*U290/365.25)</f>
        <v>0.192852886401787</v>
      </c>
      <c r="X290" s="35" t="n">
        <f aca="false">IF(AND(mthbeg&lt;=A290,mthend&gt;=A290),1,0)</f>
        <v>0</v>
      </c>
      <c r="Y290" s="35" t="n">
        <f aca="false">S290*X290</f>
        <v>0</v>
      </c>
      <c r="AA290" s="89" t="n">
        <f aca="false">F290*G290</f>
        <v>0</v>
      </c>
      <c r="AB290" s="89" t="n">
        <f aca="false">$F290*H290</f>
        <v>0</v>
      </c>
      <c r="AC290" s="89" t="n">
        <f aca="false">$F290*I290</f>
        <v>0</v>
      </c>
      <c r="AD290" s="89" t="n">
        <f aca="false">$F290*J290</f>
        <v>0</v>
      </c>
      <c r="AE290" s="89" t="n">
        <f aca="false">$F290*K290</f>
        <v>0</v>
      </c>
      <c r="AF290" s="89" t="n">
        <f aca="false">$F290*L290</f>
        <v>0</v>
      </c>
      <c r="AG290" s="89" t="n">
        <f aca="false">$F290*M290</f>
        <v>0</v>
      </c>
      <c r="AH290" s="89" t="n">
        <f aca="false">$F290*N290</f>
        <v>0</v>
      </c>
      <c r="AI290" s="89" t="n">
        <f aca="false">F290*O290</f>
        <v>0</v>
      </c>
      <c r="AJ290" s="93"/>
      <c r="AK290" s="89" t="n">
        <f aca="false">CHOOSE($G$3,AB290-AC290,AC290-AB290)</f>
        <v>0</v>
      </c>
      <c r="AL290" s="89" t="n">
        <f aca="false">CHOOSE($G$3,AE290-AF290,AF290-AE290)</f>
        <v>0</v>
      </c>
      <c r="AM290" s="89" t="n">
        <f aca="false">CHOOSE($G$3,AH290-AI290,AI290-AH290)</f>
        <v>0</v>
      </c>
      <c r="AN290" s="103" t="n">
        <f aca="false">SUM(AK290:AM290)</f>
        <v>0</v>
      </c>
      <c r="AP290" s="89" t="n">
        <f aca="false">CHOOSE($G$3,AA290-AB290,AB290-AA290)</f>
        <v>0</v>
      </c>
      <c r="AQ290" s="89" t="n">
        <f aca="false">CHOOSE($G$3,AD290-AE290,AE290-AD290)</f>
        <v>0</v>
      </c>
      <c r="AR290" s="89" t="n">
        <f aca="false">CHOOSE($G$3,AG290-AH290,AH290-AG290)</f>
        <v>0</v>
      </c>
      <c r="AS290" s="103" t="n">
        <f aca="false">AP290+AQ290+AR290</f>
        <v>0</v>
      </c>
      <c r="AT290" s="103"/>
      <c r="AU290" s="90" t="n">
        <f aca="false">AS290+AN290</f>
        <v>0</v>
      </c>
      <c r="AW290" s="90" t="n">
        <f aca="false">AI290+AF290+AC290</f>
        <v>0</v>
      </c>
      <c r="AX290" s="104"/>
    </row>
    <row r="291" customFormat="false" ht="12" hidden="false" customHeight="true" outlineLevel="0" collapsed="false">
      <c r="A291" s="94" t="n">
        <f aca="false">EDATE(A290,1)</f>
        <v>45383</v>
      </c>
      <c r="B291" s="95" t="n">
        <f aca="false">VLOOKUP(MONTH(A291),Volumes,3)</f>
        <v>10000</v>
      </c>
      <c r="C291" s="96"/>
      <c r="D291" s="97" t="n">
        <f aca="false">B291+C291</f>
        <v>10000</v>
      </c>
      <c r="E291" s="84" t="n">
        <f aca="false">IF(X291=0,0,IF(AND(X291=1,$H$3=1),D291*S291,IF($H$3=2,D291,"N/A")))</f>
        <v>0</v>
      </c>
      <c r="F291" s="84" t="n">
        <f aca="false">E291*W291</f>
        <v>0</v>
      </c>
      <c r="G291" s="32" t="n">
        <f aca="false">VLOOKUP($A291,Table,MATCH(G$4,Curves,0))</f>
        <v>4.0375</v>
      </c>
      <c r="H291" s="98" t="n">
        <f aca="false">G291</f>
        <v>4.0375</v>
      </c>
      <c r="I291" s="99" t="n">
        <f aca="false">H291</f>
        <v>4.0375</v>
      </c>
      <c r="J291" s="32" t="n">
        <f aca="false">VLOOKUP($A291,Table,MATCH(J$4,Curves,0))</f>
        <v>0</v>
      </c>
      <c r="K291" s="98" t="n">
        <f aca="false">J291</f>
        <v>0</v>
      </c>
      <c r="L291" s="99" t="n">
        <f aca="false">K291</f>
        <v>0</v>
      </c>
      <c r="M291" s="32" t="n">
        <f aca="false">VLOOKUP($A291,Table,MATCH(M$4,Curves,0))</f>
        <v>0</v>
      </c>
      <c r="N291" s="98" t="n">
        <f aca="false">VLOOKUP($A291,Table,MATCH(N$4,Curves,0))</f>
        <v>0.02</v>
      </c>
      <c r="O291" s="99" t="n">
        <f aca="false">N291</f>
        <v>0.02</v>
      </c>
      <c r="P291" s="100"/>
      <c r="Q291" s="99" t="n">
        <f aca="false">O291+L291+I291</f>
        <v>4.0575</v>
      </c>
      <c r="R291" s="100"/>
      <c r="S291" s="35" t="n">
        <f aca="false">A292-A291</f>
        <v>30</v>
      </c>
      <c r="T291" s="101" t="n">
        <f aca="false">CHOOSE(F$3,A292+24,A291)</f>
        <v>45437</v>
      </c>
      <c r="U291" s="35" t="n">
        <f aca="false">T291-C$3</f>
        <v>8663</v>
      </c>
      <c r="V291" s="32" t="n">
        <f aca="false">VLOOKUP($A291,Table,MATCH(V$4,Curves,0))</f>
        <v>0.070859002456139</v>
      </c>
      <c r="W291" s="102" t="n">
        <f aca="false">1/(1+CHOOSE(F$3,(V292+($K$3/10000))/2,(V291+($K$3/10000))/2))^(2*U291/365.25)</f>
        <v>0.191753048544867</v>
      </c>
      <c r="X291" s="35" t="n">
        <f aca="false">IF(AND(mthbeg&lt;=A291,mthend&gt;=A291),1,0)</f>
        <v>0</v>
      </c>
      <c r="Y291" s="35" t="n">
        <f aca="false">S291*X291</f>
        <v>0</v>
      </c>
      <c r="AA291" s="89" t="n">
        <f aca="false">F291*G291</f>
        <v>0</v>
      </c>
      <c r="AB291" s="89" t="n">
        <f aca="false">$F291*H291</f>
        <v>0</v>
      </c>
      <c r="AC291" s="89" t="n">
        <f aca="false">$F291*I291</f>
        <v>0</v>
      </c>
      <c r="AD291" s="89" t="n">
        <f aca="false">$F291*J291</f>
        <v>0</v>
      </c>
      <c r="AE291" s="89" t="n">
        <f aca="false">$F291*K291</f>
        <v>0</v>
      </c>
      <c r="AF291" s="89" t="n">
        <f aca="false">$F291*L291</f>
        <v>0</v>
      </c>
      <c r="AG291" s="89" t="n">
        <f aca="false">$F291*M291</f>
        <v>0</v>
      </c>
      <c r="AH291" s="89" t="n">
        <f aca="false">$F291*N291</f>
        <v>0</v>
      </c>
      <c r="AI291" s="89" t="n">
        <f aca="false">F291*O291</f>
        <v>0</v>
      </c>
      <c r="AJ291" s="93"/>
      <c r="AK291" s="89" t="n">
        <f aca="false">CHOOSE($G$3,AB291-AC291,AC291-AB291)</f>
        <v>0</v>
      </c>
      <c r="AL291" s="89" t="n">
        <f aca="false">CHOOSE($G$3,AE291-AF291,AF291-AE291)</f>
        <v>0</v>
      </c>
      <c r="AM291" s="89" t="n">
        <f aca="false">CHOOSE($G$3,AH291-AI291,AI291-AH291)</f>
        <v>0</v>
      </c>
      <c r="AN291" s="103" t="n">
        <f aca="false">SUM(AK291:AM291)</f>
        <v>0</v>
      </c>
      <c r="AP291" s="89" t="n">
        <f aca="false">CHOOSE($G$3,AA291-AB291,AB291-AA291)</f>
        <v>0</v>
      </c>
      <c r="AQ291" s="89" t="n">
        <f aca="false">CHOOSE($G$3,AD291-AE291,AE291-AD291)</f>
        <v>0</v>
      </c>
      <c r="AR291" s="89" t="n">
        <f aca="false">CHOOSE($G$3,AG291-AH291,AH291-AG291)</f>
        <v>0</v>
      </c>
      <c r="AS291" s="103" t="n">
        <f aca="false">AP291+AQ291+AR291</f>
        <v>0</v>
      </c>
      <c r="AT291" s="103"/>
      <c r="AU291" s="90" t="n">
        <f aca="false">AS291+AN291</f>
        <v>0</v>
      </c>
      <c r="AW291" s="90" t="n">
        <f aca="false">AI291+AF291+AC291</f>
        <v>0</v>
      </c>
      <c r="AX291" s="104"/>
    </row>
    <row r="292" customFormat="false" ht="12" hidden="false" customHeight="true" outlineLevel="0" collapsed="false">
      <c r="A292" s="94" t="n">
        <f aca="false">EDATE(A291,1)</f>
        <v>45413</v>
      </c>
      <c r="B292" s="95" t="n">
        <f aca="false">VLOOKUP(MONTH(A292),Volumes,3)</f>
        <v>10000</v>
      </c>
      <c r="C292" s="96"/>
      <c r="D292" s="97" t="n">
        <f aca="false">B292+C292</f>
        <v>10000</v>
      </c>
      <c r="E292" s="84" t="n">
        <f aca="false">IF(X292=0,0,IF(AND(X292=1,$H$3=1),D292*S292,IF($H$3=2,D292,"N/A")))</f>
        <v>0</v>
      </c>
      <c r="F292" s="84" t="n">
        <f aca="false">E292*W292</f>
        <v>0</v>
      </c>
      <c r="G292" s="32" t="n">
        <f aca="false">VLOOKUP($A292,Table,MATCH(G$4,Curves,0))</f>
        <v>4.0375</v>
      </c>
      <c r="H292" s="98" t="n">
        <f aca="false">G292</f>
        <v>4.0375</v>
      </c>
      <c r="I292" s="99" t="n">
        <f aca="false">H292</f>
        <v>4.0375</v>
      </c>
      <c r="J292" s="32" t="n">
        <f aca="false">VLOOKUP($A292,Table,MATCH(J$4,Curves,0))</f>
        <v>0</v>
      </c>
      <c r="K292" s="98" t="n">
        <f aca="false">J292</f>
        <v>0</v>
      </c>
      <c r="L292" s="99" t="n">
        <f aca="false">K292</f>
        <v>0</v>
      </c>
      <c r="M292" s="32" t="n">
        <f aca="false">VLOOKUP($A292,Table,MATCH(M$4,Curves,0))</f>
        <v>0</v>
      </c>
      <c r="N292" s="98" t="n">
        <f aca="false">VLOOKUP($A292,Table,MATCH(N$4,Curves,0))</f>
        <v>0.02</v>
      </c>
      <c r="O292" s="99" t="n">
        <f aca="false">N292</f>
        <v>0.02</v>
      </c>
      <c r="P292" s="100"/>
      <c r="Q292" s="99" t="n">
        <f aca="false">O292+L292+I292</f>
        <v>4.0575</v>
      </c>
      <c r="R292" s="100"/>
      <c r="S292" s="35" t="n">
        <f aca="false">A293-A292</f>
        <v>31</v>
      </c>
      <c r="T292" s="101" t="n">
        <f aca="false">CHOOSE(F$3,A293+24,A292)</f>
        <v>45468</v>
      </c>
      <c r="U292" s="35" t="n">
        <f aca="false">T292-C$3</f>
        <v>8694</v>
      </c>
      <c r="V292" s="32" t="n">
        <f aca="false">VLOOKUP($A292,Table,MATCH(V$4,Curves,0))</f>
        <v>0.070859002456139</v>
      </c>
      <c r="W292" s="102" t="n">
        <f aca="false">1/(1+CHOOSE(F$3,(V293+($K$3/10000))/2,(V292+($K$3/10000))/2))^(2*U292/365.25)</f>
        <v>0.190623138473731</v>
      </c>
      <c r="X292" s="35" t="n">
        <f aca="false">IF(AND(mthbeg&lt;=A292,mthend&gt;=A292),1,0)</f>
        <v>0</v>
      </c>
      <c r="Y292" s="35" t="n">
        <f aca="false">S292*X292</f>
        <v>0</v>
      </c>
      <c r="AA292" s="89" t="n">
        <f aca="false">F292*G292</f>
        <v>0</v>
      </c>
      <c r="AB292" s="89" t="n">
        <f aca="false">$F292*H292</f>
        <v>0</v>
      </c>
      <c r="AC292" s="89" t="n">
        <f aca="false">$F292*I292</f>
        <v>0</v>
      </c>
      <c r="AD292" s="89" t="n">
        <f aca="false">$F292*J292</f>
        <v>0</v>
      </c>
      <c r="AE292" s="89" t="n">
        <f aca="false">$F292*K292</f>
        <v>0</v>
      </c>
      <c r="AF292" s="89" t="n">
        <f aca="false">$F292*L292</f>
        <v>0</v>
      </c>
      <c r="AG292" s="89" t="n">
        <f aca="false">$F292*M292</f>
        <v>0</v>
      </c>
      <c r="AH292" s="89" t="n">
        <f aca="false">$F292*N292</f>
        <v>0</v>
      </c>
      <c r="AI292" s="89" t="n">
        <f aca="false">F292*O292</f>
        <v>0</v>
      </c>
      <c r="AJ292" s="93"/>
      <c r="AK292" s="89" t="n">
        <f aca="false">CHOOSE($G$3,AB292-AC292,AC292-AB292)</f>
        <v>0</v>
      </c>
      <c r="AL292" s="89" t="n">
        <f aca="false">CHOOSE($G$3,AE292-AF292,AF292-AE292)</f>
        <v>0</v>
      </c>
      <c r="AM292" s="89" t="n">
        <f aca="false">CHOOSE($G$3,AH292-AI292,AI292-AH292)</f>
        <v>0</v>
      </c>
      <c r="AN292" s="103" t="n">
        <f aca="false">SUM(AK292:AM292)</f>
        <v>0</v>
      </c>
      <c r="AP292" s="89" t="n">
        <f aca="false">CHOOSE($G$3,AA292-AB292,AB292-AA292)</f>
        <v>0</v>
      </c>
      <c r="AQ292" s="89" t="n">
        <f aca="false">CHOOSE($G$3,AD292-AE292,AE292-AD292)</f>
        <v>0</v>
      </c>
      <c r="AR292" s="89" t="n">
        <f aca="false">CHOOSE($G$3,AG292-AH292,AH292-AG292)</f>
        <v>0</v>
      </c>
      <c r="AS292" s="103" t="n">
        <f aca="false">AP292+AQ292+AR292</f>
        <v>0</v>
      </c>
      <c r="AT292" s="103"/>
      <c r="AU292" s="90" t="n">
        <f aca="false">AS292+AN292</f>
        <v>0</v>
      </c>
      <c r="AW292" s="90" t="n">
        <f aca="false">AI292+AF292+AC292</f>
        <v>0</v>
      </c>
      <c r="AX292" s="104"/>
    </row>
    <row r="293" customFormat="false" ht="12" hidden="false" customHeight="true" outlineLevel="0" collapsed="false">
      <c r="A293" s="94" t="n">
        <f aca="false">EDATE(A292,1)</f>
        <v>45444</v>
      </c>
      <c r="B293" s="95" t="n">
        <f aca="false">VLOOKUP(MONTH(A293),Volumes,3)</f>
        <v>10000</v>
      </c>
      <c r="C293" s="96"/>
      <c r="D293" s="97" t="n">
        <f aca="false">B293+C293</f>
        <v>10000</v>
      </c>
      <c r="E293" s="84" t="n">
        <f aca="false">IF(X293=0,0,IF(AND(X293=1,$H$3=1),D293*S293,IF($H$3=2,D293,"N/A")))</f>
        <v>0</v>
      </c>
      <c r="F293" s="84" t="n">
        <f aca="false">E293*W293</f>
        <v>0</v>
      </c>
      <c r="G293" s="32" t="n">
        <f aca="false">VLOOKUP($A293,Table,MATCH(G$4,Curves,0))</f>
        <v>4.0375</v>
      </c>
      <c r="H293" s="98" t="n">
        <f aca="false">G293</f>
        <v>4.0375</v>
      </c>
      <c r="I293" s="99" t="n">
        <f aca="false">H293</f>
        <v>4.0375</v>
      </c>
      <c r="J293" s="32" t="n">
        <f aca="false">VLOOKUP($A293,Table,MATCH(J$4,Curves,0))</f>
        <v>0</v>
      </c>
      <c r="K293" s="98" t="n">
        <f aca="false">J293</f>
        <v>0</v>
      </c>
      <c r="L293" s="99" t="n">
        <f aca="false">K293</f>
        <v>0</v>
      </c>
      <c r="M293" s="32" t="n">
        <f aca="false">VLOOKUP($A293,Table,MATCH(M$4,Curves,0))</f>
        <v>0</v>
      </c>
      <c r="N293" s="98" t="n">
        <f aca="false">VLOOKUP($A293,Table,MATCH(N$4,Curves,0))</f>
        <v>0.02</v>
      </c>
      <c r="O293" s="99" t="n">
        <f aca="false">N293</f>
        <v>0.02</v>
      </c>
      <c r="P293" s="100"/>
      <c r="Q293" s="99" t="n">
        <f aca="false">O293+L293+I293</f>
        <v>4.0575</v>
      </c>
      <c r="R293" s="100"/>
      <c r="S293" s="35" t="n">
        <f aca="false">A294-A293</f>
        <v>30</v>
      </c>
      <c r="T293" s="101" t="n">
        <f aca="false">CHOOSE(F$3,A294+24,A293)</f>
        <v>45498</v>
      </c>
      <c r="U293" s="35" t="n">
        <f aca="false">T293-C$3</f>
        <v>8724</v>
      </c>
      <c r="V293" s="32" t="n">
        <f aca="false">VLOOKUP($A293,Table,MATCH(V$4,Curves,0))</f>
        <v>0.070859002456139</v>
      </c>
      <c r="W293" s="102" t="n">
        <f aca="false">1/(1+CHOOSE(F$3,(V294+($K$3/10000))/2,(V293+($K$3/10000))/2))^(2*U293/365.25)</f>
        <v>0.189536016844339</v>
      </c>
      <c r="X293" s="35" t="n">
        <f aca="false">IF(AND(mthbeg&lt;=A293,mthend&gt;=A293),1,0)</f>
        <v>0</v>
      </c>
      <c r="Y293" s="35" t="n">
        <f aca="false">S293*X293</f>
        <v>0</v>
      </c>
      <c r="AA293" s="89" t="n">
        <f aca="false">F293*G293</f>
        <v>0</v>
      </c>
      <c r="AB293" s="89" t="n">
        <f aca="false">$F293*H293</f>
        <v>0</v>
      </c>
      <c r="AC293" s="89" t="n">
        <f aca="false">$F293*I293</f>
        <v>0</v>
      </c>
      <c r="AD293" s="89" t="n">
        <f aca="false">$F293*J293</f>
        <v>0</v>
      </c>
      <c r="AE293" s="89" t="n">
        <f aca="false">$F293*K293</f>
        <v>0</v>
      </c>
      <c r="AF293" s="89" t="n">
        <f aca="false">$F293*L293</f>
        <v>0</v>
      </c>
      <c r="AG293" s="89" t="n">
        <f aca="false">$F293*M293</f>
        <v>0</v>
      </c>
      <c r="AH293" s="89" t="n">
        <f aca="false">$F293*N293</f>
        <v>0</v>
      </c>
      <c r="AI293" s="89" t="n">
        <f aca="false">F293*O293</f>
        <v>0</v>
      </c>
      <c r="AJ293" s="93"/>
      <c r="AK293" s="89" t="n">
        <f aca="false">CHOOSE($G$3,AB293-AC293,AC293-AB293)</f>
        <v>0</v>
      </c>
      <c r="AL293" s="89" t="n">
        <f aca="false">CHOOSE($G$3,AE293-AF293,AF293-AE293)</f>
        <v>0</v>
      </c>
      <c r="AM293" s="89" t="n">
        <f aca="false">CHOOSE($G$3,AH293-AI293,AI293-AH293)</f>
        <v>0</v>
      </c>
      <c r="AN293" s="103" t="n">
        <f aca="false">SUM(AK293:AM293)</f>
        <v>0</v>
      </c>
      <c r="AP293" s="89" t="n">
        <f aca="false">CHOOSE($G$3,AA293-AB293,AB293-AA293)</f>
        <v>0</v>
      </c>
      <c r="AQ293" s="89" t="n">
        <f aca="false">CHOOSE($G$3,AD293-AE293,AE293-AD293)</f>
        <v>0</v>
      </c>
      <c r="AR293" s="89" t="n">
        <f aca="false">CHOOSE($G$3,AG293-AH293,AH293-AG293)</f>
        <v>0</v>
      </c>
      <c r="AS293" s="103" t="n">
        <f aca="false">AP293+AQ293+AR293</f>
        <v>0</v>
      </c>
      <c r="AT293" s="103"/>
      <c r="AU293" s="90" t="n">
        <f aca="false">AS293+AN293</f>
        <v>0</v>
      </c>
      <c r="AW293" s="90" t="n">
        <f aca="false">AI293+AF293+AC293</f>
        <v>0</v>
      </c>
      <c r="AX293" s="104"/>
    </row>
    <row r="294" customFormat="false" ht="12" hidden="false" customHeight="true" outlineLevel="0" collapsed="false">
      <c r="A294" s="94" t="n">
        <f aca="false">EDATE(A293,1)</f>
        <v>45474</v>
      </c>
      <c r="B294" s="95" t="n">
        <f aca="false">VLOOKUP(MONTH(A294),Volumes,3)</f>
        <v>10000</v>
      </c>
      <c r="C294" s="96"/>
      <c r="D294" s="97" t="n">
        <f aca="false">B294+C294</f>
        <v>10000</v>
      </c>
      <c r="E294" s="84" t="n">
        <f aca="false">IF(X294=0,0,IF(AND(X294=1,$H$3=1),D294*S294,IF($H$3=2,D294,"N/A")))</f>
        <v>0</v>
      </c>
      <c r="F294" s="84" t="n">
        <f aca="false">E294*W294</f>
        <v>0</v>
      </c>
      <c r="G294" s="32" t="n">
        <f aca="false">VLOOKUP($A294,Table,MATCH(G$4,Curves,0))</f>
        <v>4.0375</v>
      </c>
      <c r="H294" s="98" t="n">
        <f aca="false">G294</f>
        <v>4.0375</v>
      </c>
      <c r="I294" s="99" t="n">
        <f aca="false">H294</f>
        <v>4.0375</v>
      </c>
      <c r="J294" s="32" t="n">
        <f aca="false">VLOOKUP($A294,Table,MATCH(J$4,Curves,0))</f>
        <v>0</v>
      </c>
      <c r="K294" s="98" t="n">
        <f aca="false">J294</f>
        <v>0</v>
      </c>
      <c r="L294" s="99" t="n">
        <f aca="false">K294</f>
        <v>0</v>
      </c>
      <c r="M294" s="32" t="n">
        <f aca="false">VLOOKUP($A294,Table,MATCH(M$4,Curves,0))</f>
        <v>0</v>
      </c>
      <c r="N294" s="98" t="n">
        <f aca="false">VLOOKUP($A294,Table,MATCH(N$4,Curves,0))</f>
        <v>0.02</v>
      </c>
      <c r="O294" s="99" t="n">
        <f aca="false">N294</f>
        <v>0.02</v>
      </c>
      <c r="P294" s="100"/>
      <c r="Q294" s="99" t="n">
        <f aca="false">O294+L294+I294</f>
        <v>4.0575</v>
      </c>
      <c r="R294" s="100"/>
      <c r="S294" s="35" t="n">
        <f aca="false">A295-A294</f>
        <v>31</v>
      </c>
      <c r="T294" s="101" t="n">
        <f aca="false">CHOOSE(F$3,A295+24,A294)</f>
        <v>45529</v>
      </c>
      <c r="U294" s="35" t="n">
        <f aca="false">T294-C$3</f>
        <v>8755</v>
      </c>
      <c r="V294" s="32" t="n">
        <f aca="false">VLOOKUP($A294,Table,MATCH(V$4,Curves,0))</f>
        <v>0.070859002456139</v>
      </c>
      <c r="W294" s="102" t="n">
        <f aca="false">1/(1+CHOOSE(F$3,(V295+($K$3/10000))/2,(V294+($K$3/10000))/2))^(2*U294/365.25)</f>
        <v>0.188419170692997</v>
      </c>
      <c r="X294" s="35" t="n">
        <f aca="false">IF(AND(mthbeg&lt;=A294,mthend&gt;=A294),1,0)</f>
        <v>0</v>
      </c>
      <c r="Y294" s="35" t="n">
        <f aca="false">S294*X294</f>
        <v>0</v>
      </c>
      <c r="AA294" s="89" t="n">
        <f aca="false">F294*G294</f>
        <v>0</v>
      </c>
      <c r="AB294" s="89" t="n">
        <f aca="false">$F294*H294</f>
        <v>0</v>
      </c>
      <c r="AC294" s="89" t="n">
        <f aca="false">$F294*I294</f>
        <v>0</v>
      </c>
      <c r="AD294" s="89" t="n">
        <f aca="false">$F294*J294</f>
        <v>0</v>
      </c>
      <c r="AE294" s="89" t="n">
        <f aca="false">$F294*K294</f>
        <v>0</v>
      </c>
      <c r="AF294" s="89" t="n">
        <f aca="false">$F294*L294</f>
        <v>0</v>
      </c>
      <c r="AG294" s="89" t="n">
        <f aca="false">$F294*M294</f>
        <v>0</v>
      </c>
      <c r="AH294" s="89" t="n">
        <f aca="false">$F294*N294</f>
        <v>0</v>
      </c>
      <c r="AI294" s="89" t="n">
        <f aca="false">F294*O294</f>
        <v>0</v>
      </c>
      <c r="AJ294" s="93"/>
      <c r="AK294" s="89" t="n">
        <f aca="false">CHOOSE($G$3,AB294-AC294,AC294-AB294)</f>
        <v>0</v>
      </c>
      <c r="AL294" s="89" t="n">
        <f aca="false">CHOOSE($G$3,AE294-AF294,AF294-AE294)</f>
        <v>0</v>
      </c>
      <c r="AM294" s="89" t="n">
        <f aca="false">CHOOSE($G$3,AH294-AI294,AI294-AH294)</f>
        <v>0</v>
      </c>
      <c r="AN294" s="103" t="n">
        <f aca="false">SUM(AK294:AM294)</f>
        <v>0</v>
      </c>
      <c r="AP294" s="89" t="n">
        <f aca="false">CHOOSE($G$3,AA294-AB294,AB294-AA294)</f>
        <v>0</v>
      </c>
      <c r="AQ294" s="89" t="n">
        <f aca="false">CHOOSE($G$3,AD294-AE294,AE294-AD294)</f>
        <v>0</v>
      </c>
      <c r="AR294" s="89" t="n">
        <f aca="false">CHOOSE($G$3,AG294-AH294,AH294-AG294)</f>
        <v>0</v>
      </c>
      <c r="AS294" s="103" t="n">
        <f aca="false">AP294+AQ294+AR294</f>
        <v>0</v>
      </c>
      <c r="AT294" s="103"/>
      <c r="AU294" s="90" t="n">
        <f aca="false">AS294+AN294</f>
        <v>0</v>
      </c>
      <c r="AW294" s="90" t="n">
        <f aca="false">AI294+AF294+AC294</f>
        <v>0</v>
      </c>
      <c r="AX294" s="104"/>
    </row>
    <row r="295" customFormat="false" ht="12" hidden="false" customHeight="true" outlineLevel="0" collapsed="false">
      <c r="A295" s="94" t="n">
        <f aca="false">EDATE(A294,1)</f>
        <v>45505</v>
      </c>
      <c r="B295" s="95" t="n">
        <f aca="false">VLOOKUP(MONTH(A295),Volumes,3)</f>
        <v>10000</v>
      </c>
      <c r="C295" s="96"/>
      <c r="D295" s="97" t="n">
        <f aca="false">B295+C295</f>
        <v>10000</v>
      </c>
      <c r="E295" s="84" t="n">
        <f aca="false">IF(X295=0,0,IF(AND(X295=1,$H$3=1),D295*S295,IF($H$3=2,D295,"N/A")))</f>
        <v>0</v>
      </c>
      <c r="F295" s="84" t="n">
        <f aca="false">E295*W295</f>
        <v>0</v>
      </c>
      <c r="G295" s="32" t="n">
        <f aca="false">VLOOKUP($A295,Table,MATCH(G$4,Curves,0))</f>
        <v>4.0375</v>
      </c>
      <c r="H295" s="98" t="n">
        <f aca="false">G295</f>
        <v>4.0375</v>
      </c>
      <c r="I295" s="99" t="n">
        <f aca="false">H295</f>
        <v>4.0375</v>
      </c>
      <c r="J295" s="32" t="n">
        <f aca="false">VLOOKUP($A295,Table,MATCH(J$4,Curves,0))</f>
        <v>0</v>
      </c>
      <c r="K295" s="98" t="n">
        <f aca="false">J295</f>
        <v>0</v>
      </c>
      <c r="L295" s="99" t="n">
        <f aca="false">K295</f>
        <v>0</v>
      </c>
      <c r="M295" s="32" t="n">
        <f aca="false">VLOOKUP($A295,Table,MATCH(M$4,Curves,0))</f>
        <v>0</v>
      </c>
      <c r="N295" s="98" t="n">
        <f aca="false">VLOOKUP($A295,Table,MATCH(N$4,Curves,0))</f>
        <v>0.02</v>
      </c>
      <c r="O295" s="99" t="n">
        <f aca="false">N295</f>
        <v>0.02</v>
      </c>
      <c r="P295" s="100"/>
      <c r="Q295" s="99" t="n">
        <f aca="false">O295+L295+I295</f>
        <v>4.0575</v>
      </c>
      <c r="R295" s="100"/>
      <c r="S295" s="35" t="n">
        <f aca="false">A296-A295</f>
        <v>31</v>
      </c>
      <c r="T295" s="101" t="n">
        <f aca="false">CHOOSE(F$3,A296+24,A295)</f>
        <v>45560</v>
      </c>
      <c r="U295" s="35" t="n">
        <f aca="false">T295-C$3</f>
        <v>8786</v>
      </c>
      <c r="V295" s="32" t="n">
        <f aca="false">VLOOKUP($A295,Table,MATCH(V$4,Curves,0))</f>
        <v>0.070859002456139</v>
      </c>
      <c r="W295" s="102" t="n">
        <f aca="false">1/(1+CHOOSE(F$3,(V296+($K$3/10000))/2,(V295+($K$3/10000))/2))^(2*U295/365.25)</f>
        <v>0.187308905588078</v>
      </c>
      <c r="X295" s="35" t="n">
        <f aca="false">IF(AND(mthbeg&lt;=A295,mthend&gt;=A295),1,0)</f>
        <v>0</v>
      </c>
      <c r="Y295" s="35" t="n">
        <f aca="false">S295*X295</f>
        <v>0</v>
      </c>
      <c r="AA295" s="89" t="n">
        <f aca="false">F295*G295</f>
        <v>0</v>
      </c>
      <c r="AB295" s="89" t="n">
        <f aca="false">$F295*H295</f>
        <v>0</v>
      </c>
      <c r="AC295" s="89" t="n">
        <f aca="false">$F295*I295</f>
        <v>0</v>
      </c>
      <c r="AD295" s="89" t="n">
        <f aca="false">$F295*J295</f>
        <v>0</v>
      </c>
      <c r="AE295" s="89" t="n">
        <f aca="false">$F295*K295</f>
        <v>0</v>
      </c>
      <c r="AF295" s="89" t="n">
        <f aca="false">$F295*L295</f>
        <v>0</v>
      </c>
      <c r="AG295" s="89" t="n">
        <f aca="false">$F295*M295</f>
        <v>0</v>
      </c>
      <c r="AH295" s="89" t="n">
        <f aca="false">$F295*N295</f>
        <v>0</v>
      </c>
      <c r="AI295" s="89" t="n">
        <f aca="false">F295*O295</f>
        <v>0</v>
      </c>
      <c r="AJ295" s="93"/>
      <c r="AK295" s="89" t="n">
        <f aca="false">CHOOSE($G$3,AB295-AC295,AC295-AB295)</f>
        <v>0</v>
      </c>
      <c r="AL295" s="89" t="n">
        <f aca="false">CHOOSE($G$3,AE295-AF295,AF295-AE295)</f>
        <v>0</v>
      </c>
      <c r="AM295" s="89" t="n">
        <f aca="false">CHOOSE($G$3,AH295-AI295,AI295-AH295)</f>
        <v>0</v>
      </c>
      <c r="AN295" s="103" t="n">
        <f aca="false">SUM(AK295:AM295)</f>
        <v>0</v>
      </c>
      <c r="AP295" s="89" t="n">
        <f aca="false">CHOOSE($G$3,AA295-AB295,AB295-AA295)</f>
        <v>0</v>
      </c>
      <c r="AQ295" s="89" t="n">
        <f aca="false">CHOOSE($G$3,AD295-AE295,AE295-AD295)</f>
        <v>0</v>
      </c>
      <c r="AR295" s="89" t="n">
        <f aca="false">CHOOSE($G$3,AG295-AH295,AH295-AG295)</f>
        <v>0</v>
      </c>
      <c r="AS295" s="103" t="n">
        <f aca="false">AP295+AQ295+AR295</f>
        <v>0</v>
      </c>
      <c r="AT295" s="103"/>
      <c r="AU295" s="90" t="n">
        <f aca="false">AS295+AN295</f>
        <v>0</v>
      </c>
      <c r="AW295" s="90" t="n">
        <f aca="false">AI295+AF295+AC295</f>
        <v>0</v>
      </c>
      <c r="AX295" s="104"/>
    </row>
    <row r="296" customFormat="false" ht="12" hidden="false" customHeight="true" outlineLevel="0" collapsed="false">
      <c r="A296" s="94" t="n">
        <f aca="false">EDATE(A295,1)</f>
        <v>45536</v>
      </c>
      <c r="B296" s="95" t="n">
        <f aca="false">VLOOKUP(MONTH(A296),Volumes,3)</f>
        <v>10000</v>
      </c>
      <c r="C296" s="96"/>
      <c r="D296" s="97" t="n">
        <f aca="false">B296+C296</f>
        <v>10000</v>
      </c>
      <c r="E296" s="84" t="n">
        <f aca="false">IF(X296=0,0,IF(AND(X296=1,$H$3=1),D296*S296,IF($H$3=2,D296,"N/A")))</f>
        <v>0</v>
      </c>
      <c r="F296" s="84" t="n">
        <f aca="false">E296*W296</f>
        <v>0</v>
      </c>
      <c r="G296" s="32" t="n">
        <f aca="false">VLOOKUP($A296,Table,MATCH(G$4,Curves,0))</f>
        <v>4.0375</v>
      </c>
      <c r="H296" s="98" t="n">
        <f aca="false">G296</f>
        <v>4.0375</v>
      </c>
      <c r="I296" s="99" t="n">
        <f aca="false">H296</f>
        <v>4.0375</v>
      </c>
      <c r="J296" s="32" t="n">
        <f aca="false">VLOOKUP($A296,Table,MATCH(J$4,Curves,0))</f>
        <v>0</v>
      </c>
      <c r="K296" s="98" t="n">
        <f aca="false">J296</f>
        <v>0</v>
      </c>
      <c r="L296" s="99" t="n">
        <f aca="false">K296</f>
        <v>0</v>
      </c>
      <c r="M296" s="32" t="n">
        <f aca="false">VLOOKUP($A296,Table,MATCH(M$4,Curves,0))</f>
        <v>0</v>
      </c>
      <c r="N296" s="98" t="n">
        <f aca="false">VLOOKUP($A296,Table,MATCH(N$4,Curves,0))</f>
        <v>0.02</v>
      </c>
      <c r="O296" s="99" t="n">
        <f aca="false">N296</f>
        <v>0.02</v>
      </c>
      <c r="P296" s="100"/>
      <c r="Q296" s="99" t="n">
        <f aca="false">O296+L296+I296</f>
        <v>4.0575</v>
      </c>
      <c r="R296" s="100"/>
      <c r="S296" s="35" t="n">
        <f aca="false">A297-A296</f>
        <v>30</v>
      </c>
      <c r="T296" s="101" t="n">
        <f aca="false">CHOOSE(F$3,A297+24,A296)</f>
        <v>45590</v>
      </c>
      <c r="U296" s="35" t="n">
        <f aca="false">T296-C$3</f>
        <v>8816</v>
      </c>
      <c r="V296" s="32" t="n">
        <f aca="false">VLOOKUP($A296,Table,MATCH(V$4,Curves,0))</f>
        <v>0.070859002456139</v>
      </c>
      <c r="W296" s="102" t="n">
        <f aca="false">1/(1+CHOOSE(F$3,(V297+($K$3/10000))/2,(V296+($K$3/10000))/2))^(2*U296/365.25)</f>
        <v>0.186240684991811</v>
      </c>
      <c r="X296" s="35" t="n">
        <f aca="false">IF(AND(mthbeg&lt;=A296,mthend&gt;=A296),1,0)</f>
        <v>0</v>
      </c>
      <c r="Y296" s="35" t="n">
        <f aca="false">S296*X296</f>
        <v>0</v>
      </c>
      <c r="AA296" s="89" t="n">
        <f aca="false">F296*G296</f>
        <v>0</v>
      </c>
      <c r="AB296" s="89" t="n">
        <f aca="false">$F296*H296</f>
        <v>0</v>
      </c>
      <c r="AC296" s="89" t="n">
        <f aca="false">$F296*I296</f>
        <v>0</v>
      </c>
      <c r="AD296" s="89" t="n">
        <f aca="false">$F296*J296</f>
        <v>0</v>
      </c>
      <c r="AE296" s="89" t="n">
        <f aca="false">$F296*K296</f>
        <v>0</v>
      </c>
      <c r="AF296" s="89" t="n">
        <f aca="false">$F296*L296</f>
        <v>0</v>
      </c>
      <c r="AG296" s="89" t="n">
        <f aca="false">$F296*M296</f>
        <v>0</v>
      </c>
      <c r="AH296" s="89" t="n">
        <f aca="false">$F296*N296</f>
        <v>0</v>
      </c>
      <c r="AI296" s="89" t="n">
        <f aca="false">F296*O296</f>
        <v>0</v>
      </c>
      <c r="AJ296" s="93"/>
      <c r="AK296" s="89" t="n">
        <f aca="false">CHOOSE($G$3,AB296-AC296,AC296-AB296)</f>
        <v>0</v>
      </c>
      <c r="AL296" s="89" t="n">
        <f aca="false">CHOOSE($G$3,AE296-AF296,AF296-AE296)</f>
        <v>0</v>
      </c>
      <c r="AM296" s="89" t="n">
        <f aca="false">CHOOSE($G$3,AH296-AI296,AI296-AH296)</f>
        <v>0</v>
      </c>
      <c r="AN296" s="103" t="n">
        <f aca="false">SUM(AK296:AM296)</f>
        <v>0</v>
      </c>
      <c r="AP296" s="89" t="n">
        <f aca="false">CHOOSE($G$3,AA296-AB296,AB296-AA296)</f>
        <v>0</v>
      </c>
      <c r="AQ296" s="89" t="n">
        <f aca="false">CHOOSE($G$3,AD296-AE296,AE296-AD296)</f>
        <v>0</v>
      </c>
      <c r="AR296" s="89" t="n">
        <f aca="false">CHOOSE($G$3,AG296-AH296,AH296-AG296)</f>
        <v>0</v>
      </c>
      <c r="AS296" s="103" t="n">
        <f aca="false">AP296+AQ296+AR296</f>
        <v>0</v>
      </c>
      <c r="AT296" s="103"/>
      <c r="AU296" s="90" t="n">
        <f aca="false">AS296+AN296</f>
        <v>0</v>
      </c>
      <c r="AW296" s="90" t="n">
        <f aca="false">AI296+AF296+AC296</f>
        <v>0</v>
      </c>
      <c r="AX296" s="104"/>
    </row>
    <row r="297" customFormat="false" ht="12" hidden="false" customHeight="true" outlineLevel="0" collapsed="false">
      <c r="A297" s="94" t="n">
        <f aca="false">EDATE(A296,1)</f>
        <v>45566</v>
      </c>
      <c r="B297" s="95" t="n">
        <f aca="false">VLOOKUP(MONTH(A297),Volumes,3)</f>
        <v>10000</v>
      </c>
      <c r="C297" s="96"/>
      <c r="D297" s="97" t="n">
        <f aca="false">B297+C297</f>
        <v>10000</v>
      </c>
      <c r="E297" s="84" t="n">
        <f aca="false">IF(X297=0,0,IF(AND(X297=1,$H$3=1),D297*S297,IF($H$3=2,D297,"N/A")))</f>
        <v>0</v>
      </c>
      <c r="F297" s="84" t="n">
        <f aca="false">E297*W297</f>
        <v>0</v>
      </c>
      <c r="G297" s="32" t="n">
        <f aca="false">VLOOKUP($A297,Table,MATCH(G$4,Curves,0))</f>
        <v>4.0375</v>
      </c>
      <c r="H297" s="98" t="n">
        <f aca="false">G297</f>
        <v>4.0375</v>
      </c>
      <c r="I297" s="99" t="n">
        <f aca="false">H297</f>
        <v>4.0375</v>
      </c>
      <c r="J297" s="32" t="n">
        <f aca="false">VLOOKUP($A297,Table,MATCH(J$4,Curves,0))</f>
        <v>0</v>
      </c>
      <c r="K297" s="98" t="n">
        <f aca="false">J297</f>
        <v>0</v>
      </c>
      <c r="L297" s="99" t="n">
        <f aca="false">K297</f>
        <v>0</v>
      </c>
      <c r="M297" s="32" t="n">
        <f aca="false">VLOOKUP($A297,Table,MATCH(M$4,Curves,0))</f>
        <v>0</v>
      </c>
      <c r="N297" s="98" t="n">
        <f aca="false">VLOOKUP($A297,Table,MATCH(N$4,Curves,0))</f>
        <v>0.02</v>
      </c>
      <c r="O297" s="99" t="n">
        <f aca="false">N297</f>
        <v>0.02</v>
      </c>
      <c r="P297" s="100"/>
      <c r="Q297" s="99" t="n">
        <f aca="false">O297+L297+I297</f>
        <v>4.0575</v>
      </c>
      <c r="R297" s="100"/>
      <c r="S297" s="35" t="n">
        <f aca="false">A298-A297</f>
        <v>31</v>
      </c>
      <c r="T297" s="101" t="n">
        <f aca="false">CHOOSE(F$3,A298+24,A297)</f>
        <v>45621</v>
      </c>
      <c r="U297" s="35" t="n">
        <f aca="false">T297-C$3</f>
        <v>8847</v>
      </c>
      <c r="V297" s="32" t="n">
        <f aca="false">VLOOKUP($A297,Table,MATCH(V$4,Curves,0))</f>
        <v>0.070859002456139</v>
      </c>
      <c r="W297" s="102" t="n">
        <f aca="false">1/(1+CHOOSE(F$3,(V298+($K$3/10000))/2,(V297+($K$3/10000))/2))^(2*U297/365.25)</f>
        <v>0.185143256673334</v>
      </c>
      <c r="X297" s="35" t="n">
        <f aca="false">IF(AND(mthbeg&lt;=A297,mthend&gt;=A297),1,0)</f>
        <v>0</v>
      </c>
      <c r="Y297" s="35" t="n">
        <f aca="false">S297*X297</f>
        <v>0</v>
      </c>
      <c r="AA297" s="89" t="n">
        <f aca="false">F297*G297</f>
        <v>0</v>
      </c>
      <c r="AB297" s="89" t="n">
        <f aca="false">$F297*H297</f>
        <v>0</v>
      </c>
      <c r="AC297" s="89" t="n">
        <f aca="false">$F297*I297</f>
        <v>0</v>
      </c>
      <c r="AD297" s="89" t="n">
        <f aca="false">$F297*J297</f>
        <v>0</v>
      </c>
      <c r="AE297" s="89" t="n">
        <f aca="false">$F297*K297</f>
        <v>0</v>
      </c>
      <c r="AF297" s="89" t="n">
        <f aca="false">$F297*L297</f>
        <v>0</v>
      </c>
      <c r="AG297" s="89" t="n">
        <f aca="false">$F297*M297</f>
        <v>0</v>
      </c>
      <c r="AH297" s="89" t="n">
        <f aca="false">$F297*N297</f>
        <v>0</v>
      </c>
      <c r="AI297" s="89" t="n">
        <f aca="false">F297*O297</f>
        <v>0</v>
      </c>
      <c r="AJ297" s="93"/>
      <c r="AK297" s="89" t="n">
        <f aca="false">CHOOSE($G$3,AB297-AC297,AC297-AB297)</f>
        <v>0</v>
      </c>
      <c r="AL297" s="89" t="n">
        <f aca="false">CHOOSE($G$3,AE297-AF297,AF297-AE297)</f>
        <v>0</v>
      </c>
      <c r="AM297" s="89" t="n">
        <f aca="false">CHOOSE($G$3,AH297-AI297,AI297-AH297)</f>
        <v>0</v>
      </c>
      <c r="AN297" s="103" t="n">
        <f aca="false">SUM(AK297:AM297)</f>
        <v>0</v>
      </c>
      <c r="AP297" s="89" t="n">
        <f aca="false">CHOOSE($G$3,AA297-AB297,AB297-AA297)</f>
        <v>0</v>
      </c>
      <c r="AQ297" s="89" t="n">
        <f aca="false">CHOOSE($G$3,AD297-AE297,AE297-AD297)</f>
        <v>0</v>
      </c>
      <c r="AR297" s="89" t="n">
        <f aca="false">CHOOSE($G$3,AG297-AH297,AH297-AG297)</f>
        <v>0</v>
      </c>
      <c r="AS297" s="103" t="n">
        <f aca="false">AP297+AQ297+AR297</f>
        <v>0</v>
      </c>
      <c r="AT297" s="103"/>
      <c r="AU297" s="90" t="n">
        <f aca="false">AS297+AN297</f>
        <v>0</v>
      </c>
      <c r="AW297" s="90" t="n">
        <f aca="false">AI297+AF297+AC297</f>
        <v>0</v>
      </c>
      <c r="AX297" s="104"/>
    </row>
    <row r="298" customFormat="false" ht="12" hidden="false" customHeight="true" outlineLevel="0" collapsed="false">
      <c r="A298" s="94" t="n">
        <f aca="false">EDATE(A297,1)</f>
        <v>45597</v>
      </c>
      <c r="B298" s="95" t="n">
        <f aca="false">VLOOKUP(MONTH(A298),Volumes,3)</f>
        <v>10000</v>
      </c>
      <c r="C298" s="96"/>
      <c r="D298" s="97" t="n">
        <f aca="false">B298+C298</f>
        <v>10000</v>
      </c>
      <c r="E298" s="84" t="n">
        <f aca="false">IF(X298=0,0,IF(AND(X298=1,$H$3=1),D298*S298,IF($H$3=2,D298,"N/A")))</f>
        <v>0</v>
      </c>
      <c r="F298" s="84" t="n">
        <f aca="false">E298*W298</f>
        <v>0</v>
      </c>
      <c r="G298" s="32" t="n">
        <f aca="false">VLOOKUP($A298,Table,MATCH(G$4,Curves,0))</f>
        <v>4.0375</v>
      </c>
      <c r="H298" s="98" t="n">
        <f aca="false">G298</f>
        <v>4.0375</v>
      </c>
      <c r="I298" s="99" t="n">
        <f aca="false">H298</f>
        <v>4.0375</v>
      </c>
      <c r="J298" s="32" t="n">
        <f aca="false">VLOOKUP($A298,Table,MATCH(J$4,Curves,0))</f>
        <v>0</v>
      </c>
      <c r="K298" s="98" t="n">
        <f aca="false">J298</f>
        <v>0</v>
      </c>
      <c r="L298" s="99" t="n">
        <f aca="false">K298</f>
        <v>0</v>
      </c>
      <c r="M298" s="32" t="n">
        <f aca="false">VLOOKUP($A298,Table,MATCH(M$4,Curves,0))</f>
        <v>0</v>
      </c>
      <c r="N298" s="98" t="n">
        <f aca="false">VLOOKUP($A298,Table,MATCH(N$4,Curves,0))</f>
        <v>0.02</v>
      </c>
      <c r="O298" s="99" t="n">
        <f aca="false">N298</f>
        <v>0.02</v>
      </c>
      <c r="P298" s="100"/>
      <c r="Q298" s="99" t="n">
        <f aca="false">O298+L298+I298</f>
        <v>4.0575</v>
      </c>
      <c r="R298" s="100"/>
      <c r="S298" s="35" t="n">
        <f aca="false">A299-A298</f>
        <v>30</v>
      </c>
      <c r="T298" s="101" t="n">
        <f aca="false">CHOOSE(F$3,A299+24,A298)</f>
        <v>45651</v>
      </c>
      <c r="U298" s="35" t="n">
        <f aca="false">T298-C$3</f>
        <v>8877</v>
      </c>
      <c r="V298" s="32" t="n">
        <f aca="false">VLOOKUP($A298,Table,MATCH(V$4,Curves,0))</f>
        <v>0.070859002456139</v>
      </c>
      <c r="W298" s="102" t="n">
        <f aca="false">1/(1+CHOOSE(F$3,(V299+($K$3/10000))/2,(V298+($K$3/10000))/2))^(2*U298/365.25)</f>
        <v>0.184087386748637</v>
      </c>
      <c r="X298" s="35" t="n">
        <f aca="false">IF(AND(mthbeg&lt;=A298,mthend&gt;=A298),1,0)</f>
        <v>0</v>
      </c>
      <c r="Y298" s="35" t="n">
        <f aca="false">S298*X298</f>
        <v>0</v>
      </c>
      <c r="AA298" s="89" t="n">
        <f aca="false">F298*G298</f>
        <v>0</v>
      </c>
      <c r="AB298" s="89" t="n">
        <f aca="false">$F298*H298</f>
        <v>0</v>
      </c>
      <c r="AC298" s="89" t="n">
        <f aca="false">$F298*I298</f>
        <v>0</v>
      </c>
      <c r="AD298" s="89" t="n">
        <f aca="false">$F298*J298</f>
        <v>0</v>
      </c>
      <c r="AE298" s="89" t="n">
        <f aca="false">$F298*K298</f>
        <v>0</v>
      </c>
      <c r="AF298" s="89" t="n">
        <f aca="false">$F298*L298</f>
        <v>0</v>
      </c>
      <c r="AG298" s="89" t="n">
        <f aca="false">$F298*M298</f>
        <v>0</v>
      </c>
      <c r="AH298" s="89" t="n">
        <f aca="false">$F298*N298</f>
        <v>0</v>
      </c>
      <c r="AI298" s="89" t="n">
        <f aca="false">F298*O298</f>
        <v>0</v>
      </c>
      <c r="AJ298" s="93"/>
      <c r="AK298" s="89" t="n">
        <f aca="false">CHOOSE($G$3,AB298-AC298,AC298-AB298)</f>
        <v>0</v>
      </c>
      <c r="AL298" s="89" t="n">
        <f aca="false">CHOOSE($G$3,AE298-AF298,AF298-AE298)</f>
        <v>0</v>
      </c>
      <c r="AM298" s="89" t="n">
        <f aca="false">CHOOSE($G$3,AH298-AI298,AI298-AH298)</f>
        <v>0</v>
      </c>
      <c r="AN298" s="103" t="n">
        <f aca="false">SUM(AK298:AM298)</f>
        <v>0</v>
      </c>
      <c r="AP298" s="89" t="n">
        <f aca="false">CHOOSE($G$3,AA298-AB298,AB298-AA298)</f>
        <v>0</v>
      </c>
      <c r="AQ298" s="89" t="n">
        <f aca="false">CHOOSE($G$3,AD298-AE298,AE298-AD298)</f>
        <v>0</v>
      </c>
      <c r="AR298" s="89" t="n">
        <f aca="false">CHOOSE($G$3,AG298-AH298,AH298-AG298)</f>
        <v>0</v>
      </c>
      <c r="AS298" s="103" t="n">
        <f aca="false">AP298+AQ298+AR298</f>
        <v>0</v>
      </c>
      <c r="AT298" s="103"/>
      <c r="AU298" s="90" t="n">
        <f aca="false">AS298+AN298</f>
        <v>0</v>
      </c>
      <c r="AW298" s="90" t="n">
        <f aca="false">AI298+AF298+AC298</f>
        <v>0</v>
      </c>
      <c r="AX298" s="104"/>
    </row>
    <row r="299" customFormat="false" ht="12" hidden="false" customHeight="true" outlineLevel="0" collapsed="false">
      <c r="A299" s="94" t="n">
        <f aca="false">EDATE(A298,1)</f>
        <v>45627</v>
      </c>
      <c r="B299" s="95" t="n">
        <f aca="false">VLOOKUP(MONTH(A299),Volumes,3)</f>
        <v>10000</v>
      </c>
      <c r="C299" s="96"/>
      <c r="D299" s="97" t="n">
        <f aca="false">B299+C299</f>
        <v>10000</v>
      </c>
      <c r="E299" s="84" t="n">
        <f aca="false">IF(X299=0,0,IF(AND(X299=1,$H$3=1),D299*S299,IF($H$3=2,D299,"N/A")))</f>
        <v>0</v>
      </c>
      <c r="F299" s="84" t="n">
        <f aca="false">E299*W299</f>
        <v>0</v>
      </c>
      <c r="G299" s="32" t="n">
        <f aca="false">VLOOKUP($A299,Table,MATCH(G$4,Curves,0))</f>
        <v>4.0375</v>
      </c>
      <c r="H299" s="98" t="n">
        <f aca="false">G299</f>
        <v>4.0375</v>
      </c>
      <c r="I299" s="99" t="n">
        <f aca="false">H299</f>
        <v>4.0375</v>
      </c>
      <c r="J299" s="32" t="n">
        <f aca="false">VLOOKUP($A299,Table,MATCH(J$4,Curves,0))</f>
        <v>0</v>
      </c>
      <c r="K299" s="98" t="n">
        <f aca="false">J299</f>
        <v>0</v>
      </c>
      <c r="L299" s="99" t="n">
        <f aca="false">K299</f>
        <v>0</v>
      </c>
      <c r="M299" s="32" t="n">
        <f aca="false">VLOOKUP($A299,Table,MATCH(M$4,Curves,0))</f>
        <v>0</v>
      </c>
      <c r="N299" s="98" t="n">
        <f aca="false">VLOOKUP($A299,Table,MATCH(N$4,Curves,0))</f>
        <v>0.02</v>
      </c>
      <c r="O299" s="99" t="n">
        <f aca="false">N299</f>
        <v>0.02</v>
      </c>
      <c r="P299" s="100"/>
      <c r="Q299" s="99" t="n">
        <f aca="false">O299+L299+I299</f>
        <v>4.0575</v>
      </c>
      <c r="R299" s="100"/>
      <c r="S299" s="35" t="n">
        <f aca="false">A300-A299</f>
        <v>31</v>
      </c>
      <c r="T299" s="101" t="n">
        <f aca="false">CHOOSE(F$3,A300+24,A299)</f>
        <v>45682</v>
      </c>
      <c r="U299" s="35" t="n">
        <f aca="false">T299-C$3</f>
        <v>8908</v>
      </c>
      <c r="V299" s="32" t="n">
        <f aca="false">VLOOKUP($A299,Table,MATCH(V$4,Curves,0))</f>
        <v>0.070859002456139</v>
      </c>
      <c r="W299" s="102" t="n">
        <f aca="false">1/(1+CHOOSE(F$3,(V300+($K$3/10000))/2,(V299+($K$3/10000))/2))^(2*U299/365.25)</f>
        <v>0.183002646798817</v>
      </c>
      <c r="X299" s="35" t="n">
        <f aca="false">IF(AND(mthbeg&lt;=A299,mthend&gt;=A299),1,0)</f>
        <v>0</v>
      </c>
      <c r="Y299" s="35" t="n">
        <f aca="false">S299*X299</f>
        <v>0</v>
      </c>
      <c r="AA299" s="89" t="n">
        <f aca="false">F299*G299</f>
        <v>0</v>
      </c>
      <c r="AB299" s="89" t="n">
        <f aca="false">$F299*H299</f>
        <v>0</v>
      </c>
      <c r="AC299" s="89" t="n">
        <f aca="false">$F299*I299</f>
        <v>0</v>
      </c>
      <c r="AD299" s="89" t="n">
        <f aca="false">$F299*J299</f>
        <v>0</v>
      </c>
      <c r="AE299" s="89" t="n">
        <f aca="false">$F299*K299</f>
        <v>0</v>
      </c>
      <c r="AF299" s="89" t="n">
        <f aca="false">$F299*L299</f>
        <v>0</v>
      </c>
      <c r="AG299" s="89" t="n">
        <f aca="false">$F299*M299</f>
        <v>0</v>
      </c>
      <c r="AH299" s="89" t="n">
        <f aca="false">$F299*N299</f>
        <v>0</v>
      </c>
      <c r="AI299" s="89" t="n">
        <f aca="false">F299*O299</f>
        <v>0</v>
      </c>
      <c r="AJ299" s="93"/>
      <c r="AK299" s="89" t="n">
        <f aca="false">CHOOSE($G$3,AB299-AC299,AC299-AB299)</f>
        <v>0</v>
      </c>
      <c r="AL299" s="89" t="n">
        <f aca="false">CHOOSE($G$3,AE299-AF299,AF299-AE299)</f>
        <v>0</v>
      </c>
      <c r="AM299" s="89" t="n">
        <f aca="false">CHOOSE($G$3,AH299-AI299,AI299-AH299)</f>
        <v>0</v>
      </c>
      <c r="AN299" s="103" t="n">
        <f aca="false">SUM(AK299:AM299)</f>
        <v>0</v>
      </c>
      <c r="AP299" s="89" t="n">
        <f aca="false">CHOOSE($G$3,AA299-AB299,AB299-AA299)</f>
        <v>0</v>
      </c>
      <c r="AQ299" s="89" t="n">
        <f aca="false">CHOOSE($G$3,AD299-AE299,AE299-AD299)</f>
        <v>0</v>
      </c>
      <c r="AR299" s="89" t="n">
        <f aca="false">CHOOSE($G$3,AG299-AH299,AH299-AG299)</f>
        <v>0</v>
      </c>
      <c r="AS299" s="103" t="n">
        <f aca="false">AP299+AQ299+AR299</f>
        <v>0</v>
      </c>
      <c r="AT299" s="103"/>
      <c r="AU299" s="90" t="n">
        <f aca="false">AS299+AN299</f>
        <v>0</v>
      </c>
      <c r="AW299" s="90" t="n">
        <f aca="false">AI299+AF299+AC299</f>
        <v>0</v>
      </c>
      <c r="AX299" s="104"/>
    </row>
    <row r="300" customFormat="false" ht="12" hidden="false" customHeight="true" outlineLevel="0" collapsed="false">
      <c r="A300" s="94" t="n">
        <f aca="false">EDATE(A299,1)</f>
        <v>45658</v>
      </c>
      <c r="B300" s="95" t="n">
        <f aca="false">VLOOKUP(MONTH(A300),Volumes,3)</f>
        <v>10000</v>
      </c>
      <c r="C300" s="96"/>
      <c r="D300" s="97" t="n">
        <f aca="false">B300+C300</f>
        <v>10000</v>
      </c>
      <c r="E300" s="84" t="n">
        <f aca="false">IF(X300=0,0,IF(AND(X300=1,$H$3=1),D300*S300,IF($H$3=2,D300,"N/A")))</f>
        <v>0</v>
      </c>
      <c r="F300" s="84" t="n">
        <f aca="false">E300*W300</f>
        <v>0</v>
      </c>
      <c r="G300" s="32" t="n">
        <f aca="false">VLOOKUP($A300,Table,MATCH(G$4,Curves,0))</f>
        <v>4.0375</v>
      </c>
      <c r="H300" s="98" t="n">
        <f aca="false">G300</f>
        <v>4.0375</v>
      </c>
      <c r="I300" s="99" t="n">
        <f aca="false">H300</f>
        <v>4.0375</v>
      </c>
      <c r="J300" s="32" t="n">
        <f aca="false">VLOOKUP($A300,Table,MATCH(J$4,Curves,0))</f>
        <v>0</v>
      </c>
      <c r="K300" s="98" t="n">
        <f aca="false">J300</f>
        <v>0</v>
      </c>
      <c r="L300" s="99" t="n">
        <f aca="false">K300</f>
        <v>0</v>
      </c>
      <c r="M300" s="32" t="n">
        <f aca="false">VLOOKUP($A300,Table,MATCH(M$4,Curves,0))</f>
        <v>0</v>
      </c>
      <c r="N300" s="98" t="n">
        <f aca="false">VLOOKUP($A300,Table,MATCH(N$4,Curves,0))</f>
        <v>0.02</v>
      </c>
      <c r="O300" s="99" t="n">
        <f aca="false">N300</f>
        <v>0.02</v>
      </c>
      <c r="P300" s="100"/>
      <c r="Q300" s="99" t="n">
        <f aca="false">O300+L300+I300</f>
        <v>4.0575</v>
      </c>
      <c r="R300" s="100"/>
      <c r="S300" s="35" t="n">
        <f aca="false">A301-A300</f>
        <v>31</v>
      </c>
      <c r="T300" s="101" t="n">
        <f aca="false">CHOOSE(F$3,A301+24,A300)</f>
        <v>45713</v>
      </c>
      <c r="U300" s="35" t="n">
        <f aca="false">T300-C$3</f>
        <v>8939</v>
      </c>
      <c r="V300" s="32" t="n">
        <f aca="false">VLOOKUP($A300,Table,MATCH(V$4,Curves,0))</f>
        <v>0.070859002456139</v>
      </c>
      <c r="W300" s="102" t="n">
        <f aca="false">1/(1+CHOOSE(F$3,(V301+($K$3/10000))/2,(V300+($K$3/10000))/2))^(2*U300/365.25)</f>
        <v>0.181924298708752</v>
      </c>
      <c r="X300" s="35" t="n">
        <f aca="false">IF(AND(mthbeg&lt;=A300,mthend&gt;=A300),1,0)</f>
        <v>0</v>
      </c>
      <c r="Y300" s="35" t="n">
        <f aca="false">S300*X300</f>
        <v>0</v>
      </c>
      <c r="AA300" s="89" t="n">
        <f aca="false">F300*G300</f>
        <v>0</v>
      </c>
      <c r="AB300" s="89" t="n">
        <f aca="false">$F300*H300</f>
        <v>0</v>
      </c>
      <c r="AC300" s="89" t="n">
        <f aca="false">$F300*I300</f>
        <v>0</v>
      </c>
      <c r="AD300" s="89" t="n">
        <f aca="false">$F300*J300</f>
        <v>0</v>
      </c>
      <c r="AE300" s="89" t="n">
        <f aca="false">$F300*K300</f>
        <v>0</v>
      </c>
      <c r="AF300" s="89" t="n">
        <f aca="false">$F300*L300</f>
        <v>0</v>
      </c>
      <c r="AG300" s="89" t="n">
        <f aca="false">$F300*M300</f>
        <v>0</v>
      </c>
      <c r="AH300" s="89" t="n">
        <f aca="false">$F300*N300</f>
        <v>0</v>
      </c>
      <c r="AI300" s="89" t="n">
        <f aca="false">F300*O300</f>
        <v>0</v>
      </c>
      <c r="AJ300" s="93"/>
      <c r="AK300" s="89" t="n">
        <f aca="false">CHOOSE($G$3,AB300-AC300,AC300-AB300)</f>
        <v>0</v>
      </c>
      <c r="AL300" s="89" t="n">
        <f aca="false">CHOOSE($G$3,AE300-AF300,AF300-AE300)</f>
        <v>0</v>
      </c>
      <c r="AM300" s="89" t="n">
        <f aca="false">CHOOSE($G$3,AH300-AI300,AI300-AH300)</f>
        <v>0</v>
      </c>
      <c r="AN300" s="103" t="n">
        <f aca="false">SUM(AK300:AM300)</f>
        <v>0</v>
      </c>
      <c r="AP300" s="89" t="n">
        <f aca="false">CHOOSE($G$3,AA300-AB300,AB300-AA300)</f>
        <v>0</v>
      </c>
      <c r="AQ300" s="89" t="n">
        <f aca="false">CHOOSE($G$3,AD300-AE300,AE300-AD300)</f>
        <v>0</v>
      </c>
      <c r="AR300" s="89" t="n">
        <f aca="false">CHOOSE($G$3,AG300-AH300,AH300-AG300)</f>
        <v>0</v>
      </c>
      <c r="AS300" s="103" t="n">
        <f aca="false">AP300+AQ300+AR300</f>
        <v>0</v>
      </c>
      <c r="AT300" s="103"/>
      <c r="AU300" s="90" t="n">
        <f aca="false">AS300+AN300</f>
        <v>0</v>
      </c>
      <c r="AW300" s="90" t="n">
        <f aca="false">AI300+AF300+AC300</f>
        <v>0</v>
      </c>
      <c r="AX300" s="104"/>
    </row>
    <row r="301" customFormat="false" ht="12" hidden="false" customHeight="true" outlineLevel="0" collapsed="false">
      <c r="A301" s="94" t="n">
        <f aca="false">EDATE(A300,1)</f>
        <v>45689</v>
      </c>
      <c r="B301" s="95" t="n">
        <f aca="false">VLOOKUP(MONTH(A301),Volumes,3)</f>
        <v>10000</v>
      </c>
      <c r="C301" s="96"/>
      <c r="D301" s="97" t="n">
        <f aca="false">B301+C301</f>
        <v>10000</v>
      </c>
      <c r="E301" s="84" t="n">
        <f aca="false">IF(X301=0,0,IF(AND(X301=1,$H$3=1),D301*S301,IF($H$3=2,D301,"N/A")))</f>
        <v>0</v>
      </c>
      <c r="F301" s="84" t="n">
        <f aca="false">E301*W301</f>
        <v>0</v>
      </c>
      <c r="G301" s="32" t="n">
        <f aca="false">VLOOKUP($A301,Table,MATCH(G$4,Curves,0))</f>
        <v>4.0375</v>
      </c>
      <c r="H301" s="98" t="n">
        <f aca="false">G301</f>
        <v>4.0375</v>
      </c>
      <c r="I301" s="99" t="n">
        <f aca="false">H301</f>
        <v>4.0375</v>
      </c>
      <c r="J301" s="32" t="n">
        <f aca="false">VLOOKUP($A301,Table,MATCH(J$4,Curves,0))</f>
        <v>0</v>
      </c>
      <c r="K301" s="98" t="n">
        <f aca="false">J301</f>
        <v>0</v>
      </c>
      <c r="L301" s="99" t="n">
        <f aca="false">K301</f>
        <v>0</v>
      </c>
      <c r="M301" s="32" t="n">
        <f aca="false">VLOOKUP($A301,Table,MATCH(M$4,Curves,0))</f>
        <v>0</v>
      </c>
      <c r="N301" s="98" t="n">
        <f aca="false">VLOOKUP($A301,Table,MATCH(N$4,Curves,0))</f>
        <v>0.02</v>
      </c>
      <c r="O301" s="99" t="n">
        <f aca="false">N301</f>
        <v>0.02</v>
      </c>
      <c r="P301" s="100"/>
      <c r="Q301" s="99" t="n">
        <f aca="false">O301+L301+I301</f>
        <v>4.0575</v>
      </c>
      <c r="R301" s="100"/>
      <c r="S301" s="35" t="n">
        <f aca="false">A302-A301</f>
        <v>28</v>
      </c>
      <c r="T301" s="101" t="n">
        <f aca="false">CHOOSE(F$3,A302+24,A301)</f>
        <v>45741</v>
      </c>
      <c r="U301" s="35" t="n">
        <f aca="false">T301-C$3</f>
        <v>8967</v>
      </c>
      <c r="V301" s="32" t="n">
        <f aca="false">VLOOKUP($A301,Table,MATCH(V$4,Curves,0))</f>
        <v>0.070859002456139</v>
      </c>
      <c r="W301" s="102" t="n">
        <f aca="false">1/(1+CHOOSE(F$3,(V302+($K$3/10000))/2,(V301+($K$3/10000))/2))^(2*U301/365.25)</f>
        <v>0.180955769491911</v>
      </c>
      <c r="X301" s="35" t="n">
        <f aca="false">IF(AND(mthbeg&lt;=A301,mthend&gt;=A301),1,0)</f>
        <v>0</v>
      </c>
      <c r="Y301" s="35" t="n">
        <f aca="false">S301*X301</f>
        <v>0</v>
      </c>
      <c r="AA301" s="89" t="n">
        <f aca="false">F301*G301</f>
        <v>0</v>
      </c>
      <c r="AB301" s="89" t="n">
        <f aca="false">$F301*H301</f>
        <v>0</v>
      </c>
      <c r="AC301" s="89" t="n">
        <f aca="false">$F301*I301</f>
        <v>0</v>
      </c>
      <c r="AD301" s="89" t="n">
        <f aca="false">$F301*J301</f>
        <v>0</v>
      </c>
      <c r="AE301" s="89" t="n">
        <f aca="false">$F301*K301</f>
        <v>0</v>
      </c>
      <c r="AF301" s="89" t="n">
        <f aca="false">$F301*L301</f>
        <v>0</v>
      </c>
      <c r="AG301" s="89" t="n">
        <f aca="false">$F301*M301</f>
        <v>0</v>
      </c>
      <c r="AH301" s="89" t="n">
        <f aca="false">$F301*N301</f>
        <v>0</v>
      </c>
      <c r="AI301" s="89" t="n">
        <f aca="false">F301*O301</f>
        <v>0</v>
      </c>
      <c r="AJ301" s="93"/>
      <c r="AK301" s="89" t="n">
        <f aca="false">CHOOSE($G$3,AB301-AC301,AC301-AB301)</f>
        <v>0</v>
      </c>
      <c r="AL301" s="89" t="n">
        <f aca="false">CHOOSE($G$3,AE301-AF301,AF301-AE301)</f>
        <v>0</v>
      </c>
      <c r="AM301" s="89" t="n">
        <f aca="false">CHOOSE($G$3,AH301-AI301,AI301-AH301)</f>
        <v>0</v>
      </c>
      <c r="AN301" s="103" t="n">
        <f aca="false">SUM(AK301:AM301)</f>
        <v>0</v>
      </c>
      <c r="AP301" s="89" t="n">
        <f aca="false">CHOOSE($G$3,AA301-AB301,AB301-AA301)</f>
        <v>0</v>
      </c>
      <c r="AQ301" s="89" t="n">
        <f aca="false">CHOOSE($G$3,AD301-AE301,AE301-AD301)</f>
        <v>0</v>
      </c>
      <c r="AR301" s="89" t="n">
        <f aca="false">CHOOSE($G$3,AG301-AH301,AH301-AG301)</f>
        <v>0</v>
      </c>
      <c r="AS301" s="103" t="n">
        <f aca="false">AP301+AQ301+AR301</f>
        <v>0</v>
      </c>
      <c r="AT301" s="103"/>
      <c r="AU301" s="90" t="n">
        <f aca="false">AS301+AN301</f>
        <v>0</v>
      </c>
      <c r="AW301" s="90" t="n">
        <f aca="false">AI301+AF301+AC301</f>
        <v>0</v>
      </c>
      <c r="AX301" s="104"/>
    </row>
    <row r="302" customFormat="false" ht="12" hidden="false" customHeight="true" outlineLevel="0" collapsed="false">
      <c r="A302" s="94" t="n">
        <f aca="false">EDATE(A301,1)</f>
        <v>45717</v>
      </c>
      <c r="B302" s="95" t="n">
        <f aca="false">VLOOKUP(MONTH(A302),Volumes,3)</f>
        <v>10000</v>
      </c>
      <c r="C302" s="96"/>
      <c r="D302" s="97" t="n">
        <f aca="false">B302+C302</f>
        <v>10000</v>
      </c>
      <c r="E302" s="84" t="n">
        <f aca="false">IF(X302=0,0,IF(AND(X302=1,$H$3=1),D302*S302,IF($H$3=2,D302,"N/A")))</f>
        <v>0</v>
      </c>
      <c r="F302" s="84" t="n">
        <f aca="false">E302*W302</f>
        <v>0</v>
      </c>
      <c r="G302" s="32" t="n">
        <f aca="false">VLOOKUP($A302,Table,MATCH(G$4,Curves,0))</f>
        <v>4.0375</v>
      </c>
      <c r="H302" s="98" t="n">
        <f aca="false">G302</f>
        <v>4.0375</v>
      </c>
      <c r="I302" s="99" t="n">
        <f aca="false">H302</f>
        <v>4.0375</v>
      </c>
      <c r="J302" s="32" t="n">
        <f aca="false">VLOOKUP($A302,Table,MATCH(J$4,Curves,0))</f>
        <v>0</v>
      </c>
      <c r="K302" s="98" t="n">
        <f aca="false">J302</f>
        <v>0</v>
      </c>
      <c r="L302" s="99" t="n">
        <f aca="false">K302</f>
        <v>0</v>
      </c>
      <c r="M302" s="32" t="n">
        <f aca="false">VLOOKUP($A302,Table,MATCH(M$4,Curves,0))</f>
        <v>0</v>
      </c>
      <c r="N302" s="98" t="n">
        <f aca="false">VLOOKUP($A302,Table,MATCH(N$4,Curves,0))</f>
        <v>0.02</v>
      </c>
      <c r="O302" s="99" t="n">
        <f aca="false">N302</f>
        <v>0.02</v>
      </c>
      <c r="P302" s="100"/>
      <c r="Q302" s="99" t="n">
        <f aca="false">O302+L302+I302</f>
        <v>4.0575</v>
      </c>
      <c r="R302" s="100"/>
      <c r="S302" s="35" t="n">
        <f aca="false">A303-A302</f>
        <v>31</v>
      </c>
      <c r="T302" s="101" t="n">
        <f aca="false">CHOOSE(F$3,A303+24,A302)</f>
        <v>45772</v>
      </c>
      <c r="U302" s="35" t="n">
        <f aca="false">T302-C$3</f>
        <v>8998</v>
      </c>
      <c r="V302" s="32" t="n">
        <f aca="false">VLOOKUP($A302,Table,MATCH(V$4,Curves,0))</f>
        <v>0.070859002456139</v>
      </c>
      <c r="W302" s="102" t="n">
        <f aca="false">1/(1+CHOOSE(F$3,(V303+($K$3/10000))/2,(V302+($K$3/10000))/2))^(2*U302/365.25)</f>
        <v>0.179889482682232</v>
      </c>
      <c r="X302" s="35" t="n">
        <f aca="false">IF(AND(mthbeg&lt;=A302,mthend&gt;=A302),1,0)</f>
        <v>0</v>
      </c>
      <c r="Y302" s="35" t="n">
        <f aca="false">S302*X302</f>
        <v>0</v>
      </c>
      <c r="AA302" s="89" t="n">
        <f aca="false">F302*G302</f>
        <v>0</v>
      </c>
      <c r="AB302" s="89" t="n">
        <f aca="false">$F302*H302</f>
        <v>0</v>
      </c>
      <c r="AC302" s="89" t="n">
        <f aca="false">$F302*I302</f>
        <v>0</v>
      </c>
      <c r="AD302" s="89" t="n">
        <f aca="false">$F302*J302</f>
        <v>0</v>
      </c>
      <c r="AE302" s="89" t="n">
        <f aca="false">$F302*K302</f>
        <v>0</v>
      </c>
      <c r="AF302" s="89" t="n">
        <f aca="false">$F302*L302</f>
        <v>0</v>
      </c>
      <c r="AG302" s="89" t="n">
        <f aca="false">$F302*M302</f>
        <v>0</v>
      </c>
      <c r="AH302" s="89" t="n">
        <f aca="false">$F302*N302</f>
        <v>0</v>
      </c>
      <c r="AI302" s="89" t="n">
        <f aca="false">F302*O302</f>
        <v>0</v>
      </c>
      <c r="AJ302" s="93"/>
      <c r="AK302" s="89" t="n">
        <f aca="false">CHOOSE($G$3,AB302-AC302,AC302-AB302)</f>
        <v>0</v>
      </c>
      <c r="AL302" s="89" t="n">
        <f aca="false">CHOOSE($G$3,AE302-AF302,AF302-AE302)</f>
        <v>0</v>
      </c>
      <c r="AM302" s="89" t="n">
        <f aca="false">CHOOSE($G$3,AH302-AI302,AI302-AH302)</f>
        <v>0</v>
      </c>
      <c r="AN302" s="103" t="n">
        <f aca="false">SUM(AK302:AM302)</f>
        <v>0</v>
      </c>
      <c r="AP302" s="89" t="n">
        <f aca="false">CHOOSE($G$3,AA302-AB302,AB302-AA302)</f>
        <v>0</v>
      </c>
      <c r="AQ302" s="89" t="n">
        <f aca="false">CHOOSE($G$3,AD302-AE302,AE302-AD302)</f>
        <v>0</v>
      </c>
      <c r="AR302" s="89" t="n">
        <f aca="false">CHOOSE($G$3,AG302-AH302,AH302-AG302)</f>
        <v>0</v>
      </c>
      <c r="AS302" s="103" t="n">
        <f aca="false">AP302+AQ302+AR302</f>
        <v>0</v>
      </c>
      <c r="AT302" s="103"/>
      <c r="AU302" s="90" t="n">
        <f aca="false">AS302+AN302</f>
        <v>0</v>
      </c>
      <c r="AW302" s="90" t="n">
        <f aca="false">AI302+AF302+AC302</f>
        <v>0</v>
      </c>
      <c r="AX302" s="104"/>
    </row>
    <row r="303" customFormat="false" ht="12" hidden="false" customHeight="true" outlineLevel="0" collapsed="false">
      <c r="A303" s="94" t="n">
        <f aca="false">EDATE(A302,1)</f>
        <v>45748</v>
      </c>
      <c r="B303" s="95" t="n">
        <f aca="false">VLOOKUP(MONTH(A303),Volumes,3)</f>
        <v>10000</v>
      </c>
      <c r="C303" s="96"/>
      <c r="D303" s="97" t="n">
        <f aca="false">B303+C303</f>
        <v>10000</v>
      </c>
      <c r="E303" s="84" t="n">
        <f aca="false">IF(X303=0,0,IF(AND(X303=1,$H$3=1),D303*S303,IF($H$3=2,D303,"N/A")))</f>
        <v>0</v>
      </c>
      <c r="F303" s="84" t="n">
        <f aca="false">E303*W303</f>
        <v>0</v>
      </c>
      <c r="G303" s="32" t="n">
        <f aca="false">VLOOKUP($A303,Table,MATCH(G$4,Curves,0))</f>
        <v>4.0375</v>
      </c>
      <c r="H303" s="98" t="n">
        <f aca="false">G303</f>
        <v>4.0375</v>
      </c>
      <c r="I303" s="99" t="n">
        <f aca="false">H303</f>
        <v>4.0375</v>
      </c>
      <c r="J303" s="32" t="n">
        <f aca="false">VLOOKUP($A303,Table,MATCH(J$4,Curves,0))</f>
        <v>0</v>
      </c>
      <c r="K303" s="98" t="n">
        <f aca="false">J303</f>
        <v>0</v>
      </c>
      <c r="L303" s="99" t="n">
        <f aca="false">K303</f>
        <v>0</v>
      </c>
      <c r="M303" s="32" t="n">
        <f aca="false">VLOOKUP($A303,Table,MATCH(M$4,Curves,0))</f>
        <v>0</v>
      </c>
      <c r="N303" s="98" t="n">
        <f aca="false">VLOOKUP($A303,Table,MATCH(N$4,Curves,0))</f>
        <v>0.02</v>
      </c>
      <c r="O303" s="99" t="n">
        <f aca="false">N303</f>
        <v>0.02</v>
      </c>
      <c r="P303" s="100"/>
      <c r="Q303" s="99" t="n">
        <f aca="false">O303+L303+I303</f>
        <v>4.0575</v>
      </c>
      <c r="R303" s="100"/>
      <c r="S303" s="35" t="n">
        <f aca="false">A304-A303</f>
        <v>30</v>
      </c>
      <c r="T303" s="101" t="n">
        <f aca="false">CHOOSE(F$3,A304+24,A303)</f>
        <v>45802</v>
      </c>
      <c r="U303" s="35" t="n">
        <f aca="false">T303-C$3</f>
        <v>9028</v>
      </c>
      <c r="V303" s="32" t="n">
        <f aca="false">VLOOKUP($A303,Table,MATCH(V$4,Curves,0))</f>
        <v>0.070859002456139</v>
      </c>
      <c r="W303" s="102" t="n">
        <f aca="false">1/(1+CHOOSE(F$3,(V304+($K$3/10000))/2,(V303+($K$3/10000))/2))^(2*U303/365.25)</f>
        <v>0.17886357497192</v>
      </c>
      <c r="X303" s="35" t="n">
        <f aca="false">IF(AND(mthbeg&lt;=A303,mthend&gt;=A303),1,0)</f>
        <v>0</v>
      </c>
      <c r="Y303" s="35" t="n">
        <f aca="false">S303*X303</f>
        <v>0</v>
      </c>
      <c r="AA303" s="89" t="n">
        <f aca="false">F303*G303</f>
        <v>0</v>
      </c>
      <c r="AB303" s="89" t="n">
        <f aca="false">$F303*H303</f>
        <v>0</v>
      </c>
      <c r="AC303" s="89" t="n">
        <f aca="false">$F303*I303</f>
        <v>0</v>
      </c>
      <c r="AD303" s="89" t="n">
        <f aca="false">$F303*J303</f>
        <v>0</v>
      </c>
      <c r="AE303" s="89" t="n">
        <f aca="false">$F303*K303</f>
        <v>0</v>
      </c>
      <c r="AF303" s="89" t="n">
        <f aca="false">$F303*L303</f>
        <v>0</v>
      </c>
      <c r="AG303" s="89" t="n">
        <f aca="false">$F303*M303</f>
        <v>0</v>
      </c>
      <c r="AH303" s="89" t="n">
        <f aca="false">$F303*N303</f>
        <v>0</v>
      </c>
      <c r="AI303" s="89" t="n">
        <f aca="false">F303*O303</f>
        <v>0</v>
      </c>
      <c r="AJ303" s="93"/>
      <c r="AK303" s="89" t="n">
        <f aca="false">CHOOSE($G$3,AB303-AC303,AC303-AB303)</f>
        <v>0</v>
      </c>
      <c r="AL303" s="89" t="n">
        <f aca="false">CHOOSE($G$3,AE303-AF303,AF303-AE303)</f>
        <v>0</v>
      </c>
      <c r="AM303" s="89" t="n">
        <f aca="false">CHOOSE($G$3,AH303-AI303,AI303-AH303)</f>
        <v>0</v>
      </c>
      <c r="AN303" s="103" t="n">
        <f aca="false">SUM(AK303:AM303)</f>
        <v>0</v>
      </c>
      <c r="AP303" s="89" t="n">
        <f aca="false">CHOOSE($G$3,AA303-AB303,AB303-AA303)</f>
        <v>0</v>
      </c>
      <c r="AQ303" s="89" t="n">
        <f aca="false">CHOOSE($G$3,AD303-AE303,AE303-AD303)</f>
        <v>0</v>
      </c>
      <c r="AR303" s="89" t="n">
        <f aca="false">CHOOSE($G$3,AG303-AH303,AH303-AG303)</f>
        <v>0</v>
      </c>
      <c r="AS303" s="103" t="n">
        <f aca="false">AP303+AQ303+AR303</f>
        <v>0</v>
      </c>
      <c r="AT303" s="103"/>
      <c r="AU303" s="90" t="n">
        <f aca="false">AS303+AN303</f>
        <v>0</v>
      </c>
      <c r="AW303" s="90" t="n">
        <f aca="false">AI303+AF303+AC303</f>
        <v>0</v>
      </c>
      <c r="AX303" s="104"/>
    </row>
    <row r="304" customFormat="false" ht="12" hidden="false" customHeight="true" outlineLevel="0" collapsed="false">
      <c r="A304" s="94" t="n">
        <f aca="false">EDATE(A303,1)</f>
        <v>45778</v>
      </c>
      <c r="B304" s="95" t="n">
        <f aca="false">VLOOKUP(MONTH(A304),Volumes,3)</f>
        <v>10000</v>
      </c>
      <c r="C304" s="96"/>
      <c r="D304" s="97" t="n">
        <f aca="false">B304+C304</f>
        <v>10000</v>
      </c>
      <c r="E304" s="84" t="n">
        <f aca="false">IF(X304=0,0,IF(AND(X304=1,$H$3=1),D304*S304,IF($H$3=2,D304,"N/A")))</f>
        <v>0</v>
      </c>
      <c r="F304" s="84" t="n">
        <f aca="false">E304*W304</f>
        <v>0</v>
      </c>
      <c r="G304" s="32" t="n">
        <f aca="false">VLOOKUP($A304,Table,MATCH(G$4,Curves,0))</f>
        <v>4.0375</v>
      </c>
      <c r="H304" s="98" t="n">
        <f aca="false">G304</f>
        <v>4.0375</v>
      </c>
      <c r="I304" s="99" t="n">
        <f aca="false">H304</f>
        <v>4.0375</v>
      </c>
      <c r="J304" s="32" t="n">
        <f aca="false">VLOOKUP($A304,Table,MATCH(J$4,Curves,0))</f>
        <v>0</v>
      </c>
      <c r="K304" s="98" t="n">
        <f aca="false">J304</f>
        <v>0</v>
      </c>
      <c r="L304" s="99" t="n">
        <f aca="false">K304</f>
        <v>0</v>
      </c>
      <c r="M304" s="32" t="n">
        <f aca="false">VLOOKUP($A304,Table,MATCH(M$4,Curves,0))</f>
        <v>0</v>
      </c>
      <c r="N304" s="98" t="n">
        <f aca="false">VLOOKUP($A304,Table,MATCH(N$4,Curves,0))</f>
        <v>0.02</v>
      </c>
      <c r="O304" s="99" t="n">
        <f aca="false">N304</f>
        <v>0.02</v>
      </c>
      <c r="P304" s="100"/>
      <c r="Q304" s="99" t="n">
        <f aca="false">O304+L304+I304</f>
        <v>4.0575</v>
      </c>
      <c r="R304" s="100"/>
      <c r="S304" s="35" t="n">
        <f aca="false">A305-A304</f>
        <v>31</v>
      </c>
      <c r="T304" s="101" t="n">
        <f aca="false">CHOOSE(F$3,A305+24,A304)</f>
        <v>45833</v>
      </c>
      <c r="U304" s="35" t="n">
        <f aca="false">T304-C$3</f>
        <v>9059</v>
      </c>
      <c r="V304" s="32" t="n">
        <f aca="false">VLOOKUP($A304,Table,MATCH(V$4,Curves,0))</f>
        <v>0.070859002456139</v>
      </c>
      <c r="W304" s="102" t="n">
        <f aca="false">1/(1+CHOOSE(F$3,(V305+($K$3/10000))/2,(V304+($K$3/10000))/2))^(2*U304/365.25)</f>
        <v>0.177809616475543</v>
      </c>
      <c r="X304" s="35" t="n">
        <f aca="false">IF(AND(mthbeg&lt;=A304,mthend&gt;=A304),1,0)</f>
        <v>0</v>
      </c>
      <c r="Y304" s="35" t="n">
        <f aca="false">S304*X304</f>
        <v>0</v>
      </c>
      <c r="AA304" s="89" t="n">
        <f aca="false">F304*G304</f>
        <v>0</v>
      </c>
      <c r="AB304" s="89" t="n">
        <f aca="false">$F304*H304</f>
        <v>0</v>
      </c>
      <c r="AC304" s="89" t="n">
        <f aca="false">$F304*I304</f>
        <v>0</v>
      </c>
      <c r="AD304" s="89" t="n">
        <f aca="false">$F304*J304</f>
        <v>0</v>
      </c>
      <c r="AE304" s="89" t="n">
        <f aca="false">$F304*K304</f>
        <v>0</v>
      </c>
      <c r="AF304" s="89" t="n">
        <f aca="false">$F304*L304</f>
        <v>0</v>
      </c>
      <c r="AG304" s="89" t="n">
        <f aca="false">$F304*M304</f>
        <v>0</v>
      </c>
      <c r="AH304" s="89" t="n">
        <f aca="false">$F304*N304</f>
        <v>0</v>
      </c>
      <c r="AI304" s="89" t="n">
        <f aca="false">F304*O304</f>
        <v>0</v>
      </c>
      <c r="AJ304" s="93"/>
      <c r="AK304" s="89" t="n">
        <f aca="false">CHOOSE($G$3,AB304-AC304,AC304-AB304)</f>
        <v>0</v>
      </c>
      <c r="AL304" s="89" t="n">
        <f aca="false">CHOOSE($G$3,AE304-AF304,AF304-AE304)</f>
        <v>0</v>
      </c>
      <c r="AM304" s="89" t="n">
        <f aca="false">CHOOSE($G$3,AH304-AI304,AI304-AH304)</f>
        <v>0</v>
      </c>
      <c r="AN304" s="103" t="n">
        <f aca="false">SUM(AK304:AM304)</f>
        <v>0</v>
      </c>
      <c r="AP304" s="89" t="n">
        <f aca="false">CHOOSE($G$3,AA304-AB304,AB304-AA304)</f>
        <v>0</v>
      </c>
      <c r="AQ304" s="89" t="n">
        <f aca="false">CHOOSE($G$3,AD304-AE304,AE304-AD304)</f>
        <v>0</v>
      </c>
      <c r="AR304" s="89" t="n">
        <f aca="false">CHOOSE($G$3,AG304-AH304,AH304-AG304)</f>
        <v>0</v>
      </c>
      <c r="AS304" s="103" t="n">
        <f aca="false">AP304+AQ304+AR304</f>
        <v>0</v>
      </c>
      <c r="AT304" s="103"/>
      <c r="AU304" s="90" t="n">
        <f aca="false">AS304+AN304</f>
        <v>0</v>
      </c>
      <c r="AW304" s="90" t="n">
        <f aca="false">AI304+AF304+AC304</f>
        <v>0</v>
      </c>
      <c r="AX304" s="104"/>
    </row>
    <row r="305" customFormat="false" ht="12" hidden="false" customHeight="true" outlineLevel="0" collapsed="false">
      <c r="A305" s="94" t="n">
        <f aca="false">EDATE(A304,1)</f>
        <v>45809</v>
      </c>
      <c r="B305" s="95" t="n">
        <f aca="false">VLOOKUP(MONTH(A305),Volumes,3)</f>
        <v>10000</v>
      </c>
      <c r="C305" s="96"/>
      <c r="D305" s="97" t="n">
        <f aca="false">B305+C305</f>
        <v>10000</v>
      </c>
      <c r="E305" s="84" t="n">
        <f aca="false">IF(X305=0,0,IF(AND(X305=1,$H$3=1),D305*S305,IF($H$3=2,D305,"N/A")))</f>
        <v>0</v>
      </c>
      <c r="F305" s="84" t="n">
        <f aca="false">E305*W305</f>
        <v>0</v>
      </c>
      <c r="G305" s="32" t="n">
        <f aca="false">VLOOKUP($A305,Table,MATCH(G$4,Curves,0))</f>
        <v>4.0375</v>
      </c>
      <c r="H305" s="98" t="n">
        <f aca="false">G305</f>
        <v>4.0375</v>
      </c>
      <c r="I305" s="99" t="n">
        <f aca="false">H305</f>
        <v>4.0375</v>
      </c>
      <c r="J305" s="32" t="n">
        <f aca="false">VLOOKUP($A305,Table,MATCH(J$4,Curves,0))</f>
        <v>0</v>
      </c>
      <c r="K305" s="98" t="n">
        <f aca="false">J305</f>
        <v>0</v>
      </c>
      <c r="L305" s="99" t="n">
        <f aca="false">K305</f>
        <v>0</v>
      </c>
      <c r="M305" s="32" t="n">
        <f aca="false">VLOOKUP($A305,Table,MATCH(M$4,Curves,0))</f>
        <v>0</v>
      </c>
      <c r="N305" s="98" t="n">
        <f aca="false">VLOOKUP($A305,Table,MATCH(N$4,Curves,0))</f>
        <v>0.02</v>
      </c>
      <c r="O305" s="99" t="n">
        <f aca="false">N305</f>
        <v>0.02</v>
      </c>
      <c r="P305" s="100"/>
      <c r="Q305" s="99" t="n">
        <f aca="false">O305+L305+I305</f>
        <v>4.0575</v>
      </c>
      <c r="R305" s="100"/>
      <c r="S305" s="35" t="n">
        <f aca="false">A306-A305</f>
        <v>30</v>
      </c>
      <c r="T305" s="101" t="n">
        <f aca="false">CHOOSE(F$3,A306+24,A305)</f>
        <v>45863</v>
      </c>
      <c r="U305" s="35" t="n">
        <f aca="false">T305-C$3</f>
        <v>9089</v>
      </c>
      <c r="V305" s="32" t="n">
        <f aca="false">VLOOKUP($A305,Table,MATCH(V$4,Curves,0))</f>
        <v>0.070859002456139</v>
      </c>
      <c r="W305" s="102" t="n">
        <f aca="false">1/(1+CHOOSE(F$3,(V306+($K$3/10000))/2,(V305+($K$3/10000))/2))^(2*U305/365.25)</f>
        <v>0.176795570218974</v>
      </c>
      <c r="X305" s="35" t="n">
        <f aca="false">IF(AND(mthbeg&lt;=A305,mthend&gt;=A305),1,0)</f>
        <v>0</v>
      </c>
      <c r="Y305" s="35" t="n">
        <f aca="false">S305*X305</f>
        <v>0</v>
      </c>
      <c r="AA305" s="89" t="n">
        <f aca="false">F305*G305</f>
        <v>0</v>
      </c>
      <c r="AB305" s="89" t="n">
        <f aca="false">$F305*H305</f>
        <v>0</v>
      </c>
      <c r="AC305" s="89" t="n">
        <f aca="false">$F305*I305</f>
        <v>0</v>
      </c>
      <c r="AD305" s="89" t="n">
        <f aca="false">$F305*J305</f>
        <v>0</v>
      </c>
      <c r="AE305" s="89" t="n">
        <f aca="false">$F305*K305</f>
        <v>0</v>
      </c>
      <c r="AF305" s="89" t="n">
        <f aca="false">$F305*L305</f>
        <v>0</v>
      </c>
      <c r="AG305" s="89" t="n">
        <f aca="false">$F305*M305</f>
        <v>0</v>
      </c>
      <c r="AH305" s="89" t="n">
        <f aca="false">$F305*N305</f>
        <v>0</v>
      </c>
      <c r="AI305" s="89" t="n">
        <f aca="false">F305*O305</f>
        <v>0</v>
      </c>
      <c r="AJ305" s="93"/>
      <c r="AK305" s="89" t="n">
        <f aca="false">CHOOSE($G$3,AB305-AC305,AC305-AB305)</f>
        <v>0</v>
      </c>
      <c r="AL305" s="89" t="n">
        <f aca="false">CHOOSE($G$3,AE305-AF305,AF305-AE305)</f>
        <v>0</v>
      </c>
      <c r="AM305" s="89" t="n">
        <f aca="false">CHOOSE($G$3,AH305-AI305,AI305-AH305)</f>
        <v>0</v>
      </c>
      <c r="AN305" s="103" t="n">
        <f aca="false">SUM(AK305:AM305)</f>
        <v>0</v>
      </c>
      <c r="AP305" s="89" t="n">
        <f aca="false">CHOOSE($G$3,AA305-AB305,AB305-AA305)</f>
        <v>0</v>
      </c>
      <c r="AQ305" s="89" t="n">
        <f aca="false">CHOOSE($G$3,AD305-AE305,AE305-AD305)</f>
        <v>0</v>
      </c>
      <c r="AR305" s="89" t="n">
        <f aca="false">CHOOSE($G$3,AG305-AH305,AH305-AG305)</f>
        <v>0</v>
      </c>
      <c r="AS305" s="103" t="n">
        <f aca="false">AP305+AQ305+AR305</f>
        <v>0</v>
      </c>
      <c r="AT305" s="103"/>
      <c r="AU305" s="90" t="n">
        <f aca="false">AS305+AN305</f>
        <v>0</v>
      </c>
      <c r="AW305" s="90" t="n">
        <f aca="false">AI305+AF305+AC305</f>
        <v>0</v>
      </c>
      <c r="AX305" s="104"/>
    </row>
    <row r="306" customFormat="false" ht="12" hidden="false" customHeight="true" outlineLevel="0" collapsed="false">
      <c r="A306" s="94" t="n">
        <f aca="false">EDATE(A305,1)</f>
        <v>45839</v>
      </c>
      <c r="B306" s="95" t="n">
        <f aca="false">VLOOKUP(MONTH(A306),Volumes,3)</f>
        <v>10000</v>
      </c>
      <c r="C306" s="96"/>
      <c r="D306" s="97" t="n">
        <f aca="false">B306+C306</f>
        <v>10000</v>
      </c>
      <c r="E306" s="84" t="n">
        <f aca="false">IF(X306=0,0,IF(AND(X306=1,$H$3=1),D306*S306,IF($H$3=2,D306,"N/A")))</f>
        <v>0</v>
      </c>
      <c r="F306" s="84" t="n">
        <f aca="false">E306*W306</f>
        <v>0</v>
      </c>
      <c r="G306" s="32" t="n">
        <f aca="false">VLOOKUP($A306,Table,MATCH(G$4,Curves,0))</f>
        <v>4.0375</v>
      </c>
      <c r="H306" s="98" t="n">
        <f aca="false">G306</f>
        <v>4.0375</v>
      </c>
      <c r="I306" s="99" t="n">
        <f aca="false">H306</f>
        <v>4.0375</v>
      </c>
      <c r="J306" s="32" t="n">
        <f aca="false">VLOOKUP($A306,Table,MATCH(J$4,Curves,0))</f>
        <v>0</v>
      </c>
      <c r="K306" s="98" t="n">
        <f aca="false">J306</f>
        <v>0</v>
      </c>
      <c r="L306" s="99" t="n">
        <f aca="false">K306</f>
        <v>0</v>
      </c>
      <c r="M306" s="32" t="n">
        <f aca="false">VLOOKUP($A306,Table,MATCH(M$4,Curves,0))</f>
        <v>0</v>
      </c>
      <c r="N306" s="98" t="n">
        <f aca="false">VLOOKUP($A306,Table,MATCH(N$4,Curves,0))</f>
        <v>0.02</v>
      </c>
      <c r="O306" s="99" t="n">
        <f aca="false">N306</f>
        <v>0.02</v>
      </c>
      <c r="P306" s="100"/>
      <c r="Q306" s="99" t="n">
        <f aca="false">O306+L306+I306</f>
        <v>4.0575</v>
      </c>
      <c r="R306" s="100"/>
      <c r="S306" s="35" t="n">
        <f aca="false">A307-A306</f>
        <v>31</v>
      </c>
      <c r="T306" s="101" t="n">
        <f aca="false">CHOOSE(F$3,A307+24,A306)</f>
        <v>45894</v>
      </c>
      <c r="U306" s="35" t="n">
        <f aca="false">T306-C$3</f>
        <v>9120</v>
      </c>
      <c r="V306" s="32" t="n">
        <f aca="false">VLOOKUP($A306,Table,MATCH(V$4,Curves,0))</f>
        <v>0.070859002456139</v>
      </c>
      <c r="W306" s="102" t="n">
        <f aca="false">1/(1+CHOOSE(F$3,(V307+($K$3/10000))/2,(V306+($K$3/10000))/2))^(2*U306/365.25)</f>
        <v>0.175753797497036</v>
      </c>
      <c r="X306" s="35" t="n">
        <f aca="false">IF(AND(mthbeg&lt;=A306,mthend&gt;=A306),1,0)</f>
        <v>0</v>
      </c>
      <c r="Y306" s="35" t="n">
        <f aca="false">S306*X306</f>
        <v>0</v>
      </c>
      <c r="AA306" s="89" t="n">
        <f aca="false">F306*G306</f>
        <v>0</v>
      </c>
      <c r="AB306" s="89" t="n">
        <f aca="false">$F306*H306</f>
        <v>0</v>
      </c>
      <c r="AC306" s="89" t="n">
        <f aca="false">$F306*I306</f>
        <v>0</v>
      </c>
      <c r="AD306" s="89" t="n">
        <f aca="false">$F306*J306</f>
        <v>0</v>
      </c>
      <c r="AE306" s="89" t="n">
        <f aca="false">$F306*K306</f>
        <v>0</v>
      </c>
      <c r="AF306" s="89" t="n">
        <f aca="false">$F306*L306</f>
        <v>0</v>
      </c>
      <c r="AG306" s="89" t="n">
        <f aca="false">$F306*M306</f>
        <v>0</v>
      </c>
      <c r="AH306" s="89" t="n">
        <f aca="false">$F306*N306</f>
        <v>0</v>
      </c>
      <c r="AI306" s="89" t="n">
        <f aca="false">F306*O306</f>
        <v>0</v>
      </c>
      <c r="AJ306" s="93"/>
      <c r="AK306" s="89" t="n">
        <f aca="false">CHOOSE($G$3,AB306-AC306,AC306-AB306)</f>
        <v>0</v>
      </c>
      <c r="AL306" s="89" t="n">
        <f aca="false">CHOOSE($G$3,AE306-AF306,AF306-AE306)</f>
        <v>0</v>
      </c>
      <c r="AM306" s="89" t="n">
        <f aca="false">CHOOSE($G$3,AH306-AI306,AI306-AH306)</f>
        <v>0</v>
      </c>
      <c r="AN306" s="103" t="n">
        <f aca="false">SUM(AK306:AM306)</f>
        <v>0</v>
      </c>
      <c r="AP306" s="89" t="n">
        <f aca="false">CHOOSE($G$3,AA306-AB306,AB306-AA306)</f>
        <v>0</v>
      </c>
      <c r="AQ306" s="89" t="n">
        <f aca="false">CHOOSE($G$3,AD306-AE306,AE306-AD306)</f>
        <v>0</v>
      </c>
      <c r="AR306" s="89" t="n">
        <f aca="false">CHOOSE($G$3,AG306-AH306,AH306-AG306)</f>
        <v>0</v>
      </c>
      <c r="AS306" s="103" t="n">
        <f aca="false">AP306+AQ306+AR306</f>
        <v>0</v>
      </c>
      <c r="AT306" s="103"/>
      <c r="AU306" s="90" t="n">
        <f aca="false">AS306+AN306</f>
        <v>0</v>
      </c>
      <c r="AW306" s="90" t="n">
        <f aca="false">AI306+AF306+AC306</f>
        <v>0</v>
      </c>
      <c r="AX306" s="104"/>
    </row>
    <row r="307" customFormat="false" ht="12" hidden="false" customHeight="true" outlineLevel="0" collapsed="false">
      <c r="A307" s="94" t="n">
        <f aca="false">EDATE(A306,1)</f>
        <v>45870</v>
      </c>
      <c r="B307" s="95" t="n">
        <f aca="false">VLOOKUP(MONTH(A307),Volumes,3)</f>
        <v>10000</v>
      </c>
      <c r="C307" s="96"/>
      <c r="D307" s="97" t="n">
        <f aca="false">B307+C307</f>
        <v>10000</v>
      </c>
      <c r="E307" s="84" t="n">
        <f aca="false">IF(X307=0,0,IF(AND(X307=1,$H$3=1),D307*S307,IF($H$3=2,D307,"N/A")))</f>
        <v>0</v>
      </c>
      <c r="F307" s="84" t="n">
        <f aca="false">E307*W307</f>
        <v>0</v>
      </c>
      <c r="G307" s="32" t="n">
        <f aca="false">VLOOKUP($A307,Table,MATCH(G$4,Curves,0))</f>
        <v>4.0375</v>
      </c>
      <c r="H307" s="98" t="n">
        <f aca="false">G307</f>
        <v>4.0375</v>
      </c>
      <c r="I307" s="99" t="n">
        <f aca="false">H307</f>
        <v>4.0375</v>
      </c>
      <c r="J307" s="32" t="n">
        <f aca="false">VLOOKUP($A307,Table,MATCH(J$4,Curves,0))</f>
        <v>0</v>
      </c>
      <c r="K307" s="98" t="n">
        <f aca="false">J307</f>
        <v>0</v>
      </c>
      <c r="L307" s="99" t="n">
        <f aca="false">K307</f>
        <v>0</v>
      </c>
      <c r="M307" s="32" t="n">
        <f aca="false">VLOOKUP($A307,Table,MATCH(M$4,Curves,0))</f>
        <v>0</v>
      </c>
      <c r="N307" s="98" t="n">
        <f aca="false">VLOOKUP($A307,Table,MATCH(N$4,Curves,0))</f>
        <v>0.02</v>
      </c>
      <c r="O307" s="99" t="n">
        <f aca="false">N307</f>
        <v>0.02</v>
      </c>
      <c r="P307" s="100"/>
      <c r="Q307" s="99" t="n">
        <f aca="false">O307+L307+I307</f>
        <v>4.0575</v>
      </c>
      <c r="R307" s="100"/>
      <c r="S307" s="35" t="n">
        <f aca="false">A308-A307</f>
        <v>31</v>
      </c>
      <c r="T307" s="101" t="n">
        <f aca="false">CHOOSE(F$3,A308+24,A307)</f>
        <v>45925</v>
      </c>
      <c r="U307" s="35" t="n">
        <f aca="false">T307-C$3</f>
        <v>9151</v>
      </c>
      <c r="V307" s="32" t="n">
        <f aca="false">VLOOKUP($A307,Table,MATCH(V$4,Curves,0))</f>
        <v>0.070859002456139</v>
      </c>
      <c r="W307" s="102" t="n">
        <f aca="false">1/(1+CHOOSE(F$3,(V308+($K$3/10000))/2,(V307+($K$3/10000))/2))^(2*U307/365.25)</f>
        <v>0.174718163449289</v>
      </c>
      <c r="X307" s="35" t="n">
        <f aca="false">IF(AND(mthbeg&lt;=A307,mthend&gt;=A307),1,0)</f>
        <v>0</v>
      </c>
      <c r="Y307" s="35" t="n">
        <f aca="false">S307*X307</f>
        <v>0</v>
      </c>
      <c r="AA307" s="89" t="n">
        <f aca="false">F307*G307</f>
        <v>0</v>
      </c>
      <c r="AB307" s="89" t="n">
        <f aca="false">$F307*H307</f>
        <v>0</v>
      </c>
      <c r="AC307" s="89" t="n">
        <f aca="false">$F307*I307</f>
        <v>0</v>
      </c>
      <c r="AD307" s="89" t="n">
        <f aca="false">$F307*J307</f>
        <v>0</v>
      </c>
      <c r="AE307" s="89" t="n">
        <f aca="false">$F307*K307</f>
        <v>0</v>
      </c>
      <c r="AF307" s="89" t="n">
        <f aca="false">$F307*L307</f>
        <v>0</v>
      </c>
      <c r="AG307" s="89" t="n">
        <f aca="false">$F307*M307</f>
        <v>0</v>
      </c>
      <c r="AH307" s="89" t="n">
        <f aca="false">$F307*N307</f>
        <v>0</v>
      </c>
      <c r="AI307" s="89" t="n">
        <f aca="false">F307*O307</f>
        <v>0</v>
      </c>
      <c r="AJ307" s="93"/>
      <c r="AK307" s="89" t="n">
        <f aca="false">CHOOSE($G$3,AB307-AC307,AC307-AB307)</f>
        <v>0</v>
      </c>
      <c r="AL307" s="89" t="n">
        <f aca="false">CHOOSE($G$3,AE307-AF307,AF307-AE307)</f>
        <v>0</v>
      </c>
      <c r="AM307" s="89" t="n">
        <f aca="false">CHOOSE($G$3,AH307-AI307,AI307-AH307)</f>
        <v>0</v>
      </c>
      <c r="AN307" s="103" t="n">
        <f aca="false">SUM(AK307:AM307)</f>
        <v>0</v>
      </c>
      <c r="AP307" s="89" t="n">
        <f aca="false">CHOOSE($G$3,AA307-AB307,AB307-AA307)</f>
        <v>0</v>
      </c>
      <c r="AQ307" s="89" t="n">
        <f aca="false">CHOOSE($G$3,AD307-AE307,AE307-AD307)</f>
        <v>0</v>
      </c>
      <c r="AR307" s="89" t="n">
        <f aca="false">CHOOSE($G$3,AG307-AH307,AH307-AG307)</f>
        <v>0</v>
      </c>
      <c r="AS307" s="103" t="n">
        <f aca="false">AP307+AQ307+AR307</f>
        <v>0</v>
      </c>
      <c r="AT307" s="103"/>
      <c r="AU307" s="90" t="n">
        <f aca="false">AS307+AN307</f>
        <v>0</v>
      </c>
      <c r="AW307" s="90" t="n">
        <f aca="false">AI307+AF307+AC307</f>
        <v>0</v>
      </c>
      <c r="AX307" s="104"/>
    </row>
    <row r="308" customFormat="false" ht="12" hidden="false" customHeight="true" outlineLevel="0" collapsed="false">
      <c r="A308" s="94" t="n">
        <f aca="false">EDATE(A307,1)</f>
        <v>45901</v>
      </c>
      <c r="B308" s="95" t="n">
        <f aca="false">VLOOKUP(MONTH(A308),Volumes,3)</f>
        <v>10000</v>
      </c>
      <c r="C308" s="96"/>
      <c r="D308" s="97" t="n">
        <f aca="false">B308+C308</f>
        <v>10000</v>
      </c>
      <c r="E308" s="84" t="n">
        <f aca="false">IF(X308=0,0,IF(AND(X308=1,$H$3=1),D308*S308,IF($H$3=2,D308,"N/A")))</f>
        <v>0</v>
      </c>
      <c r="F308" s="84" t="n">
        <f aca="false">E308*W308</f>
        <v>0</v>
      </c>
      <c r="G308" s="32" t="n">
        <f aca="false">VLOOKUP($A308,Table,MATCH(G$4,Curves,0))</f>
        <v>4.0375</v>
      </c>
      <c r="H308" s="98" t="n">
        <f aca="false">G308</f>
        <v>4.0375</v>
      </c>
      <c r="I308" s="99" t="n">
        <f aca="false">H308</f>
        <v>4.0375</v>
      </c>
      <c r="J308" s="32" t="n">
        <f aca="false">VLOOKUP($A308,Table,MATCH(J$4,Curves,0))</f>
        <v>0</v>
      </c>
      <c r="K308" s="98" t="n">
        <f aca="false">J308</f>
        <v>0</v>
      </c>
      <c r="L308" s="99" t="n">
        <f aca="false">K308</f>
        <v>0</v>
      </c>
      <c r="M308" s="32" t="n">
        <f aca="false">VLOOKUP($A308,Table,MATCH(M$4,Curves,0))</f>
        <v>0</v>
      </c>
      <c r="N308" s="98" t="n">
        <f aca="false">VLOOKUP($A308,Table,MATCH(N$4,Curves,0))</f>
        <v>0.02</v>
      </c>
      <c r="O308" s="99" t="n">
        <f aca="false">N308</f>
        <v>0.02</v>
      </c>
      <c r="P308" s="100"/>
      <c r="Q308" s="99" t="n">
        <f aca="false">O308+L308+I308</f>
        <v>4.0575</v>
      </c>
      <c r="R308" s="100"/>
      <c r="S308" s="35" t="n">
        <f aca="false">A309-A308</f>
        <v>30</v>
      </c>
      <c r="T308" s="101" t="n">
        <f aca="false">CHOOSE(F$3,A309+24,A308)</f>
        <v>45955</v>
      </c>
      <c r="U308" s="35" t="n">
        <f aca="false">T308-C$3</f>
        <v>9181</v>
      </c>
      <c r="V308" s="32" t="n">
        <f aca="false">VLOOKUP($A308,Table,MATCH(V$4,Curves,0))</f>
        <v>0.070859002456139</v>
      </c>
      <c r="W308" s="102" t="n">
        <f aca="false">1/(1+CHOOSE(F$3,(V309+($K$3/10000))/2,(V308+($K$3/10000))/2))^(2*U308/365.25)</f>
        <v>0.173721747714797</v>
      </c>
      <c r="X308" s="35" t="n">
        <f aca="false">IF(AND(mthbeg&lt;=A308,mthend&gt;=A308),1,0)</f>
        <v>0</v>
      </c>
      <c r="Y308" s="35" t="n">
        <f aca="false">S308*X308</f>
        <v>0</v>
      </c>
      <c r="AA308" s="89" t="n">
        <f aca="false">F308*G308</f>
        <v>0</v>
      </c>
      <c r="AB308" s="89" t="n">
        <f aca="false">$F308*H308</f>
        <v>0</v>
      </c>
      <c r="AC308" s="89" t="n">
        <f aca="false">$F308*I308</f>
        <v>0</v>
      </c>
      <c r="AD308" s="89" t="n">
        <f aca="false">$F308*J308</f>
        <v>0</v>
      </c>
      <c r="AE308" s="89" t="n">
        <f aca="false">$F308*K308</f>
        <v>0</v>
      </c>
      <c r="AF308" s="89" t="n">
        <f aca="false">$F308*L308</f>
        <v>0</v>
      </c>
      <c r="AG308" s="89" t="n">
        <f aca="false">$F308*M308</f>
        <v>0</v>
      </c>
      <c r="AH308" s="89" t="n">
        <f aca="false">$F308*N308</f>
        <v>0</v>
      </c>
      <c r="AI308" s="89" t="n">
        <f aca="false">F308*O308</f>
        <v>0</v>
      </c>
      <c r="AJ308" s="93"/>
      <c r="AK308" s="89" t="n">
        <f aca="false">CHOOSE($G$3,AB308-AC308,AC308-AB308)</f>
        <v>0</v>
      </c>
      <c r="AL308" s="89" t="n">
        <f aca="false">CHOOSE($G$3,AE308-AF308,AF308-AE308)</f>
        <v>0</v>
      </c>
      <c r="AM308" s="89" t="n">
        <f aca="false">CHOOSE($G$3,AH308-AI308,AI308-AH308)</f>
        <v>0</v>
      </c>
      <c r="AN308" s="103" t="n">
        <f aca="false">SUM(AK308:AM308)</f>
        <v>0</v>
      </c>
      <c r="AP308" s="89" t="n">
        <f aca="false">CHOOSE($G$3,AA308-AB308,AB308-AA308)</f>
        <v>0</v>
      </c>
      <c r="AQ308" s="89" t="n">
        <f aca="false">CHOOSE($G$3,AD308-AE308,AE308-AD308)</f>
        <v>0</v>
      </c>
      <c r="AR308" s="89" t="n">
        <f aca="false">CHOOSE($G$3,AG308-AH308,AH308-AG308)</f>
        <v>0</v>
      </c>
      <c r="AS308" s="103" t="n">
        <f aca="false">AP308+AQ308+AR308</f>
        <v>0</v>
      </c>
      <c r="AT308" s="103"/>
      <c r="AU308" s="90" t="n">
        <f aca="false">AS308+AN308</f>
        <v>0</v>
      </c>
      <c r="AW308" s="90" t="n">
        <f aca="false">AI308+AF308+AC308</f>
        <v>0</v>
      </c>
      <c r="AX308" s="104"/>
    </row>
    <row r="309" customFormat="false" ht="12" hidden="false" customHeight="true" outlineLevel="0" collapsed="false">
      <c r="A309" s="94" t="n">
        <f aca="false">EDATE(A308,1)</f>
        <v>45931</v>
      </c>
      <c r="B309" s="95" t="n">
        <f aca="false">VLOOKUP(MONTH(A309),Volumes,3)</f>
        <v>10000</v>
      </c>
      <c r="C309" s="96"/>
      <c r="D309" s="97" t="n">
        <f aca="false">B309+C309</f>
        <v>10000</v>
      </c>
      <c r="E309" s="84" t="n">
        <f aca="false">IF(X309=0,0,IF(AND(X309=1,$H$3=1),D309*S309,IF($H$3=2,D309,"N/A")))</f>
        <v>0</v>
      </c>
      <c r="F309" s="84" t="n">
        <f aca="false">E309*W309</f>
        <v>0</v>
      </c>
      <c r="G309" s="32" t="n">
        <f aca="false">VLOOKUP($A309,Table,MATCH(G$4,Curves,0))</f>
        <v>4.0375</v>
      </c>
      <c r="H309" s="98" t="n">
        <f aca="false">G309</f>
        <v>4.0375</v>
      </c>
      <c r="I309" s="99" t="n">
        <f aca="false">H309</f>
        <v>4.0375</v>
      </c>
      <c r="J309" s="32" t="n">
        <f aca="false">VLOOKUP($A309,Table,MATCH(J$4,Curves,0))</f>
        <v>0</v>
      </c>
      <c r="K309" s="98" t="n">
        <f aca="false">J309</f>
        <v>0</v>
      </c>
      <c r="L309" s="99" t="n">
        <f aca="false">K309</f>
        <v>0</v>
      </c>
      <c r="M309" s="32" t="n">
        <f aca="false">VLOOKUP($A309,Table,MATCH(M$4,Curves,0))</f>
        <v>0</v>
      </c>
      <c r="N309" s="98" t="n">
        <f aca="false">VLOOKUP($A309,Table,MATCH(N$4,Curves,0))</f>
        <v>0.02</v>
      </c>
      <c r="O309" s="99" t="n">
        <f aca="false">N309</f>
        <v>0.02</v>
      </c>
      <c r="P309" s="100"/>
      <c r="Q309" s="99" t="n">
        <f aca="false">O309+L309+I309</f>
        <v>4.0575</v>
      </c>
      <c r="R309" s="100"/>
      <c r="S309" s="35" t="n">
        <f aca="false">A310-A309</f>
        <v>31</v>
      </c>
      <c r="T309" s="101" t="n">
        <f aca="false">CHOOSE(F$3,A310+24,A309)</f>
        <v>45986</v>
      </c>
      <c r="U309" s="35" t="n">
        <f aca="false">T309-C$3</f>
        <v>9212</v>
      </c>
      <c r="V309" s="32" t="n">
        <f aca="false">VLOOKUP($A309,Table,MATCH(V$4,Curves,0))</f>
        <v>0.070859002456139</v>
      </c>
      <c r="W309" s="102" t="n">
        <f aca="false">1/(1+CHOOSE(F$3,(V310+($K$3/10000))/2,(V309+($K$3/10000))/2))^(2*U309/365.25)</f>
        <v>0.172698087575843</v>
      </c>
      <c r="X309" s="35" t="n">
        <f aca="false">IF(AND(mthbeg&lt;=A309,mthend&gt;=A309),1,0)</f>
        <v>0</v>
      </c>
      <c r="Y309" s="35" t="n">
        <f aca="false">S309*X309</f>
        <v>0</v>
      </c>
      <c r="AA309" s="89" t="n">
        <f aca="false">F309*G309</f>
        <v>0</v>
      </c>
      <c r="AB309" s="89" t="n">
        <f aca="false">$F309*H309</f>
        <v>0</v>
      </c>
      <c r="AC309" s="89" t="n">
        <f aca="false">$F309*I309</f>
        <v>0</v>
      </c>
      <c r="AD309" s="89" t="n">
        <f aca="false">$F309*J309</f>
        <v>0</v>
      </c>
      <c r="AE309" s="89" t="n">
        <f aca="false">$F309*K309</f>
        <v>0</v>
      </c>
      <c r="AF309" s="89" t="n">
        <f aca="false">$F309*L309</f>
        <v>0</v>
      </c>
      <c r="AG309" s="89" t="n">
        <f aca="false">$F309*M309</f>
        <v>0</v>
      </c>
      <c r="AH309" s="89" t="n">
        <f aca="false">$F309*N309</f>
        <v>0</v>
      </c>
      <c r="AI309" s="89" t="n">
        <f aca="false">F309*O309</f>
        <v>0</v>
      </c>
      <c r="AJ309" s="93"/>
      <c r="AK309" s="89" t="n">
        <f aca="false">CHOOSE($G$3,AB309-AC309,AC309-AB309)</f>
        <v>0</v>
      </c>
      <c r="AL309" s="89" t="n">
        <f aca="false">CHOOSE($G$3,AE309-AF309,AF309-AE309)</f>
        <v>0</v>
      </c>
      <c r="AM309" s="89" t="n">
        <f aca="false">CHOOSE($G$3,AH309-AI309,AI309-AH309)</f>
        <v>0</v>
      </c>
      <c r="AN309" s="103" t="n">
        <f aca="false">SUM(AK309:AM309)</f>
        <v>0</v>
      </c>
      <c r="AP309" s="89" t="n">
        <f aca="false">CHOOSE($G$3,AA309-AB309,AB309-AA309)</f>
        <v>0</v>
      </c>
      <c r="AQ309" s="89" t="n">
        <f aca="false">CHOOSE($G$3,AD309-AE309,AE309-AD309)</f>
        <v>0</v>
      </c>
      <c r="AR309" s="89" t="n">
        <f aca="false">CHOOSE($G$3,AG309-AH309,AH309-AG309)</f>
        <v>0</v>
      </c>
      <c r="AS309" s="103" t="n">
        <f aca="false">AP309+AQ309+AR309</f>
        <v>0</v>
      </c>
      <c r="AT309" s="103"/>
      <c r="AU309" s="90" t="n">
        <f aca="false">AS309+AN309</f>
        <v>0</v>
      </c>
      <c r="AW309" s="90" t="n">
        <f aca="false">AI309+AF309+AC309</f>
        <v>0</v>
      </c>
      <c r="AX309" s="104"/>
    </row>
    <row r="310" customFormat="false" ht="12" hidden="false" customHeight="true" outlineLevel="0" collapsed="false">
      <c r="A310" s="94" t="n">
        <f aca="false">EDATE(A309,1)</f>
        <v>45962</v>
      </c>
      <c r="B310" s="95" t="n">
        <f aca="false">VLOOKUP(MONTH(A310),Volumes,3)</f>
        <v>10000</v>
      </c>
      <c r="C310" s="96"/>
      <c r="D310" s="97" t="n">
        <f aca="false">B310+C310</f>
        <v>10000</v>
      </c>
      <c r="E310" s="84" t="n">
        <f aca="false">IF(X310=0,0,IF(AND(X310=1,$H$3=1),D310*S310,IF($H$3=2,D310,"N/A")))</f>
        <v>0</v>
      </c>
      <c r="F310" s="84" t="n">
        <f aca="false">E310*W310</f>
        <v>0</v>
      </c>
      <c r="G310" s="32" t="n">
        <f aca="false">VLOOKUP($A310,Table,MATCH(G$4,Curves,0))</f>
        <v>4.0375</v>
      </c>
      <c r="H310" s="98" t="n">
        <f aca="false">G310</f>
        <v>4.0375</v>
      </c>
      <c r="I310" s="99" t="n">
        <f aca="false">H310</f>
        <v>4.0375</v>
      </c>
      <c r="J310" s="32" t="n">
        <f aca="false">VLOOKUP($A310,Table,MATCH(J$4,Curves,0))</f>
        <v>0</v>
      </c>
      <c r="K310" s="98" t="n">
        <f aca="false">J310</f>
        <v>0</v>
      </c>
      <c r="L310" s="99" t="n">
        <f aca="false">K310</f>
        <v>0</v>
      </c>
      <c r="M310" s="32" t="n">
        <f aca="false">VLOOKUP($A310,Table,MATCH(M$4,Curves,0))</f>
        <v>0</v>
      </c>
      <c r="N310" s="98" t="n">
        <f aca="false">VLOOKUP($A310,Table,MATCH(N$4,Curves,0))</f>
        <v>0.02</v>
      </c>
      <c r="O310" s="99" t="n">
        <f aca="false">N310</f>
        <v>0.02</v>
      </c>
      <c r="P310" s="100"/>
      <c r="Q310" s="99" t="n">
        <f aca="false">O310+L310+I310</f>
        <v>4.0575</v>
      </c>
      <c r="R310" s="100"/>
      <c r="S310" s="35" t="n">
        <f aca="false">A311-A310</f>
        <v>30</v>
      </c>
      <c r="T310" s="101" t="n">
        <f aca="false">CHOOSE(F$3,A311+24,A310)</f>
        <v>46016</v>
      </c>
      <c r="U310" s="35" t="n">
        <f aca="false">T310-C$3</f>
        <v>9242</v>
      </c>
      <c r="V310" s="32" t="n">
        <f aca="false">VLOOKUP($A310,Table,MATCH(V$4,Curves,0))</f>
        <v>0.070859002456139</v>
      </c>
      <c r="W310" s="102" t="n">
        <f aca="false">1/(1+CHOOSE(F$3,(V311+($K$3/10000))/2,(V310+($K$3/10000))/2))^(2*U310/365.25)</f>
        <v>0.171713192311492</v>
      </c>
      <c r="X310" s="35" t="n">
        <f aca="false">IF(AND(mthbeg&lt;=A310,mthend&gt;=A310),1,0)</f>
        <v>0</v>
      </c>
      <c r="Y310" s="35" t="n">
        <f aca="false">S310*X310</f>
        <v>0</v>
      </c>
      <c r="AA310" s="89" t="n">
        <f aca="false">F310*G310</f>
        <v>0</v>
      </c>
      <c r="AB310" s="89" t="n">
        <f aca="false">$F310*H310</f>
        <v>0</v>
      </c>
      <c r="AC310" s="89" t="n">
        <f aca="false">$F310*I310</f>
        <v>0</v>
      </c>
      <c r="AD310" s="89" t="n">
        <f aca="false">$F310*J310</f>
        <v>0</v>
      </c>
      <c r="AE310" s="89" t="n">
        <f aca="false">$F310*K310</f>
        <v>0</v>
      </c>
      <c r="AF310" s="89" t="n">
        <f aca="false">$F310*L310</f>
        <v>0</v>
      </c>
      <c r="AG310" s="89" t="n">
        <f aca="false">$F310*M310</f>
        <v>0</v>
      </c>
      <c r="AH310" s="89" t="n">
        <f aca="false">$F310*N310</f>
        <v>0</v>
      </c>
      <c r="AI310" s="89" t="n">
        <f aca="false">F310*O310</f>
        <v>0</v>
      </c>
      <c r="AJ310" s="93"/>
      <c r="AK310" s="89" t="n">
        <f aca="false">CHOOSE($G$3,AB310-AC310,AC310-AB310)</f>
        <v>0</v>
      </c>
      <c r="AL310" s="89" t="n">
        <f aca="false">CHOOSE($G$3,AE310-AF310,AF310-AE310)</f>
        <v>0</v>
      </c>
      <c r="AM310" s="89" t="n">
        <f aca="false">CHOOSE($G$3,AH310-AI310,AI310-AH310)</f>
        <v>0</v>
      </c>
      <c r="AN310" s="103" t="n">
        <f aca="false">SUM(AK310:AM310)</f>
        <v>0</v>
      </c>
      <c r="AP310" s="89" t="n">
        <f aca="false">CHOOSE($G$3,AA310-AB310,AB310-AA310)</f>
        <v>0</v>
      </c>
      <c r="AQ310" s="89" t="n">
        <f aca="false">CHOOSE($G$3,AD310-AE310,AE310-AD310)</f>
        <v>0</v>
      </c>
      <c r="AR310" s="89" t="n">
        <f aca="false">CHOOSE($G$3,AG310-AH310,AH310-AG310)</f>
        <v>0</v>
      </c>
      <c r="AS310" s="103" t="n">
        <f aca="false">AP310+AQ310+AR310</f>
        <v>0</v>
      </c>
      <c r="AT310" s="103"/>
      <c r="AU310" s="90" t="n">
        <f aca="false">AS310+AN310</f>
        <v>0</v>
      </c>
      <c r="AW310" s="90" t="n">
        <f aca="false">AI310+AF310+AC310</f>
        <v>0</v>
      </c>
      <c r="AX310" s="104"/>
    </row>
    <row r="311" customFormat="false" ht="12" hidden="false" customHeight="true" outlineLevel="0" collapsed="false">
      <c r="A311" s="94" t="n">
        <f aca="false">EDATE(A310,1)</f>
        <v>45992</v>
      </c>
      <c r="B311" s="95" t="n">
        <f aca="false">VLOOKUP(MONTH(A311),Volumes,3)</f>
        <v>10000</v>
      </c>
      <c r="C311" s="96"/>
      <c r="D311" s="97" t="n">
        <f aca="false">B311+C311</f>
        <v>10000</v>
      </c>
      <c r="E311" s="84" t="n">
        <f aca="false">IF(X311=0,0,IF(AND(X311=1,$H$3=1),D311*S311,IF($H$3=2,D311,"N/A")))</f>
        <v>0</v>
      </c>
      <c r="F311" s="84" t="n">
        <f aca="false">E311*W311</f>
        <v>0</v>
      </c>
      <c r="G311" s="32" t="n">
        <f aca="false">VLOOKUP($A311,Table,MATCH(G$4,Curves,0))</f>
        <v>4.0375</v>
      </c>
      <c r="H311" s="98" t="n">
        <f aca="false">G311</f>
        <v>4.0375</v>
      </c>
      <c r="I311" s="99" t="n">
        <f aca="false">H311</f>
        <v>4.0375</v>
      </c>
      <c r="J311" s="32" t="n">
        <f aca="false">VLOOKUP($A311,Table,MATCH(J$4,Curves,0))</f>
        <v>0</v>
      </c>
      <c r="K311" s="98" t="n">
        <f aca="false">J311</f>
        <v>0</v>
      </c>
      <c r="L311" s="99" t="n">
        <f aca="false">K311</f>
        <v>0</v>
      </c>
      <c r="M311" s="32" t="n">
        <f aca="false">VLOOKUP($A311,Table,MATCH(M$4,Curves,0))</f>
        <v>0</v>
      </c>
      <c r="N311" s="98" t="n">
        <f aca="false">VLOOKUP($A311,Table,MATCH(N$4,Curves,0))</f>
        <v>0.02</v>
      </c>
      <c r="O311" s="99" t="n">
        <f aca="false">N311</f>
        <v>0.02</v>
      </c>
      <c r="P311" s="100"/>
      <c r="Q311" s="99" t="n">
        <f aca="false">O311+L311+I311</f>
        <v>4.0575</v>
      </c>
      <c r="R311" s="100"/>
      <c r="S311" s="35" t="n">
        <f aca="false">A312-A311</f>
        <v>31</v>
      </c>
      <c r="T311" s="101" t="n">
        <f aca="false">CHOOSE(F$3,A312+24,A311)</f>
        <v>46047</v>
      </c>
      <c r="U311" s="35" t="n">
        <f aca="false">T311-C$3</f>
        <v>9273</v>
      </c>
      <c r="V311" s="32" t="n">
        <f aca="false">VLOOKUP($A311,Table,MATCH(V$4,Curves,0))</f>
        <v>0.070859002456139</v>
      </c>
      <c r="W311" s="102" t="n">
        <f aca="false">1/(1+CHOOSE(F$3,(V312+($K$3/10000))/2,(V311+($K$3/10000))/2))^(2*U311/365.25)</f>
        <v>0.170701367640062</v>
      </c>
      <c r="X311" s="35" t="n">
        <f aca="false">IF(AND(mthbeg&lt;=A311,mthend&gt;=A311),1,0)</f>
        <v>0</v>
      </c>
      <c r="Y311" s="35" t="n">
        <f aca="false">S311*X311</f>
        <v>0</v>
      </c>
      <c r="AA311" s="89" t="n">
        <f aca="false">F311*G311</f>
        <v>0</v>
      </c>
      <c r="AB311" s="89" t="n">
        <f aca="false">$F311*H311</f>
        <v>0</v>
      </c>
      <c r="AC311" s="89" t="n">
        <f aca="false">$F311*I311</f>
        <v>0</v>
      </c>
      <c r="AD311" s="89" t="n">
        <f aca="false">$F311*J311</f>
        <v>0</v>
      </c>
      <c r="AE311" s="89" t="n">
        <f aca="false">$F311*K311</f>
        <v>0</v>
      </c>
      <c r="AF311" s="89" t="n">
        <f aca="false">$F311*L311</f>
        <v>0</v>
      </c>
      <c r="AG311" s="89" t="n">
        <f aca="false">$F311*M311</f>
        <v>0</v>
      </c>
      <c r="AH311" s="89" t="n">
        <f aca="false">$F311*N311</f>
        <v>0</v>
      </c>
      <c r="AI311" s="89" t="n">
        <f aca="false">F311*O311</f>
        <v>0</v>
      </c>
      <c r="AJ311" s="93"/>
      <c r="AK311" s="89" t="n">
        <f aca="false">CHOOSE($G$3,AB311-AC311,AC311-AB311)</f>
        <v>0</v>
      </c>
      <c r="AL311" s="89" t="n">
        <f aca="false">CHOOSE($G$3,AE311-AF311,AF311-AE311)</f>
        <v>0</v>
      </c>
      <c r="AM311" s="89" t="n">
        <f aca="false">CHOOSE($G$3,AH311-AI311,AI311-AH311)</f>
        <v>0</v>
      </c>
      <c r="AN311" s="103" t="n">
        <f aca="false">SUM(AK311:AM311)</f>
        <v>0</v>
      </c>
      <c r="AP311" s="89" t="n">
        <f aca="false">CHOOSE($G$3,AA311-AB311,AB311-AA311)</f>
        <v>0</v>
      </c>
      <c r="AQ311" s="89" t="n">
        <f aca="false">CHOOSE($G$3,AD311-AE311,AE311-AD311)</f>
        <v>0</v>
      </c>
      <c r="AR311" s="89" t="n">
        <f aca="false">CHOOSE($G$3,AG311-AH311,AH311-AG311)</f>
        <v>0</v>
      </c>
      <c r="AS311" s="103" t="n">
        <f aca="false">AP311+AQ311+AR311</f>
        <v>0</v>
      </c>
      <c r="AT311" s="103"/>
      <c r="AU311" s="90" t="n">
        <f aca="false">AS311+AN311</f>
        <v>0</v>
      </c>
      <c r="AW311" s="90" t="n">
        <f aca="false">AI311+AF311+AC311</f>
        <v>0</v>
      </c>
      <c r="AX311" s="104"/>
    </row>
    <row r="312" customFormat="false" ht="12" hidden="false" customHeight="true" outlineLevel="0" collapsed="false">
      <c r="A312" s="94" t="n">
        <f aca="false">EDATE(A311,1)</f>
        <v>46023</v>
      </c>
      <c r="B312" s="95" t="n">
        <f aca="false">VLOOKUP(MONTH(A312),Volumes,3)</f>
        <v>10000</v>
      </c>
      <c r="C312" s="96"/>
      <c r="D312" s="97" t="n">
        <f aca="false">B312+C312</f>
        <v>10000</v>
      </c>
      <c r="E312" s="84" t="n">
        <f aca="false">IF(X312=0,0,IF(AND(X312=1,$H$3=1),D312*S312,IF($H$3=2,D312,"N/A")))</f>
        <v>0</v>
      </c>
      <c r="F312" s="84" t="n">
        <f aca="false">E312*W312</f>
        <v>0</v>
      </c>
      <c r="G312" s="32" t="n">
        <f aca="false">VLOOKUP($A312,Table,MATCH(G$4,Curves,0))</f>
        <v>4.0375</v>
      </c>
      <c r="H312" s="98" t="n">
        <f aca="false">G312</f>
        <v>4.0375</v>
      </c>
      <c r="I312" s="99" t="n">
        <f aca="false">H312</f>
        <v>4.0375</v>
      </c>
      <c r="J312" s="32" t="n">
        <f aca="false">VLOOKUP($A312,Table,MATCH(J$4,Curves,0))</f>
        <v>0</v>
      </c>
      <c r="K312" s="98" t="n">
        <f aca="false">J312</f>
        <v>0</v>
      </c>
      <c r="L312" s="99" t="n">
        <f aca="false">K312</f>
        <v>0</v>
      </c>
      <c r="M312" s="32" t="n">
        <f aca="false">VLOOKUP($A312,Table,MATCH(M$4,Curves,0))</f>
        <v>0</v>
      </c>
      <c r="N312" s="98" t="n">
        <f aca="false">VLOOKUP($A312,Table,MATCH(N$4,Curves,0))</f>
        <v>0.02</v>
      </c>
      <c r="O312" s="99" t="n">
        <f aca="false">N312</f>
        <v>0.02</v>
      </c>
      <c r="P312" s="100"/>
      <c r="Q312" s="99" t="n">
        <f aca="false">O312+L312+I312</f>
        <v>4.0575</v>
      </c>
      <c r="R312" s="100"/>
      <c r="S312" s="35" t="n">
        <f aca="false">A313-A312</f>
        <v>31</v>
      </c>
      <c r="T312" s="101" t="n">
        <f aca="false">CHOOSE(F$3,A313+24,A312)</f>
        <v>46078</v>
      </c>
      <c r="U312" s="35" t="n">
        <f aca="false">T312-C$3</f>
        <v>9304</v>
      </c>
      <c r="V312" s="32" t="n">
        <f aca="false">VLOOKUP($A312,Table,MATCH(V$4,Curves,0))</f>
        <v>0.070859002456139</v>
      </c>
      <c r="W312" s="102" t="n">
        <f aca="false">1/(1+CHOOSE(F$3,(V313+($K$3/10000))/2,(V312+($K$3/10000))/2))^(2*U312/365.25)</f>
        <v>0.169695505173119</v>
      </c>
      <c r="X312" s="35" t="n">
        <f aca="false">IF(AND(mthbeg&lt;=A312,mthend&gt;=A312),1,0)</f>
        <v>0</v>
      </c>
      <c r="Y312" s="35" t="n">
        <f aca="false">S312*X312</f>
        <v>0</v>
      </c>
      <c r="AA312" s="89" t="n">
        <f aca="false">F312*G312</f>
        <v>0</v>
      </c>
      <c r="AB312" s="89" t="n">
        <f aca="false">$F312*H312</f>
        <v>0</v>
      </c>
      <c r="AC312" s="89" t="n">
        <f aca="false">$F312*I312</f>
        <v>0</v>
      </c>
      <c r="AD312" s="89" t="n">
        <f aca="false">$F312*J312</f>
        <v>0</v>
      </c>
      <c r="AE312" s="89" t="n">
        <f aca="false">$F312*K312</f>
        <v>0</v>
      </c>
      <c r="AF312" s="89" t="n">
        <f aca="false">$F312*L312</f>
        <v>0</v>
      </c>
      <c r="AG312" s="89" t="n">
        <f aca="false">$F312*M312</f>
        <v>0</v>
      </c>
      <c r="AH312" s="89" t="n">
        <f aca="false">$F312*N312</f>
        <v>0</v>
      </c>
      <c r="AI312" s="89" t="n">
        <f aca="false">F312*O312</f>
        <v>0</v>
      </c>
      <c r="AJ312" s="93"/>
      <c r="AK312" s="89" t="n">
        <f aca="false">CHOOSE($G$3,AB312-AC312,AC312-AB312)</f>
        <v>0</v>
      </c>
      <c r="AL312" s="89" t="n">
        <f aca="false">CHOOSE($G$3,AE312-AF312,AF312-AE312)</f>
        <v>0</v>
      </c>
      <c r="AM312" s="89" t="n">
        <f aca="false">CHOOSE($G$3,AH312-AI312,AI312-AH312)</f>
        <v>0</v>
      </c>
      <c r="AN312" s="103" t="n">
        <f aca="false">SUM(AK312:AM312)</f>
        <v>0</v>
      </c>
      <c r="AP312" s="89" t="n">
        <f aca="false">CHOOSE($G$3,AA312-AB312,AB312-AA312)</f>
        <v>0</v>
      </c>
      <c r="AQ312" s="89" t="n">
        <f aca="false">CHOOSE($G$3,AD312-AE312,AE312-AD312)</f>
        <v>0</v>
      </c>
      <c r="AR312" s="89" t="n">
        <f aca="false">CHOOSE($G$3,AG312-AH312,AH312-AG312)</f>
        <v>0</v>
      </c>
      <c r="AS312" s="103" t="n">
        <f aca="false">AP312+AQ312+AR312</f>
        <v>0</v>
      </c>
      <c r="AT312" s="103"/>
      <c r="AU312" s="90" t="n">
        <f aca="false">AS312+AN312</f>
        <v>0</v>
      </c>
      <c r="AW312" s="90" t="n">
        <f aca="false">AI312+AF312+AC312</f>
        <v>0</v>
      </c>
      <c r="AX312" s="104"/>
    </row>
    <row r="313" customFormat="false" ht="12" hidden="false" customHeight="true" outlineLevel="0" collapsed="false">
      <c r="A313" s="94" t="n">
        <f aca="false">EDATE(A312,1)</f>
        <v>46054</v>
      </c>
      <c r="B313" s="95" t="n">
        <f aca="false">VLOOKUP(MONTH(A313),Volumes,3)</f>
        <v>10000</v>
      </c>
      <c r="C313" s="96"/>
      <c r="D313" s="97" t="n">
        <f aca="false">B313+C313</f>
        <v>10000</v>
      </c>
      <c r="E313" s="84" t="n">
        <f aca="false">IF(X313=0,0,IF(AND(X313=1,$H$3=1),D313*S313,IF($H$3=2,D313,"N/A")))</f>
        <v>0</v>
      </c>
      <c r="F313" s="84" t="n">
        <f aca="false">E313*W313</f>
        <v>0</v>
      </c>
      <c r="G313" s="32" t="n">
        <f aca="false">VLOOKUP($A313,Table,MATCH(G$4,Curves,0))</f>
        <v>4.0375</v>
      </c>
      <c r="H313" s="98" t="n">
        <f aca="false">G313</f>
        <v>4.0375</v>
      </c>
      <c r="I313" s="99" t="n">
        <f aca="false">H313</f>
        <v>4.0375</v>
      </c>
      <c r="J313" s="32" t="n">
        <f aca="false">VLOOKUP($A313,Table,MATCH(J$4,Curves,0))</f>
        <v>0</v>
      </c>
      <c r="K313" s="98" t="n">
        <f aca="false">J313</f>
        <v>0</v>
      </c>
      <c r="L313" s="99" t="n">
        <f aca="false">K313</f>
        <v>0</v>
      </c>
      <c r="M313" s="32" t="n">
        <f aca="false">VLOOKUP($A313,Table,MATCH(M$4,Curves,0))</f>
        <v>0</v>
      </c>
      <c r="N313" s="98" t="n">
        <f aca="false">VLOOKUP($A313,Table,MATCH(N$4,Curves,0))</f>
        <v>0.02</v>
      </c>
      <c r="O313" s="99" t="n">
        <f aca="false">N313</f>
        <v>0.02</v>
      </c>
      <c r="P313" s="100"/>
      <c r="Q313" s="99" t="n">
        <f aca="false">O313+L313+I313</f>
        <v>4.0575</v>
      </c>
      <c r="R313" s="100"/>
      <c r="S313" s="35" t="n">
        <f aca="false">A314-A313</f>
        <v>28</v>
      </c>
      <c r="T313" s="101" t="n">
        <f aca="false">CHOOSE(F$3,A314+24,A313)</f>
        <v>46106</v>
      </c>
      <c r="U313" s="35" t="n">
        <f aca="false">T313-C$3</f>
        <v>9332</v>
      </c>
      <c r="V313" s="32" t="n">
        <f aca="false">VLOOKUP($A313,Table,MATCH(V$4,Curves,0))</f>
        <v>0.070859002456139</v>
      </c>
      <c r="W313" s="102" t="n">
        <f aca="false">1/(1+CHOOSE(F$3,(V314+($K$3/10000))/2,(V313+($K$3/10000))/2))^(2*U313/365.25)</f>
        <v>0.168792079650013</v>
      </c>
      <c r="X313" s="35" t="n">
        <f aca="false">IF(AND(mthbeg&lt;=A313,mthend&gt;=A313),1,0)</f>
        <v>0</v>
      </c>
      <c r="Y313" s="35" t="n">
        <f aca="false">S313*X313</f>
        <v>0</v>
      </c>
      <c r="AA313" s="89" t="n">
        <f aca="false">F313*G313</f>
        <v>0</v>
      </c>
      <c r="AB313" s="89" t="n">
        <f aca="false">$F313*H313</f>
        <v>0</v>
      </c>
      <c r="AC313" s="89" t="n">
        <f aca="false">$F313*I313</f>
        <v>0</v>
      </c>
      <c r="AD313" s="89" t="n">
        <f aca="false">$F313*J313</f>
        <v>0</v>
      </c>
      <c r="AE313" s="89" t="n">
        <f aca="false">$F313*K313</f>
        <v>0</v>
      </c>
      <c r="AF313" s="89" t="n">
        <f aca="false">$F313*L313</f>
        <v>0</v>
      </c>
      <c r="AG313" s="89" t="n">
        <f aca="false">$F313*M313</f>
        <v>0</v>
      </c>
      <c r="AH313" s="89" t="n">
        <f aca="false">$F313*N313</f>
        <v>0</v>
      </c>
      <c r="AI313" s="89" t="n">
        <f aca="false">F313*O313</f>
        <v>0</v>
      </c>
      <c r="AJ313" s="93"/>
      <c r="AK313" s="89" t="n">
        <f aca="false">CHOOSE($G$3,AB313-AC313,AC313-AB313)</f>
        <v>0</v>
      </c>
      <c r="AL313" s="89" t="n">
        <f aca="false">CHOOSE($G$3,AE313-AF313,AF313-AE313)</f>
        <v>0</v>
      </c>
      <c r="AM313" s="89" t="n">
        <f aca="false">CHOOSE($G$3,AH313-AI313,AI313-AH313)</f>
        <v>0</v>
      </c>
      <c r="AN313" s="103" t="n">
        <f aca="false">SUM(AK313:AM313)</f>
        <v>0</v>
      </c>
      <c r="AP313" s="89" t="n">
        <f aca="false">CHOOSE($G$3,AA313-AB313,AB313-AA313)</f>
        <v>0</v>
      </c>
      <c r="AQ313" s="89" t="n">
        <f aca="false">CHOOSE($G$3,AD313-AE313,AE313-AD313)</f>
        <v>0</v>
      </c>
      <c r="AR313" s="89" t="n">
        <f aca="false">CHOOSE($G$3,AG313-AH313,AH313-AG313)</f>
        <v>0</v>
      </c>
      <c r="AS313" s="103" t="n">
        <f aca="false">AP313+AQ313+AR313</f>
        <v>0</v>
      </c>
      <c r="AT313" s="103"/>
      <c r="AU313" s="90" t="n">
        <f aca="false">AS313+AN313</f>
        <v>0</v>
      </c>
      <c r="AW313" s="90" t="n">
        <f aca="false">AI313+AF313+AC313</f>
        <v>0</v>
      </c>
      <c r="AX313" s="104"/>
    </row>
    <row r="314" customFormat="false" ht="12" hidden="false" customHeight="true" outlineLevel="0" collapsed="false">
      <c r="A314" s="94" t="n">
        <f aca="false">EDATE(A313,1)</f>
        <v>46082</v>
      </c>
      <c r="B314" s="95" t="n">
        <f aca="false">VLOOKUP(MONTH(A314),Volumes,3)</f>
        <v>10000</v>
      </c>
      <c r="C314" s="96"/>
      <c r="D314" s="97" t="n">
        <f aca="false">B314+C314</f>
        <v>10000</v>
      </c>
      <c r="E314" s="84" t="n">
        <f aca="false">IF(X314=0,0,IF(AND(X314=1,$H$3=1),D314*S314,IF($H$3=2,D314,"N/A")))</f>
        <v>0</v>
      </c>
      <c r="F314" s="84" t="n">
        <f aca="false">E314*W314</f>
        <v>0</v>
      </c>
      <c r="G314" s="32" t="n">
        <f aca="false">VLOOKUP($A314,Table,MATCH(G$4,Curves,0))</f>
        <v>4.0375</v>
      </c>
      <c r="H314" s="98" t="n">
        <f aca="false">G314</f>
        <v>4.0375</v>
      </c>
      <c r="I314" s="99" t="n">
        <f aca="false">H314</f>
        <v>4.0375</v>
      </c>
      <c r="J314" s="32" t="n">
        <f aca="false">VLOOKUP($A314,Table,MATCH(J$4,Curves,0))</f>
        <v>0</v>
      </c>
      <c r="K314" s="98" t="n">
        <f aca="false">J314</f>
        <v>0</v>
      </c>
      <c r="L314" s="99" t="n">
        <f aca="false">K314</f>
        <v>0</v>
      </c>
      <c r="M314" s="32" t="n">
        <f aca="false">VLOOKUP($A314,Table,MATCH(M$4,Curves,0))</f>
        <v>0</v>
      </c>
      <c r="N314" s="98" t="n">
        <f aca="false">VLOOKUP($A314,Table,MATCH(N$4,Curves,0))</f>
        <v>0.02</v>
      </c>
      <c r="O314" s="99" t="n">
        <f aca="false">N314</f>
        <v>0.02</v>
      </c>
      <c r="P314" s="100"/>
      <c r="Q314" s="99" t="n">
        <f aca="false">O314+L314+I314</f>
        <v>4.0575</v>
      </c>
      <c r="R314" s="100"/>
      <c r="S314" s="35" t="n">
        <f aca="false">A315-A314</f>
        <v>31</v>
      </c>
      <c r="T314" s="101" t="n">
        <f aca="false">CHOOSE(F$3,A315+24,A314)</f>
        <v>46137</v>
      </c>
      <c r="U314" s="35" t="n">
        <f aca="false">T314-C$3</f>
        <v>9363</v>
      </c>
      <c r="V314" s="32" t="n">
        <f aca="false">VLOOKUP($A314,Table,MATCH(V$4,Curves,0))</f>
        <v>0.070859002456139</v>
      </c>
      <c r="W314" s="102" t="n">
        <f aca="false">1/(1+CHOOSE(F$3,(V315+($K$3/10000))/2,(V314+($K$3/10000))/2))^(2*U314/365.25)</f>
        <v>0.167797467714652</v>
      </c>
      <c r="X314" s="35" t="n">
        <f aca="false">IF(AND(mthbeg&lt;=A314,mthend&gt;=A314),1,0)</f>
        <v>0</v>
      </c>
      <c r="Y314" s="35" t="n">
        <f aca="false">S314*X314</f>
        <v>0</v>
      </c>
      <c r="AA314" s="89" t="n">
        <f aca="false">F314*G314</f>
        <v>0</v>
      </c>
      <c r="AB314" s="89" t="n">
        <f aca="false">$F314*H314</f>
        <v>0</v>
      </c>
      <c r="AC314" s="89" t="n">
        <f aca="false">$F314*I314</f>
        <v>0</v>
      </c>
      <c r="AD314" s="89" t="n">
        <f aca="false">$F314*J314</f>
        <v>0</v>
      </c>
      <c r="AE314" s="89" t="n">
        <f aca="false">$F314*K314</f>
        <v>0</v>
      </c>
      <c r="AF314" s="89" t="n">
        <f aca="false">$F314*L314</f>
        <v>0</v>
      </c>
      <c r="AG314" s="89" t="n">
        <f aca="false">$F314*M314</f>
        <v>0</v>
      </c>
      <c r="AH314" s="89" t="n">
        <f aca="false">$F314*N314</f>
        <v>0</v>
      </c>
      <c r="AI314" s="89" t="n">
        <f aca="false">F314*O314</f>
        <v>0</v>
      </c>
      <c r="AJ314" s="93"/>
      <c r="AK314" s="89" t="n">
        <f aca="false">CHOOSE($G$3,AB314-AC314,AC314-AB314)</f>
        <v>0</v>
      </c>
      <c r="AL314" s="89" t="n">
        <f aca="false">CHOOSE($G$3,AE314-AF314,AF314-AE314)</f>
        <v>0</v>
      </c>
      <c r="AM314" s="89" t="n">
        <f aca="false">CHOOSE($G$3,AH314-AI314,AI314-AH314)</f>
        <v>0</v>
      </c>
      <c r="AN314" s="103" t="n">
        <f aca="false">SUM(AK314:AM314)</f>
        <v>0</v>
      </c>
      <c r="AP314" s="89" t="n">
        <f aca="false">CHOOSE($G$3,AA314-AB314,AB314-AA314)</f>
        <v>0</v>
      </c>
      <c r="AQ314" s="89" t="n">
        <f aca="false">CHOOSE($G$3,AD314-AE314,AE314-AD314)</f>
        <v>0</v>
      </c>
      <c r="AR314" s="89" t="n">
        <f aca="false">CHOOSE($G$3,AG314-AH314,AH314-AG314)</f>
        <v>0</v>
      </c>
      <c r="AS314" s="103" t="n">
        <f aca="false">AP314+AQ314+AR314</f>
        <v>0</v>
      </c>
      <c r="AT314" s="103"/>
      <c r="AU314" s="90" t="n">
        <f aca="false">AS314+AN314</f>
        <v>0</v>
      </c>
      <c r="AW314" s="90" t="n">
        <f aca="false">AI314+AF314+AC314</f>
        <v>0</v>
      </c>
      <c r="AX314" s="104"/>
    </row>
    <row r="315" customFormat="false" ht="12" hidden="false" customHeight="true" outlineLevel="0" collapsed="false">
      <c r="A315" s="94" t="n">
        <f aca="false">EDATE(A314,1)</f>
        <v>46113</v>
      </c>
      <c r="B315" s="95" t="n">
        <f aca="false">VLOOKUP(MONTH(A315),Volumes,3)</f>
        <v>10000</v>
      </c>
      <c r="C315" s="96"/>
      <c r="D315" s="97" t="n">
        <f aca="false">B315+C315</f>
        <v>10000</v>
      </c>
      <c r="E315" s="84" t="n">
        <f aca="false">IF(X315=0,0,IF(AND(X315=1,$H$3=1),D315*S315,IF($H$3=2,D315,"N/A")))</f>
        <v>0</v>
      </c>
      <c r="F315" s="84" t="n">
        <f aca="false">E315*W315</f>
        <v>0</v>
      </c>
      <c r="G315" s="32" t="n">
        <f aca="false">VLOOKUP($A315,Table,MATCH(G$4,Curves,0))</f>
        <v>4.0375</v>
      </c>
      <c r="H315" s="98" t="n">
        <f aca="false">G315</f>
        <v>4.0375</v>
      </c>
      <c r="I315" s="99" t="n">
        <f aca="false">H315</f>
        <v>4.0375</v>
      </c>
      <c r="J315" s="32" t="n">
        <f aca="false">VLOOKUP($A315,Table,MATCH(J$4,Curves,0))</f>
        <v>0</v>
      </c>
      <c r="K315" s="98" t="n">
        <f aca="false">J315</f>
        <v>0</v>
      </c>
      <c r="L315" s="99" t="n">
        <f aca="false">K315</f>
        <v>0</v>
      </c>
      <c r="M315" s="32" t="n">
        <f aca="false">VLOOKUP($A315,Table,MATCH(M$4,Curves,0))</f>
        <v>0</v>
      </c>
      <c r="N315" s="98" t="n">
        <f aca="false">VLOOKUP($A315,Table,MATCH(N$4,Curves,0))</f>
        <v>0.02</v>
      </c>
      <c r="O315" s="99" t="n">
        <f aca="false">N315</f>
        <v>0.02</v>
      </c>
      <c r="P315" s="100"/>
      <c r="Q315" s="99" t="n">
        <f aca="false">O315+L315+I315</f>
        <v>4.0575</v>
      </c>
      <c r="R315" s="100"/>
      <c r="S315" s="35" t="n">
        <f aca="false">A316-A315</f>
        <v>30</v>
      </c>
      <c r="T315" s="101" t="n">
        <f aca="false">CHOOSE(F$3,A316+24,A315)</f>
        <v>46167</v>
      </c>
      <c r="U315" s="35" t="n">
        <f aca="false">T315-C$3</f>
        <v>9393</v>
      </c>
      <c r="V315" s="32" t="n">
        <f aca="false">VLOOKUP($A315,Table,MATCH(V$4,Curves,0))</f>
        <v>0.070859002456139</v>
      </c>
      <c r="W315" s="102" t="n">
        <f aca="false">1/(1+CHOOSE(F$3,(V316+($K$3/10000))/2,(V315+($K$3/10000))/2))^(2*U315/365.25)</f>
        <v>0.166840520630628</v>
      </c>
      <c r="X315" s="35" t="n">
        <f aca="false">IF(AND(mthbeg&lt;=A315,mthend&gt;=A315),1,0)</f>
        <v>0</v>
      </c>
      <c r="Y315" s="35" t="n">
        <f aca="false">S315*X315</f>
        <v>0</v>
      </c>
      <c r="AA315" s="89" t="n">
        <f aca="false">F315*G315</f>
        <v>0</v>
      </c>
      <c r="AB315" s="89" t="n">
        <f aca="false">$F315*H315</f>
        <v>0</v>
      </c>
      <c r="AC315" s="89" t="n">
        <f aca="false">$F315*I315</f>
        <v>0</v>
      </c>
      <c r="AD315" s="89" t="n">
        <f aca="false">$F315*J315</f>
        <v>0</v>
      </c>
      <c r="AE315" s="89" t="n">
        <f aca="false">$F315*K315</f>
        <v>0</v>
      </c>
      <c r="AF315" s="89" t="n">
        <f aca="false">$F315*L315</f>
        <v>0</v>
      </c>
      <c r="AG315" s="89" t="n">
        <f aca="false">$F315*M315</f>
        <v>0</v>
      </c>
      <c r="AH315" s="89" t="n">
        <f aca="false">$F315*N315</f>
        <v>0</v>
      </c>
      <c r="AI315" s="89" t="n">
        <f aca="false">F315*O315</f>
        <v>0</v>
      </c>
      <c r="AJ315" s="93"/>
      <c r="AK315" s="89" t="n">
        <f aca="false">CHOOSE($G$3,AB315-AC315,AC315-AB315)</f>
        <v>0</v>
      </c>
      <c r="AL315" s="89" t="n">
        <f aca="false">CHOOSE($G$3,AE315-AF315,AF315-AE315)</f>
        <v>0</v>
      </c>
      <c r="AM315" s="89" t="n">
        <f aca="false">CHOOSE($G$3,AH315-AI315,AI315-AH315)</f>
        <v>0</v>
      </c>
      <c r="AN315" s="103" t="n">
        <f aca="false">SUM(AK315:AM315)</f>
        <v>0</v>
      </c>
      <c r="AP315" s="89" t="n">
        <f aca="false">CHOOSE($G$3,AA315-AB315,AB315-AA315)</f>
        <v>0</v>
      </c>
      <c r="AQ315" s="89" t="n">
        <f aca="false">CHOOSE($G$3,AD315-AE315,AE315-AD315)</f>
        <v>0</v>
      </c>
      <c r="AR315" s="89" t="n">
        <f aca="false">CHOOSE($G$3,AG315-AH315,AH315-AG315)</f>
        <v>0</v>
      </c>
      <c r="AS315" s="103" t="n">
        <f aca="false">AP315+AQ315+AR315</f>
        <v>0</v>
      </c>
      <c r="AT315" s="103"/>
      <c r="AU315" s="90" t="n">
        <f aca="false">AS315+AN315</f>
        <v>0</v>
      </c>
      <c r="AW315" s="90" t="n">
        <f aca="false">AI315+AF315+AC315</f>
        <v>0</v>
      </c>
      <c r="AX315" s="104"/>
    </row>
    <row r="316" customFormat="false" ht="12" hidden="false" customHeight="true" outlineLevel="0" collapsed="false">
      <c r="A316" s="94" t="n">
        <f aca="false">EDATE(A315,1)</f>
        <v>46143</v>
      </c>
      <c r="B316" s="95" t="n">
        <f aca="false">VLOOKUP(MONTH(A316),Volumes,3)</f>
        <v>10000</v>
      </c>
      <c r="C316" s="96"/>
      <c r="D316" s="97" t="n">
        <f aca="false">B316+C316</f>
        <v>10000</v>
      </c>
      <c r="E316" s="84" t="n">
        <f aca="false">IF(X316=0,0,IF(AND(X316=1,$H$3=1),D316*S316,IF($H$3=2,D316,"N/A")))</f>
        <v>0</v>
      </c>
      <c r="F316" s="84" t="n">
        <f aca="false">E316*W316</f>
        <v>0</v>
      </c>
      <c r="G316" s="32" t="n">
        <f aca="false">VLOOKUP($A316,Table,MATCH(G$4,Curves,0))</f>
        <v>4.0375</v>
      </c>
      <c r="H316" s="98" t="n">
        <f aca="false">G316</f>
        <v>4.0375</v>
      </c>
      <c r="I316" s="99" t="n">
        <f aca="false">H316</f>
        <v>4.0375</v>
      </c>
      <c r="J316" s="32" t="n">
        <f aca="false">VLOOKUP($A316,Table,MATCH(J$4,Curves,0))</f>
        <v>0</v>
      </c>
      <c r="K316" s="98" t="n">
        <f aca="false">J316</f>
        <v>0</v>
      </c>
      <c r="L316" s="99" t="n">
        <f aca="false">K316</f>
        <v>0</v>
      </c>
      <c r="M316" s="32" t="n">
        <f aca="false">VLOOKUP($A316,Table,MATCH(M$4,Curves,0))</f>
        <v>0</v>
      </c>
      <c r="N316" s="98" t="n">
        <f aca="false">VLOOKUP($A316,Table,MATCH(N$4,Curves,0))</f>
        <v>0.02</v>
      </c>
      <c r="O316" s="99" t="n">
        <f aca="false">N316</f>
        <v>0.02</v>
      </c>
      <c r="P316" s="100"/>
      <c r="Q316" s="99" t="n">
        <f aca="false">O316+L316+I316</f>
        <v>4.0575</v>
      </c>
      <c r="R316" s="100"/>
      <c r="S316" s="35" t="n">
        <f aca="false">A317-A316</f>
        <v>31</v>
      </c>
      <c r="T316" s="101" t="n">
        <f aca="false">CHOOSE(F$3,A317+24,A316)</f>
        <v>46198</v>
      </c>
      <c r="U316" s="35" t="n">
        <f aca="false">T316-C$3</f>
        <v>9424</v>
      </c>
      <c r="V316" s="32" t="n">
        <f aca="false">VLOOKUP($A316,Table,MATCH(V$4,Curves,0))</f>
        <v>0.070859002456139</v>
      </c>
      <c r="W316" s="102" t="n">
        <f aca="false">1/(1+CHOOSE(F$3,(V317+($K$3/10000))/2,(V316+($K$3/10000))/2))^(2*U316/365.25)</f>
        <v>0.165857408310043</v>
      </c>
      <c r="X316" s="35" t="n">
        <f aca="false">IF(AND(mthbeg&lt;=A316,mthend&gt;=A316),1,0)</f>
        <v>0</v>
      </c>
      <c r="Y316" s="35" t="n">
        <f aca="false">S316*X316</f>
        <v>0</v>
      </c>
      <c r="AA316" s="89" t="n">
        <f aca="false">F316*G316</f>
        <v>0</v>
      </c>
      <c r="AB316" s="89" t="n">
        <f aca="false">$F316*H316</f>
        <v>0</v>
      </c>
      <c r="AC316" s="89" t="n">
        <f aca="false">$F316*I316</f>
        <v>0</v>
      </c>
      <c r="AD316" s="89" t="n">
        <f aca="false">$F316*J316</f>
        <v>0</v>
      </c>
      <c r="AE316" s="89" t="n">
        <f aca="false">$F316*K316</f>
        <v>0</v>
      </c>
      <c r="AF316" s="89" t="n">
        <f aca="false">$F316*L316</f>
        <v>0</v>
      </c>
      <c r="AG316" s="89" t="n">
        <f aca="false">$F316*M316</f>
        <v>0</v>
      </c>
      <c r="AH316" s="89" t="n">
        <f aca="false">$F316*N316</f>
        <v>0</v>
      </c>
      <c r="AI316" s="89" t="n">
        <f aca="false">F316*O316</f>
        <v>0</v>
      </c>
      <c r="AJ316" s="93"/>
      <c r="AK316" s="89" t="n">
        <f aca="false">CHOOSE($G$3,AB316-AC316,AC316-AB316)</f>
        <v>0</v>
      </c>
      <c r="AL316" s="89" t="n">
        <f aca="false">CHOOSE($G$3,AE316-AF316,AF316-AE316)</f>
        <v>0</v>
      </c>
      <c r="AM316" s="89" t="n">
        <f aca="false">CHOOSE($G$3,AH316-AI316,AI316-AH316)</f>
        <v>0</v>
      </c>
      <c r="AN316" s="103" t="n">
        <f aca="false">SUM(AK316:AM316)</f>
        <v>0</v>
      </c>
      <c r="AP316" s="89" t="n">
        <f aca="false">CHOOSE($G$3,AA316-AB316,AB316-AA316)</f>
        <v>0</v>
      </c>
      <c r="AQ316" s="89" t="n">
        <f aca="false">CHOOSE($G$3,AD316-AE316,AE316-AD316)</f>
        <v>0</v>
      </c>
      <c r="AR316" s="89" t="n">
        <f aca="false">CHOOSE($G$3,AG316-AH316,AH316-AG316)</f>
        <v>0</v>
      </c>
      <c r="AS316" s="103" t="n">
        <f aca="false">AP316+AQ316+AR316</f>
        <v>0</v>
      </c>
      <c r="AT316" s="103"/>
      <c r="AU316" s="90" t="n">
        <f aca="false">AS316+AN316</f>
        <v>0</v>
      </c>
      <c r="AW316" s="90" t="n">
        <f aca="false">AI316+AF316+AC316</f>
        <v>0</v>
      </c>
      <c r="AX316" s="104"/>
    </row>
    <row r="317" customFormat="false" ht="12" hidden="false" customHeight="true" outlineLevel="0" collapsed="false">
      <c r="A317" s="94" t="n">
        <f aca="false">EDATE(A316,1)</f>
        <v>46174</v>
      </c>
      <c r="B317" s="95" t="n">
        <f aca="false">VLOOKUP(MONTH(A317),Volumes,3)</f>
        <v>10000</v>
      </c>
      <c r="C317" s="96"/>
      <c r="D317" s="97" t="n">
        <f aca="false">B317+C317</f>
        <v>10000</v>
      </c>
      <c r="E317" s="84" t="n">
        <f aca="false">IF(X317=0,0,IF(AND(X317=1,$H$3=1),D317*S317,IF($H$3=2,D317,"N/A")))</f>
        <v>0</v>
      </c>
      <c r="F317" s="84" t="n">
        <f aca="false">E317*W317</f>
        <v>0</v>
      </c>
      <c r="G317" s="32" t="n">
        <f aca="false">VLOOKUP($A317,Table,MATCH(G$4,Curves,0))</f>
        <v>4.0375</v>
      </c>
      <c r="H317" s="98" t="n">
        <f aca="false">G317</f>
        <v>4.0375</v>
      </c>
      <c r="I317" s="99" t="n">
        <f aca="false">H317</f>
        <v>4.0375</v>
      </c>
      <c r="J317" s="32" t="n">
        <f aca="false">VLOOKUP($A317,Table,MATCH(J$4,Curves,0))</f>
        <v>0</v>
      </c>
      <c r="K317" s="98" t="n">
        <f aca="false">J317</f>
        <v>0</v>
      </c>
      <c r="L317" s="99" t="n">
        <f aca="false">K317</f>
        <v>0</v>
      </c>
      <c r="M317" s="32" t="n">
        <f aca="false">VLOOKUP($A317,Table,MATCH(M$4,Curves,0))</f>
        <v>0</v>
      </c>
      <c r="N317" s="98" t="n">
        <f aca="false">VLOOKUP($A317,Table,MATCH(N$4,Curves,0))</f>
        <v>0.02</v>
      </c>
      <c r="O317" s="99" t="n">
        <f aca="false">N317</f>
        <v>0.02</v>
      </c>
      <c r="P317" s="100"/>
      <c r="Q317" s="99" t="n">
        <f aca="false">O317+L317+I317</f>
        <v>4.0575</v>
      </c>
      <c r="R317" s="100"/>
      <c r="S317" s="35" t="n">
        <f aca="false">A318-A317</f>
        <v>30</v>
      </c>
      <c r="T317" s="101" t="n">
        <f aca="false">CHOOSE(F$3,A318+24,A317)</f>
        <v>46228</v>
      </c>
      <c r="U317" s="35" t="n">
        <f aca="false">T317-C$3</f>
        <v>9454</v>
      </c>
      <c r="V317" s="32" t="n">
        <f aca="false">VLOOKUP($A317,Table,MATCH(V$4,Curves,0))</f>
        <v>0.070859002456139</v>
      </c>
      <c r="W317" s="102" t="n">
        <f aca="false">1/(1+CHOOSE(F$3,(V318+($K$3/10000))/2,(V317+($K$3/10000))/2))^(2*U317/365.25)</f>
        <v>0.164911525363133</v>
      </c>
      <c r="X317" s="35" t="n">
        <f aca="false">IF(AND(mthbeg&lt;=A317,mthend&gt;=A317),1,0)</f>
        <v>0</v>
      </c>
      <c r="Y317" s="35" t="n">
        <f aca="false">S317*X317</f>
        <v>0</v>
      </c>
      <c r="AA317" s="89" t="n">
        <f aca="false">F317*G317</f>
        <v>0</v>
      </c>
      <c r="AB317" s="89" t="n">
        <f aca="false">$F317*H317</f>
        <v>0</v>
      </c>
      <c r="AC317" s="89" t="n">
        <f aca="false">$F317*I317</f>
        <v>0</v>
      </c>
      <c r="AD317" s="89" t="n">
        <f aca="false">$F317*J317</f>
        <v>0</v>
      </c>
      <c r="AE317" s="89" t="n">
        <f aca="false">$F317*K317</f>
        <v>0</v>
      </c>
      <c r="AF317" s="89" t="n">
        <f aca="false">$F317*L317</f>
        <v>0</v>
      </c>
      <c r="AG317" s="89" t="n">
        <f aca="false">$F317*M317</f>
        <v>0</v>
      </c>
      <c r="AH317" s="89" t="n">
        <f aca="false">$F317*N317</f>
        <v>0</v>
      </c>
      <c r="AI317" s="89" t="n">
        <f aca="false">F317*O317</f>
        <v>0</v>
      </c>
      <c r="AJ317" s="93"/>
      <c r="AK317" s="89" t="n">
        <f aca="false">CHOOSE($G$3,AB317-AC317,AC317-AB317)</f>
        <v>0</v>
      </c>
      <c r="AL317" s="89" t="n">
        <f aca="false">CHOOSE($G$3,AE317-AF317,AF317-AE317)</f>
        <v>0</v>
      </c>
      <c r="AM317" s="89" t="n">
        <f aca="false">CHOOSE($G$3,AH317-AI317,AI317-AH317)</f>
        <v>0</v>
      </c>
      <c r="AN317" s="103" t="n">
        <f aca="false">SUM(AK317:AM317)</f>
        <v>0</v>
      </c>
      <c r="AP317" s="89" t="n">
        <f aca="false">CHOOSE($G$3,AA317-AB317,AB317-AA317)</f>
        <v>0</v>
      </c>
      <c r="AQ317" s="89" t="n">
        <f aca="false">CHOOSE($G$3,AD317-AE317,AE317-AD317)</f>
        <v>0</v>
      </c>
      <c r="AR317" s="89" t="n">
        <f aca="false">CHOOSE($G$3,AG317-AH317,AH317-AG317)</f>
        <v>0</v>
      </c>
      <c r="AS317" s="103" t="n">
        <f aca="false">AP317+AQ317+AR317</f>
        <v>0</v>
      </c>
      <c r="AT317" s="103"/>
      <c r="AU317" s="90" t="n">
        <f aca="false">AS317+AN317</f>
        <v>0</v>
      </c>
      <c r="AW317" s="90" t="n">
        <f aca="false">AI317+AF317+AC317</f>
        <v>0</v>
      </c>
      <c r="AX317" s="104"/>
    </row>
    <row r="318" customFormat="false" ht="12" hidden="false" customHeight="true" outlineLevel="0" collapsed="false">
      <c r="A318" s="94" t="n">
        <f aca="false">EDATE(A317,1)</f>
        <v>46204</v>
      </c>
      <c r="B318" s="95" t="n">
        <f aca="false">VLOOKUP(MONTH(A318),Volumes,3)</f>
        <v>10000</v>
      </c>
      <c r="C318" s="96"/>
      <c r="D318" s="97" t="n">
        <f aca="false">B318+C318</f>
        <v>10000</v>
      </c>
      <c r="E318" s="84" t="n">
        <f aca="false">IF(X318=0,0,IF(AND(X318=1,$H$3=1),D318*S318,IF($H$3=2,D318,"N/A")))</f>
        <v>0</v>
      </c>
      <c r="F318" s="84" t="n">
        <f aca="false">E318*W318</f>
        <v>0</v>
      </c>
      <c r="G318" s="32" t="n">
        <f aca="false">VLOOKUP($A318,Table,MATCH(G$4,Curves,0))</f>
        <v>4.0375</v>
      </c>
      <c r="H318" s="98" t="n">
        <f aca="false">G318</f>
        <v>4.0375</v>
      </c>
      <c r="I318" s="99" t="n">
        <f aca="false">H318</f>
        <v>4.0375</v>
      </c>
      <c r="J318" s="32" t="n">
        <f aca="false">VLOOKUP($A318,Table,MATCH(J$4,Curves,0))</f>
        <v>0</v>
      </c>
      <c r="K318" s="98" t="n">
        <f aca="false">J318</f>
        <v>0</v>
      </c>
      <c r="L318" s="99" t="n">
        <f aca="false">K318</f>
        <v>0</v>
      </c>
      <c r="M318" s="32" t="n">
        <f aca="false">VLOOKUP($A318,Table,MATCH(M$4,Curves,0))</f>
        <v>0</v>
      </c>
      <c r="N318" s="98" t="n">
        <f aca="false">VLOOKUP($A318,Table,MATCH(N$4,Curves,0))</f>
        <v>0.02</v>
      </c>
      <c r="O318" s="99" t="n">
        <f aca="false">N318</f>
        <v>0.02</v>
      </c>
      <c r="P318" s="100"/>
      <c r="Q318" s="99" t="n">
        <f aca="false">O318+L318+I318</f>
        <v>4.0575</v>
      </c>
      <c r="R318" s="100"/>
      <c r="S318" s="35" t="n">
        <f aca="false">A319-A318</f>
        <v>31</v>
      </c>
      <c r="T318" s="101" t="n">
        <f aca="false">CHOOSE(F$3,A319+24,A318)</f>
        <v>46259</v>
      </c>
      <c r="U318" s="35" t="n">
        <f aca="false">T318-C$3</f>
        <v>9485</v>
      </c>
      <c r="V318" s="32" t="n">
        <f aca="false">VLOOKUP($A318,Table,MATCH(V$4,Curves,0))</f>
        <v>0.070859002456139</v>
      </c>
      <c r="W318" s="102" t="n">
        <f aca="false">1/(1+CHOOSE(F$3,(V319+($K$3/10000))/2,(V318+($K$3/10000))/2))^(2*U318/365.25)</f>
        <v>0.163939779699801</v>
      </c>
      <c r="X318" s="35" t="n">
        <f aca="false">IF(AND(mthbeg&lt;=A318,mthend&gt;=A318),1,0)</f>
        <v>0</v>
      </c>
      <c r="Y318" s="35" t="n">
        <f aca="false">S318*X318</f>
        <v>0</v>
      </c>
      <c r="AA318" s="89" t="n">
        <f aca="false">F318*G318</f>
        <v>0</v>
      </c>
      <c r="AB318" s="89" t="n">
        <f aca="false">$F318*H318</f>
        <v>0</v>
      </c>
      <c r="AC318" s="89" t="n">
        <f aca="false">$F318*I318</f>
        <v>0</v>
      </c>
      <c r="AD318" s="89" t="n">
        <f aca="false">$F318*J318</f>
        <v>0</v>
      </c>
      <c r="AE318" s="89" t="n">
        <f aca="false">$F318*K318</f>
        <v>0</v>
      </c>
      <c r="AF318" s="89" t="n">
        <f aca="false">$F318*L318</f>
        <v>0</v>
      </c>
      <c r="AG318" s="89" t="n">
        <f aca="false">$F318*M318</f>
        <v>0</v>
      </c>
      <c r="AH318" s="89" t="n">
        <f aca="false">$F318*N318</f>
        <v>0</v>
      </c>
      <c r="AI318" s="89" t="n">
        <f aca="false">F318*O318</f>
        <v>0</v>
      </c>
      <c r="AJ318" s="93"/>
      <c r="AK318" s="89" t="n">
        <f aca="false">CHOOSE($G$3,AB318-AC318,AC318-AB318)</f>
        <v>0</v>
      </c>
      <c r="AL318" s="89" t="n">
        <f aca="false">CHOOSE($G$3,AE318-AF318,AF318-AE318)</f>
        <v>0</v>
      </c>
      <c r="AM318" s="89" t="n">
        <f aca="false">CHOOSE($G$3,AH318-AI318,AI318-AH318)</f>
        <v>0</v>
      </c>
      <c r="AN318" s="103" t="n">
        <f aca="false">SUM(AK318:AM318)</f>
        <v>0</v>
      </c>
      <c r="AP318" s="89" t="n">
        <f aca="false">CHOOSE($G$3,AA318-AB318,AB318-AA318)</f>
        <v>0</v>
      </c>
      <c r="AQ318" s="89" t="n">
        <f aca="false">CHOOSE($G$3,AD318-AE318,AE318-AD318)</f>
        <v>0</v>
      </c>
      <c r="AR318" s="89" t="n">
        <f aca="false">CHOOSE($G$3,AG318-AH318,AH318-AG318)</f>
        <v>0</v>
      </c>
      <c r="AS318" s="103" t="n">
        <f aca="false">AP318+AQ318+AR318</f>
        <v>0</v>
      </c>
      <c r="AT318" s="103"/>
      <c r="AU318" s="90" t="n">
        <f aca="false">AS318+AN318</f>
        <v>0</v>
      </c>
      <c r="AW318" s="90" t="n">
        <f aca="false">AI318+AF318+AC318</f>
        <v>0</v>
      </c>
      <c r="AX318" s="104"/>
    </row>
    <row r="319" customFormat="false" ht="12" hidden="false" customHeight="true" outlineLevel="0" collapsed="false">
      <c r="A319" s="94" t="n">
        <f aca="false">EDATE(A318,1)</f>
        <v>46235</v>
      </c>
      <c r="B319" s="95" t="n">
        <f aca="false">VLOOKUP(MONTH(A319),Volumes,3)</f>
        <v>10000</v>
      </c>
      <c r="C319" s="96"/>
      <c r="D319" s="97" t="n">
        <f aca="false">B319+C319</f>
        <v>10000</v>
      </c>
      <c r="E319" s="84" t="n">
        <f aca="false">IF(X319=0,0,IF(AND(X319=1,$H$3=1),D319*S319,IF($H$3=2,D319,"N/A")))</f>
        <v>0</v>
      </c>
      <c r="F319" s="84" t="n">
        <f aca="false">E319*W319</f>
        <v>0</v>
      </c>
      <c r="G319" s="32" t="n">
        <f aca="false">VLOOKUP($A319,Table,MATCH(G$4,Curves,0))</f>
        <v>4.0375</v>
      </c>
      <c r="H319" s="98" t="n">
        <f aca="false">G319</f>
        <v>4.0375</v>
      </c>
      <c r="I319" s="99" t="n">
        <f aca="false">H319</f>
        <v>4.0375</v>
      </c>
      <c r="J319" s="32" t="n">
        <f aca="false">VLOOKUP($A319,Table,MATCH(J$4,Curves,0))</f>
        <v>0</v>
      </c>
      <c r="K319" s="98" t="n">
        <f aca="false">J319</f>
        <v>0</v>
      </c>
      <c r="L319" s="99" t="n">
        <f aca="false">K319</f>
        <v>0</v>
      </c>
      <c r="M319" s="32" t="n">
        <f aca="false">VLOOKUP($A319,Table,MATCH(M$4,Curves,0))</f>
        <v>0</v>
      </c>
      <c r="N319" s="98" t="n">
        <f aca="false">VLOOKUP($A319,Table,MATCH(N$4,Curves,0))</f>
        <v>0.02</v>
      </c>
      <c r="O319" s="99" t="n">
        <f aca="false">N319</f>
        <v>0.02</v>
      </c>
      <c r="P319" s="100"/>
      <c r="Q319" s="99" t="n">
        <f aca="false">O319+L319+I319</f>
        <v>4.0575</v>
      </c>
      <c r="R319" s="100"/>
      <c r="S319" s="35" t="n">
        <f aca="false">A320-A319</f>
        <v>31</v>
      </c>
      <c r="T319" s="101" t="n">
        <f aca="false">CHOOSE(F$3,A320+24,A319)</f>
        <v>46290</v>
      </c>
      <c r="U319" s="35" t="n">
        <f aca="false">T319-C$3</f>
        <v>9516</v>
      </c>
      <c r="V319" s="32" t="n">
        <f aca="false">VLOOKUP($A319,Table,MATCH(V$4,Curves,0))</f>
        <v>0.070859002456139</v>
      </c>
      <c r="W319" s="102" t="n">
        <f aca="false">1/(1+CHOOSE(F$3,(V320+($K$3/10000))/2,(V319+($K$3/10000))/2))^(2*U319/365.25)</f>
        <v>0.162973760074307</v>
      </c>
      <c r="X319" s="35" t="n">
        <f aca="false">IF(AND(mthbeg&lt;=A319,mthend&gt;=A319),1,0)</f>
        <v>0</v>
      </c>
      <c r="Y319" s="35" t="n">
        <f aca="false">S319*X319</f>
        <v>0</v>
      </c>
      <c r="AA319" s="89" t="n">
        <f aca="false">F319*G319</f>
        <v>0</v>
      </c>
      <c r="AB319" s="89" t="n">
        <f aca="false">$F319*H319</f>
        <v>0</v>
      </c>
      <c r="AC319" s="89" t="n">
        <f aca="false">$F319*I319</f>
        <v>0</v>
      </c>
      <c r="AD319" s="89" t="n">
        <f aca="false">$F319*J319</f>
        <v>0</v>
      </c>
      <c r="AE319" s="89" t="n">
        <f aca="false">$F319*K319</f>
        <v>0</v>
      </c>
      <c r="AF319" s="89" t="n">
        <f aca="false">$F319*L319</f>
        <v>0</v>
      </c>
      <c r="AG319" s="89" t="n">
        <f aca="false">$F319*M319</f>
        <v>0</v>
      </c>
      <c r="AH319" s="89" t="n">
        <f aca="false">$F319*N319</f>
        <v>0</v>
      </c>
      <c r="AI319" s="89" t="n">
        <f aca="false">F319*O319</f>
        <v>0</v>
      </c>
      <c r="AJ319" s="93"/>
      <c r="AK319" s="89" t="n">
        <f aca="false">CHOOSE($G$3,AB319-AC319,AC319-AB319)</f>
        <v>0</v>
      </c>
      <c r="AL319" s="89" t="n">
        <f aca="false">CHOOSE($G$3,AE319-AF319,AF319-AE319)</f>
        <v>0</v>
      </c>
      <c r="AM319" s="89" t="n">
        <f aca="false">CHOOSE($G$3,AH319-AI319,AI319-AH319)</f>
        <v>0</v>
      </c>
      <c r="AN319" s="103" t="n">
        <f aca="false">SUM(AK319:AM319)</f>
        <v>0</v>
      </c>
      <c r="AP319" s="89" t="n">
        <f aca="false">CHOOSE($G$3,AA319-AB319,AB319-AA319)</f>
        <v>0</v>
      </c>
      <c r="AQ319" s="89" t="n">
        <f aca="false">CHOOSE($G$3,AD319-AE319,AE319-AD319)</f>
        <v>0</v>
      </c>
      <c r="AR319" s="89" t="n">
        <f aca="false">CHOOSE($G$3,AG319-AH319,AH319-AG319)</f>
        <v>0</v>
      </c>
      <c r="AS319" s="103" t="n">
        <f aca="false">AP319+AQ319+AR319</f>
        <v>0</v>
      </c>
      <c r="AT319" s="103"/>
      <c r="AU319" s="90" t="n">
        <f aca="false">AS319+AN319</f>
        <v>0</v>
      </c>
      <c r="AW319" s="90" t="n">
        <f aca="false">AI319+AF319+AC319</f>
        <v>0</v>
      </c>
      <c r="AX319" s="104"/>
    </row>
    <row r="320" customFormat="false" ht="12" hidden="false" customHeight="true" outlineLevel="0" collapsed="false">
      <c r="A320" s="94" t="n">
        <f aca="false">EDATE(A319,1)</f>
        <v>46266</v>
      </c>
      <c r="B320" s="95" t="n">
        <f aca="false">VLOOKUP(MONTH(A320),Volumes,3)</f>
        <v>10000</v>
      </c>
      <c r="C320" s="96"/>
      <c r="D320" s="97" t="n">
        <f aca="false">B320+C320</f>
        <v>10000</v>
      </c>
      <c r="E320" s="84" t="n">
        <f aca="false">IF(X320=0,0,IF(AND(X320=1,$H$3=1),D320*S320,IF($H$3=2,D320,"N/A")))</f>
        <v>0</v>
      </c>
      <c r="F320" s="84" t="n">
        <f aca="false">E320*W320</f>
        <v>0</v>
      </c>
      <c r="G320" s="32" t="n">
        <f aca="false">VLOOKUP($A320,Table,MATCH(G$4,Curves,0))</f>
        <v>4.0375</v>
      </c>
      <c r="H320" s="98" t="n">
        <f aca="false">G320</f>
        <v>4.0375</v>
      </c>
      <c r="I320" s="99" t="n">
        <f aca="false">H320</f>
        <v>4.0375</v>
      </c>
      <c r="J320" s="32" t="n">
        <f aca="false">VLOOKUP($A320,Table,MATCH(J$4,Curves,0))</f>
        <v>0</v>
      </c>
      <c r="K320" s="98" t="n">
        <f aca="false">J320</f>
        <v>0</v>
      </c>
      <c r="L320" s="99" t="n">
        <f aca="false">K320</f>
        <v>0</v>
      </c>
      <c r="M320" s="32" t="n">
        <f aca="false">VLOOKUP($A320,Table,MATCH(M$4,Curves,0))</f>
        <v>0</v>
      </c>
      <c r="N320" s="98" t="n">
        <f aca="false">VLOOKUP($A320,Table,MATCH(N$4,Curves,0))</f>
        <v>0.02</v>
      </c>
      <c r="O320" s="99" t="n">
        <f aca="false">N320</f>
        <v>0.02</v>
      </c>
      <c r="P320" s="100"/>
      <c r="Q320" s="99" t="n">
        <f aca="false">O320+L320+I320</f>
        <v>4.0575</v>
      </c>
      <c r="R320" s="100"/>
      <c r="S320" s="35" t="n">
        <f aca="false">A321-A320</f>
        <v>30</v>
      </c>
      <c r="T320" s="101" t="n">
        <f aca="false">CHOOSE(F$3,A321+24,A320)</f>
        <v>46320</v>
      </c>
      <c r="U320" s="35" t="n">
        <f aca="false">T320-C$3</f>
        <v>9546</v>
      </c>
      <c r="V320" s="32" t="n">
        <f aca="false">VLOOKUP($A320,Table,MATCH(V$4,Curves,0))</f>
        <v>0.070859002456139</v>
      </c>
      <c r="W320" s="102" t="n">
        <f aca="false">1/(1+CHOOSE(F$3,(V321+($K$3/10000))/2,(V320+($K$3/10000))/2))^(2*U320/365.25)</f>
        <v>0.162044322541073</v>
      </c>
      <c r="X320" s="35" t="n">
        <f aca="false">IF(AND(mthbeg&lt;=A320,mthend&gt;=A320),1,0)</f>
        <v>0</v>
      </c>
      <c r="Y320" s="35" t="n">
        <f aca="false">S320*X320</f>
        <v>0</v>
      </c>
      <c r="AA320" s="89" t="n">
        <f aca="false">F320*G320</f>
        <v>0</v>
      </c>
      <c r="AB320" s="89" t="n">
        <f aca="false">$F320*H320</f>
        <v>0</v>
      </c>
      <c r="AC320" s="89" t="n">
        <f aca="false">$F320*I320</f>
        <v>0</v>
      </c>
      <c r="AD320" s="89" t="n">
        <f aca="false">$F320*J320</f>
        <v>0</v>
      </c>
      <c r="AE320" s="89" t="n">
        <f aca="false">$F320*K320</f>
        <v>0</v>
      </c>
      <c r="AF320" s="89" t="n">
        <f aca="false">$F320*L320</f>
        <v>0</v>
      </c>
      <c r="AG320" s="89" t="n">
        <f aca="false">$F320*M320</f>
        <v>0</v>
      </c>
      <c r="AH320" s="89" t="n">
        <f aca="false">$F320*N320</f>
        <v>0</v>
      </c>
      <c r="AI320" s="89" t="n">
        <f aca="false">F320*O320</f>
        <v>0</v>
      </c>
      <c r="AJ320" s="93"/>
      <c r="AK320" s="89" t="n">
        <f aca="false">CHOOSE($G$3,AB320-AC320,AC320-AB320)</f>
        <v>0</v>
      </c>
      <c r="AL320" s="89" t="n">
        <f aca="false">CHOOSE($G$3,AE320-AF320,AF320-AE320)</f>
        <v>0</v>
      </c>
      <c r="AM320" s="89" t="n">
        <f aca="false">CHOOSE($G$3,AH320-AI320,AI320-AH320)</f>
        <v>0</v>
      </c>
      <c r="AN320" s="103" t="n">
        <f aca="false">SUM(AK320:AM320)</f>
        <v>0</v>
      </c>
      <c r="AP320" s="89" t="n">
        <f aca="false">CHOOSE($G$3,AA320-AB320,AB320-AA320)</f>
        <v>0</v>
      </c>
      <c r="AQ320" s="89" t="n">
        <f aca="false">CHOOSE($G$3,AD320-AE320,AE320-AD320)</f>
        <v>0</v>
      </c>
      <c r="AR320" s="89" t="n">
        <f aca="false">CHOOSE($G$3,AG320-AH320,AH320-AG320)</f>
        <v>0</v>
      </c>
      <c r="AS320" s="103" t="n">
        <f aca="false">AP320+AQ320+AR320</f>
        <v>0</v>
      </c>
      <c r="AT320" s="103"/>
      <c r="AU320" s="90" t="n">
        <f aca="false">AS320+AN320</f>
        <v>0</v>
      </c>
      <c r="AW320" s="90" t="n">
        <f aca="false">AI320+AF320+AC320</f>
        <v>0</v>
      </c>
      <c r="AX320" s="104"/>
    </row>
    <row r="321" customFormat="false" ht="12" hidden="false" customHeight="true" outlineLevel="0" collapsed="false">
      <c r="A321" s="94" t="n">
        <f aca="false">EDATE(A320,1)</f>
        <v>46296</v>
      </c>
      <c r="B321" s="95" t="n">
        <f aca="false">VLOOKUP(MONTH(A321),Volumes,3)</f>
        <v>10000</v>
      </c>
      <c r="C321" s="96"/>
      <c r="D321" s="97" t="n">
        <f aca="false">B321+C321</f>
        <v>10000</v>
      </c>
      <c r="E321" s="84" t="n">
        <f aca="false">IF(X321=0,0,IF(AND(X321=1,$H$3=1),D321*S321,IF($H$3=2,D321,"N/A")))</f>
        <v>0</v>
      </c>
      <c r="F321" s="84" t="n">
        <f aca="false">E321*W321</f>
        <v>0</v>
      </c>
      <c r="G321" s="32" t="n">
        <f aca="false">VLOOKUP($A321,Table,MATCH(G$4,Curves,0))</f>
        <v>4.0375</v>
      </c>
      <c r="H321" s="98" t="n">
        <f aca="false">G321</f>
        <v>4.0375</v>
      </c>
      <c r="I321" s="99" t="n">
        <f aca="false">H321</f>
        <v>4.0375</v>
      </c>
      <c r="J321" s="32" t="n">
        <f aca="false">VLOOKUP($A321,Table,MATCH(J$4,Curves,0))</f>
        <v>0</v>
      </c>
      <c r="K321" s="98" t="n">
        <f aca="false">J321</f>
        <v>0</v>
      </c>
      <c r="L321" s="99" t="n">
        <f aca="false">K321</f>
        <v>0</v>
      </c>
      <c r="M321" s="32" t="n">
        <f aca="false">VLOOKUP($A321,Table,MATCH(M$4,Curves,0))</f>
        <v>0</v>
      </c>
      <c r="N321" s="98" t="n">
        <f aca="false">VLOOKUP($A321,Table,MATCH(N$4,Curves,0))</f>
        <v>0.02</v>
      </c>
      <c r="O321" s="99" t="n">
        <f aca="false">N321</f>
        <v>0.02</v>
      </c>
      <c r="P321" s="100"/>
      <c r="Q321" s="99" t="n">
        <f aca="false">O321+L321+I321</f>
        <v>4.0575</v>
      </c>
      <c r="R321" s="100"/>
      <c r="S321" s="35" t="n">
        <f aca="false">A322-A321</f>
        <v>31</v>
      </c>
      <c r="T321" s="101" t="n">
        <f aca="false">CHOOSE(F$3,A322+24,A321)</f>
        <v>46351</v>
      </c>
      <c r="U321" s="35" t="n">
        <f aca="false">T321-C$3</f>
        <v>9577</v>
      </c>
      <c r="V321" s="32" t="n">
        <f aca="false">VLOOKUP($A321,Table,MATCH(V$4,Curves,0))</f>
        <v>0.070859002456139</v>
      </c>
      <c r="W321" s="102" t="n">
        <f aca="false">1/(1+CHOOSE(F$3,(V322+($K$3/10000))/2,(V321+($K$3/10000))/2))^(2*U321/365.25)</f>
        <v>0.161089471948611</v>
      </c>
      <c r="X321" s="35" t="n">
        <f aca="false">IF(AND(mthbeg&lt;=A321,mthend&gt;=A321),1,0)</f>
        <v>0</v>
      </c>
      <c r="Y321" s="35" t="n">
        <f aca="false">S321*X321</f>
        <v>0</v>
      </c>
      <c r="AA321" s="89" t="n">
        <f aca="false">F321*G321</f>
        <v>0</v>
      </c>
      <c r="AB321" s="89" t="n">
        <f aca="false">$F321*H321</f>
        <v>0</v>
      </c>
      <c r="AC321" s="89" t="n">
        <f aca="false">$F321*I321</f>
        <v>0</v>
      </c>
      <c r="AD321" s="89" t="n">
        <f aca="false">$F321*J321</f>
        <v>0</v>
      </c>
      <c r="AE321" s="89" t="n">
        <f aca="false">$F321*K321</f>
        <v>0</v>
      </c>
      <c r="AF321" s="89" t="n">
        <f aca="false">$F321*L321</f>
        <v>0</v>
      </c>
      <c r="AG321" s="89" t="n">
        <f aca="false">$F321*M321</f>
        <v>0</v>
      </c>
      <c r="AH321" s="89" t="n">
        <f aca="false">$F321*N321</f>
        <v>0</v>
      </c>
      <c r="AI321" s="89" t="n">
        <f aca="false">F321*O321</f>
        <v>0</v>
      </c>
      <c r="AJ321" s="93"/>
      <c r="AK321" s="89" t="n">
        <f aca="false">CHOOSE($G$3,AB321-AC321,AC321-AB321)</f>
        <v>0</v>
      </c>
      <c r="AL321" s="89" t="n">
        <f aca="false">CHOOSE($G$3,AE321-AF321,AF321-AE321)</f>
        <v>0</v>
      </c>
      <c r="AM321" s="89" t="n">
        <f aca="false">CHOOSE($G$3,AH321-AI321,AI321-AH321)</f>
        <v>0</v>
      </c>
      <c r="AN321" s="103" t="n">
        <f aca="false">SUM(AK321:AM321)</f>
        <v>0</v>
      </c>
      <c r="AP321" s="89" t="n">
        <f aca="false">CHOOSE($G$3,AA321-AB321,AB321-AA321)</f>
        <v>0</v>
      </c>
      <c r="AQ321" s="89" t="n">
        <f aca="false">CHOOSE($G$3,AD321-AE321,AE321-AD321)</f>
        <v>0</v>
      </c>
      <c r="AR321" s="89" t="n">
        <f aca="false">CHOOSE($G$3,AG321-AH321,AH321-AG321)</f>
        <v>0</v>
      </c>
      <c r="AS321" s="103" t="n">
        <f aca="false">AP321+AQ321+AR321</f>
        <v>0</v>
      </c>
      <c r="AT321" s="103"/>
      <c r="AU321" s="90" t="n">
        <f aca="false">AS321+AN321</f>
        <v>0</v>
      </c>
      <c r="AW321" s="90" t="n">
        <f aca="false">AI321+AF321+AC321</f>
        <v>0</v>
      </c>
      <c r="AX321" s="104"/>
    </row>
    <row r="322" customFormat="false" ht="12" hidden="false" customHeight="true" outlineLevel="0" collapsed="false">
      <c r="A322" s="94" t="n">
        <f aca="false">EDATE(A321,1)</f>
        <v>46327</v>
      </c>
      <c r="B322" s="95" t="n">
        <f aca="false">VLOOKUP(MONTH(A322),Volumes,3)</f>
        <v>10000</v>
      </c>
      <c r="C322" s="96"/>
      <c r="D322" s="97" t="n">
        <f aca="false">B322+C322</f>
        <v>10000</v>
      </c>
      <c r="E322" s="84" t="n">
        <f aca="false">IF(X322=0,0,IF(AND(X322=1,$H$3=1),D322*S322,IF($H$3=2,D322,"N/A")))</f>
        <v>0</v>
      </c>
      <c r="F322" s="84" t="n">
        <f aca="false">E322*W322</f>
        <v>0</v>
      </c>
      <c r="G322" s="32" t="n">
        <f aca="false">VLOOKUP($A322,Table,MATCH(G$4,Curves,0))</f>
        <v>4.0375</v>
      </c>
      <c r="H322" s="98" t="n">
        <f aca="false">G322</f>
        <v>4.0375</v>
      </c>
      <c r="I322" s="99" t="n">
        <f aca="false">H322</f>
        <v>4.0375</v>
      </c>
      <c r="J322" s="32" t="n">
        <f aca="false">VLOOKUP($A322,Table,MATCH(J$4,Curves,0))</f>
        <v>0</v>
      </c>
      <c r="K322" s="98" t="n">
        <f aca="false">J322</f>
        <v>0</v>
      </c>
      <c r="L322" s="99" t="n">
        <f aca="false">K322</f>
        <v>0</v>
      </c>
      <c r="M322" s="32" t="n">
        <f aca="false">VLOOKUP($A322,Table,MATCH(M$4,Curves,0))</f>
        <v>0</v>
      </c>
      <c r="N322" s="98" t="n">
        <f aca="false">VLOOKUP($A322,Table,MATCH(N$4,Curves,0))</f>
        <v>0.02</v>
      </c>
      <c r="O322" s="99" t="n">
        <f aca="false">N322</f>
        <v>0.02</v>
      </c>
      <c r="P322" s="100"/>
      <c r="Q322" s="99" t="n">
        <f aca="false">O322+L322+I322</f>
        <v>4.0575</v>
      </c>
      <c r="R322" s="100"/>
      <c r="S322" s="35" t="n">
        <f aca="false">A323-A322</f>
        <v>30</v>
      </c>
      <c r="T322" s="101" t="n">
        <f aca="false">CHOOSE(F$3,A323+24,A322)</f>
        <v>46381</v>
      </c>
      <c r="U322" s="35" t="n">
        <f aca="false">T322-C$3</f>
        <v>9607</v>
      </c>
      <c r="V322" s="32" t="n">
        <f aca="false">VLOOKUP($A322,Table,MATCH(V$4,Curves,0))</f>
        <v>0.070859002456139</v>
      </c>
      <c r="W322" s="102" t="n">
        <f aca="false">1/(1+CHOOSE(F$3,(V323+($K$3/10000))/2,(V322+($K$3/10000))/2))^(2*U322/365.25)</f>
        <v>0.16017078048951</v>
      </c>
      <c r="X322" s="35" t="n">
        <f aca="false">IF(AND(mthbeg&lt;=A322,mthend&gt;=A322),1,0)</f>
        <v>0</v>
      </c>
      <c r="Y322" s="35" t="n">
        <f aca="false">S322*X322</f>
        <v>0</v>
      </c>
      <c r="AA322" s="89" t="n">
        <f aca="false">F322*G322</f>
        <v>0</v>
      </c>
      <c r="AB322" s="89" t="n">
        <f aca="false">$F322*H322</f>
        <v>0</v>
      </c>
      <c r="AC322" s="89" t="n">
        <f aca="false">$F322*I322</f>
        <v>0</v>
      </c>
      <c r="AD322" s="89" t="n">
        <f aca="false">$F322*J322</f>
        <v>0</v>
      </c>
      <c r="AE322" s="89" t="n">
        <f aca="false">$F322*K322</f>
        <v>0</v>
      </c>
      <c r="AF322" s="89" t="n">
        <f aca="false">$F322*L322</f>
        <v>0</v>
      </c>
      <c r="AG322" s="89" t="n">
        <f aca="false">$F322*M322</f>
        <v>0</v>
      </c>
      <c r="AH322" s="89" t="n">
        <f aca="false">$F322*N322</f>
        <v>0</v>
      </c>
      <c r="AI322" s="89" t="n">
        <f aca="false">F322*O322</f>
        <v>0</v>
      </c>
      <c r="AJ322" s="93"/>
      <c r="AK322" s="89" t="n">
        <f aca="false">CHOOSE($G$3,AB322-AC322,AC322-AB322)</f>
        <v>0</v>
      </c>
      <c r="AL322" s="89" t="n">
        <f aca="false">CHOOSE($G$3,AE322-AF322,AF322-AE322)</f>
        <v>0</v>
      </c>
      <c r="AM322" s="89" t="n">
        <f aca="false">CHOOSE($G$3,AH322-AI322,AI322-AH322)</f>
        <v>0</v>
      </c>
      <c r="AN322" s="103" t="n">
        <f aca="false">SUM(AK322:AM322)</f>
        <v>0</v>
      </c>
      <c r="AP322" s="89" t="n">
        <f aca="false">CHOOSE($G$3,AA322-AB322,AB322-AA322)</f>
        <v>0</v>
      </c>
      <c r="AQ322" s="89" t="n">
        <f aca="false">CHOOSE($G$3,AD322-AE322,AE322-AD322)</f>
        <v>0</v>
      </c>
      <c r="AR322" s="89" t="n">
        <f aca="false">CHOOSE($G$3,AG322-AH322,AH322-AG322)</f>
        <v>0</v>
      </c>
      <c r="AS322" s="103" t="n">
        <f aca="false">AP322+AQ322+AR322</f>
        <v>0</v>
      </c>
      <c r="AT322" s="103"/>
      <c r="AU322" s="90" t="n">
        <f aca="false">AS322+AN322</f>
        <v>0</v>
      </c>
      <c r="AW322" s="90" t="n">
        <f aca="false">AI322+AF322+AC322</f>
        <v>0</v>
      </c>
      <c r="AX322" s="104"/>
    </row>
    <row r="323" customFormat="false" ht="12" hidden="false" customHeight="true" outlineLevel="0" collapsed="false">
      <c r="A323" s="94" t="n">
        <f aca="false">EDATE(A322,1)</f>
        <v>46357</v>
      </c>
      <c r="B323" s="95" t="n">
        <f aca="false">VLOOKUP(MONTH(A323),Volumes,3)</f>
        <v>10000</v>
      </c>
      <c r="C323" s="96"/>
      <c r="D323" s="97" t="n">
        <f aca="false">B323+C323</f>
        <v>10000</v>
      </c>
      <c r="E323" s="84" t="n">
        <f aca="false">IF(X323=0,0,IF(AND(X323=1,$H$3=1),D323*S323,IF($H$3=2,D323,"N/A")))</f>
        <v>0</v>
      </c>
      <c r="F323" s="84" t="n">
        <f aca="false">E323*W323</f>
        <v>0</v>
      </c>
      <c r="G323" s="32" t="n">
        <f aca="false">VLOOKUP($A323,Table,MATCH(G$4,Curves,0))</f>
        <v>4.0375</v>
      </c>
      <c r="H323" s="98" t="n">
        <f aca="false">G323</f>
        <v>4.0375</v>
      </c>
      <c r="I323" s="99" t="n">
        <f aca="false">H323</f>
        <v>4.0375</v>
      </c>
      <c r="J323" s="32" t="n">
        <f aca="false">VLOOKUP($A323,Table,MATCH(J$4,Curves,0))</f>
        <v>0</v>
      </c>
      <c r="K323" s="98" t="n">
        <f aca="false">J323</f>
        <v>0</v>
      </c>
      <c r="L323" s="99" t="n">
        <f aca="false">K323</f>
        <v>0</v>
      </c>
      <c r="M323" s="32" t="n">
        <f aca="false">VLOOKUP($A323,Table,MATCH(M$4,Curves,0))</f>
        <v>0</v>
      </c>
      <c r="N323" s="98" t="n">
        <f aca="false">VLOOKUP($A323,Table,MATCH(N$4,Curves,0))</f>
        <v>0.02</v>
      </c>
      <c r="O323" s="99" t="n">
        <f aca="false">N323</f>
        <v>0.02</v>
      </c>
      <c r="P323" s="100"/>
      <c r="Q323" s="99" t="n">
        <f aca="false">O323+L323+I323</f>
        <v>4.0575</v>
      </c>
      <c r="R323" s="100"/>
      <c r="S323" s="35" t="n">
        <f aca="false">A324-A323</f>
        <v>31</v>
      </c>
      <c r="T323" s="101" t="n">
        <f aca="false">CHOOSE(F$3,A324+24,A323)</f>
        <v>46412</v>
      </c>
      <c r="U323" s="35" t="n">
        <f aca="false">T323-C$3</f>
        <v>9638</v>
      </c>
      <c r="V323" s="32" t="n">
        <f aca="false">VLOOKUP($A323,Table,MATCH(V$4,Curves,0))</f>
        <v>0.070859002456139</v>
      </c>
      <c r="W323" s="102" t="n">
        <f aca="false">1/(1+CHOOSE(F$3,(V324+($K$3/10000))/2,(V323+($K$3/10000))/2))^(2*U323/365.25)</f>
        <v>0.159226969794712</v>
      </c>
      <c r="X323" s="35" t="n">
        <f aca="false">IF(AND(mthbeg&lt;=A323,mthend&gt;=A323),1,0)</f>
        <v>0</v>
      </c>
      <c r="Y323" s="35" t="n">
        <f aca="false">S323*X323</f>
        <v>0</v>
      </c>
      <c r="AA323" s="89" t="n">
        <f aca="false">F323*G323</f>
        <v>0</v>
      </c>
      <c r="AB323" s="89" t="n">
        <f aca="false">$F323*H323</f>
        <v>0</v>
      </c>
      <c r="AC323" s="89" t="n">
        <f aca="false">$F323*I323</f>
        <v>0</v>
      </c>
      <c r="AD323" s="89" t="n">
        <f aca="false">$F323*J323</f>
        <v>0</v>
      </c>
      <c r="AE323" s="89" t="n">
        <f aca="false">$F323*K323</f>
        <v>0</v>
      </c>
      <c r="AF323" s="89" t="n">
        <f aca="false">$F323*L323</f>
        <v>0</v>
      </c>
      <c r="AG323" s="89" t="n">
        <f aca="false">$F323*M323</f>
        <v>0</v>
      </c>
      <c r="AH323" s="89" t="n">
        <f aca="false">$F323*N323</f>
        <v>0</v>
      </c>
      <c r="AI323" s="89" t="n">
        <f aca="false">F323*O323</f>
        <v>0</v>
      </c>
      <c r="AJ323" s="93"/>
      <c r="AK323" s="89" t="n">
        <f aca="false">CHOOSE($G$3,AB323-AC323,AC323-AB323)</f>
        <v>0</v>
      </c>
      <c r="AL323" s="89" t="n">
        <f aca="false">CHOOSE($G$3,AE323-AF323,AF323-AE323)</f>
        <v>0</v>
      </c>
      <c r="AM323" s="89" t="n">
        <f aca="false">CHOOSE($G$3,AH323-AI323,AI323-AH323)</f>
        <v>0</v>
      </c>
      <c r="AN323" s="103" t="n">
        <f aca="false">SUM(AK323:AM323)</f>
        <v>0</v>
      </c>
      <c r="AP323" s="89" t="n">
        <f aca="false">CHOOSE($G$3,AA323-AB323,AB323-AA323)</f>
        <v>0</v>
      </c>
      <c r="AQ323" s="89" t="n">
        <f aca="false">CHOOSE($G$3,AD323-AE323,AE323-AD323)</f>
        <v>0</v>
      </c>
      <c r="AR323" s="89" t="n">
        <f aca="false">CHOOSE($G$3,AG323-AH323,AH323-AG323)</f>
        <v>0</v>
      </c>
      <c r="AS323" s="103" t="n">
        <f aca="false">AP323+AQ323+AR323</f>
        <v>0</v>
      </c>
      <c r="AT323" s="103"/>
      <c r="AU323" s="90" t="n">
        <f aca="false">AS323+AN323</f>
        <v>0</v>
      </c>
      <c r="AW323" s="90" t="n">
        <f aca="false">AI323+AF323+AC323</f>
        <v>0</v>
      </c>
      <c r="AX323" s="104"/>
    </row>
    <row r="324" customFormat="false" ht="12" hidden="false" customHeight="true" outlineLevel="0" collapsed="false">
      <c r="A324" s="94" t="n">
        <f aca="false">EDATE(A323,1)</f>
        <v>46388</v>
      </c>
      <c r="B324" s="95" t="n">
        <f aca="false">VLOOKUP(MONTH(A324),Volumes,3)</f>
        <v>10000</v>
      </c>
      <c r="C324" s="96"/>
      <c r="D324" s="97" t="n">
        <f aca="false">B324+C324</f>
        <v>10000</v>
      </c>
      <c r="E324" s="84" t="n">
        <f aca="false">IF(X324=0,0,IF(AND(X324=1,$H$3=1),D324*S324,IF($H$3=2,D324,"N/A")))</f>
        <v>0</v>
      </c>
      <c r="F324" s="84" t="n">
        <f aca="false">E324*W324</f>
        <v>0</v>
      </c>
      <c r="G324" s="32" t="n">
        <f aca="false">VLOOKUP($A324,Table,MATCH(G$4,Curves,0))</f>
        <v>4.0375</v>
      </c>
      <c r="H324" s="98" t="n">
        <f aca="false">G324</f>
        <v>4.0375</v>
      </c>
      <c r="I324" s="99" t="n">
        <f aca="false">H324</f>
        <v>4.0375</v>
      </c>
      <c r="J324" s="32" t="n">
        <f aca="false">VLOOKUP($A324,Table,MATCH(J$4,Curves,0))</f>
        <v>0</v>
      </c>
      <c r="K324" s="98" t="n">
        <f aca="false">J324</f>
        <v>0</v>
      </c>
      <c r="L324" s="99" t="n">
        <f aca="false">K324</f>
        <v>0</v>
      </c>
      <c r="M324" s="32" t="n">
        <f aca="false">VLOOKUP($A324,Table,MATCH(M$4,Curves,0))</f>
        <v>0</v>
      </c>
      <c r="N324" s="98" t="n">
        <f aca="false">VLOOKUP($A324,Table,MATCH(N$4,Curves,0))</f>
        <v>0.02</v>
      </c>
      <c r="O324" s="99" t="n">
        <f aca="false">N324</f>
        <v>0.02</v>
      </c>
      <c r="P324" s="100"/>
      <c r="Q324" s="99" t="n">
        <f aca="false">O324+L324+I324</f>
        <v>4.0575</v>
      </c>
      <c r="R324" s="100"/>
      <c r="S324" s="35" t="n">
        <f aca="false">A325-A324</f>
        <v>31</v>
      </c>
      <c r="T324" s="101" t="n">
        <f aca="false">CHOOSE(F$3,A325+24,A324)</f>
        <v>46443</v>
      </c>
      <c r="U324" s="35" t="n">
        <f aca="false">T324-C$3</f>
        <v>9669</v>
      </c>
      <c r="V324" s="32" t="n">
        <f aca="false">VLOOKUP($A324,Table,MATCH(V$4,Curves,0))</f>
        <v>0.070859002456139</v>
      </c>
      <c r="W324" s="102" t="n">
        <f aca="false">1/(1+CHOOSE(F$3,(V325+($K$3/10000))/2,(V324+($K$3/10000))/2))^(2*U324/365.25)</f>
        <v>0.158288720530188</v>
      </c>
      <c r="X324" s="35" t="n">
        <f aca="false">IF(AND(mthbeg&lt;=A324,mthend&gt;=A324),1,0)</f>
        <v>0</v>
      </c>
      <c r="Y324" s="35" t="n">
        <f aca="false">S324*X324</f>
        <v>0</v>
      </c>
      <c r="AA324" s="89" t="n">
        <f aca="false">F324*G324</f>
        <v>0</v>
      </c>
      <c r="AB324" s="89" t="n">
        <f aca="false">$F324*H324</f>
        <v>0</v>
      </c>
      <c r="AC324" s="89" t="n">
        <f aca="false">$F324*I324</f>
        <v>0</v>
      </c>
      <c r="AD324" s="89" t="n">
        <f aca="false">$F324*J324</f>
        <v>0</v>
      </c>
      <c r="AE324" s="89" t="n">
        <f aca="false">$F324*K324</f>
        <v>0</v>
      </c>
      <c r="AF324" s="89" t="n">
        <f aca="false">$F324*L324</f>
        <v>0</v>
      </c>
      <c r="AG324" s="89" t="n">
        <f aca="false">$F324*M324</f>
        <v>0</v>
      </c>
      <c r="AH324" s="89" t="n">
        <f aca="false">$F324*N324</f>
        <v>0</v>
      </c>
      <c r="AI324" s="89" t="n">
        <f aca="false">F324*O324</f>
        <v>0</v>
      </c>
      <c r="AJ324" s="93"/>
      <c r="AK324" s="89" t="n">
        <f aca="false">CHOOSE($G$3,AB324-AC324,AC324-AB324)</f>
        <v>0</v>
      </c>
      <c r="AL324" s="89" t="n">
        <f aca="false">CHOOSE($G$3,AE324-AF324,AF324-AE324)</f>
        <v>0</v>
      </c>
      <c r="AM324" s="89" t="n">
        <f aca="false">CHOOSE($G$3,AH324-AI324,AI324-AH324)</f>
        <v>0</v>
      </c>
      <c r="AN324" s="103" t="n">
        <f aca="false">SUM(AK324:AM324)</f>
        <v>0</v>
      </c>
      <c r="AP324" s="89" t="n">
        <f aca="false">CHOOSE($G$3,AA324-AB324,AB324-AA324)</f>
        <v>0</v>
      </c>
      <c r="AQ324" s="89" t="n">
        <f aca="false">CHOOSE($G$3,AD324-AE324,AE324-AD324)</f>
        <v>0</v>
      </c>
      <c r="AR324" s="89" t="n">
        <f aca="false">CHOOSE($G$3,AG324-AH324,AH324-AG324)</f>
        <v>0</v>
      </c>
      <c r="AS324" s="103" t="n">
        <f aca="false">AP324+AQ324+AR324</f>
        <v>0</v>
      </c>
      <c r="AT324" s="103"/>
      <c r="AU324" s="90" t="n">
        <f aca="false">AS324+AN324</f>
        <v>0</v>
      </c>
      <c r="AW324" s="90" t="n">
        <f aca="false">AI324+AF324+AC324</f>
        <v>0</v>
      </c>
      <c r="AX324" s="104"/>
    </row>
    <row r="325" customFormat="false" ht="12" hidden="false" customHeight="true" outlineLevel="0" collapsed="false">
      <c r="A325" s="94" t="n">
        <f aca="false">EDATE(A324,1)</f>
        <v>46419</v>
      </c>
      <c r="B325" s="95" t="n">
        <f aca="false">VLOOKUP(MONTH(A325),Volumes,3)</f>
        <v>10000</v>
      </c>
      <c r="C325" s="96"/>
      <c r="D325" s="97" t="n">
        <f aca="false">B325+C325</f>
        <v>10000</v>
      </c>
      <c r="E325" s="84" t="n">
        <f aca="false">IF(X325=0,0,IF(AND(X325=1,$H$3=1),D325*S325,IF($H$3=2,D325,"N/A")))</f>
        <v>0</v>
      </c>
      <c r="F325" s="84" t="n">
        <f aca="false">E325*W325</f>
        <v>0</v>
      </c>
      <c r="G325" s="32" t="n">
        <f aca="false">VLOOKUP($A325,Table,MATCH(G$4,Curves,0))</f>
        <v>4.0375</v>
      </c>
      <c r="H325" s="98" t="n">
        <f aca="false">G325</f>
        <v>4.0375</v>
      </c>
      <c r="I325" s="99" t="n">
        <f aca="false">H325</f>
        <v>4.0375</v>
      </c>
      <c r="J325" s="32" t="n">
        <f aca="false">VLOOKUP($A325,Table,MATCH(J$4,Curves,0))</f>
        <v>0</v>
      </c>
      <c r="K325" s="98" t="n">
        <f aca="false">J325</f>
        <v>0</v>
      </c>
      <c r="L325" s="99" t="n">
        <f aca="false">K325</f>
        <v>0</v>
      </c>
      <c r="M325" s="32" t="n">
        <f aca="false">VLOOKUP($A325,Table,MATCH(M$4,Curves,0))</f>
        <v>0</v>
      </c>
      <c r="N325" s="98" t="n">
        <f aca="false">VLOOKUP($A325,Table,MATCH(N$4,Curves,0))</f>
        <v>0.02</v>
      </c>
      <c r="O325" s="99" t="n">
        <f aca="false">N325</f>
        <v>0.02</v>
      </c>
      <c r="P325" s="100"/>
      <c r="Q325" s="99" t="n">
        <f aca="false">O325+L325+I325</f>
        <v>4.0575</v>
      </c>
      <c r="R325" s="100"/>
      <c r="S325" s="35" t="n">
        <f aca="false">A326-A325</f>
        <v>28</v>
      </c>
      <c r="T325" s="101" t="n">
        <f aca="false">CHOOSE(F$3,A326+24,A325)</f>
        <v>46471</v>
      </c>
      <c r="U325" s="35" t="n">
        <f aca="false">T325-C$3</f>
        <v>9697</v>
      </c>
      <c r="V325" s="32" t="n">
        <f aca="false">VLOOKUP($A325,Table,MATCH(V$4,Curves,0))</f>
        <v>0.070859002456139</v>
      </c>
      <c r="W325" s="102" t="n">
        <f aca="false">1/(1+CHOOSE(F$3,(V326+($K$3/10000))/2,(V325+($K$3/10000))/2))^(2*U325/365.25)</f>
        <v>0.157446022487002</v>
      </c>
      <c r="X325" s="35" t="n">
        <f aca="false">IF(AND(mthbeg&lt;=A325,mthend&gt;=A325),1,0)</f>
        <v>0</v>
      </c>
      <c r="Y325" s="35" t="n">
        <f aca="false">S325*X325</f>
        <v>0</v>
      </c>
      <c r="AA325" s="89" t="n">
        <f aca="false">F325*G325</f>
        <v>0</v>
      </c>
      <c r="AB325" s="89" t="n">
        <f aca="false">$F325*H325</f>
        <v>0</v>
      </c>
      <c r="AC325" s="89" t="n">
        <f aca="false">$F325*I325</f>
        <v>0</v>
      </c>
      <c r="AD325" s="89" t="n">
        <f aca="false">$F325*J325</f>
        <v>0</v>
      </c>
      <c r="AE325" s="89" t="n">
        <f aca="false">$F325*K325</f>
        <v>0</v>
      </c>
      <c r="AF325" s="89" t="n">
        <f aca="false">$F325*L325</f>
        <v>0</v>
      </c>
      <c r="AG325" s="89" t="n">
        <f aca="false">$F325*M325</f>
        <v>0</v>
      </c>
      <c r="AH325" s="89" t="n">
        <f aca="false">$F325*N325</f>
        <v>0</v>
      </c>
      <c r="AI325" s="89" t="n">
        <f aca="false">F325*O325</f>
        <v>0</v>
      </c>
      <c r="AJ325" s="93"/>
      <c r="AK325" s="89" t="n">
        <f aca="false">CHOOSE($G$3,AB325-AC325,AC325-AB325)</f>
        <v>0</v>
      </c>
      <c r="AL325" s="89" t="n">
        <f aca="false">CHOOSE($G$3,AE325-AF325,AF325-AE325)</f>
        <v>0</v>
      </c>
      <c r="AM325" s="89" t="n">
        <f aca="false">CHOOSE($G$3,AH325-AI325,AI325-AH325)</f>
        <v>0</v>
      </c>
      <c r="AN325" s="103" t="n">
        <f aca="false">SUM(AK325:AM325)</f>
        <v>0</v>
      </c>
      <c r="AP325" s="89" t="n">
        <f aca="false">CHOOSE($G$3,AA325-AB325,AB325-AA325)</f>
        <v>0</v>
      </c>
      <c r="AQ325" s="89" t="n">
        <f aca="false">CHOOSE($G$3,AD325-AE325,AE325-AD325)</f>
        <v>0</v>
      </c>
      <c r="AR325" s="89" t="n">
        <f aca="false">CHOOSE($G$3,AG325-AH325,AH325-AG325)</f>
        <v>0</v>
      </c>
      <c r="AS325" s="103" t="n">
        <f aca="false">AP325+AQ325+AR325</f>
        <v>0</v>
      </c>
      <c r="AT325" s="103"/>
      <c r="AU325" s="90" t="n">
        <f aca="false">AS325+AN325</f>
        <v>0</v>
      </c>
      <c r="AW325" s="90" t="n">
        <f aca="false">AI325+AF325+AC325</f>
        <v>0</v>
      </c>
      <c r="AX325" s="104"/>
    </row>
    <row r="326" customFormat="false" ht="12" hidden="false" customHeight="true" outlineLevel="0" collapsed="false">
      <c r="A326" s="94" t="n">
        <f aca="false">EDATE(A325,1)</f>
        <v>46447</v>
      </c>
      <c r="B326" s="95" t="n">
        <f aca="false">VLOOKUP(MONTH(A326),Volumes,3)</f>
        <v>10000</v>
      </c>
      <c r="C326" s="96"/>
      <c r="D326" s="97" t="n">
        <f aca="false">B326+C326</f>
        <v>10000</v>
      </c>
      <c r="E326" s="84" t="n">
        <f aca="false">IF(X326=0,0,IF(AND(X326=1,$H$3=1),D326*S326,IF($H$3=2,D326,"N/A")))</f>
        <v>0</v>
      </c>
      <c r="F326" s="84" t="n">
        <f aca="false">E326*W326</f>
        <v>0</v>
      </c>
      <c r="G326" s="32" t="n">
        <f aca="false">VLOOKUP($A326,Table,MATCH(G$4,Curves,0))</f>
        <v>4.0375</v>
      </c>
      <c r="H326" s="98" t="n">
        <f aca="false">G326</f>
        <v>4.0375</v>
      </c>
      <c r="I326" s="99" t="n">
        <f aca="false">H326</f>
        <v>4.0375</v>
      </c>
      <c r="J326" s="32" t="n">
        <f aca="false">VLOOKUP($A326,Table,MATCH(J$4,Curves,0))</f>
        <v>0</v>
      </c>
      <c r="K326" s="98" t="n">
        <f aca="false">J326</f>
        <v>0</v>
      </c>
      <c r="L326" s="99" t="n">
        <f aca="false">K326</f>
        <v>0</v>
      </c>
      <c r="M326" s="32" t="n">
        <f aca="false">VLOOKUP($A326,Table,MATCH(M$4,Curves,0))</f>
        <v>0</v>
      </c>
      <c r="N326" s="98" t="n">
        <f aca="false">VLOOKUP($A326,Table,MATCH(N$4,Curves,0))</f>
        <v>0.02</v>
      </c>
      <c r="O326" s="99" t="n">
        <f aca="false">N326</f>
        <v>0.02</v>
      </c>
      <c r="P326" s="100"/>
      <c r="Q326" s="99" t="n">
        <f aca="false">O326+L326+I326</f>
        <v>4.0575</v>
      </c>
      <c r="R326" s="100"/>
      <c r="S326" s="35" t="n">
        <f aca="false">A327-A326</f>
        <v>31</v>
      </c>
      <c r="T326" s="101" t="n">
        <f aca="false">CHOOSE(F$3,A327+24,A326)</f>
        <v>46502</v>
      </c>
      <c r="U326" s="35" t="n">
        <f aca="false">T326-C$3</f>
        <v>9728</v>
      </c>
      <c r="V326" s="32" t="n">
        <f aca="false">VLOOKUP($A326,Table,MATCH(V$4,Curves,0))</f>
        <v>0.070859002456139</v>
      </c>
      <c r="W326" s="102" t="n">
        <f aca="false">1/(1+CHOOSE(F$3,(V327+($K$3/10000))/2,(V326+($K$3/10000))/2))^(2*U326/365.25)</f>
        <v>0.156518267503087</v>
      </c>
      <c r="X326" s="35" t="n">
        <f aca="false">IF(AND(mthbeg&lt;=A326,mthend&gt;=A326),1,0)</f>
        <v>0</v>
      </c>
      <c r="Y326" s="35" t="n">
        <f aca="false">S326*X326</f>
        <v>0</v>
      </c>
      <c r="AA326" s="89" t="n">
        <f aca="false">F326*G326</f>
        <v>0</v>
      </c>
      <c r="AB326" s="89" t="n">
        <f aca="false">$F326*H326</f>
        <v>0</v>
      </c>
      <c r="AC326" s="89" t="n">
        <f aca="false">$F326*I326</f>
        <v>0</v>
      </c>
      <c r="AD326" s="89" t="n">
        <f aca="false">$F326*J326</f>
        <v>0</v>
      </c>
      <c r="AE326" s="89" t="n">
        <f aca="false">$F326*K326</f>
        <v>0</v>
      </c>
      <c r="AF326" s="89" t="n">
        <f aca="false">$F326*L326</f>
        <v>0</v>
      </c>
      <c r="AG326" s="89" t="n">
        <f aca="false">$F326*M326</f>
        <v>0</v>
      </c>
      <c r="AH326" s="89" t="n">
        <f aca="false">$F326*N326</f>
        <v>0</v>
      </c>
      <c r="AI326" s="89" t="n">
        <f aca="false">F326*O326</f>
        <v>0</v>
      </c>
      <c r="AJ326" s="93"/>
      <c r="AK326" s="89" t="n">
        <f aca="false">CHOOSE($G$3,AB326-AC326,AC326-AB326)</f>
        <v>0</v>
      </c>
      <c r="AL326" s="89" t="n">
        <f aca="false">CHOOSE($G$3,AE326-AF326,AF326-AE326)</f>
        <v>0</v>
      </c>
      <c r="AM326" s="89" t="n">
        <f aca="false">CHOOSE($G$3,AH326-AI326,AI326-AH326)</f>
        <v>0</v>
      </c>
      <c r="AN326" s="103" t="n">
        <f aca="false">SUM(AK326:AM326)</f>
        <v>0</v>
      </c>
      <c r="AP326" s="89" t="n">
        <f aca="false">CHOOSE($G$3,AA326-AB326,AB326-AA326)</f>
        <v>0</v>
      </c>
      <c r="AQ326" s="89" t="n">
        <f aca="false">CHOOSE($G$3,AD326-AE326,AE326-AD326)</f>
        <v>0</v>
      </c>
      <c r="AR326" s="89" t="n">
        <f aca="false">CHOOSE($G$3,AG326-AH326,AH326-AG326)</f>
        <v>0</v>
      </c>
      <c r="AS326" s="103" t="n">
        <f aca="false">AP326+AQ326+AR326</f>
        <v>0</v>
      </c>
      <c r="AT326" s="103"/>
      <c r="AU326" s="90" t="n">
        <f aca="false">AS326+AN326</f>
        <v>0</v>
      </c>
      <c r="AW326" s="90" t="n">
        <f aca="false">AI326+AF326+AC326</f>
        <v>0</v>
      </c>
      <c r="AX326" s="104"/>
    </row>
    <row r="327" customFormat="false" ht="12" hidden="false" customHeight="true" outlineLevel="0" collapsed="false">
      <c r="A327" s="94" t="n">
        <f aca="false">EDATE(A326,1)</f>
        <v>46478</v>
      </c>
      <c r="B327" s="95" t="n">
        <f aca="false">VLOOKUP(MONTH(A327),Volumes,3)</f>
        <v>10000</v>
      </c>
      <c r="C327" s="96"/>
      <c r="D327" s="97" t="n">
        <f aca="false">B327+C327</f>
        <v>10000</v>
      </c>
      <c r="E327" s="84" t="n">
        <f aca="false">IF(X327=0,0,IF(AND(X327=1,$H$3=1),D327*S327,IF($H$3=2,D327,"N/A")))</f>
        <v>0</v>
      </c>
      <c r="F327" s="84" t="n">
        <f aca="false">E327*W327</f>
        <v>0</v>
      </c>
      <c r="G327" s="32" t="n">
        <f aca="false">VLOOKUP($A327,Table,MATCH(G$4,Curves,0))</f>
        <v>4.0375</v>
      </c>
      <c r="H327" s="98" t="n">
        <f aca="false">G327</f>
        <v>4.0375</v>
      </c>
      <c r="I327" s="99" t="n">
        <f aca="false">H327</f>
        <v>4.0375</v>
      </c>
      <c r="J327" s="32" t="n">
        <f aca="false">VLOOKUP($A327,Table,MATCH(J$4,Curves,0))</f>
        <v>0</v>
      </c>
      <c r="K327" s="98" t="n">
        <f aca="false">J327</f>
        <v>0</v>
      </c>
      <c r="L327" s="99" t="n">
        <f aca="false">K327</f>
        <v>0</v>
      </c>
      <c r="M327" s="32" t="n">
        <f aca="false">VLOOKUP($A327,Table,MATCH(M$4,Curves,0))</f>
        <v>0</v>
      </c>
      <c r="N327" s="98" t="n">
        <f aca="false">VLOOKUP($A327,Table,MATCH(N$4,Curves,0))</f>
        <v>0.02</v>
      </c>
      <c r="O327" s="99" t="n">
        <f aca="false">N327</f>
        <v>0.02</v>
      </c>
      <c r="P327" s="100"/>
      <c r="Q327" s="99" t="n">
        <f aca="false">O327+L327+I327</f>
        <v>4.0575</v>
      </c>
      <c r="R327" s="100"/>
      <c r="S327" s="35" t="n">
        <f aca="false">A328-A327</f>
        <v>30</v>
      </c>
      <c r="T327" s="101" t="n">
        <f aca="false">CHOOSE(F$3,A328+24,A327)</f>
        <v>46532</v>
      </c>
      <c r="U327" s="35" t="n">
        <f aca="false">T327-C$3</f>
        <v>9758</v>
      </c>
      <c r="V327" s="32" t="n">
        <f aca="false">VLOOKUP($A327,Table,MATCH(V$4,Curves,0))</f>
        <v>0.070859002456139</v>
      </c>
      <c r="W327" s="102" t="n">
        <f aca="false">1/(1+CHOOSE(F$3,(V328+($K$3/10000))/2,(V327+($K$3/10000))/2))^(2*U327/365.25)</f>
        <v>0.155625645571878</v>
      </c>
      <c r="X327" s="35" t="n">
        <f aca="false">IF(AND(mthbeg&lt;=A327,mthend&gt;=A327),1,0)</f>
        <v>0</v>
      </c>
      <c r="Y327" s="35" t="n">
        <f aca="false">S327*X327</f>
        <v>0</v>
      </c>
      <c r="AA327" s="89" t="n">
        <f aca="false">F327*G327</f>
        <v>0</v>
      </c>
      <c r="AB327" s="89" t="n">
        <f aca="false">$F327*H327</f>
        <v>0</v>
      </c>
      <c r="AC327" s="89" t="n">
        <f aca="false">$F327*I327</f>
        <v>0</v>
      </c>
      <c r="AD327" s="89" t="n">
        <f aca="false">$F327*J327</f>
        <v>0</v>
      </c>
      <c r="AE327" s="89" t="n">
        <f aca="false">$F327*K327</f>
        <v>0</v>
      </c>
      <c r="AF327" s="89" t="n">
        <f aca="false">$F327*L327</f>
        <v>0</v>
      </c>
      <c r="AG327" s="89" t="n">
        <f aca="false">$F327*M327</f>
        <v>0</v>
      </c>
      <c r="AH327" s="89" t="n">
        <f aca="false">$F327*N327</f>
        <v>0</v>
      </c>
      <c r="AI327" s="89" t="n">
        <f aca="false">F327*O327</f>
        <v>0</v>
      </c>
      <c r="AJ327" s="93"/>
      <c r="AK327" s="89" t="n">
        <f aca="false">CHOOSE($G$3,AB327-AC327,AC327-AB327)</f>
        <v>0</v>
      </c>
      <c r="AL327" s="89" t="n">
        <f aca="false">CHOOSE($G$3,AE327-AF327,AF327-AE327)</f>
        <v>0</v>
      </c>
      <c r="AM327" s="89" t="n">
        <f aca="false">CHOOSE($G$3,AH327-AI327,AI327-AH327)</f>
        <v>0</v>
      </c>
      <c r="AN327" s="103" t="n">
        <f aca="false">SUM(AK327:AM327)</f>
        <v>0</v>
      </c>
      <c r="AP327" s="89" t="n">
        <f aca="false">CHOOSE($G$3,AA327-AB327,AB327-AA327)</f>
        <v>0</v>
      </c>
      <c r="AQ327" s="89" t="n">
        <f aca="false">CHOOSE($G$3,AD327-AE327,AE327-AD327)</f>
        <v>0</v>
      </c>
      <c r="AR327" s="89" t="n">
        <f aca="false">CHOOSE($G$3,AG327-AH327,AH327-AG327)</f>
        <v>0</v>
      </c>
      <c r="AS327" s="103" t="n">
        <f aca="false">AP327+AQ327+AR327</f>
        <v>0</v>
      </c>
      <c r="AT327" s="103"/>
      <c r="AU327" s="90" t="n">
        <f aca="false">AS327+AN327</f>
        <v>0</v>
      </c>
      <c r="AW327" s="90" t="n">
        <f aca="false">AI327+AF327+AC327</f>
        <v>0</v>
      </c>
      <c r="AX327" s="104"/>
    </row>
    <row r="328" customFormat="false" ht="12" hidden="false" customHeight="true" outlineLevel="0" collapsed="false">
      <c r="A328" s="94" t="n">
        <f aca="false">EDATE(A327,1)</f>
        <v>46508</v>
      </c>
      <c r="B328" s="95" t="n">
        <f aca="false">VLOOKUP(MONTH(A328),Volumes,3)</f>
        <v>10000</v>
      </c>
      <c r="C328" s="96"/>
      <c r="D328" s="97" t="n">
        <f aca="false">B328+C328</f>
        <v>10000</v>
      </c>
      <c r="E328" s="84" t="n">
        <f aca="false">IF(X328=0,0,IF(AND(X328=1,$H$3=1),D328*S328,IF($H$3=2,D328,"N/A")))</f>
        <v>0</v>
      </c>
      <c r="F328" s="84" t="n">
        <f aca="false">E328*W328</f>
        <v>0</v>
      </c>
      <c r="G328" s="32" t="n">
        <f aca="false">VLOOKUP($A328,Table,MATCH(G$4,Curves,0))</f>
        <v>4.0375</v>
      </c>
      <c r="H328" s="98" t="n">
        <f aca="false">G328</f>
        <v>4.0375</v>
      </c>
      <c r="I328" s="99" t="n">
        <f aca="false">H328</f>
        <v>4.0375</v>
      </c>
      <c r="J328" s="32" t="n">
        <f aca="false">VLOOKUP($A328,Table,MATCH(J$4,Curves,0))</f>
        <v>0</v>
      </c>
      <c r="K328" s="98" t="n">
        <f aca="false">J328</f>
        <v>0</v>
      </c>
      <c r="L328" s="99" t="n">
        <f aca="false">K328</f>
        <v>0</v>
      </c>
      <c r="M328" s="32" t="n">
        <f aca="false">VLOOKUP($A328,Table,MATCH(M$4,Curves,0))</f>
        <v>0</v>
      </c>
      <c r="N328" s="98" t="n">
        <f aca="false">VLOOKUP($A328,Table,MATCH(N$4,Curves,0))</f>
        <v>0.02</v>
      </c>
      <c r="O328" s="99" t="n">
        <f aca="false">N328</f>
        <v>0.02</v>
      </c>
      <c r="P328" s="100"/>
      <c r="Q328" s="99" t="n">
        <f aca="false">O328+L328+I328</f>
        <v>4.0575</v>
      </c>
      <c r="R328" s="100"/>
      <c r="S328" s="35" t="n">
        <f aca="false">A329-A328</f>
        <v>31</v>
      </c>
      <c r="T328" s="101" t="n">
        <f aca="false">CHOOSE(F$3,A329+24,A328)</f>
        <v>46563</v>
      </c>
      <c r="U328" s="35" t="n">
        <f aca="false">T328-C$3</f>
        <v>9789</v>
      </c>
      <c r="V328" s="32" t="n">
        <f aca="false">VLOOKUP($A328,Table,MATCH(V$4,Curves,0))</f>
        <v>0.070859002456139</v>
      </c>
      <c r="W328" s="102" t="n">
        <f aca="false">1/(1+CHOOSE(F$3,(V329+($K$3/10000))/2,(V328+($K$3/10000))/2))^(2*U328/365.25)</f>
        <v>0.15470861720861</v>
      </c>
      <c r="X328" s="35" t="n">
        <f aca="false">IF(AND(mthbeg&lt;=A328,mthend&gt;=A328),1,0)</f>
        <v>0</v>
      </c>
      <c r="Y328" s="35" t="n">
        <f aca="false">S328*X328</f>
        <v>0</v>
      </c>
      <c r="AA328" s="89" t="n">
        <f aca="false">F328*G328</f>
        <v>0</v>
      </c>
      <c r="AB328" s="89" t="n">
        <f aca="false">$F328*H328</f>
        <v>0</v>
      </c>
      <c r="AC328" s="89" t="n">
        <f aca="false">$F328*I328</f>
        <v>0</v>
      </c>
      <c r="AD328" s="89" t="n">
        <f aca="false">$F328*J328</f>
        <v>0</v>
      </c>
      <c r="AE328" s="89" t="n">
        <f aca="false">$F328*K328</f>
        <v>0</v>
      </c>
      <c r="AF328" s="89" t="n">
        <f aca="false">$F328*L328</f>
        <v>0</v>
      </c>
      <c r="AG328" s="89" t="n">
        <f aca="false">$F328*M328</f>
        <v>0</v>
      </c>
      <c r="AH328" s="89" t="n">
        <f aca="false">$F328*N328</f>
        <v>0</v>
      </c>
      <c r="AI328" s="89" t="n">
        <f aca="false">F328*O328</f>
        <v>0</v>
      </c>
      <c r="AJ328" s="93"/>
      <c r="AK328" s="89" t="n">
        <f aca="false">CHOOSE($G$3,AB328-AC328,AC328-AB328)</f>
        <v>0</v>
      </c>
      <c r="AL328" s="89" t="n">
        <f aca="false">CHOOSE($G$3,AE328-AF328,AF328-AE328)</f>
        <v>0</v>
      </c>
      <c r="AM328" s="89" t="n">
        <f aca="false">CHOOSE($G$3,AH328-AI328,AI328-AH328)</f>
        <v>0</v>
      </c>
      <c r="AN328" s="103" t="n">
        <f aca="false">SUM(AK328:AM328)</f>
        <v>0</v>
      </c>
      <c r="AP328" s="89" t="n">
        <f aca="false">CHOOSE($G$3,AA328-AB328,AB328-AA328)</f>
        <v>0</v>
      </c>
      <c r="AQ328" s="89" t="n">
        <f aca="false">CHOOSE($G$3,AD328-AE328,AE328-AD328)</f>
        <v>0</v>
      </c>
      <c r="AR328" s="89" t="n">
        <f aca="false">CHOOSE($G$3,AG328-AH328,AH328-AG328)</f>
        <v>0</v>
      </c>
      <c r="AS328" s="103" t="n">
        <f aca="false">AP328+AQ328+AR328</f>
        <v>0</v>
      </c>
      <c r="AT328" s="103"/>
      <c r="AU328" s="90" t="n">
        <f aca="false">AS328+AN328</f>
        <v>0</v>
      </c>
      <c r="AW328" s="90" t="n">
        <f aca="false">AI328+AF328+AC328</f>
        <v>0</v>
      </c>
      <c r="AX328" s="104"/>
    </row>
    <row r="329" customFormat="false" ht="12" hidden="false" customHeight="true" outlineLevel="0" collapsed="false">
      <c r="A329" s="94" t="n">
        <f aca="false">EDATE(A328,1)</f>
        <v>46539</v>
      </c>
      <c r="B329" s="95" t="n">
        <f aca="false">VLOOKUP(MONTH(A329),Volumes,3)</f>
        <v>10000</v>
      </c>
      <c r="C329" s="96"/>
      <c r="D329" s="97" t="n">
        <f aca="false">B329+C329</f>
        <v>10000</v>
      </c>
      <c r="E329" s="84" t="n">
        <f aca="false">IF(X329=0,0,IF(AND(X329=1,$H$3=1),D329*S329,IF($H$3=2,D329,"N/A")))</f>
        <v>0</v>
      </c>
      <c r="F329" s="84" t="n">
        <f aca="false">E329*W329</f>
        <v>0</v>
      </c>
      <c r="G329" s="32" t="n">
        <f aca="false">VLOOKUP($A329,Table,MATCH(G$4,Curves,0))</f>
        <v>4.0375</v>
      </c>
      <c r="H329" s="98" t="n">
        <f aca="false">G329</f>
        <v>4.0375</v>
      </c>
      <c r="I329" s="99" t="n">
        <f aca="false">H329</f>
        <v>4.0375</v>
      </c>
      <c r="J329" s="32" t="n">
        <f aca="false">VLOOKUP($A329,Table,MATCH(J$4,Curves,0))</f>
        <v>0</v>
      </c>
      <c r="K329" s="98" t="n">
        <f aca="false">J329</f>
        <v>0</v>
      </c>
      <c r="L329" s="99" t="n">
        <f aca="false">K329</f>
        <v>0</v>
      </c>
      <c r="M329" s="32" t="n">
        <f aca="false">VLOOKUP($A329,Table,MATCH(M$4,Curves,0))</f>
        <v>0</v>
      </c>
      <c r="N329" s="98" t="n">
        <f aca="false">VLOOKUP($A329,Table,MATCH(N$4,Curves,0))</f>
        <v>0.02</v>
      </c>
      <c r="O329" s="99" t="n">
        <f aca="false">N329</f>
        <v>0.02</v>
      </c>
      <c r="P329" s="100"/>
      <c r="Q329" s="99" t="n">
        <f aca="false">O329+L329+I329</f>
        <v>4.0575</v>
      </c>
      <c r="R329" s="100"/>
      <c r="S329" s="35" t="n">
        <f aca="false">A330-A329</f>
        <v>30</v>
      </c>
      <c r="T329" s="101" t="n">
        <f aca="false">CHOOSE(F$3,A330+24,A329)</f>
        <v>46593</v>
      </c>
      <c r="U329" s="35" t="n">
        <f aca="false">T329-C$3</f>
        <v>9819</v>
      </c>
      <c r="V329" s="32" t="n">
        <f aca="false">VLOOKUP($A329,Table,MATCH(V$4,Curves,0))</f>
        <v>0.070859002456139</v>
      </c>
      <c r="W329" s="102" t="n">
        <f aca="false">1/(1+CHOOSE(F$3,(V330+($K$3/10000))/2,(V329+($K$3/10000))/2))^(2*U329/365.25)</f>
        <v>0.153826315692815</v>
      </c>
      <c r="X329" s="35" t="n">
        <f aca="false">IF(AND(mthbeg&lt;=A329,mthend&gt;=A329),1,0)</f>
        <v>0</v>
      </c>
      <c r="Y329" s="35" t="n">
        <f aca="false">S329*X329</f>
        <v>0</v>
      </c>
      <c r="AA329" s="89" t="n">
        <f aca="false">F329*G329</f>
        <v>0</v>
      </c>
      <c r="AB329" s="89" t="n">
        <f aca="false">$F329*H329</f>
        <v>0</v>
      </c>
      <c r="AC329" s="89" t="n">
        <f aca="false">$F329*I329</f>
        <v>0</v>
      </c>
      <c r="AD329" s="89" t="n">
        <f aca="false">$F329*J329</f>
        <v>0</v>
      </c>
      <c r="AE329" s="89" t="n">
        <f aca="false">$F329*K329</f>
        <v>0</v>
      </c>
      <c r="AF329" s="89" t="n">
        <f aca="false">$F329*L329</f>
        <v>0</v>
      </c>
      <c r="AG329" s="89" t="n">
        <f aca="false">$F329*M329</f>
        <v>0</v>
      </c>
      <c r="AH329" s="89" t="n">
        <f aca="false">$F329*N329</f>
        <v>0</v>
      </c>
      <c r="AI329" s="89" t="n">
        <f aca="false">F329*O329</f>
        <v>0</v>
      </c>
      <c r="AJ329" s="93"/>
      <c r="AK329" s="89" t="n">
        <f aca="false">CHOOSE($G$3,AB329-AC329,AC329-AB329)</f>
        <v>0</v>
      </c>
      <c r="AL329" s="89" t="n">
        <f aca="false">CHOOSE($G$3,AE329-AF329,AF329-AE329)</f>
        <v>0</v>
      </c>
      <c r="AM329" s="89" t="n">
        <f aca="false">CHOOSE($G$3,AH329-AI329,AI329-AH329)</f>
        <v>0</v>
      </c>
      <c r="AN329" s="103" t="n">
        <f aca="false">SUM(AK329:AM329)</f>
        <v>0</v>
      </c>
      <c r="AP329" s="89" t="n">
        <f aca="false">CHOOSE($G$3,AA329-AB329,AB329-AA329)</f>
        <v>0</v>
      </c>
      <c r="AQ329" s="89" t="n">
        <f aca="false">CHOOSE($G$3,AD329-AE329,AE329-AD329)</f>
        <v>0</v>
      </c>
      <c r="AR329" s="89" t="n">
        <f aca="false">CHOOSE($G$3,AG329-AH329,AH329-AG329)</f>
        <v>0</v>
      </c>
      <c r="AS329" s="103" t="n">
        <f aca="false">AP329+AQ329+AR329</f>
        <v>0</v>
      </c>
      <c r="AT329" s="103"/>
      <c r="AU329" s="90" t="n">
        <f aca="false">AS329+AN329</f>
        <v>0</v>
      </c>
      <c r="AW329" s="90" t="n">
        <f aca="false">AI329+AF329+AC329</f>
        <v>0</v>
      </c>
      <c r="AX329" s="104"/>
    </row>
    <row r="330" customFormat="false" ht="12" hidden="false" customHeight="true" outlineLevel="0" collapsed="false">
      <c r="A330" s="94" t="n">
        <f aca="false">EDATE(A329,1)</f>
        <v>46569</v>
      </c>
      <c r="B330" s="95" t="n">
        <f aca="false">VLOOKUP(MONTH(A330),Volumes,3)</f>
        <v>10000</v>
      </c>
      <c r="C330" s="96"/>
      <c r="D330" s="97" t="n">
        <f aca="false">B330+C330</f>
        <v>10000</v>
      </c>
      <c r="E330" s="84" t="n">
        <f aca="false">IF(X330=0,0,IF(AND(X330=1,$H$3=1),D330*S330,IF($H$3=2,D330,"N/A")))</f>
        <v>0</v>
      </c>
      <c r="F330" s="84" t="n">
        <f aca="false">E330*W330</f>
        <v>0</v>
      </c>
      <c r="G330" s="32" t="n">
        <f aca="false">VLOOKUP($A330,Table,MATCH(G$4,Curves,0))</f>
        <v>4.0375</v>
      </c>
      <c r="H330" s="98" t="n">
        <f aca="false">G330</f>
        <v>4.0375</v>
      </c>
      <c r="I330" s="99" t="n">
        <f aca="false">H330</f>
        <v>4.0375</v>
      </c>
      <c r="J330" s="32" t="n">
        <f aca="false">VLOOKUP($A330,Table,MATCH(J$4,Curves,0))</f>
        <v>0</v>
      </c>
      <c r="K330" s="98" t="n">
        <f aca="false">J330</f>
        <v>0</v>
      </c>
      <c r="L330" s="99" t="n">
        <f aca="false">K330</f>
        <v>0</v>
      </c>
      <c r="M330" s="32" t="n">
        <f aca="false">VLOOKUP($A330,Table,MATCH(M$4,Curves,0))</f>
        <v>0</v>
      </c>
      <c r="N330" s="98" t="n">
        <f aca="false">VLOOKUP($A330,Table,MATCH(N$4,Curves,0))</f>
        <v>0.02</v>
      </c>
      <c r="O330" s="99" t="n">
        <f aca="false">N330</f>
        <v>0.02</v>
      </c>
      <c r="P330" s="100"/>
      <c r="Q330" s="99" t="n">
        <f aca="false">O330+L330+I330</f>
        <v>4.0575</v>
      </c>
      <c r="R330" s="100"/>
      <c r="S330" s="35" t="n">
        <f aca="false">A331-A330</f>
        <v>31</v>
      </c>
      <c r="T330" s="101" t="n">
        <f aca="false">CHOOSE(F$3,A331+24,A330)</f>
        <v>46624</v>
      </c>
      <c r="U330" s="35" t="n">
        <f aca="false">T330-C$3</f>
        <v>9850</v>
      </c>
      <c r="V330" s="32" t="n">
        <f aca="false">VLOOKUP($A330,Table,MATCH(V$4,Curves,0))</f>
        <v>0.070859002456139</v>
      </c>
      <c r="W330" s="102" t="n">
        <f aca="false">1/(1+CHOOSE(F$3,(V331+($K$3/10000))/2,(V330+($K$3/10000))/2))^(2*U330/365.25)</f>
        <v>0.15291988992996</v>
      </c>
      <c r="X330" s="35" t="n">
        <f aca="false">IF(AND(mthbeg&lt;=A330,mthend&gt;=A330),1,0)</f>
        <v>0</v>
      </c>
      <c r="Y330" s="35" t="n">
        <f aca="false">S330*X330</f>
        <v>0</v>
      </c>
      <c r="AA330" s="89" t="n">
        <f aca="false">F330*G330</f>
        <v>0</v>
      </c>
      <c r="AB330" s="89" t="n">
        <f aca="false">$F330*H330</f>
        <v>0</v>
      </c>
      <c r="AC330" s="89" t="n">
        <f aca="false">$F330*I330</f>
        <v>0</v>
      </c>
      <c r="AD330" s="89" t="n">
        <f aca="false">$F330*J330</f>
        <v>0</v>
      </c>
      <c r="AE330" s="89" t="n">
        <f aca="false">$F330*K330</f>
        <v>0</v>
      </c>
      <c r="AF330" s="89" t="n">
        <f aca="false">$F330*L330</f>
        <v>0</v>
      </c>
      <c r="AG330" s="89" t="n">
        <f aca="false">$F330*M330</f>
        <v>0</v>
      </c>
      <c r="AH330" s="89" t="n">
        <f aca="false">$F330*N330</f>
        <v>0</v>
      </c>
      <c r="AI330" s="89" t="n">
        <f aca="false">F330*O330</f>
        <v>0</v>
      </c>
      <c r="AJ330" s="93"/>
      <c r="AK330" s="89" t="n">
        <f aca="false">CHOOSE($G$3,AB330-AC330,AC330-AB330)</f>
        <v>0</v>
      </c>
      <c r="AL330" s="89" t="n">
        <f aca="false">CHOOSE($G$3,AE330-AF330,AF330-AE330)</f>
        <v>0</v>
      </c>
      <c r="AM330" s="89" t="n">
        <f aca="false">CHOOSE($G$3,AH330-AI330,AI330-AH330)</f>
        <v>0</v>
      </c>
      <c r="AN330" s="103" t="n">
        <f aca="false">SUM(AK330:AM330)</f>
        <v>0</v>
      </c>
      <c r="AP330" s="89" t="n">
        <f aca="false">CHOOSE($G$3,AA330-AB330,AB330-AA330)</f>
        <v>0</v>
      </c>
      <c r="AQ330" s="89" t="n">
        <f aca="false">CHOOSE($G$3,AD330-AE330,AE330-AD330)</f>
        <v>0</v>
      </c>
      <c r="AR330" s="89" t="n">
        <f aca="false">CHOOSE($G$3,AG330-AH330,AH330-AG330)</f>
        <v>0</v>
      </c>
      <c r="AS330" s="103" t="n">
        <f aca="false">AP330+AQ330+AR330</f>
        <v>0</v>
      </c>
      <c r="AT330" s="103"/>
      <c r="AU330" s="90" t="n">
        <f aca="false">AS330+AN330</f>
        <v>0</v>
      </c>
      <c r="AW330" s="90" t="n">
        <f aca="false">AI330+AF330+AC330</f>
        <v>0</v>
      </c>
      <c r="AX330" s="104"/>
    </row>
    <row r="331" customFormat="false" ht="12" hidden="false" customHeight="true" outlineLevel="0" collapsed="false">
      <c r="A331" s="94" t="n">
        <f aca="false">EDATE(A330,1)</f>
        <v>46600</v>
      </c>
      <c r="B331" s="95" t="n">
        <f aca="false">VLOOKUP(MONTH(A331),Volumes,3)</f>
        <v>10000</v>
      </c>
      <c r="C331" s="96"/>
      <c r="D331" s="97" t="n">
        <f aca="false">B331+C331</f>
        <v>10000</v>
      </c>
      <c r="E331" s="84" t="n">
        <f aca="false">IF(X331=0,0,IF(AND(X331=1,$H$3=1),D331*S331,IF($H$3=2,D331,"N/A")))</f>
        <v>0</v>
      </c>
      <c r="F331" s="84" t="n">
        <f aca="false">E331*W331</f>
        <v>0</v>
      </c>
      <c r="G331" s="32" t="n">
        <f aca="false">VLOOKUP($A331,Table,MATCH(G$4,Curves,0))</f>
        <v>4.0375</v>
      </c>
      <c r="H331" s="98" t="n">
        <f aca="false">G331</f>
        <v>4.0375</v>
      </c>
      <c r="I331" s="99" t="n">
        <f aca="false">H331</f>
        <v>4.0375</v>
      </c>
      <c r="J331" s="32" t="n">
        <f aca="false">VLOOKUP($A331,Table,MATCH(J$4,Curves,0))</f>
        <v>0</v>
      </c>
      <c r="K331" s="98" t="n">
        <f aca="false">J331</f>
        <v>0</v>
      </c>
      <c r="L331" s="99" t="n">
        <f aca="false">K331</f>
        <v>0</v>
      </c>
      <c r="M331" s="32" t="n">
        <f aca="false">VLOOKUP($A331,Table,MATCH(M$4,Curves,0))</f>
        <v>0</v>
      </c>
      <c r="N331" s="98" t="n">
        <f aca="false">VLOOKUP($A331,Table,MATCH(N$4,Curves,0))</f>
        <v>0.02</v>
      </c>
      <c r="O331" s="99" t="n">
        <f aca="false">N331</f>
        <v>0.02</v>
      </c>
      <c r="P331" s="100"/>
      <c r="Q331" s="99" t="n">
        <f aca="false">O331+L331+I331</f>
        <v>4.0575</v>
      </c>
      <c r="R331" s="100"/>
      <c r="S331" s="35" t="n">
        <f aca="false">A332-A331</f>
        <v>31</v>
      </c>
      <c r="T331" s="101" t="n">
        <f aca="false">CHOOSE(F$3,A332+24,A331)</f>
        <v>46655</v>
      </c>
      <c r="U331" s="35" t="n">
        <f aca="false">T331-C$3</f>
        <v>9881</v>
      </c>
      <c r="V331" s="32" t="n">
        <f aca="false">VLOOKUP($A331,Table,MATCH(V$4,Curves,0))</f>
        <v>0.070859002456139</v>
      </c>
      <c r="W331" s="102" t="n">
        <f aca="false">1/(1+CHOOSE(F$3,(V332+($K$3/10000))/2,(V331+($K$3/10000))/2))^(2*U331/365.25)</f>
        <v>0.152018805305647</v>
      </c>
      <c r="X331" s="35" t="n">
        <f aca="false">IF(AND(mthbeg&lt;=A331,mthend&gt;=A331),1,0)</f>
        <v>0</v>
      </c>
      <c r="Y331" s="35" t="n">
        <f aca="false">S331*X331</f>
        <v>0</v>
      </c>
      <c r="AA331" s="89" t="n">
        <f aca="false">F331*G331</f>
        <v>0</v>
      </c>
      <c r="AB331" s="89" t="n">
        <f aca="false">$F331*H331</f>
        <v>0</v>
      </c>
      <c r="AC331" s="89" t="n">
        <f aca="false">$F331*I331</f>
        <v>0</v>
      </c>
      <c r="AD331" s="89" t="n">
        <f aca="false">$F331*J331</f>
        <v>0</v>
      </c>
      <c r="AE331" s="89" t="n">
        <f aca="false">$F331*K331</f>
        <v>0</v>
      </c>
      <c r="AF331" s="89" t="n">
        <f aca="false">$F331*L331</f>
        <v>0</v>
      </c>
      <c r="AG331" s="89" t="n">
        <f aca="false">$F331*M331</f>
        <v>0</v>
      </c>
      <c r="AH331" s="89" t="n">
        <f aca="false">$F331*N331</f>
        <v>0</v>
      </c>
      <c r="AI331" s="89" t="n">
        <f aca="false">F331*O331</f>
        <v>0</v>
      </c>
      <c r="AJ331" s="93"/>
      <c r="AK331" s="89" t="n">
        <f aca="false">CHOOSE($G$3,AB331-AC331,AC331-AB331)</f>
        <v>0</v>
      </c>
      <c r="AL331" s="89" t="n">
        <f aca="false">CHOOSE($G$3,AE331-AF331,AF331-AE331)</f>
        <v>0</v>
      </c>
      <c r="AM331" s="89" t="n">
        <f aca="false">CHOOSE($G$3,AH331-AI331,AI331-AH331)</f>
        <v>0</v>
      </c>
      <c r="AN331" s="103" t="n">
        <f aca="false">SUM(AK331:AM331)</f>
        <v>0</v>
      </c>
      <c r="AP331" s="89" t="n">
        <f aca="false">CHOOSE($G$3,AA331-AB331,AB331-AA331)</f>
        <v>0</v>
      </c>
      <c r="AQ331" s="89" t="n">
        <f aca="false">CHOOSE($G$3,AD331-AE331,AE331-AD331)</f>
        <v>0</v>
      </c>
      <c r="AR331" s="89" t="n">
        <f aca="false">CHOOSE($G$3,AG331-AH331,AH331-AG331)</f>
        <v>0</v>
      </c>
      <c r="AS331" s="103" t="n">
        <f aca="false">AP331+AQ331+AR331</f>
        <v>0</v>
      </c>
      <c r="AT331" s="103"/>
      <c r="AU331" s="90" t="n">
        <f aca="false">AS331+AN331</f>
        <v>0</v>
      </c>
      <c r="AW331" s="90" t="n">
        <f aca="false">AI331+AF331+AC331</f>
        <v>0</v>
      </c>
      <c r="AX331" s="104"/>
    </row>
    <row r="332" customFormat="false" ht="12" hidden="false" customHeight="true" outlineLevel="0" collapsed="false">
      <c r="A332" s="94" t="n">
        <f aca="false">EDATE(A331,1)</f>
        <v>46631</v>
      </c>
      <c r="B332" s="95" t="n">
        <f aca="false">VLOOKUP(MONTH(A332),Volumes,3)</f>
        <v>10000</v>
      </c>
      <c r="C332" s="96"/>
      <c r="D332" s="97" t="n">
        <f aca="false">B332+C332</f>
        <v>10000</v>
      </c>
      <c r="E332" s="84" t="n">
        <f aca="false">IF(X332=0,0,IF(AND(X332=1,$H$3=1),D332*S332,IF($H$3=2,D332,"N/A")))</f>
        <v>0</v>
      </c>
      <c r="F332" s="84" t="n">
        <f aca="false">E332*W332</f>
        <v>0</v>
      </c>
      <c r="G332" s="32" t="n">
        <f aca="false">VLOOKUP($A332,Table,MATCH(G$4,Curves,0))</f>
        <v>4.0375</v>
      </c>
      <c r="H332" s="98" t="n">
        <f aca="false">G332</f>
        <v>4.0375</v>
      </c>
      <c r="I332" s="99" t="n">
        <f aca="false">H332</f>
        <v>4.0375</v>
      </c>
      <c r="J332" s="32" t="n">
        <f aca="false">VLOOKUP($A332,Table,MATCH(J$4,Curves,0))</f>
        <v>0</v>
      </c>
      <c r="K332" s="98" t="n">
        <f aca="false">J332</f>
        <v>0</v>
      </c>
      <c r="L332" s="99" t="n">
        <f aca="false">K332</f>
        <v>0</v>
      </c>
      <c r="M332" s="32" t="n">
        <f aca="false">VLOOKUP($A332,Table,MATCH(M$4,Curves,0))</f>
        <v>0</v>
      </c>
      <c r="N332" s="98" t="n">
        <f aca="false">VLOOKUP($A332,Table,MATCH(N$4,Curves,0))</f>
        <v>0.02</v>
      </c>
      <c r="O332" s="99" t="n">
        <f aca="false">N332</f>
        <v>0.02</v>
      </c>
      <c r="P332" s="100"/>
      <c r="Q332" s="99" t="n">
        <f aca="false">O332+L332+I332</f>
        <v>4.0575</v>
      </c>
      <c r="R332" s="100"/>
      <c r="S332" s="35" t="n">
        <f aca="false">A333-A332</f>
        <v>30</v>
      </c>
      <c r="T332" s="101" t="n">
        <f aca="false">CHOOSE(F$3,A333+24,A332)</f>
        <v>46685</v>
      </c>
      <c r="U332" s="35" t="n">
        <f aca="false">T332-C$3</f>
        <v>9911</v>
      </c>
      <c r="V332" s="32" t="n">
        <f aca="false">VLOOKUP($A332,Table,MATCH(V$4,Curves,0))</f>
        <v>0.070859002456139</v>
      </c>
      <c r="W332" s="102" t="n">
        <f aca="false">1/(1+CHOOSE(F$3,(V333+($K$3/10000))/2,(V332+($K$3/10000))/2))^(2*U332/365.25)</f>
        <v>0.151151843757089</v>
      </c>
      <c r="X332" s="35" t="n">
        <f aca="false">IF(AND(mthbeg&lt;=A332,mthend&gt;=A332),1,0)</f>
        <v>0</v>
      </c>
      <c r="Y332" s="35" t="n">
        <f aca="false">S332*X332</f>
        <v>0</v>
      </c>
      <c r="AA332" s="89" t="n">
        <f aca="false">F332*G332</f>
        <v>0</v>
      </c>
      <c r="AB332" s="89" t="n">
        <f aca="false">$F332*H332</f>
        <v>0</v>
      </c>
      <c r="AC332" s="89" t="n">
        <f aca="false">$F332*I332</f>
        <v>0</v>
      </c>
      <c r="AD332" s="89" t="n">
        <f aca="false">$F332*J332</f>
        <v>0</v>
      </c>
      <c r="AE332" s="89" t="n">
        <f aca="false">$F332*K332</f>
        <v>0</v>
      </c>
      <c r="AF332" s="89" t="n">
        <f aca="false">$F332*L332</f>
        <v>0</v>
      </c>
      <c r="AG332" s="89" t="n">
        <f aca="false">$F332*M332</f>
        <v>0</v>
      </c>
      <c r="AH332" s="89" t="n">
        <f aca="false">$F332*N332</f>
        <v>0</v>
      </c>
      <c r="AI332" s="89" t="n">
        <f aca="false">F332*O332</f>
        <v>0</v>
      </c>
      <c r="AJ332" s="93"/>
      <c r="AK332" s="89" t="n">
        <f aca="false">CHOOSE($G$3,AB332-AC332,AC332-AB332)</f>
        <v>0</v>
      </c>
      <c r="AL332" s="89" t="n">
        <f aca="false">CHOOSE($G$3,AE332-AF332,AF332-AE332)</f>
        <v>0</v>
      </c>
      <c r="AM332" s="89" t="n">
        <f aca="false">CHOOSE($G$3,AH332-AI332,AI332-AH332)</f>
        <v>0</v>
      </c>
      <c r="AN332" s="103" t="n">
        <f aca="false">SUM(AK332:AM332)</f>
        <v>0</v>
      </c>
      <c r="AP332" s="89" t="n">
        <f aca="false">CHOOSE($G$3,AA332-AB332,AB332-AA332)</f>
        <v>0</v>
      </c>
      <c r="AQ332" s="89" t="n">
        <f aca="false">CHOOSE($G$3,AD332-AE332,AE332-AD332)</f>
        <v>0</v>
      </c>
      <c r="AR332" s="89" t="n">
        <f aca="false">CHOOSE($G$3,AG332-AH332,AH332-AG332)</f>
        <v>0</v>
      </c>
      <c r="AS332" s="103" t="n">
        <f aca="false">AP332+AQ332+AR332</f>
        <v>0</v>
      </c>
      <c r="AT332" s="103"/>
      <c r="AU332" s="90" t="n">
        <f aca="false">AS332+AN332</f>
        <v>0</v>
      </c>
      <c r="AW332" s="90" t="n">
        <f aca="false">AI332+AF332+AC332</f>
        <v>0</v>
      </c>
      <c r="AX332" s="104"/>
    </row>
    <row r="333" customFormat="false" ht="12" hidden="false" customHeight="true" outlineLevel="0" collapsed="false">
      <c r="A333" s="94" t="n">
        <f aca="false">EDATE(A332,1)</f>
        <v>46661</v>
      </c>
      <c r="B333" s="95" t="n">
        <f aca="false">VLOOKUP(MONTH(A333),Volumes,3)</f>
        <v>10000</v>
      </c>
      <c r="C333" s="96"/>
      <c r="D333" s="97" t="n">
        <f aca="false">B333+C333</f>
        <v>10000</v>
      </c>
      <c r="E333" s="84" t="n">
        <f aca="false">IF(X333=0,0,IF(AND(X333=1,$H$3=1),D333*S333,IF($H$3=2,D333,"N/A")))</f>
        <v>0</v>
      </c>
      <c r="F333" s="84" t="n">
        <f aca="false">E333*W333</f>
        <v>0</v>
      </c>
      <c r="G333" s="32" t="n">
        <f aca="false">VLOOKUP($A333,Table,MATCH(G$4,Curves,0))</f>
        <v>4.0375</v>
      </c>
      <c r="H333" s="98" t="n">
        <f aca="false">G333</f>
        <v>4.0375</v>
      </c>
      <c r="I333" s="99" t="n">
        <f aca="false">H333</f>
        <v>4.0375</v>
      </c>
      <c r="J333" s="32" t="n">
        <f aca="false">VLOOKUP($A333,Table,MATCH(J$4,Curves,0))</f>
        <v>0</v>
      </c>
      <c r="K333" s="98" t="n">
        <f aca="false">J333</f>
        <v>0</v>
      </c>
      <c r="L333" s="99" t="n">
        <f aca="false">K333</f>
        <v>0</v>
      </c>
      <c r="M333" s="32" t="n">
        <f aca="false">VLOOKUP($A333,Table,MATCH(M$4,Curves,0))</f>
        <v>0</v>
      </c>
      <c r="N333" s="98" t="n">
        <f aca="false">VLOOKUP($A333,Table,MATCH(N$4,Curves,0))</f>
        <v>0.02</v>
      </c>
      <c r="O333" s="99" t="n">
        <f aca="false">N333</f>
        <v>0.02</v>
      </c>
      <c r="P333" s="100"/>
      <c r="Q333" s="99" t="n">
        <f aca="false">O333+L333+I333</f>
        <v>4.0575</v>
      </c>
      <c r="R333" s="100"/>
      <c r="S333" s="35" t="n">
        <f aca="false">A334-A333</f>
        <v>31</v>
      </c>
      <c r="T333" s="101" t="n">
        <f aca="false">CHOOSE(F$3,A334+24,A333)</f>
        <v>46716</v>
      </c>
      <c r="U333" s="35" t="n">
        <f aca="false">T333-C$3</f>
        <v>9942</v>
      </c>
      <c r="V333" s="32" t="n">
        <f aca="false">VLOOKUP($A333,Table,MATCH(V$4,Curves,0))</f>
        <v>0.070859002456139</v>
      </c>
      <c r="W333" s="102" t="n">
        <f aca="false">1/(1+CHOOSE(F$3,(V334+($K$3/10000))/2,(V333+($K$3/10000))/2))^(2*U333/365.25)</f>
        <v>0.150261177393097</v>
      </c>
      <c r="X333" s="35" t="n">
        <f aca="false">IF(AND(mthbeg&lt;=A333,mthend&gt;=A333),1,0)</f>
        <v>0</v>
      </c>
      <c r="Y333" s="35" t="n">
        <f aca="false">S333*X333</f>
        <v>0</v>
      </c>
      <c r="AA333" s="89" t="n">
        <f aca="false">F333*G333</f>
        <v>0</v>
      </c>
      <c r="AB333" s="89" t="n">
        <f aca="false">$F333*H333</f>
        <v>0</v>
      </c>
      <c r="AC333" s="89" t="n">
        <f aca="false">$F333*I333</f>
        <v>0</v>
      </c>
      <c r="AD333" s="89" t="n">
        <f aca="false">$F333*J333</f>
        <v>0</v>
      </c>
      <c r="AE333" s="89" t="n">
        <f aca="false">$F333*K333</f>
        <v>0</v>
      </c>
      <c r="AF333" s="89" t="n">
        <f aca="false">$F333*L333</f>
        <v>0</v>
      </c>
      <c r="AG333" s="89" t="n">
        <f aca="false">$F333*M333</f>
        <v>0</v>
      </c>
      <c r="AH333" s="89" t="n">
        <f aca="false">$F333*N333</f>
        <v>0</v>
      </c>
      <c r="AI333" s="89" t="n">
        <f aca="false">F333*O333</f>
        <v>0</v>
      </c>
      <c r="AJ333" s="93"/>
      <c r="AK333" s="89" t="n">
        <f aca="false">CHOOSE($G$3,AB333-AC333,AC333-AB333)</f>
        <v>0</v>
      </c>
      <c r="AL333" s="89" t="n">
        <f aca="false">CHOOSE($G$3,AE333-AF333,AF333-AE333)</f>
        <v>0</v>
      </c>
      <c r="AM333" s="89" t="n">
        <f aca="false">CHOOSE($G$3,AH333-AI333,AI333-AH333)</f>
        <v>0</v>
      </c>
      <c r="AN333" s="103" t="n">
        <f aca="false">SUM(AK333:AM333)</f>
        <v>0</v>
      </c>
      <c r="AP333" s="89" t="n">
        <f aca="false">CHOOSE($G$3,AA333-AB333,AB333-AA333)</f>
        <v>0</v>
      </c>
      <c r="AQ333" s="89" t="n">
        <f aca="false">CHOOSE($G$3,AD333-AE333,AE333-AD333)</f>
        <v>0</v>
      </c>
      <c r="AR333" s="89" t="n">
        <f aca="false">CHOOSE($G$3,AG333-AH333,AH333-AG333)</f>
        <v>0</v>
      </c>
      <c r="AS333" s="103" t="n">
        <f aca="false">AP333+AQ333+AR333</f>
        <v>0</v>
      </c>
      <c r="AT333" s="103"/>
      <c r="AU333" s="90" t="n">
        <f aca="false">AS333+AN333</f>
        <v>0</v>
      </c>
      <c r="AW333" s="90" t="n">
        <f aca="false">AI333+AF333+AC333</f>
        <v>0</v>
      </c>
      <c r="AX333" s="104"/>
    </row>
    <row r="334" customFormat="false" ht="12" hidden="false" customHeight="true" outlineLevel="0" collapsed="false">
      <c r="A334" s="94" t="n">
        <f aca="false">EDATE(A333,1)</f>
        <v>46692</v>
      </c>
      <c r="B334" s="95" t="n">
        <f aca="false">VLOOKUP(MONTH(A334),Volumes,3)</f>
        <v>10000</v>
      </c>
      <c r="C334" s="96"/>
      <c r="D334" s="97" t="n">
        <f aca="false">B334+C334</f>
        <v>10000</v>
      </c>
      <c r="E334" s="84" t="n">
        <f aca="false">IF(X334=0,0,IF(AND(X334=1,$H$3=1),D334*S334,IF($H$3=2,D334,"N/A")))</f>
        <v>0</v>
      </c>
      <c r="F334" s="84" t="n">
        <f aca="false">E334*W334</f>
        <v>0</v>
      </c>
      <c r="G334" s="32" t="n">
        <f aca="false">VLOOKUP($A334,Table,MATCH(G$4,Curves,0))</f>
        <v>4.0375</v>
      </c>
      <c r="H334" s="98" t="n">
        <f aca="false">G334</f>
        <v>4.0375</v>
      </c>
      <c r="I334" s="99" t="n">
        <f aca="false">H334</f>
        <v>4.0375</v>
      </c>
      <c r="J334" s="32" t="n">
        <f aca="false">VLOOKUP($A334,Table,MATCH(J$4,Curves,0))</f>
        <v>0</v>
      </c>
      <c r="K334" s="98" t="n">
        <f aca="false">J334</f>
        <v>0</v>
      </c>
      <c r="L334" s="99" t="n">
        <f aca="false">K334</f>
        <v>0</v>
      </c>
      <c r="M334" s="32" t="n">
        <f aca="false">VLOOKUP($A334,Table,MATCH(M$4,Curves,0))</f>
        <v>0</v>
      </c>
      <c r="N334" s="98" t="n">
        <f aca="false">VLOOKUP($A334,Table,MATCH(N$4,Curves,0))</f>
        <v>0.02</v>
      </c>
      <c r="O334" s="99" t="n">
        <f aca="false">N334</f>
        <v>0.02</v>
      </c>
      <c r="P334" s="100"/>
      <c r="Q334" s="99" t="n">
        <f aca="false">O334+L334+I334</f>
        <v>4.0575</v>
      </c>
      <c r="R334" s="100"/>
      <c r="S334" s="35" t="n">
        <f aca="false">A335-A334</f>
        <v>30</v>
      </c>
      <c r="T334" s="101" t="n">
        <f aca="false">CHOOSE(F$3,A335+24,A334)</f>
        <v>46746</v>
      </c>
      <c r="U334" s="35" t="n">
        <f aca="false">T334-C$3</f>
        <v>9972</v>
      </c>
      <c r="V334" s="32" t="n">
        <f aca="false">VLOOKUP($A334,Table,MATCH(V$4,Curves,0))</f>
        <v>0.070859002456139</v>
      </c>
      <c r="W334" s="102" t="n">
        <f aca="false">1/(1+CHOOSE(F$3,(V335+($K$3/10000))/2,(V334+($K$3/10000))/2))^(2*U334/365.25)</f>
        <v>0.149404239576891</v>
      </c>
      <c r="X334" s="35" t="n">
        <f aca="false">IF(AND(mthbeg&lt;=A334,mthend&gt;=A334),1,0)</f>
        <v>0</v>
      </c>
      <c r="Y334" s="35" t="n">
        <f aca="false">S334*X334</f>
        <v>0</v>
      </c>
      <c r="AA334" s="89" t="n">
        <f aca="false">F334*G334</f>
        <v>0</v>
      </c>
      <c r="AB334" s="89" t="n">
        <f aca="false">$F334*H334</f>
        <v>0</v>
      </c>
      <c r="AC334" s="89" t="n">
        <f aca="false">$F334*I334</f>
        <v>0</v>
      </c>
      <c r="AD334" s="89" t="n">
        <f aca="false">$F334*J334</f>
        <v>0</v>
      </c>
      <c r="AE334" s="89" t="n">
        <f aca="false">$F334*K334</f>
        <v>0</v>
      </c>
      <c r="AF334" s="89" t="n">
        <f aca="false">$F334*L334</f>
        <v>0</v>
      </c>
      <c r="AG334" s="89" t="n">
        <f aca="false">$F334*M334</f>
        <v>0</v>
      </c>
      <c r="AH334" s="89" t="n">
        <f aca="false">$F334*N334</f>
        <v>0</v>
      </c>
      <c r="AI334" s="89" t="n">
        <f aca="false">F334*O334</f>
        <v>0</v>
      </c>
      <c r="AJ334" s="93"/>
      <c r="AK334" s="89" t="n">
        <f aca="false">CHOOSE($G$3,AB334-AC334,AC334-AB334)</f>
        <v>0</v>
      </c>
      <c r="AL334" s="89" t="n">
        <f aca="false">CHOOSE($G$3,AE334-AF334,AF334-AE334)</f>
        <v>0</v>
      </c>
      <c r="AM334" s="89" t="n">
        <f aca="false">CHOOSE($G$3,AH334-AI334,AI334-AH334)</f>
        <v>0</v>
      </c>
      <c r="AN334" s="103" t="n">
        <f aca="false">SUM(AK334:AM334)</f>
        <v>0</v>
      </c>
      <c r="AP334" s="89" t="n">
        <f aca="false">CHOOSE($G$3,AA334-AB334,AB334-AA334)</f>
        <v>0</v>
      </c>
      <c r="AQ334" s="89" t="n">
        <f aca="false">CHOOSE($G$3,AD334-AE334,AE334-AD334)</f>
        <v>0</v>
      </c>
      <c r="AR334" s="89" t="n">
        <f aca="false">CHOOSE($G$3,AG334-AH334,AH334-AG334)</f>
        <v>0</v>
      </c>
      <c r="AS334" s="103" t="n">
        <f aca="false">AP334+AQ334+AR334</f>
        <v>0</v>
      </c>
      <c r="AT334" s="103"/>
      <c r="AU334" s="90" t="n">
        <f aca="false">AS334+AN334</f>
        <v>0</v>
      </c>
      <c r="AW334" s="90" t="n">
        <f aca="false">AI334+AF334+AC334</f>
        <v>0</v>
      </c>
      <c r="AX334" s="104"/>
    </row>
    <row r="335" customFormat="false" ht="12" hidden="false" customHeight="true" outlineLevel="0" collapsed="false">
      <c r="A335" s="94" t="n">
        <f aca="false">EDATE(A334,1)</f>
        <v>46722</v>
      </c>
      <c r="B335" s="95" t="n">
        <f aca="false">VLOOKUP(MONTH(A335),Volumes,3)</f>
        <v>10000</v>
      </c>
      <c r="C335" s="96"/>
      <c r="D335" s="97" t="n">
        <f aca="false">B335+C335</f>
        <v>10000</v>
      </c>
      <c r="E335" s="84" t="n">
        <f aca="false">IF(X335=0,0,IF(AND(X335=1,$H$3=1),D335*S335,IF($H$3=2,D335,"N/A")))</f>
        <v>0</v>
      </c>
      <c r="F335" s="84" t="n">
        <f aca="false">E335*W335</f>
        <v>0</v>
      </c>
      <c r="G335" s="32" t="n">
        <f aca="false">VLOOKUP($A335,Table,MATCH(G$4,Curves,0))</f>
        <v>4.0375</v>
      </c>
      <c r="H335" s="98" t="n">
        <f aca="false">G335</f>
        <v>4.0375</v>
      </c>
      <c r="I335" s="99" t="n">
        <f aca="false">H335</f>
        <v>4.0375</v>
      </c>
      <c r="J335" s="32" t="n">
        <f aca="false">VLOOKUP($A335,Table,MATCH(J$4,Curves,0))</f>
        <v>0</v>
      </c>
      <c r="K335" s="98" t="n">
        <f aca="false">J335</f>
        <v>0</v>
      </c>
      <c r="L335" s="99" t="n">
        <f aca="false">K335</f>
        <v>0</v>
      </c>
      <c r="M335" s="32" t="n">
        <f aca="false">VLOOKUP($A335,Table,MATCH(M$4,Curves,0))</f>
        <v>0</v>
      </c>
      <c r="N335" s="98" t="n">
        <f aca="false">VLOOKUP($A335,Table,MATCH(N$4,Curves,0))</f>
        <v>0.02</v>
      </c>
      <c r="O335" s="99" t="n">
        <f aca="false">N335</f>
        <v>0.02</v>
      </c>
      <c r="P335" s="100"/>
      <c r="Q335" s="99" t="n">
        <f aca="false">O335+L335+I335</f>
        <v>4.0575</v>
      </c>
      <c r="R335" s="100"/>
      <c r="S335" s="35" t="n">
        <f aca="false">A336-A335</f>
        <v>31</v>
      </c>
      <c r="T335" s="101" t="n">
        <f aca="false">CHOOSE(F$3,A336+24,A335)</f>
        <v>46777</v>
      </c>
      <c r="U335" s="35" t="n">
        <f aca="false">T335-C$3</f>
        <v>10003</v>
      </c>
      <c r="V335" s="32" t="n">
        <f aca="false">VLOOKUP($A335,Table,MATCH(V$4,Curves,0))</f>
        <v>0.070859002456139</v>
      </c>
      <c r="W335" s="102" t="n">
        <f aca="false">1/(1+CHOOSE(F$3,(V336+($K$3/10000))/2,(V335+($K$3/10000))/2))^(2*U335/365.25)</f>
        <v>0.148523871018219</v>
      </c>
      <c r="X335" s="35" t="n">
        <f aca="false">IF(AND(mthbeg&lt;=A335,mthend&gt;=A335),1,0)</f>
        <v>0</v>
      </c>
      <c r="Y335" s="35" t="n">
        <f aca="false">S335*X335</f>
        <v>0</v>
      </c>
      <c r="AA335" s="89" t="n">
        <f aca="false">F335*G335</f>
        <v>0</v>
      </c>
      <c r="AB335" s="89" t="n">
        <f aca="false">$F335*H335</f>
        <v>0</v>
      </c>
      <c r="AC335" s="89" t="n">
        <f aca="false">$F335*I335</f>
        <v>0</v>
      </c>
      <c r="AD335" s="89" t="n">
        <f aca="false">$F335*J335</f>
        <v>0</v>
      </c>
      <c r="AE335" s="89" t="n">
        <f aca="false">$F335*K335</f>
        <v>0</v>
      </c>
      <c r="AF335" s="89" t="n">
        <f aca="false">$F335*L335</f>
        <v>0</v>
      </c>
      <c r="AG335" s="89" t="n">
        <f aca="false">$F335*M335</f>
        <v>0</v>
      </c>
      <c r="AH335" s="89" t="n">
        <f aca="false">$F335*N335</f>
        <v>0</v>
      </c>
      <c r="AI335" s="89" t="n">
        <f aca="false">F335*O335</f>
        <v>0</v>
      </c>
      <c r="AJ335" s="93"/>
      <c r="AK335" s="89" t="n">
        <f aca="false">CHOOSE($G$3,AB335-AC335,AC335-AB335)</f>
        <v>0</v>
      </c>
      <c r="AL335" s="89" t="n">
        <f aca="false">CHOOSE($G$3,AE335-AF335,AF335-AE335)</f>
        <v>0</v>
      </c>
      <c r="AM335" s="89" t="n">
        <f aca="false">CHOOSE($G$3,AH335-AI335,AI335-AH335)</f>
        <v>0</v>
      </c>
      <c r="AN335" s="103" t="n">
        <f aca="false">SUM(AK335:AM335)</f>
        <v>0</v>
      </c>
      <c r="AP335" s="89" t="n">
        <f aca="false">CHOOSE($G$3,AA335-AB335,AB335-AA335)</f>
        <v>0</v>
      </c>
      <c r="AQ335" s="89" t="n">
        <f aca="false">CHOOSE($G$3,AD335-AE335,AE335-AD335)</f>
        <v>0</v>
      </c>
      <c r="AR335" s="89" t="n">
        <f aca="false">CHOOSE($G$3,AG335-AH335,AH335-AG335)</f>
        <v>0</v>
      </c>
      <c r="AS335" s="103" t="n">
        <f aca="false">AP335+AQ335+AR335</f>
        <v>0</v>
      </c>
      <c r="AT335" s="103"/>
      <c r="AU335" s="90" t="n">
        <f aca="false">AS335+AN335</f>
        <v>0</v>
      </c>
      <c r="AW335" s="90" t="n">
        <f aca="false">AI335+AF335+AC335</f>
        <v>0</v>
      </c>
      <c r="AX335" s="104"/>
    </row>
    <row r="336" customFormat="false" ht="12" hidden="false" customHeight="true" outlineLevel="0" collapsed="false">
      <c r="A336" s="94" t="n">
        <f aca="false">EDATE(A335,1)</f>
        <v>46753</v>
      </c>
      <c r="B336" s="95" t="n">
        <f aca="false">VLOOKUP(MONTH(A336),Volumes,3)</f>
        <v>10000</v>
      </c>
      <c r="C336" s="96"/>
      <c r="D336" s="97" t="n">
        <f aca="false">B336+C336</f>
        <v>10000</v>
      </c>
      <c r="E336" s="84" t="n">
        <f aca="false">IF(X336=0,0,IF(AND(X336=1,$H$3=1),D336*S336,IF($H$3=2,D336,"N/A")))</f>
        <v>0</v>
      </c>
      <c r="F336" s="84" t="n">
        <f aca="false">E336*W336</f>
        <v>0</v>
      </c>
      <c r="G336" s="32" t="n">
        <f aca="false">VLOOKUP($A336,Table,MATCH(G$4,Curves,0))</f>
        <v>4.0375</v>
      </c>
      <c r="H336" s="98" t="n">
        <f aca="false">G336</f>
        <v>4.0375</v>
      </c>
      <c r="I336" s="99" t="n">
        <f aca="false">H336</f>
        <v>4.0375</v>
      </c>
      <c r="J336" s="32" t="n">
        <f aca="false">VLOOKUP($A336,Table,MATCH(J$4,Curves,0))</f>
        <v>0</v>
      </c>
      <c r="K336" s="98" t="n">
        <f aca="false">J336</f>
        <v>0</v>
      </c>
      <c r="L336" s="99" t="n">
        <f aca="false">K336</f>
        <v>0</v>
      </c>
      <c r="M336" s="32" t="n">
        <f aca="false">VLOOKUP($A336,Table,MATCH(M$4,Curves,0))</f>
        <v>0</v>
      </c>
      <c r="N336" s="98" t="n">
        <f aca="false">VLOOKUP($A336,Table,MATCH(N$4,Curves,0))</f>
        <v>0.02</v>
      </c>
      <c r="O336" s="99" t="n">
        <f aca="false">N336</f>
        <v>0.02</v>
      </c>
      <c r="P336" s="100"/>
      <c r="Q336" s="99" t="n">
        <f aca="false">O336+L336+I336</f>
        <v>4.0575</v>
      </c>
      <c r="R336" s="100"/>
      <c r="S336" s="35" t="n">
        <f aca="false">A337-A336</f>
        <v>31</v>
      </c>
      <c r="T336" s="101" t="n">
        <f aca="false">CHOOSE(F$3,A337+24,A336)</f>
        <v>46808</v>
      </c>
      <c r="U336" s="35" t="n">
        <f aca="false">T336-C$3</f>
        <v>10034</v>
      </c>
      <c r="V336" s="32" t="n">
        <f aca="false">VLOOKUP($A336,Table,MATCH(V$4,Curves,0))</f>
        <v>0.070859002456139</v>
      </c>
      <c r="W336" s="102" t="n">
        <f aca="false">1/(1+CHOOSE(F$3,(V337+($K$3/10000))/2,(V336+($K$3/10000))/2))^(2*U336/365.25)</f>
        <v>0.147648690055303</v>
      </c>
      <c r="X336" s="35" t="n">
        <f aca="false">IF(AND(mthbeg&lt;=A336,mthend&gt;=A336),1,0)</f>
        <v>0</v>
      </c>
      <c r="Y336" s="35" t="n">
        <f aca="false">S336*X336</f>
        <v>0</v>
      </c>
      <c r="AA336" s="89" t="n">
        <f aca="false">F336*G336</f>
        <v>0</v>
      </c>
      <c r="AB336" s="89" t="n">
        <f aca="false">$F336*H336</f>
        <v>0</v>
      </c>
      <c r="AC336" s="89" t="n">
        <f aca="false">$F336*I336</f>
        <v>0</v>
      </c>
      <c r="AD336" s="89" t="n">
        <f aca="false">$F336*J336</f>
        <v>0</v>
      </c>
      <c r="AE336" s="89" t="n">
        <f aca="false">$F336*K336</f>
        <v>0</v>
      </c>
      <c r="AF336" s="89" t="n">
        <f aca="false">$F336*L336</f>
        <v>0</v>
      </c>
      <c r="AG336" s="89" t="n">
        <f aca="false">$F336*M336</f>
        <v>0</v>
      </c>
      <c r="AH336" s="89" t="n">
        <f aca="false">$F336*N336</f>
        <v>0</v>
      </c>
      <c r="AI336" s="89" t="n">
        <f aca="false">F336*O336</f>
        <v>0</v>
      </c>
      <c r="AJ336" s="93"/>
      <c r="AK336" s="89" t="n">
        <f aca="false">CHOOSE($G$3,AB336-AC336,AC336-AB336)</f>
        <v>0</v>
      </c>
      <c r="AL336" s="89" t="n">
        <f aca="false">CHOOSE($G$3,AE336-AF336,AF336-AE336)</f>
        <v>0</v>
      </c>
      <c r="AM336" s="89" t="n">
        <f aca="false">CHOOSE($G$3,AH336-AI336,AI336-AH336)</f>
        <v>0</v>
      </c>
      <c r="AN336" s="103" t="n">
        <f aca="false">SUM(AK336:AM336)</f>
        <v>0</v>
      </c>
      <c r="AP336" s="89" t="n">
        <f aca="false">CHOOSE($G$3,AA336-AB336,AB336-AA336)</f>
        <v>0</v>
      </c>
      <c r="AQ336" s="89" t="n">
        <f aca="false">CHOOSE($G$3,AD336-AE336,AE336-AD336)</f>
        <v>0</v>
      </c>
      <c r="AR336" s="89" t="n">
        <f aca="false">CHOOSE($G$3,AG336-AH336,AH336-AG336)</f>
        <v>0</v>
      </c>
      <c r="AS336" s="103" t="n">
        <f aca="false">AP336+AQ336+AR336</f>
        <v>0</v>
      </c>
      <c r="AT336" s="103"/>
      <c r="AU336" s="90" t="n">
        <f aca="false">AS336+AN336</f>
        <v>0</v>
      </c>
      <c r="AW336" s="90" t="n">
        <f aca="false">AI336+AF336+AC336</f>
        <v>0</v>
      </c>
      <c r="AX336" s="104"/>
    </row>
    <row r="337" customFormat="false" ht="12" hidden="false" customHeight="true" outlineLevel="0" collapsed="false">
      <c r="A337" s="94" t="n">
        <f aca="false">EDATE(A336,1)</f>
        <v>46784</v>
      </c>
      <c r="B337" s="95" t="n">
        <f aca="false">VLOOKUP(MONTH(A337),Volumes,3)</f>
        <v>10000</v>
      </c>
      <c r="C337" s="96"/>
      <c r="D337" s="97" t="n">
        <f aca="false">B337+C337</f>
        <v>10000</v>
      </c>
      <c r="E337" s="84" t="n">
        <f aca="false">IF(X337=0,0,IF(AND(X337=1,$H$3=1),D337*S337,IF($H$3=2,D337,"N/A")))</f>
        <v>0</v>
      </c>
      <c r="F337" s="84" t="n">
        <f aca="false">E337*W337</f>
        <v>0</v>
      </c>
      <c r="G337" s="32" t="n">
        <f aca="false">VLOOKUP($A337,Table,MATCH(G$4,Curves,0))</f>
        <v>4.0375</v>
      </c>
      <c r="H337" s="98" t="n">
        <f aca="false">G337</f>
        <v>4.0375</v>
      </c>
      <c r="I337" s="99" t="n">
        <f aca="false">H337</f>
        <v>4.0375</v>
      </c>
      <c r="J337" s="32" t="n">
        <f aca="false">VLOOKUP($A337,Table,MATCH(J$4,Curves,0))</f>
        <v>0</v>
      </c>
      <c r="K337" s="98" t="n">
        <f aca="false">J337</f>
        <v>0</v>
      </c>
      <c r="L337" s="99" t="n">
        <f aca="false">K337</f>
        <v>0</v>
      </c>
      <c r="M337" s="32" t="n">
        <f aca="false">VLOOKUP($A337,Table,MATCH(M$4,Curves,0))</f>
        <v>0</v>
      </c>
      <c r="N337" s="98" t="n">
        <f aca="false">VLOOKUP($A337,Table,MATCH(N$4,Curves,0))</f>
        <v>0.02</v>
      </c>
      <c r="O337" s="99" t="n">
        <f aca="false">N337</f>
        <v>0.02</v>
      </c>
      <c r="P337" s="100"/>
      <c r="Q337" s="99" t="n">
        <f aca="false">O337+L337+I337</f>
        <v>4.0575</v>
      </c>
      <c r="R337" s="100"/>
      <c r="S337" s="35" t="n">
        <f aca="false">A338-A337</f>
        <v>29</v>
      </c>
      <c r="T337" s="101" t="n">
        <f aca="false">CHOOSE(F$3,A338+24,A337)</f>
        <v>46837</v>
      </c>
      <c r="U337" s="35" t="n">
        <f aca="false">T337-C$3</f>
        <v>10063</v>
      </c>
      <c r="V337" s="32" t="n">
        <f aca="false">VLOOKUP($A337,Table,MATCH(V$4,Curves,0))</f>
        <v>0.070859002456139</v>
      </c>
      <c r="W337" s="102" t="n">
        <f aca="false">1/(1+CHOOSE(F$3,(V338+($K$3/10000))/2,(V337+($K$3/10000))/2))^(2*U337/365.25)</f>
        <v>0.146834641666005</v>
      </c>
      <c r="X337" s="35" t="n">
        <f aca="false">IF(AND(mthbeg&lt;=A337,mthend&gt;=A337),1,0)</f>
        <v>0</v>
      </c>
      <c r="Y337" s="35" t="n">
        <f aca="false">S337*X337</f>
        <v>0</v>
      </c>
      <c r="AA337" s="89" t="n">
        <f aca="false">F337*G337</f>
        <v>0</v>
      </c>
      <c r="AB337" s="89" t="n">
        <f aca="false">$F337*H337</f>
        <v>0</v>
      </c>
      <c r="AC337" s="89" t="n">
        <f aca="false">$F337*I337</f>
        <v>0</v>
      </c>
      <c r="AD337" s="89" t="n">
        <f aca="false">$F337*J337</f>
        <v>0</v>
      </c>
      <c r="AE337" s="89" t="n">
        <f aca="false">$F337*K337</f>
        <v>0</v>
      </c>
      <c r="AF337" s="89" t="n">
        <f aca="false">$F337*L337</f>
        <v>0</v>
      </c>
      <c r="AG337" s="89" t="n">
        <f aca="false">$F337*M337</f>
        <v>0</v>
      </c>
      <c r="AH337" s="89" t="n">
        <f aca="false">$F337*N337</f>
        <v>0</v>
      </c>
      <c r="AI337" s="89" t="n">
        <f aca="false">F337*O337</f>
        <v>0</v>
      </c>
      <c r="AJ337" s="93"/>
      <c r="AK337" s="89" t="n">
        <f aca="false">CHOOSE($G$3,AB337-AC337,AC337-AB337)</f>
        <v>0</v>
      </c>
      <c r="AL337" s="89" t="n">
        <f aca="false">CHOOSE($G$3,AE337-AF337,AF337-AE337)</f>
        <v>0</v>
      </c>
      <c r="AM337" s="89" t="n">
        <f aca="false">CHOOSE($G$3,AH337-AI337,AI337-AH337)</f>
        <v>0</v>
      </c>
      <c r="AN337" s="103" t="n">
        <f aca="false">SUM(AK337:AM337)</f>
        <v>0</v>
      </c>
      <c r="AP337" s="89" t="n">
        <f aca="false">CHOOSE($G$3,AA337-AB337,AB337-AA337)</f>
        <v>0</v>
      </c>
      <c r="AQ337" s="89" t="n">
        <f aca="false">CHOOSE($G$3,AD337-AE337,AE337-AD337)</f>
        <v>0</v>
      </c>
      <c r="AR337" s="89" t="n">
        <f aca="false">CHOOSE($G$3,AG337-AH337,AH337-AG337)</f>
        <v>0</v>
      </c>
      <c r="AS337" s="103" t="n">
        <f aca="false">AP337+AQ337+AR337</f>
        <v>0</v>
      </c>
      <c r="AT337" s="103"/>
      <c r="AU337" s="90" t="n">
        <f aca="false">AS337+AN337</f>
        <v>0</v>
      </c>
      <c r="AW337" s="90" t="n">
        <f aca="false">AI337+AF337+AC337</f>
        <v>0</v>
      </c>
      <c r="AX337" s="104"/>
    </row>
    <row r="338" customFormat="false" ht="12" hidden="false" customHeight="true" outlineLevel="0" collapsed="false">
      <c r="A338" s="94" t="n">
        <f aca="false">EDATE(A337,1)</f>
        <v>46813</v>
      </c>
      <c r="B338" s="95" t="n">
        <f aca="false">VLOOKUP(MONTH(A338),Volumes,3)</f>
        <v>10000</v>
      </c>
      <c r="C338" s="96"/>
      <c r="D338" s="97" t="n">
        <f aca="false">B338+C338</f>
        <v>10000</v>
      </c>
      <c r="E338" s="84" t="n">
        <f aca="false">IF(X338=0,0,IF(AND(X338=1,$H$3=1),D338*S338,IF($H$3=2,D338,"N/A")))</f>
        <v>0</v>
      </c>
      <c r="F338" s="84" t="n">
        <f aca="false">E338*W338</f>
        <v>0</v>
      </c>
      <c r="G338" s="32" t="n">
        <f aca="false">VLOOKUP($A338,Table,MATCH(G$4,Curves,0))</f>
        <v>4.0375</v>
      </c>
      <c r="H338" s="98" t="n">
        <f aca="false">G338</f>
        <v>4.0375</v>
      </c>
      <c r="I338" s="99" t="n">
        <f aca="false">H338</f>
        <v>4.0375</v>
      </c>
      <c r="J338" s="32" t="n">
        <f aca="false">VLOOKUP($A338,Table,MATCH(J$4,Curves,0))</f>
        <v>0</v>
      </c>
      <c r="K338" s="98" t="n">
        <f aca="false">J338</f>
        <v>0</v>
      </c>
      <c r="L338" s="99" t="n">
        <f aca="false">K338</f>
        <v>0</v>
      </c>
      <c r="M338" s="32" t="n">
        <f aca="false">VLOOKUP($A338,Table,MATCH(M$4,Curves,0))</f>
        <v>0</v>
      </c>
      <c r="N338" s="98" t="n">
        <f aca="false">VLOOKUP($A338,Table,MATCH(N$4,Curves,0))</f>
        <v>0.02</v>
      </c>
      <c r="O338" s="99" t="n">
        <f aca="false">N338</f>
        <v>0.02</v>
      </c>
      <c r="P338" s="100"/>
      <c r="Q338" s="99" t="n">
        <f aca="false">O338+L338+I338</f>
        <v>4.0575</v>
      </c>
      <c r="R338" s="100"/>
      <c r="S338" s="35" t="n">
        <f aca="false">A339-A338</f>
        <v>31</v>
      </c>
      <c r="T338" s="101" t="n">
        <f aca="false">CHOOSE(F$3,A339+24,A338)</f>
        <v>46868</v>
      </c>
      <c r="U338" s="35" t="n">
        <f aca="false">T338-C$3</f>
        <v>10094</v>
      </c>
      <c r="V338" s="32" t="n">
        <f aca="false">VLOOKUP($A338,Table,MATCH(V$4,Curves,0))</f>
        <v>0.070859002456139</v>
      </c>
      <c r="W338" s="102" t="n">
        <f aca="false">1/(1+CHOOSE(F$3,(V339+($K$3/10000))/2,(V338+($K$3/10000))/2))^(2*U338/365.25)</f>
        <v>0.145969414533143</v>
      </c>
      <c r="X338" s="35" t="n">
        <f aca="false">IF(AND(mthbeg&lt;=A338,mthend&gt;=A338),1,0)</f>
        <v>0</v>
      </c>
      <c r="Y338" s="35" t="n">
        <f aca="false">S338*X338</f>
        <v>0</v>
      </c>
      <c r="AA338" s="89" t="n">
        <f aca="false">F338*G338</f>
        <v>0</v>
      </c>
      <c r="AB338" s="89" t="n">
        <f aca="false">$F338*H338</f>
        <v>0</v>
      </c>
      <c r="AC338" s="89" t="n">
        <f aca="false">$F338*I338</f>
        <v>0</v>
      </c>
      <c r="AD338" s="89" t="n">
        <f aca="false">$F338*J338</f>
        <v>0</v>
      </c>
      <c r="AE338" s="89" t="n">
        <f aca="false">$F338*K338</f>
        <v>0</v>
      </c>
      <c r="AF338" s="89" t="n">
        <f aca="false">$F338*L338</f>
        <v>0</v>
      </c>
      <c r="AG338" s="89" t="n">
        <f aca="false">$F338*M338</f>
        <v>0</v>
      </c>
      <c r="AH338" s="89" t="n">
        <f aca="false">$F338*N338</f>
        <v>0</v>
      </c>
      <c r="AI338" s="89" t="n">
        <f aca="false">F338*O338</f>
        <v>0</v>
      </c>
      <c r="AJ338" s="93"/>
      <c r="AK338" s="89" t="n">
        <f aca="false">CHOOSE($G$3,AB338-AC338,AC338-AB338)</f>
        <v>0</v>
      </c>
      <c r="AL338" s="89" t="n">
        <f aca="false">CHOOSE($G$3,AE338-AF338,AF338-AE338)</f>
        <v>0</v>
      </c>
      <c r="AM338" s="89" t="n">
        <f aca="false">CHOOSE($G$3,AH338-AI338,AI338-AH338)</f>
        <v>0</v>
      </c>
      <c r="AN338" s="103" t="n">
        <f aca="false">SUM(AK338:AM338)</f>
        <v>0</v>
      </c>
      <c r="AP338" s="89" t="n">
        <f aca="false">CHOOSE($G$3,AA338-AB338,AB338-AA338)</f>
        <v>0</v>
      </c>
      <c r="AQ338" s="89" t="n">
        <f aca="false">CHOOSE($G$3,AD338-AE338,AE338-AD338)</f>
        <v>0</v>
      </c>
      <c r="AR338" s="89" t="n">
        <f aca="false">CHOOSE($G$3,AG338-AH338,AH338-AG338)</f>
        <v>0</v>
      </c>
      <c r="AS338" s="103" t="n">
        <f aca="false">AP338+AQ338+AR338</f>
        <v>0</v>
      </c>
      <c r="AT338" s="103"/>
      <c r="AU338" s="90" t="n">
        <f aca="false">AS338+AN338</f>
        <v>0</v>
      </c>
      <c r="AW338" s="90" t="n">
        <f aca="false">AI338+AF338+AC338</f>
        <v>0</v>
      </c>
      <c r="AX338" s="104"/>
    </row>
    <row r="339" customFormat="false" ht="12" hidden="false" customHeight="true" outlineLevel="0" collapsed="false">
      <c r="A339" s="94" t="n">
        <f aca="false">EDATE(A338,1)</f>
        <v>46844</v>
      </c>
      <c r="B339" s="95" t="n">
        <f aca="false">VLOOKUP(MONTH(A339),Volumes,3)</f>
        <v>10000</v>
      </c>
      <c r="C339" s="96"/>
      <c r="D339" s="97" t="n">
        <f aca="false">B339+C339</f>
        <v>10000</v>
      </c>
      <c r="E339" s="84" t="n">
        <f aca="false">IF(X339=0,0,IF(AND(X339=1,$H$3=1),D339*S339,IF($H$3=2,D339,"N/A")))</f>
        <v>0</v>
      </c>
      <c r="F339" s="84" t="n">
        <f aca="false">E339*W339</f>
        <v>0</v>
      </c>
      <c r="G339" s="32" t="n">
        <f aca="false">VLOOKUP($A339,Table,MATCH(G$4,Curves,0))</f>
        <v>4.0375</v>
      </c>
      <c r="H339" s="98" t="n">
        <f aca="false">G339</f>
        <v>4.0375</v>
      </c>
      <c r="I339" s="99" t="n">
        <f aca="false">H339</f>
        <v>4.0375</v>
      </c>
      <c r="J339" s="32" t="n">
        <f aca="false">VLOOKUP($A339,Table,MATCH(J$4,Curves,0))</f>
        <v>0</v>
      </c>
      <c r="K339" s="98" t="n">
        <f aca="false">J339</f>
        <v>0</v>
      </c>
      <c r="L339" s="99" t="n">
        <f aca="false">K339</f>
        <v>0</v>
      </c>
      <c r="M339" s="32" t="n">
        <f aca="false">VLOOKUP($A339,Table,MATCH(M$4,Curves,0))</f>
        <v>0</v>
      </c>
      <c r="N339" s="98" t="n">
        <f aca="false">VLOOKUP($A339,Table,MATCH(N$4,Curves,0))</f>
        <v>0.02</v>
      </c>
      <c r="O339" s="99" t="n">
        <f aca="false">N339</f>
        <v>0.02</v>
      </c>
      <c r="P339" s="100"/>
      <c r="Q339" s="99" t="n">
        <f aca="false">O339+L339+I339</f>
        <v>4.0575</v>
      </c>
      <c r="R339" s="100"/>
      <c r="S339" s="35" t="n">
        <f aca="false">A340-A339</f>
        <v>30</v>
      </c>
      <c r="T339" s="101" t="n">
        <f aca="false">CHOOSE(F$3,A340+24,A339)</f>
        <v>46898</v>
      </c>
      <c r="U339" s="35" t="n">
        <f aca="false">T339-C$3</f>
        <v>10124</v>
      </c>
      <c r="V339" s="32" t="n">
        <f aca="false">VLOOKUP($A339,Table,MATCH(V$4,Curves,0))</f>
        <v>0.070859002456139</v>
      </c>
      <c r="W339" s="102" t="n">
        <f aca="false">1/(1+CHOOSE(F$3,(V340+($K$3/10000))/2,(V339+($K$3/10000))/2))^(2*U339/365.25)</f>
        <v>0.145136952592587</v>
      </c>
      <c r="X339" s="35" t="n">
        <f aca="false">IF(AND(mthbeg&lt;=A339,mthend&gt;=A339),1,0)</f>
        <v>0</v>
      </c>
      <c r="Y339" s="35" t="n">
        <f aca="false">S339*X339</f>
        <v>0</v>
      </c>
      <c r="AA339" s="89" t="n">
        <f aca="false">F339*G339</f>
        <v>0</v>
      </c>
      <c r="AB339" s="89" t="n">
        <f aca="false">$F339*H339</f>
        <v>0</v>
      </c>
      <c r="AC339" s="89" t="n">
        <f aca="false">$F339*I339</f>
        <v>0</v>
      </c>
      <c r="AD339" s="89" t="n">
        <f aca="false">$F339*J339</f>
        <v>0</v>
      </c>
      <c r="AE339" s="89" t="n">
        <f aca="false">$F339*K339</f>
        <v>0</v>
      </c>
      <c r="AF339" s="89" t="n">
        <f aca="false">$F339*L339</f>
        <v>0</v>
      </c>
      <c r="AG339" s="89" t="n">
        <f aca="false">$F339*M339</f>
        <v>0</v>
      </c>
      <c r="AH339" s="89" t="n">
        <f aca="false">$F339*N339</f>
        <v>0</v>
      </c>
      <c r="AI339" s="89" t="n">
        <f aca="false">F339*O339</f>
        <v>0</v>
      </c>
      <c r="AJ339" s="93"/>
      <c r="AK339" s="89" t="n">
        <f aca="false">CHOOSE($G$3,AB339-AC339,AC339-AB339)</f>
        <v>0</v>
      </c>
      <c r="AL339" s="89" t="n">
        <f aca="false">CHOOSE($G$3,AE339-AF339,AF339-AE339)</f>
        <v>0</v>
      </c>
      <c r="AM339" s="89" t="n">
        <f aca="false">CHOOSE($G$3,AH339-AI339,AI339-AH339)</f>
        <v>0</v>
      </c>
      <c r="AN339" s="103" t="n">
        <f aca="false">SUM(AK339:AM339)</f>
        <v>0</v>
      </c>
      <c r="AP339" s="89" t="n">
        <f aca="false">CHOOSE($G$3,AA339-AB339,AB339-AA339)</f>
        <v>0</v>
      </c>
      <c r="AQ339" s="89" t="n">
        <f aca="false">CHOOSE($G$3,AD339-AE339,AE339-AD339)</f>
        <v>0</v>
      </c>
      <c r="AR339" s="89" t="n">
        <f aca="false">CHOOSE($G$3,AG339-AH339,AH339-AG339)</f>
        <v>0</v>
      </c>
      <c r="AS339" s="103" t="n">
        <f aca="false">AP339+AQ339+AR339</f>
        <v>0</v>
      </c>
      <c r="AT339" s="103"/>
      <c r="AU339" s="90" t="n">
        <f aca="false">AS339+AN339</f>
        <v>0</v>
      </c>
      <c r="AW339" s="90" t="n">
        <f aca="false">AI339+AF339+AC339</f>
        <v>0</v>
      </c>
      <c r="AX339" s="104"/>
    </row>
    <row r="340" customFormat="false" ht="12" hidden="false" customHeight="true" outlineLevel="0" collapsed="false">
      <c r="A340" s="94" t="n">
        <f aca="false">EDATE(A339,1)</f>
        <v>46874</v>
      </c>
      <c r="B340" s="95" t="n">
        <f aca="false">VLOOKUP(MONTH(A340),Volumes,3)</f>
        <v>10000</v>
      </c>
      <c r="C340" s="96"/>
      <c r="D340" s="97" t="n">
        <f aca="false">B340+C340</f>
        <v>10000</v>
      </c>
      <c r="E340" s="84" t="n">
        <f aca="false">IF(X340=0,0,IF(AND(X340=1,$H$3=1),D340*S340,IF($H$3=2,D340,"N/A")))</f>
        <v>0</v>
      </c>
      <c r="F340" s="84" t="n">
        <f aca="false">E340*W340</f>
        <v>0</v>
      </c>
      <c r="G340" s="32" t="n">
        <f aca="false">VLOOKUP($A340,Table,MATCH(G$4,Curves,0))</f>
        <v>4.0375</v>
      </c>
      <c r="H340" s="98" t="n">
        <f aca="false">G340</f>
        <v>4.0375</v>
      </c>
      <c r="I340" s="99" t="n">
        <f aca="false">H340</f>
        <v>4.0375</v>
      </c>
      <c r="J340" s="32" t="n">
        <f aca="false">VLOOKUP($A340,Table,MATCH(J$4,Curves,0))</f>
        <v>0</v>
      </c>
      <c r="K340" s="98" t="n">
        <f aca="false">J340</f>
        <v>0</v>
      </c>
      <c r="L340" s="99" t="n">
        <f aca="false">K340</f>
        <v>0</v>
      </c>
      <c r="M340" s="32" t="n">
        <f aca="false">VLOOKUP($A340,Table,MATCH(M$4,Curves,0))</f>
        <v>0</v>
      </c>
      <c r="N340" s="98" t="n">
        <f aca="false">VLOOKUP($A340,Table,MATCH(N$4,Curves,0))</f>
        <v>0.02</v>
      </c>
      <c r="O340" s="99" t="n">
        <f aca="false">N340</f>
        <v>0.02</v>
      </c>
      <c r="P340" s="100"/>
      <c r="Q340" s="99" t="n">
        <f aca="false">O340+L340+I340</f>
        <v>4.0575</v>
      </c>
      <c r="R340" s="100"/>
      <c r="S340" s="35" t="n">
        <f aca="false">A341-A340</f>
        <v>31</v>
      </c>
      <c r="T340" s="101" t="n">
        <f aca="false">CHOOSE(F$3,A341+24,A340)</f>
        <v>46929</v>
      </c>
      <c r="U340" s="35" t="n">
        <f aca="false">T340-C$3</f>
        <v>10155</v>
      </c>
      <c r="V340" s="32" t="n">
        <f aca="false">VLOOKUP($A340,Table,MATCH(V$4,Curves,0))</f>
        <v>0.070859002456139</v>
      </c>
      <c r="W340" s="102" t="n">
        <f aca="false">1/(1+CHOOSE(F$3,(V341+($K$3/10000))/2,(V340+($K$3/10000))/2))^(2*U340/365.25)</f>
        <v>0.144281729138916</v>
      </c>
      <c r="X340" s="35" t="n">
        <f aca="false">IF(AND(mthbeg&lt;=A340,mthend&gt;=A340),1,0)</f>
        <v>0</v>
      </c>
      <c r="Y340" s="35" t="n">
        <f aca="false">S340*X340</f>
        <v>0</v>
      </c>
      <c r="AA340" s="89" t="n">
        <f aca="false">F340*G340</f>
        <v>0</v>
      </c>
      <c r="AB340" s="89" t="n">
        <f aca="false">$F340*H340</f>
        <v>0</v>
      </c>
      <c r="AC340" s="89" t="n">
        <f aca="false">$F340*I340</f>
        <v>0</v>
      </c>
      <c r="AD340" s="89" t="n">
        <f aca="false">$F340*J340</f>
        <v>0</v>
      </c>
      <c r="AE340" s="89" t="n">
        <f aca="false">$F340*K340</f>
        <v>0</v>
      </c>
      <c r="AF340" s="89" t="n">
        <f aca="false">$F340*L340</f>
        <v>0</v>
      </c>
      <c r="AG340" s="89" t="n">
        <f aca="false">$F340*M340</f>
        <v>0</v>
      </c>
      <c r="AH340" s="89" t="n">
        <f aca="false">$F340*N340</f>
        <v>0</v>
      </c>
      <c r="AI340" s="89" t="n">
        <f aca="false">F340*O340</f>
        <v>0</v>
      </c>
      <c r="AJ340" s="93"/>
      <c r="AK340" s="89" t="n">
        <f aca="false">CHOOSE($G$3,AB340-AC340,AC340-AB340)</f>
        <v>0</v>
      </c>
      <c r="AL340" s="89" t="n">
        <f aca="false">CHOOSE($G$3,AE340-AF340,AF340-AE340)</f>
        <v>0</v>
      </c>
      <c r="AM340" s="89" t="n">
        <f aca="false">CHOOSE($G$3,AH340-AI340,AI340-AH340)</f>
        <v>0</v>
      </c>
      <c r="AN340" s="103" t="n">
        <f aca="false">SUM(AK340:AM340)</f>
        <v>0</v>
      </c>
      <c r="AP340" s="89" t="n">
        <f aca="false">CHOOSE($G$3,AA340-AB340,AB340-AA340)</f>
        <v>0</v>
      </c>
      <c r="AQ340" s="89" t="n">
        <f aca="false">CHOOSE($G$3,AD340-AE340,AE340-AD340)</f>
        <v>0</v>
      </c>
      <c r="AR340" s="89" t="n">
        <f aca="false">CHOOSE($G$3,AG340-AH340,AH340-AG340)</f>
        <v>0</v>
      </c>
      <c r="AS340" s="103" t="n">
        <f aca="false">AP340+AQ340+AR340</f>
        <v>0</v>
      </c>
      <c r="AT340" s="103"/>
      <c r="AU340" s="90" t="n">
        <f aca="false">AS340+AN340</f>
        <v>0</v>
      </c>
      <c r="AW340" s="90" t="n">
        <f aca="false">AI340+AF340+AC340</f>
        <v>0</v>
      </c>
      <c r="AX340" s="104"/>
    </row>
    <row r="341" customFormat="false" ht="12" hidden="false" customHeight="true" outlineLevel="0" collapsed="false">
      <c r="A341" s="94" t="n">
        <f aca="false">EDATE(A340,1)</f>
        <v>46905</v>
      </c>
      <c r="B341" s="95" t="n">
        <f aca="false">VLOOKUP(MONTH(A341),Volumes,3)</f>
        <v>10000</v>
      </c>
      <c r="C341" s="96"/>
      <c r="D341" s="97" t="n">
        <f aca="false">B341+C341</f>
        <v>10000</v>
      </c>
      <c r="E341" s="84" t="n">
        <f aca="false">IF(X341=0,0,IF(AND(X341=1,$H$3=1),D341*S341,IF($H$3=2,D341,"N/A")))</f>
        <v>0</v>
      </c>
      <c r="F341" s="84" t="n">
        <f aca="false">E341*W341</f>
        <v>0</v>
      </c>
      <c r="G341" s="32" t="n">
        <f aca="false">VLOOKUP($A341,Table,MATCH(G$4,Curves,0))</f>
        <v>4.0375</v>
      </c>
      <c r="H341" s="98" t="n">
        <f aca="false">G341</f>
        <v>4.0375</v>
      </c>
      <c r="I341" s="99" t="n">
        <f aca="false">H341</f>
        <v>4.0375</v>
      </c>
      <c r="J341" s="32" t="n">
        <f aca="false">VLOOKUP($A341,Table,MATCH(J$4,Curves,0))</f>
        <v>0</v>
      </c>
      <c r="K341" s="98" t="n">
        <f aca="false">J341</f>
        <v>0</v>
      </c>
      <c r="L341" s="99" t="n">
        <f aca="false">K341</f>
        <v>0</v>
      </c>
      <c r="M341" s="32" t="n">
        <f aca="false">VLOOKUP($A341,Table,MATCH(M$4,Curves,0))</f>
        <v>0</v>
      </c>
      <c r="N341" s="98" t="n">
        <f aca="false">VLOOKUP($A341,Table,MATCH(N$4,Curves,0))</f>
        <v>0.02</v>
      </c>
      <c r="O341" s="99" t="n">
        <f aca="false">N341</f>
        <v>0.02</v>
      </c>
      <c r="P341" s="100"/>
      <c r="Q341" s="99" t="n">
        <f aca="false">O341+L341+I341</f>
        <v>4.0575</v>
      </c>
      <c r="R341" s="100"/>
      <c r="S341" s="35" t="n">
        <f aca="false">A342-A341</f>
        <v>30</v>
      </c>
      <c r="T341" s="101" t="n">
        <f aca="false">CHOOSE(F$3,A342+24,A341)</f>
        <v>46959</v>
      </c>
      <c r="U341" s="35" t="n">
        <f aca="false">T341-C$3</f>
        <v>10185</v>
      </c>
      <c r="V341" s="32" t="n">
        <f aca="false">VLOOKUP($A341,Table,MATCH(V$4,Curves,0))</f>
        <v>0.070859002456139</v>
      </c>
      <c r="W341" s="102" t="n">
        <f aca="false">1/(1+CHOOSE(F$3,(V342+($K$3/10000))/2,(V341+($K$3/10000))/2))^(2*U341/365.25)</f>
        <v>0.143458892049311</v>
      </c>
      <c r="X341" s="35" t="n">
        <f aca="false">IF(AND(mthbeg&lt;=A341,mthend&gt;=A341),1,0)</f>
        <v>0</v>
      </c>
      <c r="Y341" s="35" t="n">
        <f aca="false">S341*X341</f>
        <v>0</v>
      </c>
      <c r="AA341" s="89" t="n">
        <f aca="false">F341*G341</f>
        <v>0</v>
      </c>
      <c r="AB341" s="89" t="n">
        <f aca="false">$F341*H341</f>
        <v>0</v>
      </c>
      <c r="AC341" s="89" t="n">
        <f aca="false">$F341*I341</f>
        <v>0</v>
      </c>
      <c r="AD341" s="89" t="n">
        <f aca="false">$F341*J341</f>
        <v>0</v>
      </c>
      <c r="AE341" s="89" t="n">
        <f aca="false">$F341*K341</f>
        <v>0</v>
      </c>
      <c r="AF341" s="89" t="n">
        <f aca="false">$F341*L341</f>
        <v>0</v>
      </c>
      <c r="AG341" s="89" t="n">
        <f aca="false">$F341*M341</f>
        <v>0</v>
      </c>
      <c r="AH341" s="89" t="n">
        <f aca="false">$F341*N341</f>
        <v>0</v>
      </c>
      <c r="AI341" s="89" t="n">
        <f aca="false">F341*O341</f>
        <v>0</v>
      </c>
      <c r="AJ341" s="93"/>
      <c r="AK341" s="89" t="n">
        <f aca="false">CHOOSE($G$3,AB341-AC341,AC341-AB341)</f>
        <v>0</v>
      </c>
      <c r="AL341" s="89" t="n">
        <f aca="false">CHOOSE($G$3,AE341-AF341,AF341-AE341)</f>
        <v>0</v>
      </c>
      <c r="AM341" s="89" t="n">
        <f aca="false">CHOOSE($G$3,AH341-AI341,AI341-AH341)</f>
        <v>0</v>
      </c>
      <c r="AN341" s="103" t="n">
        <f aca="false">SUM(AK341:AM341)</f>
        <v>0</v>
      </c>
      <c r="AP341" s="89" t="n">
        <f aca="false">CHOOSE($G$3,AA341-AB341,AB341-AA341)</f>
        <v>0</v>
      </c>
      <c r="AQ341" s="89" t="n">
        <f aca="false">CHOOSE($G$3,AD341-AE341,AE341-AD341)</f>
        <v>0</v>
      </c>
      <c r="AR341" s="89" t="n">
        <f aca="false">CHOOSE($G$3,AG341-AH341,AH341-AG341)</f>
        <v>0</v>
      </c>
      <c r="AS341" s="103" t="n">
        <f aca="false">AP341+AQ341+AR341</f>
        <v>0</v>
      </c>
      <c r="AT341" s="103"/>
      <c r="AU341" s="90" t="n">
        <f aca="false">AS341+AN341</f>
        <v>0</v>
      </c>
      <c r="AW341" s="90" t="n">
        <f aca="false">AI341+AF341+AC341</f>
        <v>0</v>
      </c>
      <c r="AX341" s="104"/>
    </row>
    <row r="342" customFormat="false" ht="12" hidden="false" customHeight="true" outlineLevel="0" collapsed="false">
      <c r="A342" s="94" t="n">
        <f aca="false">EDATE(A341,1)</f>
        <v>46935</v>
      </c>
      <c r="B342" s="95" t="n">
        <f aca="false">VLOOKUP(MONTH(A342),Volumes,3)</f>
        <v>10000</v>
      </c>
      <c r="C342" s="96"/>
      <c r="D342" s="97" t="n">
        <f aca="false">B342+C342</f>
        <v>10000</v>
      </c>
      <c r="E342" s="84" t="n">
        <f aca="false">IF(X342=0,0,IF(AND(X342=1,$H$3=1),D342*S342,IF($H$3=2,D342,"N/A")))</f>
        <v>0</v>
      </c>
      <c r="F342" s="84" t="n">
        <f aca="false">E342*W342</f>
        <v>0</v>
      </c>
      <c r="G342" s="32" t="n">
        <f aca="false">VLOOKUP($A342,Table,MATCH(G$4,Curves,0))</f>
        <v>4.0375</v>
      </c>
      <c r="H342" s="98" t="n">
        <f aca="false">G342</f>
        <v>4.0375</v>
      </c>
      <c r="I342" s="99" t="n">
        <f aca="false">H342</f>
        <v>4.0375</v>
      </c>
      <c r="J342" s="32" t="n">
        <f aca="false">VLOOKUP($A342,Table,MATCH(J$4,Curves,0))</f>
        <v>0</v>
      </c>
      <c r="K342" s="98" t="n">
        <f aca="false">J342</f>
        <v>0</v>
      </c>
      <c r="L342" s="99" t="n">
        <f aca="false">K342</f>
        <v>0</v>
      </c>
      <c r="M342" s="32" t="n">
        <f aca="false">VLOOKUP($A342,Table,MATCH(M$4,Curves,0))</f>
        <v>0</v>
      </c>
      <c r="N342" s="98" t="n">
        <f aca="false">VLOOKUP($A342,Table,MATCH(N$4,Curves,0))</f>
        <v>0.02</v>
      </c>
      <c r="O342" s="99" t="n">
        <f aca="false">N342</f>
        <v>0.02</v>
      </c>
      <c r="P342" s="100"/>
      <c r="Q342" s="99" t="n">
        <f aca="false">O342+L342+I342</f>
        <v>4.0575</v>
      </c>
      <c r="R342" s="100"/>
      <c r="S342" s="35" t="n">
        <f aca="false">A343-A342</f>
        <v>31</v>
      </c>
      <c r="T342" s="101" t="n">
        <f aca="false">CHOOSE(F$3,A343+24,A342)</f>
        <v>46990</v>
      </c>
      <c r="U342" s="35" t="n">
        <f aca="false">T342-C$3</f>
        <v>10216</v>
      </c>
      <c r="V342" s="32" t="n">
        <f aca="false">VLOOKUP($A342,Table,MATCH(V$4,Curves,0))</f>
        <v>0.070859002456139</v>
      </c>
      <c r="W342" s="102" t="n">
        <f aca="false">1/(1+CHOOSE(F$3,(V343+($K$3/10000))/2,(V342+($K$3/10000))/2))^(2*U342/365.25)</f>
        <v>0.142613556613183</v>
      </c>
      <c r="X342" s="35" t="n">
        <f aca="false">IF(AND(mthbeg&lt;=A342,mthend&gt;=A342),1,0)</f>
        <v>0</v>
      </c>
      <c r="Y342" s="35" t="n">
        <f aca="false">S342*X342</f>
        <v>0</v>
      </c>
      <c r="AA342" s="89" t="n">
        <f aca="false">F342*G342</f>
        <v>0</v>
      </c>
      <c r="AB342" s="89" t="n">
        <f aca="false">$F342*H342</f>
        <v>0</v>
      </c>
      <c r="AC342" s="89" t="n">
        <f aca="false">$F342*I342</f>
        <v>0</v>
      </c>
      <c r="AD342" s="89" t="n">
        <f aca="false">$F342*J342</f>
        <v>0</v>
      </c>
      <c r="AE342" s="89" t="n">
        <f aca="false">$F342*K342</f>
        <v>0</v>
      </c>
      <c r="AF342" s="89" t="n">
        <f aca="false">$F342*L342</f>
        <v>0</v>
      </c>
      <c r="AG342" s="89" t="n">
        <f aca="false">$F342*M342</f>
        <v>0</v>
      </c>
      <c r="AH342" s="89" t="n">
        <f aca="false">$F342*N342</f>
        <v>0</v>
      </c>
      <c r="AI342" s="89" t="n">
        <f aca="false">F342*O342</f>
        <v>0</v>
      </c>
      <c r="AJ342" s="93"/>
      <c r="AK342" s="89" t="n">
        <f aca="false">CHOOSE($G$3,AB342-AC342,AC342-AB342)</f>
        <v>0</v>
      </c>
      <c r="AL342" s="89" t="n">
        <f aca="false">CHOOSE($G$3,AE342-AF342,AF342-AE342)</f>
        <v>0</v>
      </c>
      <c r="AM342" s="89" t="n">
        <f aca="false">CHOOSE($G$3,AH342-AI342,AI342-AH342)</f>
        <v>0</v>
      </c>
      <c r="AN342" s="103" t="n">
        <f aca="false">SUM(AK342:AM342)</f>
        <v>0</v>
      </c>
      <c r="AP342" s="89" t="n">
        <f aca="false">CHOOSE($G$3,AA342-AB342,AB342-AA342)</f>
        <v>0</v>
      </c>
      <c r="AQ342" s="89" t="n">
        <f aca="false">CHOOSE($G$3,AD342-AE342,AE342-AD342)</f>
        <v>0</v>
      </c>
      <c r="AR342" s="89" t="n">
        <f aca="false">CHOOSE($G$3,AG342-AH342,AH342-AG342)</f>
        <v>0</v>
      </c>
      <c r="AS342" s="103" t="n">
        <f aca="false">AP342+AQ342+AR342</f>
        <v>0</v>
      </c>
      <c r="AT342" s="103"/>
      <c r="AU342" s="90" t="n">
        <f aca="false">AS342+AN342</f>
        <v>0</v>
      </c>
      <c r="AW342" s="90" t="n">
        <f aca="false">AI342+AF342+AC342</f>
        <v>0</v>
      </c>
      <c r="AX342" s="104"/>
    </row>
    <row r="343" customFormat="false" ht="12" hidden="false" customHeight="true" outlineLevel="0" collapsed="false">
      <c r="A343" s="94" t="n">
        <f aca="false">EDATE(A342,1)</f>
        <v>46966</v>
      </c>
      <c r="B343" s="95" t="n">
        <f aca="false">VLOOKUP(MONTH(A343),Volumes,3)</f>
        <v>10000</v>
      </c>
      <c r="C343" s="96"/>
      <c r="D343" s="97" t="n">
        <f aca="false">B343+C343</f>
        <v>10000</v>
      </c>
      <c r="E343" s="84" t="n">
        <f aca="false">IF(X343=0,0,IF(AND(X343=1,$H$3=1),D343*S343,IF($H$3=2,D343,"N/A")))</f>
        <v>0</v>
      </c>
      <c r="F343" s="84" t="n">
        <f aca="false">E343*W343</f>
        <v>0</v>
      </c>
      <c r="G343" s="32" t="n">
        <f aca="false">VLOOKUP($A343,Table,MATCH(G$4,Curves,0))</f>
        <v>4.0375</v>
      </c>
      <c r="H343" s="98" t="n">
        <f aca="false">G343</f>
        <v>4.0375</v>
      </c>
      <c r="I343" s="99" t="n">
        <f aca="false">H343</f>
        <v>4.0375</v>
      </c>
      <c r="J343" s="32" t="n">
        <f aca="false">VLOOKUP($A343,Table,MATCH(J$4,Curves,0))</f>
        <v>0</v>
      </c>
      <c r="K343" s="98" t="n">
        <f aca="false">J343</f>
        <v>0</v>
      </c>
      <c r="L343" s="99" t="n">
        <f aca="false">K343</f>
        <v>0</v>
      </c>
      <c r="M343" s="32" t="n">
        <f aca="false">VLOOKUP($A343,Table,MATCH(M$4,Curves,0))</f>
        <v>0</v>
      </c>
      <c r="N343" s="98" t="n">
        <f aca="false">VLOOKUP($A343,Table,MATCH(N$4,Curves,0))</f>
        <v>0.02</v>
      </c>
      <c r="O343" s="99" t="n">
        <f aca="false">N343</f>
        <v>0.02</v>
      </c>
      <c r="P343" s="100"/>
      <c r="Q343" s="99" t="n">
        <f aca="false">O343+L343+I343</f>
        <v>4.0575</v>
      </c>
      <c r="R343" s="100"/>
      <c r="S343" s="35" t="n">
        <f aca="false">A344-A343</f>
        <v>31</v>
      </c>
      <c r="T343" s="101" t="n">
        <f aca="false">CHOOSE(F$3,A344+24,A343)</f>
        <v>47021</v>
      </c>
      <c r="U343" s="35" t="n">
        <f aca="false">T343-C$3</f>
        <v>10247</v>
      </c>
      <c r="V343" s="32" t="n">
        <f aca="false">VLOOKUP($A343,Table,MATCH(V$4,Curves,0))</f>
        <v>0.070859002456139</v>
      </c>
      <c r="W343" s="102" t="n">
        <f aca="false">1/(1+CHOOSE(F$3,(V344+($K$3/10000))/2,(V343+($K$3/10000))/2))^(2*U343/365.25)</f>
        <v>0.141773202339181</v>
      </c>
      <c r="X343" s="35" t="n">
        <f aca="false">IF(AND(mthbeg&lt;=A343,mthend&gt;=A343),1,0)</f>
        <v>0</v>
      </c>
      <c r="Y343" s="35" t="n">
        <f aca="false">S343*X343</f>
        <v>0</v>
      </c>
      <c r="AA343" s="89" t="n">
        <f aca="false">F343*G343</f>
        <v>0</v>
      </c>
      <c r="AB343" s="89" t="n">
        <f aca="false">$F343*H343</f>
        <v>0</v>
      </c>
      <c r="AC343" s="89" t="n">
        <f aca="false">$F343*I343</f>
        <v>0</v>
      </c>
      <c r="AD343" s="89" t="n">
        <f aca="false">$F343*J343</f>
        <v>0</v>
      </c>
      <c r="AE343" s="89" t="n">
        <f aca="false">$F343*K343</f>
        <v>0</v>
      </c>
      <c r="AF343" s="89" t="n">
        <f aca="false">$F343*L343</f>
        <v>0</v>
      </c>
      <c r="AG343" s="89" t="n">
        <f aca="false">$F343*M343</f>
        <v>0</v>
      </c>
      <c r="AH343" s="89" t="n">
        <f aca="false">$F343*N343</f>
        <v>0</v>
      </c>
      <c r="AI343" s="89" t="n">
        <f aca="false">F343*O343</f>
        <v>0</v>
      </c>
      <c r="AJ343" s="93"/>
      <c r="AK343" s="89" t="n">
        <f aca="false">CHOOSE($G$3,AB343-AC343,AC343-AB343)</f>
        <v>0</v>
      </c>
      <c r="AL343" s="89" t="n">
        <f aca="false">CHOOSE($G$3,AE343-AF343,AF343-AE343)</f>
        <v>0</v>
      </c>
      <c r="AM343" s="89" t="n">
        <f aca="false">CHOOSE($G$3,AH343-AI343,AI343-AH343)</f>
        <v>0</v>
      </c>
      <c r="AN343" s="103" t="n">
        <f aca="false">SUM(AK343:AM343)</f>
        <v>0</v>
      </c>
      <c r="AP343" s="89" t="n">
        <f aca="false">CHOOSE($G$3,AA343-AB343,AB343-AA343)</f>
        <v>0</v>
      </c>
      <c r="AQ343" s="89" t="n">
        <f aca="false">CHOOSE($G$3,AD343-AE343,AE343-AD343)</f>
        <v>0</v>
      </c>
      <c r="AR343" s="89" t="n">
        <f aca="false">CHOOSE($G$3,AG343-AH343,AH343-AG343)</f>
        <v>0</v>
      </c>
      <c r="AS343" s="103" t="n">
        <f aca="false">AP343+AQ343+AR343</f>
        <v>0</v>
      </c>
      <c r="AT343" s="103"/>
      <c r="AU343" s="90" t="n">
        <f aca="false">AS343+AN343</f>
        <v>0</v>
      </c>
      <c r="AW343" s="90" t="n">
        <f aca="false">AI343+AF343+AC343</f>
        <v>0</v>
      </c>
      <c r="AX343" s="104"/>
    </row>
    <row r="344" customFormat="false" ht="12" hidden="false" customHeight="true" outlineLevel="0" collapsed="false">
      <c r="A344" s="94" t="n">
        <f aca="false">EDATE(A343,1)</f>
        <v>46997</v>
      </c>
      <c r="B344" s="95" t="n">
        <f aca="false">VLOOKUP(MONTH(A344),Volumes,3)</f>
        <v>10000</v>
      </c>
      <c r="C344" s="96"/>
      <c r="D344" s="97" t="n">
        <f aca="false">B344+C344</f>
        <v>10000</v>
      </c>
      <c r="E344" s="84" t="n">
        <f aca="false">IF(X344=0,0,IF(AND(X344=1,$H$3=1),D344*S344,IF($H$3=2,D344,"N/A")))</f>
        <v>0</v>
      </c>
      <c r="F344" s="84" t="n">
        <f aca="false">E344*W344</f>
        <v>0</v>
      </c>
      <c r="G344" s="32" t="n">
        <f aca="false">VLOOKUP($A344,Table,MATCH(G$4,Curves,0))</f>
        <v>4.0375</v>
      </c>
      <c r="H344" s="98" t="n">
        <f aca="false">G344</f>
        <v>4.0375</v>
      </c>
      <c r="I344" s="99" t="n">
        <f aca="false">H344</f>
        <v>4.0375</v>
      </c>
      <c r="J344" s="32" t="n">
        <f aca="false">VLOOKUP($A344,Table,MATCH(J$4,Curves,0))</f>
        <v>0</v>
      </c>
      <c r="K344" s="98" t="n">
        <f aca="false">J344</f>
        <v>0</v>
      </c>
      <c r="L344" s="99" t="n">
        <f aca="false">K344</f>
        <v>0</v>
      </c>
      <c r="M344" s="32" t="n">
        <f aca="false">VLOOKUP($A344,Table,MATCH(M$4,Curves,0))</f>
        <v>0</v>
      </c>
      <c r="N344" s="98" t="n">
        <f aca="false">VLOOKUP($A344,Table,MATCH(N$4,Curves,0))</f>
        <v>0.02</v>
      </c>
      <c r="O344" s="99" t="n">
        <f aca="false">N344</f>
        <v>0.02</v>
      </c>
      <c r="P344" s="100"/>
      <c r="Q344" s="99" t="n">
        <f aca="false">O344+L344+I344</f>
        <v>4.0575</v>
      </c>
      <c r="R344" s="100"/>
      <c r="S344" s="35" t="n">
        <f aca="false">A345-A344</f>
        <v>30</v>
      </c>
      <c r="T344" s="101" t="n">
        <f aca="false">CHOOSE(F$3,A345+24,A344)</f>
        <v>47051</v>
      </c>
      <c r="U344" s="35" t="n">
        <f aca="false">T344-C$3</f>
        <v>10277</v>
      </c>
      <c r="V344" s="32" t="n">
        <f aca="false">VLOOKUP($A344,Table,MATCH(V$4,Curves,0))</f>
        <v>0.070859002456139</v>
      </c>
      <c r="W344" s="102" t="n">
        <f aca="false">1/(1+CHOOSE(F$3,(V345+($K$3/10000))/2,(V344+($K$3/10000))/2))^(2*U344/365.25)</f>
        <v>0.140964671349893</v>
      </c>
      <c r="X344" s="35" t="n">
        <f aca="false">IF(AND(mthbeg&lt;=A344,mthend&gt;=A344),1,0)</f>
        <v>0</v>
      </c>
      <c r="Y344" s="35" t="n">
        <f aca="false">S344*X344</f>
        <v>0</v>
      </c>
      <c r="AA344" s="89" t="n">
        <f aca="false">F344*G344</f>
        <v>0</v>
      </c>
      <c r="AB344" s="89" t="n">
        <f aca="false">$F344*H344</f>
        <v>0</v>
      </c>
      <c r="AC344" s="89" t="n">
        <f aca="false">$F344*I344</f>
        <v>0</v>
      </c>
      <c r="AD344" s="89" t="n">
        <f aca="false">$F344*J344</f>
        <v>0</v>
      </c>
      <c r="AE344" s="89" t="n">
        <f aca="false">$F344*K344</f>
        <v>0</v>
      </c>
      <c r="AF344" s="89" t="n">
        <f aca="false">$F344*L344</f>
        <v>0</v>
      </c>
      <c r="AG344" s="89" t="n">
        <f aca="false">$F344*M344</f>
        <v>0</v>
      </c>
      <c r="AH344" s="89" t="n">
        <f aca="false">$F344*N344</f>
        <v>0</v>
      </c>
      <c r="AI344" s="89" t="n">
        <f aca="false">F344*O344</f>
        <v>0</v>
      </c>
      <c r="AJ344" s="93"/>
      <c r="AK344" s="89" t="n">
        <f aca="false">CHOOSE($G$3,AB344-AC344,AC344-AB344)</f>
        <v>0</v>
      </c>
      <c r="AL344" s="89" t="n">
        <f aca="false">CHOOSE($G$3,AE344-AF344,AF344-AE344)</f>
        <v>0</v>
      </c>
      <c r="AM344" s="89" t="n">
        <f aca="false">CHOOSE($G$3,AH344-AI344,AI344-AH344)</f>
        <v>0</v>
      </c>
      <c r="AN344" s="103" t="n">
        <f aca="false">SUM(AK344:AM344)</f>
        <v>0</v>
      </c>
      <c r="AP344" s="89" t="n">
        <f aca="false">CHOOSE($G$3,AA344-AB344,AB344-AA344)</f>
        <v>0</v>
      </c>
      <c r="AQ344" s="89" t="n">
        <f aca="false">CHOOSE($G$3,AD344-AE344,AE344-AD344)</f>
        <v>0</v>
      </c>
      <c r="AR344" s="89" t="n">
        <f aca="false">CHOOSE($G$3,AG344-AH344,AH344-AG344)</f>
        <v>0</v>
      </c>
      <c r="AS344" s="103" t="n">
        <f aca="false">AP344+AQ344+AR344</f>
        <v>0</v>
      </c>
      <c r="AT344" s="103"/>
      <c r="AU344" s="90" t="n">
        <f aca="false">AS344+AN344</f>
        <v>0</v>
      </c>
      <c r="AW344" s="90" t="n">
        <f aca="false">AI344+AF344+AC344</f>
        <v>0</v>
      </c>
      <c r="AX344" s="104"/>
    </row>
    <row r="345" customFormat="false" ht="12" hidden="false" customHeight="true" outlineLevel="0" collapsed="false">
      <c r="A345" s="94" t="n">
        <f aca="false">EDATE(A344,1)</f>
        <v>47027</v>
      </c>
      <c r="B345" s="95" t="n">
        <f aca="false">VLOOKUP(MONTH(A345),Volumes,3)</f>
        <v>10000</v>
      </c>
      <c r="C345" s="96"/>
      <c r="D345" s="97" t="n">
        <f aca="false">B345+C345</f>
        <v>10000</v>
      </c>
      <c r="E345" s="84" t="n">
        <f aca="false">IF(X345=0,0,IF(AND(X345=1,$H$3=1),D345*S345,IF($H$3=2,D345,"N/A")))</f>
        <v>0</v>
      </c>
      <c r="F345" s="84" t="n">
        <f aca="false">E345*W345</f>
        <v>0</v>
      </c>
      <c r="G345" s="32" t="n">
        <f aca="false">VLOOKUP($A345,Table,MATCH(G$4,Curves,0))</f>
        <v>4.0375</v>
      </c>
      <c r="H345" s="98" t="n">
        <f aca="false">G345</f>
        <v>4.0375</v>
      </c>
      <c r="I345" s="99" t="n">
        <f aca="false">H345</f>
        <v>4.0375</v>
      </c>
      <c r="J345" s="32" t="n">
        <f aca="false">VLOOKUP($A345,Table,MATCH(J$4,Curves,0))</f>
        <v>0</v>
      </c>
      <c r="K345" s="98" t="n">
        <f aca="false">J345</f>
        <v>0</v>
      </c>
      <c r="L345" s="99" t="n">
        <f aca="false">K345</f>
        <v>0</v>
      </c>
      <c r="M345" s="32" t="n">
        <f aca="false">VLOOKUP($A345,Table,MATCH(M$4,Curves,0))</f>
        <v>0</v>
      </c>
      <c r="N345" s="98" t="n">
        <f aca="false">VLOOKUP($A345,Table,MATCH(N$4,Curves,0))</f>
        <v>0.02</v>
      </c>
      <c r="O345" s="99" t="n">
        <f aca="false">N345</f>
        <v>0.02</v>
      </c>
      <c r="P345" s="100"/>
      <c r="Q345" s="99" t="n">
        <f aca="false">O345+L345+I345</f>
        <v>4.0575</v>
      </c>
      <c r="R345" s="100"/>
      <c r="S345" s="35" t="n">
        <f aca="false">A346-A345</f>
        <v>31</v>
      </c>
      <c r="T345" s="101" t="n">
        <f aca="false">CHOOSE(F$3,A346+24,A345)</f>
        <v>47082</v>
      </c>
      <c r="U345" s="35" t="n">
        <f aca="false">T345-C$3</f>
        <v>10308</v>
      </c>
      <c r="V345" s="32" t="n">
        <f aca="false">VLOOKUP($A345,Table,MATCH(V$4,Curves,0))</f>
        <v>0.070859002456139</v>
      </c>
      <c r="W345" s="102" t="n">
        <f aca="false">1/(1+CHOOSE(F$3,(V346+($K$3/10000))/2,(V345+($K$3/10000))/2))^(2*U345/365.25)</f>
        <v>0.140134033177299</v>
      </c>
      <c r="X345" s="35" t="n">
        <f aca="false">IF(AND(mthbeg&lt;=A345,mthend&gt;=A345),1,0)</f>
        <v>0</v>
      </c>
      <c r="Y345" s="35" t="n">
        <f aca="false">S345*X345</f>
        <v>0</v>
      </c>
      <c r="AA345" s="89" t="n">
        <f aca="false">F345*G345</f>
        <v>0</v>
      </c>
      <c r="AB345" s="89" t="n">
        <f aca="false">$F345*H345</f>
        <v>0</v>
      </c>
      <c r="AC345" s="89" t="n">
        <f aca="false">$F345*I345</f>
        <v>0</v>
      </c>
      <c r="AD345" s="89" t="n">
        <f aca="false">$F345*J345</f>
        <v>0</v>
      </c>
      <c r="AE345" s="89" t="n">
        <f aca="false">$F345*K345</f>
        <v>0</v>
      </c>
      <c r="AF345" s="89" t="n">
        <f aca="false">$F345*L345</f>
        <v>0</v>
      </c>
      <c r="AG345" s="89" t="n">
        <f aca="false">$F345*M345</f>
        <v>0</v>
      </c>
      <c r="AH345" s="89" t="n">
        <f aca="false">$F345*N345</f>
        <v>0</v>
      </c>
      <c r="AI345" s="89" t="n">
        <f aca="false">F345*O345</f>
        <v>0</v>
      </c>
      <c r="AJ345" s="93"/>
      <c r="AK345" s="89" t="n">
        <f aca="false">CHOOSE($G$3,AB345-AC345,AC345-AB345)</f>
        <v>0</v>
      </c>
      <c r="AL345" s="89" t="n">
        <f aca="false">CHOOSE($G$3,AE345-AF345,AF345-AE345)</f>
        <v>0</v>
      </c>
      <c r="AM345" s="89" t="n">
        <f aca="false">CHOOSE($G$3,AH345-AI345,AI345-AH345)</f>
        <v>0</v>
      </c>
      <c r="AN345" s="103" t="n">
        <f aca="false">SUM(AK345:AM345)</f>
        <v>0</v>
      </c>
      <c r="AP345" s="89" t="n">
        <f aca="false">CHOOSE($G$3,AA345-AB345,AB345-AA345)</f>
        <v>0</v>
      </c>
      <c r="AQ345" s="89" t="n">
        <f aca="false">CHOOSE($G$3,AD345-AE345,AE345-AD345)</f>
        <v>0</v>
      </c>
      <c r="AR345" s="89" t="n">
        <f aca="false">CHOOSE($G$3,AG345-AH345,AH345-AG345)</f>
        <v>0</v>
      </c>
      <c r="AS345" s="103" t="n">
        <f aca="false">AP345+AQ345+AR345</f>
        <v>0</v>
      </c>
      <c r="AT345" s="103"/>
      <c r="AU345" s="90" t="n">
        <f aca="false">AS345+AN345</f>
        <v>0</v>
      </c>
      <c r="AW345" s="90" t="n">
        <f aca="false">AI345+AF345+AC345</f>
        <v>0</v>
      </c>
      <c r="AX345" s="104"/>
    </row>
    <row r="346" customFormat="false" ht="12" hidden="false" customHeight="true" outlineLevel="0" collapsed="false">
      <c r="A346" s="94" t="n">
        <f aca="false">EDATE(A345,1)</f>
        <v>47058</v>
      </c>
      <c r="B346" s="95" t="n">
        <f aca="false">VLOOKUP(MONTH(A346),Volumes,3)</f>
        <v>10000</v>
      </c>
      <c r="C346" s="96"/>
      <c r="D346" s="97" t="n">
        <f aca="false">B346+C346</f>
        <v>10000</v>
      </c>
      <c r="E346" s="84" t="n">
        <f aca="false">IF(X346=0,0,IF(AND(X346=1,$H$3=1),D346*S346,IF($H$3=2,D346,"N/A")))</f>
        <v>0</v>
      </c>
      <c r="F346" s="84" t="n">
        <f aca="false">E346*W346</f>
        <v>0</v>
      </c>
      <c r="G346" s="32" t="n">
        <f aca="false">VLOOKUP($A346,Table,MATCH(G$4,Curves,0))</f>
        <v>4.0375</v>
      </c>
      <c r="H346" s="98" t="n">
        <f aca="false">G346</f>
        <v>4.0375</v>
      </c>
      <c r="I346" s="99" t="n">
        <f aca="false">H346</f>
        <v>4.0375</v>
      </c>
      <c r="J346" s="32" t="n">
        <f aca="false">VLOOKUP($A346,Table,MATCH(J$4,Curves,0))</f>
        <v>0</v>
      </c>
      <c r="K346" s="98" t="n">
        <f aca="false">J346</f>
        <v>0</v>
      </c>
      <c r="L346" s="99" t="n">
        <f aca="false">K346</f>
        <v>0</v>
      </c>
      <c r="M346" s="32" t="n">
        <f aca="false">VLOOKUP($A346,Table,MATCH(M$4,Curves,0))</f>
        <v>0</v>
      </c>
      <c r="N346" s="98" t="n">
        <f aca="false">VLOOKUP($A346,Table,MATCH(N$4,Curves,0))</f>
        <v>0.02</v>
      </c>
      <c r="O346" s="99" t="n">
        <f aca="false">N346</f>
        <v>0.02</v>
      </c>
      <c r="P346" s="100"/>
      <c r="Q346" s="99" t="n">
        <f aca="false">O346+L346+I346</f>
        <v>4.0575</v>
      </c>
      <c r="R346" s="100"/>
      <c r="S346" s="35" t="n">
        <f aca="false">A347-A346</f>
        <v>30</v>
      </c>
      <c r="T346" s="101" t="n">
        <f aca="false">CHOOSE(F$3,A347+24,A346)</f>
        <v>47112</v>
      </c>
      <c r="U346" s="35" t="n">
        <f aca="false">T346-C$3</f>
        <v>10338</v>
      </c>
      <c r="V346" s="32" t="n">
        <f aca="false">VLOOKUP($A346,Table,MATCH(V$4,Curves,0))</f>
        <v>0.070859002456139</v>
      </c>
      <c r="W346" s="102" t="n">
        <f aca="false">1/(1+CHOOSE(F$3,(V347+($K$3/10000))/2,(V346+($K$3/10000))/2))^(2*U346/365.25)</f>
        <v>0.139334850351432</v>
      </c>
      <c r="X346" s="35" t="n">
        <f aca="false">IF(AND(mthbeg&lt;=A346,mthend&gt;=A346),1,0)</f>
        <v>0</v>
      </c>
      <c r="Y346" s="35" t="n">
        <f aca="false">S346*X346</f>
        <v>0</v>
      </c>
      <c r="AA346" s="89" t="n">
        <f aca="false">F346*G346</f>
        <v>0</v>
      </c>
      <c r="AB346" s="89" t="n">
        <f aca="false">$F346*H346</f>
        <v>0</v>
      </c>
      <c r="AC346" s="89" t="n">
        <f aca="false">$F346*I346</f>
        <v>0</v>
      </c>
      <c r="AD346" s="89" t="n">
        <f aca="false">$F346*J346</f>
        <v>0</v>
      </c>
      <c r="AE346" s="89" t="n">
        <f aca="false">$F346*K346</f>
        <v>0</v>
      </c>
      <c r="AF346" s="89" t="n">
        <f aca="false">$F346*L346</f>
        <v>0</v>
      </c>
      <c r="AG346" s="89" t="n">
        <f aca="false">$F346*M346</f>
        <v>0</v>
      </c>
      <c r="AH346" s="89" t="n">
        <f aca="false">$F346*N346</f>
        <v>0</v>
      </c>
      <c r="AI346" s="89" t="n">
        <f aca="false">F346*O346</f>
        <v>0</v>
      </c>
      <c r="AJ346" s="93"/>
      <c r="AK346" s="89" t="n">
        <f aca="false">CHOOSE($G$3,AB346-AC346,AC346-AB346)</f>
        <v>0</v>
      </c>
      <c r="AL346" s="89" t="n">
        <f aca="false">CHOOSE($G$3,AE346-AF346,AF346-AE346)</f>
        <v>0</v>
      </c>
      <c r="AM346" s="89" t="n">
        <f aca="false">CHOOSE($G$3,AH346-AI346,AI346-AH346)</f>
        <v>0</v>
      </c>
      <c r="AN346" s="103" t="n">
        <f aca="false">SUM(AK346:AM346)</f>
        <v>0</v>
      </c>
      <c r="AP346" s="89" t="n">
        <f aca="false">CHOOSE($G$3,AA346-AB346,AB346-AA346)</f>
        <v>0</v>
      </c>
      <c r="AQ346" s="89" t="n">
        <f aca="false">CHOOSE($G$3,AD346-AE346,AE346-AD346)</f>
        <v>0</v>
      </c>
      <c r="AR346" s="89" t="n">
        <f aca="false">CHOOSE($G$3,AG346-AH346,AH346-AG346)</f>
        <v>0</v>
      </c>
      <c r="AS346" s="103" t="n">
        <f aca="false">AP346+AQ346+AR346</f>
        <v>0</v>
      </c>
      <c r="AT346" s="103"/>
      <c r="AU346" s="90" t="n">
        <f aca="false">AS346+AN346</f>
        <v>0</v>
      </c>
      <c r="AW346" s="90" t="n">
        <f aca="false">AI346+AF346+AC346</f>
        <v>0</v>
      </c>
      <c r="AX346" s="104"/>
    </row>
    <row r="347" customFormat="false" ht="12" hidden="false" customHeight="true" outlineLevel="0" collapsed="false">
      <c r="A347" s="94" t="n">
        <f aca="false">EDATE(A346,1)</f>
        <v>47088</v>
      </c>
      <c r="B347" s="95" t="n">
        <f aca="false">VLOOKUP(MONTH(A347),Volumes,3)</f>
        <v>10000</v>
      </c>
      <c r="C347" s="96"/>
      <c r="D347" s="97" t="n">
        <f aca="false">B347+C347</f>
        <v>10000</v>
      </c>
      <c r="E347" s="84" t="n">
        <f aca="false">IF(X347=0,0,IF(AND(X347=1,$H$3=1),D347*S347,IF($H$3=2,D347,"N/A")))</f>
        <v>0</v>
      </c>
      <c r="F347" s="84" t="n">
        <f aca="false">E347*W347</f>
        <v>0</v>
      </c>
      <c r="G347" s="32" t="n">
        <f aca="false">VLOOKUP($A347,Table,MATCH(G$4,Curves,0))</f>
        <v>4.0375</v>
      </c>
      <c r="H347" s="98" t="n">
        <f aca="false">G347</f>
        <v>4.0375</v>
      </c>
      <c r="I347" s="99" t="n">
        <f aca="false">H347</f>
        <v>4.0375</v>
      </c>
      <c r="J347" s="32" t="n">
        <f aca="false">VLOOKUP($A347,Table,MATCH(J$4,Curves,0))</f>
        <v>0</v>
      </c>
      <c r="K347" s="98" t="n">
        <f aca="false">J347</f>
        <v>0</v>
      </c>
      <c r="L347" s="99" t="n">
        <f aca="false">K347</f>
        <v>0</v>
      </c>
      <c r="M347" s="32" t="n">
        <f aca="false">VLOOKUP($A347,Table,MATCH(M$4,Curves,0))</f>
        <v>0</v>
      </c>
      <c r="N347" s="98" t="n">
        <f aca="false">VLOOKUP($A347,Table,MATCH(N$4,Curves,0))</f>
        <v>0.02</v>
      </c>
      <c r="O347" s="99" t="n">
        <f aca="false">N347</f>
        <v>0.02</v>
      </c>
      <c r="P347" s="100"/>
      <c r="Q347" s="99" t="n">
        <f aca="false">O347+L347+I347</f>
        <v>4.0575</v>
      </c>
      <c r="R347" s="100"/>
      <c r="S347" s="35" t="n">
        <f aca="false">A348-A347</f>
        <v>31</v>
      </c>
      <c r="T347" s="101" t="n">
        <f aca="false">CHOOSE(F$3,A348+24,A347)</f>
        <v>47143</v>
      </c>
      <c r="U347" s="35" t="n">
        <f aca="false">T347-C$3</f>
        <v>10369</v>
      </c>
      <c r="V347" s="32" t="n">
        <f aca="false">VLOOKUP($A347,Table,MATCH(V$4,Curves,0))</f>
        <v>0.070859002456139</v>
      </c>
      <c r="W347" s="102" t="n">
        <f aca="false">1/(1+CHOOSE(F$3,(V348+($K$3/10000))/2,(V347+($K$3/10000))/2))^(2*U347/365.25)</f>
        <v>0.138513815943547</v>
      </c>
      <c r="X347" s="35" t="n">
        <f aca="false">IF(AND(mthbeg&lt;=A347,mthend&gt;=A347),1,0)</f>
        <v>0</v>
      </c>
      <c r="Y347" s="35" t="n">
        <f aca="false">S347*X347</f>
        <v>0</v>
      </c>
      <c r="AA347" s="89" t="n">
        <f aca="false">F347*G347</f>
        <v>0</v>
      </c>
      <c r="AB347" s="89" t="n">
        <f aca="false">$F347*H347</f>
        <v>0</v>
      </c>
      <c r="AC347" s="89" t="n">
        <f aca="false">$F347*I347</f>
        <v>0</v>
      </c>
      <c r="AD347" s="89" t="n">
        <f aca="false">$F347*J347</f>
        <v>0</v>
      </c>
      <c r="AE347" s="89" t="n">
        <f aca="false">$F347*K347</f>
        <v>0</v>
      </c>
      <c r="AF347" s="89" t="n">
        <f aca="false">$F347*L347</f>
        <v>0</v>
      </c>
      <c r="AG347" s="89" t="n">
        <f aca="false">$F347*M347</f>
        <v>0</v>
      </c>
      <c r="AH347" s="89" t="n">
        <f aca="false">$F347*N347</f>
        <v>0</v>
      </c>
      <c r="AI347" s="89" t="n">
        <f aca="false">F347*O347</f>
        <v>0</v>
      </c>
      <c r="AJ347" s="93"/>
      <c r="AK347" s="89" t="n">
        <f aca="false">CHOOSE($G$3,AB347-AC347,AC347-AB347)</f>
        <v>0</v>
      </c>
      <c r="AL347" s="89" t="n">
        <f aca="false">CHOOSE($G$3,AE347-AF347,AF347-AE347)</f>
        <v>0</v>
      </c>
      <c r="AM347" s="89" t="n">
        <f aca="false">CHOOSE($G$3,AH347-AI347,AI347-AH347)</f>
        <v>0</v>
      </c>
      <c r="AN347" s="103" t="n">
        <f aca="false">SUM(AK347:AM347)</f>
        <v>0</v>
      </c>
      <c r="AP347" s="89" t="n">
        <f aca="false">CHOOSE($G$3,AA347-AB347,AB347-AA347)</f>
        <v>0</v>
      </c>
      <c r="AQ347" s="89" t="n">
        <f aca="false">CHOOSE($G$3,AD347-AE347,AE347-AD347)</f>
        <v>0</v>
      </c>
      <c r="AR347" s="89" t="n">
        <f aca="false">CHOOSE($G$3,AG347-AH347,AH347-AG347)</f>
        <v>0</v>
      </c>
      <c r="AS347" s="103" t="n">
        <f aca="false">AP347+AQ347+AR347</f>
        <v>0</v>
      </c>
      <c r="AT347" s="103"/>
      <c r="AU347" s="90" t="n">
        <f aca="false">AS347+AN347</f>
        <v>0</v>
      </c>
      <c r="AW347" s="90" t="n">
        <f aca="false">AI347+AF347+AC347</f>
        <v>0</v>
      </c>
      <c r="AX347" s="104"/>
    </row>
    <row r="348" customFormat="false" ht="12" hidden="false" customHeight="true" outlineLevel="0" collapsed="false">
      <c r="A348" s="94" t="n">
        <f aca="false">EDATE(A347,1)</f>
        <v>47119</v>
      </c>
      <c r="B348" s="95" t="n">
        <f aca="false">VLOOKUP(MONTH(A348),Volumes,3)</f>
        <v>10000</v>
      </c>
      <c r="C348" s="96"/>
      <c r="D348" s="97" t="n">
        <f aca="false">B348+C348</f>
        <v>10000</v>
      </c>
      <c r="E348" s="84" t="n">
        <f aca="false">IF(X348=0,0,IF(AND(X348=1,$H$3=1),D348*S348,IF($H$3=2,D348,"N/A")))</f>
        <v>0</v>
      </c>
      <c r="F348" s="84" t="n">
        <f aca="false">E348*W348</f>
        <v>0</v>
      </c>
      <c r="G348" s="32" t="n">
        <f aca="false">VLOOKUP($A348,Table,MATCH(G$4,Curves,0))</f>
        <v>4.0375</v>
      </c>
      <c r="H348" s="98" t="n">
        <f aca="false">G348</f>
        <v>4.0375</v>
      </c>
      <c r="I348" s="99" t="n">
        <f aca="false">H348</f>
        <v>4.0375</v>
      </c>
      <c r="J348" s="32" t="n">
        <f aca="false">VLOOKUP($A348,Table,MATCH(J$4,Curves,0))</f>
        <v>0</v>
      </c>
      <c r="K348" s="98" t="n">
        <f aca="false">J348</f>
        <v>0</v>
      </c>
      <c r="L348" s="99" t="n">
        <f aca="false">K348</f>
        <v>0</v>
      </c>
      <c r="M348" s="32" t="n">
        <f aca="false">VLOOKUP($A348,Table,MATCH(M$4,Curves,0))</f>
        <v>0</v>
      </c>
      <c r="N348" s="98" t="n">
        <f aca="false">VLOOKUP($A348,Table,MATCH(N$4,Curves,0))</f>
        <v>0.02</v>
      </c>
      <c r="O348" s="99" t="n">
        <f aca="false">N348</f>
        <v>0.02</v>
      </c>
      <c r="P348" s="100"/>
      <c r="Q348" s="99" t="n">
        <f aca="false">O348+L348+I348</f>
        <v>4.0575</v>
      </c>
      <c r="R348" s="100"/>
      <c r="S348" s="35" t="n">
        <f aca="false">A349-A348</f>
        <v>31</v>
      </c>
      <c r="T348" s="101" t="n">
        <f aca="false">CHOOSE(F$3,A349+24,A348)</f>
        <v>47174</v>
      </c>
      <c r="U348" s="35" t="n">
        <f aca="false">T348-C$3</f>
        <v>10400</v>
      </c>
      <c r="V348" s="32" t="n">
        <f aca="false">VLOOKUP($A348,Table,MATCH(V$4,Curves,0))</f>
        <v>0.070859002456139</v>
      </c>
      <c r="W348" s="102" t="n">
        <f aca="false">1/(1+CHOOSE(F$3,(V349+($K$3/10000))/2,(V348+($K$3/10000))/2))^(2*U348/365.25)</f>
        <v>0.137697619503314</v>
      </c>
      <c r="X348" s="35" t="n">
        <f aca="false">IF(AND(mthbeg&lt;=A348,mthend&gt;=A348),1,0)</f>
        <v>0</v>
      </c>
      <c r="Y348" s="35" t="n">
        <f aca="false">S348*X348</f>
        <v>0</v>
      </c>
      <c r="AA348" s="89" t="n">
        <f aca="false">F348*G348</f>
        <v>0</v>
      </c>
      <c r="AB348" s="89" t="n">
        <f aca="false">$F348*H348</f>
        <v>0</v>
      </c>
      <c r="AC348" s="89" t="n">
        <f aca="false">$F348*I348</f>
        <v>0</v>
      </c>
      <c r="AD348" s="89" t="n">
        <f aca="false">$F348*J348</f>
        <v>0</v>
      </c>
      <c r="AE348" s="89" t="n">
        <f aca="false">$F348*K348</f>
        <v>0</v>
      </c>
      <c r="AF348" s="89" t="n">
        <f aca="false">$F348*L348</f>
        <v>0</v>
      </c>
      <c r="AG348" s="89" t="n">
        <f aca="false">$F348*M348</f>
        <v>0</v>
      </c>
      <c r="AH348" s="89" t="n">
        <f aca="false">$F348*N348</f>
        <v>0</v>
      </c>
      <c r="AI348" s="89" t="n">
        <f aca="false">F348*O348</f>
        <v>0</v>
      </c>
      <c r="AJ348" s="93"/>
      <c r="AK348" s="89" t="n">
        <f aca="false">CHOOSE($G$3,AB348-AC348,AC348-AB348)</f>
        <v>0</v>
      </c>
      <c r="AL348" s="89" t="n">
        <f aca="false">CHOOSE($G$3,AE348-AF348,AF348-AE348)</f>
        <v>0</v>
      </c>
      <c r="AM348" s="89" t="n">
        <f aca="false">CHOOSE($G$3,AH348-AI348,AI348-AH348)</f>
        <v>0</v>
      </c>
      <c r="AN348" s="103" t="n">
        <f aca="false">SUM(AK348:AM348)</f>
        <v>0</v>
      </c>
      <c r="AP348" s="89" t="n">
        <f aca="false">CHOOSE($G$3,AA348-AB348,AB348-AA348)</f>
        <v>0</v>
      </c>
      <c r="AQ348" s="89" t="n">
        <f aca="false">CHOOSE($G$3,AD348-AE348,AE348-AD348)</f>
        <v>0</v>
      </c>
      <c r="AR348" s="89" t="n">
        <f aca="false">CHOOSE($G$3,AG348-AH348,AH348-AG348)</f>
        <v>0</v>
      </c>
      <c r="AS348" s="103" t="n">
        <f aca="false">AP348+AQ348+AR348</f>
        <v>0</v>
      </c>
      <c r="AT348" s="103"/>
      <c r="AU348" s="90" t="n">
        <f aca="false">AS348+AN348</f>
        <v>0</v>
      </c>
      <c r="AW348" s="90" t="n">
        <f aca="false">AI348+AF348+AC348</f>
        <v>0</v>
      </c>
      <c r="AX348" s="104"/>
    </row>
    <row r="349" customFormat="false" ht="12" hidden="false" customHeight="true" outlineLevel="0" collapsed="false">
      <c r="A349" s="94" t="n">
        <f aca="false">EDATE(A348,1)</f>
        <v>47150</v>
      </c>
      <c r="B349" s="95" t="n">
        <f aca="false">VLOOKUP(MONTH(A349),Volumes,3)</f>
        <v>10000</v>
      </c>
      <c r="C349" s="96"/>
      <c r="D349" s="97" t="n">
        <f aca="false">B349+C349</f>
        <v>10000</v>
      </c>
      <c r="E349" s="84" t="n">
        <f aca="false">IF(X349=0,0,IF(AND(X349=1,$H$3=1),D349*S349,IF($H$3=2,D349,"N/A")))</f>
        <v>0</v>
      </c>
      <c r="F349" s="84" t="n">
        <f aca="false">E349*W349</f>
        <v>0</v>
      </c>
      <c r="G349" s="32" t="n">
        <f aca="false">VLOOKUP($A349,Table,MATCH(G$4,Curves,0))</f>
        <v>4.0375</v>
      </c>
      <c r="H349" s="98" t="n">
        <f aca="false">G349</f>
        <v>4.0375</v>
      </c>
      <c r="I349" s="99" t="n">
        <f aca="false">H349</f>
        <v>4.0375</v>
      </c>
      <c r="J349" s="32" t="n">
        <f aca="false">VLOOKUP($A349,Table,MATCH(J$4,Curves,0))</f>
        <v>0</v>
      </c>
      <c r="K349" s="98" t="n">
        <f aca="false">J349</f>
        <v>0</v>
      </c>
      <c r="L349" s="99" t="n">
        <f aca="false">K349</f>
        <v>0</v>
      </c>
      <c r="M349" s="32" t="n">
        <f aca="false">VLOOKUP($A349,Table,MATCH(M$4,Curves,0))</f>
        <v>0</v>
      </c>
      <c r="N349" s="98" t="n">
        <f aca="false">VLOOKUP($A349,Table,MATCH(N$4,Curves,0))</f>
        <v>0.02</v>
      </c>
      <c r="O349" s="99" t="n">
        <f aca="false">N349</f>
        <v>0.02</v>
      </c>
      <c r="P349" s="100"/>
      <c r="Q349" s="99" t="n">
        <f aca="false">O349+L349+I349</f>
        <v>4.0575</v>
      </c>
      <c r="R349" s="100"/>
      <c r="S349" s="35" t="n">
        <f aca="false">A350-A349</f>
        <v>28</v>
      </c>
      <c r="T349" s="101" t="n">
        <f aca="false">CHOOSE(F$3,A350+24,A349)</f>
        <v>47202</v>
      </c>
      <c r="U349" s="35" t="n">
        <f aca="false">T349-C$3</f>
        <v>10428</v>
      </c>
      <c r="V349" s="32" t="n">
        <f aca="false">VLOOKUP($A349,Table,MATCH(V$4,Curves,0))</f>
        <v>0.070859002456139</v>
      </c>
      <c r="W349" s="102" t="n">
        <f aca="false">1/(1+CHOOSE(F$3,(V350+($K$3/10000))/2,(V349+($K$3/10000))/2))^(2*U349/365.25)</f>
        <v>0.13696454443569</v>
      </c>
      <c r="X349" s="35" t="n">
        <f aca="false">IF(AND(mthbeg&lt;=A349,mthend&gt;=A349),1,0)</f>
        <v>0</v>
      </c>
      <c r="Y349" s="35" t="n">
        <f aca="false">S349*X349</f>
        <v>0</v>
      </c>
      <c r="AA349" s="89" t="n">
        <f aca="false">F349*G349</f>
        <v>0</v>
      </c>
      <c r="AB349" s="89" t="n">
        <f aca="false">$F349*H349</f>
        <v>0</v>
      </c>
      <c r="AC349" s="89" t="n">
        <f aca="false">$F349*I349</f>
        <v>0</v>
      </c>
      <c r="AD349" s="89" t="n">
        <f aca="false">$F349*J349</f>
        <v>0</v>
      </c>
      <c r="AE349" s="89" t="n">
        <f aca="false">$F349*K349</f>
        <v>0</v>
      </c>
      <c r="AF349" s="89" t="n">
        <f aca="false">$F349*L349</f>
        <v>0</v>
      </c>
      <c r="AG349" s="89" t="n">
        <f aca="false">$F349*M349</f>
        <v>0</v>
      </c>
      <c r="AH349" s="89" t="n">
        <f aca="false">$F349*N349</f>
        <v>0</v>
      </c>
      <c r="AI349" s="89" t="n">
        <f aca="false">F349*O349</f>
        <v>0</v>
      </c>
      <c r="AJ349" s="93"/>
      <c r="AK349" s="89" t="n">
        <f aca="false">CHOOSE($G$3,AB349-AC349,AC349-AB349)</f>
        <v>0</v>
      </c>
      <c r="AL349" s="89" t="n">
        <f aca="false">CHOOSE($G$3,AE349-AF349,AF349-AE349)</f>
        <v>0</v>
      </c>
      <c r="AM349" s="89" t="n">
        <f aca="false">CHOOSE($G$3,AH349-AI349,AI349-AH349)</f>
        <v>0</v>
      </c>
      <c r="AN349" s="103" t="n">
        <f aca="false">SUM(AK349:AM349)</f>
        <v>0</v>
      </c>
      <c r="AP349" s="89" t="n">
        <f aca="false">CHOOSE($G$3,AA349-AB349,AB349-AA349)</f>
        <v>0</v>
      </c>
      <c r="AQ349" s="89" t="n">
        <f aca="false">CHOOSE($G$3,AD349-AE349,AE349-AD349)</f>
        <v>0</v>
      </c>
      <c r="AR349" s="89" t="n">
        <f aca="false">CHOOSE($G$3,AG349-AH349,AH349-AG349)</f>
        <v>0</v>
      </c>
      <c r="AS349" s="103" t="n">
        <f aca="false">AP349+AQ349+AR349</f>
        <v>0</v>
      </c>
      <c r="AT349" s="103"/>
      <c r="AU349" s="90" t="n">
        <f aca="false">AS349+AN349</f>
        <v>0</v>
      </c>
      <c r="AW349" s="90" t="n">
        <f aca="false">AI349+AF349+AC349</f>
        <v>0</v>
      </c>
      <c r="AX349" s="104"/>
    </row>
    <row r="350" customFormat="false" ht="12" hidden="false" customHeight="true" outlineLevel="0" collapsed="false">
      <c r="A350" s="94" t="n">
        <f aca="false">EDATE(A349,1)</f>
        <v>47178</v>
      </c>
      <c r="B350" s="95" t="n">
        <f aca="false">VLOOKUP(MONTH(A350),Volumes,3)</f>
        <v>10000</v>
      </c>
      <c r="C350" s="96"/>
      <c r="D350" s="97" t="n">
        <f aca="false">B350+C350</f>
        <v>10000</v>
      </c>
      <c r="E350" s="84" t="n">
        <f aca="false">IF(X350=0,0,IF(AND(X350=1,$H$3=1),D350*S350,IF($H$3=2,D350,"N/A")))</f>
        <v>0</v>
      </c>
      <c r="F350" s="84" t="n">
        <f aca="false">E350*W350</f>
        <v>0</v>
      </c>
      <c r="G350" s="32" t="n">
        <f aca="false">VLOOKUP($A350,Table,MATCH(G$4,Curves,0))</f>
        <v>4.0375</v>
      </c>
      <c r="H350" s="98" t="n">
        <f aca="false">G350</f>
        <v>4.0375</v>
      </c>
      <c r="I350" s="99" t="n">
        <f aca="false">H350</f>
        <v>4.0375</v>
      </c>
      <c r="J350" s="32" t="n">
        <f aca="false">VLOOKUP($A350,Table,MATCH(J$4,Curves,0))</f>
        <v>0</v>
      </c>
      <c r="K350" s="98" t="n">
        <f aca="false">J350</f>
        <v>0</v>
      </c>
      <c r="L350" s="99" t="n">
        <f aca="false">K350</f>
        <v>0</v>
      </c>
      <c r="M350" s="32" t="n">
        <f aca="false">VLOOKUP($A350,Table,MATCH(M$4,Curves,0))</f>
        <v>0</v>
      </c>
      <c r="N350" s="98" t="n">
        <f aca="false">VLOOKUP($A350,Table,MATCH(N$4,Curves,0))</f>
        <v>0.02</v>
      </c>
      <c r="O350" s="99" t="n">
        <f aca="false">N350</f>
        <v>0.02</v>
      </c>
      <c r="P350" s="100"/>
      <c r="Q350" s="99" t="n">
        <f aca="false">O350+L350+I350</f>
        <v>4.0575</v>
      </c>
      <c r="R350" s="100"/>
      <c r="S350" s="35" t="n">
        <f aca="false">A351-A350</f>
        <v>31</v>
      </c>
      <c r="T350" s="101" t="n">
        <f aca="false">CHOOSE(F$3,A351+24,A350)</f>
        <v>47233</v>
      </c>
      <c r="U350" s="35" t="n">
        <f aca="false">T350-C$3</f>
        <v>10459</v>
      </c>
      <c r="V350" s="32" t="n">
        <f aca="false">VLOOKUP($A350,Table,MATCH(V$4,Curves,0))</f>
        <v>0.070859002456139</v>
      </c>
      <c r="W350" s="102" t="n">
        <f aca="false">1/(1+CHOOSE(F$3,(V351+($K$3/10000))/2,(V350+($K$3/10000))/2))^(2*U350/365.25)</f>
        <v>0.136157477120094</v>
      </c>
      <c r="X350" s="35" t="n">
        <f aca="false">IF(AND(mthbeg&lt;=A350,mthend&gt;=A350),1,0)</f>
        <v>0</v>
      </c>
      <c r="Y350" s="35" t="n">
        <f aca="false">S350*X350</f>
        <v>0</v>
      </c>
      <c r="AA350" s="89" t="n">
        <f aca="false">F350*G350</f>
        <v>0</v>
      </c>
      <c r="AB350" s="89" t="n">
        <f aca="false">$F350*H350</f>
        <v>0</v>
      </c>
      <c r="AC350" s="89" t="n">
        <f aca="false">$F350*I350</f>
        <v>0</v>
      </c>
      <c r="AD350" s="89" t="n">
        <f aca="false">$F350*J350</f>
        <v>0</v>
      </c>
      <c r="AE350" s="89" t="n">
        <f aca="false">$F350*K350</f>
        <v>0</v>
      </c>
      <c r="AF350" s="89" t="n">
        <f aca="false">$F350*L350</f>
        <v>0</v>
      </c>
      <c r="AG350" s="89" t="n">
        <f aca="false">$F350*M350</f>
        <v>0</v>
      </c>
      <c r="AH350" s="89" t="n">
        <f aca="false">$F350*N350</f>
        <v>0</v>
      </c>
      <c r="AI350" s="89" t="n">
        <f aca="false">F350*O350</f>
        <v>0</v>
      </c>
      <c r="AJ350" s="93"/>
      <c r="AK350" s="89" t="n">
        <f aca="false">CHOOSE($G$3,AB350-AC350,AC350-AB350)</f>
        <v>0</v>
      </c>
      <c r="AL350" s="89" t="n">
        <f aca="false">CHOOSE($G$3,AE350-AF350,AF350-AE350)</f>
        <v>0</v>
      </c>
      <c r="AM350" s="89" t="n">
        <f aca="false">CHOOSE($G$3,AH350-AI350,AI350-AH350)</f>
        <v>0</v>
      </c>
      <c r="AN350" s="103" t="n">
        <f aca="false">SUM(AK350:AM350)</f>
        <v>0</v>
      </c>
      <c r="AP350" s="89" t="n">
        <f aca="false">CHOOSE($G$3,AA350-AB350,AB350-AA350)</f>
        <v>0</v>
      </c>
      <c r="AQ350" s="89" t="n">
        <f aca="false">CHOOSE($G$3,AD350-AE350,AE350-AD350)</f>
        <v>0</v>
      </c>
      <c r="AR350" s="89" t="n">
        <f aca="false">CHOOSE($G$3,AG350-AH350,AH350-AG350)</f>
        <v>0</v>
      </c>
      <c r="AS350" s="103" t="n">
        <f aca="false">AP350+AQ350+AR350</f>
        <v>0</v>
      </c>
      <c r="AT350" s="103"/>
      <c r="AU350" s="90" t="n">
        <f aca="false">AS350+AN350</f>
        <v>0</v>
      </c>
      <c r="AW350" s="90" t="n">
        <f aca="false">AI350+AF350+AC350</f>
        <v>0</v>
      </c>
      <c r="AX350" s="104"/>
    </row>
    <row r="351" customFormat="false" ht="12" hidden="false" customHeight="true" outlineLevel="0" collapsed="false">
      <c r="A351" s="94" t="n">
        <f aca="false">EDATE(A350,1)</f>
        <v>47209</v>
      </c>
      <c r="B351" s="95" t="n">
        <f aca="false">VLOOKUP(MONTH(A351),Volumes,3)</f>
        <v>10000</v>
      </c>
      <c r="C351" s="96"/>
      <c r="D351" s="97" t="n">
        <f aca="false">B351+C351</f>
        <v>10000</v>
      </c>
      <c r="E351" s="84" t="n">
        <f aca="false">IF(X351=0,0,IF(AND(X351=1,$H$3=1),D351*S351,IF($H$3=2,D351,"N/A")))</f>
        <v>0</v>
      </c>
      <c r="F351" s="84" t="n">
        <f aca="false">E351*W351</f>
        <v>0</v>
      </c>
      <c r="G351" s="32" t="n">
        <f aca="false">VLOOKUP($A351,Table,MATCH(G$4,Curves,0))</f>
        <v>4.0375</v>
      </c>
      <c r="H351" s="98" t="n">
        <f aca="false">G351</f>
        <v>4.0375</v>
      </c>
      <c r="I351" s="99" t="n">
        <f aca="false">H351</f>
        <v>4.0375</v>
      </c>
      <c r="J351" s="32" t="n">
        <f aca="false">VLOOKUP($A351,Table,MATCH(J$4,Curves,0))</f>
        <v>0</v>
      </c>
      <c r="K351" s="98" t="n">
        <f aca="false">J351</f>
        <v>0</v>
      </c>
      <c r="L351" s="99" t="n">
        <f aca="false">K351</f>
        <v>0</v>
      </c>
      <c r="M351" s="32" t="n">
        <f aca="false">VLOOKUP($A351,Table,MATCH(M$4,Curves,0))</f>
        <v>0</v>
      </c>
      <c r="N351" s="98" t="n">
        <f aca="false">VLOOKUP($A351,Table,MATCH(N$4,Curves,0))</f>
        <v>0.02</v>
      </c>
      <c r="O351" s="99" t="n">
        <f aca="false">N351</f>
        <v>0.02</v>
      </c>
      <c r="P351" s="100"/>
      <c r="Q351" s="99" t="n">
        <f aca="false">O351+L351+I351</f>
        <v>4.0575</v>
      </c>
      <c r="R351" s="100"/>
      <c r="S351" s="35" t="n">
        <f aca="false">A352-A351</f>
        <v>30</v>
      </c>
      <c r="T351" s="101" t="n">
        <f aca="false">CHOOSE(F$3,A352+24,A351)</f>
        <v>47263</v>
      </c>
      <c r="U351" s="35" t="n">
        <f aca="false">T351-C$3</f>
        <v>10489</v>
      </c>
      <c r="V351" s="32" t="n">
        <f aca="false">VLOOKUP($A351,Table,MATCH(V$4,Curves,0))</f>
        <v>0.070859002456139</v>
      </c>
      <c r="W351" s="102" t="n">
        <f aca="false">1/(1+CHOOSE(F$3,(V352+($K$3/10000))/2,(V351+($K$3/10000))/2))^(2*U351/365.25)</f>
        <v>0.135380972549002</v>
      </c>
      <c r="X351" s="35" t="n">
        <f aca="false">IF(AND(mthbeg&lt;=A351,mthend&gt;=A351),1,0)</f>
        <v>0</v>
      </c>
      <c r="Y351" s="35" t="n">
        <f aca="false">S351*X351</f>
        <v>0</v>
      </c>
      <c r="AA351" s="89" t="n">
        <f aca="false">F351*G351</f>
        <v>0</v>
      </c>
      <c r="AB351" s="89" t="n">
        <f aca="false">$F351*H351</f>
        <v>0</v>
      </c>
      <c r="AC351" s="89" t="n">
        <f aca="false">$F351*I351</f>
        <v>0</v>
      </c>
      <c r="AD351" s="89" t="n">
        <f aca="false">$F351*J351</f>
        <v>0</v>
      </c>
      <c r="AE351" s="89" t="n">
        <f aca="false">$F351*K351</f>
        <v>0</v>
      </c>
      <c r="AF351" s="89" t="n">
        <f aca="false">$F351*L351</f>
        <v>0</v>
      </c>
      <c r="AG351" s="89" t="n">
        <f aca="false">$F351*M351</f>
        <v>0</v>
      </c>
      <c r="AH351" s="89" t="n">
        <f aca="false">$F351*N351</f>
        <v>0</v>
      </c>
      <c r="AI351" s="89" t="n">
        <f aca="false">F351*O351</f>
        <v>0</v>
      </c>
      <c r="AJ351" s="93"/>
      <c r="AK351" s="89" t="n">
        <f aca="false">CHOOSE($G$3,AB351-AC351,AC351-AB351)</f>
        <v>0</v>
      </c>
      <c r="AL351" s="89" t="n">
        <f aca="false">CHOOSE($G$3,AE351-AF351,AF351-AE351)</f>
        <v>0</v>
      </c>
      <c r="AM351" s="89" t="n">
        <f aca="false">CHOOSE($G$3,AH351-AI351,AI351-AH351)</f>
        <v>0</v>
      </c>
      <c r="AN351" s="103" t="n">
        <f aca="false">SUM(AK351:AM351)</f>
        <v>0</v>
      </c>
      <c r="AP351" s="89" t="n">
        <f aca="false">CHOOSE($G$3,AA351-AB351,AB351-AA351)</f>
        <v>0</v>
      </c>
      <c r="AQ351" s="89" t="n">
        <f aca="false">CHOOSE($G$3,AD351-AE351,AE351-AD351)</f>
        <v>0</v>
      </c>
      <c r="AR351" s="89" t="n">
        <f aca="false">CHOOSE($G$3,AG351-AH351,AH351-AG351)</f>
        <v>0</v>
      </c>
      <c r="AS351" s="103" t="n">
        <f aca="false">AP351+AQ351+AR351</f>
        <v>0</v>
      </c>
      <c r="AT351" s="103"/>
      <c r="AU351" s="90" t="n">
        <f aca="false">AS351+AN351</f>
        <v>0</v>
      </c>
      <c r="AW351" s="90" t="n">
        <f aca="false">AI351+AF351+AC351</f>
        <v>0</v>
      </c>
      <c r="AX351" s="104"/>
    </row>
    <row r="352" customFormat="false" ht="12" hidden="false" customHeight="true" outlineLevel="0" collapsed="false">
      <c r="A352" s="94" t="n">
        <f aca="false">EDATE(A351,1)</f>
        <v>47239</v>
      </c>
      <c r="B352" s="95" t="n">
        <f aca="false">VLOOKUP(MONTH(A352),Volumes,3)</f>
        <v>10000</v>
      </c>
      <c r="C352" s="96"/>
      <c r="D352" s="97" t="n">
        <f aca="false">B352+C352</f>
        <v>10000</v>
      </c>
      <c r="E352" s="84" t="n">
        <f aca="false">IF(X352=0,0,IF(AND(X352=1,$H$3=1),D352*S352,IF($H$3=2,D352,"N/A")))</f>
        <v>0</v>
      </c>
      <c r="F352" s="84" t="n">
        <f aca="false">E352*W352</f>
        <v>0</v>
      </c>
      <c r="G352" s="32" t="n">
        <f aca="false">VLOOKUP($A352,Table,MATCH(G$4,Curves,0))</f>
        <v>4.0375</v>
      </c>
      <c r="H352" s="98" t="n">
        <f aca="false">G352</f>
        <v>4.0375</v>
      </c>
      <c r="I352" s="99" t="n">
        <f aca="false">H352</f>
        <v>4.0375</v>
      </c>
      <c r="J352" s="32" t="n">
        <f aca="false">VLOOKUP($A352,Table,MATCH(J$4,Curves,0))</f>
        <v>0</v>
      </c>
      <c r="K352" s="98" t="n">
        <f aca="false">J352</f>
        <v>0</v>
      </c>
      <c r="L352" s="99" t="n">
        <f aca="false">K352</f>
        <v>0</v>
      </c>
      <c r="M352" s="32" t="n">
        <f aca="false">VLOOKUP($A352,Table,MATCH(M$4,Curves,0))</f>
        <v>0</v>
      </c>
      <c r="N352" s="98" t="n">
        <f aca="false">VLOOKUP($A352,Table,MATCH(N$4,Curves,0))</f>
        <v>0.02</v>
      </c>
      <c r="O352" s="99" t="n">
        <f aca="false">N352</f>
        <v>0.02</v>
      </c>
      <c r="P352" s="100"/>
      <c r="Q352" s="99" t="n">
        <f aca="false">O352+L352+I352</f>
        <v>4.0575</v>
      </c>
      <c r="R352" s="100"/>
      <c r="S352" s="35" t="n">
        <f aca="false">A353-A352</f>
        <v>31</v>
      </c>
      <c r="T352" s="101" t="n">
        <f aca="false">CHOOSE(F$3,A353+24,A352)</f>
        <v>47294</v>
      </c>
      <c r="U352" s="35" t="n">
        <f aca="false">T352-C$3</f>
        <v>10520</v>
      </c>
      <c r="V352" s="32" t="n">
        <f aca="false">VLOOKUP($A352,Table,MATCH(V$4,Curves,0))</f>
        <v>0.070859002456139</v>
      </c>
      <c r="W352" s="102" t="n">
        <f aca="false">1/(1+CHOOSE(F$3,(V353+($K$3/10000))/2,(V352+($K$3/10000))/2))^(2*U352/365.25)</f>
        <v>0.134583236473961</v>
      </c>
      <c r="X352" s="35" t="n">
        <f aca="false">IF(AND(mthbeg&lt;=A352,mthend&gt;=A352),1,0)</f>
        <v>0</v>
      </c>
      <c r="Y352" s="35" t="n">
        <f aca="false">S352*X352</f>
        <v>0</v>
      </c>
      <c r="AA352" s="89" t="n">
        <f aca="false">F352*G352</f>
        <v>0</v>
      </c>
      <c r="AB352" s="89" t="n">
        <f aca="false">$F352*H352</f>
        <v>0</v>
      </c>
      <c r="AC352" s="89" t="n">
        <f aca="false">$F352*I352</f>
        <v>0</v>
      </c>
      <c r="AD352" s="89" t="n">
        <f aca="false">$F352*J352</f>
        <v>0</v>
      </c>
      <c r="AE352" s="89" t="n">
        <f aca="false">$F352*K352</f>
        <v>0</v>
      </c>
      <c r="AF352" s="89" t="n">
        <f aca="false">$F352*L352</f>
        <v>0</v>
      </c>
      <c r="AG352" s="89" t="n">
        <f aca="false">$F352*M352</f>
        <v>0</v>
      </c>
      <c r="AH352" s="89" t="n">
        <f aca="false">$F352*N352</f>
        <v>0</v>
      </c>
      <c r="AI352" s="89" t="n">
        <f aca="false">F352*O352</f>
        <v>0</v>
      </c>
      <c r="AJ352" s="93"/>
      <c r="AK352" s="89" t="n">
        <f aca="false">CHOOSE($G$3,AB352-AC352,AC352-AB352)</f>
        <v>0</v>
      </c>
      <c r="AL352" s="89" t="n">
        <f aca="false">CHOOSE($G$3,AE352-AF352,AF352-AE352)</f>
        <v>0</v>
      </c>
      <c r="AM352" s="89" t="n">
        <f aca="false">CHOOSE($G$3,AH352-AI352,AI352-AH352)</f>
        <v>0</v>
      </c>
      <c r="AN352" s="103" t="n">
        <f aca="false">SUM(AK352:AM352)</f>
        <v>0</v>
      </c>
      <c r="AP352" s="89" t="n">
        <f aca="false">CHOOSE($G$3,AA352-AB352,AB352-AA352)</f>
        <v>0</v>
      </c>
      <c r="AQ352" s="89" t="n">
        <f aca="false">CHOOSE($G$3,AD352-AE352,AE352-AD352)</f>
        <v>0</v>
      </c>
      <c r="AR352" s="89" t="n">
        <f aca="false">CHOOSE($G$3,AG352-AH352,AH352-AG352)</f>
        <v>0</v>
      </c>
      <c r="AS352" s="103" t="n">
        <f aca="false">AP352+AQ352+AR352</f>
        <v>0</v>
      </c>
      <c r="AT352" s="103"/>
      <c r="AU352" s="90" t="n">
        <f aca="false">AS352+AN352</f>
        <v>0</v>
      </c>
      <c r="AW352" s="90" t="n">
        <f aca="false">AI352+AF352+AC352</f>
        <v>0</v>
      </c>
      <c r="AX352" s="104"/>
    </row>
    <row r="353" customFormat="false" ht="12" hidden="false" customHeight="true" outlineLevel="0" collapsed="false">
      <c r="A353" s="94" t="n">
        <f aca="false">EDATE(A352,1)</f>
        <v>47270</v>
      </c>
      <c r="B353" s="95" t="n">
        <f aca="false">VLOOKUP(MONTH(A353),Volumes,3)</f>
        <v>10000</v>
      </c>
      <c r="C353" s="96"/>
      <c r="D353" s="97" t="n">
        <f aca="false">B353+C353</f>
        <v>10000</v>
      </c>
      <c r="E353" s="84" t="n">
        <f aca="false">IF(X353=0,0,IF(AND(X353=1,$H$3=1),D353*S353,IF($H$3=2,D353,"N/A")))</f>
        <v>0</v>
      </c>
      <c r="F353" s="84" t="n">
        <f aca="false">E353*W353</f>
        <v>0</v>
      </c>
      <c r="G353" s="32" t="n">
        <f aca="false">VLOOKUP($A353,Table,MATCH(G$4,Curves,0))</f>
        <v>4.0375</v>
      </c>
      <c r="H353" s="98" t="n">
        <f aca="false">G353</f>
        <v>4.0375</v>
      </c>
      <c r="I353" s="99" t="n">
        <f aca="false">H353</f>
        <v>4.0375</v>
      </c>
      <c r="J353" s="32" t="n">
        <f aca="false">VLOOKUP($A353,Table,MATCH(J$4,Curves,0))</f>
        <v>0</v>
      </c>
      <c r="K353" s="98" t="n">
        <f aca="false">J353</f>
        <v>0</v>
      </c>
      <c r="L353" s="99" t="n">
        <f aca="false">K353</f>
        <v>0</v>
      </c>
      <c r="M353" s="32" t="n">
        <f aca="false">VLOOKUP($A353,Table,MATCH(M$4,Curves,0))</f>
        <v>0</v>
      </c>
      <c r="N353" s="98" t="n">
        <f aca="false">VLOOKUP($A353,Table,MATCH(N$4,Curves,0))</f>
        <v>0.02</v>
      </c>
      <c r="O353" s="99" t="n">
        <f aca="false">N353</f>
        <v>0.02</v>
      </c>
      <c r="P353" s="100"/>
      <c r="Q353" s="99" t="n">
        <f aca="false">O353+L353+I353</f>
        <v>4.0575</v>
      </c>
      <c r="R353" s="100"/>
      <c r="S353" s="35" t="n">
        <f aca="false">A354-A353</f>
        <v>30</v>
      </c>
      <c r="T353" s="101" t="n">
        <f aca="false">CHOOSE(F$3,A354+24,A353)</f>
        <v>47324</v>
      </c>
      <c r="U353" s="35" t="n">
        <f aca="false">T353-C$3</f>
        <v>10550</v>
      </c>
      <c r="V353" s="32" t="n">
        <f aca="false">VLOOKUP($A353,Table,MATCH(V$4,Curves,0))</f>
        <v>0.070859002456139</v>
      </c>
      <c r="W353" s="102" t="n">
        <f aca="false">1/(1+CHOOSE(F$3,(V354+($K$3/10000))/2,(V353+($K$3/10000))/2))^(2*U353/365.25)</f>
        <v>0.133815709779689</v>
      </c>
      <c r="X353" s="35" t="n">
        <f aca="false">IF(AND(mthbeg&lt;=A353,mthend&gt;=A353),1,0)</f>
        <v>0</v>
      </c>
      <c r="Y353" s="35" t="n">
        <f aca="false">S353*X353</f>
        <v>0</v>
      </c>
      <c r="AA353" s="89" t="n">
        <f aca="false">F353*G353</f>
        <v>0</v>
      </c>
      <c r="AB353" s="89" t="n">
        <f aca="false">$F353*H353</f>
        <v>0</v>
      </c>
      <c r="AC353" s="89" t="n">
        <f aca="false">$F353*I353</f>
        <v>0</v>
      </c>
      <c r="AD353" s="89" t="n">
        <f aca="false">$F353*J353</f>
        <v>0</v>
      </c>
      <c r="AE353" s="89" t="n">
        <f aca="false">$F353*K353</f>
        <v>0</v>
      </c>
      <c r="AF353" s="89" t="n">
        <f aca="false">$F353*L353</f>
        <v>0</v>
      </c>
      <c r="AG353" s="89" t="n">
        <f aca="false">$F353*M353</f>
        <v>0</v>
      </c>
      <c r="AH353" s="89" t="n">
        <f aca="false">$F353*N353</f>
        <v>0</v>
      </c>
      <c r="AI353" s="89" t="n">
        <f aca="false">F353*O353</f>
        <v>0</v>
      </c>
      <c r="AJ353" s="93"/>
      <c r="AK353" s="89" t="n">
        <f aca="false">CHOOSE($G$3,AB353-AC353,AC353-AB353)</f>
        <v>0</v>
      </c>
      <c r="AL353" s="89" t="n">
        <f aca="false">CHOOSE($G$3,AE353-AF353,AF353-AE353)</f>
        <v>0</v>
      </c>
      <c r="AM353" s="89" t="n">
        <f aca="false">CHOOSE($G$3,AH353-AI353,AI353-AH353)</f>
        <v>0</v>
      </c>
      <c r="AN353" s="103" t="n">
        <f aca="false">SUM(AK353:AM353)</f>
        <v>0</v>
      </c>
      <c r="AP353" s="89" t="n">
        <f aca="false">CHOOSE($G$3,AA353-AB353,AB353-AA353)</f>
        <v>0</v>
      </c>
      <c r="AQ353" s="89" t="n">
        <f aca="false">CHOOSE($G$3,AD353-AE353,AE353-AD353)</f>
        <v>0</v>
      </c>
      <c r="AR353" s="89" t="n">
        <f aca="false">CHOOSE($G$3,AG353-AH353,AH353-AG353)</f>
        <v>0</v>
      </c>
      <c r="AS353" s="103" t="n">
        <f aca="false">AP353+AQ353+AR353</f>
        <v>0</v>
      </c>
      <c r="AT353" s="103"/>
      <c r="AU353" s="90" t="n">
        <f aca="false">AS353+AN353</f>
        <v>0</v>
      </c>
      <c r="AW353" s="90" t="n">
        <f aca="false">AI353+AF353+AC353</f>
        <v>0</v>
      </c>
      <c r="AX353" s="104"/>
    </row>
    <row r="354" customFormat="false" ht="12" hidden="false" customHeight="true" outlineLevel="0" collapsed="false">
      <c r="A354" s="94" t="n">
        <f aca="false">EDATE(A353,1)</f>
        <v>47300</v>
      </c>
      <c r="B354" s="95" t="n">
        <f aca="false">VLOOKUP(MONTH(A354),Volumes,3)</f>
        <v>10000</v>
      </c>
      <c r="C354" s="96"/>
      <c r="D354" s="97" t="n">
        <f aca="false">B354+C354</f>
        <v>10000</v>
      </c>
      <c r="E354" s="84" t="n">
        <f aca="false">IF(X354=0,0,IF(AND(X354=1,$H$3=1),D354*S354,IF($H$3=2,D354,"N/A")))</f>
        <v>0</v>
      </c>
      <c r="F354" s="84" t="n">
        <f aca="false">E354*W354</f>
        <v>0</v>
      </c>
      <c r="G354" s="32" t="n">
        <f aca="false">VLOOKUP($A354,Table,MATCH(G$4,Curves,0))</f>
        <v>4.0375</v>
      </c>
      <c r="H354" s="98" t="n">
        <f aca="false">G354</f>
        <v>4.0375</v>
      </c>
      <c r="I354" s="99" t="n">
        <f aca="false">H354</f>
        <v>4.0375</v>
      </c>
      <c r="J354" s="32" t="n">
        <f aca="false">VLOOKUP($A354,Table,MATCH(J$4,Curves,0))</f>
        <v>0</v>
      </c>
      <c r="K354" s="98" t="n">
        <f aca="false">J354</f>
        <v>0</v>
      </c>
      <c r="L354" s="99" t="n">
        <f aca="false">K354</f>
        <v>0</v>
      </c>
      <c r="M354" s="32" t="n">
        <f aca="false">VLOOKUP($A354,Table,MATCH(M$4,Curves,0))</f>
        <v>0</v>
      </c>
      <c r="N354" s="98" t="n">
        <f aca="false">VLOOKUP($A354,Table,MATCH(N$4,Curves,0))</f>
        <v>0.02</v>
      </c>
      <c r="O354" s="99" t="n">
        <f aca="false">N354</f>
        <v>0.02</v>
      </c>
      <c r="P354" s="100"/>
      <c r="Q354" s="99" t="n">
        <f aca="false">O354+L354+I354</f>
        <v>4.0575</v>
      </c>
      <c r="R354" s="100"/>
      <c r="S354" s="35" t="n">
        <f aca="false">A355-A354</f>
        <v>31</v>
      </c>
      <c r="T354" s="101" t="n">
        <f aca="false">CHOOSE(F$3,A355+24,A354)</f>
        <v>47355</v>
      </c>
      <c r="U354" s="35" t="n">
        <f aca="false">T354-C$3</f>
        <v>10581</v>
      </c>
      <c r="V354" s="32" t="n">
        <f aca="false">VLOOKUP($A354,Table,MATCH(V$4,Curves,0))</f>
        <v>0.070859002456139</v>
      </c>
      <c r="W354" s="102" t="n">
        <f aca="false">1/(1+CHOOSE(F$3,(V355+($K$3/10000))/2,(V354+($K$3/10000))/2))^(2*U354/365.25)</f>
        <v>0.13302719705823</v>
      </c>
      <c r="X354" s="35" t="n">
        <f aca="false">IF(AND(mthbeg&lt;=A354,mthend&gt;=A354),1,0)</f>
        <v>0</v>
      </c>
      <c r="Y354" s="35" t="n">
        <f aca="false">S354*X354</f>
        <v>0</v>
      </c>
      <c r="AA354" s="89" t="n">
        <f aca="false">F354*G354</f>
        <v>0</v>
      </c>
      <c r="AB354" s="89" t="n">
        <f aca="false">$F354*H354</f>
        <v>0</v>
      </c>
      <c r="AC354" s="89" t="n">
        <f aca="false">$F354*I354</f>
        <v>0</v>
      </c>
      <c r="AD354" s="89" t="n">
        <f aca="false">$F354*J354</f>
        <v>0</v>
      </c>
      <c r="AE354" s="89" t="n">
        <f aca="false">$F354*K354</f>
        <v>0</v>
      </c>
      <c r="AF354" s="89" t="n">
        <f aca="false">$F354*L354</f>
        <v>0</v>
      </c>
      <c r="AG354" s="89" t="n">
        <f aca="false">$F354*M354</f>
        <v>0</v>
      </c>
      <c r="AH354" s="89" t="n">
        <f aca="false">$F354*N354</f>
        <v>0</v>
      </c>
      <c r="AI354" s="89" t="n">
        <f aca="false">F354*O354</f>
        <v>0</v>
      </c>
      <c r="AJ354" s="93"/>
      <c r="AK354" s="89" t="n">
        <f aca="false">CHOOSE($G$3,AB354-AC354,AC354-AB354)</f>
        <v>0</v>
      </c>
      <c r="AL354" s="89" t="n">
        <f aca="false">CHOOSE($G$3,AE354-AF354,AF354-AE354)</f>
        <v>0</v>
      </c>
      <c r="AM354" s="89" t="n">
        <f aca="false">CHOOSE($G$3,AH354-AI354,AI354-AH354)</f>
        <v>0</v>
      </c>
      <c r="AN354" s="103" t="n">
        <f aca="false">SUM(AK354:AM354)</f>
        <v>0</v>
      </c>
      <c r="AP354" s="89" t="n">
        <f aca="false">CHOOSE($G$3,AA354-AB354,AB354-AA354)</f>
        <v>0</v>
      </c>
      <c r="AQ354" s="89" t="n">
        <f aca="false">CHOOSE($G$3,AD354-AE354,AE354-AD354)</f>
        <v>0</v>
      </c>
      <c r="AR354" s="89" t="n">
        <f aca="false">CHOOSE($G$3,AG354-AH354,AH354-AG354)</f>
        <v>0</v>
      </c>
      <c r="AS354" s="103" t="n">
        <f aca="false">AP354+AQ354+AR354</f>
        <v>0</v>
      </c>
      <c r="AT354" s="103"/>
      <c r="AU354" s="90" t="n">
        <f aca="false">AS354+AN354</f>
        <v>0</v>
      </c>
      <c r="AW354" s="90" t="n">
        <f aca="false">AI354+AF354+AC354</f>
        <v>0</v>
      </c>
      <c r="AX354" s="104"/>
    </row>
    <row r="355" customFormat="false" ht="12" hidden="false" customHeight="true" outlineLevel="0" collapsed="false">
      <c r="A355" s="94" t="n">
        <f aca="false">EDATE(A354,1)</f>
        <v>47331</v>
      </c>
      <c r="B355" s="95" t="n">
        <f aca="false">VLOOKUP(MONTH(A355),Volumes,3)</f>
        <v>10000</v>
      </c>
      <c r="C355" s="96"/>
      <c r="D355" s="97" t="n">
        <f aca="false">B355+C355</f>
        <v>10000</v>
      </c>
      <c r="E355" s="84" t="n">
        <f aca="false">IF(X355=0,0,IF(AND(X355=1,$H$3=1),D355*S355,IF($H$3=2,D355,"N/A")))</f>
        <v>0</v>
      </c>
      <c r="F355" s="84" t="n">
        <f aca="false">E355*W355</f>
        <v>0</v>
      </c>
      <c r="G355" s="32" t="n">
        <f aca="false">VLOOKUP($A355,Table,MATCH(G$4,Curves,0))</f>
        <v>4.0375</v>
      </c>
      <c r="H355" s="98" t="n">
        <f aca="false">G355</f>
        <v>4.0375</v>
      </c>
      <c r="I355" s="99" t="n">
        <f aca="false">H355</f>
        <v>4.0375</v>
      </c>
      <c r="J355" s="32" t="n">
        <f aca="false">VLOOKUP($A355,Table,MATCH(J$4,Curves,0))</f>
        <v>0</v>
      </c>
      <c r="K355" s="98" t="n">
        <f aca="false">J355</f>
        <v>0</v>
      </c>
      <c r="L355" s="99" t="n">
        <f aca="false">K355</f>
        <v>0</v>
      </c>
      <c r="M355" s="32" t="n">
        <f aca="false">VLOOKUP($A355,Table,MATCH(M$4,Curves,0))</f>
        <v>0</v>
      </c>
      <c r="N355" s="98" t="n">
        <f aca="false">VLOOKUP($A355,Table,MATCH(N$4,Curves,0))</f>
        <v>0.02</v>
      </c>
      <c r="O355" s="99" t="n">
        <f aca="false">N355</f>
        <v>0.02</v>
      </c>
      <c r="P355" s="100"/>
      <c r="Q355" s="99" t="n">
        <f aca="false">O355+L355+I355</f>
        <v>4.0575</v>
      </c>
      <c r="R355" s="100"/>
      <c r="S355" s="35" t="n">
        <f aca="false">A356-A355</f>
        <v>31</v>
      </c>
      <c r="T355" s="101" t="n">
        <f aca="false">CHOOSE(F$3,A356+24,A355)</f>
        <v>47386</v>
      </c>
      <c r="U355" s="35" t="n">
        <f aca="false">T355-C$3</f>
        <v>10612</v>
      </c>
      <c r="V355" s="32" t="n">
        <f aca="false">VLOOKUP($A355,Table,MATCH(V$4,Curves,0))</f>
        <v>0.070859002456139</v>
      </c>
      <c r="W355" s="102" t="n">
        <f aca="false">1/(1+CHOOSE(F$3,(V356+($K$3/10000))/2,(V355+($K$3/10000))/2))^(2*U355/365.25)</f>
        <v>0.132243330669498</v>
      </c>
      <c r="X355" s="35" t="n">
        <f aca="false">IF(AND(mthbeg&lt;=A355,mthend&gt;=A355),1,0)</f>
        <v>0</v>
      </c>
      <c r="Y355" s="35" t="n">
        <f aca="false">S355*X355</f>
        <v>0</v>
      </c>
      <c r="AA355" s="89" t="n">
        <f aca="false">F355*G355</f>
        <v>0</v>
      </c>
      <c r="AB355" s="89" t="n">
        <f aca="false">$F355*H355</f>
        <v>0</v>
      </c>
      <c r="AC355" s="89" t="n">
        <f aca="false">$F355*I355</f>
        <v>0</v>
      </c>
      <c r="AD355" s="89" t="n">
        <f aca="false">$F355*J355</f>
        <v>0</v>
      </c>
      <c r="AE355" s="89" t="n">
        <f aca="false">$F355*K355</f>
        <v>0</v>
      </c>
      <c r="AF355" s="89" t="n">
        <f aca="false">$F355*L355</f>
        <v>0</v>
      </c>
      <c r="AG355" s="89" t="n">
        <f aca="false">$F355*M355</f>
        <v>0</v>
      </c>
      <c r="AH355" s="89" t="n">
        <f aca="false">$F355*N355</f>
        <v>0</v>
      </c>
      <c r="AI355" s="89" t="n">
        <f aca="false">F355*O355</f>
        <v>0</v>
      </c>
      <c r="AJ355" s="93"/>
      <c r="AK355" s="89" t="n">
        <f aca="false">CHOOSE($G$3,AB355-AC355,AC355-AB355)</f>
        <v>0</v>
      </c>
      <c r="AL355" s="89" t="n">
        <f aca="false">CHOOSE($G$3,AE355-AF355,AF355-AE355)</f>
        <v>0</v>
      </c>
      <c r="AM355" s="89" t="n">
        <f aca="false">CHOOSE($G$3,AH355-AI355,AI355-AH355)</f>
        <v>0</v>
      </c>
      <c r="AN355" s="103" t="n">
        <f aca="false">SUM(AK355:AM355)</f>
        <v>0</v>
      </c>
      <c r="AP355" s="89" t="n">
        <f aca="false">CHOOSE($G$3,AA355-AB355,AB355-AA355)</f>
        <v>0</v>
      </c>
      <c r="AQ355" s="89" t="n">
        <f aca="false">CHOOSE($G$3,AD355-AE355,AE355-AD355)</f>
        <v>0</v>
      </c>
      <c r="AR355" s="89" t="n">
        <f aca="false">CHOOSE($G$3,AG355-AH355,AH355-AG355)</f>
        <v>0</v>
      </c>
      <c r="AS355" s="103" t="n">
        <f aca="false">AP355+AQ355+AR355</f>
        <v>0</v>
      </c>
      <c r="AT355" s="103"/>
      <c r="AU355" s="90" t="n">
        <f aca="false">AS355+AN355</f>
        <v>0</v>
      </c>
      <c r="AW355" s="90" t="n">
        <f aca="false">AI355+AF355+AC355</f>
        <v>0</v>
      </c>
      <c r="AX355" s="104"/>
    </row>
    <row r="356" customFormat="false" ht="12" hidden="false" customHeight="true" outlineLevel="0" collapsed="false">
      <c r="A356" s="94" t="n">
        <f aca="false">EDATE(A355,1)</f>
        <v>47362</v>
      </c>
      <c r="B356" s="95" t="n">
        <f aca="false">VLOOKUP(MONTH(A356),Volumes,3)</f>
        <v>10000</v>
      </c>
      <c r="C356" s="96"/>
      <c r="D356" s="97" t="n">
        <f aca="false">B356+C356</f>
        <v>10000</v>
      </c>
      <c r="E356" s="84" t="n">
        <f aca="false">IF(X356=0,0,IF(AND(X356=1,$H$3=1),D356*S356,IF($H$3=2,D356,"N/A")))</f>
        <v>0</v>
      </c>
      <c r="F356" s="84" t="n">
        <f aca="false">E356*W356</f>
        <v>0</v>
      </c>
      <c r="G356" s="32" t="n">
        <f aca="false">VLOOKUP($A356,Table,MATCH(G$4,Curves,0))</f>
        <v>4.0375</v>
      </c>
      <c r="H356" s="98" t="n">
        <f aca="false">G356</f>
        <v>4.0375</v>
      </c>
      <c r="I356" s="99" t="n">
        <f aca="false">H356</f>
        <v>4.0375</v>
      </c>
      <c r="J356" s="32" t="n">
        <f aca="false">VLOOKUP($A356,Table,MATCH(J$4,Curves,0))</f>
        <v>0</v>
      </c>
      <c r="K356" s="98" t="n">
        <f aca="false">J356</f>
        <v>0</v>
      </c>
      <c r="L356" s="99" t="n">
        <f aca="false">K356</f>
        <v>0</v>
      </c>
      <c r="M356" s="32" t="n">
        <f aca="false">VLOOKUP($A356,Table,MATCH(M$4,Curves,0))</f>
        <v>0</v>
      </c>
      <c r="N356" s="98" t="n">
        <f aca="false">VLOOKUP($A356,Table,MATCH(N$4,Curves,0))</f>
        <v>0.02</v>
      </c>
      <c r="O356" s="99" t="n">
        <f aca="false">N356</f>
        <v>0.02</v>
      </c>
      <c r="P356" s="100"/>
      <c r="Q356" s="99" t="n">
        <f aca="false">O356+L356+I356</f>
        <v>4.0575</v>
      </c>
      <c r="R356" s="100"/>
      <c r="S356" s="35" t="n">
        <f aca="false">A357-A356</f>
        <v>30</v>
      </c>
      <c r="T356" s="101" t="n">
        <f aca="false">CHOOSE(F$3,A357+24,A356)</f>
        <v>47416</v>
      </c>
      <c r="U356" s="35" t="n">
        <f aca="false">T356-C$3</f>
        <v>10642</v>
      </c>
      <c r="V356" s="32" t="n">
        <f aca="false">VLOOKUP($A356,Table,MATCH(V$4,Curves,0))</f>
        <v>0.070859002456139</v>
      </c>
      <c r="W356" s="102" t="n">
        <f aca="false">1/(1+CHOOSE(F$3,(V357+($K$3/10000))/2,(V356+($K$3/10000))/2))^(2*U356/365.25)</f>
        <v>0.131489148431892</v>
      </c>
      <c r="X356" s="35" t="n">
        <f aca="false">IF(AND(mthbeg&lt;=A356,mthend&gt;=A356),1,0)</f>
        <v>0</v>
      </c>
      <c r="Y356" s="35" t="n">
        <f aca="false">S356*X356</f>
        <v>0</v>
      </c>
      <c r="AA356" s="89" t="n">
        <f aca="false">F356*G356</f>
        <v>0</v>
      </c>
      <c r="AB356" s="89" t="n">
        <f aca="false">$F356*H356</f>
        <v>0</v>
      </c>
      <c r="AC356" s="89" t="n">
        <f aca="false">$F356*I356</f>
        <v>0</v>
      </c>
      <c r="AD356" s="89" t="n">
        <f aca="false">$F356*J356</f>
        <v>0</v>
      </c>
      <c r="AE356" s="89" t="n">
        <f aca="false">$F356*K356</f>
        <v>0</v>
      </c>
      <c r="AF356" s="89" t="n">
        <f aca="false">$F356*L356</f>
        <v>0</v>
      </c>
      <c r="AG356" s="89" t="n">
        <f aca="false">$F356*M356</f>
        <v>0</v>
      </c>
      <c r="AH356" s="89" t="n">
        <f aca="false">$F356*N356</f>
        <v>0</v>
      </c>
      <c r="AI356" s="89" t="n">
        <f aca="false">F356*O356</f>
        <v>0</v>
      </c>
      <c r="AJ356" s="93"/>
      <c r="AK356" s="89" t="n">
        <f aca="false">CHOOSE($G$3,AB356-AC356,AC356-AB356)</f>
        <v>0</v>
      </c>
      <c r="AL356" s="89" t="n">
        <f aca="false">CHOOSE($G$3,AE356-AF356,AF356-AE356)</f>
        <v>0</v>
      </c>
      <c r="AM356" s="89" t="n">
        <f aca="false">CHOOSE($G$3,AH356-AI356,AI356-AH356)</f>
        <v>0</v>
      </c>
      <c r="AN356" s="103" t="n">
        <f aca="false">SUM(AK356:AM356)</f>
        <v>0</v>
      </c>
      <c r="AP356" s="89" t="n">
        <f aca="false">CHOOSE($G$3,AA356-AB356,AB356-AA356)</f>
        <v>0</v>
      </c>
      <c r="AQ356" s="89" t="n">
        <f aca="false">CHOOSE($G$3,AD356-AE356,AE356-AD356)</f>
        <v>0</v>
      </c>
      <c r="AR356" s="89" t="n">
        <f aca="false">CHOOSE($G$3,AG356-AH356,AH356-AG356)</f>
        <v>0</v>
      </c>
      <c r="AS356" s="103" t="n">
        <f aca="false">AP356+AQ356+AR356</f>
        <v>0</v>
      </c>
      <c r="AT356" s="103"/>
      <c r="AU356" s="90" t="n">
        <f aca="false">AS356+AN356</f>
        <v>0</v>
      </c>
      <c r="AW356" s="90" t="n">
        <f aca="false">AI356+AF356+AC356</f>
        <v>0</v>
      </c>
      <c r="AX356" s="104"/>
    </row>
    <row r="357" customFormat="false" ht="12" hidden="false" customHeight="true" outlineLevel="0" collapsed="false">
      <c r="A357" s="94" t="n">
        <f aca="false">EDATE(A356,1)</f>
        <v>47392</v>
      </c>
      <c r="B357" s="95" t="n">
        <f aca="false">VLOOKUP(MONTH(A357),Volumes,3)</f>
        <v>10000</v>
      </c>
      <c r="C357" s="96"/>
      <c r="D357" s="97" t="n">
        <f aca="false">B357+C357</f>
        <v>10000</v>
      </c>
      <c r="E357" s="84" t="n">
        <f aca="false">IF(X357=0,0,IF(AND(X357=1,$H$3=1),D357*S357,IF($H$3=2,D357,"N/A")))</f>
        <v>0</v>
      </c>
      <c r="F357" s="84" t="n">
        <f aca="false">E357*W357</f>
        <v>0</v>
      </c>
      <c r="G357" s="32" t="n">
        <f aca="false">VLOOKUP($A357,Table,MATCH(G$4,Curves,0))</f>
        <v>4.0375</v>
      </c>
      <c r="H357" s="98" t="n">
        <f aca="false">G357</f>
        <v>4.0375</v>
      </c>
      <c r="I357" s="99" t="n">
        <f aca="false">H357</f>
        <v>4.0375</v>
      </c>
      <c r="J357" s="32" t="n">
        <f aca="false">VLOOKUP($A357,Table,MATCH(J$4,Curves,0))</f>
        <v>0</v>
      </c>
      <c r="K357" s="98" t="n">
        <f aca="false">J357</f>
        <v>0</v>
      </c>
      <c r="L357" s="99" t="n">
        <f aca="false">K357</f>
        <v>0</v>
      </c>
      <c r="M357" s="32" t="n">
        <f aca="false">VLOOKUP($A357,Table,MATCH(M$4,Curves,0))</f>
        <v>0</v>
      </c>
      <c r="N357" s="98" t="n">
        <f aca="false">VLOOKUP($A357,Table,MATCH(N$4,Curves,0))</f>
        <v>0.02</v>
      </c>
      <c r="O357" s="99" t="n">
        <f aca="false">N357</f>
        <v>0.02</v>
      </c>
      <c r="P357" s="100"/>
      <c r="Q357" s="99" t="n">
        <f aca="false">O357+L357+I357</f>
        <v>4.0575</v>
      </c>
      <c r="R357" s="100"/>
      <c r="S357" s="35" t="n">
        <f aca="false">A358-A357</f>
        <v>31</v>
      </c>
      <c r="T357" s="101" t="n">
        <f aca="false">CHOOSE(F$3,A358+24,A357)</f>
        <v>47447</v>
      </c>
      <c r="U357" s="35" t="n">
        <f aca="false">T357-C$3</f>
        <v>10673</v>
      </c>
      <c r="V357" s="32" t="n">
        <f aca="false">VLOOKUP($A357,Table,MATCH(V$4,Curves,0))</f>
        <v>0.070859002456139</v>
      </c>
      <c r="W357" s="102" t="n">
        <f aca="false">1/(1+CHOOSE(F$3,(V358+($K$3/10000))/2,(V357+($K$3/10000))/2))^(2*U357/365.25)</f>
        <v>0.130714345036661</v>
      </c>
      <c r="X357" s="35" t="n">
        <f aca="false">IF(AND(mthbeg&lt;=A357,mthend&gt;=A357),1,0)</f>
        <v>0</v>
      </c>
      <c r="Y357" s="35" t="n">
        <f aca="false">S357*X357</f>
        <v>0</v>
      </c>
      <c r="AA357" s="89" t="n">
        <f aca="false">F357*G357</f>
        <v>0</v>
      </c>
      <c r="AB357" s="89" t="n">
        <f aca="false">$F357*H357</f>
        <v>0</v>
      </c>
      <c r="AC357" s="89" t="n">
        <f aca="false">$F357*I357</f>
        <v>0</v>
      </c>
      <c r="AD357" s="89" t="n">
        <f aca="false">$F357*J357</f>
        <v>0</v>
      </c>
      <c r="AE357" s="89" t="n">
        <f aca="false">$F357*K357</f>
        <v>0</v>
      </c>
      <c r="AF357" s="89" t="n">
        <f aca="false">$F357*L357</f>
        <v>0</v>
      </c>
      <c r="AG357" s="89" t="n">
        <f aca="false">$F357*M357</f>
        <v>0</v>
      </c>
      <c r="AH357" s="89" t="n">
        <f aca="false">$F357*N357</f>
        <v>0</v>
      </c>
      <c r="AI357" s="89" t="n">
        <f aca="false">F357*O357</f>
        <v>0</v>
      </c>
      <c r="AJ357" s="93"/>
      <c r="AK357" s="89" t="n">
        <f aca="false">CHOOSE($G$3,AB357-AC357,AC357-AB357)</f>
        <v>0</v>
      </c>
      <c r="AL357" s="89" t="n">
        <f aca="false">CHOOSE($G$3,AE357-AF357,AF357-AE357)</f>
        <v>0</v>
      </c>
      <c r="AM357" s="89" t="n">
        <f aca="false">CHOOSE($G$3,AH357-AI357,AI357-AH357)</f>
        <v>0</v>
      </c>
      <c r="AN357" s="103" t="n">
        <f aca="false">SUM(AK357:AM357)</f>
        <v>0</v>
      </c>
      <c r="AP357" s="89" t="n">
        <f aca="false">CHOOSE($G$3,AA357-AB357,AB357-AA357)</f>
        <v>0</v>
      </c>
      <c r="AQ357" s="89" t="n">
        <f aca="false">CHOOSE($G$3,AD357-AE357,AE357-AD357)</f>
        <v>0</v>
      </c>
      <c r="AR357" s="89" t="n">
        <f aca="false">CHOOSE($G$3,AG357-AH357,AH357-AG357)</f>
        <v>0</v>
      </c>
      <c r="AS357" s="103" t="n">
        <f aca="false">AP357+AQ357+AR357</f>
        <v>0</v>
      </c>
      <c r="AT357" s="103"/>
      <c r="AU357" s="90" t="n">
        <f aca="false">AS357+AN357</f>
        <v>0</v>
      </c>
      <c r="AW357" s="90" t="n">
        <f aca="false">AI357+AF357+AC357</f>
        <v>0</v>
      </c>
      <c r="AX357" s="104"/>
    </row>
    <row r="358" customFormat="false" ht="12" hidden="false" customHeight="true" outlineLevel="0" collapsed="false">
      <c r="A358" s="94" t="n">
        <f aca="false">EDATE(A357,1)</f>
        <v>47423</v>
      </c>
      <c r="B358" s="95" t="n">
        <f aca="false">VLOOKUP(MONTH(A358),Volumes,3)</f>
        <v>10000</v>
      </c>
      <c r="C358" s="96"/>
      <c r="D358" s="97" t="n">
        <f aca="false">B358+C358</f>
        <v>10000</v>
      </c>
      <c r="E358" s="84" t="n">
        <f aca="false">IF(X358=0,0,IF(AND(X358=1,$H$3=1),D358*S358,IF($H$3=2,D358,"N/A")))</f>
        <v>0</v>
      </c>
      <c r="F358" s="84" t="n">
        <f aca="false">E358*W358</f>
        <v>0</v>
      </c>
      <c r="G358" s="32" t="n">
        <f aca="false">VLOOKUP($A358,Table,MATCH(G$4,Curves,0))</f>
        <v>4.0375</v>
      </c>
      <c r="H358" s="98" t="n">
        <f aca="false">G358</f>
        <v>4.0375</v>
      </c>
      <c r="I358" s="99" t="n">
        <f aca="false">H358</f>
        <v>4.0375</v>
      </c>
      <c r="J358" s="32" t="n">
        <f aca="false">VLOOKUP($A358,Table,MATCH(J$4,Curves,0))</f>
        <v>0</v>
      </c>
      <c r="K358" s="98" t="n">
        <f aca="false">J358</f>
        <v>0</v>
      </c>
      <c r="L358" s="99" t="n">
        <f aca="false">K358</f>
        <v>0</v>
      </c>
      <c r="M358" s="32" t="n">
        <f aca="false">VLOOKUP($A358,Table,MATCH(M$4,Curves,0))</f>
        <v>0</v>
      </c>
      <c r="N358" s="98" t="n">
        <f aca="false">VLOOKUP($A358,Table,MATCH(N$4,Curves,0))</f>
        <v>0.02</v>
      </c>
      <c r="O358" s="99" t="n">
        <f aca="false">N358</f>
        <v>0.02</v>
      </c>
      <c r="P358" s="100"/>
      <c r="Q358" s="99" t="n">
        <f aca="false">O358+L358+I358</f>
        <v>4.0575</v>
      </c>
      <c r="R358" s="100"/>
      <c r="S358" s="35" t="n">
        <f aca="false">A359-A358</f>
        <v>30</v>
      </c>
      <c r="T358" s="101" t="n">
        <f aca="false">CHOOSE(F$3,A359+24,A358)</f>
        <v>47477</v>
      </c>
      <c r="U358" s="35" t="n">
        <f aca="false">T358-C$3</f>
        <v>10703</v>
      </c>
      <c r="V358" s="32" t="n">
        <f aca="false">VLOOKUP($A358,Table,MATCH(V$4,Curves,0))</f>
        <v>0.070859002456139</v>
      </c>
      <c r="W358" s="102" t="n">
        <f aca="false">1/(1+CHOOSE(F$3,(V359+($K$3/10000))/2,(V358+($K$3/10000))/2))^(2*U358/365.25)</f>
        <v>0.129968882587039</v>
      </c>
      <c r="X358" s="35" t="n">
        <f aca="false">IF(AND(mthbeg&lt;=A358,mthend&gt;=A358),1,0)</f>
        <v>0</v>
      </c>
      <c r="Y358" s="35" t="n">
        <f aca="false">S358*X358</f>
        <v>0</v>
      </c>
      <c r="AA358" s="89" t="n">
        <f aca="false">F358*G358</f>
        <v>0</v>
      </c>
      <c r="AB358" s="89" t="n">
        <f aca="false">$F358*H358</f>
        <v>0</v>
      </c>
      <c r="AC358" s="89" t="n">
        <f aca="false">$F358*I358</f>
        <v>0</v>
      </c>
      <c r="AD358" s="89" t="n">
        <f aca="false">$F358*J358</f>
        <v>0</v>
      </c>
      <c r="AE358" s="89" t="n">
        <f aca="false">$F358*K358</f>
        <v>0</v>
      </c>
      <c r="AF358" s="89" t="n">
        <f aca="false">$F358*L358</f>
        <v>0</v>
      </c>
      <c r="AG358" s="89" t="n">
        <f aca="false">$F358*M358</f>
        <v>0</v>
      </c>
      <c r="AH358" s="89" t="n">
        <f aca="false">$F358*N358</f>
        <v>0</v>
      </c>
      <c r="AI358" s="89" t="n">
        <f aca="false">F358*O358</f>
        <v>0</v>
      </c>
      <c r="AJ358" s="93"/>
      <c r="AK358" s="89" t="n">
        <f aca="false">CHOOSE($G$3,AB358-AC358,AC358-AB358)</f>
        <v>0</v>
      </c>
      <c r="AL358" s="89" t="n">
        <f aca="false">CHOOSE($G$3,AE358-AF358,AF358-AE358)</f>
        <v>0</v>
      </c>
      <c r="AM358" s="89" t="n">
        <f aca="false">CHOOSE($G$3,AH358-AI358,AI358-AH358)</f>
        <v>0</v>
      </c>
      <c r="AN358" s="103" t="n">
        <f aca="false">SUM(AK358:AM358)</f>
        <v>0</v>
      </c>
      <c r="AP358" s="89" t="n">
        <f aca="false">CHOOSE($G$3,AA358-AB358,AB358-AA358)</f>
        <v>0</v>
      </c>
      <c r="AQ358" s="89" t="n">
        <f aca="false">CHOOSE($G$3,AD358-AE358,AE358-AD358)</f>
        <v>0</v>
      </c>
      <c r="AR358" s="89" t="n">
        <f aca="false">CHOOSE($G$3,AG358-AH358,AH358-AG358)</f>
        <v>0</v>
      </c>
      <c r="AS358" s="103" t="n">
        <f aca="false">AP358+AQ358+AR358</f>
        <v>0</v>
      </c>
      <c r="AT358" s="103"/>
      <c r="AU358" s="90" t="n">
        <f aca="false">AS358+AN358</f>
        <v>0</v>
      </c>
      <c r="AW358" s="90" t="n">
        <f aca="false">AI358+AF358+AC358</f>
        <v>0</v>
      </c>
      <c r="AX358" s="104"/>
    </row>
    <row r="359" customFormat="false" ht="12" hidden="false" customHeight="true" outlineLevel="0" collapsed="false">
      <c r="A359" s="94" t="n">
        <f aca="false">EDATE(A358,1)</f>
        <v>47453</v>
      </c>
      <c r="B359" s="95" t="n">
        <f aca="false">VLOOKUP(MONTH(A359),Volumes,3)</f>
        <v>10000</v>
      </c>
      <c r="C359" s="96"/>
      <c r="D359" s="97" t="n">
        <f aca="false">B359+C359</f>
        <v>10000</v>
      </c>
      <c r="E359" s="84" t="n">
        <f aca="false">IF(X359=0,0,IF(AND(X359=1,$H$3=1),D359*S359,IF($H$3=2,D359,"N/A")))</f>
        <v>0</v>
      </c>
      <c r="F359" s="84" t="n">
        <f aca="false">E359*W359</f>
        <v>0</v>
      </c>
      <c r="G359" s="32" t="n">
        <f aca="false">VLOOKUP($A359,Table,MATCH(G$4,Curves,0))</f>
        <v>4.0375</v>
      </c>
      <c r="H359" s="98" t="n">
        <f aca="false">G359</f>
        <v>4.0375</v>
      </c>
      <c r="I359" s="99" t="n">
        <f aca="false">H359</f>
        <v>4.0375</v>
      </c>
      <c r="J359" s="32" t="n">
        <f aca="false">VLOOKUP($A359,Table,MATCH(J$4,Curves,0))</f>
        <v>0</v>
      </c>
      <c r="K359" s="98" t="n">
        <f aca="false">J359</f>
        <v>0</v>
      </c>
      <c r="L359" s="99" t="n">
        <f aca="false">K359</f>
        <v>0</v>
      </c>
      <c r="M359" s="32" t="n">
        <f aca="false">VLOOKUP($A359,Table,MATCH(M$4,Curves,0))</f>
        <v>0</v>
      </c>
      <c r="N359" s="98" t="n">
        <f aca="false">VLOOKUP($A359,Table,MATCH(N$4,Curves,0))</f>
        <v>0.02</v>
      </c>
      <c r="O359" s="99" t="n">
        <f aca="false">N359</f>
        <v>0.02</v>
      </c>
      <c r="P359" s="100"/>
      <c r="Q359" s="99" t="n">
        <f aca="false">O359+L359+I359</f>
        <v>4.0575</v>
      </c>
      <c r="R359" s="100"/>
      <c r="S359" s="35" t="n">
        <f aca="false">A360-A359</f>
        <v>31</v>
      </c>
      <c r="T359" s="101" t="n">
        <f aca="false">CHOOSE(F$3,A360+24,A359)</f>
        <v>47508</v>
      </c>
      <c r="U359" s="35" t="n">
        <f aca="false">T359-C$3</f>
        <v>10734</v>
      </c>
      <c r="V359" s="32" t="n">
        <f aca="false">VLOOKUP($A359,Table,MATCH(V$4,Curves,0))</f>
        <v>0.070859002456139</v>
      </c>
      <c r="W359" s="102" t="n">
        <f aca="false">1/(1+CHOOSE(F$3,(V360+($K$3/10000))/2,(V359+($K$3/10000))/2))^(2*U359/365.25)</f>
        <v>0.129203037399785</v>
      </c>
      <c r="X359" s="35" t="n">
        <f aca="false">IF(AND(mthbeg&lt;=A359,mthend&gt;=A359),1,0)</f>
        <v>0</v>
      </c>
      <c r="Y359" s="35" t="n">
        <f aca="false">S359*X359</f>
        <v>0</v>
      </c>
      <c r="AA359" s="89" t="n">
        <f aca="false">F359*G359</f>
        <v>0</v>
      </c>
      <c r="AB359" s="89" t="n">
        <f aca="false">$F359*H359</f>
        <v>0</v>
      </c>
      <c r="AC359" s="89" t="n">
        <f aca="false">$F359*I359</f>
        <v>0</v>
      </c>
      <c r="AD359" s="89" t="n">
        <f aca="false">$F359*J359</f>
        <v>0</v>
      </c>
      <c r="AE359" s="89" t="n">
        <f aca="false">$F359*K359</f>
        <v>0</v>
      </c>
      <c r="AF359" s="89" t="n">
        <f aca="false">$F359*L359</f>
        <v>0</v>
      </c>
      <c r="AG359" s="89" t="n">
        <f aca="false">$F359*M359</f>
        <v>0</v>
      </c>
      <c r="AH359" s="89" t="n">
        <f aca="false">$F359*N359</f>
        <v>0</v>
      </c>
      <c r="AI359" s="89" t="n">
        <f aca="false">F359*O359</f>
        <v>0</v>
      </c>
      <c r="AJ359" s="93"/>
      <c r="AK359" s="89" t="n">
        <f aca="false">CHOOSE($G$3,AB359-AC359,AC359-AB359)</f>
        <v>0</v>
      </c>
      <c r="AL359" s="89" t="n">
        <f aca="false">CHOOSE($G$3,AE359-AF359,AF359-AE359)</f>
        <v>0</v>
      </c>
      <c r="AM359" s="89" t="n">
        <f aca="false">CHOOSE($G$3,AH359-AI359,AI359-AH359)</f>
        <v>0</v>
      </c>
      <c r="AN359" s="103" t="n">
        <f aca="false">SUM(AK359:AM359)</f>
        <v>0</v>
      </c>
      <c r="AP359" s="89" t="n">
        <f aca="false">CHOOSE($G$3,AA359-AB359,AB359-AA359)</f>
        <v>0</v>
      </c>
      <c r="AQ359" s="89" t="n">
        <f aca="false">CHOOSE($G$3,AD359-AE359,AE359-AD359)</f>
        <v>0</v>
      </c>
      <c r="AR359" s="89" t="n">
        <f aca="false">CHOOSE($G$3,AG359-AH359,AH359-AG359)</f>
        <v>0</v>
      </c>
      <c r="AS359" s="103" t="n">
        <f aca="false">AP359+AQ359+AR359</f>
        <v>0</v>
      </c>
      <c r="AT359" s="103"/>
      <c r="AU359" s="90" t="n">
        <f aca="false">AS359+AN359</f>
        <v>0</v>
      </c>
      <c r="AW359" s="90" t="n">
        <f aca="false">AI359+AF359+AC359</f>
        <v>0</v>
      </c>
      <c r="AX359" s="104"/>
    </row>
    <row r="360" customFormat="false" ht="12" hidden="false" customHeight="true" outlineLevel="0" collapsed="false">
      <c r="A360" s="94" t="n">
        <f aca="false">EDATE(A359,1)</f>
        <v>47484</v>
      </c>
      <c r="B360" s="95" t="n">
        <f aca="false">VLOOKUP(MONTH(A360),Volumes,3)</f>
        <v>10000</v>
      </c>
      <c r="C360" s="96"/>
      <c r="D360" s="97" t="n">
        <f aca="false">B360+C360</f>
        <v>10000</v>
      </c>
      <c r="E360" s="84" t="n">
        <f aca="false">IF(X360=0,0,IF(AND(X360=1,$H$3=1),D360*S360,IF($H$3=2,D360,"N/A")))</f>
        <v>0</v>
      </c>
      <c r="F360" s="84" t="n">
        <f aca="false">E360*W360</f>
        <v>0</v>
      </c>
      <c r="G360" s="32" t="n">
        <f aca="false">VLOOKUP($A360,Table,MATCH(G$4,Curves,0))</f>
        <v>4.0375</v>
      </c>
      <c r="H360" s="98" t="n">
        <f aca="false">G360</f>
        <v>4.0375</v>
      </c>
      <c r="I360" s="99" t="n">
        <f aca="false">H360</f>
        <v>4.0375</v>
      </c>
      <c r="J360" s="32" t="n">
        <f aca="false">VLOOKUP($A360,Table,MATCH(J$4,Curves,0))</f>
        <v>0</v>
      </c>
      <c r="K360" s="98" t="n">
        <f aca="false">J360</f>
        <v>0</v>
      </c>
      <c r="L360" s="99" t="n">
        <f aca="false">K360</f>
        <v>0</v>
      </c>
      <c r="M360" s="32" t="n">
        <f aca="false">VLOOKUP($A360,Table,MATCH(M$4,Curves,0))</f>
        <v>0</v>
      </c>
      <c r="N360" s="98" t="n">
        <f aca="false">VLOOKUP($A360,Table,MATCH(N$4,Curves,0))</f>
        <v>0.02</v>
      </c>
      <c r="O360" s="99" t="n">
        <f aca="false">N360</f>
        <v>0.02</v>
      </c>
      <c r="P360" s="100"/>
      <c r="Q360" s="99" t="n">
        <f aca="false">O360+L360+I360</f>
        <v>4.0575</v>
      </c>
      <c r="R360" s="100"/>
      <c r="S360" s="35" t="n">
        <f aca="false">A361-A360</f>
        <v>31</v>
      </c>
      <c r="T360" s="101" t="n">
        <f aca="false">CHOOSE(F$3,A361+24,A360)</f>
        <v>47539</v>
      </c>
      <c r="U360" s="35" t="n">
        <f aca="false">T360-C$3</f>
        <v>10765</v>
      </c>
      <c r="V360" s="32" t="n">
        <f aca="false">VLOOKUP($A360,Table,MATCH(V$4,Curves,0))</f>
        <v>0.070859002456139</v>
      </c>
      <c r="W360" s="102" t="n">
        <f aca="false">1/(1+CHOOSE(F$3,(V361+($K$3/10000))/2,(V360+($K$3/10000))/2))^(2*U360/365.25)</f>
        <v>0.128441704976196</v>
      </c>
      <c r="X360" s="35" t="n">
        <f aca="false">IF(AND(mthbeg&lt;=A360,mthend&gt;=A360),1,0)</f>
        <v>0</v>
      </c>
      <c r="Y360" s="35" t="n">
        <f aca="false">S360*X360</f>
        <v>0</v>
      </c>
      <c r="AA360" s="89" t="n">
        <f aca="false">F360*G360</f>
        <v>0</v>
      </c>
      <c r="AB360" s="89" t="n">
        <f aca="false">$F360*H360</f>
        <v>0</v>
      </c>
      <c r="AC360" s="89" t="n">
        <f aca="false">$F360*I360</f>
        <v>0</v>
      </c>
      <c r="AD360" s="89" t="n">
        <f aca="false">$F360*J360</f>
        <v>0</v>
      </c>
      <c r="AE360" s="89" t="n">
        <f aca="false">$F360*K360</f>
        <v>0</v>
      </c>
      <c r="AF360" s="89" t="n">
        <f aca="false">$F360*L360</f>
        <v>0</v>
      </c>
      <c r="AG360" s="89" t="n">
        <f aca="false">$F360*M360</f>
        <v>0</v>
      </c>
      <c r="AH360" s="89" t="n">
        <f aca="false">$F360*N360</f>
        <v>0</v>
      </c>
      <c r="AI360" s="89" t="n">
        <f aca="false">F360*O360</f>
        <v>0</v>
      </c>
      <c r="AJ360" s="93"/>
      <c r="AK360" s="89" t="n">
        <f aca="false">CHOOSE($G$3,AB360-AC360,AC360-AB360)</f>
        <v>0</v>
      </c>
      <c r="AL360" s="89" t="n">
        <f aca="false">CHOOSE($G$3,AE360-AF360,AF360-AE360)</f>
        <v>0</v>
      </c>
      <c r="AM360" s="89" t="n">
        <f aca="false">CHOOSE($G$3,AH360-AI360,AI360-AH360)</f>
        <v>0</v>
      </c>
      <c r="AN360" s="103" t="n">
        <f aca="false">SUM(AK360:AM360)</f>
        <v>0</v>
      </c>
      <c r="AP360" s="89" t="n">
        <f aca="false">CHOOSE($G$3,AA360-AB360,AB360-AA360)</f>
        <v>0</v>
      </c>
      <c r="AQ360" s="89" t="n">
        <f aca="false">CHOOSE($G$3,AD360-AE360,AE360-AD360)</f>
        <v>0</v>
      </c>
      <c r="AR360" s="89" t="n">
        <f aca="false">CHOOSE($G$3,AG360-AH360,AH360-AG360)</f>
        <v>0</v>
      </c>
      <c r="AS360" s="103" t="n">
        <f aca="false">AP360+AQ360+AR360</f>
        <v>0</v>
      </c>
      <c r="AT360" s="103"/>
      <c r="AU360" s="90" t="n">
        <f aca="false">AS360+AN360</f>
        <v>0</v>
      </c>
      <c r="AW360" s="90" t="n">
        <f aca="false">AI360+AF360+AC360</f>
        <v>0</v>
      </c>
      <c r="AX360" s="104"/>
    </row>
    <row r="361" customFormat="false" ht="12" hidden="false" customHeight="true" outlineLevel="0" collapsed="false">
      <c r="A361" s="94" t="n">
        <f aca="false">EDATE(A360,1)</f>
        <v>47515</v>
      </c>
      <c r="B361" s="95" t="n">
        <f aca="false">VLOOKUP(MONTH(A361),Volumes,3)</f>
        <v>10000</v>
      </c>
      <c r="C361" s="96"/>
      <c r="D361" s="97" t="n">
        <f aca="false">B361+C361</f>
        <v>10000</v>
      </c>
      <c r="E361" s="84" t="n">
        <f aca="false">IF(X361=0,0,IF(AND(X361=1,$H$3=1),D361*S361,IF($H$3=2,D361,"N/A")))</f>
        <v>0</v>
      </c>
      <c r="F361" s="84" t="n">
        <f aca="false">E361*W361</f>
        <v>0</v>
      </c>
      <c r="G361" s="32" t="n">
        <f aca="false">VLOOKUP($A361,Table,MATCH(G$4,Curves,0))</f>
        <v>4.0375</v>
      </c>
      <c r="H361" s="98" t="n">
        <f aca="false">G361</f>
        <v>4.0375</v>
      </c>
      <c r="I361" s="99" t="n">
        <f aca="false">H361</f>
        <v>4.0375</v>
      </c>
      <c r="J361" s="32" t="n">
        <f aca="false">VLOOKUP($A361,Table,MATCH(J$4,Curves,0))</f>
        <v>0</v>
      </c>
      <c r="K361" s="98" t="n">
        <f aca="false">J361</f>
        <v>0</v>
      </c>
      <c r="L361" s="99" t="n">
        <f aca="false">K361</f>
        <v>0</v>
      </c>
      <c r="M361" s="32" t="n">
        <f aca="false">VLOOKUP($A361,Table,MATCH(M$4,Curves,0))</f>
        <v>0</v>
      </c>
      <c r="N361" s="98" t="n">
        <f aca="false">VLOOKUP($A361,Table,MATCH(N$4,Curves,0))</f>
        <v>0.02</v>
      </c>
      <c r="O361" s="99" t="n">
        <f aca="false">N361</f>
        <v>0.02</v>
      </c>
      <c r="P361" s="100"/>
      <c r="Q361" s="99" t="n">
        <f aca="false">O361+L361+I361</f>
        <v>4.0575</v>
      </c>
      <c r="R361" s="100"/>
      <c r="S361" s="35" t="n">
        <f aca="false">A362-A361</f>
        <v>28</v>
      </c>
      <c r="T361" s="101" t="n">
        <f aca="false">CHOOSE(F$3,A362+24,A361)</f>
        <v>47567</v>
      </c>
      <c r="U361" s="35" t="n">
        <f aca="false">T361-C$3</f>
        <v>10793</v>
      </c>
      <c r="V361" s="32" t="n">
        <f aca="false">VLOOKUP($A361,Table,MATCH(V$4,Curves,0))</f>
        <v>0.070859002456139</v>
      </c>
      <c r="W361" s="102" t="n">
        <f aca="false">1/(1+CHOOSE(F$3,(V362+($K$3/10000))/2,(V361+($K$3/10000))/2))^(2*U361/365.25)</f>
        <v>0.127757906578658</v>
      </c>
      <c r="X361" s="35" t="n">
        <f aca="false">IF(AND(mthbeg&lt;=A361,mthend&gt;=A361),1,0)</f>
        <v>0</v>
      </c>
      <c r="Y361" s="35" t="n">
        <f aca="false">S361*X361</f>
        <v>0</v>
      </c>
      <c r="AA361" s="89" t="n">
        <f aca="false">F361*G361</f>
        <v>0</v>
      </c>
      <c r="AB361" s="89" t="n">
        <f aca="false">$F361*H361</f>
        <v>0</v>
      </c>
      <c r="AC361" s="89" t="n">
        <f aca="false">$F361*I361</f>
        <v>0</v>
      </c>
      <c r="AD361" s="89" t="n">
        <f aca="false">$F361*J361</f>
        <v>0</v>
      </c>
      <c r="AE361" s="89" t="n">
        <f aca="false">$F361*K361</f>
        <v>0</v>
      </c>
      <c r="AF361" s="89" t="n">
        <f aca="false">$F361*L361</f>
        <v>0</v>
      </c>
      <c r="AG361" s="89" t="n">
        <f aca="false">$F361*M361</f>
        <v>0</v>
      </c>
      <c r="AH361" s="89" t="n">
        <f aca="false">$F361*N361</f>
        <v>0</v>
      </c>
      <c r="AI361" s="89" t="n">
        <f aca="false">F361*O361</f>
        <v>0</v>
      </c>
      <c r="AJ361" s="93"/>
      <c r="AK361" s="89" t="n">
        <f aca="false">CHOOSE($G$3,AB361-AC361,AC361-AB361)</f>
        <v>0</v>
      </c>
      <c r="AL361" s="89" t="n">
        <f aca="false">CHOOSE($G$3,AE361-AF361,AF361-AE361)</f>
        <v>0</v>
      </c>
      <c r="AM361" s="89" t="n">
        <f aca="false">CHOOSE($G$3,AH361-AI361,AI361-AH361)</f>
        <v>0</v>
      </c>
      <c r="AN361" s="103" t="n">
        <f aca="false">SUM(AK361:AM361)</f>
        <v>0</v>
      </c>
      <c r="AP361" s="89" t="n">
        <f aca="false">CHOOSE($G$3,AA361-AB361,AB361-AA361)</f>
        <v>0</v>
      </c>
      <c r="AQ361" s="89" t="n">
        <f aca="false">CHOOSE($G$3,AD361-AE361,AE361-AD361)</f>
        <v>0</v>
      </c>
      <c r="AR361" s="89" t="n">
        <f aca="false">CHOOSE($G$3,AG361-AH361,AH361-AG361)</f>
        <v>0</v>
      </c>
      <c r="AS361" s="103" t="n">
        <f aca="false">AP361+AQ361+AR361</f>
        <v>0</v>
      </c>
      <c r="AT361" s="103"/>
      <c r="AU361" s="90" t="n">
        <f aca="false">AS361+AN361</f>
        <v>0</v>
      </c>
      <c r="AW361" s="90" t="n">
        <f aca="false">AI361+AF361+AC361</f>
        <v>0</v>
      </c>
      <c r="AX361" s="104"/>
    </row>
    <row r="362" customFormat="false" ht="12" hidden="false" customHeight="true" outlineLevel="0" collapsed="false">
      <c r="A362" s="94" t="n">
        <f aca="false">EDATE(A361,1)</f>
        <v>47543</v>
      </c>
      <c r="B362" s="95" t="n">
        <f aca="false">VLOOKUP(MONTH(A362),Volumes,3)</f>
        <v>10000</v>
      </c>
      <c r="C362" s="96"/>
      <c r="D362" s="97" t="n">
        <f aca="false">B362+C362</f>
        <v>10000</v>
      </c>
      <c r="E362" s="84" t="n">
        <f aca="false">IF(X362=0,0,IF(AND(X362=1,$H$3=1),D362*S362,IF($H$3=2,D362,"N/A")))</f>
        <v>0</v>
      </c>
      <c r="F362" s="84" t="n">
        <f aca="false">E362*W362</f>
        <v>0</v>
      </c>
      <c r="G362" s="32" t="n">
        <f aca="false">VLOOKUP($A362,Table,MATCH(G$4,Curves,0))</f>
        <v>4.0375</v>
      </c>
      <c r="H362" s="98" t="n">
        <f aca="false">G362</f>
        <v>4.0375</v>
      </c>
      <c r="I362" s="99" t="n">
        <f aca="false">H362</f>
        <v>4.0375</v>
      </c>
      <c r="J362" s="32" t="n">
        <f aca="false">VLOOKUP($A362,Table,MATCH(J$4,Curves,0))</f>
        <v>0</v>
      </c>
      <c r="K362" s="98" t="n">
        <f aca="false">J362</f>
        <v>0</v>
      </c>
      <c r="L362" s="99" t="n">
        <f aca="false">K362</f>
        <v>0</v>
      </c>
      <c r="M362" s="32" t="n">
        <f aca="false">VLOOKUP($A362,Table,MATCH(M$4,Curves,0))</f>
        <v>0</v>
      </c>
      <c r="N362" s="98" t="n">
        <f aca="false">VLOOKUP($A362,Table,MATCH(N$4,Curves,0))</f>
        <v>0.02</v>
      </c>
      <c r="O362" s="99" t="n">
        <f aca="false">N362</f>
        <v>0.02</v>
      </c>
      <c r="P362" s="100"/>
      <c r="Q362" s="99" t="n">
        <f aca="false">O362+L362+I362</f>
        <v>4.0575</v>
      </c>
      <c r="R362" s="100"/>
      <c r="S362" s="35" t="n">
        <f aca="false">A363-A362</f>
        <v>31</v>
      </c>
      <c r="T362" s="101" t="n">
        <f aca="false">CHOOSE(F$3,A363+24,A362)</f>
        <v>47598</v>
      </c>
      <c r="U362" s="35" t="n">
        <f aca="false">T362-C$3</f>
        <v>10824</v>
      </c>
      <c r="V362" s="32" t="n">
        <f aca="false">VLOOKUP($A362,Table,MATCH(V$4,Curves,0))</f>
        <v>0.070859002456139</v>
      </c>
      <c r="W362" s="102" t="n">
        <f aca="false">1/(1+CHOOSE(F$3,(V363+($K$3/10000))/2,(V362+($K$3/10000))/2))^(2*U362/365.25)</f>
        <v>0.127005089627867</v>
      </c>
      <c r="X362" s="35" t="n">
        <f aca="false">IF(AND(mthbeg&lt;=A362,mthend&gt;=A362),1,0)</f>
        <v>0</v>
      </c>
      <c r="Y362" s="35" t="n">
        <f aca="false">S362*X362</f>
        <v>0</v>
      </c>
      <c r="AA362" s="89" t="n">
        <f aca="false">F362*G362</f>
        <v>0</v>
      </c>
      <c r="AB362" s="89" t="n">
        <f aca="false">$F362*H362</f>
        <v>0</v>
      </c>
      <c r="AC362" s="89" t="n">
        <f aca="false">$F362*I362</f>
        <v>0</v>
      </c>
      <c r="AD362" s="89" t="n">
        <f aca="false">$F362*J362</f>
        <v>0</v>
      </c>
      <c r="AE362" s="89" t="n">
        <f aca="false">$F362*K362</f>
        <v>0</v>
      </c>
      <c r="AF362" s="89" t="n">
        <f aca="false">$F362*L362</f>
        <v>0</v>
      </c>
      <c r="AG362" s="89" t="n">
        <f aca="false">$F362*M362</f>
        <v>0</v>
      </c>
      <c r="AH362" s="89" t="n">
        <f aca="false">$F362*N362</f>
        <v>0</v>
      </c>
      <c r="AI362" s="89" t="n">
        <f aca="false">F362*O362</f>
        <v>0</v>
      </c>
      <c r="AJ362" s="93"/>
      <c r="AK362" s="89" t="n">
        <f aca="false">CHOOSE($G$3,AB362-AC362,AC362-AB362)</f>
        <v>0</v>
      </c>
      <c r="AL362" s="89" t="n">
        <f aca="false">CHOOSE($G$3,AE362-AF362,AF362-AE362)</f>
        <v>0</v>
      </c>
      <c r="AM362" s="89" t="n">
        <f aca="false">CHOOSE($G$3,AH362-AI362,AI362-AH362)</f>
        <v>0</v>
      </c>
      <c r="AN362" s="103" t="n">
        <f aca="false">SUM(AK362:AM362)</f>
        <v>0</v>
      </c>
      <c r="AP362" s="89" t="n">
        <f aca="false">CHOOSE($G$3,AA362-AB362,AB362-AA362)</f>
        <v>0</v>
      </c>
      <c r="AQ362" s="89" t="n">
        <f aca="false">CHOOSE($G$3,AD362-AE362,AE362-AD362)</f>
        <v>0</v>
      </c>
      <c r="AR362" s="89" t="n">
        <f aca="false">CHOOSE($G$3,AG362-AH362,AH362-AG362)</f>
        <v>0</v>
      </c>
      <c r="AS362" s="103" t="n">
        <f aca="false">AP362+AQ362+AR362</f>
        <v>0</v>
      </c>
      <c r="AT362" s="103"/>
      <c r="AU362" s="90" t="n">
        <f aca="false">AS362+AN362</f>
        <v>0</v>
      </c>
      <c r="AW362" s="90" t="n">
        <f aca="false">AI362+AF362+AC362</f>
        <v>0</v>
      </c>
      <c r="AX362" s="104"/>
    </row>
    <row r="363" customFormat="false" ht="12" hidden="false" customHeight="true" outlineLevel="0" collapsed="false">
      <c r="A363" s="94" t="n">
        <f aca="false">EDATE(A362,1)</f>
        <v>47574</v>
      </c>
      <c r="B363" s="95" t="n">
        <f aca="false">VLOOKUP(MONTH(A363),Volumes,3)</f>
        <v>10000</v>
      </c>
      <c r="C363" s="96"/>
      <c r="D363" s="97" t="n">
        <f aca="false">B363+C363</f>
        <v>10000</v>
      </c>
      <c r="E363" s="84" t="n">
        <f aca="false">IF(X363=0,0,IF(AND(X363=1,$H$3=1),D363*S363,IF($H$3=2,D363,"N/A")))</f>
        <v>0</v>
      </c>
      <c r="F363" s="84" t="n">
        <f aca="false">E363*W363</f>
        <v>0</v>
      </c>
      <c r="G363" s="32" t="n">
        <f aca="false">VLOOKUP($A363,Table,MATCH(G$4,Curves,0))</f>
        <v>4.0375</v>
      </c>
      <c r="H363" s="98" t="n">
        <f aca="false">G363</f>
        <v>4.0375</v>
      </c>
      <c r="I363" s="99" t="n">
        <f aca="false">H363</f>
        <v>4.0375</v>
      </c>
      <c r="J363" s="32" t="n">
        <f aca="false">VLOOKUP($A363,Table,MATCH(J$4,Curves,0))</f>
        <v>0</v>
      </c>
      <c r="K363" s="98" t="n">
        <f aca="false">J363</f>
        <v>0</v>
      </c>
      <c r="L363" s="99" t="n">
        <f aca="false">K363</f>
        <v>0</v>
      </c>
      <c r="M363" s="32" t="n">
        <f aca="false">VLOOKUP($A363,Table,MATCH(M$4,Curves,0))</f>
        <v>0</v>
      </c>
      <c r="N363" s="98" t="n">
        <f aca="false">VLOOKUP($A363,Table,MATCH(N$4,Curves,0))</f>
        <v>0.02</v>
      </c>
      <c r="O363" s="99" t="n">
        <f aca="false">N363</f>
        <v>0.02</v>
      </c>
      <c r="P363" s="100"/>
      <c r="Q363" s="99" t="n">
        <f aca="false">O363+L363+I363</f>
        <v>4.0575</v>
      </c>
      <c r="R363" s="100"/>
      <c r="S363" s="35" t="n">
        <f aca="false">A364-A363</f>
        <v>30</v>
      </c>
      <c r="T363" s="101" t="n">
        <f aca="false">CHOOSE(F$3,A364+24,A363)</f>
        <v>47628</v>
      </c>
      <c r="U363" s="35" t="n">
        <f aca="false">T363-C$3</f>
        <v>10854</v>
      </c>
      <c r="V363" s="32" t="n">
        <f aca="false">VLOOKUP($A363,Table,MATCH(V$4,Curves,0))</f>
        <v>0.070859002456139</v>
      </c>
      <c r="W363" s="102" t="n">
        <f aca="false">1/(1+CHOOSE(F$3,(V364+($K$3/10000))/2,(V363+($K$3/10000))/2))^(2*U363/365.25)</f>
        <v>0.126280781020407</v>
      </c>
      <c r="X363" s="35" t="n">
        <f aca="false">IF(AND(mthbeg&lt;=A363,mthend&gt;=A363),1,0)</f>
        <v>0</v>
      </c>
      <c r="Y363" s="35" t="n">
        <f aca="false">S363*X363</f>
        <v>0</v>
      </c>
      <c r="AA363" s="89" t="n">
        <f aca="false">F363*G363</f>
        <v>0</v>
      </c>
      <c r="AB363" s="89" t="n">
        <f aca="false">$F363*H363</f>
        <v>0</v>
      </c>
      <c r="AC363" s="89" t="n">
        <f aca="false">$F363*I363</f>
        <v>0</v>
      </c>
      <c r="AD363" s="89" t="n">
        <f aca="false">$F363*J363</f>
        <v>0</v>
      </c>
      <c r="AE363" s="89" t="n">
        <f aca="false">$F363*K363</f>
        <v>0</v>
      </c>
      <c r="AF363" s="89" t="n">
        <f aca="false">$F363*L363</f>
        <v>0</v>
      </c>
      <c r="AG363" s="89" t="n">
        <f aca="false">$F363*M363</f>
        <v>0</v>
      </c>
      <c r="AH363" s="89" t="n">
        <f aca="false">$F363*N363</f>
        <v>0</v>
      </c>
      <c r="AI363" s="89" t="n">
        <f aca="false">F363*O363</f>
        <v>0</v>
      </c>
      <c r="AJ363" s="93"/>
      <c r="AK363" s="89" t="n">
        <f aca="false">CHOOSE($G$3,AB363-AC363,AC363-AB363)</f>
        <v>0</v>
      </c>
      <c r="AL363" s="89" t="n">
        <f aca="false">CHOOSE($G$3,AE363-AF363,AF363-AE363)</f>
        <v>0</v>
      </c>
      <c r="AM363" s="89" t="n">
        <f aca="false">CHOOSE($G$3,AH363-AI363,AI363-AH363)</f>
        <v>0</v>
      </c>
      <c r="AN363" s="103" t="n">
        <f aca="false">SUM(AK363:AM363)</f>
        <v>0</v>
      </c>
      <c r="AP363" s="89" t="n">
        <f aca="false">CHOOSE($G$3,AA363-AB363,AB363-AA363)</f>
        <v>0</v>
      </c>
      <c r="AQ363" s="89" t="n">
        <f aca="false">CHOOSE($G$3,AD363-AE363,AE363-AD363)</f>
        <v>0</v>
      </c>
      <c r="AR363" s="89" t="n">
        <f aca="false">CHOOSE($G$3,AG363-AH363,AH363-AG363)</f>
        <v>0</v>
      </c>
      <c r="AS363" s="103" t="n">
        <f aca="false">AP363+AQ363+AR363</f>
        <v>0</v>
      </c>
      <c r="AT363" s="103"/>
      <c r="AU363" s="90" t="n">
        <f aca="false">AS363+AN363</f>
        <v>0</v>
      </c>
      <c r="AW363" s="90" t="n">
        <f aca="false">AI363+AF363+AC363</f>
        <v>0</v>
      </c>
      <c r="AX363" s="104"/>
    </row>
    <row r="364" customFormat="false" ht="12" hidden="false" customHeight="true" outlineLevel="0" collapsed="false">
      <c r="A364" s="94" t="n">
        <f aca="false">EDATE(A363,1)</f>
        <v>47604</v>
      </c>
      <c r="B364" s="95" t="n">
        <f aca="false">VLOOKUP(MONTH(A364),Volumes,3)</f>
        <v>10000</v>
      </c>
      <c r="C364" s="96"/>
      <c r="D364" s="97" t="n">
        <f aca="false">B364+C364</f>
        <v>10000</v>
      </c>
      <c r="E364" s="84" t="n">
        <f aca="false">IF(X364=0,0,IF(AND(X364=1,$H$3=1),D364*S364,IF($H$3=2,D364,"N/A")))</f>
        <v>0</v>
      </c>
      <c r="F364" s="84" t="n">
        <f aca="false">E364*W364</f>
        <v>0</v>
      </c>
      <c r="G364" s="32" t="n">
        <f aca="false">VLOOKUP($A364,Table,MATCH(G$4,Curves,0))</f>
        <v>4.0375</v>
      </c>
      <c r="H364" s="98" t="n">
        <f aca="false">G364</f>
        <v>4.0375</v>
      </c>
      <c r="I364" s="99" t="n">
        <f aca="false">H364</f>
        <v>4.0375</v>
      </c>
      <c r="J364" s="32" t="n">
        <f aca="false">VLOOKUP($A364,Table,MATCH(J$4,Curves,0))</f>
        <v>0</v>
      </c>
      <c r="K364" s="98" t="n">
        <f aca="false">J364</f>
        <v>0</v>
      </c>
      <c r="L364" s="99" t="n">
        <f aca="false">K364</f>
        <v>0</v>
      </c>
      <c r="M364" s="32" t="n">
        <f aca="false">VLOOKUP($A364,Table,MATCH(M$4,Curves,0))</f>
        <v>0</v>
      </c>
      <c r="N364" s="98" t="n">
        <f aca="false">VLOOKUP($A364,Table,MATCH(N$4,Curves,0))</f>
        <v>0.02</v>
      </c>
      <c r="O364" s="99" t="n">
        <f aca="false">N364</f>
        <v>0.02</v>
      </c>
      <c r="P364" s="100"/>
      <c r="Q364" s="99" t="n">
        <f aca="false">O364+L364+I364</f>
        <v>4.0575</v>
      </c>
      <c r="R364" s="100"/>
      <c r="S364" s="35" t="n">
        <f aca="false">A365-A364</f>
        <v>31</v>
      </c>
      <c r="T364" s="101" t="n">
        <f aca="false">CHOOSE(F$3,A365+24,A364)</f>
        <v>47659</v>
      </c>
      <c r="U364" s="35" t="n">
        <f aca="false">T364-C$3</f>
        <v>10885</v>
      </c>
      <c r="V364" s="32" t="n">
        <f aca="false">VLOOKUP($A364,Table,MATCH(V$4,Curves,0))</f>
        <v>0.070859002456139</v>
      </c>
      <c r="W364" s="102" t="n">
        <f aca="false">1/(1+CHOOSE(F$3,(V365+($K$3/10000))/2,(V364+($K$3/10000))/2))^(2*U364/365.25)</f>
        <v>0.125536668072276</v>
      </c>
      <c r="X364" s="35" t="n">
        <f aca="false">IF(AND(mthbeg&lt;=A364,mthend&gt;=A364),1,0)</f>
        <v>0</v>
      </c>
      <c r="Y364" s="35" t="n">
        <f aca="false">S364*X364</f>
        <v>0</v>
      </c>
      <c r="AA364" s="89" t="n">
        <f aca="false">F364*G364</f>
        <v>0</v>
      </c>
      <c r="AB364" s="89" t="n">
        <f aca="false">$F364*H364</f>
        <v>0</v>
      </c>
      <c r="AC364" s="89" t="n">
        <f aca="false">$F364*I364</f>
        <v>0</v>
      </c>
      <c r="AD364" s="89" t="n">
        <f aca="false">$F364*J364</f>
        <v>0</v>
      </c>
      <c r="AE364" s="89" t="n">
        <f aca="false">$F364*K364</f>
        <v>0</v>
      </c>
      <c r="AF364" s="89" t="n">
        <f aca="false">$F364*L364</f>
        <v>0</v>
      </c>
      <c r="AG364" s="89" t="n">
        <f aca="false">$F364*M364</f>
        <v>0</v>
      </c>
      <c r="AH364" s="89" t="n">
        <f aca="false">$F364*N364</f>
        <v>0</v>
      </c>
      <c r="AI364" s="89" t="n">
        <f aca="false">F364*O364</f>
        <v>0</v>
      </c>
      <c r="AJ364" s="93"/>
      <c r="AK364" s="89" t="n">
        <f aca="false">CHOOSE($G$3,AB364-AC364,AC364-AB364)</f>
        <v>0</v>
      </c>
      <c r="AL364" s="89" t="n">
        <f aca="false">CHOOSE($G$3,AE364-AF364,AF364-AE364)</f>
        <v>0</v>
      </c>
      <c r="AM364" s="89" t="n">
        <f aca="false">CHOOSE($G$3,AH364-AI364,AI364-AH364)</f>
        <v>0</v>
      </c>
      <c r="AN364" s="103" t="n">
        <f aca="false">SUM(AK364:AM364)</f>
        <v>0</v>
      </c>
      <c r="AP364" s="89" t="n">
        <f aca="false">CHOOSE($G$3,AA364-AB364,AB364-AA364)</f>
        <v>0</v>
      </c>
      <c r="AQ364" s="89" t="n">
        <f aca="false">CHOOSE($G$3,AD364-AE364,AE364-AD364)</f>
        <v>0</v>
      </c>
      <c r="AR364" s="89" t="n">
        <f aca="false">CHOOSE($G$3,AG364-AH364,AH364-AG364)</f>
        <v>0</v>
      </c>
      <c r="AS364" s="103" t="n">
        <f aca="false">AP364+AQ364+AR364</f>
        <v>0</v>
      </c>
      <c r="AT364" s="103"/>
      <c r="AU364" s="90" t="n">
        <f aca="false">AS364+AN364</f>
        <v>0</v>
      </c>
      <c r="AW364" s="90" t="n">
        <f aca="false">AI364+AF364+AC364</f>
        <v>0</v>
      </c>
      <c r="AX364" s="104"/>
    </row>
    <row r="365" customFormat="false" ht="12" hidden="false" customHeight="true" outlineLevel="0" collapsed="false">
      <c r="A365" s="94" t="n">
        <f aca="false">EDATE(A364,1)</f>
        <v>47635</v>
      </c>
      <c r="B365" s="95" t="n">
        <f aca="false">VLOOKUP(MONTH(A365),Volumes,3)</f>
        <v>10000</v>
      </c>
      <c r="C365" s="96"/>
      <c r="D365" s="97" t="n">
        <f aca="false">B365+C365</f>
        <v>10000</v>
      </c>
      <c r="E365" s="84" t="n">
        <f aca="false">IF(X365=0,0,IF(AND(X365=1,$H$3=1),D365*S365,IF($H$3=2,D365,"N/A")))</f>
        <v>0</v>
      </c>
      <c r="F365" s="84" t="n">
        <f aca="false">E365*W365</f>
        <v>0</v>
      </c>
      <c r="G365" s="32" t="n">
        <f aca="false">VLOOKUP($A365,Table,MATCH(G$4,Curves,0))</f>
        <v>4.0375</v>
      </c>
      <c r="H365" s="98" t="n">
        <f aca="false">G365</f>
        <v>4.0375</v>
      </c>
      <c r="I365" s="99" t="n">
        <f aca="false">H365</f>
        <v>4.0375</v>
      </c>
      <c r="J365" s="32" t="n">
        <f aca="false">VLOOKUP($A365,Table,MATCH(J$4,Curves,0))</f>
        <v>0</v>
      </c>
      <c r="K365" s="98" t="n">
        <f aca="false">J365</f>
        <v>0</v>
      </c>
      <c r="L365" s="99" t="n">
        <f aca="false">K365</f>
        <v>0</v>
      </c>
      <c r="M365" s="32" t="n">
        <f aca="false">VLOOKUP($A365,Table,MATCH(M$4,Curves,0))</f>
        <v>0</v>
      </c>
      <c r="N365" s="98" t="n">
        <f aca="false">VLOOKUP($A365,Table,MATCH(N$4,Curves,0))</f>
        <v>0.02</v>
      </c>
      <c r="O365" s="99" t="n">
        <f aca="false">N365</f>
        <v>0.02</v>
      </c>
      <c r="P365" s="100"/>
      <c r="Q365" s="99" t="n">
        <f aca="false">O365+L365+I365</f>
        <v>4.0575</v>
      </c>
      <c r="R365" s="100"/>
      <c r="S365" s="35" t="n">
        <f aca="false">A366-A365</f>
        <v>30</v>
      </c>
      <c r="T365" s="101" t="n">
        <f aca="false">CHOOSE(F$3,A366+24,A365)</f>
        <v>47689</v>
      </c>
      <c r="U365" s="35" t="n">
        <f aca="false">T365-C$3</f>
        <v>10915</v>
      </c>
      <c r="V365" s="32" t="n">
        <f aca="false">VLOOKUP($A365,Table,MATCH(V$4,Curves,0))</f>
        <v>0.070859002456139</v>
      </c>
      <c r="W365" s="102" t="n">
        <f aca="false">1/(1+CHOOSE(F$3,(V366+($K$3/10000))/2,(V365+($K$3/10000))/2))^(2*U365/365.25)</f>
        <v>0.124820733856546</v>
      </c>
      <c r="X365" s="35" t="n">
        <f aca="false">IF(AND(mthbeg&lt;=A365,mthend&gt;=A365),1,0)</f>
        <v>0</v>
      </c>
      <c r="Y365" s="35" t="n">
        <f aca="false">S365*X365</f>
        <v>0</v>
      </c>
      <c r="AA365" s="89" t="n">
        <f aca="false">F365*G365</f>
        <v>0</v>
      </c>
      <c r="AB365" s="89" t="n">
        <f aca="false">$F365*H365</f>
        <v>0</v>
      </c>
      <c r="AC365" s="89" t="n">
        <f aca="false">$F365*I365</f>
        <v>0</v>
      </c>
      <c r="AD365" s="89" t="n">
        <f aca="false">$F365*J365</f>
        <v>0</v>
      </c>
      <c r="AE365" s="89" t="n">
        <f aca="false">$F365*K365</f>
        <v>0</v>
      </c>
      <c r="AF365" s="89" t="n">
        <f aca="false">$F365*L365</f>
        <v>0</v>
      </c>
      <c r="AG365" s="89" t="n">
        <f aca="false">$F365*M365</f>
        <v>0</v>
      </c>
      <c r="AH365" s="89" t="n">
        <f aca="false">$F365*N365</f>
        <v>0</v>
      </c>
      <c r="AI365" s="89" t="n">
        <f aca="false">F365*O365</f>
        <v>0</v>
      </c>
      <c r="AJ365" s="93"/>
      <c r="AK365" s="89" t="n">
        <f aca="false">CHOOSE($G$3,AB365-AC365,AC365-AB365)</f>
        <v>0</v>
      </c>
      <c r="AL365" s="89" t="n">
        <f aca="false">CHOOSE($G$3,AE365-AF365,AF365-AE365)</f>
        <v>0</v>
      </c>
      <c r="AM365" s="89" t="n">
        <f aca="false">CHOOSE($G$3,AH365-AI365,AI365-AH365)</f>
        <v>0</v>
      </c>
      <c r="AN365" s="103" t="n">
        <f aca="false">SUM(AK365:AM365)</f>
        <v>0</v>
      </c>
      <c r="AP365" s="89" t="n">
        <f aca="false">CHOOSE($G$3,AA365-AB365,AB365-AA365)</f>
        <v>0</v>
      </c>
      <c r="AQ365" s="89" t="n">
        <f aca="false">CHOOSE($G$3,AD365-AE365,AE365-AD365)</f>
        <v>0</v>
      </c>
      <c r="AR365" s="89" t="n">
        <f aca="false">CHOOSE($G$3,AG365-AH365,AH365-AG365)</f>
        <v>0</v>
      </c>
      <c r="AS365" s="103" t="n">
        <f aca="false">AP365+AQ365+AR365</f>
        <v>0</v>
      </c>
      <c r="AT365" s="103"/>
      <c r="AU365" s="90" t="n">
        <f aca="false">AS365+AN365</f>
        <v>0</v>
      </c>
      <c r="AW365" s="90" t="n">
        <f aca="false">AI365+AF365+AC365</f>
        <v>0</v>
      </c>
      <c r="AX365" s="104"/>
    </row>
    <row r="366" customFormat="false" ht="12" hidden="false" customHeight="true" outlineLevel="0" collapsed="false">
      <c r="A366" s="94" t="n">
        <f aca="false">EDATE(A365,1)</f>
        <v>47665</v>
      </c>
      <c r="B366" s="95" t="n">
        <f aca="false">VLOOKUP(MONTH(A366),Volumes,3)</f>
        <v>10000</v>
      </c>
      <c r="C366" s="96"/>
      <c r="D366" s="97" t="n">
        <f aca="false">B366+C366</f>
        <v>10000</v>
      </c>
      <c r="E366" s="84" t="n">
        <f aca="false">IF(X366=0,0,IF(AND(X366=1,$H$3=1),D366*S366,IF($H$3=2,D366,"N/A")))</f>
        <v>0</v>
      </c>
      <c r="F366" s="84" t="n">
        <f aca="false">E366*W366</f>
        <v>0</v>
      </c>
      <c r="G366" s="32" t="n">
        <f aca="false">VLOOKUP($A366,Table,MATCH(G$4,Curves,0))</f>
        <v>4.0375</v>
      </c>
      <c r="H366" s="98" t="n">
        <f aca="false">G366</f>
        <v>4.0375</v>
      </c>
      <c r="I366" s="99" t="n">
        <f aca="false">H366</f>
        <v>4.0375</v>
      </c>
      <c r="J366" s="32" t="n">
        <f aca="false">VLOOKUP($A366,Table,MATCH(J$4,Curves,0))</f>
        <v>0</v>
      </c>
      <c r="K366" s="98" t="n">
        <f aca="false">J366</f>
        <v>0</v>
      </c>
      <c r="L366" s="99" t="n">
        <f aca="false">K366</f>
        <v>0</v>
      </c>
      <c r="M366" s="32" t="n">
        <f aca="false">VLOOKUP($A366,Table,MATCH(M$4,Curves,0))</f>
        <v>0</v>
      </c>
      <c r="N366" s="98" t="n">
        <f aca="false">VLOOKUP($A366,Table,MATCH(N$4,Curves,0))</f>
        <v>0.02</v>
      </c>
      <c r="O366" s="99" t="n">
        <f aca="false">N366</f>
        <v>0.02</v>
      </c>
      <c r="P366" s="100"/>
      <c r="Q366" s="99" t="n">
        <f aca="false">O366+L366+I366</f>
        <v>4.0575</v>
      </c>
      <c r="R366" s="100"/>
      <c r="S366" s="35" t="n">
        <f aca="false">A367-A366</f>
        <v>31</v>
      </c>
      <c r="T366" s="101" t="n">
        <f aca="false">CHOOSE(F$3,A367+24,A366)</f>
        <v>47720</v>
      </c>
      <c r="U366" s="35" t="n">
        <f aca="false">T366-C$3</f>
        <v>10946</v>
      </c>
      <c r="V366" s="32" t="n">
        <f aca="false">VLOOKUP($A366,Table,MATCH(V$4,Curves,0))</f>
        <v>0.070859002456139</v>
      </c>
      <c r="W366" s="102" t="n">
        <f aca="false">1/(1+CHOOSE(F$3,(V367+($K$3/10000))/2,(V366+($K$3/10000))/2))^(2*U366/365.25)</f>
        <v>0.124085224276169</v>
      </c>
      <c r="X366" s="35" t="n">
        <f aca="false">IF(AND(mthbeg&lt;=A366,mthend&gt;=A366),1,0)</f>
        <v>0</v>
      </c>
      <c r="Y366" s="35" t="n">
        <f aca="false">S366*X366</f>
        <v>0</v>
      </c>
      <c r="AA366" s="89" t="n">
        <f aca="false">F366*G366</f>
        <v>0</v>
      </c>
      <c r="AB366" s="89" t="n">
        <f aca="false">$F366*H366</f>
        <v>0</v>
      </c>
      <c r="AC366" s="89" t="n">
        <f aca="false">$F366*I366</f>
        <v>0</v>
      </c>
      <c r="AD366" s="89" t="n">
        <f aca="false">$F366*J366</f>
        <v>0</v>
      </c>
      <c r="AE366" s="89" t="n">
        <f aca="false">$F366*K366</f>
        <v>0</v>
      </c>
      <c r="AF366" s="89" t="n">
        <f aca="false">$F366*L366</f>
        <v>0</v>
      </c>
      <c r="AG366" s="89" t="n">
        <f aca="false">$F366*M366</f>
        <v>0</v>
      </c>
      <c r="AH366" s="89" t="n">
        <f aca="false">$F366*N366</f>
        <v>0</v>
      </c>
      <c r="AI366" s="89" t="n">
        <f aca="false">F366*O366</f>
        <v>0</v>
      </c>
      <c r="AJ366" s="93"/>
      <c r="AK366" s="89" t="n">
        <f aca="false">CHOOSE($G$3,AB366-AC366,AC366-AB366)</f>
        <v>0</v>
      </c>
      <c r="AL366" s="89" t="n">
        <f aca="false">CHOOSE($G$3,AE366-AF366,AF366-AE366)</f>
        <v>0</v>
      </c>
      <c r="AM366" s="89" t="n">
        <f aca="false">CHOOSE($G$3,AH366-AI366,AI366-AH366)</f>
        <v>0</v>
      </c>
      <c r="AN366" s="103" t="n">
        <f aca="false">SUM(AK366:AM366)</f>
        <v>0</v>
      </c>
      <c r="AP366" s="89" t="n">
        <f aca="false">CHOOSE($G$3,AA366-AB366,AB366-AA366)</f>
        <v>0</v>
      </c>
      <c r="AQ366" s="89" t="n">
        <f aca="false">CHOOSE($G$3,AD366-AE366,AE366-AD366)</f>
        <v>0</v>
      </c>
      <c r="AR366" s="89" t="n">
        <f aca="false">CHOOSE($G$3,AG366-AH366,AH366-AG366)</f>
        <v>0</v>
      </c>
      <c r="AS366" s="103" t="n">
        <f aca="false">AP366+AQ366+AR366</f>
        <v>0</v>
      </c>
      <c r="AT366" s="103"/>
      <c r="AU366" s="90" t="n">
        <f aca="false">AS366+AN366</f>
        <v>0</v>
      </c>
      <c r="AW366" s="90" t="n">
        <f aca="false">AI366+AF366+AC366</f>
        <v>0</v>
      </c>
      <c r="AX366" s="104"/>
    </row>
    <row r="367" customFormat="false" ht="12" hidden="false" customHeight="true" outlineLevel="0" collapsed="false">
      <c r="A367" s="94" t="n">
        <f aca="false">EDATE(A366,1)</f>
        <v>47696</v>
      </c>
      <c r="B367" s="95" t="n">
        <f aca="false">VLOOKUP(MONTH(A367),Volumes,3)</f>
        <v>10000</v>
      </c>
      <c r="C367" s="96"/>
      <c r="D367" s="97" t="n">
        <f aca="false">B367+C367</f>
        <v>10000</v>
      </c>
      <c r="E367" s="84" t="n">
        <f aca="false">IF(X367=0,0,IF(AND(X367=1,$H$3=1),D367*S367,IF($H$3=2,D367,"N/A")))</f>
        <v>0</v>
      </c>
      <c r="F367" s="84" t="n">
        <f aca="false">E367*W367</f>
        <v>0</v>
      </c>
      <c r="G367" s="32" t="n">
        <f aca="false">VLOOKUP($A367,Table,MATCH(G$4,Curves,0))</f>
        <v>4.0375</v>
      </c>
      <c r="H367" s="98" t="n">
        <f aca="false">G367</f>
        <v>4.0375</v>
      </c>
      <c r="I367" s="99" t="n">
        <f aca="false">H367</f>
        <v>4.0375</v>
      </c>
      <c r="J367" s="32" t="n">
        <f aca="false">VLOOKUP($A367,Table,MATCH(J$4,Curves,0))</f>
        <v>0</v>
      </c>
      <c r="K367" s="98" t="n">
        <f aca="false">J367</f>
        <v>0</v>
      </c>
      <c r="L367" s="99" t="n">
        <f aca="false">K367</f>
        <v>0</v>
      </c>
      <c r="M367" s="32" t="n">
        <f aca="false">VLOOKUP($A367,Table,MATCH(M$4,Curves,0))</f>
        <v>0</v>
      </c>
      <c r="N367" s="98" t="n">
        <f aca="false">VLOOKUP($A367,Table,MATCH(N$4,Curves,0))</f>
        <v>0.02</v>
      </c>
      <c r="O367" s="99" t="n">
        <f aca="false">N367</f>
        <v>0.02</v>
      </c>
      <c r="P367" s="100"/>
      <c r="Q367" s="99" t="n">
        <f aca="false">O367+L367+I367</f>
        <v>4.0575</v>
      </c>
      <c r="R367" s="100"/>
      <c r="S367" s="35" t="n">
        <f aca="false">A368-A367</f>
        <v>31</v>
      </c>
      <c r="T367" s="101" t="n">
        <f aca="false">CHOOSE(F$3,A368+24,A367)</f>
        <v>47751</v>
      </c>
      <c r="U367" s="35" t="n">
        <f aca="false">T367-C$3</f>
        <v>10977</v>
      </c>
      <c r="V367" s="32" t="n">
        <f aca="false">VLOOKUP($A367,Table,MATCH(V$4,Curves,0))</f>
        <v>0.070859002456139</v>
      </c>
      <c r="W367" s="102" t="n">
        <f aca="false">1/(1+CHOOSE(F$3,(V368+($K$3/10000))/2,(V367+($K$3/10000))/2))^(2*U367/365.25)</f>
        <v>0.123354048706066</v>
      </c>
      <c r="X367" s="35" t="n">
        <f aca="false">IF(AND(mthbeg&lt;=A367,mthend&gt;=A367),1,0)</f>
        <v>0</v>
      </c>
      <c r="Y367" s="35" t="n">
        <f aca="false">S367*X367</f>
        <v>0</v>
      </c>
      <c r="AA367" s="89" t="n">
        <f aca="false">F367*G367</f>
        <v>0</v>
      </c>
      <c r="AB367" s="89" t="n">
        <f aca="false">$F367*H367</f>
        <v>0</v>
      </c>
      <c r="AC367" s="89" t="n">
        <f aca="false">$F367*I367</f>
        <v>0</v>
      </c>
      <c r="AD367" s="89" t="n">
        <f aca="false">$F367*J367</f>
        <v>0</v>
      </c>
      <c r="AE367" s="89" t="n">
        <f aca="false">$F367*K367</f>
        <v>0</v>
      </c>
      <c r="AF367" s="89" t="n">
        <f aca="false">$F367*L367</f>
        <v>0</v>
      </c>
      <c r="AG367" s="89" t="n">
        <f aca="false">$F367*M367</f>
        <v>0</v>
      </c>
      <c r="AH367" s="89" t="n">
        <f aca="false">$F367*N367</f>
        <v>0</v>
      </c>
      <c r="AI367" s="89" t="n">
        <f aca="false">F367*O367</f>
        <v>0</v>
      </c>
      <c r="AJ367" s="93"/>
      <c r="AK367" s="89" t="n">
        <f aca="false">CHOOSE($G$3,AB367-AC367,AC367-AB367)</f>
        <v>0</v>
      </c>
      <c r="AL367" s="89" t="n">
        <f aca="false">CHOOSE($G$3,AE367-AF367,AF367-AE367)</f>
        <v>0</v>
      </c>
      <c r="AM367" s="89" t="n">
        <f aca="false">CHOOSE($G$3,AH367-AI367,AI367-AH367)</f>
        <v>0</v>
      </c>
      <c r="AN367" s="103" t="n">
        <f aca="false">SUM(AK367:AM367)</f>
        <v>0</v>
      </c>
      <c r="AP367" s="89" t="n">
        <f aca="false">CHOOSE($G$3,AA367-AB367,AB367-AA367)</f>
        <v>0</v>
      </c>
      <c r="AQ367" s="89" t="n">
        <f aca="false">CHOOSE($G$3,AD367-AE367,AE367-AD367)</f>
        <v>0</v>
      </c>
      <c r="AR367" s="89" t="n">
        <f aca="false">CHOOSE($G$3,AG367-AH367,AH367-AG367)</f>
        <v>0</v>
      </c>
      <c r="AS367" s="103" t="n">
        <f aca="false">AP367+AQ367+AR367</f>
        <v>0</v>
      </c>
      <c r="AT367" s="103"/>
      <c r="AU367" s="90" t="n">
        <f aca="false">AS367+AN367</f>
        <v>0</v>
      </c>
      <c r="AW367" s="90" t="n">
        <f aca="false">AI367+AF367+AC367</f>
        <v>0</v>
      </c>
      <c r="AX367" s="104"/>
    </row>
    <row r="368" customFormat="false" ht="12" hidden="false" customHeight="true" outlineLevel="0" collapsed="false">
      <c r="A368" s="94" t="n">
        <f aca="false">EDATE(A367,1)</f>
        <v>47727</v>
      </c>
      <c r="B368" s="95" t="n">
        <f aca="false">VLOOKUP(MONTH(A368),Volumes,3)</f>
        <v>10000</v>
      </c>
      <c r="C368" s="96"/>
      <c r="D368" s="97" t="n">
        <f aca="false">B368+C368</f>
        <v>10000</v>
      </c>
      <c r="E368" s="84" t="n">
        <f aca="false">IF(X368=0,0,IF(AND(X368=1,$H$3=1),D368*S368,IF($H$3=2,D368,"N/A")))</f>
        <v>0</v>
      </c>
      <c r="F368" s="84" t="n">
        <f aca="false">E368*W368</f>
        <v>0</v>
      </c>
      <c r="G368" s="32" t="n">
        <f aca="false">VLOOKUP($A368,Table,MATCH(G$4,Curves,0))</f>
        <v>4.0375</v>
      </c>
      <c r="H368" s="98" t="n">
        <f aca="false">G368</f>
        <v>4.0375</v>
      </c>
      <c r="I368" s="99" t="n">
        <f aca="false">H368</f>
        <v>4.0375</v>
      </c>
      <c r="J368" s="32" t="n">
        <f aca="false">VLOOKUP($A368,Table,MATCH(J$4,Curves,0))</f>
        <v>0</v>
      </c>
      <c r="K368" s="98" t="n">
        <f aca="false">J368</f>
        <v>0</v>
      </c>
      <c r="L368" s="99" t="n">
        <f aca="false">K368</f>
        <v>0</v>
      </c>
      <c r="M368" s="32" t="n">
        <f aca="false">VLOOKUP($A368,Table,MATCH(M$4,Curves,0))</f>
        <v>0</v>
      </c>
      <c r="N368" s="98" t="n">
        <f aca="false">VLOOKUP($A368,Table,MATCH(N$4,Curves,0))</f>
        <v>0.02</v>
      </c>
      <c r="O368" s="99" t="n">
        <f aca="false">N368</f>
        <v>0.02</v>
      </c>
      <c r="P368" s="100"/>
      <c r="Q368" s="99" t="n">
        <f aca="false">O368+L368+I368</f>
        <v>4.0575</v>
      </c>
      <c r="R368" s="100"/>
      <c r="S368" s="35" t="n">
        <f aca="false">A369-A368</f>
        <v>30</v>
      </c>
      <c r="T368" s="101" t="n">
        <f aca="false">CHOOSE(F$3,A369+24,A368)</f>
        <v>47781</v>
      </c>
      <c r="U368" s="35" t="n">
        <f aca="false">T368-C$3</f>
        <v>11007</v>
      </c>
      <c r="V368" s="32" t="n">
        <f aca="false">VLOOKUP($A368,Table,MATCH(V$4,Curves,0))</f>
        <v>0.070859002456139</v>
      </c>
      <c r="W368" s="102" t="n">
        <f aca="false">1/(1+CHOOSE(F$3,(V369+($K$3/10000))/2,(V368+($K$3/10000))/2))^(2*U368/365.25)</f>
        <v>0.122650561944201</v>
      </c>
      <c r="X368" s="35" t="n">
        <f aca="false">IF(AND(mthbeg&lt;=A368,mthend&gt;=A368),1,0)</f>
        <v>0</v>
      </c>
      <c r="Y368" s="35" t="n">
        <f aca="false">S368*X368</f>
        <v>0</v>
      </c>
      <c r="AA368" s="89" t="n">
        <f aca="false">F368*G368</f>
        <v>0</v>
      </c>
      <c r="AB368" s="89" t="n">
        <f aca="false">$F368*H368</f>
        <v>0</v>
      </c>
      <c r="AC368" s="89" t="n">
        <f aca="false">$F368*I368</f>
        <v>0</v>
      </c>
      <c r="AD368" s="89" t="n">
        <f aca="false">$F368*J368</f>
        <v>0</v>
      </c>
      <c r="AE368" s="89" t="n">
        <f aca="false">$F368*K368</f>
        <v>0</v>
      </c>
      <c r="AF368" s="89" t="n">
        <f aca="false">$F368*L368</f>
        <v>0</v>
      </c>
      <c r="AG368" s="89" t="n">
        <f aca="false">$F368*M368</f>
        <v>0</v>
      </c>
      <c r="AH368" s="89" t="n">
        <f aca="false">$F368*N368</f>
        <v>0</v>
      </c>
      <c r="AI368" s="89" t="n">
        <f aca="false">F368*O368</f>
        <v>0</v>
      </c>
      <c r="AJ368" s="93"/>
      <c r="AK368" s="89" t="n">
        <f aca="false">CHOOSE($G$3,AB368-AC368,AC368-AB368)</f>
        <v>0</v>
      </c>
      <c r="AL368" s="89" t="n">
        <f aca="false">CHOOSE($G$3,AE368-AF368,AF368-AE368)</f>
        <v>0</v>
      </c>
      <c r="AM368" s="89" t="n">
        <f aca="false">CHOOSE($G$3,AH368-AI368,AI368-AH368)</f>
        <v>0</v>
      </c>
      <c r="AN368" s="103" t="n">
        <f aca="false">SUM(AK368:AM368)</f>
        <v>0</v>
      </c>
      <c r="AP368" s="89" t="n">
        <f aca="false">CHOOSE($G$3,AA368-AB368,AB368-AA368)</f>
        <v>0</v>
      </c>
      <c r="AQ368" s="89" t="n">
        <f aca="false">CHOOSE($G$3,AD368-AE368,AE368-AD368)</f>
        <v>0</v>
      </c>
      <c r="AR368" s="89" t="n">
        <f aca="false">CHOOSE($G$3,AG368-AH368,AH368-AG368)</f>
        <v>0</v>
      </c>
      <c r="AS368" s="103" t="n">
        <f aca="false">AP368+AQ368+AR368</f>
        <v>0</v>
      </c>
      <c r="AT368" s="103"/>
      <c r="AU368" s="90" t="n">
        <f aca="false">AS368+AN368</f>
        <v>0</v>
      </c>
      <c r="AW368" s="90" t="n">
        <f aca="false">AI368+AF368+AC368</f>
        <v>0</v>
      </c>
      <c r="AX368" s="104"/>
    </row>
    <row r="369" customFormat="false" ht="12" hidden="false" customHeight="true" outlineLevel="0" collapsed="false">
      <c r="A369" s="94" t="n">
        <f aca="false">EDATE(A368,1)</f>
        <v>47757</v>
      </c>
      <c r="B369" s="95" t="n">
        <f aca="false">VLOOKUP(MONTH(A369),Volumes,3)</f>
        <v>10000</v>
      </c>
      <c r="C369" s="96"/>
      <c r="D369" s="97" t="n">
        <f aca="false">B369+C369</f>
        <v>10000</v>
      </c>
      <c r="E369" s="84" t="n">
        <f aca="false">IF(X369=0,0,IF(AND(X369=1,$H$3=1),D369*S369,IF($H$3=2,D369,"N/A")))</f>
        <v>0</v>
      </c>
      <c r="F369" s="84" t="n">
        <f aca="false">E369*W369</f>
        <v>0</v>
      </c>
      <c r="G369" s="32" t="n">
        <f aca="false">VLOOKUP($A369,Table,MATCH(G$4,Curves,0))</f>
        <v>4.0375</v>
      </c>
      <c r="H369" s="98" t="n">
        <f aca="false">G369</f>
        <v>4.0375</v>
      </c>
      <c r="I369" s="99" t="n">
        <f aca="false">H369</f>
        <v>4.0375</v>
      </c>
      <c r="J369" s="32" t="n">
        <f aca="false">VLOOKUP($A369,Table,MATCH(J$4,Curves,0))</f>
        <v>0</v>
      </c>
      <c r="K369" s="98" t="n">
        <f aca="false">J369</f>
        <v>0</v>
      </c>
      <c r="L369" s="99" t="n">
        <f aca="false">K369</f>
        <v>0</v>
      </c>
      <c r="M369" s="32" t="n">
        <f aca="false">VLOOKUP($A369,Table,MATCH(M$4,Curves,0))</f>
        <v>0</v>
      </c>
      <c r="N369" s="98" t="n">
        <f aca="false">VLOOKUP($A369,Table,MATCH(N$4,Curves,0))</f>
        <v>0.02</v>
      </c>
      <c r="O369" s="99" t="n">
        <f aca="false">N369</f>
        <v>0.02</v>
      </c>
      <c r="P369" s="100"/>
      <c r="Q369" s="99" t="n">
        <f aca="false">O369+L369+I369</f>
        <v>4.0575</v>
      </c>
      <c r="R369" s="100"/>
      <c r="S369" s="35" t="n">
        <f aca="false">A370-A369</f>
        <v>31</v>
      </c>
      <c r="T369" s="101" t="n">
        <f aca="false">CHOOSE(F$3,A370+24,A369)</f>
        <v>47812</v>
      </c>
      <c r="U369" s="35" t="n">
        <f aca="false">T369-C$3</f>
        <v>11038</v>
      </c>
      <c r="V369" s="32" t="n">
        <f aca="false">VLOOKUP($A369,Table,MATCH(V$4,Curves,0))</f>
        <v>0.070859002456139</v>
      </c>
      <c r="W369" s="102" t="n">
        <f aca="false">1/(1+CHOOSE(F$3,(V370+($K$3/10000))/2,(V369+($K$3/10000))/2))^(2*U369/365.25)</f>
        <v>0.121927840161038</v>
      </c>
      <c r="X369" s="35" t="n">
        <f aca="false">IF(AND(mthbeg&lt;=A369,mthend&gt;=A369),1,0)</f>
        <v>0</v>
      </c>
      <c r="Y369" s="35" t="n">
        <f aca="false">S369*X369</f>
        <v>0</v>
      </c>
      <c r="AA369" s="89" t="n">
        <f aca="false">F369*G369</f>
        <v>0</v>
      </c>
      <c r="AB369" s="89" t="n">
        <f aca="false">$F369*H369</f>
        <v>0</v>
      </c>
      <c r="AC369" s="89" t="n">
        <f aca="false">$F369*I369</f>
        <v>0</v>
      </c>
      <c r="AD369" s="89" t="n">
        <f aca="false">$F369*J369</f>
        <v>0</v>
      </c>
      <c r="AE369" s="89" t="n">
        <f aca="false">$F369*K369</f>
        <v>0</v>
      </c>
      <c r="AF369" s="89" t="n">
        <f aca="false">$F369*L369</f>
        <v>0</v>
      </c>
      <c r="AG369" s="89" t="n">
        <f aca="false">$F369*M369</f>
        <v>0</v>
      </c>
      <c r="AH369" s="89" t="n">
        <f aca="false">$F369*N369</f>
        <v>0</v>
      </c>
      <c r="AI369" s="89" t="n">
        <f aca="false">F369*O369</f>
        <v>0</v>
      </c>
      <c r="AJ369" s="93"/>
      <c r="AK369" s="89" t="n">
        <f aca="false">CHOOSE($G$3,AB369-AC369,AC369-AB369)</f>
        <v>0</v>
      </c>
      <c r="AL369" s="89" t="n">
        <f aca="false">CHOOSE($G$3,AE369-AF369,AF369-AE369)</f>
        <v>0</v>
      </c>
      <c r="AM369" s="89" t="n">
        <f aca="false">CHOOSE($G$3,AH369-AI369,AI369-AH369)</f>
        <v>0</v>
      </c>
      <c r="AN369" s="103" t="n">
        <f aca="false">SUM(AK369:AM369)</f>
        <v>0</v>
      </c>
      <c r="AP369" s="89" t="n">
        <f aca="false">CHOOSE($G$3,AA369-AB369,AB369-AA369)</f>
        <v>0</v>
      </c>
      <c r="AQ369" s="89" t="n">
        <f aca="false">CHOOSE($G$3,AD369-AE369,AE369-AD369)</f>
        <v>0</v>
      </c>
      <c r="AR369" s="89" t="n">
        <f aca="false">CHOOSE($G$3,AG369-AH369,AH369-AG369)</f>
        <v>0</v>
      </c>
      <c r="AS369" s="103" t="n">
        <f aca="false">AP369+AQ369+AR369</f>
        <v>0</v>
      </c>
      <c r="AT369" s="103"/>
      <c r="AU369" s="106" t="n">
        <f aca="false">AS369+AN369</f>
        <v>0</v>
      </c>
      <c r="AW369" s="106" t="n">
        <f aca="false">AI369+AF369+AC369</f>
        <v>0</v>
      </c>
      <c r="AX369" s="104"/>
    </row>
    <row r="370" customFormat="false" ht="12.75" hidden="false" customHeight="false" outlineLevel="0" collapsed="false">
      <c r="A370" s="94" t="n">
        <f aca="false">EDATE(A369,1)</f>
        <v>47788</v>
      </c>
      <c r="V370" s="32" t="n">
        <f aca="false">VLOOKUP($A370,Table,MATCH(V$4,Curves,0))</f>
        <v>0.070859002456139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4" width="14.14"/>
    <col collapsed="false" customWidth="true" hidden="false" outlineLevel="0" max="2" min="2" style="34" width="14.56"/>
    <col collapsed="false" customWidth="true" hidden="false" outlineLevel="0" max="4" min="3" style="34" width="16.42"/>
    <col collapsed="false" customWidth="true" hidden="false" outlineLevel="0" max="5" min="5" style="34" width="14.85"/>
    <col collapsed="false" customWidth="true" hidden="false" outlineLevel="0" max="6" min="6" style="34" width="13.85"/>
    <col collapsed="false" customWidth="true" hidden="false" outlineLevel="0" max="7" min="7" style="34" width="10.71"/>
    <col collapsed="false" customWidth="true" hidden="false" outlineLevel="0" max="9" min="8" style="34" width="18.14"/>
    <col collapsed="false" customWidth="true" hidden="false" outlineLevel="0" max="10" min="10" style="34" width="22.56"/>
    <col collapsed="false" customWidth="true" hidden="false" outlineLevel="0" max="12" min="11" style="34" width="15.99"/>
    <col collapsed="false" customWidth="true" hidden="false" outlineLevel="0" max="13" min="13" style="34" width="24.99"/>
    <col collapsed="false" customWidth="true" hidden="false" outlineLevel="0" max="14" min="14" style="34" width="14.56"/>
    <col collapsed="false" customWidth="true" hidden="false" outlineLevel="0" max="15" min="15" style="34" width="15.41"/>
    <col collapsed="false" customWidth="true" hidden="false" outlineLevel="0" max="16" min="16" style="34" width="3.14"/>
    <col collapsed="false" customWidth="true" hidden="false" outlineLevel="0" max="17" min="17" style="34" width="15.41"/>
    <col collapsed="false" customWidth="true" hidden="false" outlineLevel="0" max="18" min="18" style="34" width="3.14"/>
    <col collapsed="false" customWidth="true" hidden="false" outlineLevel="0" max="25" min="19" style="35" width="10.71"/>
    <col collapsed="false" customWidth="true" hidden="false" outlineLevel="0" max="26" min="26" style="34" width="4.28"/>
    <col collapsed="false" customWidth="true" hidden="false" outlineLevel="0" max="27" min="27" style="34" width="12.28"/>
    <col collapsed="false" customWidth="true" hidden="false" outlineLevel="0" max="28" min="28" style="34" width="18.85"/>
    <col collapsed="false" customWidth="true" hidden="false" outlineLevel="0" max="29" min="29" style="34" width="15.85"/>
    <col collapsed="false" customWidth="true" hidden="false" outlineLevel="0" max="30" min="30" style="34" width="17.14"/>
    <col collapsed="false" customWidth="true" hidden="false" outlineLevel="0" max="31" min="31" style="34" width="20.56"/>
    <col collapsed="false" customWidth="true" hidden="false" outlineLevel="0" max="32" min="32" style="34" width="20.7"/>
    <col collapsed="false" customWidth="true" hidden="false" outlineLevel="0" max="33" min="33" style="34" width="14.28"/>
    <col collapsed="false" customWidth="true" hidden="false" outlineLevel="0" max="34" min="34" style="34" width="16.42"/>
    <col collapsed="false" customWidth="true" hidden="false" outlineLevel="0" max="35" min="35" style="34" width="15.13"/>
    <col collapsed="false" customWidth="true" hidden="false" outlineLevel="0" max="36" min="36" style="36" width="6.56"/>
    <col collapsed="false" customWidth="true" hidden="false" outlineLevel="0" max="38" min="37" style="34" width="15.13"/>
    <col collapsed="false" customWidth="true" hidden="false" outlineLevel="0" max="39" min="39" style="34" width="16.84"/>
    <col collapsed="false" customWidth="true" hidden="false" outlineLevel="0" max="40" min="40" style="34" width="15.99"/>
    <col collapsed="false" customWidth="true" hidden="false" outlineLevel="0" max="41" min="41" style="0" width="5.85"/>
    <col collapsed="false" customWidth="true" hidden="false" outlineLevel="0" max="43" min="42" style="34" width="15.13"/>
    <col collapsed="false" customWidth="true" hidden="false" outlineLevel="0" max="44" min="44" style="34" width="16.84"/>
    <col collapsed="false" customWidth="true" hidden="false" outlineLevel="0" max="45" min="45" style="34" width="15.99"/>
    <col collapsed="false" customWidth="true" hidden="false" outlineLevel="0" max="46" min="46" style="34" width="6.28"/>
    <col collapsed="false" customWidth="true" hidden="false" outlineLevel="0" max="47" min="47" style="34" width="18.41"/>
    <col collapsed="false" customWidth="true" hidden="false" outlineLevel="0" max="48" min="48" style="34" width="3.85"/>
    <col collapsed="false" customWidth="true" hidden="false" outlineLevel="0" max="49" min="49" style="34" width="18.41"/>
    <col collapsed="false" customWidth="false" hidden="false" outlineLevel="0" max="257" min="50" style="34" width="9.14"/>
  </cols>
  <sheetData>
    <row r="1" customFormat="false" ht="13.5" hidden="false" customHeight="false" outlineLevel="0" collapsed="false">
      <c r="A1" s="37"/>
      <c r="B1" s="38" t="s">
        <v>96</v>
      </c>
      <c r="C1" s="39"/>
      <c r="D1" s="39"/>
      <c r="E1" s="0"/>
      <c r="H1" s="40" t="s">
        <v>55</v>
      </c>
      <c r="I1" s="40" t="s">
        <v>56</v>
      </c>
      <c r="J1" s="41" t="s">
        <v>13</v>
      </c>
      <c r="K1" s="41" t="s">
        <v>57</v>
      </c>
      <c r="L1" s="42" t="s">
        <v>58</v>
      </c>
      <c r="M1" s="43"/>
      <c r="AA1" s="44"/>
      <c r="AB1" s="45"/>
      <c r="AC1" s="44"/>
      <c r="AD1" s="44"/>
      <c r="AE1" s="45"/>
      <c r="AF1" s="44"/>
      <c r="AG1" s="46"/>
    </row>
    <row r="2" customFormat="false" ht="12.75" hidden="false" customHeight="false" outlineLevel="0" collapsed="false">
      <c r="A2" s="40" t="s">
        <v>59</v>
      </c>
      <c r="B2" s="47" t="s">
        <v>60</v>
      </c>
      <c r="C2" s="47" t="s">
        <v>61</v>
      </c>
      <c r="D2" s="48" t="s">
        <v>62</v>
      </c>
      <c r="E2" s="47" t="s">
        <v>15</v>
      </c>
      <c r="F2" s="47" t="s">
        <v>63</v>
      </c>
      <c r="G2" s="47" t="s">
        <v>64</v>
      </c>
      <c r="H2" s="49" t="s">
        <v>65</v>
      </c>
      <c r="I2" s="50" t="s">
        <v>66</v>
      </c>
      <c r="J2" s="51" t="s">
        <v>66</v>
      </c>
      <c r="K2" s="51" t="s">
        <v>67</v>
      </c>
      <c r="L2" s="52"/>
      <c r="AA2" s="44"/>
      <c r="AB2" s="44"/>
      <c r="AC2" s="44"/>
      <c r="AD2" s="44"/>
      <c r="AE2" s="44"/>
      <c r="AF2" s="44"/>
      <c r="AG2" s="44"/>
      <c r="AN2" s="16" t="s">
        <v>68</v>
      </c>
      <c r="AS2" s="16" t="s">
        <v>69</v>
      </c>
    </row>
    <row r="3" customFormat="false" ht="13.5" hidden="false" customHeight="false" outlineLevel="0" collapsed="false">
      <c r="A3" s="53" t="n">
        <f aca="false">Summary!B19</f>
        <v>36831</v>
      </c>
      <c r="B3" s="54" t="n">
        <f aca="false">Summary!C19</f>
        <v>38626</v>
      </c>
      <c r="C3" s="55" t="n">
        <f aca="false">Summary!C4</f>
        <v>36774</v>
      </c>
      <c r="D3" s="55" t="n">
        <f aca="true">IF(WEEKDAY(TODAY())=2,TODAY()-3,TODAY()-1)</f>
        <v>45925</v>
      </c>
      <c r="E3" s="56" t="str">
        <f aca="false">CONCATENATE(INT(X8/12)," Y - ",X8-INT(X8/12)*12," M")</f>
        <v>5 Y - 0 M</v>
      </c>
      <c r="F3" s="57" t="n">
        <v>1</v>
      </c>
      <c r="G3" s="57" t="n">
        <v>2</v>
      </c>
      <c r="H3" s="58" t="n">
        <v>1</v>
      </c>
      <c r="I3" s="59" t="s">
        <v>97</v>
      </c>
      <c r="J3" s="59" t="s">
        <v>97</v>
      </c>
      <c r="K3" s="59" t="n">
        <v>0</v>
      </c>
      <c r="L3" s="60"/>
      <c r="AA3" s="44"/>
      <c r="AD3" s="44"/>
    </row>
    <row r="4" customFormat="false" ht="12.75" hidden="false" customHeight="false" outlineLevel="0" collapsed="false">
      <c r="A4" s="61"/>
      <c r="B4" s="61"/>
      <c r="C4" s="61"/>
      <c r="D4" s="61" t="s">
        <v>71</v>
      </c>
      <c r="E4" s="61" t="s">
        <v>72</v>
      </c>
      <c r="F4" s="61" t="s">
        <v>73</v>
      </c>
      <c r="G4" s="62" t="s">
        <v>39</v>
      </c>
      <c r="H4" s="63"/>
      <c r="I4" s="63"/>
      <c r="J4" s="62" t="str">
        <f aca="false">CONCATENATE(I3,"-","D")</f>
        <v>IF-SONAT/LA-D</v>
      </c>
      <c r="K4" s="63" t="str">
        <f aca="false">I3</f>
        <v>IF-SONAT/LA</v>
      </c>
      <c r="L4" s="63" t="str">
        <f aca="false">I3</f>
        <v>IF-SONAT/LA</v>
      </c>
      <c r="M4" s="62" t="str">
        <f aca="false">CONCATENATE(J3,"-","I")</f>
        <v>IF-SONAT/LA-I</v>
      </c>
      <c r="N4" s="63" t="s">
        <v>52</v>
      </c>
      <c r="O4" s="63" t="str">
        <f aca="false">J3</f>
        <v>IF-SONAT/LA</v>
      </c>
      <c r="Q4" s="63" t="str">
        <f aca="false">K4</f>
        <v>IF-SONAT/LA</v>
      </c>
      <c r="S4" s="64"/>
      <c r="T4" s="64"/>
      <c r="U4" s="64" t="s">
        <v>74</v>
      </c>
      <c r="V4" s="62" t="s">
        <v>42</v>
      </c>
      <c r="W4" s="64"/>
      <c r="X4" s="64"/>
      <c r="Y4" s="64"/>
      <c r="AA4" s="65"/>
      <c r="AB4" s="65"/>
      <c r="AC4" s="65"/>
      <c r="AD4" s="65" t="str">
        <f aca="false">K4</f>
        <v>IF-SONAT/LA</v>
      </c>
      <c r="AE4" s="65" t="str">
        <f aca="false">AD4</f>
        <v>IF-SONAT/LA</v>
      </c>
      <c r="AF4" s="65" t="str">
        <f aca="false">AE4</f>
        <v>IF-SONAT/LA</v>
      </c>
      <c r="AG4" s="65" t="str">
        <f aca="false">AF4</f>
        <v>IF-SONAT/LA</v>
      </c>
      <c r="AH4" s="65" t="str">
        <f aca="false">AG4</f>
        <v>IF-SONAT/LA</v>
      </c>
      <c r="AI4" s="65" t="str">
        <f aca="false">AH4</f>
        <v>IF-SONAT/LA</v>
      </c>
      <c r="AJ4" s="66"/>
      <c r="AK4" s="67" t="s">
        <v>75</v>
      </c>
      <c r="AL4" s="67" t="s">
        <v>76</v>
      </c>
      <c r="AM4" s="67" t="s">
        <v>77</v>
      </c>
      <c r="AN4" s="67" t="s">
        <v>71</v>
      </c>
      <c r="AP4" s="67" t="s">
        <v>75</v>
      </c>
      <c r="AQ4" s="67" t="s">
        <v>56</v>
      </c>
      <c r="AR4" s="67" t="s">
        <v>77</v>
      </c>
      <c r="AS4" s="67" t="s">
        <v>71</v>
      </c>
      <c r="AT4" s="68"/>
      <c r="AU4" s="69"/>
      <c r="AW4" s="69"/>
    </row>
    <row r="5" customFormat="false" ht="12.75" hidden="false" customHeight="false" outlineLevel="0" collapsed="false">
      <c r="A5" s="61" t="s">
        <v>78</v>
      </c>
      <c r="B5" s="61" t="s">
        <v>79</v>
      </c>
      <c r="C5" s="61"/>
      <c r="D5" s="61" t="s">
        <v>79</v>
      </c>
      <c r="E5" s="61" t="s">
        <v>79</v>
      </c>
      <c r="F5" s="61" t="s">
        <v>79</v>
      </c>
      <c r="G5" s="61" t="s">
        <v>80</v>
      </c>
      <c r="H5" s="61" t="s">
        <v>80</v>
      </c>
      <c r="I5" s="61" t="s">
        <v>80</v>
      </c>
      <c r="J5" s="61" t="s">
        <v>56</v>
      </c>
      <c r="K5" s="61" t="s">
        <v>56</v>
      </c>
      <c r="L5" s="61" t="s">
        <v>56</v>
      </c>
      <c r="M5" s="61" t="s">
        <v>13</v>
      </c>
      <c r="N5" s="61" t="s">
        <v>13</v>
      </c>
      <c r="O5" s="61" t="s">
        <v>13</v>
      </c>
      <c r="Q5" s="61" t="s">
        <v>81</v>
      </c>
      <c r="S5" s="70" t="s">
        <v>82</v>
      </c>
      <c r="T5" s="70" t="s">
        <v>83</v>
      </c>
      <c r="U5" s="70" t="s">
        <v>83</v>
      </c>
      <c r="V5" s="71" t="s">
        <v>84</v>
      </c>
      <c r="W5" s="70" t="s">
        <v>83</v>
      </c>
      <c r="X5" s="70" t="s">
        <v>85</v>
      </c>
      <c r="Y5" s="70" t="s">
        <v>85</v>
      </c>
      <c r="AA5" s="72" t="str">
        <f aca="false">G5</f>
        <v>Nymex</v>
      </c>
      <c r="AB5" s="72" t="str">
        <f aca="false">H5</f>
        <v>Nymex</v>
      </c>
      <c r="AC5" s="72" t="str">
        <f aca="false">I5</f>
        <v>Nymex</v>
      </c>
      <c r="AD5" s="72" t="str">
        <f aca="false">J5</f>
        <v>Basis</v>
      </c>
      <c r="AE5" s="72" t="str">
        <f aca="false">K5</f>
        <v>Basis</v>
      </c>
      <c r="AF5" s="72" t="str">
        <f aca="false">L5</f>
        <v>Basis</v>
      </c>
      <c r="AG5" s="72" t="str">
        <f aca="false">M5</f>
        <v>Index</v>
      </c>
      <c r="AH5" s="72" t="str">
        <f aca="false">N5</f>
        <v>Index</v>
      </c>
      <c r="AI5" s="72" t="str">
        <f aca="false">O5</f>
        <v>Index</v>
      </c>
      <c r="AJ5" s="66"/>
      <c r="AK5" s="73" t="str">
        <f aca="false">CHOOSE(G3,"Bid-Contract","Contract-Offer")</f>
        <v>Contract-Offer</v>
      </c>
      <c r="AL5" s="73" t="str">
        <f aca="false">AK5</f>
        <v>Contract-Offer</v>
      </c>
      <c r="AM5" s="73" t="str">
        <f aca="false">AK5</f>
        <v>Contract-Offer</v>
      </c>
      <c r="AN5" s="73" t="str">
        <f aca="false">AK5</f>
        <v>Contract-Offer</v>
      </c>
      <c r="AP5" s="73" t="str">
        <f aca="false">CHOOSE(G3,"Mid-Bid","Offer-Mid")</f>
        <v>Offer-Mid</v>
      </c>
      <c r="AQ5" s="73" t="str">
        <f aca="false">AP5</f>
        <v>Offer-Mid</v>
      </c>
      <c r="AR5" s="73" t="str">
        <f aca="false">AP5</f>
        <v>Offer-Mid</v>
      </c>
      <c r="AS5" s="73" t="str">
        <f aca="false">AP5</f>
        <v>Offer-Mid</v>
      </c>
      <c r="AT5" s="68"/>
      <c r="AU5" s="74" t="s">
        <v>71</v>
      </c>
      <c r="AW5" s="74" t="s">
        <v>71</v>
      </c>
    </row>
    <row r="6" customFormat="false" ht="12.75" hidden="false" customHeight="false" outlineLevel="0" collapsed="false">
      <c r="A6" s="75" t="s">
        <v>35</v>
      </c>
      <c r="B6" s="75" t="s">
        <v>86</v>
      </c>
      <c r="C6" s="75"/>
      <c r="D6" s="75" t="s">
        <v>86</v>
      </c>
      <c r="E6" s="75" t="s">
        <v>16</v>
      </c>
      <c r="F6" s="75" t="s">
        <v>16</v>
      </c>
      <c r="G6" s="75" t="s">
        <v>87</v>
      </c>
      <c r="H6" s="75" t="str">
        <f aca="false">CHOOSE(G3,"Bid","Offer")</f>
        <v>Offer</v>
      </c>
      <c r="I6" s="75" t="s">
        <v>88</v>
      </c>
      <c r="J6" s="75" t="s">
        <v>87</v>
      </c>
      <c r="K6" s="75" t="str">
        <f aca="false">H6</f>
        <v>Offer</v>
      </c>
      <c r="L6" s="75" t="s">
        <v>88</v>
      </c>
      <c r="M6" s="75" t="s">
        <v>87</v>
      </c>
      <c r="N6" s="75" t="str">
        <f aca="false">K6</f>
        <v>Offer</v>
      </c>
      <c r="O6" s="75" t="s">
        <v>88</v>
      </c>
      <c r="Q6" s="75" t="s">
        <v>88</v>
      </c>
      <c r="S6" s="76" t="s">
        <v>89</v>
      </c>
      <c r="T6" s="76" t="s">
        <v>14</v>
      </c>
      <c r="U6" s="76" t="s">
        <v>89</v>
      </c>
      <c r="V6" s="77" t="s">
        <v>90</v>
      </c>
      <c r="W6" s="76" t="s">
        <v>91</v>
      </c>
      <c r="X6" s="76" t="s">
        <v>92</v>
      </c>
      <c r="Y6" s="76" t="s">
        <v>89</v>
      </c>
      <c r="AA6" s="78" t="str">
        <f aca="false">G6</f>
        <v>Mid</v>
      </c>
      <c r="AB6" s="78" t="str">
        <f aca="false">H6</f>
        <v>Offer</v>
      </c>
      <c r="AC6" s="78" t="str">
        <f aca="false">I6</f>
        <v>Contract</v>
      </c>
      <c r="AD6" s="78" t="str">
        <f aca="false">J6</f>
        <v>Mid</v>
      </c>
      <c r="AE6" s="78" t="str">
        <f aca="false">K6</f>
        <v>Offer</v>
      </c>
      <c r="AF6" s="78" t="str">
        <f aca="false">L6</f>
        <v>Contract</v>
      </c>
      <c r="AG6" s="78" t="str">
        <f aca="false">M6</f>
        <v>Mid</v>
      </c>
      <c r="AH6" s="78" t="str">
        <f aca="false">N6</f>
        <v>Offer</v>
      </c>
      <c r="AI6" s="78" t="str">
        <f aca="false">O6</f>
        <v>Contract</v>
      </c>
      <c r="AJ6" s="66"/>
      <c r="AK6" s="79" t="s">
        <v>93</v>
      </c>
      <c r="AL6" s="79" t="s">
        <v>93</v>
      </c>
      <c r="AM6" s="79" t="s">
        <v>93</v>
      </c>
      <c r="AN6" s="79" t="s">
        <v>93</v>
      </c>
      <c r="AP6" s="79" t="s">
        <v>93</v>
      </c>
      <c r="AQ6" s="79" t="s">
        <v>93</v>
      </c>
      <c r="AR6" s="79" t="s">
        <v>93</v>
      </c>
      <c r="AS6" s="79" t="s">
        <v>93</v>
      </c>
      <c r="AT6" s="68"/>
      <c r="AU6" s="74" t="s">
        <v>94</v>
      </c>
      <c r="AW6" s="74" t="s">
        <v>88</v>
      </c>
    </row>
    <row r="7" customFormat="false" ht="13.5" hidden="false" customHeight="false" outlineLevel="0" collapsed="false">
      <c r="A7" s="80"/>
      <c r="B7" s="80"/>
      <c r="C7" s="80"/>
      <c r="D7" s="80"/>
      <c r="U7" s="81"/>
      <c r="AU7" s="82"/>
      <c r="AW7" s="82"/>
    </row>
    <row r="8" customFormat="false" ht="13.5" hidden="false" customHeight="false" outlineLevel="0" collapsed="false">
      <c r="A8" s="83" t="s">
        <v>95</v>
      </c>
      <c r="B8" s="84"/>
      <c r="C8" s="84"/>
      <c r="D8" s="84" t="n">
        <f aca="false">SUM(D10:D370)</f>
        <v>3600000</v>
      </c>
      <c r="E8" s="84" t="n">
        <f aca="false">SUM(E10:E370)</f>
        <v>18260000</v>
      </c>
      <c r="F8" s="84" t="n">
        <f aca="false">SUM(F10:F370)</f>
        <v>15180007.4664327</v>
      </c>
      <c r="G8" s="85" t="n">
        <f aca="false">AA8/$F$8</f>
        <v>3.28467150826952</v>
      </c>
      <c r="H8" s="85" t="n">
        <f aca="false">AB8/$F$8</f>
        <v>3.28467150826952</v>
      </c>
      <c r="I8" s="85" t="n">
        <f aca="false">AC8/$F$8</f>
        <v>3.28467150826952</v>
      </c>
      <c r="J8" s="85" t="n">
        <f aca="false">AD8/$F$8</f>
        <v>-0.00833809543394705</v>
      </c>
      <c r="K8" s="85" t="n">
        <f aca="false">AE8/$F$8</f>
        <v>-0.00833809543394705</v>
      </c>
      <c r="L8" s="85" t="n">
        <f aca="false">AF8/$F$8</f>
        <v>-0.00833809543394705</v>
      </c>
      <c r="M8" s="86" t="n">
        <f aca="false">AG8/$F$8</f>
        <v>0.01</v>
      </c>
      <c r="N8" s="85" t="n">
        <f aca="false">AH8/$F$8</f>
        <v>0.0225</v>
      </c>
      <c r="O8" s="85" t="n">
        <f aca="false">AI8/$F$8</f>
        <v>0.0225</v>
      </c>
      <c r="Q8" s="85" t="n">
        <f aca="false">AW8/$F$8</f>
        <v>3.29883341283558</v>
      </c>
      <c r="V8" s="87"/>
      <c r="X8" s="88" t="n">
        <f aca="false">SUM(X10:X370)</f>
        <v>60</v>
      </c>
      <c r="Y8" s="88" t="n">
        <f aca="false">SUM(Y10:Y370)</f>
        <v>1826</v>
      </c>
      <c r="AA8" s="89" t="n">
        <f aca="false">SUM(AA10:AA370)</f>
        <v>49861338.02031</v>
      </c>
      <c r="AB8" s="89" t="n">
        <f aca="false">SUM(AB10:AB370)</f>
        <v>49861338.02031</v>
      </c>
      <c r="AC8" s="89" t="n">
        <f aca="false">SUM(AC10:AC370)</f>
        <v>49861338.02031</v>
      </c>
      <c r="AD8" s="89" t="n">
        <f aca="false">SUM(AD10:AD370)</f>
        <v>-126572.350943145</v>
      </c>
      <c r="AE8" s="89" t="n">
        <f aca="false">SUM(AE10:AE370)</f>
        <v>-126572.350943145</v>
      </c>
      <c r="AF8" s="89" t="n">
        <f aca="false">SUM(AF10:AF370)</f>
        <v>-126572.350943145</v>
      </c>
      <c r="AG8" s="89" t="n">
        <f aca="false">SUM(AG10:AG370)</f>
        <v>151800.074664327</v>
      </c>
      <c r="AH8" s="89" t="n">
        <f aca="false">SUM(AH10:AH370)</f>
        <v>341550.167994735</v>
      </c>
      <c r="AI8" s="89" t="n">
        <f aca="false">SUM(AI10:AI370)</f>
        <v>341550.167994735</v>
      </c>
      <c r="AJ8" s="89"/>
      <c r="AK8" s="89" t="n">
        <f aca="false">SUM(AK10:AK370)</f>
        <v>0</v>
      </c>
      <c r="AL8" s="89" t="n">
        <f aca="false">SUM(AL10:AL370)</f>
        <v>0</v>
      </c>
      <c r="AM8" s="89" t="n">
        <f aca="false">SUM(AM10:AM370)</f>
        <v>0</v>
      </c>
      <c r="AN8" s="89" t="n">
        <f aca="false">SUM(AN10:AN370)</f>
        <v>0</v>
      </c>
      <c r="AP8" s="89" t="n">
        <f aca="false">SUM(AP10:AP370)</f>
        <v>0</v>
      </c>
      <c r="AQ8" s="89" t="n">
        <f aca="false">SUM(AQ10:AQ370)</f>
        <v>0</v>
      </c>
      <c r="AR8" s="89" t="n">
        <f aca="false">SUM(AR10:AR370)</f>
        <v>189750.093330409</v>
      </c>
      <c r="AS8" s="89" t="n">
        <f aca="false">SUM(AS10:AS370)</f>
        <v>189750.093330409</v>
      </c>
      <c r="AT8" s="89"/>
      <c r="AU8" s="90" t="n">
        <f aca="false">SUM(AU10:AU370)</f>
        <v>189750.093330409</v>
      </c>
      <c r="AW8" s="90" t="n">
        <f aca="false">SUM(AW10:AW370)</f>
        <v>50076315.8373616</v>
      </c>
    </row>
    <row r="9" customFormat="false" ht="12.75" hidden="false" customHeight="false" outlineLevel="0" collapsed="false">
      <c r="B9" s="91"/>
      <c r="C9" s="91"/>
      <c r="D9" s="91"/>
      <c r="E9" s="91"/>
      <c r="F9" s="91"/>
      <c r="G9" s="92"/>
      <c r="H9" s="92"/>
      <c r="I9" s="92"/>
      <c r="J9" s="92"/>
      <c r="K9" s="92"/>
      <c r="L9" s="92"/>
      <c r="M9" s="92"/>
      <c r="N9" s="92"/>
      <c r="O9" s="92"/>
      <c r="Q9" s="92"/>
      <c r="AA9" s="89"/>
      <c r="AB9" s="89"/>
      <c r="AC9" s="89"/>
      <c r="AD9" s="89"/>
      <c r="AE9" s="89"/>
      <c r="AF9" s="89"/>
      <c r="AG9" s="89"/>
      <c r="AH9" s="89"/>
      <c r="AI9" s="89"/>
      <c r="AJ9" s="93"/>
      <c r="AU9" s="82"/>
      <c r="AW9" s="82"/>
    </row>
    <row r="10" customFormat="false" ht="12.75" hidden="false" customHeight="false" outlineLevel="0" collapsed="false">
      <c r="A10" s="94" t="n">
        <f aca="false">A3</f>
        <v>36831</v>
      </c>
      <c r="B10" s="95" t="n">
        <f aca="false">VLOOKUP(MONTH(A10),Volumes,3)</f>
        <v>10000</v>
      </c>
      <c r="C10" s="96"/>
      <c r="D10" s="97" t="n">
        <f aca="false">B10+C10</f>
        <v>10000</v>
      </c>
      <c r="E10" s="84" t="n">
        <f aca="false">IF(X10=0,0,IF(AND(X10=1,$H$3=1),D10*S10,IF($H$3=2,D10,"N/A")))</f>
        <v>300000</v>
      </c>
      <c r="F10" s="84" t="n">
        <f aca="false">E10*W10</f>
        <v>293924.745326633</v>
      </c>
      <c r="G10" s="32" t="n">
        <f aca="false">VLOOKUP($A10,Table,MATCH(G$4,Curves,0))</f>
        <v>4.299</v>
      </c>
      <c r="H10" s="98" t="n">
        <f aca="false">G10</f>
        <v>4.299</v>
      </c>
      <c r="I10" s="99" t="n">
        <f aca="false">H10</f>
        <v>4.299</v>
      </c>
      <c r="J10" s="32" t="n">
        <f aca="false">VLOOKUP($A10,Table,MATCH(J$4,Curves,0))</f>
        <v>-0.02</v>
      </c>
      <c r="K10" s="98" t="n">
        <f aca="false">J10</f>
        <v>-0.02</v>
      </c>
      <c r="L10" s="99" t="n">
        <f aca="false">K10</f>
        <v>-0.02</v>
      </c>
      <c r="M10" s="32" t="n">
        <f aca="false">VLOOKUP($A10,Table,MATCH(M$4,Curves,0))</f>
        <v>0.01</v>
      </c>
      <c r="N10" s="98" t="n">
        <f aca="false">VLOOKUP($A10,Table,MATCH(N$4,Curves,0))</f>
        <v>0.0225</v>
      </c>
      <c r="O10" s="99" t="n">
        <f aca="false">N10</f>
        <v>0.0225</v>
      </c>
      <c r="P10" s="100"/>
      <c r="Q10" s="99" t="n">
        <f aca="false">O10+L10+I10</f>
        <v>4.3015</v>
      </c>
      <c r="R10" s="100"/>
      <c r="S10" s="35" t="n">
        <f aca="false">A11-A10</f>
        <v>30</v>
      </c>
      <c r="T10" s="101" t="n">
        <f aca="false">CHOOSE(F$3,A11+24,A10)</f>
        <v>36885</v>
      </c>
      <c r="U10" s="35" t="n">
        <f aca="false">T10-C$3</f>
        <v>111</v>
      </c>
      <c r="V10" s="32" t="n">
        <f aca="false">VLOOKUP($A10,Table,MATCH(V$4,Curves,0))</f>
        <v>0.068255998633162</v>
      </c>
      <c r="W10" s="102" t="n">
        <f aca="false">1/(1+CHOOSE(F$3,(V11+($K$3/10000))/2,(V10+($K$3/10000))/2))^(2*U10/365.25)</f>
        <v>0.979749151088776</v>
      </c>
      <c r="X10" s="35" t="n">
        <f aca="false">IF(AND(mthbeg&lt;=A10,mthend&gt;=A10),1,0)</f>
        <v>1</v>
      </c>
      <c r="Y10" s="35" t="n">
        <f aca="false">S10*X10</f>
        <v>30</v>
      </c>
      <c r="AA10" s="89" t="n">
        <f aca="false">F10*G10</f>
        <v>1263582.48015919</v>
      </c>
      <c r="AB10" s="89" t="n">
        <f aca="false">$F10*H10</f>
        <v>1263582.48015919</v>
      </c>
      <c r="AC10" s="89" t="n">
        <f aca="false">$F10*I10</f>
        <v>1263582.48015919</v>
      </c>
      <c r="AD10" s="89" t="n">
        <f aca="false">$F10*J10</f>
        <v>-5878.49490653266</v>
      </c>
      <c r="AE10" s="89" t="n">
        <f aca="false">$F10*K10</f>
        <v>-5878.49490653266</v>
      </c>
      <c r="AF10" s="89" t="n">
        <f aca="false">$F10*L10</f>
        <v>-5878.49490653266</v>
      </c>
      <c r="AG10" s="89" t="n">
        <f aca="false">$F10*M10</f>
        <v>2939.24745326633</v>
      </c>
      <c r="AH10" s="89" t="n">
        <f aca="false">$F10*N10</f>
        <v>6613.30676984924</v>
      </c>
      <c r="AI10" s="89" t="n">
        <f aca="false">F10*O10</f>
        <v>6613.30676984924</v>
      </c>
      <c r="AJ10" s="93"/>
      <c r="AK10" s="89" t="n">
        <f aca="false">CHOOSE($G$3,AB10-AC10,AC10-AB10)</f>
        <v>0</v>
      </c>
      <c r="AL10" s="89" t="n">
        <f aca="false">CHOOSE($G$3,AE10-AF10,AF10-AE10)</f>
        <v>0</v>
      </c>
      <c r="AM10" s="89" t="n">
        <f aca="false">CHOOSE($G$3,AH10-AI10,AI10-AH10)</f>
        <v>0</v>
      </c>
      <c r="AN10" s="103" t="n">
        <f aca="false">SUM(AK10:AM10)</f>
        <v>0</v>
      </c>
      <c r="AP10" s="89" t="n">
        <f aca="false">CHOOSE($G$3,AA10-AB10,AB10-AA10)</f>
        <v>0</v>
      </c>
      <c r="AQ10" s="89" t="n">
        <f aca="false">CHOOSE($G$3,AD10-AE10,AE10-AD10)</f>
        <v>0</v>
      </c>
      <c r="AR10" s="89" t="n">
        <f aca="false">CHOOSE($G$3,AG10-AH10,AH10-AG10)</f>
        <v>3674.05931658291</v>
      </c>
      <c r="AS10" s="103" t="n">
        <f aca="false">AP10+AQ10+AR10</f>
        <v>3674.05931658291</v>
      </c>
      <c r="AT10" s="103"/>
      <c r="AU10" s="90" t="n">
        <f aca="false">AS10+AN10</f>
        <v>3674.05931658291</v>
      </c>
      <c r="AW10" s="90" t="n">
        <f aca="false">AI10+AF10+AC10</f>
        <v>1264317.29202251</v>
      </c>
      <c r="AX10" s="104"/>
      <c r="BA10" s="105"/>
    </row>
    <row r="11" customFormat="false" ht="12.75" hidden="false" customHeight="false" outlineLevel="0" collapsed="false">
      <c r="A11" s="94" t="n">
        <f aca="false">EDATE(A10,1)</f>
        <v>36861</v>
      </c>
      <c r="B11" s="95" t="n">
        <f aca="false">VLOOKUP(MONTH(A11),Volumes,3)</f>
        <v>10000</v>
      </c>
      <c r="C11" s="96"/>
      <c r="D11" s="97" t="n">
        <f aca="false">B11+C11</f>
        <v>10000</v>
      </c>
      <c r="E11" s="84" t="n">
        <f aca="false">IF(X11=0,0,IF(AND(X11=1,$H$3=1),D11*S11,IF($H$3=2,D11,"N/A")))</f>
        <v>310000</v>
      </c>
      <c r="F11" s="84" t="n">
        <f aca="false">E11*W11</f>
        <v>301972.692091163</v>
      </c>
      <c r="G11" s="32" t="n">
        <f aca="false">VLOOKUP($A11,Table,MATCH(G$4,Curves,0))</f>
        <v>4.373</v>
      </c>
      <c r="H11" s="98" t="n">
        <f aca="false">G11</f>
        <v>4.373</v>
      </c>
      <c r="I11" s="99" t="n">
        <f aca="false">H11</f>
        <v>4.373</v>
      </c>
      <c r="J11" s="32" t="n">
        <f aca="false">VLOOKUP($A11,Table,MATCH(J$4,Curves,0))</f>
        <v>-0.02</v>
      </c>
      <c r="K11" s="98" t="n">
        <f aca="false">J11</f>
        <v>-0.02</v>
      </c>
      <c r="L11" s="99" t="n">
        <f aca="false">K11</f>
        <v>-0.02</v>
      </c>
      <c r="M11" s="32" t="n">
        <f aca="false">VLOOKUP($A11,Table,MATCH(M$4,Curves,0))</f>
        <v>0.01</v>
      </c>
      <c r="N11" s="98" t="n">
        <f aca="false">VLOOKUP($A11,Table,MATCH(N$4,Curves,0))</f>
        <v>0.0225</v>
      </c>
      <c r="O11" s="99" t="n">
        <f aca="false">N11</f>
        <v>0.0225</v>
      </c>
      <c r="P11" s="100"/>
      <c r="Q11" s="99" t="n">
        <f aca="false">O11+L11+I11</f>
        <v>4.3755</v>
      </c>
      <c r="R11" s="100"/>
      <c r="S11" s="35" t="n">
        <f aca="false">A12-A11</f>
        <v>31</v>
      </c>
      <c r="T11" s="101" t="n">
        <f aca="false">CHOOSE(F$3,A12+24,A11)</f>
        <v>36916</v>
      </c>
      <c r="U11" s="35" t="n">
        <f aca="false">T11-C$3</f>
        <v>142</v>
      </c>
      <c r="V11" s="32" t="n">
        <f aca="false">VLOOKUP($A11,Table,MATCH(V$4,Curves,0))</f>
        <v>0.068466031936695</v>
      </c>
      <c r="W11" s="102" t="n">
        <f aca="false">1/(1+CHOOSE(F$3,(V12+($K$3/10000))/2,(V11+($K$3/10000))/2))^(2*U11/365.25)</f>
        <v>0.974105458358589</v>
      </c>
      <c r="X11" s="35" t="n">
        <f aca="false">IF(AND(mthbeg&lt;=A11,mthend&gt;=A11),1,0)</f>
        <v>1</v>
      </c>
      <c r="Y11" s="35" t="n">
        <f aca="false">S11*X11</f>
        <v>31</v>
      </c>
      <c r="AA11" s="89" t="n">
        <f aca="false">F11*G11</f>
        <v>1320526.58251465</v>
      </c>
      <c r="AB11" s="89" t="n">
        <f aca="false">$F11*H11</f>
        <v>1320526.58251465</v>
      </c>
      <c r="AC11" s="89" t="n">
        <f aca="false">$F11*I11</f>
        <v>1320526.58251465</v>
      </c>
      <c r="AD11" s="89" t="n">
        <f aca="false">$F11*J11</f>
        <v>-6039.45384182325</v>
      </c>
      <c r="AE11" s="89" t="n">
        <f aca="false">$F11*K11</f>
        <v>-6039.45384182325</v>
      </c>
      <c r="AF11" s="89" t="n">
        <f aca="false">$F11*L11</f>
        <v>-6039.45384182325</v>
      </c>
      <c r="AG11" s="89" t="n">
        <f aca="false">$F11*M11</f>
        <v>3019.72692091163</v>
      </c>
      <c r="AH11" s="89" t="n">
        <f aca="false">$F11*N11</f>
        <v>6794.38557205116</v>
      </c>
      <c r="AI11" s="89" t="n">
        <f aca="false">F11*O11</f>
        <v>6794.38557205116</v>
      </c>
      <c r="AJ11" s="93"/>
      <c r="AK11" s="89" t="n">
        <f aca="false">CHOOSE($G$3,AB11-AC11,AC11-AB11)</f>
        <v>0</v>
      </c>
      <c r="AL11" s="89" t="n">
        <f aca="false">CHOOSE($G$3,AE11-AF11,AF11-AE11)</f>
        <v>0</v>
      </c>
      <c r="AM11" s="89" t="n">
        <f aca="false">CHOOSE($G$3,AH11-AI11,AI11-AH11)</f>
        <v>0</v>
      </c>
      <c r="AN11" s="103" t="n">
        <f aca="false">SUM(AK11:AM11)</f>
        <v>0</v>
      </c>
      <c r="AP11" s="89" t="n">
        <f aca="false">CHOOSE($G$3,AA11-AB11,AB11-AA11)</f>
        <v>0</v>
      </c>
      <c r="AQ11" s="89" t="n">
        <f aca="false">CHOOSE($G$3,AD11-AE11,AE11-AD11)</f>
        <v>0</v>
      </c>
      <c r="AR11" s="89" t="n">
        <f aca="false">CHOOSE($G$3,AG11-AH11,AH11-AG11)</f>
        <v>3774.65865113953</v>
      </c>
      <c r="AS11" s="103" t="n">
        <f aca="false">AP11+AQ11+AR11</f>
        <v>3774.65865113953</v>
      </c>
      <c r="AT11" s="103"/>
      <c r="AU11" s="90" t="n">
        <f aca="false">AS11+AN11</f>
        <v>3774.65865113953</v>
      </c>
      <c r="AW11" s="90" t="n">
        <f aca="false">AI11+AF11+AC11</f>
        <v>1321281.51424488</v>
      </c>
      <c r="AX11" s="104"/>
    </row>
    <row r="12" customFormat="false" ht="12.75" hidden="false" customHeight="false" outlineLevel="0" collapsed="false">
      <c r="A12" s="94" t="n">
        <f aca="false">EDATE(A11,1)</f>
        <v>36892</v>
      </c>
      <c r="B12" s="95" t="n">
        <f aca="false">VLOOKUP(MONTH(A12),Volumes,3)</f>
        <v>10000</v>
      </c>
      <c r="C12" s="96"/>
      <c r="D12" s="97" t="n">
        <f aca="false">B12+C12</f>
        <v>10000</v>
      </c>
      <c r="E12" s="84" t="n">
        <f aca="false">IF(X12=0,0,IF(AND(X12=1,$H$3=1),D12*S12,IF($H$3=2,D12,"N/A")))</f>
        <v>310000</v>
      </c>
      <c r="F12" s="84" t="n">
        <f aca="false">E12*W12</f>
        <v>300211.805473316</v>
      </c>
      <c r="G12" s="32" t="n">
        <f aca="false">VLOOKUP($A12,Table,MATCH(G$4,Curves,0))</f>
        <v>4.353</v>
      </c>
      <c r="H12" s="98" t="n">
        <f aca="false">G12</f>
        <v>4.353</v>
      </c>
      <c r="I12" s="99" t="n">
        <f aca="false">H12</f>
        <v>4.353</v>
      </c>
      <c r="J12" s="32" t="n">
        <f aca="false">VLOOKUP($A12,Table,MATCH(J$4,Curves,0))</f>
        <v>-0.02</v>
      </c>
      <c r="K12" s="98" t="n">
        <f aca="false">J12</f>
        <v>-0.02</v>
      </c>
      <c r="L12" s="99" t="n">
        <f aca="false">K12</f>
        <v>-0.02</v>
      </c>
      <c r="M12" s="32" t="n">
        <f aca="false">VLOOKUP($A12,Table,MATCH(M$4,Curves,0))</f>
        <v>0.01</v>
      </c>
      <c r="N12" s="98" t="n">
        <f aca="false">VLOOKUP($A12,Table,MATCH(N$4,Curves,0))</f>
        <v>0.0225</v>
      </c>
      <c r="O12" s="99" t="n">
        <f aca="false">N12</f>
        <v>0.0225</v>
      </c>
      <c r="P12" s="100"/>
      <c r="Q12" s="99" t="n">
        <f aca="false">O12+L12+I12</f>
        <v>4.3555</v>
      </c>
      <c r="R12" s="100"/>
      <c r="S12" s="35" t="n">
        <f aca="false">A13-A12</f>
        <v>31</v>
      </c>
      <c r="T12" s="101" t="n">
        <f aca="false">CHOOSE(F$3,A13+24,A12)</f>
        <v>36947</v>
      </c>
      <c r="U12" s="35" t="n">
        <f aca="false">T12-C$3</f>
        <v>173</v>
      </c>
      <c r="V12" s="32" t="n">
        <f aca="false">VLOOKUP($A12,Table,MATCH(V$4,Curves,0))</f>
        <v>0.068634447859866</v>
      </c>
      <c r="W12" s="102" t="n">
        <f aca="false">1/(1+CHOOSE(F$3,(V13+($K$3/10000))/2,(V12+($K$3/10000))/2))^(2*U12/365.25)</f>
        <v>0.96842517894618</v>
      </c>
      <c r="X12" s="35" t="n">
        <f aca="false">IF(AND(mthbeg&lt;=A12,mthend&gt;=A12),1,0)</f>
        <v>1</v>
      </c>
      <c r="Y12" s="35" t="n">
        <f aca="false">S12*X12</f>
        <v>31</v>
      </c>
      <c r="AA12" s="89" t="n">
        <f aca="false">F12*G12</f>
        <v>1306821.98922534</v>
      </c>
      <c r="AB12" s="89" t="n">
        <f aca="false">$F12*H12</f>
        <v>1306821.98922534</v>
      </c>
      <c r="AC12" s="89" t="n">
        <f aca="false">$F12*I12</f>
        <v>1306821.98922534</v>
      </c>
      <c r="AD12" s="89" t="n">
        <f aca="false">$F12*J12</f>
        <v>-6004.23610946631</v>
      </c>
      <c r="AE12" s="89" t="n">
        <f aca="false">$F12*K12</f>
        <v>-6004.23610946631</v>
      </c>
      <c r="AF12" s="89" t="n">
        <f aca="false">$F12*L12</f>
        <v>-6004.23610946631</v>
      </c>
      <c r="AG12" s="89" t="n">
        <f aca="false">$F12*M12</f>
        <v>3002.11805473316</v>
      </c>
      <c r="AH12" s="89" t="n">
        <f aca="false">$F12*N12</f>
        <v>6754.7656231496</v>
      </c>
      <c r="AI12" s="89" t="n">
        <f aca="false">F12*O12</f>
        <v>6754.7656231496</v>
      </c>
      <c r="AJ12" s="93"/>
      <c r="AK12" s="89" t="n">
        <f aca="false">CHOOSE($G$3,AB12-AC12,AC12-AB12)</f>
        <v>0</v>
      </c>
      <c r="AL12" s="89" t="n">
        <f aca="false">CHOOSE($G$3,AE12-AF12,AF12-AE12)</f>
        <v>0</v>
      </c>
      <c r="AM12" s="89" t="n">
        <f aca="false">CHOOSE($G$3,AH12-AI12,AI12-AH12)</f>
        <v>0</v>
      </c>
      <c r="AN12" s="103" t="n">
        <f aca="false">SUM(AK12:AM12)</f>
        <v>0</v>
      </c>
      <c r="AP12" s="89" t="n">
        <f aca="false">CHOOSE($G$3,AA12-AB12,AB12-AA12)</f>
        <v>0</v>
      </c>
      <c r="AQ12" s="89" t="n">
        <f aca="false">CHOOSE($G$3,AD12-AE12,AE12-AD12)</f>
        <v>0</v>
      </c>
      <c r="AR12" s="89" t="n">
        <f aca="false">CHOOSE($G$3,AG12-AH12,AH12-AG12)</f>
        <v>3752.64756841645</v>
      </c>
      <c r="AS12" s="103" t="n">
        <f aca="false">AP12+AQ12+AR12</f>
        <v>3752.64756841645</v>
      </c>
      <c r="AT12" s="103"/>
      <c r="AU12" s="90" t="n">
        <f aca="false">AS12+AN12</f>
        <v>3752.64756841645</v>
      </c>
      <c r="AW12" s="90" t="n">
        <f aca="false">AI12+AF12+AC12</f>
        <v>1307572.51873903</v>
      </c>
      <c r="AX12" s="104"/>
    </row>
    <row r="13" customFormat="false" ht="12.75" hidden="false" customHeight="false" outlineLevel="0" collapsed="false">
      <c r="A13" s="94" t="n">
        <f aca="false">EDATE(A12,1)</f>
        <v>36923</v>
      </c>
      <c r="B13" s="95" t="n">
        <f aca="false">VLOOKUP(MONTH(A13),Volumes,3)</f>
        <v>10000</v>
      </c>
      <c r="C13" s="96"/>
      <c r="D13" s="97" t="n">
        <f aca="false">B13+C13</f>
        <v>10000</v>
      </c>
      <c r="E13" s="84" t="n">
        <f aca="false">IF(X13=0,0,IF(AND(X13=1,$H$3=1),D13*S13,IF($H$3=2,D13,"N/A")))</f>
        <v>280000</v>
      </c>
      <c r="F13" s="84" t="n">
        <f aca="false">E13*W13</f>
        <v>269720.427028872</v>
      </c>
      <c r="G13" s="32" t="n">
        <f aca="false">VLOOKUP($A13,Table,MATCH(G$4,Curves,0))</f>
        <v>4.12</v>
      </c>
      <c r="H13" s="98" t="n">
        <f aca="false">G13</f>
        <v>4.12</v>
      </c>
      <c r="I13" s="99" t="n">
        <f aca="false">H13</f>
        <v>4.12</v>
      </c>
      <c r="J13" s="32" t="n">
        <f aca="false">VLOOKUP($A13,Table,MATCH(J$4,Curves,0))</f>
        <v>-0.02</v>
      </c>
      <c r="K13" s="98" t="n">
        <f aca="false">J13</f>
        <v>-0.02</v>
      </c>
      <c r="L13" s="99" t="n">
        <f aca="false">K13</f>
        <v>-0.02</v>
      </c>
      <c r="M13" s="32" t="n">
        <f aca="false">VLOOKUP($A13,Table,MATCH(M$4,Curves,0))</f>
        <v>0.01</v>
      </c>
      <c r="N13" s="98" t="n">
        <f aca="false">VLOOKUP($A13,Table,MATCH(N$4,Curves,0))</f>
        <v>0.0225</v>
      </c>
      <c r="O13" s="99" t="n">
        <f aca="false">N13</f>
        <v>0.0225</v>
      </c>
      <c r="P13" s="100"/>
      <c r="Q13" s="99" t="n">
        <f aca="false">O13+L13+I13</f>
        <v>4.1225</v>
      </c>
      <c r="R13" s="100"/>
      <c r="S13" s="35" t="n">
        <f aca="false">A14-A13</f>
        <v>28</v>
      </c>
      <c r="T13" s="101" t="n">
        <f aca="false">CHOOSE(F$3,A14+24,A13)</f>
        <v>36975</v>
      </c>
      <c r="U13" s="35" t="n">
        <f aca="false">T13-C$3</f>
        <v>201</v>
      </c>
      <c r="V13" s="32" t="n">
        <f aca="false">VLOOKUP($A13,Table,MATCH(V$4,Curves,0))</f>
        <v>0.068898329163349</v>
      </c>
      <c r="W13" s="102" t="n">
        <f aca="false">1/(1+CHOOSE(F$3,(V14+($K$3/10000))/2,(V13+($K$3/10000))/2))^(2*U13/365.25)</f>
        <v>0.963287239388828</v>
      </c>
      <c r="X13" s="35" t="n">
        <f aca="false">IF(AND(mthbeg&lt;=A13,mthend&gt;=A13),1,0)</f>
        <v>1</v>
      </c>
      <c r="Y13" s="35" t="n">
        <f aca="false">S13*X13</f>
        <v>28</v>
      </c>
      <c r="AA13" s="89" t="n">
        <f aca="false">F13*G13</f>
        <v>1111248.15935895</v>
      </c>
      <c r="AB13" s="89" t="n">
        <f aca="false">$F13*H13</f>
        <v>1111248.15935895</v>
      </c>
      <c r="AC13" s="89" t="n">
        <f aca="false">$F13*I13</f>
        <v>1111248.15935895</v>
      </c>
      <c r="AD13" s="89" t="n">
        <f aca="false">$F13*J13</f>
        <v>-5394.40854057744</v>
      </c>
      <c r="AE13" s="89" t="n">
        <f aca="false">$F13*K13</f>
        <v>-5394.40854057744</v>
      </c>
      <c r="AF13" s="89" t="n">
        <f aca="false">$F13*L13</f>
        <v>-5394.40854057744</v>
      </c>
      <c r="AG13" s="89" t="n">
        <f aca="false">$F13*M13</f>
        <v>2697.20427028872</v>
      </c>
      <c r="AH13" s="89" t="n">
        <f aca="false">$F13*N13</f>
        <v>6068.70960814962</v>
      </c>
      <c r="AI13" s="89" t="n">
        <f aca="false">F13*O13</f>
        <v>6068.70960814962</v>
      </c>
      <c r="AJ13" s="93"/>
      <c r="AK13" s="89" t="n">
        <f aca="false">CHOOSE($G$3,AB13-AC13,AC13-AB13)</f>
        <v>0</v>
      </c>
      <c r="AL13" s="89" t="n">
        <f aca="false">CHOOSE($G$3,AE13-AF13,AF13-AE13)</f>
        <v>0</v>
      </c>
      <c r="AM13" s="89" t="n">
        <f aca="false">CHOOSE($G$3,AH13-AI13,AI13-AH13)</f>
        <v>0</v>
      </c>
      <c r="AN13" s="103" t="n">
        <f aca="false">SUM(AK13:AM13)</f>
        <v>0</v>
      </c>
      <c r="AP13" s="89" t="n">
        <f aca="false">CHOOSE($G$3,AA13-AB13,AB13-AA13)</f>
        <v>0</v>
      </c>
      <c r="AQ13" s="89" t="n">
        <f aca="false">CHOOSE($G$3,AD13-AE13,AE13-AD13)</f>
        <v>0</v>
      </c>
      <c r="AR13" s="89" t="n">
        <f aca="false">CHOOSE($G$3,AG13-AH13,AH13-AG13)</f>
        <v>3371.5053378609</v>
      </c>
      <c r="AS13" s="103" t="n">
        <f aca="false">AP13+AQ13+AR13</f>
        <v>3371.5053378609</v>
      </c>
      <c r="AT13" s="103"/>
      <c r="AU13" s="90" t="n">
        <f aca="false">AS13+AN13</f>
        <v>3371.5053378609</v>
      </c>
      <c r="AW13" s="90" t="n">
        <f aca="false">AI13+AF13+AC13</f>
        <v>1111922.46042652</v>
      </c>
      <c r="AX13" s="104"/>
    </row>
    <row r="14" customFormat="false" ht="12.75" hidden="false" customHeight="false" outlineLevel="0" collapsed="false">
      <c r="A14" s="94" t="n">
        <f aca="false">EDATE(A13,1)</f>
        <v>36951</v>
      </c>
      <c r="B14" s="95" t="n">
        <f aca="false">VLOOKUP(MONTH(A14),Volumes,3)</f>
        <v>10000</v>
      </c>
      <c r="C14" s="96"/>
      <c r="D14" s="97" t="n">
        <f aca="false">B14+C14</f>
        <v>10000</v>
      </c>
      <c r="E14" s="84" t="n">
        <f aca="false">IF(X14=0,0,IF(AND(X14=1,$H$3=1),D14*S14,IF($H$3=2,D14,"N/A")))</f>
        <v>310000</v>
      </c>
      <c r="F14" s="84" t="n">
        <f aca="false">E14*W14</f>
        <v>296868.49827241</v>
      </c>
      <c r="G14" s="32" t="n">
        <f aca="false">VLOOKUP($A14,Table,MATCH(G$4,Curves,0))</f>
        <v>3.895</v>
      </c>
      <c r="H14" s="98" t="n">
        <f aca="false">G14</f>
        <v>3.895</v>
      </c>
      <c r="I14" s="99" t="n">
        <f aca="false">H14</f>
        <v>3.895</v>
      </c>
      <c r="J14" s="32" t="n">
        <f aca="false">VLOOKUP($A14,Table,MATCH(J$4,Curves,0))</f>
        <v>-0.02</v>
      </c>
      <c r="K14" s="98" t="n">
        <f aca="false">J14</f>
        <v>-0.02</v>
      </c>
      <c r="L14" s="99" t="n">
        <f aca="false">K14</f>
        <v>-0.02</v>
      </c>
      <c r="M14" s="32" t="n">
        <f aca="false">VLOOKUP($A14,Table,MATCH(M$4,Curves,0))</f>
        <v>0.01</v>
      </c>
      <c r="N14" s="98" t="n">
        <f aca="false">VLOOKUP($A14,Table,MATCH(N$4,Curves,0))</f>
        <v>0.0225</v>
      </c>
      <c r="O14" s="99" t="n">
        <f aca="false">N14</f>
        <v>0.0225</v>
      </c>
      <c r="P14" s="100"/>
      <c r="Q14" s="99" t="n">
        <f aca="false">O14+L14+I14</f>
        <v>3.8975</v>
      </c>
      <c r="R14" s="100"/>
      <c r="S14" s="35" t="n">
        <f aca="false">A15-A14</f>
        <v>31</v>
      </c>
      <c r="T14" s="101" t="n">
        <f aca="false">CHOOSE(F$3,A15+24,A14)</f>
        <v>37006</v>
      </c>
      <c r="U14" s="35" t="n">
        <f aca="false">T14-C$3</f>
        <v>232</v>
      </c>
      <c r="V14" s="32" t="n">
        <f aca="false">VLOOKUP($A14,Table,MATCH(V$4,Curves,0))</f>
        <v>0.069136673586296</v>
      </c>
      <c r="W14" s="102" t="n">
        <f aca="false">1/(1+CHOOSE(F$3,(V15+($K$3/10000))/2,(V14+($K$3/10000))/2))^(2*U14/365.25)</f>
        <v>0.957640317007774</v>
      </c>
      <c r="X14" s="35" t="n">
        <f aca="false">IF(AND(mthbeg&lt;=A14,mthend&gt;=A14),1,0)</f>
        <v>1</v>
      </c>
      <c r="Y14" s="35" t="n">
        <f aca="false">S14*X14</f>
        <v>31</v>
      </c>
      <c r="AA14" s="89" t="n">
        <f aca="false">F14*G14</f>
        <v>1156302.80077104</v>
      </c>
      <c r="AB14" s="89" t="n">
        <f aca="false">$F14*H14</f>
        <v>1156302.80077104</v>
      </c>
      <c r="AC14" s="89" t="n">
        <f aca="false">$F14*I14</f>
        <v>1156302.80077104</v>
      </c>
      <c r="AD14" s="89" t="n">
        <f aca="false">$F14*J14</f>
        <v>-5937.3699654482</v>
      </c>
      <c r="AE14" s="89" t="n">
        <f aca="false">$F14*K14</f>
        <v>-5937.3699654482</v>
      </c>
      <c r="AF14" s="89" t="n">
        <f aca="false">$F14*L14</f>
        <v>-5937.3699654482</v>
      </c>
      <c r="AG14" s="89" t="n">
        <f aca="false">$F14*M14</f>
        <v>2968.6849827241</v>
      </c>
      <c r="AH14" s="89" t="n">
        <f aca="false">$F14*N14</f>
        <v>6679.54121112922</v>
      </c>
      <c r="AI14" s="89" t="n">
        <f aca="false">F14*O14</f>
        <v>6679.54121112922</v>
      </c>
      <c r="AJ14" s="93"/>
      <c r="AK14" s="89" t="n">
        <f aca="false">CHOOSE($G$3,AB14-AC14,AC14-AB14)</f>
        <v>0</v>
      </c>
      <c r="AL14" s="89" t="n">
        <f aca="false">CHOOSE($G$3,AE14-AF14,AF14-AE14)</f>
        <v>0</v>
      </c>
      <c r="AM14" s="89" t="n">
        <f aca="false">CHOOSE($G$3,AH14-AI14,AI14-AH14)</f>
        <v>0</v>
      </c>
      <c r="AN14" s="103" t="n">
        <f aca="false">SUM(AK14:AM14)</f>
        <v>0</v>
      </c>
      <c r="AP14" s="89" t="n">
        <f aca="false">CHOOSE($G$3,AA14-AB14,AB14-AA14)</f>
        <v>0</v>
      </c>
      <c r="AQ14" s="89" t="n">
        <f aca="false">CHOOSE($G$3,AD14-AE14,AE14-AD14)</f>
        <v>0</v>
      </c>
      <c r="AR14" s="89" t="n">
        <f aca="false">CHOOSE($G$3,AG14-AH14,AH14-AG14)</f>
        <v>3710.85622840512</v>
      </c>
      <c r="AS14" s="103" t="n">
        <f aca="false">AP14+AQ14+AR14</f>
        <v>3710.85622840512</v>
      </c>
      <c r="AT14" s="103"/>
      <c r="AU14" s="90" t="n">
        <f aca="false">AS14+AN14</f>
        <v>3710.85622840512</v>
      </c>
      <c r="AW14" s="90" t="n">
        <f aca="false">AI14+AF14+AC14</f>
        <v>1157044.97201672</v>
      </c>
      <c r="AX14" s="104"/>
    </row>
    <row r="15" customFormat="false" ht="12.75" hidden="false" customHeight="false" outlineLevel="0" collapsed="false">
      <c r="A15" s="94" t="n">
        <f aca="false">EDATE(A14,1)</f>
        <v>36982</v>
      </c>
      <c r="B15" s="95" t="n">
        <f aca="false">VLOOKUP(MONTH(A15),Volumes,3)</f>
        <v>10000</v>
      </c>
      <c r="C15" s="96"/>
      <c r="D15" s="97" t="n">
        <f aca="false">B15+C15</f>
        <v>10000</v>
      </c>
      <c r="E15" s="84" t="n">
        <f aca="false">IF(X15=0,0,IF(AND(X15=1,$H$3=1),D15*S15,IF($H$3=2,D15,"N/A")))</f>
        <v>300000</v>
      </c>
      <c r="F15" s="84" t="n">
        <f aca="false">E15*W15</f>
        <v>285681.094631547</v>
      </c>
      <c r="G15" s="32" t="n">
        <f aca="false">VLOOKUP($A15,Table,MATCH(G$4,Curves,0))</f>
        <v>3.665</v>
      </c>
      <c r="H15" s="98" t="n">
        <f aca="false">G15</f>
        <v>3.665</v>
      </c>
      <c r="I15" s="99" t="n">
        <f aca="false">H15</f>
        <v>3.665</v>
      </c>
      <c r="J15" s="32" t="n">
        <f aca="false">VLOOKUP($A15,Table,MATCH(J$4,Curves,0))</f>
        <v>-0.005</v>
      </c>
      <c r="K15" s="98" t="n">
        <f aca="false">J15</f>
        <v>-0.005</v>
      </c>
      <c r="L15" s="99" t="n">
        <f aca="false">K15</f>
        <v>-0.005</v>
      </c>
      <c r="M15" s="32" t="n">
        <f aca="false">VLOOKUP($A15,Table,MATCH(M$4,Curves,0))</f>
        <v>0.01</v>
      </c>
      <c r="N15" s="98" t="n">
        <f aca="false">VLOOKUP($A15,Table,MATCH(N$4,Curves,0))</f>
        <v>0.0225</v>
      </c>
      <c r="O15" s="99" t="n">
        <f aca="false">N15</f>
        <v>0.0225</v>
      </c>
      <c r="P15" s="100"/>
      <c r="Q15" s="99" t="n">
        <f aca="false">O15+L15+I15</f>
        <v>3.6825</v>
      </c>
      <c r="R15" s="100"/>
      <c r="S15" s="35" t="n">
        <f aca="false">A16-A15</f>
        <v>30</v>
      </c>
      <c r="T15" s="101" t="n">
        <f aca="false">CHOOSE(F$3,A16+24,A15)</f>
        <v>37036</v>
      </c>
      <c r="U15" s="35" t="n">
        <f aca="false">T15-C$3</f>
        <v>262</v>
      </c>
      <c r="V15" s="32" t="n">
        <f aca="false">VLOOKUP($A15,Table,MATCH(V$4,Curves,0))</f>
        <v>0.069316933902243</v>
      </c>
      <c r="W15" s="102" t="n">
        <f aca="false">1/(1+CHOOSE(F$3,(V16+($K$3/10000))/2,(V15+($K$3/10000))/2))^(2*U15/365.25)</f>
        <v>0.952270315438489</v>
      </c>
      <c r="X15" s="35" t="n">
        <f aca="false">IF(AND(mthbeg&lt;=A15,mthend&gt;=A15),1,0)</f>
        <v>1</v>
      </c>
      <c r="Y15" s="35" t="n">
        <f aca="false">S15*X15</f>
        <v>30</v>
      </c>
      <c r="AA15" s="89" t="n">
        <f aca="false">F15*G15</f>
        <v>1047021.21182462</v>
      </c>
      <c r="AB15" s="89" t="n">
        <f aca="false">$F15*H15</f>
        <v>1047021.21182462</v>
      </c>
      <c r="AC15" s="89" t="n">
        <f aca="false">$F15*I15</f>
        <v>1047021.21182462</v>
      </c>
      <c r="AD15" s="89" t="n">
        <f aca="false">$F15*J15</f>
        <v>-1428.40547315773</v>
      </c>
      <c r="AE15" s="89" t="n">
        <f aca="false">$F15*K15</f>
        <v>-1428.40547315773</v>
      </c>
      <c r="AF15" s="89" t="n">
        <f aca="false">$F15*L15</f>
        <v>-1428.40547315773</v>
      </c>
      <c r="AG15" s="89" t="n">
        <f aca="false">$F15*M15</f>
        <v>2856.81094631547</v>
      </c>
      <c r="AH15" s="89" t="n">
        <f aca="false">$F15*N15</f>
        <v>6427.8246292098</v>
      </c>
      <c r="AI15" s="89" t="n">
        <f aca="false">F15*O15</f>
        <v>6427.8246292098</v>
      </c>
      <c r="AJ15" s="93"/>
      <c r="AK15" s="89" t="n">
        <f aca="false">CHOOSE($G$3,AB15-AC15,AC15-AB15)</f>
        <v>0</v>
      </c>
      <c r="AL15" s="89" t="n">
        <f aca="false">CHOOSE($G$3,AE15-AF15,AF15-AE15)</f>
        <v>0</v>
      </c>
      <c r="AM15" s="89" t="n">
        <f aca="false">CHOOSE($G$3,AH15-AI15,AI15-AH15)</f>
        <v>0</v>
      </c>
      <c r="AN15" s="103" t="n">
        <f aca="false">SUM(AK15:AM15)</f>
        <v>0</v>
      </c>
      <c r="AP15" s="89" t="n">
        <f aca="false">CHOOSE($G$3,AA15-AB15,AB15-AA15)</f>
        <v>0</v>
      </c>
      <c r="AQ15" s="89" t="n">
        <f aca="false">CHOOSE($G$3,AD15-AE15,AE15-AD15)</f>
        <v>0</v>
      </c>
      <c r="AR15" s="89" t="n">
        <f aca="false">CHOOSE($G$3,AG15-AH15,AH15-AG15)</f>
        <v>3571.01368289433</v>
      </c>
      <c r="AS15" s="103" t="n">
        <f aca="false">AP15+AQ15+AR15</f>
        <v>3571.01368289433</v>
      </c>
      <c r="AT15" s="103"/>
      <c r="AU15" s="90" t="n">
        <f aca="false">AS15+AN15</f>
        <v>3571.01368289433</v>
      </c>
      <c r="AW15" s="90" t="n">
        <f aca="false">AI15+AF15+AC15</f>
        <v>1052020.63098067</v>
      </c>
      <c r="AX15" s="104"/>
    </row>
    <row r="16" customFormat="false" ht="12.75" hidden="false" customHeight="false" outlineLevel="0" collapsed="false">
      <c r="A16" s="94" t="n">
        <f aca="false">EDATE(A15,1)</f>
        <v>37012</v>
      </c>
      <c r="B16" s="95" t="n">
        <f aca="false">VLOOKUP(MONTH(A16),Volumes,3)</f>
        <v>10000</v>
      </c>
      <c r="C16" s="96"/>
      <c r="D16" s="97" t="n">
        <f aca="false">B16+C16</f>
        <v>10000</v>
      </c>
      <c r="E16" s="84" t="n">
        <f aca="false">IF(X16=0,0,IF(AND(X16=1,$H$3=1),D16*S16,IF($H$3=2,D16,"N/A")))</f>
        <v>310000</v>
      </c>
      <c r="F16" s="84" t="n">
        <f aca="false">E16*W16</f>
        <v>293491.551400184</v>
      </c>
      <c r="G16" s="32" t="n">
        <f aca="false">VLOOKUP($A16,Table,MATCH(G$4,Curves,0))</f>
        <v>3.589</v>
      </c>
      <c r="H16" s="98" t="n">
        <f aca="false">G16</f>
        <v>3.589</v>
      </c>
      <c r="I16" s="99" t="n">
        <f aca="false">H16</f>
        <v>3.589</v>
      </c>
      <c r="J16" s="32" t="n">
        <f aca="false">VLOOKUP($A16,Table,MATCH(J$4,Curves,0))</f>
        <v>-0.005</v>
      </c>
      <c r="K16" s="98" t="n">
        <f aca="false">J16</f>
        <v>-0.005</v>
      </c>
      <c r="L16" s="99" t="n">
        <f aca="false">K16</f>
        <v>-0.005</v>
      </c>
      <c r="M16" s="32" t="n">
        <f aca="false">VLOOKUP($A16,Table,MATCH(M$4,Curves,0))</f>
        <v>0.01</v>
      </c>
      <c r="N16" s="98" t="n">
        <f aca="false">VLOOKUP($A16,Table,MATCH(N$4,Curves,0))</f>
        <v>0.0225</v>
      </c>
      <c r="O16" s="99" t="n">
        <f aca="false">N16</f>
        <v>0.0225</v>
      </c>
      <c r="P16" s="100"/>
      <c r="Q16" s="99" t="n">
        <f aca="false">O16+L16+I16</f>
        <v>3.6065</v>
      </c>
      <c r="R16" s="100"/>
      <c r="S16" s="35" t="n">
        <f aca="false">A17-A16</f>
        <v>31</v>
      </c>
      <c r="T16" s="101" t="n">
        <f aca="false">CHOOSE(F$3,A17+24,A16)</f>
        <v>37067</v>
      </c>
      <c r="U16" s="35" t="n">
        <f aca="false">T16-C$3</f>
        <v>293</v>
      </c>
      <c r="V16" s="32" t="n">
        <f aca="false">VLOOKUP($A16,Table,MATCH(V$4,Curves,0))</f>
        <v>0.069354975450426</v>
      </c>
      <c r="W16" s="102" t="n">
        <f aca="false">1/(1+CHOOSE(F$3,(V17+($K$3/10000))/2,(V16+($K$3/10000))/2))^(2*U16/365.25)</f>
        <v>0.946746940000593</v>
      </c>
      <c r="X16" s="35" t="n">
        <f aca="false">IF(AND(mthbeg&lt;=A16,mthend&gt;=A16),1,0)</f>
        <v>1</v>
      </c>
      <c r="Y16" s="35" t="n">
        <f aca="false">S16*X16</f>
        <v>31</v>
      </c>
      <c r="AA16" s="89" t="n">
        <f aca="false">F16*G16</f>
        <v>1053341.17797526</v>
      </c>
      <c r="AB16" s="89" t="n">
        <f aca="false">$F16*H16</f>
        <v>1053341.17797526</v>
      </c>
      <c r="AC16" s="89" t="n">
        <f aca="false">$F16*I16</f>
        <v>1053341.17797526</v>
      </c>
      <c r="AD16" s="89" t="n">
        <f aca="false">$F16*J16</f>
        <v>-1467.45775700092</v>
      </c>
      <c r="AE16" s="89" t="n">
        <f aca="false">$F16*K16</f>
        <v>-1467.45775700092</v>
      </c>
      <c r="AF16" s="89" t="n">
        <f aca="false">$F16*L16</f>
        <v>-1467.45775700092</v>
      </c>
      <c r="AG16" s="89" t="n">
        <f aca="false">$F16*M16</f>
        <v>2934.91551400184</v>
      </c>
      <c r="AH16" s="89" t="n">
        <f aca="false">$F16*N16</f>
        <v>6603.55990650414</v>
      </c>
      <c r="AI16" s="89" t="n">
        <f aca="false">F16*O16</f>
        <v>6603.55990650414</v>
      </c>
      <c r="AJ16" s="93"/>
      <c r="AK16" s="89" t="n">
        <f aca="false">CHOOSE($G$3,AB16-AC16,AC16-AB16)</f>
        <v>0</v>
      </c>
      <c r="AL16" s="89" t="n">
        <f aca="false">CHOOSE($G$3,AE16-AF16,AF16-AE16)</f>
        <v>0</v>
      </c>
      <c r="AM16" s="89" t="n">
        <f aca="false">CHOOSE($G$3,AH16-AI16,AI16-AH16)</f>
        <v>0</v>
      </c>
      <c r="AN16" s="103" t="n">
        <f aca="false">SUM(AK16:AM16)</f>
        <v>0</v>
      </c>
      <c r="AP16" s="89" t="n">
        <f aca="false">CHOOSE($G$3,AA16-AB16,AB16-AA16)</f>
        <v>0</v>
      </c>
      <c r="AQ16" s="89" t="n">
        <f aca="false">CHOOSE($G$3,AD16-AE16,AE16-AD16)</f>
        <v>0</v>
      </c>
      <c r="AR16" s="89" t="n">
        <f aca="false">CHOOSE($G$3,AG16-AH16,AH16-AG16)</f>
        <v>3668.6443925023</v>
      </c>
      <c r="AS16" s="103" t="n">
        <f aca="false">AP16+AQ16+AR16</f>
        <v>3668.6443925023</v>
      </c>
      <c r="AT16" s="103"/>
      <c r="AU16" s="90" t="n">
        <f aca="false">AS16+AN16</f>
        <v>3668.6443925023</v>
      </c>
      <c r="AW16" s="90" t="n">
        <f aca="false">AI16+AF16+AC16</f>
        <v>1058477.28012476</v>
      </c>
      <c r="AX16" s="104"/>
    </row>
    <row r="17" customFormat="false" ht="12.75" hidden="false" customHeight="false" outlineLevel="0" collapsed="false">
      <c r="A17" s="94" t="n">
        <f aca="false">EDATE(A16,1)</f>
        <v>37043</v>
      </c>
      <c r="B17" s="95" t="n">
        <f aca="false">VLOOKUP(MONTH(A17),Volumes,3)</f>
        <v>10000</v>
      </c>
      <c r="C17" s="96"/>
      <c r="D17" s="97" t="n">
        <f aca="false">B17+C17</f>
        <v>10000</v>
      </c>
      <c r="E17" s="84" t="n">
        <f aca="false">IF(X17=0,0,IF(AND(X17=1,$H$3=1),D17*S17,IF($H$3=2,D17,"N/A")))</f>
        <v>300000</v>
      </c>
      <c r="F17" s="84" t="n">
        <f aca="false">E17*W17</f>
        <v>282428.492207469</v>
      </c>
      <c r="G17" s="32" t="n">
        <f aca="false">VLOOKUP($A17,Table,MATCH(G$4,Curves,0))</f>
        <v>3.57</v>
      </c>
      <c r="H17" s="98" t="n">
        <f aca="false">G17</f>
        <v>3.57</v>
      </c>
      <c r="I17" s="99" t="n">
        <f aca="false">H17</f>
        <v>3.57</v>
      </c>
      <c r="J17" s="32" t="n">
        <f aca="false">VLOOKUP($A17,Table,MATCH(J$4,Curves,0))</f>
        <v>-0.005</v>
      </c>
      <c r="K17" s="98" t="n">
        <f aca="false">J17</f>
        <v>-0.005</v>
      </c>
      <c r="L17" s="99" t="n">
        <f aca="false">K17</f>
        <v>-0.005</v>
      </c>
      <c r="M17" s="32" t="n">
        <f aca="false">VLOOKUP($A17,Table,MATCH(M$4,Curves,0))</f>
        <v>0.01</v>
      </c>
      <c r="N17" s="98" t="n">
        <f aca="false">VLOOKUP($A17,Table,MATCH(N$4,Curves,0))</f>
        <v>0.0225</v>
      </c>
      <c r="O17" s="99" t="n">
        <f aca="false">N17</f>
        <v>0.0225</v>
      </c>
      <c r="P17" s="100"/>
      <c r="Q17" s="99" t="n">
        <f aca="false">O17+L17+I17</f>
        <v>3.5875</v>
      </c>
      <c r="R17" s="100"/>
      <c r="S17" s="35" t="n">
        <f aca="false">A18-A17</f>
        <v>30</v>
      </c>
      <c r="T17" s="101" t="n">
        <f aca="false">CHOOSE(F$3,A18+24,A17)</f>
        <v>37097</v>
      </c>
      <c r="U17" s="35" t="n">
        <f aca="false">T17-C$3</f>
        <v>323</v>
      </c>
      <c r="V17" s="32" t="n">
        <f aca="false">VLOOKUP($A17,Table,MATCH(V$4,Curves,0))</f>
        <v>0.069394285050718</v>
      </c>
      <c r="W17" s="102" t="n">
        <f aca="false">1/(1+CHOOSE(F$3,(V18+($K$3/10000))/2,(V17+($K$3/10000))/2))^(2*U17/365.25)</f>
        <v>0.941428307358231</v>
      </c>
      <c r="X17" s="35" t="n">
        <f aca="false">IF(AND(mthbeg&lt;=A17,mthend&gt;=A17),1,0)</f>
        <v>1</v>
      </c>
      <c r="Y17" s="35" t="n">
        <f aca="false">S17*X17</f>
        <v>30</v>
      </c>
      <c r="AA17" s="89" t="n">
        <f aca="false">F17*G17</f>
        <v>1008269.71718067</v>
      </c>
      <c r="AB17" s="89" t="n">
        <f aca="false">$F17*H17</f>
        <v>1008269.71718067</v>
      </c>
      <c r="AC17" s="89" t="n">
        <f aca="false">$F17*I17</f>
        <v>1008269.71718067</v>
      </c>
      <c r="AD17" s="89" t="n">
        <f aca="false">$F17*J17</f>
        <v>-1412.14246103735</v>
      </c>
      <c r="AE17" s="89" t="n">
        <f aca="false">$F17*K17</f>
        <v>-1412.14246103735</v>
      </c>
      <c r="AF17" s="89" t="n">
        <f aca="false">$F17*L17</f>
        <v>-1412.14246103735</v>
      </c>
      <c r="AG17" s="89" t="n">
        <f aca="false">$F17*M17</f>
        <v>2824.28492207469</v>
      </c>
      <c r="AH17" s="89" t="n">
        <f aca="false">$F17*N17</f>
        <v>6354.64107466806</v>
      </c>
      <c r="AI17" s="89" t="n">
        <f aca="false">F17*O17</f>
        <v>6354.64107466806</v>
      </c>
      <c r="AJ17" s="93"/>
      <c r="AK17" s="89" t="n">
        <f aca="false">CHOOSE($G$3,AB17-AC17,AC17-AB17)</f>
        <v>0</v>
      </c>
      <c r="AL17" s="89" t="n">
        <f aca="false">CHOOSE($G$3,AE17-AF17,AF17-AE17)</f>
        <v>0</v>
      </c>
      <c r="AM17" s="89" t="n">
        <f aca="false">CHOOSE($G$3,AH17-AI17,AI17-AH17)</f>
        <v>0</v>
      </c>
      <c r="AN17" s="103" t="n">
        <f aca="false">SUM(AK17:AM17)</f>
        <v>0</v>
      </c>
      <c r="AP17" s="89" t="n">
        <f aca="false">CHOOSE($G$3,AA17-AB17,AB17-AA17)</f>
        <v>0</v>
      </c>
      <c r="AQ17" s="89" t="n">
        <f aca="false">CHOOSE($G$3,AD17-AE17,AE17-AD17)</f>
        <v>0</v>
      </c>
      <c r="AR17" s="89" t="n">
        <f aca="false">CHOOSE($G$3,AG17-AH17,AH17-AG17)</f>
        <v>3530.35615259337</v>
      </c>
      <c r="AS17" s="103" t="n">
        <f aca="false">AP17+AQ17+AR17</f>
        <v>3530.35615259337</v>
      </c>
      <c r="AT17" s="103"/>
      <c r="AU17" s="90" t="n">
        <f aca="false">AS17+AN17</f>
        <v>3530.35615259337</v>
      </c>
      <c r="AW17" s="90" t="n">
        <f aca="false">AI17+AF17+AC17</f>
        <v>1013212.2157943</v>
      </c>
      <c r="AX17" s="104"/>
    </row>
    <row r="18" customFormat="false" ht="12.75" hidden="false" customHeight="false" outlineLevel="0" collapsed="false">
      <c r="A18" s="94" t="n">
        <f aca="false">EDATE(A17,1)</f>
        <v>37073</v>
      </c>
      <c r="B18" s="95" t="n">
        <f aca="false">VLOOKUP(MONTH(A18),Volumes,3)</f>
        <v>10000</v>
      </c>
      <c r="C18" s="96"/>
      <c r="D18" s="97" t="n">
        <f aca="false">B18+C18</f>
        <v>10000</v>
      </c>
      <c r="E18" s="84" t="n">
        <f aca="false">IF(X18=0,0,IF(AND(X18=1,$H$3=1),D18*S18,IF($H$3=2,D18,"N/A")))</f>
        <v>310000</v>
      </c>
      <c r="F18" s="84" t="n">
        <f aca="false">E18*W18</f>
        <v>290148.209117919</v>
      </c>
      <c r="G18" s="32" t="n">
        <f aca="false">VLOOKUP($A18,Table,MATCH(G$4,Curves,0))</f>
        <v>3.55</v>
      </c>
      <c r="H18" s="98" t="n">
        <f aca="false">G18</f>
        <v>3.55</v>
      </c>
      <c r="I18" s="99" t="n">
        <f aca="false">H18</f>
        <v>3.55</v>
      </c>
      <c r="J18" s="32" t="n">
        <f aca="false">VLOOKUP($A18,Table,MATCH(J$4,Curves,0))</f>
        <v>-0.005</v>
      </c>
      <c r="K18" s="98" t="n">
        <f aca="false">J18</f>
        <v>-0.005</v>
      </c>
      <c r="L18" s="99" t="n">
        <f aca="false">K18</f>
        <v>-0.005</v>
      </c>
      <c r="M18" s="32" t="n">
        <f aca="false">VLOOKUP($A18,Table,MATCH(M$4,Curves,0))</f>
        <v>0.01</v>
      </c>
      <c r="N18" s="98" t="n">
        <f aca="false">VLOOKUP($A18,Table,MATCH(N$4,Curves,0))</f>
        <v>0.0225</v>
      </c>
      <c r="O18" s="99" t="n">
        <f aca="false">N18</f>
        <v>0.0225</v>
      </c>
      <c r="P18" s="100"/>
      <c r="Q18" s="99" t="n">
        <f aca="false">O18+L18+I18</f>
        <v>3.5675</v>
      </c>
      <c r="R18" s="100"/>
      <c r="S18" s="35" t="n">
        <f aca="false">A19-A18</f>
        <v>31</v>
      </c>
      <c r="T18" s="101" t="n">
        <f aca="false">CHOOSE(F$3,A19+24,A18)</f>
        <v>37128</v>
      </c>
      <c r="U18" s="35" t="n">
        <f aca="false">T18-C$3</f>
        <v>354</v>
      </c>
      <c r="V18" s="32" t="n">
        <f aca="false">VLOOKUP($A18,Table,MATCH(V$4,Curves,0))</f>
        <v>0.069430034419207</v>
      </c>
      <c r="W18" s="102" t="n">
        <f aca="false">1/(1+CHOOSE(F$3,(V19+($K$3/10000))/2,(V18+($K$3/10000))/2))^(2*U18/365.25)</f>
        <v>0.935961964896514</v>
      </c>
      <c r="X18" s="35" t="n">
        <f aca="false">IF(AND(mthbeg&lt;=A18,mthend&gt;=A18),1,0)</f>
        <v>1</v>
      </c>
      <c r="Y18" s="35" t="n">
        <f aca="false">S18*X18</f>
        <v>31</v>
      </c>
      <c r="AA18" s="89" t="n">
        <f aca="false">F18*G18</f>
        <v>1030026.14236861</v>
      </c>
      <c r="AB18" s="89" t="n">
        <f aca="false">$F18*H18</f>
        <v>1030026.14236861</v>
      </c>
      <c r="AC18" s="89" t="n">
        <f aca="false">$F18*I18</f>
        <v>1030026.14236861</v>
      </c>
      <c r="AD18" s="89" t="n">
        <f aca="false">$F18*J18</f>
        <v>-1450.7410455896</v>
      </c>
      <c r="AE18" s="89" t="n">
        <f aca="false">$F18*K18</f>
        <v>-1450.7410455896</v>
      </c>
      <c r="AF18" s="89" t="n">
        <f aca="false">$F18*L18</f>
        <v>-1450.7410455896</v>
      </c>
      <c r="AG18" s="89" t="n">
        <f aca="false">$F18*M18</f>
        <v>2901.48209117919</v>
      </c>
      <c r="AH18" s="89" t="n">
        <f aca="false">$F18*N18</f>
        <v>6528.33470515319</v>
      </c>
      <c r="AI18" s="89" t="n">
        <f aca="false">F18*O18</f>
        <v>6528.33470515319</v>
      </c>
      <c r="AJ18" s="93"/>
      <c r="AK18" s="89" t="n">
        <f aca="false">CHOOSE($G$3,AB18-AC18,AC18-AB18)</f>
        <v>0</v>
      </c>
      <c r="AL18" s="89" t="n">
        <f aca="false">CHOOSE($G$3,AE18-AF18,AF18-AE18)</f>
        <v>0</v>
      </c>
      <c r="AM18" s="89" t="n">
        <f aca="false">CHOOSE($G$3,AH18-AI18,AI18-AH18)</f>
        <v>0</v>
      </c>
      <c r="AN18" s="103" t="n">
        <f aca="false">SUM(AK18:AM18)</f>
        <v>0</v>
      </c>
      <c r="AP18" s="89" t="n">
        <f aca="false">CHOOSE($G$3,AA18-AB18,AB18-AA18)</f>
        <v>0</v>
      </c>
      <c r="AQ18" s="89" t="n">
        <f aca="false">CHOOSE($G$3,AD18-AE18,AE18-AD18)</f>
        <v>0</v>
      </c>
      <c r="AR18" s="89" t="n">
        <f aca="false">CHOOSE($G$3,AG18-AH18,AH18-AG18)</f>
        <v>3626.85261397399</v>
      </c>
      <c r="AS18" s="103" t="n">
        <f aca="false">AP18+AQ18+AR18</f>
        <v>3626.85261397399</v>
      </c>
      <c r="AT18" s="103"/>
      <c r="AU18" s="90" t="n">
        <f aca="false">AS18+AN18</f>
        <v>3626.85261397399</v>
      </c>
      <c r="AW18" s="90" t="n">
        <f aca="false">AI18+AF18+AC18</f>
        <v>1035103.73602818</v>
      </c>
      <c r="AX18" s="104"/>
    </row>
    <row r="19" customFormat="false" ht="12.75" hidden="false" customHeight="false" outlineLevel="0" collapsed="false">
      <c r="A19" s="94" t="n">
        <f aca="false">EDATE(A18,1)</f>
        <v>37104</v>
      </c>
      <c r="B19" s="95" t="n">
        <f aca="false">VLOOKUP(MONTH(A19),Volumes,3)</f>
        <v>10000</v>
      </c>
      <c r="C19" s="96"/>
      <c r="D19" s="97" t="n">
        <f aca="false">B19+C19</f>
        <v>10000</v>
      </c>
      <c r="E19" s="84" t="n">
        <f aca="false">IF(X19=0,0,IF(AND(X19=1,$H$3=1),D19*S19,IF($H$3=2,D19,"N/A")))</f>
        <v>310000</v>
      </c>
      <c r="F19" s="84" t="n">
        <f aca="false">E19*W19</f>
        <v>288461.937883179</v>
      </c>
      <c r="G19" s="32" t="n">
        <f aca="false">VLOOKUP($A19,Table,MATCH(G$4,Curves,0))</f>
        <v>3.55</v>
      </c>
      <c r="H19" s="98" t="n">
        <f aca="false">G19</f>
        <v>3.55</v>
      </c>
      <c r="I19" s="99" t="n">
        <f aca="false">H19</f>
        <v>3.55</v>
      </c>
      <c r="J19" s="32" t="n">
        <f aca="false">VLOOKUP($A19,Table,MATCH(J$4,Curves,0))</f>
        <v>-0.005</v>
      </c>
      <c r="K19" s="98" t="n">
        <f aca="false">J19</f>
        <v>-0.005</v>
      </c>
      <c r="L19" s="99" t="n">
        <f aca="false">K19</f>
        <v>-0.005</v>
      </c>
      <c r="M19" s="32" t="n">
        <f aca="false">VLOOKUP($A19,Table,MATCH(M$4,Curves,0))</f>
        <v>0.01</v>
      </c>
      <c r="N19" s="98" t="n">
        <f aca="false">VLOOKUP($A19,Table,MATCH(N$4,Curves,0))</f>
        <v>0.0225</v>
      </c>
      <c r="O19" s="99" t="n">
        <f aca="false">N19</f>
        <v>0.0225</v>
      </c>
      <c r="P19" s="100"/>
      <c r="Q19" s="99" t="n">
        <f aca="false">O19+L19+I19</f>
        <v>3.5675</v>
      </c>
      <c r="R19" s="100"/>
      <c r="S19" s="35" t="n">
        <f aca="false">A20-A19</f>
        <v>31</v>
      </c>
      <c r="T19" s="101" t="n">
        <f aca="false">CHOOSE(F$3,A20+24,A19)</f>
        <v>37159</v>
      </c>
      <c r="U19" s="35" t="n">
        <f aca="false">T19-C$3</f>
        <v>385</v>
      </c>
      <c r="V19" s="32" t="n">
        <f aca="false">VLOOKUP($A19,Table,MATCH(V$4,Curves,0))</f>
        <v>0.069462674578446</v>
      </c>
      <c r="W19" s="102" t="n">
        <f aca="false">1/(1+CHOOSE(F$3,(V20+($K$3/10000))/2,(V19+($K$3/10000))/2))^(2*U19/365.25)</f>
        <v>0.930522380268321</v>
      </c>
      <c r="X19" s="35" t="n">
        <f aca="false">IF(AND(mthbeg&lt;=A19,mthend&gt;=A19),1,0)</f>
        <v>1</v>
      </c>
      <c r="Y19" s="35" t="n">
        <f aca="false">S19*X19</f>
        <v>31</v>
      </c>
      <c r="AA19" s="89" t="n">
        <f aca="false">F19*G19</f>
        <v>1024039.87948529</v>
      </c>
      <c r="AB19" s="89" t="n">
        <f aca="false">$F19*H19</f>
        <v>1024039.87948529</v>
      </c>
      <c r="AC19" s="89" t="n">
        <f aca="false">$F19*I19</f>
        <v>1024039.87948529</v>
      </c>
      <c r="AD19" s="89" t="n">
        <f aca="false">$F19*J19</f>
        <v>-1442.3096894159</v>
      </c>
      <c r="AE19" s="89" t="n">
        <f aca="false">$F19*K19</f>
        <v>-1442.3096894159</v>
      </c>
      <c r="AF19" s="89" t="n">
        <f aca="false">$F19*L19</f>
        <v>-1442.3096894159</v>
      </c>
      <c r="AG19" s="89" t="n">
        <f aca="false">$F19*M19</f>
        <v>2884.61937883179</v>
      </c>
      <c r="AH19" s="89" t="n">
        <f aca="false">$F19*N19</f>
        <v>6490.39360237154</v>
      </c>
      <c r="AI19" s="89" t="n">
        <f aca="false">F19*O19</f>
        <v>6490.39360237154</v>
      </c>
      <c r="AJ19" s="93"/>
      <c r="AK19" s="89" t="n">
        <f aca="false">CHOOSE($G$3,AB19-AC19,AC19-AB19)</f>
        <v>0</v>
      </c>
      <c r="AL19" s="89" t="n">
        <f aca="false">CHOOSE($G$3,AE19-AF19,AF19-AE19)</f>
        <v>0</v>
      </c>
      <c r="AM19" s="89" t="n">
        <f aca="false">CHOOSE($G$3,AH19-AI19,AI19-AH19)</f>
        <v>0</v>
      </c>
      <c r="AN19" s="103" t="n">
        <f aca="false">SUM(AK19:AM19)</f>
        <v>0</v>
      </c>
      <c r="AP19" s="89" t="n">
        <f aca="false">CHOOSE($G$3,AA19-AB19,AB19-AA19)</f>
        <v>0</v>
      </c>
      <c r="AQ19" s="89" t="n">
        <f aca="false">CHOOSE($G$3,AD19-AE19,AE19-AD19)</f>
        <v>0</v>
      </c>
      <c r="AR19" s="89" t="n">
        <f aca="false">CHOOSE($G$3,AG19-AH19,AH19-AG19)</f>
        <v>3605.77422353974</v>
      </c>
      <c r="AS19" s="103" t="n">
        <f aca="false">AP19+AQ19+AR19</f>
        <v>3605.77422353974</v>
      </c>
      <c r="AT19" s="103"/>
      <c r="AU19" s="90" t="n">
        <f aca="false">AS19+AN19</f>
        <v>3605.77422353974</v>
      </c>
      <c r="AW19" s="90" t="n">
        <f aca="false">AI19+AF19+AC19</f>
        <v>1029087.96339824</v>
      </c>
      <c r="AX19" s="104"/>
    </row>
    <row r="20" customFormat="false" ht="12.75" hidden="false" customHeight="false" outlineLevel="0" collapsed="false">
      <c r="A20" s="94" t="n">
        <f aca="false">EDATE(A19,1)</f>
        <v>37135</v>
      </c>
      <c r="B20" s="95" t="n">
        <f aca="false">VLOOKUP(MONTH(A20),Volumes,3)</f>
        <v>10000</v>
      </c>
      <c r="C20" s="96"/>
      <c r="D20" s="97" t="n">
        <f aca="false">B20+C20</f>
        <v>10000</v>
      </c>
      <c r="E20" s="84" t="n">
        <f aca="false">IF(X20=0,0,IF(AND(X20=1,$H$3=1),D20*S20,IF($H$3=2,D20,"N/A")))</f>
        <v>300000</v>
      </c>
      <c r="F20" s="84" t="n">
        <f aca="false">E20*W20</f>
        <v>277586.207138181</v>
      </c>
      <c r="G20" s="32" t="n">
        <f aca="false">VLOOKUP($A20,Table,MATCH(G$4,Curves,0))</f>
        <v>3.53</v>
      </c>
      <c r="H20" s="98" t="n">
        <f aca="false">G20</f>
        <v>3.53</v>
      </c>
      <c r="I20" s="99" t="n">
        <f aca="false">H20</f>
        <v>3.53</v>
      </c>
      <c r="J20" s="32" t="n">
        <f aca="false">VLOOKUP($A20,Table,MATCH(J$4,Curves,0))</f>
        <v>-0.005</v>
      </c>
      <c r="K20" s="98" t="n">
        <f aca="false">J20</f>
        <v>-0.005</v>
      </c>
      <c r="L20" s="99" t="n">
        <f aca="false">K20</f>
        <v>-0.005</v>
      </c>
      <c r="M20" s="32" t="n">
        <f aca="false">VLOOKUP($A20,Table,MATCH(M$4,Curves,0))</f>
        <v>0.01</v>
      </c>
      <c r="N20" s="98" t="n">
        <f aca="false">VLOOKUP($A20,Table,MATCH(N$4,Curves,0))</f>
        <v>0.0225</v>
      </c>
      <c r="O20" s="99" t="n">
        <f aca="false">N20</f>
        <v>0.0225</v>
      </c>
      <c r="P20" s="100"/>
      <c r="Q20" s="99" t="n">
        <f aca="false">O20+L20+I20</f>
        <v>3.5475</v>
      </c>
      <c r="R20" s="100"/>
      <c r="S20" s="35" t="n">
        <f aca="false">A21-A20</f>
        <v>30</v>
      </c>
      <c r="T20" s="101" t="n">
        <f aca="false">CHOOSE(F$3,A21+24,A20)</f>
        <v>37189</v>
      </c>
      <c r="U20" s="35" t="n">
        <f aca="false">T20-C$3</f>
        <v>415</v>
      </c>
      <c r="V20" s="32" t="n">
        <f aca="false">VLOOKUP($A20,Table,MATCH(V$4,Curves,0))</f>
        <v>0.069495314738039</v>
      </c>
      <c r="W20" s="102" t="n">
        <f aca="false">1/(1+CHOOSE(F$3,(V21+($K$3/10000))/2,(V20+($K$3/10000))/2))^(2*U20/365.25)</f>
        <v>0.92528735712727</v>
      </c>
      <c r="X20" s="35" t="n">
        <f aca="false">IF(AND(mthbeg&lt;=A20,mthend&gt;=A20),1,0)</f>
        <v>1</v>
      </c>
      <c r="Y20" s="35" t="n">
        <f aca="false">S20*X20</f>
        <v>30</v>
      </c>
      <c r="AA20" s="89" t="n">
        <f aca="false">F20*G20</f>
        <v>979879.311197778</v>
      </c>
      <c r="AB20" s="89" t="n">
        <f aca="false">$F20*H20</f>
        <v>979879.311197778</v>
      </c>
      <c r="AC20" s="89" t="n">
        <f aca="false">$F20*I20</f>
        <v>979879.311197778</v>
      </c>
      <c r="AD20" s="89" t="n">
        <f aca="false">$F20*J20</f>
        <v>-1387.9310356909</v>
      </c>
      <c r="AE20" s="89" t="n">
        <f aca="false">$F20*K20</f>
        <v>-1387.9310356909</v>
      </c>
      <c r="AF20" s="89" t="n">
        <f aca="false">$F20*L20</f>
        <v>-1387.9310356909</v>
      </c>
      <c r="AG20" s="89" t="n">
        <f aca="false">$F20*M20</f>
        <v>2775.86207138181</v>
      </c>
      <c r="AH20" s="89" t="n">
        <f aca="false">$F20*N20</f>
        <v>6245.68966060907</v>
      </c>
      <c r="AI20" s="89" t="n">
        <f aca="false">F20*O20</f>
        <v>6245.68966060907</v>
      </c>
      <c r="AJ20" s="93"/>
      <c r="AK20" s="89" t="n">
        <f aca="false">CHOOSE($G$3,AB20-AC20,AC20-AB20)</f>
        <v>0</v>
      </c>
      <c r="AL20" s="89" t="n">
        <f aca="false">CHOOSE($G$3,AE20-AF20,AF20-AE20)</f>
        <v>0</v>
      </c>
      <c r="AM20" s="89" t="n">
        <f aca="false">CHOOSE($G$3,AH20-AI20,AI20-AH20)</f>
        <v>0</v>
      </c>
      <c r="AN20" s="103" t="n">
        <f aca="false">SUM(AK20:AM20)</f>
        <v>0</v>
      </c>
      <c r="AP20" s="89" t="n">
        <f aca="false">CHOOSE($G$3,AA20-AB20,AB20-AA20)</f>
        <v>0</v>
      </c>
      <c r="AQ20" s="89" t="n">
        <f aca="false">CHOOSE($G$3,AD20-AE20,AE20-AD20)</f>
        <v>0</v>
      </c>
      <c r="AR20" s="89" t="n">
        <f aca="false">CHOOSE($G$3,AG20-AH20,AH20-AG20)</f>
        <v>3469.82758922726</v>
      </c>
      <c r="AS20" s="103" t="n">
        <f aca="false">AP20+AQ20+AR20</f>
        <v>3469.82758922726</v>
      </c>
      <c r="AT20" s="103"/>
      <c r="AU20" s="90" t="n">
        <f aca="false">AS20+AN20</f>
        <v>3469.82758922726</v>
      </c>
      <c r="AW20" s="90" t="n">
        <f aca="false">AI20+AF20+AC20</f>
        <v>984737.069822697</v>
      </c>
      <c r="AX20" s="104"/>
    </row>
    <row r="21" customFormat="false" ht="12.75" hidden="false" customHeight="false" outlineLevel="0" collapsed="false">
      <c r="A21" s="94" t="n">
        <f aca="false">EDATE(A20,1)</f>
        <v>37165</v>
      </c>
      <c r="B21" s="95" t="n">
        <f aca="false">VLOOKUP(MONTH(A21),Volumes,3)</f>
        <v>10000</v>
      </c>
      <c r="C21" s="96"/>
      <c r="D21" s="97" t="n">
        <f aca="false">B21+C21</f>
        <v>10000</v>
      </c>
      <c r="E21" s="84" t="n">
        <f aca="false">IF(X21=0,0,IF(AND(X21=1,$H$3=1),D21*S21,IF($H$3=2,D21,"N/A")))</f>
        <v>310000</v>
      </c>
      <c r="F21" s="84" t="n">
        <f aca="false">E21*W21</f>
        <v>285172.398686465</v>
      </c>
      <c r="G21" s="32" t="n">
        <f aca="false">VLOOKUP($A21,Table,MATCH(G$4,Curves,0))</f>
        <v>3.52</v>
      </c>
      <c r="H21" s="98" t="n">
        <f aca="false">G21</f>
        <v>3.52</v>
      </c>
      <c r="I21" s="99" t="n">
        <f aca="false">H21</f>
        <v>3.52</v>
      </c>
      <c r="J21" s="32" t="n">
        <f aca="false">VLOOKUP($A21,Table,MATCH(J$4,Curves,0))</f>
        <v>-0.005</v>
      </c>
      <c r="K21" s="98" t="n">
        <f aca="false">J21</f>
        <v>-0.005</v>
      </c>
      <c r="L21" s="99" t="n">
        <f aca="false">K21</f>
        <v>-0.005</v>
      </c>
      <c r="M21" s="32" t="n">
        <f aca="false">VLOOKUP($A21,Table,MATCH(M$4,Curves,0))</f>
        <v>0.01</v>
      </c>
      <c r="N21" s="98" t="n">
        <f aca="false">VLOOKUP($A21,Table,MATCH(N$4,Curves,0))</f>
        <v>0.0225</v>
      </c>
      <c r="O21" s="99" t="n">
        <f aca="false">N21</f>
        <v>0.0225</v>
      </c>
      <c r="P21" s="100"/>
      <c r="Q21" s="99" t="n">
        <f aca="false">O21+L21+I21</f>
        <v>3.5375</v>
      </c>
      <c r="R21" s="100"/>
      <c r="S21" s="35" t="n">
        <f aca="false">A22-A21</f>
        <v>31</v>
      </c>
      <c r="T21" s="101" t="n">
        <f aca="false">CHOOSE(F$3,A22+24,A21)</f>
        <v>37220</v>
      </c>
      <c r="U21" s="35" t="n">
        <f aca="false">T21-C$3</f>
        <v>446</v>
      </c>
      <c r="V21" s="32" t="n">
        <f aca="false">VLOOKUP($A21,Table,MATCH(V$4,Curves,0))</f>
        <v>0.069523254685335</v>
      </c>
      <c r="W21" s="102" t="n">
        <f aca="false">1/(1+CHOOSE(F$3,(V22+($K$3/10000))/2,(V21+($K$3/10000))/2))^(2*U21/365.25)</f>
        <v>0.919910963504725</v>
      </c>
      <c r="X21" s="35" t="n">
        <f aca="false">IF(AND(mthbeg&lt;=A21,mthend&gt;=A21),1,0)</f>
        <v>1</v>
      </c>
      <c r="Y21" s="35" t="n">
        <f aca="false">S21*X21</f>
        <v>31</v>
      </c>
      <c r="AA21" s="89" t="n">
        <f aca="false">F21*G21</f>
        <v>1003806.84337636</v>
      </c>
      <c r="AB21" s="89" t="n">
        <f aca="false">$F21*H21</f>
        <v>1003806.84337636</v>
      </c>
      <c r="AC21" s="89" t="n">
        <f aca="false">$F21*I21</f>
        <v>1003806.84337636</v>
      </c>
      <c r="AD21" s="89" t="n">
        <f aca="false">$F21*J21</f>
        <v>-1425.86199343232</v>
      </c>
      <c r="AE21" s="89" t="n">
        <f aca="false">$F21*K21</f>
        <v>-1425.86199343232</v>
      </c>
      <c r="AF21" s="89" t="n">
        <f aca="false">$F21*L21</f>
        <v>-1425.86199343232</v>
      </c>
      <c r="AG21" s="89" t="n">
        <f aca="false">$F21*M21</f>
        <v>2851.72398686465</v>
      </c>
      <c r="AH21" s="89" t="n">
        <f aca="false">$F21*N21</f>
        <v>6416.37897044545</v>
      </c>
      <c r="AI21" s="89" t="n">
        <f aca="false">F21*O21</f>
        <v>6416.37897044545</v>
      </c>
      <c r="AJ21" s="93"/>
      <c r="AK21" s="89" t="n">
        <f aca="false">CHOOSE($G$3,AB21-AC21,AC21-AB21)</f>
        <v>0</v>
      </c>
      <c r="AL21" s="89" t="n">
        <f aca="false">CHOOSE($G$3,AE21-AF21,AF21-AE21)</f>
        <v>0</v>
      </c>
      <c r="AM21" s="89" t="n">
        <f aca="false">CHOOSE($G$3,AH21-AI21,AI21-AH21)</f>
        <v>0</v>
      </c>
      <c r="AN21" s="103" t="n">
        <f aca="false">SUM(AK21:AM21)</f>
        <v>0</v>
      </c>
      <c r="AP21" s="89" t="n">
        <f aca="false">CHOOSE($G$3,AA21-AB21,AB21-AA21)</f>
        <v>0</v>
      </c>
      <c r="AQ21" s="89" t="n">
        <f aca="false">CHOOSE($G$3,AD21-AE21,AE21-AD21)</f>
        <v>0</v>
      </c>
      <c r="AR21" s="89" t="n">
        <f aca="false">CHOOSE($G$3,AG21-AH21,AH21-AG21)</f>
        <v>3564.65498358081</v>
      </c>
      <c r="AS21" s="103" t="n">
        <f aca="false">AP21+AQ21+AR21</f>
        <v>3564.65498358081</v>
      </c>
      <c r="AT21" s="103"/>
      <c r="AU21" s="90" t="n">
        <f aca="false">AS21+AN21</f>
        <v>3564.65498358081</v>
      </c>
      <c r="AW21" s="90" t="n">
        <f aca="false">AI21+AF21+AC21</f>
        <v>1008797.36035337</v>
      </c>
      <c r="AX21" s="104"/>
    </row>
    <row r="22" customFormat="false" ht="12.75" hidden="false" customHeight="false" outlineLevel="0" collapsed="false">
      <c r="A22" s="94" t="n">
        <f aca="false">EDATE(A21,1)</f>
        <v>37196</v>
      </c>
      <c r="B22" s="95" t="n">
        <f aca="false">VLOOKUP(MONTH(A22),Volumes,3)</f>
        <v>10000</v>
      </c>
      <c r="C22" s="96"/>
      <c r="D22" s="97" t="n">
        <f aca="false">B22+C22</f>
        <v>10000</v>
      </c>
      <c r="E22" s="84" t="n">
        <f aca="false">IF(X22=0,0,IF(AND(X22=1,$H$3=1),D22*S22,IF($H$3=2,D22,"N/A")))</f>
        <v>300000</v>
      </c>
      <c r="F22" s="84" t="n">
        <f aca="false">E22*W22</f>
        <v>274420.342789132</v>
      </c>
      <c r="G22" s="32" t="n">
        <f aca="false">VLOOKUP($A22,Table,MATCH(G$4,Curves,0))</f>
        <v>3.617</v>
      </c>
      <c r="H22" s="98" t="n">
        <f aca="false">G22</f>
        <v>3.617</v>
      </c>
      <c r="I22" s="99" t="n">
        <f aca="false">H22</f>
        <v>3.617</v>
      </c>
      <c r="J22" s="32" t="n">
        <f aca="false">VLOOKUP($A22,Table,MATCH(J$4,Curves,0))</f>
        <v>-0.0175</v>
      </c>
      <c r="K22" s="98" t="n">
        <f aca="false">J22</f>
        <v>-0.0175</v>
      </c>
      <c r="L22" s="99" t="n">
        <f aca="false">K22</f>
        <v>-0.0175</v>
      </c>
      <c r="M22" s="32" t="n">
        <f aca="false">VLOOKUP($A22,Table,MATCH(M$4,Curves,0))</f>
        <v>0.01</v>
      </c>
      <c r="N22" s="98" t="n">
        <f aca="false">VLOOKUP($A22,Table,MATCH(N$4,Curves,0))</f>
        <v>0.0225</v>
      </c>
      <c r="O22" s="99" t="n">
        <f aca="false">N22</f>
        <v>0.0225</v>
      </c>
      <c r="P22" s="100"/>
      <c r="Q22" s="99" t="n">
        <f aca="false">O22+L22+I22</f>
        <v>3.622</v>
      </c>
      <c r="R22" s="100"/>
      <c r="S22" s="35" t="n">
        <f aca="false">A23-A22</f>
        <v>30</v>
      </c>
      <c r="T22" s="101" t="n">
        <f aca="false">CHOOSE(F$3,A23+24,A22)</f>
        <v>37250</v>
      </c>
      <c r="U22" s="35" t="n">
        <f aca="false">T22-C$3</f>
        <v>476</v>
      </c>
      <c r="V22" s="32" t="n">
        <f aca="false">VLOOKUP($A22,Table,MATCH(V$4,Curves,0))</f>
        <v>0.069546158631486</v>
      </c>
      <c r="W22" s="102" t="n">
        <f aca="false">1/(1+CHOOSE(F$3,(V23+($K$3/10000))/2,(V22+($K$3/10000))/2))^(2*U22/365.25)</f>
        <v>0.914734475963774</v>
      </c>
      <c r="X22" s="35" t="n">
        <f aca="false">IF(AND(mthbeg&lt;=A22,mthend&gt;=A22),1,0)</f>
        <v>1</v>
      </c>
      <c r="Y22" s="35" t="n">
        <f aca="false">S22*X22</f>
        <v>30</v>
      </c>
      <c r="AA22" s="89" t="n">
        <f aca="false">F22*G22</f>
        <v>992578.379868291</v>
      </c>
      <c r="AB22" s="89" t="n">
        <f aca="false">$F22*H22</f>
        <v>992578.379868291</v>
      </c>
      <c r="AC22" s="89" t="n">
        <f aca="false">$F22*I22</f>
        <v>992578.379868291</v>
      </c>
      <c r="AD22" s="89" t="n">
        <f aca="false">$F22*J22</f>
        <v>-4802.35599880981</v>
      </c>
      <c r="AE22" s="89" t="n">
        <f aca="false">$F22*K22</f>
        <v>-4802.35599880981</v>
      </c>
      <c r="AF22" s="89" t="n">
        <f aca="false">$F22*L22</f>
        <v>-4802.35599880981</v>
      </c>
      <c r="AG22" s="89" t="n">
        <f aca="false">$F22*M22</f>
        <v>2744.20342789132</v>
      </c>
      <c r="AH22" s="89" t="n">
        <f aca="false">$F22*N22</f>
        <v>6174.45771275548</v>
      </c>
      <c r="AI22" s="89" t="n">
        <f aca="false">F22*O22</f>
        <v>6174.45771275548</v>
      </c>
      <c r="AJ22" s="93"/>
      <c r="AK22" s="89" t="n">
        <f aca="false">CHOOSE($G$3,AB22-AC22,AC22-AB22)</f>
        <v>0</v>
      </c>
      <c r="AL22" s="89" t="n">
        <f aca="false">CHOOSE($G$3,AE22-AF22,AF22-AE22)</f>
        <v>0</v>
      </c>
      <c r="AM22" s="89" t="n">
        <f aca="false">CHOOSE($G$3,AH22-AI22,AI22-AH22)</f>
        <v>0</v>
      </c>
      <c r="AN22" s="103" t="n">
        <f aca="false">SUM(AK22:AM22)</f>
        <v>0</v>
      </c>
      <c r="AP22" s="89" t="n">
        <f aca="false">CHOOSE($G$3,AA22-AB22,AB22-AA22)</f>
        <v>0</v>
      </c>
      <c r="AQ22" s="89" t="n">
        <f aca="false">CHOOSE($G$3,AD22-AE22,AE22-AD22)</f>
        <v>0</v>
      </c>
      <c r="AR22" s="89" t="n">
        <f aca="false">CHOOSE($G$3,AG22-AH22,AH22-AG22)</f>
        <v>3430.25428486415</v>
      </c>
      <c r="AS22" s="103" t="n">
        <f aca="false">AP22+AQ22+AR22</f>
        <v>3430.25428486415</v>
      </c>
      <c r="AT22" s="103"/>
      <c r="AU22" s="90" t="n">
        <f aca="false">AS22+AN22</f>
        <v>3430.25428486415</v>
      </c>
      <c r="AW22" s="90" t="n">
        <f aca="false">AI22+AF22+AC22</f>
        <v>993950.481582237</v>
      </c>
      <c r="AX22" s="104"/>
    </row>
    <row r="23" customFormat="false" ht="12.75" hidden="false" customHeight="false" outlineLevel="0" collapsed="false">
      <c r="A23" s="94" t="n">
        <f aca="false">EDATE(A22,1)</f>
        <v>37226</v>
      </c>
      <c r="B23" s="95" t="n">
        <f aca="false">VLOOKUP(MONTH(A23),Volumes,3)</f>
        <v>10000</v>
      </c>
      <c r="C23" s="96"/>
      <c r="D23" s="97" t="n">
        <f aca="false">B23+C23</f>
        <v>10000</v>
      </c>
      <c r="E23" s="84" t="n">
        <f aca="false">IF(X23=0,0,IF(AND(X23=1,$H$3=1),D23*S23,IF($H$3=2,D23,"N/A")))</f>
        <v>310000</v>
      </c>
      <c r="F23" s="84" t="n">
        <f aca="false">E23*W23</f>
        <v>281914.022075156</v>
      </c>
      <c r="G23" s="32" t="n">
        <f aca="false">VLOOKUP($A23,Table,MATCH(G$4,Curves,0))</f>
        <v>3.697</v>
      </c>
      <c r="H23" s="98" t="n">
        <f aca="false">G23</f>
        <v>3.697</v>
      </c>
      <c r="I23" s="99" t="n">
        <f aca="false">H23</f>
        <v>3.697</v>
      </c>
      <c r="J23" s="32" t="n">
        <f aca="false">VLOOKUP($A23,Table,MATCH(J$4,Curves,0))</f>
        <v>-0.0175</v>
      </c>
      <c r="K23" s="98" t="n">
        <f aca="false">J23</f>
        <v>-0.0175</v>
      </c>
      <c r="L23" s="99" t="n">
        <f aca="false">K23</f>
        <v>-0.0175</v>
      </c>
      <c r="M23" s="32" t="n">
        <f aca="false">VLOOKUP($A23,Table,MATCH(M$4,Curves,0))</f>
        <v>0.01</v>
      </c>
      <c r="N23" s="98" t="n">
        <f aca="false">VLOOKUP($A23,Table,MATCH(N$4,Curves,0))</f>
        <v>0.0225</v>
      </c>
      <c r="O23" s="99" t="n">
        <f aca="false">N23</f>
        <v>0.0225</v>
      </c>
      <c r="P23" s="100"/>
      <c r="Q23" s="99" t="n">
        <f aca="false">O23+L23+I23</f>
        <v>3.702</v>
      </c>
      <c r="R23" s="100"/>
      <c r="S23" s="35" t="n">
        <f aca="false">A24-A23</f>
        <v>31</v>
      </c>
      <c r="T23" s="101" t="n">
        <f aca="false">CHOOSE(F$3,A24+24,A23)</f>
        <v>37281</v>
      </c>
      <c r="U23" s="35" t="n">
        <f aca="false">T23-C$3</f>
        <v>507</v>
      </c>
      <c r="V23" s="32" t="n">
        <f aca="false">VLOOKUP($A23,Table,MATCH(V$4,Curves,0))</f>
        <v>0.069568323740829</v>
      </c>
      <c r="W23" s="102" t="n">
        <f aca="false">1/(1+CHOOSE(F$3,(V24+($K$3/10000))/2,(V23+($K$3/10000))/2))^(2*U23/365.25)</f>
        <v>0.909400071210182</v>
      </c>
      <c r="X23" s="35" t="n">
        <f aca="false">IF(AND(mthbeg&lt;=A23,mthend&gt;=A23),1,0)</f>
        <v>1</v>
      </c>
      <c r="Y23" s="35" t="n">
        <f aca="false">S23*X23</f>
        <v>31</v>
      </c>
      <c r="AA23" s="89" t="n">
        <f aca="false">F23*G23</f>
        <v>1042236.13961185</v>
      </c>
      <c r="AB23" s="89" t="n">
        <f aca="false">$F23*H23</f>
        <v>1042236.13961185</v>
      </c>
      <c r="AC23" s="89" t="n">
        <f aca="false">$F23*I23</f>
        <v>1042236.13961185</v>
      </c>
      <c r="AD23" s="89" t="n">
        <f aca="false">$F23*J23</f>
        <v>-4933.49538631524</v>
      </c>
      <c r="AE23" s="89" t="n">
        <f aca="false">$F23*K23</f>
        <v>-4933.49538631524</v>
      </c>
      <c r="AF23" s="89" t="n">
        <f aca="false">$F23*L23</f>
        <v>-4933.49538631524</v>
      </c>
      <c r="AG23" s="89" t="n">
        <f aca="false">$F23*M23</f>
        <v>2819.14022075156</v>
      </c>
      <c r="AH23" s="89" t="n">
        <f aca="false">$F23*N23</f>
        <v>6343.06549669102</v>
      </c>
      <c r="AI23" s="89" t="n">
        <f aca="false">F23*O23</f>
        <v>6343.06549669102</v>
      </c>
      <c r="AJ23" s="93"/>
      <c r="AK23" s="89" t="n">
        <f aca="false">CHOOSE($G$3,AB23-AC23,AC23-AB23)</f>
        <v>0</v>
      </c>
      <c r="AL23" s="89" t="n">
        <f aca="false">CHOOSE($G$3,AE23-AF23,AF23-AE23)</f>
        <v>0</v>
      </c>
      <c r="AM23" s="89" t="n">
        <f aca="false">CHOOSE($G$3,AH23-AI23,AI23-AH23)</f>
        <v>0</v>
      </c>
      <c r="AN23" s="103" t="n">
        <f aca="false">SUM(AK23:AM23)</f>
        <v>0</v>
      </c>
      <c r="AP23" s="89" t="n">
        <f aca="false">CHOOSE($G$3,AA23-AB23,AB23-AA23)</f>
        <v>0</v>
      </c>
      <c r="AQ23" s="89" t="n">
        <f aca="false">CHOOSE($G$3,AD23-AE23,AE23-AD23)</f>
        <v>0</v>
      </c>
      <c r="AR23" s="89" t="n">
        <f aca="false">CHOOSE($G$3,AG23-AH23,AH23-AG23)</f>
        <v>3523.92527593945</v>
      </c>
      <c r="AS23" s="103" t="n">
        <f aca="false">AP23+AQ23+AR23</f>
        <v>3523.92527593945</v>
      </c>
      <c r="AT23" s="103"/>
      <c r="AU23" s="90" t="n">
        <f aca="false">AS23+AN23</f>
        <v>3523.92527593945</v>
      </c>
      <c r="AW23" s="90" t="n">
        <f aca="false">AI23+AF23+AC23</f>
        <v>1043645.70972223</v>
      </c>
      <c r="AX23" s="104"/>
    </row>
    <row r="24" customFormat="false" ht="12.75" hidden="false" customHeight="false" outlineLevel="0" collapsed="false">
      <c r="A24" s="94" t="n">
        <f aca="false">EDATE(A23,1)</f>
        <v>37257</v>
      </c>
      <c r="B24" s="95" t="n">
        <f aca="false">VLOOKUP(MONTH(A24),Volumes,3)</f>
        <v>10000</v>
      </c>
      <c r="C24" s="96"/>
      <c r="D24" s="97" t="n">
        <f aca="false">B24+C24</f>
        <v>10000</v>
      </c>
      <c r="E24" s="84" t="n">
        <f aca="false">IF(X24=0,0,IF(AND(X24=1,$H$3=1),D24*S24,IF($H$3=2,D24,"N/A")))</f>
        <v>310000</v>
      </c>
      <c r="F24" s="84" t="n">
        <f aca="false">E24*W24</f>
        <v>280262.764384565</v>
      </c>
      <c r="G24" s="32" t="n">
        <f aca="false">VLOOKUP($A24,Table,MATCH(G$4,Curves,0))</f>
        <v>3.692</v>
      </c>
      <c r="H24" s="98" t="n">
        <f aca="false">G24</f>
        <v>3.692</v>
      </c>
      <c r="I24" s="99" t="n">
        <f aca="false">H24</f>
        <v>3.692</v>
      </c>
      <c r="J24" s="32" t="n">
        <f aca="false">VLOOKUP($A24,Table,MATCH(J$4,Curves,0))</f>
        <v>-0.0175</v>
      </c>
      <c r="K24" s="98" t="n">
        <f aca="false">J24</f>
        <v>-0.0175</v>
      </c>
      <c r="L24" s="99" t="n">
        <f aca="false">K24</f>
        <v>-0.0175</v>
      </c>
      <c r="M24" s="32" t="n">
        <f aca="false">VLOOKUP($A24,Table,MATCH(M$4,Curves,0))</f>
        <v>0.01</v>
      </c>
      <c r="N24" s="98" t="n">
        <f aca="false">VLOOKUP($A24,Table,MATCH(N$4,Curves,0))</f>
        <v>0.0225</v>
      </c>
      <c r="O24" s="99" t="n">
        <f aca="false">N24</f>
        <v>0.0225</v>
      </c>
      <c r="P24" s="100"/>
      <c r="Q24" s="99" t="n">
        <f aca="false">O24+L24+I24</f>
        <v>3.697</v>
      </c>
      <c r="R24" s="100"/>
      <c r="S24" s="35" t="n">
        <f aca="false">A25-A24</f>
        <v>31</v>
      </c>
      <c r="T24" s="101" t="n">
        <f aca="false">CHOOSE(F$3,A25+24,A24)</f>
        <v>37312</v>
      </c>
      <c r="U24" s="35" t="n">
        <f aca="false">T24-C$3</f>
        <v>538</v>
      </c>
      <c r="V24" s="32" t="n">
        <f aca="false">VLOOKUP($A24,Table,MATCH(V$4,Curves,0))</f>
        <v>0.069601561285392</v>
      </c>
      <c r="W24" s="102" t="n">
        <f aca="false">1/(1+CHOOSE(F$3,(V25+($K$3/10000))/2,(V24+($K$3/10000))/2))^(2*U24/365.25)</f>
        <v>0.904073433498597</v>
      </c>
      <c r="X24" s="35" t="n">
        <f aca="false">IF(AND(mthbeg&lt;=A24,mthend&gt;=A24),1,0)</f>
        <v>1</v>
      </c>
      <c r="Y24" s="35" t="n">
        <f aca="false">S24*X24</f>
        <v>31</v>
      </c>
      <c r="AA24" s="89" t="n">
        <f aca="false">F24*G24</f>
        <v>1034730.12610781</v>
      </c>
      <c r="AB24" s="89" t="n">
        <f aca="false">$F24*H24</f>
        <v>1034730.12610781</v>
      </c>
      <c r="AC24" s="89" t="n">
        <f aca="false">$F24*I24</f>
        <v>1034730.12610781</v>
      </c>
      <c r="AD24" s="89" t="n">
        <f aca="false">$F24*J24</f>
        <v>-4904.59837672989</v>
      </c>
      <c r="AE24" s="89" t="n">
        <f aca="false">$F24*K24</f>
        <v>-4904.59837672989</v>
      </c>
      <c r="AF24" s="89" t="n">
        <f aca="false">$F24*L24</f>
        <v>-4904.59837672989</v>
      </c>
      <c r="AG24" s="89" t="n">
        <f aca="false">$F24*M24</f>
        <v>2802.62764384565</v>
      </c>
      <c r="AH24" s="89" t="n">
        <f aca="false">$F24*N24</f>
        <v>6305.91219865271</v>
      </c>
      <c r="AI24" s="89" t="n">
        <f aca="false">F24*O24</f>
        <v>6305.91219865271</v>
      </c>
      <c r="AJ24" s="93"/>
      <c r="AK24" s="89" t="n">
        <f aca="false">CHOOSE($G$3,AB24-AC24,AC24-AB24)</f>
        <v>0</v>
      </c>
      <c r="AL24" s="89" t="n">
        <f aca="false">CHOOSE($G$3,AE24-AF24,AF24-AE24)</f>
        <v>0</v>
      </c>
      <c r="AM24" s="89" t="n">
        <f aca="false">CHOOSE($G$3,AH24-AI24,AI24-AH24)</f>
        <v>0</v>
      </c>
      <c r="AN24" s="103" t="n">
        <f aca="false">SUM(AK24:AM24)</f>
        <v>0</v>
      </c>
      <c r="AP24" s="89" t="n">
        <f aca="false">CHOOSE($G$3,AA24-AB24,AB24-AA24)</f>
        <v>0</v>
      </c>
      <c r="AQ24" s="89" t="n">
        <f aca="false">CHOOSE($G$3,AD24-AE24,AE24-AD24)</f>
        <v>0</v>
      </c>
      <c r="AR24" s="89" t="n">
        <f aca="false">CHOOSE($G$3,AG24-AH24,AH24-AG24)</f>
        <v>3503.28455480706</v>
      </c>
      <c r="AS24" s="103" t="n">
        <f aca="false">AP24+AQ24+AR24</f>
        <v>3503.28455480706</v>
      </c>
      <c r="AT24" s="103"/>
      <c r="AU24" s="90" t="n">
        <f aca="false">AS24+AN24</f>
        <v>3503.28455480706</v>
      </c>
      <c r="AW24" s="90" t="n">
        <f aca="false">AI24+AF24+AC24</f>
        <v>1036131.43992974</v>
      </c>
      <c r="AX24" s="104"/>
    </row>
    <row r="25" customFormat="false" ht="12.75" hidden="false" customHeight="false" outlineLevel="0" collapsed="false">
      <c r="A25" s="94" t="n">
        <f aca="false">EDATE(A24,1)</f>
        <v>37288</v>
      </c>
      <c r="B25" s="95" t="n">
        <f aca="false">VLOOKUP(MONTH(A25),Volumes,3)</f>
        <v>10000</v>
      </c>
      <c r="C25" s="96"/>
      <c r="D25" s="97" t="n">
        <f aca="false">B25+C25</f>
        <v>10000</v>
      </c>
      <c r="E25" s="84" t="n">
        <f aca="false">IF(X25=0,0,IF(AND(X25=1,$H$3=1),D25*S25,IF($H$3=2,D25,"N/A")))</f>
        <v>280000</v>
      </c>
      <c r="F25" s="84" t="n">
        <f aca="false">E25*W25</f>
        <v>251799.260054444</v>
      </c>
      <c r="G25" s="32" t="n">
        <f aca="false">VLOOKUP($A25,Table,MATCH(G$4,Curves,0))</f>
        <v>3.532</v>
      </c>
      <c r="H25" s="98" t="n">
        <f aca="false">G25</f>
        <v>3.532</v>
      </c>
      <c r="I25" s="99" t="n">
        <f aca="false">H25</f>
        <v>3.532</v>
      </c>
      <c r="J25" s="32" t="n">
        <f aca="false">VLOOKUP($A25,Table,MATCH(J$4,Curves,0))</f>
        <v>-0.0175</v>
      </c>
      <c r="K25" s="98" t="n">
        <f aca="false">J25</f>
        <v>-0.0175</v>
      </c>
      <c r="L25" s="99" t="n">
        <f aca="false">K25</f>
        <v>-0.0175</v>
      </c>
      <c r="M25" s="32" t="n">
        <f aca="false">VLOOKUP($A25,Table,MATCH(M$4,Curves,0))</f>
        <v>0.01</v>
      </c>
      <c r="N25" s="98" t="n">
        <f aca="false">VLOOKUP($A25,Table,MATCH(N$4,Curves,0))</f>
        <v>0.0225</v>
      </c>
      <c r="O25" s="99" t="n">
        <f aca="false">N25</f>
        <v>0.0225</v>
      </c>
      <c r="P25" s="100"/>
      <c r="Q25" s="99" t="n">
        <f aca="false">O25+L25+I25</f>
        <v>3.537</v>
      </c>
      <c r="R25" s="100"/>
      <c r="S25" s="35" t="n">
        <f aca="false">A26-A25</f>
        <v>28</v>
      </c>
      <c r="T25" s="101" t="n">
        <f aca="false">CHOOSE(F$3,A26+24,A25)</f>
        <v>37340</v>
      </c>
      <c r="U25" s="35" t="n">
        <f aca="false">T25-C$3</f>
        <v>566</v>
      </c>
      <c r="V25" s="32" t="n">
        <f aca="false">VLOOKUP($A25,Table,MATCH(V$4,Curves,0))</f>
        <v>0.069649106889406</v>
      </c>
      <c r="W25" s="102" t="n">
        <f aca="false">1/(1+CHOOSE(F$3,(V26+($K$3/10000))/2,(V25+($K$3/10000))/2))^(2*U25/365.25)</f>
        <v>0.899283071623013</v>
      </c>
      <c r="X25" s="35" t="n">
        <f aca="false">IF(AND(mthbeg&lt;=A25,mthend&gt;=A25),1,0)</f>
        <v>1</v>
      </c>
      <c r="Y25" s="35" t="n">
        <f aca="false">S25*X25</f>
        <v>28</v>
      </c>
      <c r="AA25" s="89" t="n">
        <f aca="false">F25*G25</f>
        <v>889354.986512295</v>
      </c>
      <c r="AB25" s="89" t="n">
        <f aca="false">$F25*H25</f>
        <v>889354.986512295</v>
      </c>
      <c r="AC25" s="89" t="n">
        <f aca="false">$F25*I25</f>
        <v>889354.986512295</v>
      </c>
      <c r="AD25" s="89" t="n">
        <f aca="false">$F25*J25</f>
        <v>-4406.48705095277</v>
      </c>
      <c r="AE25" s="89" t="n">
        <f aca="false">$F25*K25</f>
        <v>-4406.48705095277</v>
      </c>
      <c r="AF25" s="89" t="n">
        <f aca="false">$F25*L25</f>
        <v>-4406.48705095277</v>
      </c>
      <c r="AG25" s="89" t="n">
        <f aca="false">$F25*M25</f>
        <v>2517.99260054444</v>
      </c>
      <c r="AH25" s="89" t="n">
        <f aca="false">$F25*N25</f>
        <v>5665.48335122498</v>
      </c>
      <c r="AI25" s="89" t="n">
        <f aca="false">F25*O25</f>
        <v>5665.48335122498</v>
      </c>
      <c r="AJ25" s="93"/>
      <c r="AK25" s="89" t="n">
        <f aca="false">CHOOSE($G$3,AB25-AC25,AC25-AB25)</f>
        <v>0</v>
      </c>
      <c r="AL25" s="89" t="n">
        <f aca="false">CHOOSE($G$3,AE25-AF25,AF25-AE25)</f>
        <v>0</v>
      </c>
      <c r="AM25" s="89" t="n">
        <f aca="false">CHOOSE($G$3,AH25-AI25,AI25-AH25)</f>
        <v>0</v>
      </c>
      <c r="AN25" s="103" t="n">
        <f aca="false">SUM(AK25:AM25)</f>
        <v>0</v>
      </c>
      <c r="AP25" s="89" t="n">
        <f aca="false">CHOOSE($G$3,AA25-AB25,AB25-AA25)</f>
        <v>0</v>
      </c>
      <c r="AQ25" s="89" t="n">
        <f aca="false">CHOOSE($G$3,AD25-AE25,AE25-AD25)</f>
        <v>0</v>
      </c>
      <c r="AR25" s="89" t="n">
        <f aca="false">CHOOSE($G$3,AG25-AH25,AH25-AG25)</f>
        <v>3147.49075068055</v>
      </c>
      <c r="AS25" s="103" t="n">
        <f aca="false">AP25+AQ25+AR25</f>
        <v>3147.49075068055</v>
      </c>
      <c r="AT25" s="103"/>
      <c r="AU25" s="90" t="n">
        <f aca="false">AS25+AN25</f>
        <v>3147.49075068055</v>
      </c>
      <c r="AW25" s="90" t="n">
        <f aca="false">AI25+AF25+AC25</f>
        <v>890613.982812567</v>
      </c>
      <c r="AX25" s="104"/>
    </row>
    <row r="26" customFormat="false" ht="12.75" hidden="false" customHeight="false" outlineLevel="0" collapsed="false">
      <c r="A26" s="94" t="n">
        <f aca="false">EDATE(A25,1)</f>
        <v>37316</v>
      </c>
      <c r="B26" s="95" t="n">
        <f aca="false">VLOOKUP(MONTH(A26),Volumes,3)</f>
        <v>10000</v>
      </c>
      <c r="C26" s="96"/>
      <c r="D26" s="97" t="n">
        <f aca="false">B26+C26</f>
        <v>10000</v>
      </c>
      <c r="E26" s="84" t="n">
        <f aca="false">IF(X26=0,0,IF(AND(X26=1,$H$3=1),D26*S26,IF($H$3=2,D26,"N/A")))</f>
        <v>310000</v>
      </c>
      <c r="F26" s="84" t="n">
        <f aca="false">E26*W26</f>
        <v>277148.355234476</v>
      </c>
      <c r="G26" s="32" t="n">
        <f aca="false">VLOOKUP($A26,Table,MATCH(G$4,Curves,0))</f>
        <v>3.377</v>
      </c>
      <c r="H26" s="98" t="n">
        <f aca="false">G26</f>
        <v>3.377</v>
      </c>
      <c r="I26" s="99" t="n">
        <f aca="false">H26</f>
        <v>3.377</v>
      </c>
      <c r="J26" s="32" t="n">
        <f aca="false">VLOOKUP($A26,Table,MATCH(J$4,Curves,0))</f>
        <v>-0.0175</v>
      </c>
      <c r="K26" s="98" t="n">
        <f aca="false">J26</f>
        <v>-0.0175</v>
      </c>
      <c r="L26" s="99" t="n">
        <f aca="false">K26</f>
        <v>-0.0175</v>
      </c>
      <c r="M26" s="32" t="n">
        <f aca="false">VLOOKUP($A26,Table,MATCH(M$4,Curves,0))</f>
        <v>0.01</v>
      </c>
      <c r="N26" s="98" t="n">
        <f aca="false">VLOOKUP($A26,Table,MATCH(N$4,Curves,0))</f>
        <v>0.0225</v>
      </c>
      <c r="O26" s="99" t="n">
        <f aca="false">N26</f>
        <v>0.0225</v>
      </c>
      <c r="P26" s="100"/>
      <c r="Q26" s="99" t="n">
        <f aca="false">O26+L26+I26</f>
        <v>3.382</v>
      </c>
      <c r="R26" s="100"/>
      <c r="S26" s="35" t="n">
        <f aca="false">A27-A26</f>
        <v>31</v>
      </c>
      <c r="T26" s="101" t="n">
        <f aca="false">CHOOSE(F$3,A27+24,A26)</f>
        <v>37371</v>
      </c>
      <c r="U26" s="35" t="n">
        <f aca="false">T26-C$3</f>
        <v>597</v>
      </c>
      <c r="V26" s="32" t="n">
        <f aca="false">VLOOKUP($A26,Table,MATCH(V$4,Curves,0))</f>
        <v>0.069692051306576</v>
      </c>
      <c r="W26" s="102" t="n">
        <f aca="false">1/(1+CHOOSE(F$3,(V27+($K$3/10000))/2,(V26+($K$3/10000))/2))^(2*U26/365.25)</f>
        <v>0.894026952369277</v>
      </c>
      <c r="X26" s="35" t="n">
        <f aca="false">IF(AND(mthbeg&lt;=A26,mthend&gt;=A26),1,0)</f>
        <v>1</v>
      </c>
      <c r="Y26" s="35" t="n">
        <f aca="false">S26*X26</f>
        <v>31</v>
      </c>
      <c r="AA26" s="89" t="n">
        <f aca="false">F26*G26</f>
        <v>935929.995626825</v>
      </c>
      <c r="AB26" s="89" t="n">
        <f aca="false">$F26*H26</f>
        <v>935929.995626825</v>
      </c>
      <c r="AC26" s="89" t="n">
        <f aca="false">$F26*I26</f>
        <v>935929.995626825</v>
      </c>
      <c r="AD26" s="89" t="n">
        <f aca="false">$F26*J26</f>
        <v>-4850.09621660333</v>
      </c>
      <c r="AE26" s="89" t="n">
        <f aca="false">$F26*K26</f>
        <v>-4850.09621660333</v>
      </c>
      <c r="AF26" s="89" t="n">
        <f aca="false">$F26*L26</f>
        <v>-4850.09621660333</v>
      </c>
      <c r="AG26" s="89" t="n">
        <f aca="false">$F26*M26</f>
        <v>2771.48355234476</v>
      </c>
      <c r="AH26" s="89" t="n">
        <f aca="false">$F26*N26</f>
        <v>6235.83799277571</v>
      </c>
      <c r="AI26" s="89" t="n">
        <f aca="false">F26*O26</f>
        <v>6235.83799277571</v>
      </c>
      <c r="AJ26" s="93"/>
      <c r="AK26" s="89" t="n">
        <f aca="false">CHOOSE($G$3,AB26-AC26,AC26-AB26)</f>
        <v>0</v>
      </c>
      <c r="AL26" s="89" t="n">
        <f aca="false">CHOOSE($G$3,AE26-AF26,AF26-AE26)</f>
        <v>0</v>
      </c>
      <c r="AM26" s="89" t="n">
        <f aca="false">CHOOSE($G$3,AH26-AI26,AI26-AH26)</f>
        <v>0</v>
      </c>
      <c r="AN26" s="103" t="n">
        <f aca="false">SUM(AK26:AM26)</f>
        <v>0</v>
      </c>
      <c r="AP26" s="89" t="n">
        <f aca="false">CHOOSE($G$3,AA26-AB26,AB26-AA26)</f>
        <v>0</v>
      </c>
      <c r="AQ26" s="89" t="n">
        <f aca="false">CHOOSE($G$3,AD26-AE26,AE26-AD26)</f>
        <v>0</v>
      </c>
      <c r="AR26" s="89" t="n">
        <f aca="false">CHOOSE($G$3,AG26-AH26,AH26-AG26)</f>
        <v>3464.35444043095</v>
      </c>
      <c r="AS26" s="103" t="n">
        <f aca="false">AP26+AQ26+AR26</f>
        <v>3464.35444043095</v>
      </c>
      <c r="AT26" s="103"/>
      <c r="AU26" s="90" t="n">
        <f aca="false">AS26+AN26</f>
        <v>3464.35444043095</v>
      </c>
      <c r="AW26" s="90" t="n">
        <f aca="false">AI26+AF26+AC26</f>
        <v>937315.737402998</v>
      </c>
      <c r="AX26" s="104"/>
    </row>
    <row r="27" customFormat="false" ht="12.75" hidden="false" customHeight="false" outlineLevel="0" collapsed="false">
      <c r="A27" s="94" t="n">
        <f aca="false">EDATE(A26,1)</f>
        <v>37347</v>
      </c>
      <c r="B27" s="95" t="n">
        <f aca="false">VLOOKUP(MONTH(A27),Volumes,3)</f>
        <v>10000</v>
      </c>
      <c r="C27" s="96"/>
      <c r="D27" s="97" t="n">
        <f aca="false">B27+C27</f>
        <v>10000</v>
      </c>
      <c r="E27" s="84" t="n">
        <f aca="false">IF(X27=0,0,IF(AND(X27=1,$H$3=1),D27*S27,IF($H$3=2,D27,"N/A")))</f>
        <v>300000</v>
      </c>
      <c r="F27" s="84" t="n">
        <f aca="false">E27*W27</f>
        <v>266701.010682206</v>
      </c>
      <c r="G27" s="32" t="n">
        <f aca="false">VLOOKUP($A27,Table,MATCH(G$4,Curves,0))</f>
        <v>3.227</v>
      </c>
      <c r="H27" s="98" t="n">
        <f aca="false">G27</f>
        <v>3.227</v>
      </c>
      <c r="I27" s="99" t="n">
        <f aca="false">H27</f>
        <v>3.227</v>
      </c>
      <c r="J27" s="32" t="n">
        <f aca="false">VLOOKUP($A27,Table,MATCH(J$4,Curves,0))</f>
        <v>-0.005</v>
      </c>
      <c r="K27" s="98" t="n">
        <f aca="false">J27</f>
        <v>-0.005</v>
      </c>
      <c r="L27" s="99" t="n">
        <f aca="false">K27</f>
        <v>-0.005</v>
      </c>
      <c r="M27" s="32" t="n">
        <f aca="false">VLOOKUP($A27,Table,MATCH(M$4,Curves,0))</f>
        <v>0.01</v>
      </c>
      <c r="N27" s="98" t="n">
        <f aca="false">VLOOKUP($A27,Table,MATCH(N$4,Curves,0))</f>
        <v>0.0225</v>
      </c>
      <c r="O27" s="99" t="n">
        <f aca="false">N27</f>
        <v>0.0225</v>
      </c>
      <c r="P27" s="100"/>
      <c r="Q27" s="99" t="n">
        <f aca="false">O27+L27+I27</f>
        <v>3.2445</v>
      </c>
      <c r="R27" s="100"/>
      <c r="S27" s="35" t="n">
        <f aca="false">A28-A27</f>
        <v>30</v>
      </c>
      <c r="T27" s="101" t="n">
        <f aca="false">CHOOSE(F$3,A28+24,A27)</f>
        <v>37401</v>
      </c>
      <c r="U27" s="35" t="n">
        <f aca="false">T27-C$3</f>
        <v>627</v>
      </c>
      <c r="V27" s="32" t="n">
        <f aca="false">VLOOKUP($A27,Table,MATCH(V$4,Curves,0))</f>
        <v>0.069722226634656</v>
      </c>
      <c r="W27" s="102" t="n">
        <f aca="false">1/(1+CHOOSE(F$3,(V28+($K$3/10000))/2,(V27+($K$3/10000))/2))^(2*U27/365.25)</f>
        <v>0.889003368940686</v>
      </c>
      <c r="X27" s="35" t="n">
        <f aca="false">IF(AND(mthbeg&lt;=A27,mthend&gt;=A27),1,0)</f>
        <v>1</v>
      </c>
      <c r="Y27" s="35" t="n">
        <f aca="false">S27*X27</f>
        <v>30</v>
      </c>
      <c r="AA27" s="89" t="n">
        <f aca="false">F27*G27</f>
        <v>860644.161471478</v>
      </c>
      <c r="AB27" s="89" t="n">
        <f aca="false">$F27*H27</f>
        <v>860644.161471478</v>
      </c>
      <c r="AC27" s="89" t="n">
        <f aca="false">$F27*I27</f>
        <v>860644.161471478</v>
      </c>
      <c r="AD27" s="89" t="n">
        <f aca="false">$F27*J27</f>
        <v>-1333.50505341103</v>
      </c>
      <c r="AE27" s="89" t="n">
        <f aca="false">$F27*K27</f>
        <v>-1333.50505341103</v>
      </c>
      <c r="AF27" s="89" t="n">
        <f aca="false">$F27*L27</f>
        <v>-1333.50505341103</v>
      </c>
      <c r="AG27" s="89" t="n">
        <f aca="false">$F27*M27</f>
        <v>2667.01010682206</v>
      </c>
      <c r="AH27" s="89" t="n">
        <f aca="false">$F27*N27</f>
        <v>6000.77274034963</v>
      </c>
      <c r="AI27" s="89" t="n">
        <f aca="false">F27*O27</f>
        <v>6000.77274034963</v>
      </c>
      <c r="AJ27" s="93"/>
      <c r="AK27" s="89" t="n">
        <f aca="false">CHOOSE($G$3,AB27-AC27,AC27-AB27)</f>
        <v>0</v>
      </c>
      <c r="AL27" s="89" t="n">
        <f aca="false">CHOOSE($G$3,AE27-AF27,AF27-AE27)</f>
        <v>0</v>
      </c>
      <c r="AM27" s="89" t="n">
        <f aca="false">CHOOSE($G$3,AH27-AI27,AI27-AH27)</f>
        <v>0</v>
      </c>
      <c r="AN27" s="103" t="n">
        <f aca="false">SUM(AK27:AM27)</f>
        <v>0</v>
      </c>
      <c r="AP27" s="89" t="n">
        <f aca="false">CHOOSE($G$3,AA27-AB27,AB27-AA27)</f>
        <v>0</v>
      </c>
      <c r="AQ27" s="89" t="n">
        <f aca="false">CHOOSE($G$3,AD27-AE27,AE27-AD27)</f>
        <v>0</v>
      </c>
      <c r="AR27" s="89" t="n">
        <f aca="false">CHOOSE($G$3,AG27-AH27,AH27-AG27)</f>
        <v>3333.76263352757</v>
      </c>
      <c r="AS27" s="103" t="n">
        <f aca="false">AP27+AQ27+AR27</f>
        <v>3333.76263352757</v>
      </c>
      <c r="AT27" s="103"/>
      <c r="AU27" s="90" t="n">
        <f aca="false">AS27+AN27</f>
        <v>3333.76263352757</v>
      </c>
      <c r="AW27" s="90" t="n">
        <f aca="false">AI27+AF27+AC27</f>
        <v>865311.429158417</v>
      </c>
      <c r="AX27" s="104"/>
    </row>
    <row r="28" customFormat="false" ht="12.75" hidden="false" customHeight="false" outlineLevel="0" collapsed="false">
      <c r="A28" s="94" t="n">
        <f aca="false">EDATE(A27,1)</f>
        <v>37377</v>
      </c>
      <c r="B28" s="95" t="n">
        <f aca="false">VLOOKUP(MONTH(A28),Volumes,3)</f>
        <v>10000</v>
      </c>
      <c r="C28" s="96"/>
      <c r="D28" s="97" t="n">
        <f aca="false">B28+C28</f>
        <v>10000</v>
      </c>
      <c r="E28" s="84" t="n">
        <f aca="false">IF(X28=0,0,IF(AND(X28=1,$H$3=1),D28*S28,IF($H$3=2,D28,"N/A")))</f>
        <v>310000</v>
      </c>
      <c r="F28" s="84" t="n">
        <f aca="false">E28*W28</f>
        <v>273990.856249092</v>
      </c>
      <c r="G28" s="32" t="n">
        <f aca="false">VLOOKUP($A28,Table,MATCH(G$4,Curves,0))</f>
        <v>3.173</v>
      </c>
      <c r="H28" s="98" t="n">
        <f aca="false">G28</f>
        <v>3.173</v>
      </c>
      <c r="I28" s="99" t="n">
        <f aca="false">H28</f>
        <v>3.173</v>
      </c>
      <c r="J28" s="32" t="n">
        <f aca="false">VLOOKUP($A28,Table,MATCH(J$4,Curves,0))</f>
        <v>-0.005</v>
      </c>
      <c r="K28" s="98" t="n">
        <f aca="false">J28</f>
        <v>-0.005</v>
      </c>
      <c r="L28" s="99" t="n">
        <f aca="false">K28</f>
        <v>-0.005</v>
      </c>
      <c r="M28" s="32" t="n">
        <f aca="false">VLOOKUP($A28,Table,MATCH(M$4,Curves,0))</f>
        <v>0.01</v>
      </c>
      <c r="N28" s="98" t="n">
        <f aca="false">VLOOKUP($A28,Table,MATCH(N$4,Curves,0))</f>
        <v>0.0225</v>
      </c>
      <c r="O28" s="99" t="n">
        <f aca="false">N28</f>
        <v>0.0225</v>
      </c>
      <c r="P28" s="100"/>
      <c r="Q28" s="99" t="n">
        <f aca="false">O28+L28+I28</f>
        <v>3.1905</v>
      </c>
      <c r="R28" s="100"/>
      <c r="S28" s="35" t="n">
        <f aca="false">A29-A28</f>
        <v>31</v>
      </c>
      <c r="T28" s="101" t="n">
        <f aca="false">CHOOSE(F$3,A29+24,A28)</f>
        <v>37432</v>
      </c>
      <c r="U28" s="35" t="n">
        <f aca="false">T28-C$3</f>
        <v>658</v>
      </c>
      <c r="V28" s="32" t="n">
        <f aca="false">VLOOKUP($A28,Table,MATCH(V$4,Curves,0))</f>
        <v>0.069725713675655</v>
      </c>
      <c r="W28" s="102" t="n">
        <f aca="false">1/(1+CHOOSE(F$3,(V29+($K$3/10000))/2,(V28+($K$3/10000))/2))^(2*U28/365.25)</f>
        <v>0.883841471771266</v>
      </c>
      <c r="X28" s="35" t="n">
        <f aca="false">IF(AND(mthbeg&lt;=A28,mthend&gt;=A28),1,0)</f>
        <v>1</v>
      </c>
      <c r="Y28" s="35" t="n">
        <f aca="false">S28*X28</f>
        <v>31</v>
      </c>
      <c r="AA28" s="89" t="n">
        <f aca="false">F28*G28</f>
        <v>869372.98687837</v>
      </c>
      <c r="AB28" s="89" t="n">
        <f aca="false">$F28*H28</f>
        <v>869372.98687837</v>
      </c>
      <c r="AC28" s="89" t="n">
        <f aca="false">$F28*I28</f>
        <v>869372.98687837</v>
      </c>
      <c r="AD28" s="89" t="n">
        <f aca="false">$F28*J28</f>
        <v>-1369.95428124546</v>
      </c>
      <c r="AE28" s="89" t="n">
        <f aca="false">$F28*K28</f>
        <v>-1369.95428124546</v>
      </c>
      <c r="AF28" s="89" t="n">
        <f aca="false">$F28*L28</f>
        <v>-1369.95428124546</v>
      </c>
      <c r="AG28" s="89" t="n">
        <f aca="false">$F28*M28</f>
        <v>2739.90856249092</v>
      </c>
      <c r="AH28" s="89" t="n">
        <f aca="false">$F28*N28</f>
        <v>6164.79426560458</v>
      </c>
      <c r="AI28" s="89" t="n">
        <f aca="false">F28*O28</f>
        <v>6164.79426560458</v>
      </c>
      <c r="AJ28" s="93"/>
      <c r="AK28" s="89" t="n">
        <f aca="false">CHOOSE($G$3,AB28-AC28,AC28-AB28)</f>
        <v>0</v>
      </c>
      <c r="AL28" s="89" t="n">
        <f aca="false">CHOOSE($G$3,AE28-AF28,AF28-AE28)</f>
        <v>0</v>
      </c>
      <c r="AM28" s="89" t="n">
        <f aca="false">CHOOSE($G$3,AH28-AI28,AI28-AH28)</f>
        <v>0</v>
      </c>
      <c r="AN28" s="103" t="n">
        <f aca="false">SUM(AK28:AM28)</f>
        <v>0</v>
      </c>
      <c r="AP28" s="89" t="n">
        <f aca="false">CHOOSE($G$3,AA28-AB28,AB28-AA28)</f>
        <v>0</v>
      </c>
      <c r="AQ28" s="89" t="n">
        <f aca="false">CHOOSE($G$3,AD28-AE28,AE28-AD28)</f>
        <v>0</v>
      </c>
      <c r="AR28" s="89" t="n">
        <f aca="false">CHOOSE($G$3,AG28-AH28,AH28-AG28)</f>
        <v>3424.88570311365</v>
      </c>
      <c r="AS28" s="103" t="n">
        <f aca="false">AP28+AQ28+AR28</f>
        <v>3424.88570311365</v>
      </c>
      <c r="AT28" s="103"/>
      <c r="AU28" s="90" t="n">
        <f aca="false">AS28+AN28</f>
        <v>3424.88570311365</v>
      </c>
      <c r="AW28" s="90" t="n">
        <f aca="false">AI28+AF28+AC28</f>
        <v>874167.826862729</v>
      </c>
      <c r="AX28" s="104"/>
    </row>
    <row r="29" customFormat="false" ht="12.75" hidden="false" customHeight="false" outlineLevel="0" collapsed="false">
      <c r="A29" s="94" t="n">
        <f aca="false">EDATE(A28,1)</f>
        <v>37408</v>
      </c>
      <c r="B29" s="95" t="n">
        <f aca="false">VLOOKUP(MONTH(A29),Volumes,3)</f>
        <v>10000</v>
      </c>
      <c r="C29" s="96"/>
      <c r="D29" s="97" t="n">
        <f aca="false">B29+C29</f>
        <v>10000</v>
      </c>
      <c r="E29" s="84" t="n">
        <f aca="false">IF(X29=0,0,IF(AND(X29=1,$H$3=1),D29*S29,IF($H$3=2,D29,"N/A")))</f>
        <v>300000</v>
      </c>
      <c r="F29" s="84" t="n">
        <f aca="false">E29*W29</f>
        <v>263662.693364703</v>
      </c>
      <c r="G29" s="32" t="n">
        <f aca="false">VLOOKUP($A29,Table,MATCH(G$4,Curves,0))</f>
        <v>3.149</v>
      </c>
      <c r="H29" s="98" t="n">
        <f aca="false">G29</f>
        <v>3.149</v>
      </c>
      <c r="I29" s="99" t="n">
        <f aca="false">H29</f>
        <v>3.149</v>
      </c>
      <c r="J29" s="32" t="n">
        <f aca="false">VLOOKUP($A29,Table,MATCH(J$4,Curves,0))</f>
        <v>-0.005</v>
      </c>
      <c r="K29" s="98" t="n">
        <f aca="false">J29</f>
        <v>-0.005</v>
      </c>
      <c r="L29" s="99" t="n">
        <f aca="false">K29</f>
        <v>-0.005</v>
      </c>
      <c r="M29" s="32" t="n">
        <f aca="false">VLOOKUP($A29,Table,MATCH(M$4,Curves,0))</f>
        <v>0.01</v>
      </c>
      <c r="N29" s="98" t="n">
        <f aca="false">VLOOKUP($A29,Table,MATCH(N$4,Curves,0))</f>
        <v>0.0225</v>
      </c>
      <c r="O29" s="99" t="n">
        <f aca="false">N29</f>
        <v>0.0225</v>
      </c>
      <c r="P29" s="100"/>
      <c r="Q29" s="99" t="n">
        <f aca="false">O29+L29+I29</f>
        <v>3.1665</v>
      </c>
      <c r="R29" s="100"/>
      <c r="S29" s="35" t="n">
        <f aca="false">A30-A29</f>
        <v>30</v>
      </c>
      <c r="T29" s="101" t="n">
        <f aca="false">CHOOSE(F$3,A30+24,A29)</f>
        <v>37462</v>
      </c>
      <c r="U29" s="35" t="n">
        <f aca="false">T29-C$3</f>
        <v>688</v>
      </c>
      <c r="V29" s="32" t="n">
        <f aca="false">VLOOKUP($A29,Table,MATCH(V$4,Curves,0))</f>
        <v>0.069729316951359</v>
      </c>
      <c r="W29" s="102" t="n">
        <f aca="false">1/(1+CHOOSE(F$3,(V30+($K$3/10000))/2,(V29+($K$3/10000))/2))^(2*U29/365.25)</f>
        <v>0.878875644549011</v>
      </c>
      <c r="X29" s="35" t="n">
        <f aca="false">IF(AND(mthbeg&lt;=A29,mthend&gt;=A29),1,0)</f>
        <v>1</v>
      </c>
      <c r="Y29" s="35" t="n">
        <f aca="false">S29*X29</f>
        <v>30</v>
      </c>
      <c r="AA29" s="89" t="n">
        <f aca="false">F29*G29</f>
        <v>830273.821405451</v>
      </c>
      <c r="AB29" s="89" t="n">
        <f aca="false">$F29*H29</f>
        <v>830273.821405451</v>
      </c>
      <c r="AC29" s="89" t="n">
        <f aca="false">$F29*I29</f>
        <v>830273.821405451</v>
      </c>
      <c r="AD29" s="89" t="n">
        <f aca="false">$F29*J29</f>
        <v>-1318.31346682352</v>
      </c>
      <c r="AE29" s="89" t="n">
        <f aca="false">$F29*K29</f>
        <v>-1318.31346682352</v>
      </c>
      <c r="AF29" s="89" t="n">
        <f aca="false">$F29*L29</f>
        <v>-1318.31346682352</v>
      </c>
      <c r="AG29" s="89" t="n">
        <f aca="false">$F29*M29</f>
        <v>2636.62693364703</v>
      </c>
      <c r="AH29" s="89" t="n">
        <f aca="false">$F29*N29</f>
        <v>5932.41060070582</v>
      </c>
      <c r="AI29" s="89" t="n">
        <f aca="false">F29*O29</f>
        <v>5932.41060070582</v>
      </c>
      <c r="AJ29" s="93"/>
      <c r="AK29" s="89" t="n">
        <f aca="false">CHOOSE($G$3,AB29-AC29,AC29-AB29)</f>
        <v>0</v>
      </c>
      <c r="AL29" s="89" t="n">
        <f aca="false">CHOOSE($G$3,AE29-AF29,AF29-AE29)</f>
        <v>0</v>
      </c>
      <c r="AM29" s="89" t="n">
        <f aca="false">CHOOSE($G$3,AH29-AI29,AI29-AH29)</f>
        <v>0</v>
      </c>
      <c r="AN29" s="103" t="n">
        <f aca="false">SUM(AK29:AM29)</f>
        <v>0</v>
      </c>
      <c r="AP29" s="89" t="n">
        <f aca="false">CHOOSE($G$3,AA29-AB29,AB29-AA29)</f>
        <v>0</v>
      </c>
      <c r="AQ29" s="89" t="n">
        <f aca="false">CHOOSE($G$3,AD29-AE29,AE29-AD29)</f>
        <v>0</v>
      </c>
      <c r="AR29" s="89" t="n">
        <f aca="false">CHOOSE($G$3,AG29-AH29,AH29-AG29)</f>
        <v>3295.78366705879</v>
      </c>
      <c r="AS29" s="103" t="n">
        <f aca="false">AP29+AQ29+AR29</f>
        <v>3295.78366705879</v>
      </c>
      <c r="AT29" s="103"/>
      <c r="AU29" s="90" t="n">
        <f aca="false">AS29+AN29</f>
        <v>3295.78366705879</v>
      </c>
      <c r="AW29" s="90" t="n">
        <f aca="false">AI29+AF29+AC29</f>
        <v>834887.918539333</v>
      </c>
      <c r="AX29" s="104"/>
    </row>
    <row r="30" customFormat="false" ht="12.75" hidden="false" customHeight="false" outlineLevel="0" collapsed="false">
      <c r="A30" s="94" t="n">
        <f aca="false">EDATE(A29,1)</f>
        <v>37438</v>
      </c>
      <c r="B30" s="95" t="n">
        <f aca="false">VLOOKUP(MONTH(A30),Volumes,3)</f>
        <v>10000</v>
      </c>
      <c r="C30" s="96"/>
      <c r="D30" s="97" t="n">
        <f aca="false">B30+C30</f>
        <v>10000</v>
      </c>
      <c r="E30" s="84" t="n">
        <f aca="false">IF(X30=0,0,IF(AND(X30=1,$H$3=1),D30*S30,IF($H$3=2,D30,"N/A")))</f>
        <v>310000</v>
      </c>
      <c r="F30" s="84" t="n">
        <f aca="false">E30*W30</f>
        <v>270870.502386893</v>
      </c>
      <c r="G30" s="32" t="n">
        <f aca="false">VLOOKUP($A30,Table,MATCH(G$4,Curves,0))</f>
        <v>3.143</v>
      </c>
      <c r="H30" s="98" t="n">
        <f aca="false">G30</f>
        <v>3.143</v>
      </c>
      <c r="I30" s="99" t="n">
        <f aca="false">H30</f>
        <v>3.143</v>
      </c>
      <c r="J30" s="32" t="n">
        <f aca="false">VLOOKUP($A30,Table,MATCH(J$4,Curves,0))</f>
        <v>-0.005</v>
      </c>
      <c r="K30" s="98" t="n">
        <f aca="false">J30</f>
        <v>-0.005</v>
      </c>
      <c r="L30" s="99" t="n">
        <f aca="false">K30</f>
        <v>-0.005</v>
      </c>
      <c r="M30" s="32" t="n">
        <f aca="false">VLOOKUP($A30,Table,MATCH(M$4,Curves,0))</f>
        <v>0.01</v>
      </c>
      <c r="N30" s="98" t="n">
        <f aca="false">VLOOKUP($A30,Table,MATCH(N$4,Curves,0))</f>
        <v>0.0225</v>
      </c>
      <c r="O30" s="99" t="n">
        <f aca="false">N30</f>
        <v>0.0225</v>
      </c>
      <c r="P30" s="100"/>
      <c r="Q30" s="99" t="n">
        <f aca="false">O30+L30+I30</f>
        <v>3.1605</v>
      </c>
      <c r="R30" s="100"/>
      <c r="S30" s="35" t="n">
        <f aca="false">A31-A30</f>
        <v>31</v>
      </c>
      <c r="T30" s="101" t="n">
        <f aca="false">CHOOSE(F$3,A31+24,A30)</f>
        <v>37493</v>
      </c>
      <c r="U30" s="35" t="n">
        <f aca="false">T30-C$3</f>
        <v>719</v>
      </c>
      <c r="V30" s="32" t="n">
        <f aca="false">VLOOKUP($A30,Table,MATCH(V$4,Curves,0))</f>
        <v>0.069731858434381</v>
      </c>
      <c r="W30" s="102" t="n">
        <f aca="false">1/(1+CHOOSE(F$3,(V31+($K$3/10000))/2,(V30+($K$3/10000))/2))^(2*U30/365.25)</f>
        <v>0.873775814151268</v>
      </c>
      <c r="X30" s="35" t="n">
        <f aca="false">IF(AND(mthbeg&lt;=A30,mthend&gt;=A30),1,0)</f>
        <v>1</v>
      </c>
      <c r="Y30" s="35" t="n">
        <f aca="false">S30*X30</f>
        <v>31</v>
      </c>
      <c r="AA30" s="89" t="n">
        <f aca="false">F30*G30</f>
        <v>851345.989002005</v>
      </c>
      <c r="AB30" s="89" t="n">
        <f aca="false">$F30*H30</f>
        <v>851345.989002005</v>
      </c>
      <c r="AC30" s="89" t="n">
        <f aca="false">$F30*I30</f>
        <v>851345.989002005</v>
      </c>
      <c r="AD30" s="89" t="n">
        <f aca="false">$F30*J30</f>
        <v>-1354.35251193447</v>
      </c>
      <c r="AE30" s="89" t="n">
        <f aca="false">$F30*K30</f>
        <v>-1354.35251193447</v>
      </c>
      <c r="AF30" s="89" t="n">
        <f aca="false">$F30*L30</f>
        <v>-1354.35251193447</v>
      </c>
      <c r="AG30" s="89" t="n">
        <f aca="false">$F30*M30</f>
        <v>2708.70502386893</v>
      </c>
      <c r="AH30" s="89" t="n">
        <f aca="false">$F30*N30</f>
        <v>6094.58630370509</v>
      </c>
      <c r="AI30" s="89" t="n">
        <f aca="false">F30*O30</f>
        <v>6094.58630370509</v>
      </c>
      <c r="AJ30" s="93"/>
      <c r="AK30" s="89" t="n">
        <f aca="false">CHOOSE($G$3,AB30-AC30,AC30-AB30)</f>
        <v>0</v>
      </c>
      <c r="AL30" s="89" t="n">
        <f aca="false">CHOOSE($G$3,AE30-AF30,AF30-AE30)</f>
        <v>0</v>
      </c>
      <c r="AM30" s="89" t="n">
        <f aca="false">CHOOSE($G$3,AH30-AI30,AI30-AH30)</f>
        <v>0</v>
      </c>
      <c r="AN30" s="103" t="n">
        <f aca="false">SUM(AK30:AM30)</f>
        <v>0</v>
      </c>
      <c r="AP30" s="89" t="n">
        <f aca="false">CHOOSE($G$3,AA30-AB30,AB30-AA30)</f>
        <v>0</v>
      </c>
      <c r="AQ30" s="89" t="n">
        <f aca="false">CHOOSE($G$3,AD30-AE30,AE30-AD30)</f>
        <v>0</v>
      </c>
      <c r="AR30" s="89" t="n">
        <f aca="false">CHOOSE($G$3,AG30-AH30,AH30-AG30)</f>
        <v>3385.88127983616</v>
      </c>
      <c r="AS30" s="103" t="n">
        <f aca="false">AP30+AQ30+AR30</f>
        <v>3385.88127983616</v>
      </c>
      <c r="AT30" s="103"/>
      <c r="AU30" s="90" t="n">
        <f aca="false">AS30+AN30</f>
        <v>3385.88127983616</v>
      </c>
      <c r="AW30" s="90" t="n">
        <f aca="false">AI30+AF30+AC30</f>
        <v>856086.222793776</v>
      </c>
      <c r="AX30" s="104"/>
    </row>
    <row r="31" customFormat="false" ht="12.75" hidden="false" customHeight="false" outlineLevel="0" collapsed="false">
      <c r="A31" s="94" t="n">
        <f aca="false">EDATE(A30,1)</f>
        <v>37469</v>
      </c>
      <c r="B31" s="95" t="n">
        <f aca="false">VLOOKUP(MONTH(A31),Volumes,3)</f>
        <v>10000</v>
      </c>
      <c r="C31" s="96"/>
      <c r="D31" s="97" t="n">
        <f aca="false">B31+C31</f>
        <v>10000</v>
      </c>
      <c r="E31" s="84" t="n">
        <f aca="false">IF(X31=0,0,IF(AND(X31=1,$H$3=1),D31*S31,IF($H$3=2,D31,"N/A")))</f>
        <v>310000</v>
      </c>
      <c r="F31" s="84" t="n">
        <f aca="false">E31*W31</f>
        <v>269298.681403391</v>
      </c>
      <c r="G31" s="32" t="n">
        <f aca="false">VLOOKUP($A31,Table,MATCH(G$4,Curves,0))</f>
        <v>3.143</v>
      </c>
      <c r="H31" s="98" t="n">
        <f aca="false">G31</f>
        <v>3.143</v>
      </c>
      <c r="I31" s="99" t="n">
        <f aca="false">H31</f>
        <v>3.143</v>
      </c>
      <c r="J31" s="32" t="n">
        <f aca="false">VLOOKUP($A31,Table,MATCH(J$4,Curves,0))</f>
        <v>-0.005</v>
      </c>
      <c r="K31" s="98" t="n">
        <f aca="false">J31</f>
        <v>-0.005</v>
      </c>
      <c r="L31" s="99" t="n">
        <f aca="false">K31</f>
        <v>-0.005</v>
      </c>
      <c r="M31" s="32" t="n">
        <f aca="false">VLOOKUP($A31,Table,MATCH(M$4,Curves,0))</f>
        <v>0.01</v>
      </c>
      <c r="N31" s="98" t="n">
        <f aca="false">VLOOKUP($A31,Table,MATCH(N$4,Curves,0))</f>
        <v>0.0225</v>
      </c>
      <c r="O31" s="99" t="n">
        <f aca="false">N31</f>
        <v>0.0225</v>
      </c>
      <c r="P31" s="100"/>
      <c r="Q31" s="99" t="n">
        <f aca="false">O31+L31+I31</f>
        <v>3.1605</v>
      </c>
      <c r="R31" s="100"/>
      <c r="S31" s="35" t="n">
        <f aca="false">A32-A31</f>
        <v>31</v>
      </c>
      <c r="T31" s="101" t="n">
        <f aca="false">CHOOSE(F$3,A32+24,A31)</f>
        <v>37524</v>
      </c>
      <c r="U31" s="35" t="n">
        <f aca="false">T31-C$3</f>
        <v>750</v>
      </c>
      <c r="V31" s="32" t="n">
        <f aca="false">VLOOKUP($A31,Table,MATCH(V$4,Curves,0))</f>
        <v>0.069732928915693</v>
      </c>
      <c r="W31" s="102" t="n">
        <f aca="false">1/(1+CHOOSE(F$3,(V32+($K$3/10000))/2,(V31+($K$3/10000))/2))^(2*U31/365.25)</f>
        <v>0.868705423881908</v>
      </c>
      <c r="X31" s="35" t="n">
        <f aca="false">IF(AND(mthbeg&lt;=A31,mthend&gt;=A31),1,0)</f>
        <v>1</v>
      </c>
      <c r="Y31" s="35" t="n">
        <f aca="false">S31*X31</f>
        <v>31</v>
      </c>
      <c r="AA31" s="89" t="n">
        <f aca="false">F31*G31</f>
        <v>846405.755650859</v>
      </c>
      <c r="AB31" s="89" t="n">
        <f aca="false">$F31*H31</f>
        <v>846405.755650859</v>
      </c>
      <c r="AC31" s="89" t="n">
        <f aca="false">$F31*I31</f>
        <v>846405.755650859</v>
      </c>
      <c r="AD31" s="89" t="n">
        <f aca="false">$F31*J31</f>
        <v>-1346.49340701696</v>
      </c>
      <c r="AE31" s="89" t="n">
        <f aca="false">$F31*K31</f>
        <v>-1346.49340701696</v>
      </c>
      <c r="AF31" s="89" t="n">
        <f aca="false">$F31*L31</f>
        <v>-1346.49340701696</v>
      </c>
      <c r="AG31" s="89" t="n">
        <f aca="false">$F31*M31</f>
        <v>2692.98681403391</v>
      </c>
      <c r="AH31" s="89" t="n">
        <f aca="false">$F31*N31</f>
        <v>6059.22033157631</v>
      </c>
      <c r="AI31" s="89" t="n">
        <f aca="false">F31*O31</f>
        <v>6059.22033157631</v>
      </c>
      <c r="AJ31" s="93"/>
      <c r="AK31" s="89" t="n">
        <f aca="false">CHOOSE($G$3,AB31-AC31,AC31-AB31)</f>
        <v>0</v>
      </c>
      <c r="AL31" s="89" t="n">
        <f aca="false">CHOOSE($G$3,AE31-AF31,AF31-AE31)</f>
        <v>0</v>
      </c>
      <c r="AM31" s="89" t="n">
        <f aca="false">CHOOSE($G$3,AH31-AI31,AI31-AH31)</f>
        <v>0</v>
      </c>
      <c r="AN31" s="103" t="n">
        <f aca="false">SUM(AK31:AM31)</f>
        <v>0</v>
      </c>
      <c r="AP31" s="89" t="n">
        <f aca="false">CHOOSE($G$3,AA31-AB31,AB31-AA31)</f>
        <v>0</v>
      </c>
      <c r="AQ31" s="89" t="n">
        <f aca="false">CHOOSE($G$3,AD31-AE31,AE31-AD31)</f>
        <v>0</v>
      </c>
      <c r="AR31" s="89" t="n">
        <f aca="false">CHOOSE($G$3,AG31-AH31,AH31-AG31)</f>
        <v>3366.23351754239</v>
      </c>
      <c r="AS31" s="103" t="n">
        <f aca="false">AP31+AQ31+AR31</f>
        <v>3366.23351754239</v>
      </c>
      <c r="AT31" s="103"/>
      <c r="AU31" s="90" t="n">
        <f aca="false">AS31+AN31</f>
        <v>3366.23351754239</v>
      </c>
      <c r="AW31" s="90" t="n">
        <f aca="false">AI31+AF31+AC31</f>
        <v>851118.482575418</v>
      </c>
      <c r="AX31" s="104"/>
    </row>
    <row r="32" customFormat="false" ht="12.75" hidden="false" customHeight="false" outlineLevel="0" collapsed="false">
      <c r="A32" s="94" t="n">
        <f aca="false">EDATE(A31,1)</f>
        <v>37500</v>
      </c>
      <c r="B32" s="95" t="n">
        <f aca="false">VLOOKUP(MONTH(A32),Volumes,3)</f>
        <v>10000</v>
      </c>
      <c r="C32" s="96"/>
      <c r="D32" s="97" t="n">
        <f aca="false">B32+C32</f>
        <v>10000</v>
      </c>
      <c r="E32" s="84" t="n">
        <f aca="false">IF(X32=0,0,IF(AND(X32=1,$H$3=1),D32*S32,IF($H$3=2,D32,"N/A")))</f>
        <v>300000</v>
      </c>
      <c r="F32" s="84" t="n">
        <f aca="false">E32*W32</f>
        <v>259148.75413145</v>
      </c>
      <c r="G32" s="32" t="n">
        <f aca="false">VLOOKUP($A32,Table,MATCH(G$4,Curves,0))</f>
        <v>3.129</v>
      </c>
      <c r="H32" s="98" t="n">
        <f aca="false">G32</f>
        <v>3.129</v>
      </c>
      <c r="I32" s="99" t="n">
        <f aca="false">H32</f>
        <v>3.129</v>
      </c>
      <c r="J32" s="32" t="n">
        <f aca="false">VLOOKUP($A32,Table,MATCH(J$4,Curves,0))</f>
        <v>-0.005</v>
      </c>
      <c r="K32" s="98" t="n">
        <f aca="false">J32</f>
        <v>-0.005</v>
      </c>
      <c r="L32" s="99" t="n">
        <f aca="false">K32</f>
        <v>-0.005</v>
      </c>
      <c r="M32" s="32" t="n">
        <f aca="false">VLOOKUP($A32,Table,MATCH(M$4,Curves,0))</f>
        <v>0.01</v>
      </c>
      <c r="N32" s="98" t="n">
        <f aca="false">VLOOKUP($A32,Table,MATCH(N$4,Curves,0))</f>
        <v>0.0225</v>
      </c>
      <c r="O32" s="99" t="n">
        <f aca="false">N32</f>
        <v>0.0225</v>
      </c>
      <c r="P32" s="100"/>
      <c r="Q32" s="99" t="n">
        <f aca="false">O32+L32+I32</f>
        <v>3.1465</v>
      </c>
      <c r="R32" s="100"/>
      <c r="S32" s="35" t="n">
        <f aca="false">A33-A32</f>
        <v>30</v>
      </c>
      <c r="T32" s="101" t="n">
        <f aca="false">CHOOSE(F$3,A33+24,A32)</f>
        <v>37554</v>
      </c>
      <c r="U32" s="35" t="n">
        <f aca="false">T32-C$3</f>
        <v>780</v>
      </c>
      <c r="V32" s="32" t="n">
        <f aca="false">VLOOKUP($A32,Table,MATCH(V$4,Curves,0))</f>
        <v>0.069733999397005</v>
      </c>
      <c r="W32" s="102" t="n">
        <f aca="false">1/(1+CHOOSE(F$3,(V33+($K$3/10000))/2,(V32+($K$3/10000))/2))^(2*U32/365.25)</f>
        <v>0.863829180438167</v>
      </c>
      <c r="X32" s="35" t="n">
        <f aca="false">IF(AND(mthbeg&lt;=A32,mthend&gt;=A32),1,0)</f>
        <v>1</v>
      </c>
      <c r="Y32" s="35" t="n">
        <f aca="false">S32*X32</f>
        <v>30</v>
      </c>
      <c r="AA32" s="89" t="n">
        <f aca="false">F32*G32</f>
        <v>810876.451677308</v>
      </c>
      <c r="AB32" s="89" t="n">
        <f aca="false">$F32*H32</f>
        <v>810876.451677308</v>
      </c>
      <c r="AC32" s="89" t="n">
        <f aca="false">$F32*I32</f>
        <v>810876.451677308</v>
      </c>
      <c r="AD32" s="89" t="n">
        <f aca="false">$F32*J32</f>
        <v>-1295.74377065725</v>
      </c>
      <c r="AE32" s="89" t="n">
        <f aca="false">$F32*K32</f>
        <v>-1295.74377065725</v>
      </c>
      <c r="AF32" s="89" t="n">
        <f aca="false">$F32*L32</f>
        <v>-1295.74377065725</v>
      </c>
      <c r="AG32" s="89" t="n">
        <f aca="false">$F32*M32</f>
        <v>2591.4875413145</v>
      </c>
      <c r="AH32" s="89" t="n">
        <f aca="false">$F32*N32</f>
        <v>5830.84696795763</v>
      </c>
      <c r="AI32" s="89" t="n">
        <f aca="false">F32*O32</f>
        <v>5830.84696795763</v>
      </c>
      <c r="AJ32" s="93"/>
      <c r="AK32" s="89" t="n">
        <f aca="false">CHOOSE($G$3,AB32-AC32,AC32-AB32)</f>
        <v>0</v>
      </c>
      <c r="AL32" s="89" t="n">
        <f aca="false">CHOOSE($G$3,AE32-AF32,AF32-AE32)</f>
        <v>0</v>
      </c>
      <c r="AM32" s="89" t="n">
        <f aca="false">CHOOSE($G$3,AH32-AI32,AI32-AH32)</f>
        <v>0</v>
      </c>
      <c r="AN32" s="103" t="n">
        <f aca="false">SUM(AK32:AM32)</f>
        <v>0</v>
      </c>
      <c r="AP32" s="89" t="n">
        <f aca="false">CHOOSE($G$3,AA32-AB32,AB32-AA32)</f>
        <v>0</v>
      </c>
      <c r="AQ32" s="89" t="n">
        <f aca="false">CHOOSE($G$3,AD32-AE32,AE32-AD32)</f>
        <v>0</v>
      </c>
      <c r="AR32" s="89" t="n">
        <f aca="false">CHOOSE($G$3,AG32-AH32,AH32-AG32)</f>
        <v>3239.35942664313</v>
      </c>
      <c r="AS32" s="103" t="n">
        <f aca="false">AP32+AQ32+AR32</f>
        <v>3239.35942664313</v>
      </c>
      <c r="AT32" s="103"/>
      <c r="AU32" s="90" t="n">
        <f aca="false">AS32+AN32</f>
        <v>3239.35942664313</v>
      </c>
      <c r="AW32" s="90" t="n">
        <f aca="false">AI32+AF32+AC32</f>
        <v>815411.554874608</v>
      </c>
      <c r="AX32" s="104"/>
    </row>
    <row r="33" customFormat="false" ht="12.75" hidden="false" customHeight="false" outlineLevel="0" collapsed="false">
      <c r="A33" s="94" t="n">
        <f aca="false">EDATE(A32,1)</f>
        <v>37530</v>
      </c>
      <c r="B33" s="95" t="n">
        <f aca="false">VLOOKUP(MONTH(A33),Volumes,3)</f>
        <v>10000</v>
      </c>
      <c r="C33" s="96"/>
      <c r="D33" s="97" t="n">
        <f aca="false">B33+C33</f>
        <v>10000</v>
      </c>
      <c r="E33" s="84" t="n">
        <f aca="false">IF(X33=0,0,IF(AND(X33=1,$H$3=1),D33*S33,IF($H$3=2,D33,"N/A")))</f>
        <v>310000</v>
      </c>
      <c r="F33" s="84" t="n">
        <f aca="false">E33*W33</f>
        <v>266235.20589132</v>
      </c>
      <c r="G33" s="32" t="n">
        <f aca="false">VLOOKUP($A33,Table,MATCH(G$4,Curves,0))</f>
        <v>3.144</v>
      </c>
      <c r="H33" s="98" t="n">
        <f aca="false">G33</f>
        <v>3.144</v>
      </c>
      <c r="I33" s="99" t="n">
        <f aca="false">H33</f>
        <v>3.144</v>
      </c>
      <c r="J33" s="32" t="n">
        <f aca="false">VLOOKUP($A33,Table,MATCH(J$4,Curves,0))</f>
        <v>-0.005</v>
      </c>
      <c r="K33" s="98" t="n">
        <f aca="false">J33</f>
        <v>-0.005</v>
      </c>
      <c r="L33" s="99" t="n">
        <f aca="false">K33</f>
        <v>-0.005</v>
      </c>
      <c r="M33" s="32" t="n">
        <f aca="false">VLOOKUP($A33,Table,MATCH(M$4,Curves,0))</f>
        <v>0.01</v>
      </c>
      <c r="N33" s="98" t="n">
        <f aca="false">VLOOKUP($A33,Table,MATCH(N$4,Curves,0))</f>
        <v>0.0225</v>
      </c>
      <c r="O33" s="99" t="n">
        <f aca="false">N33</f>
        <v>0.0225</v>
      </c>
      <c r="P33" s="100"/>
      <c r="Q33" s="99" t="n">
        <f aca="false">O33+L33+I33</f>
        <v>3.1615</v>
      </c>
      <c r="R33" s="100"/>
      <c r="S33" s="35" t="n">
        <f aca="false">A34-A33</f>
        <v>31</v>
      </c>
      <c r="T33" s="101" t="n">
        <f aca="false">CHOOSE(F$3,A34+24,A33)</f>
        <v>37585</v>
      </c>
      <c r="U33" s="35" t="n">
        <f aca="false">T33-C$3</f>
        <v>811</v>
      </c>
      <c r="V33" s="32" t="n">
        <f aca="false">VLOOKUP($A33,Table,MATCH(V$4,Curves,0))</f>
        <v>0.069733512731258</v>
      </c>
      <c r="W33" s="102" t="n">
        <f aca="false">1/(1+CHOOSE(F$3,(V34+($K$3/10000))/2,(V33+($K$3/10000))/2))^(2*U33/365.25)</f>
        <v>0.85882324481071</v>
      </c>
      <c r="X33" s="35" t="n">
        <f aca="false">IF(AND(mthbeg&lt;=A33,mthend&gt;=A33),1,0)</f>
        <v>1</v>
      </c>
      <c r="Y33" s="35" t="n">
        <f aca="false">S33*X33</f>
        <v>31</v>
      </c>
      <c r="AA33" s="89" t="n">
        <f aca="false">F33*G33</f>
        <v>837043.48732231</v>
      </c>
      <c r="AB33" s="89" t="n">
        <f aca="false">$F33*H33</f>
        <v>837043.48732231</v>
      </c>
      <c r="AC33" s="89" t="n">
        <f aca="false">$F33*I33</f>
        <v>837043.48732231</v>
      </c>
      <c r="AD33" s="89" t="n">
        <f aca="false">$F33*J33</f>
        <v>-1331.1760294566</v>
      </c>
      <c r="AE33" s="89" t="n">
        <f aca="false">$F33*K33</f>
        <v>-1331.1760294566</v>
      </c>
      <c r="AF33" s="89" t="n">
        <f aca="false">$F33*L33</f>
        <v>-1331.1760294566</v>
      </c>
      <c r="AG33" s="89" t="n">
        <f aca="false">$F33*M33</f>
        <v>2662.3520589132</v>
      </c>
      <c r="AH33" s="89" t="n">
        <f aca="false">$F33*N33</f>
        <v>5990.2921325547</v>
      </c>
      <c r="AI33" s="89" t="n">
        <f aca="false">F33*O33</f>
        <v>5990.2921325547</v>
      </c>
      <c r="AJ33" s="93"/>
      <c r="AK33" s="89" t="n">
        <f aca="false">CHOOSE($G$3,AB33-AC33,AC33-AB33)</f>
        <v>0</v>
      </c>
      <c r="AL33" s="89" t="n">
        <f aca="false">CHOOSE($G$3,AE33-AF33,AF33-AE33)</f>
        <v>0</v>
      </c>
      <c r="AM33" s="89" t="n">
        <f aca="false">CHOOSE($G$3,AH33-AI33,AI33-AH33)</f>
        <v>0</v>
      </c>
      <c r="AN33" s="103" t="n">
        <f aca="false">SUM(AK33:AM33)</f>
        <v>0</v>
      </c>
      <c r="AP33" s="89" t="n">
        <f aca="false">CHOOSE($G$3,AA33-AB33,AB33-AA33)</f>
        <v>0</v>
      </c>
      <c r="AQ33" s="89" t="n">
        <f aca="false">CHOOSE($G$3,AD33-AE33,AE33-AD33)</f>
        <v>0</v>
      </c>
      <c r="AR33" s="89" t="n">
        <f aca="false">CHOOSE($G$3,AG33-AH33,AH33-AG33)</f>
        <v>3327.9400736415</v>
      </c>
      <c r="AS33" s="103" t="n">
        <f aca="false">AP33+AQ33+AR33</f>
        <v>3327.9400736415</v>
      </c>
      <c r="AT33" s="103"/>
      <c r="AU33" s="90" t="n">
        <f aca="false">AS33+AN33</f>
        <v>3327.9400736415</v>
      </c>
      <c r="AW33" s="90" t="n">
        <f aca="false">AI33+AF33+AC33</f>
        <v>841702.603425409</v>
      </c>
      <c r="AX33" s="104"/>
    </row>
    <row r="34" customFormat="false" ht="12.75" hidden="false" customHeight="false" outlineLevel="0" collapsed="false">
      <c r="A34" s="94" t="n">
        <f aca="false">EDATE(A33,1)</f>
        <v>37561</v>
      </c>
      <c r="B34" s="95" t="n">
        <f aca="false">VLOOKUP(MONTH(A34),Volumes,3)</f>
        <v>10000</v>
      </c>
      <c r="C34" s="96"/>
      <c r="D34" s="97" t="n">
        <f aca="false">B34+C34</f>
        <v>10000</v>
      </c>
      <c r="E34" s="84" t="n">
        <f aca="false">IF(X34=0,0,IF(AND(X34=1,$H$3=1),D34*S34,IF($H$3=2,D34,"N/A")))</f>
        <v>300000</v>
      </c>
      <c r="F34" s="84" t="n">
        <f aca="false">E34*W34</f>
        <v>256202.03167701</v>
      </c>
      <c r="G34" s="32" t="n">
        <f aca="false">VLOOKUP($A34,Table,MATCH(G$4,Curves,0))</f>
        <v>3.236</v>
      </c>
      <c r="H34" s="98" t="n">
        <f aca="false">G34</f>
        <v>3.236</v>
      </c>
      <c r="I34" s="99" t="n">
        <f aca="false">H34</f>
        <v>3.236</v>
      </c>
      <c r="J34" s="32" t="n">
        <f aca="false">VLOOKUP($A34,Table,MATCH(J$4,Curves,0))</f>
        <v>-0.0155</v>
      </c>
      <c r="K34" s="98" t="n">
        <f aca="false">J34</f>
        <v>-0.0155</v>
      </c>
      <c r="L34" s="99" t="n">
        <f aca="false">K34</f>
        <v>-0.0155</v>
      </c>
      <c r="M34" s="32" t="n">
        <f aca="false">VLOOKUP($A34,Table,MATCH(M$4,Curves,0))</f>
        <v>0.01</v>
      </c>
      <c r="N34" s="98" t="n">
        <f aca="false">VLOOKUP($A34,Table,MATCH(N$4,Curves,0))</f>
        <v>0.0225</v>
      </c>
      <c r="O34" s="99" t="n">
        <f aca="false">N34</f>
        <v>0.0225</v>
      </c>
      <c r="P34" s="100"/>
      <c r="Q34" s="99" t="n">
        <f aca="false">O34+L34+I34</f>
        <v>3.243</v>
      </c>
      <c r="R34" s="100"/>
      <c r="S34" s="35" t="n">
        <f aca="false">A35-A34</f>
        <v>30</v>
      </c>
      <c r="T34" s="101" t="n">
        <f aca="false">CHOOSE(F$3,A35+24,A34)</f>
        <v>37615</v>
      </c>
      <c r="U34" s="35" t="n">
        <f aca="false">T34-C$3</f>
        <v>841</v>
      </c>
      <c r="V34" s="32" t="n">
        <f aca="false">VLOOKUP($A34,Table,MATCH(V$4,Curves,0))</f>
        <v>0.069730824922526</v>
      </c>
      <c r="W34" s="102" t="n">
        <f aca="false">1/(1+CHOOSE(F$3,(V35+($K$3/10000))/2,(V34+($K$3/10000))/2))^(2*U34/365.25)</f>
        <v>0.854006772256699</v>
      </c>
      <c r="X34" s="35" t="n">
        <f aca="false">IF(AND(mthbeg&lt;=A34,mthend&gt;=A34),1,0)</f>
        <v>1</v>
      </c>
      <c r="Y34" s="35" t="n">
        <f aca="false">S34*X34</f>
        <v>30</v>
      </c>
      <c r="AA34" s="89" t="n">
        <f aca="false">F34*G34</f>
        <v>829069.774506803</v>
      </c>
      <c r="AB34" s="89" t="n">
        <f aca="false">$F34*H34</f>
        <v>829069.774506803</v>
      </c>
      <c r="AC34" s="89" t="n">
        <f aca="false">$F34*I34</f>
        <v>829069.774506803</v>
      </c>
      <c r="AD34" s="89" t="n">
        <f aca="false">$F34*J34</f>
        <v>-3971.13149099365</v>
      </c>
      <c r="AE34" s="89" t="n">
        <f aca="false">$F34*K34</f>
        <v>-3971.13149099365</v>
      </c>
      <c r="AF34" s="89" t="n">
        <f aca="false">$F34*L34</f>
        <v>-3971.13149099365</v>
      </c>
      <c r="AG34" s="89" t="n">
        <f aca="false">$F34*M34</f>
        <v>2562.0203167701</v>
      </c>
      <c r="AH34" s="89" t="n">
        <f aca="false">$F34*N34</f>
        <v>5764.54571273272</v>
      </c>
      <c r="AI34" s="89" t="n">
        <f aca="false">F34*O34</f>
        <v>5764.54571273272</v>
      </c>
      <c r="AJ34" s="93"/>
      <c r="AK34" s="89" t="n">
        <f aca="false">CHOOSE($G$3,AB34-AC34,AC34-AB34)</f>
        <v>0</v>
      </c>
      <c r="AL34" s="89" t="n">
        <f aca="false">CHOOSE($G$3,AE34-AF34,AF34-AE34)</f>
        <v>0</v>
      </c>
      <c r="AM34" s="89" t="n">
        <f aca="false">CHOOSE($G$3,AH34-AI34,AI34-AH34)</f>
        <v>0</v>
      </c>
      <c r="AN34" s="103" t="n">
        <f aca="false">SUM(AK34:AM34)</f>
        <v>0</v>
      </c>
      <c r="AP34" s="89" t="n">
        <f aca="false">CHOOSE($G$3,AA34-AB34,AB34-AA34)</f>
        <v>0</v>
      </c>
      <c r="AQ34" s="89" t="n">
        <f aca="false">CHOOSE($G$3,AD34-AE34,AE34-AD34)</f>
        <v>0</v>
      </c>
      <c r="AR34" s="89" t="n">
        <f aca="false">CHOOSE($G$3,AG34-AH34,AH34-AG34)</f>
        <v>3202.52539596262</v>
      </c>
      <c r="AS34" s="103" t="n">
        <f aca="false">AP34+AQ34+AR34</f>
        <v>3202.52539596262</v>
      </c>
      <c r="AT34" s="103"/>
      <c r="AU34" s="90" t="n">
        <f aca="false">AS34+AN34</f>
        <v>3202.52539596262</v>
      </c>
      <c r="AW34" s="90" t="n">
        <f aca="false">AI34+AF34+AC34</f>
        <v>830863.188728542</v>
      </c>
      <c r="AX34" s="104"/>
    </row>
    <row r="35" customFormat="false" ht="12.75" hidden="false" customHeight="false" outlineLevel="0" collapsed="false">
      <c r="A35" s="94" t="n">
        <f aca="false">EDATE(A34,1)</f>
        <v>37591</v>
      </c>
      <c r="B35" s="95" t="n">
        <f aca="false">VLOOKUP(MONTH(A35),Volumes,3)</f>
        <v>10000</v>
      </c>
      <c r="C35" s="96"/>
      <c r="D35" s="97" t="n">
        <f aca="false">B35+C35</f>
        <v>10000</v>
      </c>
      <c r="E35" s="84" t="n">
        <f aca="false">IF(X35=0,0,IF(AND(X35=1,$H$3=1),D35*S35,IF($H$3=2,D35,"N/A")))</f>
        <v>310000</v>
      </c>
      <c r="F35" s="84" t="n">
        <f aca="false">E35*W35</f>
        <v>263203.378283896</v>
      </c>
      <c r="G35" s="32" t="n">
        <f aca="false">VLOOKUP($A35,Table,MATCH(G$4,Curves,0))</f>
        <v>3.322</v>
      </c>
      <c r="H35" s="98" t="n">
        <f aca="false">G35</f>
        <v>3.322</v>
      </c>
      <c r="I35" s="99" t="n">
        <f aca="false">H35</f>
        <v>3.322</v>
      </c>
      <c r="J35" s="32" t="n">
        <f aca="false">VLOOKUP($A35,Table,MATCH(J$4,Curves,0))</f>
        <v>-0.0155</v>
      </c>
      <c r="K35" s="98" t="n">
        <f aca="false">J35</f>
        <v>-0.0155</v>
      </c>
      <c r="L35" s="99" t="n">
        <f aca="false">K35</f>
        <v>-0.0155</v>
      </c>
      <c r="M35" s="32" t="n">
        <f aca="false">VLOOKUP($A35,Table,MATCH(M$4,Curves,0))</f>
        <v>0.01</v>
      </c>
      <c r="N35" s="98" t="n">
        <f aca="false">VLOOKUP($A35,Table,MATCH(N$4,Curves,0))</f>
        <v>0.0225</v>
      </c>
      <c r="O35" s="99" t="n">
        <f aca="false">N35</f>
        <v>0.0225</v>
      </c>
      <c r="P35" s="100"/>
      <c r="Q35" s="99" t="n">
        <f aca="false">O35+L35+I35</f>
        <v>3.329</v>
      </c>
      <c r="R35" s="100"/>
      <c r="S35" s="35" t="n">
        <f aca="false">A36-A35</f>
        <v>31</v>
      </c>
      <c r="T35" s="101" t="n">
        <f aca="false">CHOOSE(F$3,A36+24,A35)</f>
        <v>37646</v>
      </c>
      <c r="U35" s="35" t="n">
        <f aca="false">T35-C$3</f>
        <v>872</v>
      </c>
      <c r="V35" s="32" t="n">
        <f aca="false">VLOOKUP($A35,Table,MATCH(V$4,Curves,0))</f>
        <v>0.069728223817303</v>
      </c>
      <c r="W35" s="102" t="n">
        <f aca="false">1/(1+CHOOSE(F$3,(V36+($K$3/10000))/2,(V35+($K$3/10000))/2))^(2*U35/365.25)</f>
        <v>0.849043155754504</v>
      </c>
      <c r="X35" s="35" t="n">
        <f aca="false">IF(AND(mthbeg&lt;=A35,mthend&gt;=A35),1,0)</f>
        <v>1</v>
      </c>
      <c r="Y35" s="35" t="n">
        <f aca="false">S35*X35</f>
        <v>31</v>
      </c>
      <c r="AA35" s="89" t="n">
        <f aca="false">F35*G35</f>
        <v>874361.622659104</v>
      </c>
      <c r="AB35" s="89" t="n">
        <f aca="false">$F35*H35</f>
        <v>874361.622659104</v>
      </c>
      <c r="AC35" s="89" t="n">
        <f aca="false">$F35*I35</f>
        <v>874361.622659104</v>
      </c>
      <c r="AD35" s="89" t="n">
        <f aca="false">$F35*J35</f>
        <v>-4079.65236340039</v>
      </c>
      <c r="AE35" s="89" t="n">
        <f aca="false">$F35*K35</f>
        <v>-4079.65236340039</v>
      </c>
      <c r="AF35" s="89" t="n">
        <f aca="false">$F35*L35</f>
        <v>-4079.65236340039</v>
      </c>
      <c r="AG35" s="89" t="n">
        <f aca="false">$F35*M35</f>
        <v>2632.03378283896</v>
      </c>
      <c r="AH35" s="89" t="n">
        <f aca="false">$F35*N35</f>
        <v>5922.07601138767</v>
      </c>
      <c r="AI35" s="89" t="n">
        <f aca="false">F35*O35</f>
        <v>5922.07601138767</v>
      </c>
      <c r="AJ35" s="93"/>
      <c r="AK35" s="89" t="n">
        <f aca="false">CHOOSE($G$3,AB35-AC35,AC35-AB35)</f>
        <v>0</v>
      </c>
      <c r="AL35" s="89" t="n">
        <f aca="false">CHOOSE($G$3,AE35-AF35,AF35-AE35)</f>
        <v>0</v>
      </c>
      <c r="AM35" s="89" t="n">
        <f aca="false">CHOOSE($G$3,AH35-AI35,AI35-AH35)</f>
        <v>0</v>
      </c>
      <c r="AN35" s="103" t="n">
        <f aca="false">SUM(AK35:AM35)</f>
        <v>0</v>
      </c>
      <c r="AP35" s="89" t="n">
        <f aca="false">CHOOSE($G$3,AA35-AB35,AB35-AA35)</f>
        <v>0</v>
      </c>
      <c r="AQ35" s="89" t="n">
        <f aca="false">CHOOSE($G$3,AD35-AE35,AE35-AD35)</f>
        <v>0</v>
      </c>
      <c r="AR35" s="89" t="n">
        <f aca="false">CHOOSE($G$3,AG35-AH35,AH35-AG35)</f>
        <v>3290.0422285487</v>
      </c>
      <c r="AS35" s="103" t="n">
        <f aca="false">AP35+AQ35+AR35</f>
        <v>3290.0422285487</v>
      </c>
      <c r="AT35" s="103"/>
      <c r="AU35" s="90" t="n">
        <f aca="false">AS35+AN35</f>
        <v>3290.0422285487</v>
      </c>
      <c r="AW35" s="90" t="n">
        <f aca="false">AI35+AF35+AC35</f>
        <v>876204.046307091</v>
      </c>
      <c r="AX35" s="104"/>
    </row>
    <row r="36" customFormat="false" ht="12.75" hidden="false" customHeight="false" outlineLevel="0" collapsed="false">
      <c r="A36" s="94" t="n">
        <f aca="false">EDATE(A35,1)</f>
        <v>37622</v>
      </c>
      <c r="B36" s="95" t="n">
        <f aca="false">VLOOKUP(MONTH(A36),Volumes,3)</f>
        <v>10000</v>
      </c>
      <c r="C36" s="96"/>
      <c r="D36" s="97" t="n">
        <f aca="false">B36+C36</f>
        <v>10000</v>
      </c>
      <c r="E36" s="84" t="n">
        <f aca="false">IF(X36=0,0,IF(AND(X36=1,$H$3=1),D36*S36,IF($H$3=2,D36,"N/A")))</f>
        <v>310000</v>
      </c>
      <c r="F36" s="84" t="n">
        <f aca="false">E36*W36</f>
        <v>261667.43537356</v>
      </c>
      <c r="G36" s="32" t="n">
        <f aca="false">VLOOKUP($A36,Table,MATCH(G$4,Curves,0))</f>
        <v>3.332</v>
      </c>
      <c r="H36" s="98" t="n">
        <f aca="false">G36</f>
        <v>3.332</v>
      </c>
      <c r="I36" s="99" t="n">
        <f aca="false">H36</f>
        <v>3.332</v>
      </c>
      <c r="J36" s="32" t="n">
        <f aca="false">VLOOKUP($A36,Table,MATCH(J$4,Curves,0))</f>
        <v>-0.0155</v>
      </c>
      <c r="K36" s="98" t="n">
        <f aca="false">J36</f>
        <v>-0.0155</v>
      </c>
      <c r="L36" s="99" t="n">
        <f aca="false">K36</f>
        <v>-0.0155</v>
      </c>
      <c r="M36" s="32" t="n">
        <f aca="false">VLOOKUP($A36,Table,MATCH(M$4,Curves,0))</f>
        <v>0.01</v>
      </c>
      <c r="N36" s="98" t="n">
        <f aca="false">VLOOKUP($A36,Table,MATCH(N$4,Curves,0))</f>
        <v>0.0225</v>
      </c>
      <c r="O36" s="99" t="n">
        <f aca="false">N36</f>
        <v>0.0225</v>
      </c>
      <c r="P36" s="100"/>
      <c r="Q36" s="99" t="n">
        <f aca="false">O36+L36+I36</f>
        <v>3.339</v>
      </c>
      <c r="R36" s="100"/>
      <c r="S36" s="35" t="n">
        <f aca="false">A37-A36</f>
        <v>31</v>
      </c>
      <c r="T36" s="101" t="n">
        <f aca="false">CHOOSE(F$3,A37+24,A36)</f>
        <v>37677</v>
      </c>
      <c r="U36" s="35" t="n">
        <f aca="false">T36-C$3</f>
        <v>903</v>
      </c>
      <c r="V36" s="32" t="n">
        <f aca="false">VLOOKUP($A36,Table,MATCH(V$4,Curves,0))</f>
        <v>0.069733366991158</v>
      </c>
      <c r="W36" s="102" t="n">
        <f aca="false">1/(1+CHOOSE(F$3,(V37+($K$3/10000))/2,(V36+($K$3/10000))/2))^(2*U36/365.25)</f>
        <v>0.844088501205033</v>
      </c>
      <c r="X36" s="35" t="n">
        <f aca="false">IF(AND(mthbeg&lt;=A36,mthend&gt;=A36),1,0)</f>
        <v>1</v>
      </c>
      <c r="Y36" s="35" t="n">
        <f aca="false">S36*X36</f>
        <v>31</v>
      </c>
      <c r="AA36" s="89" t="n">
        <f aca="false">F36*G36</f>
        <v>871875.894664703</v>
      </c>
      <c r="AB36" s="89" t="n">
        <f aca="false">$F36*H36</f>
        <v>871875.894664703</v>
      </c>
      <c r="AC36" s="89" t="n">
        <f aca="false">$F36*I36</f>
        <v>871875.894664703</v>
      </c>
      <c r="AD36" s="89" t="n">
        <f aca="false">$F36*J36</f>
        <v>-4055.84524829018</v>
      </c>
      <c r="AE36" s="89" t="n">
        <f aca="false">$F36*K36</f>
        <v>-4055.84524829018</v>
      </c>
      <c r="AF36" s="89" t="n">
        <f aca="false">$F36*L36</f>
        <v>-4055.84524829018</v>
      </c>
      <c r="AG36" s="89" t="n">
        <f aca="false">$F36*M36</f>
        <v>2616.6743537356</v>
      </c>
      <c r="AH36" s="89" t="n">
        <f aca="false">$F36*N36</f>
        <v>5887.51729590511</v>
      </c>
      <c r="AI36" s="89" t="n">
        <f aca="false">F36*O36</f>
        <v>5887.51729590511</v>
      </c>
      <c r="AJ36" s="93"/>
      <c r="AK36" s="89" t="n">
        <f aca="false">CHOOSE($G$3,AB36-AC36,AC36-AB36)</f>
        <v>0</v>
      </c>
      <c r="AL36" s="89" t="n">
        <f aca="false">CHOOSE($G$3,AE36-AF36,AF36-AE36)</f>
        <v>0</v>
      </c>
      <c r="AM36" s="89" t="n">
        <f aca="false">CHOOSE($G$3,AH36-AI36,AI36-AH36)</f>
        <v>0</v>
      </c>
      <c r="AN36" s="103" t="n">
        <f aca="false">SUM(AK36:AM36)</f>
        <v>0</v>
      </c>
      <c r="AP36" s="89" t="n">
        <f aca="false">CHOOSE($G$3,AA36-AB36,AB36-AA36)</f>
        <v>0</v>
      </c>
      <c r="AQ36" s="89" t="n">
        <f aca="false">CHOOSE($G$3,AD36-AE36,AE36-AD36)</f>
        <v>0</v>
      </c>
      <c r="AR36" s="89" t="n">
        <f aca="false">CHOOSE($G$3,AG36-AH36,AH36-AG36)</f>
        <v>3270.8429421695</v>
      </c>
      <c r="AS36" s="103" t="n">
        <f aca="false">AP36+AQ36+AR36</f>
        <v>3270.8429421695</v>
      </c>
      <c r="AT36" s="103"/>
      <c r="AU36" s="90" t="n">
        <f aca="false">AS36+AN36</f>
        <v>3270.8429421695</v>
      </c>
      <c r="AW36" s="90" t="n">
        <f aca="false">AI36+AF36+AC36</f>
        <v>873707.566712318</v>
      </c>
      <c r="AX36" s="104"/>
    </row>
    <row r="37" customFormat="false" ht="12.75" hidden="false" customHeight="false" outlineLevel="0" collapsed="false">
      <c r="A37" s="94" t="n">
        <f aca="false">EDATE(A36,1)</f>
        <v>37653</v>
      </c>
      <c r="B37" s="95" t="n">
        <f aca="false">VLOOKUP(MONTH(A37),Volumes,3)</f>
        <v>10000</v>
      </c>
      <c r="C37" s="96"/>
      <c r="D37" s="97" t="n">
        <f aca="false">B37+C37</f>
        <v>10000</v>
      </c>
      <c r="E37" s="84" t="n">
        <f aca="false">IF(X37=0,0,IF(AND(X37=1,$H$3=1),D37*S37,IF($H$3=2,D37,"N/A")))</f>
        <v>280000</v>
      </c>
      <c r="F37" s="84" t="n">
        <f aca="false">E37*W37</f>
        <v>235098.206367081</v>
      </c>
      <c r="G37" s="32" t="n">
        <f aca="false">VLOOKUP($A37,Table,MATCH(G$4,Curves,0))</f>
        <v>3.202</v>
      </c>
      <c r="H37" s="98" t="n">
        <f aca="false">G37</f>
        <v>3.202</v>
      </c>
      <c r="I37" s="99" t="n">
        <f aca="false">H37</f>
        <v>3.202</v>
      </c>
      <c r="J37" s="32" t="n">
        <f aca="false">VLOOKUP($A37,Table,MATCH(J$4,Curves,0))</f>
        <v>-0.0155</v>
      </c>
      <c r="K37" s="98" t="n">
        <f aca="false">J37</f>
        <v>-0.0155</v>
      </c>
      <c r="L37" s="99" t="n">
        <f aca="false">K37</f>
        <v>-0.0155</v>
      </c>
      <c r="M37" s="32" t="n">
        <f aca="false">VLOOKUP($A37,Table,MATCH(M$4,Curves,0))</f>
        <v>0.01</v>
      </c>
      <c r="N37" s="98" t="n">
        <f aca="false">VLOOKUP($A37,Table,MATCH(N$4,Curves,0))</f>
        <v>0.0225</v>
      </c>
      <c r="O37" s="99" t="n">
        <f aca="false">N37</f>
        <v>0.0225</v>
      </c>
      <c r="P37" s="100"/>
      <c r="Q37" s="99" t="n">
        <f aca="false">O37+L37+I37</f>
        <v>3.209</v>
      </c>
      <c r="R37" s="100"/>
      <c r="S37" s="35" t="n">
        <f aca="false">A38-A37</f>
        <v>28</v>
      </c>
      <c r="T37" s="101" t="n">
        <f aca="false">CHOOSE(F$3,A38+24,A37)</f>
        <v>37705</v>
      </c>
      <c r="U37" s="35" t="n">
        <f aca="false">T37-C$3</f>
        <v>931</v>
      </c>
      <c r="V37" s="32" t="n">
        <f aca="false">VLOOKUP($A37,Table,MATCH(V$4,Curves,0))</f>
        <v>0.069748019215343</v>
      </c>
      <c r="W37" s="102" t="n">
        <f aca="false">1/(1+CHOOSE(F$3,(V38+($K$3/10000))/2,(V37+($K$3/10000))/2))^(2*U37/365.25)</f>
        <v>0.839636451311004</v>
      </c>
      <c r="X37" s="35" t="n">
        <f aca="false">IF(AND(mthbeg&lt;=A37,mthend&gt;=A37),1,0)</f>
        <v>1</v>
      </c>
      <c r="Y37" s="35" t="n">
        <f aca="false">S37*X37</f>
        <v>28</v>
      </c>
      <c r="AA37" s="89" t="n">
        <f aca="false">F37*G37</f>
        <v>752784.456787393</v>
      </c>
      <c r="AB37" s="89" t="n">
        <f aca="false">$F37*H37</f>
        <v>752784.456787393</v>
      </c>
      <c r="AC37" s="89" t="n">
        <f aca="false">$F37*I37</f>
        <v>752784.456787393</v>
      </c>
      <c r="AD37" s="89" t="n">
        <f aca="false">$F37*J37</f>
        <v>-3644.02219868976</v>
      </c>
      <c r="AE37" s="89" t="n">
        <f aca="false">$F37*K37</f>
        <v>-3644.02219868976</v>
      </c>
      <c r="AF37" s="89" t="n">
        <f aca="false">$F37*L37</f>
        <v>-3644.02219868976</v>
      </c>
      <c r="AG37" s="89" t="n">
        <f aca="false">$F37*M37</f>
        <v>2350.98206367081</v>
      </c>
      <c r="AH37" s="89" t="n">
        <f aca="false">$F37*N37</f>
        <v>5289.70964325932</v>
      </c>
      <c r="AI37" s="89" t="n">
        <f aca="false">F37*O37</f>
        <v>5289.70964325932</v>
      </c>
      <c r="AJ37" s="93"/>
      <c r="AK37" s="89" t="n">
        <f aca="false">CHOOSE($G$3,AB37-AC37,AC37-AB37)</f>
        <v>0</v>
      </c>
      <c r="AL37" s="89" t="n">
        <f aca="false">CHOOSE($G$3,AE37-AF37,AF37-AE37)</f>
        <v>0</v>
      </c>
      <c r="AM37" s="89" t="n">
        <f aca="false">CHOOSE($G$3,AH37-AI37,AI37-AH37)</f>
        <v>0</v>
      </c>
      <c r="AN37" s="103" t="n">
        <f aca="false">SUM(AK37:AM37)</f>
        <v>0</v>
      </c>
      <c r="AP37" s="89" t="n">
        <f aca="false">CHOOSE($G$3,AA37-AB37,AB37-AA37)</f>
        <v>0</v>
      </c>
      <c r="AQ37" s="89" t="n">
        <f aca="false">CHOOSE($G$3,AD37-AE37,AE37-AD37)</f>
        <v>0</v>
      </c>
      <c r="AR37" s="89" t="n">
        <f aca="false">CHOOSE($G$3,AG37-AH37,AH37-AG37)</f>
        <v>2938.72757958851</v>
      </c>
      <c r="AS37" s="103" t="n">
        <f aca="false">AP37+AQ37+AR37</f>
        <v>2938.72757958851</v>
      </c>
      <c r="AT37" s="103"/>
      <c r="AU37" s="90" t="n">
        <f aca="false">AS37+AN37</f>
        <v>2938.72757958851</v>
      </c>
      <c r="AW37" s="90" t="n">
        <f aca="false">AI37+AF37+AC37</f>
        <v>754430.144231963</v>
      </c>
      <c r="AX37" s="104"/>
    </row>
    <row r="38" customFormat="false" ht="12.75" hidden="false" customHeight="false" outlineLevel="0" collapsed="false">
      <c r="A38" s="94" t="n">
        <f aca="false">EDATE(A37,1)</f>
        <v>37681</v>
      </c>
      <c r="B38" s="95" t="n">
        <f aca="false">VLOOKUP(MONTH(A38),Volumes,3)</f>
        <v>10000</v>
      </c>
      <c r="C38" s="96"/>
      <c r="D38" s="97" t="n">
        <f aca="false">B38+C38</f>
        <v>10000</v>
      </c>
      <c r="E38" s="84" t="n">
        <f aca="false">IF(X38=0,0,IF(AND(X38=1,$H$3=1),D38*S38,IF($H$3=2,D38,"N/A")))</f>
        <v>310000</v>
      </c>
      <c r="F38" s="84" t="n">
        <f aca="false">E38*W38</f>
        <v>258773.183290899</v>
      </c>
      <c r="G38" s="32" t="n">
        <f aca="false">VLOOKUP($A38,Table,MATCH(G$4,Curves,0))</f>
        <v>3.062</v>
      </c>
      <c r="H38" s="98" t="n">
        <f aca="false">G38</f>
        <v>3.062</v>
      </c>
      <c r="I38" s="99" t="n">
        <f aca="false">H38</f>
        <v>3.062</v>
      </c>
      <c r="J38" s="32" t="n">
        <f aca="false">VLOOKUP($A38,Table,MATCH(J$4,Curves,0))</f>
        <v>-0.0155</v>
      </c>
      <c r="K38" s="98" t="n">
        <f aca="false">J38</f>
        <v>-0.0155</v>
      </c>
      <c r="L38" s="99" t="n">
        <f aca="false">K38</f>
        <v>-0.0155</v>
      </c>
      <c r="M38" s="32" t="n">
        <f aca="false">VLOOKUP($A38,Table,MATCH(M$4,Curves,0))</f>
        <v>0.01</v>
      </c>
      <c r="N38" s="98" t="n">
        <f aca="false">VLOOKUP($A38,Table,MATCH(N$4,Curves,0))</f>
        <v>0.0225</v>
      </c>
      <c r="O38" s="99" t="n">
        <f aca="false">N38</f>
        <v>0.0225</v>
      </c>
      <c r="P38" s="100"/>
      <c r="Q38" s="99" t="n">
        <f aca="false">O38+L38+I38</f>
        <v>3.069</v>
      </c>
      <c r="R38" s="100"/>
      <c r="S38" s="35" t="n">
        <f aca="false">A39-A38</f>
        <v>31</v>
      </c>
      <c r="T38" s="101" t="n">
        <f aca="false">CHOOSE(F$3,A39+24,A38)</f>
        <v>37736</v>
      </c>
      <c r="U38" s="35" t="n">
        <f aca="false">T38-C$3</f>
        <v>962</v>
      </c>
      <c r="V38" s="32" t="n">
        <f aca="false">VLOOKUP($A38,Table,MATCH(V$4,Curves,0))</f>
        <v>0.06976125348241</v>
      </c>
      <c r="W38" s="102" t="n">
        <f aca="false">1/(1+CHOOSE(F$3,(V39+($K$3/10000))/2,(V38+($K$3/10000))/2))^(2*U38/365.25)</f>
        <v>0.834752204164191</v>
      </c>
      <c r="X38" s="35" t="n">
        <f aca="false">IF(AND(mthbeg&lt;=A38,mthend&gt;=A38),1,0)</f>
        <v>1</v>
      </c>
      <c r="Y38" s="35" t="n">
        <f aca="false">S38*X38</f>
        <v>31</v>
      </c>
      <c r="AA38" s="89" t="n">
        <f aca="false">F38*G38</f>
        <v>792363.487236733</v>
      </c>
      <c r="AB38" s="89" t="n">
        <f aca="false">$F38*H38</f>
        <v>792363.487236733</v>
      </c>
      <c r="AC38" s="89" t="n">
        <f aca="false">$F38*I38</f>
        <v>792363.487236733</v>
      </c>
      <c r="AD38" s="89" t="n">
        <f aca="false">$F38*J38</f>
        <v>-4010.98434100894</v>
      </c>
      <c r="AE38" s="89" t="n">
        <f aca="false">$F38*K38</f>
        <v>-4010.98434100894</v>
      </c>
      <c r="AF38" s="89" t="n">
        <f aca="false">$F38*L38</f>
        <v>-4010.98434100894</v>
      </c>
      <c r="AG38" s="89" t="n">
        <f aca="false">$F38*M38</f>
        <v>2587.73183290899</v>
      </c>
      <c r="AH38" s="89" t="n">
        <f aca="false">$F38*N38</f>
        <v>5822.39662404523</v>
      </c>
      <c r="AI38" s="89" t="n">
        <f aca="false">F38*O38</f>
        <v>5822.39662404523</v>
      </c>
      <c r="AJ38" s="93"/>
      <c r="AK38" s="89" t="n">
        <f aca="false">CHOOSE($G$3,AB38-AC38,AC38-AB38)</f>
        <v>0</v>
      </c>
      <c r="AL38" s="89" t="n">
        <f aca="false">CHOOSE($G$3,AE38-AF38,AF38-AE38)</f>
        <v>0</v>
      </c>
      <c r="AM38" s="89" t="n">
        <f aca="false">CHOOSE($G$3,AH38-AI38,AI38-AH38)</f>
        <v>0</v>
      </c>
      <c r="AN38" s="103" t="n">
        <f aca="false">SUM(AK38:AM38)</f>
        <v>0</v>
      </c>
      <c r="AP38" s="89" t="n">
        <f aca="false">CHOOSE($G$3,AA38-AB38,AB38-AA38)</f>
        <v>0</v>
      </c>
      <c r="AQ38" s="89" t="n">
        <f aca="false">CHOOSE($G$3,AD38-AE38,AE38-AD38)</f>
        <v>0</v>
      </c>
      <c r="AR38" s="89" t="n">
        <f aca="false">CHOOSE($G$3,AG38-AH38,AH38-AG38)</f>
        <v>3234.66479113624</v>
      </c>
      <c r="AS38" s="103" t="n">
        <f aca="false">AP38+AQ38+AR38</f>
        <v>3234.66479113624</v>
      </c>
      <c r="AT38" s="103"/>
      <c r="AU38" s="90" t="n">
        <f aca="false">AS38+AN38</f>
        <v>3234.66479113624</v>
      </c>
      <c r="AW38" s="90" t="n">
        <f aca="false">AI38+AF38+AC38</f>
        <v>794174.89951977</v>
      </c>
      <c r="AX38" s="104"/>
    </row>
    <row r="39" customFormat="false" ht="12.75" hidden="false" customHeight="false" outlineLevel="0" collapsed="false">
      <c r="A39" s="94" t="n">
        <f aca="false">EDATE(A38,1)</f>
        <v>37712</v>
      </c>
      <c r="B39" s="95" t="n">
        <f aca="false">VLOOKUP(MONTH(A39),Volumes,3)</f>
        <v>10000</v>
      </c>
      <c r="C39" s="96"/>
      <c r="D39" s="97" t="n">
        <f aca="false">B39+C39</f>
        <v>10000</v>
      </c>
      <c r="E39" s="84" t="n">
        <f aca="false">IF(X39=0,0,IF(AND(X39=1,$H$3=1),D39*S39,IF($H$3=2,D39,"N/A")))</f>
        <v>300000</v>
      </c>
      <c r="F39" s="84" t="n">
        <f aca="false">E39*W39</f>
        <v>249023.400188076</v>
      </c>
      <c r="G39" s="32" t="n">
        <f aca="false">VLOOKUP($A39,Table,MATCH(G$4,Curves,0))</f>
        <v>2.922</v>
      </c>
      <c r="H39" s="98" t="n">
        <f aca="false">G39</f>
        <v>2.922</v>
      </c>
      <c r="I39" s="99" t="n">
        <f aca="false">H39</f>
        <v>2.922</v>
      </c>
      <c r="J39" s="32" t="n">
        <f aca="false">VLOOKUP($A39,Table,MATCH(J$4,Curves,0))</f>
        <v>-0.003</v>
      </c>
      <c r="K39" s="98" t="n">
        <f aca="false">J39</f>
        <v>-0.003</v>
      </c>
      <c r="L39" s="99" t="n">
        <f aca="false">K39</f>
        <v>-0.003</v>
      </c>
      <c r="M39" s="32" t="n">
        <f aca="false">VLOOKUP($A39,Table,MATCH(M$4,Curves,0))</f>
        <v>0.01</v>
      </c>
      <c r="N39" s="98" t="n">
        <f aca="false">VLOOKUP($A39,Table,MATCH(N$4,Curves,0))</f>
        <v>0.0225</v>
      </c>
      <c r="O39" s="99" t="n">
        <f aca="false">N39</f>
        <v>0.0225</v>
      </c>
      <c r="P39" s="100"/>
      <c r="Q39" s="99" t="n">
        <f aca="false">O39+L39+I39</f>
        <v>2.9415</v>
      </c>
      <c r="R39" s="100"/>
      <c r="S39" s="35" t="n">
        <f aca="false">A40-A39</f>
        <v>30</v>
      </c>
      <c r="T39" s="101" t="n">
        <f aca="false">CHOOSE(F$3,A40+24,A39)</f>
        <v>37766</v>
      </c>
      <c r="U39" s="35" t="n">
        <f aca="false">T39-C$3</f>
        <v>992</v>
      </c>
      <c r="V39" s="32" t="n">
        <f aca="false">VLOOKUP($A39,Table,MATCH(V$4,Curves,0))</f>
        <v>0.069766806074718</v>
      </c>
      <c r="W39" s="102" t="n">
        <f aca="false">1/(1+CHOOSE(F$3,(V40+($K$3/10000))/2,(V39+($K$3/10000))/2))^(2*U39/365.25)</f>
        <v>0.830078000626919</v>
      </c>
      <c r="X39" s="35" t="n">
        <f aca="false">IF(AND(mthbeg&lt;=A39,mthend&gt;=A39),1,0)</f>
        <v>1</v>
      </c>
      <c r="Y39" s="35" t="n">
        <f aca="false">S39*X39</f>
        <v>30</v>
      </c>
      <c r="AA39" s="89" t="n">
        <f aca="false">F39*G39</f>
        <v>727646.375349557</v>
      </c>
      <c r="AB39" s="89" t="n">
        <f aca="false">$F39*H39</f>
        <v>727646.375349557</v>
      </c>
      <c r="AC39" s="89" t="n">
        <f aca="false">$F39*I39</f>
        <v>727646.375349557</v>
      </c>
      <c r="AD39" s="89" t="n">
        <f aca="false">$F39*J39</f>
        <v>-747.070200564227</v>
      </c>
      <c r="AE39" s="89" t="n">
        <f aca="false">$F39*K39</f>
        <v>-747.070200564227</v>
      </c>
      <c r="AF39" s="89" t="n">
        <f aca="false">$F39*L39</f>
        <v>-747.070200564227</v>
      </c>
      <c r="AG39" s="89" t="n">
        <f aca="false">$F39*M39</f>
        <v>2490.23400188076</v>
      </c>
      <c r="AH39" s="89" t="n">
        <f aca="false">$F39*N39</f>
        <v>5603.0265042317</v>
      </c>
      <c r="AI39" s="89" t="n">
        <f aca="false">F39*O39</f>
        <v>5603.0265042317</v>
      </c>
      <c r="AJ39" s="93"/>
      <c r="AK39" s="89" t="n">
        <f aca="false">CHOOSE($G$3,AB39-AC39,AC39-AB39)</f>
        <v>0</v>
      </c>
      <c r="AL39" s="89" t="n">
        <f aca="false">CHOOSE($G$3,AE39-AF39,AF39-AE39)</f>
        <v>0</v>
      </c>
      <c r="AM39" s="89" t="n">
        <f aca="false">CHOOSE($G$3,AH39-AI39,AI39-AH39)</f>
        <v>0</v>
      </c>
      <c r="AN39" s="103" t="n">
        <f aca="false">SUM(AK39:AM39)</f>
        <v>0</v>
      </c>
      <c r="AP39" s="89" t="n">
        <f aca="false">CHOOSE($G$3,AA39-AB39,AB39-AA39)</f>
        <v>0</v>
      </c>
      <c r="AQ39" s="89" t="n">
        <f aca="false">CHOOSE($G$3,AD39-AE39,AE39-AD39)</f>
        <v>0</v>
      </c>
      <c r="AR39" s="89" t="n">
        <f aca="false">CHOOSE($G$3,AG39-AH39,AH39-AG39)</f>
        <v>3112.79250235094</v>
      </c>
      <c r="AS39" s="103" t="n">
        <f aca="false">AP39+AQ39+AR39</f>
        <v>3112.79250235094</v>
      </c>
      <c r="AT39" s="103"/>
      <c r="AU39" s="90" t="n">
        <f aca="false">AS39+AN39</f>
        <v>3112.79250235094</v>
      </c>
      <c r="AW39" s="90" t="n">
        <f aca="false">AI39+AF39+AC39</f>
        <v>732502.331653224</v>
      </c>
      <c r="AX39" s="104"/>
    </row>
    <row r="40" customFormat="false" ht="12.75" hidden="false" customHeight="false" outlineLevel="0" collapsed="false">
      <c r="A40" s="94" t="n">
        <f aca="false">EDATE(A39,1)</f>
        <v>37742</v>
      </c>
      <c r="B40" s="95" t="n">
        <f aca="false">VLOOKUP(MONTH(A40),Volumes,3)</f>
        <v>10000</v>
      </c>
      <c r="C40" s="96"/>
      <c r="D40" s="97" t="n">
        <f aca="false">B40+C40</f>
        <v>10000</v>
      </c>
      <c r="E40" s="84" t="n">
        <f aca="false">IF(X40=0,0,IF(AND(X40=1,$H$3=1),D40*S40,IF($H$3=2,D40,"N/A")))</f>
        <v>310000</v>
      </c>
      <c r="F40" s="84" t="n">
        <f aca="false">E40*W40</f>
        <v>255835.68332327</v>
      </c>
      <c r="G40" s="32" t="n">
        <f aca="false">VLOOKUP($A40,Table,MATCH(G$4,Curves,0))</f>
        <v>2.907</v>
      </c>
      <c r="H40" s="98" t="n">
        <f aca="false">G40</f>
        <v>2.907</v>
      </c>
      <c r="I40" s="99" t="n">
        <f aca="false">H40</f>
        <v>2.907</v>
      </c>
      <c r="J40" s="32" t="n">
        <f aca="false">VLOOKUP($A40,Table,MATCH(J$4,Curves,0))</f>
        <v>-0.003</v>
      </c>
      <c r="K40" s="98" t="n">
        <f aca="false">J40</f>
        <v>-0.003</v>
      </c>
      <c r="L40" s="99" t="n">
        <f aca="false">K40</f>
        <v>-0.003</v>
      </c>
      <c r="M40" s="32" t="n">
        <f aca="false">VLOOKUP($A40,Table,MATCH(M$4,Curves,0))</f>
        <v>0.01</v>
      </c>
      <c r="N40" s="98" t="n">
        <f aca="false">VLOOKUP($A40,Table,MATCH(N$4,Curves,0))</f>
        <v>0.0225</v>
      </c>
      <c r="O40" s="99" t="n">
        <f aca="false">N40</f>
        <v>0.0225</v>
      </c>
      <c r="P40" s="100"/>
      <c r="Q40" s="99" t="n">
        <f aca="false">O40+L40+I40</f>
        <v>2.9265</v>
      </c>
      <c r="R40" s="100"/>
      <c r="S40" s="35" t="n">
        <f aca="false">A41-A40</f>
        <v>31</v>
      </c>
      <c r="T40" s="101" t="n">
        <f aca="false">CHOOSE(F$3,A41+24,A40)</f>
        <v>37797</v>
      </c>
      <c r="U40" s="35" t="n">
        <f aca="false">T40-C$3</f>
        <v>1023</v>
      </c>
      <c r="V40" s="32" t="n">
        <f aca="false">VLOOKUP($A40,Table,MATCH(V$4,Curves,0))</f>
        <v>0.069760173996408</v>
      </c>
      <c r="W40" s="102" t="n">
        <f aca="false">1/(1+CHOOSE(F$3,(V41+($K$3/10000))/2,(V40+($K$3/10000))/2))^(2*U40/365.25)</f>
        <v>0.825276397817</v>
      </c>
      <c r="X40" s="35" t="n">
        <f aca="false">IF(AND(mthbeg&lt;=A40,mthend&gt;=A40),1,0)</f>
        <v>1</v>
      </c>
      <c r="Y40" s="35" t="n">
        <f aca="false">S40*X40</f>
        <v>31</v>
      </c>
      <c r="AA40" s="89" t="n">
        <f aca="false">F40*G40</f>
        <v>743714.331420746</v>
      </c>
      <c r="AB40" s="89" t="n">
        <f aca="false">$F40*H40</f>
        <v>743714.331420746</v>
      </c>
      <c r="AC40" s="89" t="n">
        <f aca="false">$F40*I40</f>
        <v>743714.331420746</v>
      </c>
      <c r="AD40" s="89" t="n">
        <f aca="false">$F40*J40</f>
        <v>-767.50704996981</v>
      </c>
      <c r="AE40" s="89" t="n">
        <f aca="false">$F40*K40</f>
        <v>-767.50704996981</v>
      </c>
      <c r="AF40" s="89" t="n">
        <f aca="false">$F40*L40</f>
        <v>-767.50704996981</v>
      </c>
      <c r="AG40" s="89" t="n">
        <f aca="false">$F40*M40</f>
        <v>2558.3568332327</v>
      </c>
      <c r="AH40" s="89" t="n">
        <f aca="false">$F40*N40</f>
        <v>5756.30287477357</v>
      </c>
      <c r="AI40" s="89" t="n">
        <f aca="false">F40*O40</f>
        <v>5756.30287477357</v>
      </c>
      <c r="AJ40" s="93"/>
      <c r="AK40" s="89" t="n">
        <f aca="false">CHOOSE($G$3,AB40-AC40,AC40-AB40)</f>
        <v>0</v>
      </c>
      <c r="AL40" s="89" t="n">
        <f aca="false">CHOOSE($G$3,AE40-AF40,AF40-AE40)</f>
        <v>0</v>
      </c>
      <c r="AM40" s="89" t="n">
        <f aca="false">CHOOSE($G$3,AH40-AI40,AI40-AH40)</f>
        <v>0</v>
      </c>
      <c r="AN40" s="103" t="n">
        <f aca="false">SUM(AK40:AM40)</f>
        <v>0</v>
      </c>
      <c r="AP40" s="89" t="n">
        <f aca="false">CHOOSE($G$3,AA40-AB40,AB40-AA40)</f>
        <v>0</v>
      </c>
      <c r="AQ40" s="89" t="n">
        <f aca="false">CHOOSE($G$3,AD40-AE40,AE40-AD40)</f>
        <v>0</v>
      </c>
      <c r="AR40" s="89" t="n">
        <f aca="false">CHOOSE($G$3,AG40-AH40,AH40-AG40)</f>
        <v>3197.94604154087</v>
      </c>
      <c r="AS40" s="103" t="n">
        <f aca="false">AP40+AQ40+AR40</f>
        <v>3197.94604154087</v>
      </c>
      <c r="AT40" s="103"/>
      <c r="AU40" s="90" t="n">
        <f aca="false">AS40+AN40</f>
        <v>3197.94604154087</v>
      </c>
      <c r="AW40" s="90" t="n">
        <f aca="false">AI40+AF40+AC40</f>
        <v>748703.12724555</v>
      </c>
      <c r="AX40" s="104"/>
    </row>
    <row r="41" customFormat="false" ht="12.75" hidden="false" customHeight="false" outlineLevel="0" collapsed="false">
      <c r="A41" s="94" t="n">
        <f aca="false">EDATE(A40,1)</f>
        <v>37773</v>
      </c>
      <c r="B41" s="95" t="n">
        <f aca="false">VLOOKUP(MONTH(A41),Volumes,3)</f>
        <v>10000</v>
      </c>
      <c r="C41" s="96"/>
      <c r="D41" s="97" t="n">
        <f aca="false">B41+C41</f>
        <v>10000</v>
      </c>
      <c r="E41" s="84" t="n">
        <f aca="false">IF(X41=0,0,IF(AND(X41=1,$H$3=1),D41*S41,IF($H$3=2,D41,"N/A")))</f>
        <v>300000</v>
      </c>
      <c r="F41" s="84" t="n">
        <f aca="false">E41*W41</f>
        <v>246196.239528919</v>
      </c>
      <c r="G41" s="32" t="n">
        <f aca="false">VLOOKUP($A41,Table,MATCH(G$4,Curves,0))</f>
        <v>2.939</v>
      </c>
      <c r="H41" s="98" t="n">
        <f aca="false">G41</f>
        <v>2.939</v>
      </c>
      <c r="I41" s="99" t="n">
        <f aca="false">H41</f>
        <v>2.939</v>
      </c>
      <c r="J41" s="32" t="n">
        <f aca="false">VLOOKUP($A41,Table,MATCH(J$4,Curves,0))</f>
        <v>-0.003</v>
      </c>
      <c r="K41" s="98" t="n">
        <f aca="false">J41</f>
        <v>-0.003</v>
      </c>
      <c r="L41" s="99" t="n">
        <f aca="false">K41</f>
        <v>-0.003</v>
      </c>
      <c r="M41" s="32" t="n">
        <f aca="false">VLOOKUP($A41,Table,MATCH(M$4,Curves,0))</f>
        <v>0.01</v>
      </c>
      <c r="N41" s="98" t="n">
        <f aca="false">VLOOKUP($A41,Table,MATCH(N$4,Curves,0))</f>
        <v>0.0225</v>
      </c>
      <c r="O41" s="99" t="n">
        <f aca="false">N41</f>
        <v>0.0225</v>
      </c>
      <c r="P41" s="100"/>
      <c r="Q41" s="99" t="n">
        <f aca="false">O41+L41+I41</f>
        <v>2.9585</v>
      </c>
      <c r="R41" s="100"/>
      <c r="S41" s="35" t="n">
        <f aca="false">A42-A41</f>
        <v>30</v>
      </c>
      <c r="T41" s="101" t="n">
        <f aca="false">CHOOSE(F$3,A42+24,A41)</f>
        <v>37827</v>
      </c>
      <c r="U41" s="35" t="n">
        <f aca="false">T41-C$3</f>
        <v>1053</v>
      </c>
      <c r="V41" s="32" t="n">
        <f aca="false">VLOOKUP($A41,Table,MATCH(V$4,Curves,0))</f>
        <v>0.069753320848835</v>
      </c>
      <c r="W41" s="102" t="n">
        <f aca="false">1/(1+CHOOSE(F$3,(V42+($K$3/10000))/2,(V41+($K$3/10000))/2))^(2*U41/365.25)</f>
        <v>0.820654131763062</v>
      </c>
      <c r="X41" s="35" t="n">
        <f aca="false">IF(AND(mthbeg&lt;=A41,mthend&gt;=A41),1,0)</f>
        <v>1</v>
      </c>
      <c r="Y41" s="35" t="n">
        <f aca="false">S41*X41</f>
        <v>30</v>
      </c>
      <c r="AA41" s="89" t="n">
        <f aca="false">F41*G41</f>
        <v>723570.747975492</v>
      </c>
      <c r="AB41" s="89" t="n">
        <f aca="false">$F41*H41</f>
        <v>723570.747975492</v>
      </c>
      <c r="AC41" s="89" t="n">
        <f aca="false">$F41*I41</f>
        <v>723570.747975492</v>
      </c>
      <c r="AD41" s="89" t="n">
        <f aca="false">$F41*J41</f>
        <v>-738.588718586756</v>
      </c>
      <c r="AE41" s="89" t="n">
        <f aca="false">$F41*K41</f>
        <v>-738.588718586756</v>
      </c>
      <c r="AF41" s="89" t="n">
        <f aca="false">$F41*L41</f>
        <v>-738.588718586756</v>
      </c>
      <c r="AG41" s="89" t="n">
        <f aca="false">$F41*M41</f>
        <v>2461.96239528919</v>
      </c>
      <c r="AH41" s="89" t="n">
        <f aca="false">$F41*N41</f>
        <v>5539.41538940067</v>
      </c>
      <c r="AI41" s="89" t="n">
        <f aca="false">F41*O41</f>
        <v>5539.41538940067</v>
      </c>
      <c r="AJ41" s="93"/>
      <c r="AK41" s="89" t="n">
        <f aca="false">CHOOSE($G$3,AB41-AC41,AC41-AB41)</f>
        <v>0</v>
      </c>
      <c r="AL41" s="89" t="n">
        <f aca="false">CHOOSE($G$3,AE41-AF41,AF41-AE41)</f>
        <v>0</v>
      </c>
      <c r="AM41" s="89" t="n">
        <f aca="false">CHOOSE($G$3,AH41-AI41,AI41-AH41)</f>
        <v>0</v>
      </c>
      <c r="AN41" s="103" t="n">
        <f aca="false">SUM(AK41:AM41)</f>
        <v>0</v>
      </c>
      <c r="AP41" s="89" t="n">
        <f aca="false">CHOOSE($G$3,AA41-AB41,AB41-AA41)</f>
        <v>0</v>
      </c>
      <c r="AQ41" s="89" t="n">
        <f aca="false">CHOOSE($G$3,AD41-AE41,AE41-AD41)</f>
        <v>0</v>
      </c>
      <c r="AR41" s="89" t="n">
        <f aca="false">CHOOSE($G$3,AG41-AH41,AH41-AG41)</f>
        <v>3077.45299411148</v>
      </c>
      <c r="AS41" s="103" t="n">
        <f aca="false">AP41+AQ41+AR41</f>
        <v>3077.45299411148</v>
      </c>
      <c r="AT41" s="103"/>
      <c r="AU41" s="90" t="n">
        <f aca="false">AS41+AN41</f>
        <v>3077.45299411148</v>
      </c>
      <c r="AW41" s="90" t="n">
        <f aca="false">AI41+AF41+AC41</f>
        <v>728371.574646306</v>
      </c>
      <c r="AX41" s="104"/>
    </row>
    <row r="42" customFormat="false" ht="12.75" hidden="false" customHeight="false" outlineLevel="0" collapsed="false">
      <c r="A42" s="94" t="n">
        <f aca="false">EDATE(A41,1)</f>
        <v>37803</v>
      </c>
      <c r="B42" s="95" t="n">
        <f aca="false">VLOOKUP(MONTH(A42),Volumes,3)</f>
        <v>10000</v>
      </c>
      <c r="C42" s="96"/>
      <c r="D42" s="97" t="n">
        <f aca="false">B42+C42</f>
        <v>10000</v>
      </c>
      <c r="E42" s="84" t="n">
        <f aca="false">IF(X42=0,0,IF(AND(X42=1,$H$3=1),D42*S42,IF($H$3=2,D42,"N/A")))</f>
        <v>310000</v>
      </c>
      <c r="F42" s="84" t="n">
        <f aca="false">E42*W42</f>
        <v>252929.459008882</v>
      </c>
      <c r="G42" s="32" t="n">
        <f aca="false">VLOOKUP($A42,Table,MATCH(G$4,Curves,0))</f>
        <v>2.951</v>
      </c>
      <c r="H42" s="98" t="n">
        <f aca="false">G42</f>
        <v>2.951</v>
      </c>
      <c r="I42" s="99" t="n">
        <f aca="false">H42</f>
        <v>2.951</v>
      </c>
      <c r="J42" s="32" t="n">
        <f aca="false">VLOOKUP($A42,Table,MATCH(J$4,Curves,0))</f>
        <v>-0.003</v>
      </c>
      <c r="K42" s="98" t="n">
        <f aca="false">J42</f>
        <v>-0.003</v>
      </c>
      <c r="L42" s="99" t="n">
        <f aca="false">K42</f>
        <v>-0.003</v>
      </c>
      <c r="M42" s="32" t="n">
        <f aca="false">VLOOKUP($A42,Table,MATCH(M$4,Curves,0))</f>
        <v>0.01</v>
      </c>
      <c r="N42" s="98" t="n">
        <f aca="false">VLOOKUP($A42,Table,MATCH(N$4,Curves,0))</f>
        <v>0.0225</v>
      </c>
      <c r="O42" s="99" t="n">
        <f aca="false">N42</f>
        <v>0.0225</v>
      </c>
      <c r="P42" s="100"/>
      <c r="Q42" s="99" t="n">
        <f aca="false">O42+L42+I42</f>
        <v>2.9705</v>
      </c>
      <c r="R42" s="100"/>
      <c r="S42" s="35" t="n">
        <f aca="false">A43-A42</f>
        <v>31</v>
      </c>
      <c r="T42" s="101" t="n">
        <f aca="false">CHOOSE(F$3,A43+24,A42)</f>
        <v>37858</v>
      </c>
      <c r="U42" s="35" t="n">
        <f aca="false">T42-C$3</f>
        <v>1084</v>
      </c>
      <c r="V42" s="32" t="n">
        <f aca="false">VLOOKUP($A42,Table,MATCH(V$4,Curves,0))</f>
        <v>0.069747948142637</v>
      </c>
      <c r="W42" s="102" t="n">
        <f aca="false">1/(1+CHOOSE(F$3,(V43+($K$3/10000))/2,(V42+($K$3/10000))/2))^(2*U42/365.25)</f>
        <v>0.815901480673814</v>
      </c>
      <c r="X42" s="35" t="n">
        <f aca="false">IF(AND(mthbeg&lt;=A42,mthend&gt;=A42),1,0)</f>
        <v>1</v>
      </c>
      <c r="Y42" s="35" t="n">
        <f aca="false">S42*X42</f>
        <v>31</v>
      </c>
      <c r="AA42" s="89" t="n">
        <f aca="false">F42*G42</f>
        <v>746394.833535211</v>
      </c>
      <c r="AB42" s="89" t="n">
        <f aca="false">$F42*H42</f>
        <v>746394.833535211</v>
      </c>
      <c r="AC42" s="89" t="n">
        <f aca="false">$F42*I42</f>
        <v>746394.833535211</v>
      </c>
      <c r="AD42" s="89" t="n">
        <f aca="false">$F42*J42</f>
        <v>-758.788377026647</v>
      </c>
      <c r="AE42" s="89" t="n">
        <f aca="false">$F42*K42</f>
        <v>-758.788377026647</v>
      </c>
      <c r="AF42" s="89" t="n">
        <f aca="false">$F42*L42</f>
        <v>-758.788377026647</v>
      </c>
      <c r="AG42" s="89" t="n">
        <f aca="false">$F42*M42</f>
        <v>2529.29459008882</v>
      </c>
      <c r="AH42" s="89" t="n">
        <f aca="false">$F42*N42</f>
        <v>5690.91282769985</v>
      </c>
      <c r="AI42" s="89" t="n">
        <f aca="false">F42*O42</f>
        <v>5690.91282769985</v>
      </c>
      <c r="AJ42" s="93"/>
      <c r="AK42" s="89" t="n">
        <f aca="false">CHOOSE($G$3,AB42-AC42,AC42-AB42)</f>
        <v>0</v>
      </c>
      <c r="AL42" s="89" t="n">
        <f aca="false">CHOOSE($G$3,AE42-AF42,AF42-AE42)</f>
        <v>0</v>
      </c>
      <c r="AM42" s="89" t="n">
        <f aca="false">CHOOSE($G$3,AH42-AI42,AI42-AH42)</f>
        <v>0</v>
      </c>
      <c r="AN42" s="103" t="n">
        <f aca="false">SUM(AK42:AM42)</f>
        <v>0</v>
      </c>
      <c r="AP42" s="89" t="n">
        <f aca="false">CHOOSE($G$3,AA42-AB42,AB42-AA42)</f>
        <v>0</v>
      </c>
      <c r="AQ42" s="89" t="n">
        <f aca="false">CHOOSE($G$3,AD42-AE42,AE42-AD42)</f>
        <v>0</v>
      </c>
      <c r="AR42" s="89" t="n">
        <f aca="false">CHOOSE($G$3,AG42-AH42,AH42-AG42)</f>
        <v>3161.61823761103</v>
      </c>
      <c r="AS42" s="103" t="n">
        <f aca="false">AP42+AQ42+AR42</f>
        <v>3161.61823761103</v>
      </c>
      <c r="AT42" s="103"/>
      <c r="AU42" s="90" t="n">
        <f aca="false">AS42+AN42</f>
        <v>3161.61823761103</v>
      </c>
      <c r="AW42" s="90" t="n">
        <f aca="false">AI42+AF42+AC42</f>
        <v>751326.957985885</v>
      </c>
      <c r="AX42" s="104"/>
    </row>
    <row r="43" customFormat="false" ht="12.75" hidden="false" customHeight="false" outlineLevel="0" collapsed="false">
      <c r="A43" s="94" t="n">
        <f aca="false">EDATE(A42,1)</f>
        <v>37834</v>
      </c>
      <c r="B43" s="95" t="n">
        <f aca="false">VLOOKUP(MONTH(A43),Volumes,3)</f>
        <v>10000</v>
      </c>
      <c r="C43" s="96"/>
      <c r="D43" s="97" t="n">
        <f aca="false">B43+C43</f>
        <v>10000</v>
      </c>
      <c r="E43" s="84" t="n">
        <f aca="false">IF(X43=0,0,IF(AND(X43=1,$H$3=1),D43*S43,IF($H$3=2,D43,"N/A")))</f>
        <v>310000</v>
      </c>
      <c r="F43" s="84" t="n">
        <f aca="false">E43*W43</f>
        <v>251464.823935308</v>
      </c>
      <c r="G43" s="32" t="n">
        <f aca="false">VLOOKUP($A43,Table,MATCH(G$4,Curves,0))</f>
        <v>2.972</v>
      </c>
      <c r="H43" s="98" t="n">
        <f aca="false">G43</f>
        <v>2.972</v>
      </c>
      <c r="I43" s="99" t="n">
        <f aca="false">H43</f>
        <v>2.972</v>
      </c>
      <c r="J43" s="32" t="n">
        <f aca="false">VLOOKUP($A43,Table,MATCH(J$4,Curves,0))</f>
        <v>-0.003</v>
      </c>
      <c r="K43" s="98" t="n">
        <f aca="false">J43</f>
        <v>-0.003</v>
      </c>
      <c r="L43" s="99" t="n">
        <f aca="false">K43</f>
        <v>-0.003</v>
      </c>
      <c r="M43" s="32" t="n">
        <f aca="false">VLOOKUP($A43,Table,MATCH(M$4,Curves,0))</f>
        <v>0.01</v>
      </c>
      <c r="N43" s="98" t="n">
        <f aca="false">VLOOKUP($A43,Table,MATCH(N$4,Curves,0))</f>
        <v>0.0225</v>
      </c>
      <c r="O43" s="99" t="n">
        <f aca="false">N43</f>
        <v>0.0225</v>
      </c>
      <c r="P43" s="100"/>
      <c r="Q43" s="99" t="n">
        <f aca="false">O43+L43+I43</f>
        <v>2.9915</v>
      </c>
      <c r="R43" s="100"/>
      <c r="S43" s="35" t="n">
        <f aca="false">A44-A43</f>
        <v>31</v>
      </c>
      <c r="T43" s="101" t="n">
        <f aca="false">CHOOSE(F$3,A44+24,A43)</f>
        <v>37889</v>
      </c>
      <c r="U43" s="35" t="n">
        <f aca="false">T43-C$3</f>
        <v>1115</v>
      </c>
      <c r="V43" s="32" t="n">
        <f aca="false">VLOOKUP($A43,Table,MATCH(V$4,Curves,0))</f>
        <v>0.069744206868253</v>
      </c>
      <c r="W43" s="102" t="n">
        <f aca="false">1/(1+CHOOSE(F$3,(V44+($K$3/10000))/2,(V43+($K$3/10000))/2))^(2*U43/365.25)</f>
        <v>0.81117685140422</v>
      </c>
      <c r="X43" s="35" t="n">
        <f aca="false">IF(AND(mthbeg&lt;=A43,mthend&gt;=A43),1,0)</f>
        <v>1</v>
      </c>
      <c r="Y43" s="35" t="n">
        <f aca="false">S43*X43</f>
        <v>31</v>
      </c>
      <c r="AA43" s="89" t="n">
        <f aca="false">F43*G43</f>
        <v>747353.456735736</v>
      </c>
      <c r="AB43" s="89" t="n">
        <f aca="false">$F43*H43</f>
        <v>747353.456735736</v>
      </c>
      <c r="AC43" s="89" t="n">
        <f aca="false">$F43*I43</f>
        <v>747353.456735736</v>
      </c>
      <c r="AD43" s="89" t="n">
        <f aca="false">$F43*J43</f>
        <v>-754.394471805925</v>
      </c>
      <c r="AE43" s="89" t="n">
        <f aca="false">$F43*K43</f>
        <v>-754.394471805925</v>
      </c>
      <c r="AF43" s="89" t="n">
        <f aca="false">$F43*L43</f>
        <v>-754.394471805925</v>
      </c>
      <c r="AG43" s="89" t="n">
        <f aca="false">$F43*M43</f>
        <v>2514.64823935308</v>
      </c>
      <c r="AH43" s="89" t="n">
        <f aca="false">$F43*N43</f>
        <v>5657.95853854443</v>
      </c>
      <c r="AI43" s="89" t="n">
        <f aca="false">F43*O43</f>
        <v>5657.95853854443</v>
      </c>
      <c r="AJ43" s="93"/>
      <c r="AK43" s="89" t="n">
        <f aca="false">CHOOSE($G$3,AB43-AC43,AC43-AB43)</f>
        <v>0</v>
      </c>
      <c r="AL43" s="89" t="n">
        <f aca="false">CHOOSE($G$3,AE43-AF43,AF43-AE43)</f>
        <v>0</v>
      </c>
      <c r="AM43" s="89" t="n">
        <f aca="false">CHOOSE($G$3,AH43-AI43,AI43-AH43)</f>
        <v>0</v>
      </c>
      <c r="AN43" s="103" t="n">
        <f aca="false">SUM(AK43:AM43)</f>
        <v>0</v>
      </c>
      <c r="AP43" s="89" t="n">
        <f aca="false">CHOOSE($G$3,AA43-AB43,AB43-AA43)</f>
        <v>0</v>
      </c>
      <c r="AQ43" s="89" t="n">
        <f aca="false">CHOOSE($G$3,AD43-AE43,AE43-AD43)</f>
        <v>0</v>
      </c>
      <c r="AR43" s="89" t="n">
        <f aca="false">CHOOSE($G$3,AG43-AH43,AH43-AG43)</f>
        <v>3143.31029919135</v>
      </c>
      <c r="AS43" s="103" t="n">
        <f aca="false">AP43+AQ43+AR43</f>
        <v>3143.31029919135</v>
      </c>
      <c r="AT43" s="103"/>
      <c r="AU43" s="90" t="n">
        <f aca="false">AS43+AN43</f>
        <v>3143.31029919135</v>
      </c>
      <c r="AW43" s="90" t="n">
        <f aca="false">AI43+AF43+AC43</f>
        <v>752257.020802475</v>
      </c>
      <c r="AX43" s="104"/>
    </row>
    <row r="44" customFormat="false" ht="12.75" hidden="false" customHeight="false" outlineLevel="0" collapsed="false">
      <c r="A44" s="94" t="n">
        <f aca="false">EDATE(A43,1)</f>
        <v>37865</v>
      </c>
      <c r="B44" s="95" t="n">
        <f aca="false">VLOOKUP(MONTH(A44),Volumes,3)</f>
        <v>10000</v>
      </c>
      <c r="C44" s="96"/>
      <c r="D44" s="97" t="n">
        <f aca="false">B44+C44</f>
        <v>10000</v>
      </c>
      <c r="E44" s="84" t="n">
        <f aca="false">IF(X44=0,0,IF(AND(X44=1,$H$3=1),D44*S44,IF($H$3=2,D44,"N/A")))</f>
        <v>300000</v>
      </c>
      <c r="F44" s="84" t="n">
        <f aca="false">E44*W44</f>
        <v>241988.860916589</v>
      </c>
      <c r="G44" s="32" t="n">
        <f aca="false">VLOOKUP($A44,Table,MATCH(G$4,Curves,0))</f>
        <v>2.999</v>
      </c>
      <c r="H44" s="98" t="n">
        <f aca="false">G44</f>
        <v>2.999</v>
      </c>
      <c r="I44" s="99" t="n">
        <f aca="false">H44</f>
        <v>2.999</v>
      </c>
      <c r="J44" s="32" t="n">
        <f aca="false">VLOOKUP($A44,Table,MATCH(J$4,Curves,0))</f>
        <v>-0.003</v>
      </c>
      <c r="K44" s="98" t="n">
        <f aca="false">J44</f>
        <v>-0.003</v>
      </c>
      <c r="L44" s="99" t="n">
        <f aca="false">K44</f>
        <v>-0.003</v>
      </c>
      <c r="M44" s="32" t="n">
        <f aca="false">VLOOKUP($A44,Table,MATCH(M$4,Curves,0))</f>
        <v>0.01</v>
      </c>
      <c r="N44" s="98" t="n">
        <f aca="false">VLOOKUP($A44,Table,MATCH(N$4,Curves,0))</f>
        <v>0.0225</v>
      </c>
      <c r="O44" s="99" t="n">
        <f aca="false">N44</f>
        <v>0.0225</v>
      </c>
      <c r="P44" s="100"/>
      <c r="Q44" s="99" t="n">
        <f aca="false">O44+L44+I44</f>
        <v>3.0185</v>
      </c>
      <c r="R44" s="100"/>
      <c r="S44" s="35" t="n">
        <f aca="false">A45-A44</f>
        <v>30</v>
      </c>
      <c r="T44" s="101" t="n">
        <f aca="false">CHOOSE(F$3,A45+24,A44)</f>
        <v>37919</v>
      </c>
      <c r="U44" s="35" t="n">
        <f aca="false">T44-C$3</f>
        <v>1145</v>
      </c>
      <c r="V44" s="32" t="n">
        <f aca="false">VLOOKUP($A44,Table,MATCH(V$4,Curves,0))</f>
        <v>0.069740465593873</v>
      </c>
      <c r="W44" s="102" t="n">
        <f aca="false">1/(1+CHOOSE(F$3,(V45+($K$3/10000))/2,(V44+($K$3/10000))/2))^(2*U44/365.25)</f>
        <v>0.806629536388631</v>
      </c>
      <c r="X44" s="35" t="n">
        <f aca="false">IF(AND(mthbeg&lt;=A44,mthend&gt;=A44),1,0)</f>
        <v>1</v>
      </c>
      <c r="Y44" s="35" t="n">
        <f aca="false">S44*X44</f>
        <v>30</v>
      </c>
      <c r="AA44" s="89" t="n">
        <f aca="false">F44*G44</f>
        <v>725724.593888851</v>
      </c>
      <c r="AB44" s="89" t="n">
        <f aca="false">$F44*H44</f>
        <v>725724.593888851</v>
      </c>
      <c r="AC44" s="89" t="n">
        <f aca="false">$F44*I44</f>
        <v>725724.593888851</v>
      </c>
      <c r="AD44" s="89" t="n">
        <f aca="false">$F44*J44</f>
        <v>-725.966582749768</v>
      </c>
      <c r="AE44" s="89" t="n">
        <f aca="false">$F44*K44</f>
        <v>-725.966582749768</v>
      </c>
      <c r="AF44" s="89" t="n">
        <f aca="false">$F44*L44</f>
        <v>-725.966582749768</v>
      </c>
      <c r="AG44" s="89" t="n">
        <f aca="false">$F44*M44</f>
        <v>2419.88860916589</v>
      </c>
      <c r="AH44" s="89" t="n">
        <f aca="false">$F44*N44</f>
        <v>5444.74937062326</v>
      </c>
      <c r="AI44" s="89" t="n">
        <f aca="false">F44*O44</f>
        <v>5444.74937062326</v>
      </c>
      <c r="AJ44" s="93"/>
      <c r="AK44" s="89" t="n">
        <f aca="false">CHOOSE($G$3,AB44-AC44,AC44-AB44)</f>
        <v>0</v>
      </c>
      <c r="AL44" s="89" t="n">
        <f aca="false">CHOOSE($G$3,AE44-AF44,AF44-AE44)</f>
        <v>0</v>
      </c>
      <c r="AM44" s="89" t="n">
        <f aca="false">CHOOSE($G$3,AH44-AI44,AI44-AH44)</f>
        <v>0</v>
      </c>
      <c r="AN44" s="103" t="n">
        <f aca="false">SUM(AK44:AM44)</f>
        <v>0</v>
      </c>
      <c r="AP44" s="89" t="n">
        <f aca="false">CHOOSE($G$3,AA44-AB44,AB44-AA44)</f>
        <v>0</v>
      </c>
      <c r="AQ44" s="89" t="n">
        <f aca="false">CHOOSE($G$3,AD44-AE44,AE44-AD44)</f>
        <v>0</v>
      </c>
      <c r="AR44" s="89" t="n">
        <f aca="false">CHOOSE($G$3,AG44-AH44,AH44-AG44)</f>
        <v>3024.86076145737</v>
      </c>
      <c r="AS44" s="103" t="n">
        <f aca="false">AP44+AQ44+AR44</f>
        <v>3024.86076145737</v>
      </c>
      <c r="AT44" s="103"/>
      <c r="AU44" s="90" t="n">
        <f aca="false">AS44+AN44</f>
        <v>3024.86076145737</v>
      </c>
      <c r="AW44" s="90" t="n">
        <f aca="false">AI44+AF44+AC44</f>
        <v>730443.376676725</v>
      </c>
      <c r="AX44" s="104"/>
    </row>
    <row r="45" customFormat="false" ht="12.75" hidden="false" customHeight="false" outlineLevel="0" collapsed="false">
      <c r="A45" s="94" t="n">
        <f aca="false">EDATE(A44,1)</f>
        <v>37895</v>
      </c>
      <c r="B45" s="95" t="n">
        <f aca="false">VLOOKUP(MONTH(A45),Volumes,3)</f>
        <v>10000</v>
      </c>
      <c r="C45" s="96"/>
      <c r="D45" s="97" t="n">
        <f aca="false">B45+C45</f>
        <v>10000</v>
      </c>
      <c r="E45" s="84" t="n">
        <f aca="false">IF(X45=0,0,IF(AND(X45=1,$H$3=1),D45*S45,IF($H$3=2,D45,"N/A")))</f>
        <v>310000</v>
      </c>
      <c r="F45" s="84" t="n">
        <f aca="false">E45*W45</f>
        <v>248606.281416219</v>
      </c>
      <c r="G45" s="32" t="n">
        <f aca="false">VLOOKUP($A45,Table,MATCH(G$4,Curves,0))</f>
        <v>3.014</v>
      </c>
      <c r="H45" s="98" t="n">
        <f aca="false">G45</f>
        <v>3.014</v>
      </c>
      <c r="I45" s="99" t="n">
        <f aca="false">H45</f>
        <v>3.014</v>
      </c>
      <c r="J45" s="32" t="n">
        <f aca="false">VLOOKUP($A45,Table,MATCH(J$4,Curves,0))</f>
        <v>-0.003</v>
      </c>
      <c r="K45" s="98" t="n">
        <f aca="false">J45</f>
        <v>-0.003</v>
      </c>
      <c r="L45" s="99" t="n">
        <f aca="false">K45</f>
        <v>-0.003</v>
      </c>
      <c r="M45" s="32" t="n">
        <f aca="false">VLOOKUP($A45,Table,MATCH(M$4,Curves,0))</f>
        <v>0.01</v>
      </c>
      <c r="N45" s="98" t="n">
        <f aca="false">VLOOKUP($A45,Table,MATCH(N$4,Curves,0))</f>
        <v>0.0225</v>
      </c>
      <c r="O45" s="99" t="n">
        <f aca="false">N45</f>
        <v>0.0225</v>
      </c>
      <c r="P45" s="100"/>
      <c r="Q45" s="99" t="n">
        <f aca="false">O45+L45+I45</f>
        <v>3.0335</v>
      </c>
      <c r="R45" s="100"/>
      <c r="S45" s="35" t="n">
        <f aca="false">A46-A45</f>
        <v>31</v>
      </c>
      <c r="T45" s="101" t="n">
        <f aca="false">CHOOSE(F$3,A46+24,A45)</f>
        <v>37950</v>
      </c>
      <c r="U45" s="35" t="n">
        <f aca="false">T45-C$3</f>
        <v>1176</v>
      </c>
      <c r="V45" s="32" t="n">
        <f aca="false">VLOOKUP($A45,Table,MATCH(V$4,Curves,0))</f>
        <v>0.069737506100666</v>
      </c>
      <c r="W45" s="102" t="n">
        <f aca="false">1/(1+CHOOSE(F$3,(V46+($K$3/10000))/2,(V45+($K$3/10000))/2))^(2*U45/365.25)</f>
        <v>0.801955746503931</v>
      </c>
      <c r="X45" s="35" t="n">
        <f aca="false">IF(AND(mthbeg&lt;=A45,mthend&gt;=A45),1,0)</f>
        <v>1</v>
      </c>
      <c r="Y45" s="35" t="n">
        <f aca="false">S45*X45</f>
        <v>31</v>
      </c>
      <c r="AA45" s="89" t="n">
        <f aca="false">F45*G45</f>
        <v>749299.332188483</v>
      </c>
      <c r="AB45" s="89" t="n">
        <f aca="false">$F45*H45</f>
        <v>749299.332188483</v>
      </c>
      <c r="AC45" s="89" t="n">
        <f aca="false">$F45*I45</f>
        <v>749299.332188483</v>
      </c>
      <c r="AD45" s="89" t="n">
        <f aca="false">$F45*J45</f>
        <v>-745.818844248656</v>
      </c>
      <c r="AE45" s="89" t="n">
        <f aca="false">$F45*K45</f>
        <v>-745.818844248656</v>
      </c>
      <c r="AF45" s="89" t="n">
        <f aca="false">$F45*L45</f>
        <v>-745.818844248656</v>
      </c>
      <c r="AG45" s="89" t="n">
        <f aca="false">$F45*M45</f>
        <v>2486.06281416219</v>
      </c>
      <c r="AH45" s="89" t="n">
        <f aca="false">$F45*N45</f>
        <v>5593.64133186492</v>
      </c>
      <c r="AI45" s="89" t="n">
        <f aca="false">F45*O45</f>
        <v>5593.64133186492</v>
      </c>
      <c r="AJ45" s="93"/>
      <c r="AK45" s="89" t="n">
        <f aca="false">CHOOSE($G$3,AB45-AC45,AC45-AB45)</f>
        <v>0</v>
      </c>
      <c r="AL45" s="89" t="n">
        <f aca="false">CHOOSE($G$3,AE45-AF45,AF45-AE45)</f>
        <v>0</v>
      </c>
      <c r="AM45" s="89" t="n">
        <f aca="false">CHOOSE($G$3,AH45-AI45,AI45-AH45)</f>
        <v>0</v>
      </c>
      <c r="AN45" s="103" t="n">
        <f aca="false">SUM(AK45:AM45)</f>
        <v>0</v>
      </c>
      <c r="AP45" s="89" t="n">
        <f aca="false">CHOOSE($G$3,AA45-AB45,AB45-AA45)</f>
        <v>0</v>
      </c>
      <c r="AQ45" s="89" t="n">
        <f aca="false">CHOOSE($G$3,AD45-AE45,AE45-AD45)</f>
        <v>0</v>
      </c>
      <c r="AR45" s="89" t="n">
        <f aca="false">CHOOSE($G$3,AG45-AH45,AH45-AG45)</f>
        <v>3107.57851770273</v>
      </c>
      <c r="AS45" s="103" t="n">
        <f aca="false">AP45+AQ45+AR45</f>
        <v>3107.57851770273</v>
      </c>
      <c r="AT45" s="103"/>
      <c r="AU45" s="90" t="n">
        <f aca="false">AS45+AN45</f>
        <v>3107.57851770273</v>
      </c>
      <c r="AW45" s="90" t="n">
        <f aca="false">AI45+AF45+AC45</f>
        <v>754147.154676099</v>
      </c>
      <c r="AX45" s="104"/>
    </row>
    <row r="46" customFormat="false" ht="12.75" hidden="false" customHeight="false" outlineLevel="0" collapsed="false">
      <c r="A46" s="94" t="n">
        <f aca="false">EDATE(A45,1)</f>
        <v>37926</v>
      </c>
      <c r="B46" s="95" t="n">
        <f aca="false">VLOOKUP(MONTH(A46),Volumes,3)</f>
        <v>10000</v>
      </c>
      <c r="C46" s="96"/>
      <c r="D46" s="97" t="n">
        <f aca="false">B46+C46</f>
        <v>10000</v>
      </c>
      <c r="E46" s="84" t="n">
        <f aca="false">IF(X46=0,0,IF(AND(X46=1,$H$3=1),D46*S46,IF($H$3=2,D46,"N/A")))</f>
        <v>300000</v>
      </c>
      <c r="F46" s="84" t="n">
        <f aca="false">E46*W46</f>
        <v>239237.636336498</v>
      </c>
      <c r="G46" s="32" t="n">
        <f aca="false">VLOOKUP($A46,Table,MATCH(G$4,Curves,0))</f>
        <v>3.106</v>
      </c>
      <c r="H46" s="98" t="n">
        <f aca="false">G46</f>
        <v>3.106</v>
      </c>
      <c r="I46" s="99" t="n">
        <f aca="false">H46</f>
        <v>3.106</v>
      </c>
      <c r="J46" s="32" t="n">
        <f aca="false">VLOOKUP($A46,Table,MATCH(J$4,Curves,0))</f>
        <v>-0.0135</v>
      </c>
      <c r="K46" s="98" t="n">
        <f aca="false">J46</f>
        <v>-0.0135</v>
      </c>
      <c r="L46" s="99" t="n">
        <f aca="false">K46</f>
        <v>-0.0135</v>
      </c>
      <c r="M46" s="32" t="n">
        <f aca="false">VLOOKUP($A46,Table,MATCH(M$4,Curves,0))</f>
        <v>0.01</v>
      </c>
      <c r="N46" s="98" t="n">
        <f aca="false">VLOOKUP($A46,Table,MATCH(N$4,Curves,0))</f>
        <v>0.0225</v>
      </c>
      <c r="O46" s="99" t="n">
        <f aca="false">N46</f>
        <v>0.0225</v>
      </c>
      <c r="P46" s="100"/>
      <c r="Q46" s="99" t="n">
        <f aca="false">O46+L46+I46</f>
        <v>3.115</v>
      </c>
      <c r="R46" s="100"/>
      <c r="S46" s="35" t="n">
        <f aca="false">A47-A46</f>
        <v>30</v>
      </c>
      <c r="T46" s="101" t="n">
        <f aca="false">CHOOSE(F$3,A47+24,A46)</f>
        <v>37980</v>
      </c>
      <c r="U46" s="35" t="n">
        <f aca="false">T46-C$3</f>
        <v>1206</v>
      </c>
      <c r="V46" s="32" t="n">
        <f aca="false">VLOOKUP($A46,Table,MATCH(V$4,Curves,0))</f>
        <v>0.069735278400271</v>
      </c>
      <c r="W46" s="102" t="n">
        <f aca="false">1/(1+CHOOSE(F$3,(V47+($K$3/10000))/2,(V46+($K$3/10000))/2))^(2*U46/365.25)</f>
        <v>0.797458787788326</v>
      </c>
      <c r="X46" s="35" t="n">
        <f aca="false">IF(AND(mthbeg&lt;=A46,mthend&gt;=A46),1,0)</f>
        <v>1</v>
      </c>
      <c r="Y46" s="35" t="n">
        <f aca="false">S46*X46</f>
        <v>30</v>
      </c>
      <c r="AA46" s="89" t="n">
        <f aca="false">F46*G46</f>
        <v>743072.098461162</v>
      </c>
      <c r="AB46" s="89" t="n">
        <f aca="false">$F46*H46</f>
        <v>743072.098461162</v>
      </c>
      <c r="AC46" s="89" t="n">
        <f aca="false">$F46*I46</f>
        <v>743072.098461162</v>
      </c>
      <c r="AD46" s="89" t="n">
        <f aca="false">$F46*J46</f>
        <v>-3229.70809054272</v>
      </c>
      <c r="AE46" s="89" t="n">
        <f aca="false">$F46*K46</f>
        <v>-3229.70809054272</v>
      </c>
      <c r="AF46" s="89" t="n">
        <f aca="false">$F46*L46</f>
        <v>-3229.70809054272</v>
      </c>
      <c r="AG46" s="89" t="n">
        <f aca="false">$F46*M46</f>
        <v>2392.37636336498</v>
      </c>
      <c r="AH46" s="89" t="n">
        <f aca="false">$F46*N46</f>
        <v>5382.8468175712</v>
      </c>
      <c r="AI46" s="89" t="n">
        <f aca="false">F46*O46</f>
        <v>5382.8468175712</v>
      </c>
      <c r="AJ46" s="93"/>
      <c r="AK46" s="89" t="n">
        <f aca="false">CHOOSE($G$3,AB46-AC46,AC46-AB46)</f>
        <v>0</v>
      </c>
      <c r="AL46" s="89" t="n">
        <f aca="false">CHOOSE($G$3,AE46-AF46,AF46-AE46)</f>
        <v>0</v>
      </c>
      <c r="AM46" s="89" t="n">
        <f aca="false">CHOOSE($G$3,AH46-AI46,AI46-AH46)</f>
        <v>0</v>
      </c>
      <c r="AN46" s="103" t="n">
        <f aca="false">SUM(AK46:AM46)</f>
        <v>0</v>
      </c>
      <c r="AP46" s="89" t="n">
        <f aca="false">CHOOSE($G$3,AA46-AB46,AB46-AA46)</f>
        <v>0</v>
      </c>
      <c r="AQ46" s="89" t="n">
        <f aca="false">CHOOSE($G$3,AD46-AE46,AE46-AD46)</f>
        <v>0</v>
      </c>
      <c r="AR46" s="89" t="n">
        <f aca="false">CHOOSE($G$3,AG46-AH46,AH46-AG46)</f>
        <v>2990.47045420622</v>
      </c>
      <c r="AS46" s="103" t="n">
        <f aca="false">AP46+AQ46+AR46</f>
        <v>2990.47045420622</v>
      </c>
      <c r="AT46" s="103"/>
      <c r="AU46" s="90" t="n">
        <f aca="false">AS46+AN46</f>
        <v>2990.47045420622</v>
      </c>
      <c r="AW46" s="90" t="n">
        <f aca="false">AI46+AF46+AC46</f>
        <v>745225.237188191</v>
      </c>
      <c r="AX46" s="104"/>
    </row>
    <row r="47" customFormat="false" ht="12.75" hidden="false" customHeight="false" outlineLevel="0" collapsed="false">
      <c r="A47" s="94" t="n">
        <f aca="false">EDATE(A46,1)</f>
        <v>37956</v>
      </c>
      <c r="B47" s="95" t="n">
        <f aca="false">VLOOKUP(MONTH(A47),Volumes,3)</f>
        <v>10000</v>
      </c>
      <c r="C47" s="96"/>
      <c r="D47" s="97" t="n">
        <f aca="false">B47+C47</f>
        <v>10000</v>
      </c>
      <c r="E47" s="84" t="n">
        <f aca="false">IF(X47=0,0,IF(AND(X47=1,$H$3=1),D47*S47,IF($H$3=2,D47,"N/A")))</f>
        <v>310000</v>
      </c>
      <c r="F47" s="84" t="n">
        <f aca="false">E47*W47</f>
        <v>245774.937666121</v>
      </c>
      <c r="G47" s="32" t="n">
        <f aca="false">VLOOKUP($A47,Table,MATCH(G$4,Curves,0))</f>
        <v>3.192</v>
      </c>
      <c r="H47" s="98" t="n">
        <f aca="false">G47</f>
        <v>3.192</v>
      </c>
      <c r="I47" s="99" t="n">
        <f aca="false">H47</f>
        <v>3.192</v>
      </c>
      <c r="J47" s="32" t="n">
        <f aca="false">VLOOKUP($A47,Table,MATCH(J$4,Curves,0))</f>
        <v>-0.0135</v>
      </c>
      <c r="K47" s="98" t="n">
        <f aca="false">J47</f>
        <v>-0.0135</v>
      </c>
      <c r="L47" s="99" t="n">
        <f aca="false">K47</f>
        <v>-0.0135</v>
      </c>
      <c r="M47" s="32" t="n">
        <f aca="false">VLOOKUP($A47,Table,MATCH(M$4,Curves,0))</f>
        <v>0.01</v>
      </c>
      <c r="N47" s="98" t="n">
        <f aca="false">VLOOKUP($A47,Table,MATCH(N$4,Curves,0))</f>
        <v>0.0225</v>
      </c>
      <c r="O47" s="99" t="n">
        <f aca="false">N47</f>
        <v>0.0225</v>
      </c>
      <c r="P47" s="100"/>
      <c r="Q47" s="99" t="n">
        <f aca="false">O47+L47+I47</f>
        <v>3.201</v>
      </c>
      <c r="R47" s="100"/>
      <c r="S47" s="35" t="n">
        <f aca="false">A48-A47</f>
        <v>31</v>
      </c>
      <c r="T47" s="101" t="n">
        <f aca="false">CHOOSE(F$3,A48+24,A47)</f>
        <v>38011</v>
      </c>
      <c r="U47" s="35" t="n">
        <f aca="false">T47-C$3</f>
        <v>1237</v>
      </c>
      <c r="V47" s="32" t="n">
        <f aca="false">VLOOKUP($A47,Table,MATCH(V$4,Curves,0))</f>
        <v>0.069733122561181</v>
      </c>
      <c r="W47" s="102" t="n">
        <f aca="false">1/(1+CHOOSE(F$3,(V48+($K$3/10000))/2,(V47+($K$3/10000))/2))^(2*U47/365.25)</f>
        <v>0.792822379568132</v>
      </c>
      <c r="X47" s="35" t="n">
        <f aca="false">IF(AND(mthbeg&lt;=A47,mthend&gt;=A47),1,0)</f>
        <v>1</v>
      </c>
      <c r="Y47" s="35" t="n">
        <f aca="false">S47*X47</f>
        <v>31</v>
      </c>
      <c r="AA47" s="89" t="n">
        <f aca="false">F47*G47</f>
        <v>784513.601030259</v>
      </c>
      <c r="AB47" s="89" t="n">
        <f aca="false">$F47*H47</f>
        <v>784513.601030259</v>
      </c>
      <c r="AC47" s="89" t="n">
        <f aca="false">$F47*I47</f>
        <v>784513.601030259</v>
      </c>
      <c r="AD47" s="89" t="n">
        <f aca="false">$F47*J47</f>
        <v>-3317.96165849264</v>
      </c>
      <c r="AE47" s="89" t="n">
        <f aca="false">$F47*K47</f>
        <v>-3317.96165849264</v>
      </c>
      <c r="AF47" s="89" t="n">
        <f aca="false">$F47*L47</f>
        <v>-3317.96165849264</v>
      </c>
      <c r="AG47" s="89" t="n">
        <f aca="false">$F47*M47</f>
        <v>2457.74937666121</v>
      </c>
      <c r="AH47" s="89" t="n">
        <f aca="false">$F47*N47</f>
        <v>5529.93609748772</v>
      </c>
      <c r="AI47" s="89" t="n">
        <f aca="false">F47*O47</f>
        <v>5529.93609748772</v>
      </c>
      <c r="AJ47" s="93"/>
      <c r="AK47" s="89" t="n">
        <f aca="false">CHOOSE($G$3,AB47-AC47,AC47-AB47)</f>
        <v>0</v>
      </c>
      <c r="AL47" s="89" t="n">
        <f aca="false">CHOOSE($G$3,AE47-AF47,AF47-AE47)</f>
        <v>0</v>
      </c>
      <c r="AM47" s="89" t="n">
        <f aca="false">CHOOSE($G$3,AH47-AI47,AI47-AH47)</f>
        <v>0</v>
      </c>
      <c r="AN47" s="103" t="n">
        <f aca="false">SUM(AK47:AM47)</f>
        <v>0</v>
      </c>
      <c r="AP47" s="89" t="n">
        <f aca="false">CHOOSE($G$3,AA47-AB47,AB47-AA47)</f>
        <v>0</v>
      </c>
      <c r="AQ47" s="89" t="n">
        <f aca="false">CHOOSE($G$3,AD47-AE47,AE47-AD47)</f>
        <v>0</v>
      </c>
      <c r="AR47" s="89" t="n">
        <f aca="false">CHOOSE($G$3,AG47-AH47,AH47-AG47)</f>
        <v>3072.18672082651</v>
      </c>
      <c r="AS47" s="103" t="n">
        <f aca="false">AP47+AQ47+AR47</f>
        <v>3072.18672082651</v>
      </c>
      <c r="AT47" s="103"/>
      <c r="AU47" s="90" t="n">
        <f aca="false">AS47+AN47</f>
        <v>3072.18672082651</v>
      </c>
      <c r="AW47" s="90" t="n">
        <f aca="false">AI47+AF47+AC47</f>
        <v>786725.575469254</v>
      </c>
      <c r="AX47" s="104"/>
    </row>
    <row r="48" customFormat="false" ht="12.75" hidden="false" customHeight="false" outlineLevel="0" collapsed="false">
      <c r="A48" s="94" t="n">
        <f aca="false">EDATE(A47,1)</f>
        <v>37987</v>
      </c>
      <c r="B48" s="95" t="n">
        <f aca="false">VLOOKUP(MONTH(A48),Volumes,3)</f>
        <v>10000</v>
      </c>
      <c r="C48" s="96"/>
      <c r="D48" s="97" t="n">
        <f aca="false">B48+C48</f>
        <v>10000</v>
      </c>
      <c r="E48" s="84" t="n">
        <f aca="false">IF(X48=0,0,IF(AND(X48=1,$H$3=1),D48*S48,IF($H$3=2,D48,"N/A")))</f>
        <v>310000</v>
      </c>
      <c r="F48" s="84" t="n">
        <f aca="false">E48*W48</f>
        <v>244340.34322842</v>
      </c>
      <c r="G48" s="32" t="n">
        <f aca="false">VLOOKUP($A48,Table,MATCH(G$4,Curves,0))</f>
        <v>3.289</v>
      </c>
      <c r="H48" s="98" t="n">
        <f aca="false">G48</f>
        <v>3.289</v>
      </c>
      <c r="I48" s="99" t="n">
        <f aca="false">H48</f>
        <v>3.289</v>
      </c>
      <c r="J48" s="32" t="n">
        <f aca="false">VLOOKUP($A48,Table,MATCH(J$4,Curves,0))</f>
        <v>-0.0135</v>
      </c>
      <c r="K48" s="98" t="n">
        <f aca="false">J48</f>
        <v>-0.0135</v>
      </c>
      <c r="L48" s="99" t="n">
        <f aca="false">K48</f>
        <v>-0.0135</v>
      </c>
      <c r="M48" s="32" t="n">
        <f aca="false">VLOOKUP($A48,Table,MATCH(M$4,Curves,0))</f>
        <v>0.01</v>
      </c>
      <c r="N48" s="98" t="n">
        <f aca="false">VLOOKUP($A48,Table,MATCH(N$4,Curves,0))</f>
        <v>0.0225</v>
      </c>
      <c r="O48" s="99" t="n">
        <f aca="false">N48</f>
        <v>0.0225</v>
      </c>
      <c r="P48" s="100"/>
      <c r="Q48" s="99" t="n">
        <f aca="false">O48+L48+I48</f>
        <v>3.298</v>
      </c>
      <c r="R48" s="100"/>
      <c r="S48" s="35" t="n">
        <f aca="false">A49-A48</f>
        <v>31</v>
      </c>
      <c r="T48" s="101" t="n">
        <f aca="false">CHOOSE(F$3,A49+24,A48)</f>
        <v>38042</v>
      </c>
      <c r="U48" s="35" t="n">
        <f aca="false">T48-C$3</f>
        <v>1268</v>
      </c>
      <c r="V48" s="32" t="n">
        <f aca="false">VLOOKUP($A48,Table,MATCH(V$4,Curves,0))</f>
        <v>0.06973718699694</v>
      </c>
      <c r="W48" s="102" t="n">
        <f aca="false">1/(1+CHOOSE(F$3,(V49+($K$3/10000))/2,(V48+($K$3/10000))/2))^(2*U48/365.25)</f>
        <v>0.788194655575548</v>
      </c>
      <c r="X48" s="35" t="n">
        <f aca="false">IF(AND(mthbeg&lt;=A48,mthend&gt;=A48),1,0)</f>
        <v>1</v>
      </c>
      <c r="Y48" s="35" t="n">
        <f aca="false">S48*X48</f>
        <v>31</v>
      </c>
      <c r="AA48" s="89" t="n">
        <f aca="false">F48*G48</f>
        <v>803635.388878273</v>
      </c>
      <c r="AB48" s="89" t="n">
        <f aca="false">$F48*H48</f>
        <v>803635.388878273</v>
      </c>
      <c r="AC48" s="89" t="n">
        <f aca="false">$F48*I48</f>
        <v>803635.388878273</v>
      </c>
      <c r="AD48" s="89" t="n">
        <f aca="false">$F48*J48</f>
        <v>-3298.59463358367</v>
      </c>
      <c r="AE48" s="89" t="n">
        <f aca="false">$F48*K48</f>
        <v>-3298.59463358367</v>
      </c>
      <c r="AF48" s="89" t="n">
        <f aca="false">$F48*L48</f>
        <v>-3298.59463358367</v>
      </c>
      <c r="AG48" s="89" t="n">
        <f aca="false">$F48*M48</f>
        <v>2443.4034322842</v>
      </c>
      <c r="AH48" s="89" t="n">
        <f aca="false">$F48*N48</f>
        <v>5497.65772263945</v>
      </c>
      <c r="AI48" s="89" t="n">
        <f aca="false">F48*O48</f>
        <v>5497.65772263945</v>
      </c>
      <c r="AJ48" s="93"/>
      <c r="AK48" s="89" t="n">
        <f aca="false">CHOOSE($G$3,AB48-AC48,AC48-AB48)</f>
        <v>0</v>
      </c>
      <c r="AL48" s="89" t="n">
        <f aca="false">CHOOSE($G$3,AE48-AF48,AF48-AE48)</f>
        <v>0</v>
      </c>
      <c r="AM48" s="89" t="n">
        <f aca="false">CHOOSE($G$3,AH48-AI48,AI48-AH48)</f>
        <v>0</v>
      </c>
      <c r="AN48" s="103" t="n">
        <f aca="false">SUM(AK48:AM48)</f>
        <v>0</v>
      </c>
      <c r="AP48" s="89" t="n">
        <f aca="false">CHOOSE($G$3,AA48-AB48,AB48-AA48)</f>
        <v>0</v>
      </c>
      <c r="AQ48" s="89" t="n">
        <f aca="false">CHOOSE($G$3,AD48-AE48,AE48-AD48)</f>
        <v>0</v>
      </c>
      <c r="AR48" s="89" t="n">
        <f aca="false">CHOOSE($G$3,AG48-AH48,AH48-AG48)</f>
        <v>3054.25429035525</v>
      </c>
      <c r="AS48" s="103" t="n">
        <f aca="false">AP48+AQ48+AR48</f>
        <v>3054.25429035525</v>
      </c>
      <c r="AT48" s="103"/>
      <c r="AU48" s="90" t="n">
        <f aca="false">AS48+AN48</f>
        <v>3054.25429035525</v>
      </c>
      <c r="AW48" s="90" t="n">
        <f aca="false">AI48+AF48+AC48</f>
        <v>805834.451967329</v>
      </c>
      <c r="AX48" s="104"/>
    </row>
    <row r="49" customFormat="false" ht="12.75" hidden="false" customHeight="false" outlineLevel="0" collapsed="false">
      <c r="A49" s="94" t="n">
        <f aca="false">EDATE(A48,1)</f>
        <v>38018</v>
      </c>
      <c r="B49" s="95" t="n">
        <f aca="false">VLOOKUP(MONTH(A49),Volumes,3)</f>
        <v>10000</v>
      </c>
      <c r="C49" s="96"/>
      <c r="D49" s="97" t="n">
        <f aca="false">B49+C49</f>
        <v>10000</v>
      </c>
      <c r="E49" s="84" t="n">
        <f aca="false">IF(X49=0,0,IF(AND(X49=1,$H$3=1),D49*S49,IF($H$3=2,D49,"N/A")))</f>
        <v>290000</v>
      </c>
      <c r="F49" s="84" t="n">
        <f aca="false">E49*W49</f>
        <v>227327.722287271</v>
      </c>
      <c r="G49" s="32" t="n">
        <f aca="false">VLOOKUP($A49,Table,MATCH(G$4,Curves,0))</f>
        <v>3.163</v>
      </c>
      <c r="H49" s="98" t="n">
        <f aca="false">G49</f>
        <v>3.163</v>
      </c>
      <c r="I49" s="99" t="n">
        <f aca="false">H49</f>
        <v>3.163</v>
      </c>
      <c r="J49" s="32" t="n">
        <f aca="false">VLOOKUP($A49,Table,MATCH(J$4,Curves,0))</f>
        <v>-0.0135</v>
      </c>
      <c r="K49" s="98" t="n">
        <f aca="false">J49</f>
        <v>-0.0135</v>
      </c>
      <c r="L49" s="99" t="n">
        <f aca="false">K49</f>
        <v>-0.0135</v>
      </c>
      <c r="M49" s="32" t="n">
        <f aca="false">VLOOKUP($A49,Table,MATCH(M$4,Curves,0))</f>
        <v>0.01</v>
      </c>
      <c r="N49" s="98" t="n">
        <f aca="false">VLOOKUP($A49,Table,MATCH(N$4,Curves,0))</f>
        <v>0.0225</v>
      </c>
      <c r="O49" s="99" t="n">
        <f aca="false">N49</f>
        <v>0.0225</v>
      </c>
      <c r="P49" s="100"/>
      <c r="Q49" s="99" t="n">
        <f aca="false">O49+L49+I49</f>
        <v>3.172</v>
      </c>
      <c r="R49" s="100"/>
      <c r="S49" s="35" t="n">
        <f aca="false">A50-A49</f>
        <v>29</v>
      </c>
      <c r="T49" s="101" t="n">
        <f aca="false">CHOOSE(F$3,A50+24,A49)</f>
        <v>38071</v>
      </c>
      <c r="U49" s="35" t="n">
        <f aca="false">T49-C$3</f>
        <v>1297</v>
      </c>
      <c r="V49" s="32" t="n">
        <f aca="false">VLOOKUP($A49,Table,MATCH(V$4,Curves,0))</f>
        <v>0.069747963044622</v>
      </c>
      <c r="W49" s="102" t="n">
        <f aca="false">1/(1+CHOOSE(F$3,(V50+($K$3/10000))/2,(V49+($K$3/10000))/2))^(2*U49/365.25)</f>
        <v>0.783888697542315</v>
      </c>
      <c r="X49" s="35" t="n">
        <f aca="false">IF(AND(mthbeg&lt;=A49,mthend&gt;=A49),1,0)</f>
        <v>1</v>
      </c>
      <c r="Y49" s="35" t="n">
        <f aca="false">S49*X49</f>
        <v>29</v>
      </c>
      <c r="AA49" s="89" t="n">
        <f aca="false">F49*G49</f>
        <v>719037.585594639</v>
      </c>
      <c r="AB49" s="89" t="n">
        <f aca="false">$F49*H49</f>
        <v>719037.585594639</v>
      </c>
      <c r="AC49" s="89" t="n">
        <f aca="false">$F49*I49</f>
        <v>719037.585594639</v>
      </c>
      <c r="AD49" s="89" t="n">
        <f aca="false">$F49*J49</f>
        <v>-3068.92425087816</v>
      </c>
      <c r="AE49" s="89" t="n">
        <f aca="false">$F49*K49</f>
        <v>-3068.92425087816</v>
      </c>
      <c r="AF49" s="89" t="n">
        <f aca="false">$F49*L49</f>
        <v>-3068.92425087816</v>
      </c>
      <c r="AG49" s="89" t="n">
        <f aca="false">$F49*M49</f>
        <v>2273.27722287271</v>
      </c>
      <c r="AH49" s="89" t="n">
        <f aca="false">$F49*N49</f>
        <v>5114.8737514636</v>
      </c>
      <c r="AI49" s="89" t="n">
        <f aca="false">F49*O49</f>
        <v>5114.8737514636</v>
      </c>
      <c r="AJ49" s="93"/>
      <c r="AK49" s="89" t="n">
        <f aca="false">CHOOSE($G$3,AB49-AC49,AC49-AB49)</f>
        <v>0</v>
      </c>
      <c r="AL49" s="89" t="n">
        <f aca="false">CHOOSE($G$3,AE49-AF49,AF49-AE49)</f>
        <v>0</v>
      </c>
      <c r="AM49" s="89" t="n">
        <f aca="false">CHOOSE($G$3,AH49-AI49,AI49-AH49)</f>
        <v>0</v>
      </c>
      <c r="AN49" s="103" t="n">
        <f aca="false">SUM(AK49:AM49)</f>
        <v>0</v>
      </c>
      <c r="AP49" s="89" t="n">
        <f aca="false">CHOOSE($G$3,AA49-AB49,AB49-AA49)</f>
        <v>0</v>
      </c>
      <c r="AQ49" s="89" t="n">
        <f aca="false">CHOOSE($G$3,AD49-AE49,AE49-AD49)</f>
        <v>0</v>
      </c>
      <c r="AR49" s="89" t="n">
        <f aca="false">CHOOSE($G$3,AG49-AH49,AH49-AG49)</f>
        <v>2841.59652859089</v>
      </c>
      <c r="AS49" s="103" t="n">
        <f aca="false">AP49+AQ49+AR49</f>
        <v>2841.59652859089</v>
      </c>
      <c r="AT49" s="103"/>
      <c r="AU49" s="90" t="n">
        <f aca="false">AS49+AN49</f>
        <v>2841.59652859089</v>
      </c>
      <c r="AW49" s="90" t="n">
        <f aca="false">AI49+AF49+AC49</f>
        <v>721083.535095225</v>
      </c>
      <c r="AX49" s="104"/>
    </row>
    <row r="50" customFormat="false" ht="12.75" hidden="false" customHeight="false" outlineLevel="0" collapsed="false">
      <c r="A50" s="94" t="n">
        <f aca="false">EDATE(A49,1)</f>
        <v>38047</v>
      </c>
      <c r="B50" s="95" t="n">
        <f aca="false">VLOOKUP(MONTH(A50),Volumes,3)</f>
        <v>10000</v>
      </c>
      <c r="C50" s="96"/>
      <c r="D50" s="97" t="n">
        <f aca="false">B50+C50</f>
        <v>10000</v>
      </c>
      <c r="E50" s="84" t="n">
        <f aca="false">IF(X50=0,0,IF(AND(X50=1,$H$3=1),D50*S50,IF($H$3=2,D50,"N/A")))</f>
        <v>310000</v>
      </c>
      <c r="F50" s="84" t="n">
        <f aca="false">E50*W50</f>
        <v>241591.845994047</v>
      </c>
      <c r="G50" s="32" t="n">
        <f aca="false">VLOOKUP($A50,Table,MATCH(G$4,Curves,0))</f>
        <v>3.026</v>
      </c>
      <c r="H50" s="98" t="n">
        <f aca="false">G50</f>
        <v>3.026</v>
      </c>
      <c r="I50" s="99" t="n">
        <f aca="false">H50</f>
        <v>3.026</v>
      </c>
      <c r="J50" s="32" t="n">
        <f aca="false">VLOOKUP($A50,Table,MATCH(J$4,Curves,0))</f>
        <v>-0.0135</v>
      </c>
      <c r="K50" s="98" t="n">
        <f aca="false">J50</f>
        <v>-0.0135</v>
      </c>
      <c r="L50" s="99" t="n">
        <f aca="false">K50</f>
        <v>-0.0135</v>
      </c>
      <c r="M50" s="32" t="n">
        <f aca="false">VLOOKUP($A50,Table,MATCH(M$4,Curves,0))</f>
        <v>0.01</v>
      </c>
      <c r="N50" s="98" t="n">
        <f aca="false">VLOOKUP($A50,Table,MATCH(N$4,Curves,0))</f>
        <v>0.0225</v>
      </c>
      <c r="O50" s="99" t="n">
        <f aca="false">N50</f>
        <v>0.0225</v>
      </c>
      <c r="P50" s="100"/>
      <c r="Q50" s="99" t="n">
        <f aca="false">O50+L50+I50</f>
        <v>3.035</v>
      </c>
      <c r="R50" s="100"/>
      <c r="S50" s="35" t="n">
        <f aca="false">A51-A50</f>
        <v>31</v>
      </c>
      <c r="T50" s="101" t="n">
        <f aca="false">CHOOSE(F$3,A51+24,A50)</f>
        <v>38102</v>
      </c>
      <c r="U50" s="35" t="n">
        <f aca="false">T50-C$3</f>
        <v>1328</v>
      </c>
      <c r="V50" s="32" t="n">
        <f aca="false">VLOOKUP($A50,Table,MATCH(V$4,Curves,0))</f>
        <v>0.069758043863456</v>
      </c>
      <c r="W50" s="102" t="n">
        <f aca="false">1/(1+CHOOSE(F$3,(V51+($K$3/10000))/2,(V50+($K$3/10000))/2))^(2*U50/365.25)</f>
        <v>0.779328535464668</v>
      </c>
      <c r="X50" s="35" t="n">
        <f aca="false">IF(AND(mthbeg&lt;=A50,mthend&gt;=A50),1,0)</f>
        <v>1</v>
      </c>
      <c r="Y50" s="35" t="n">
        <f aca="false">S50*X50</f>
        <v>31</v>
      </c>
      <c r="AA50" s="89" t="n">
        <f aca="false">F50*G50</f>
        <v>731056.925977987</v>
      </c>
      <c r="AB50" s="89" t="n">
        <f aca="false">$F50*H50</f>
        <v>731056.925977987</v>
      </c>
      <c r="AC50" s="89" t="n">
        <f aca="false">$F50*I50</f>
        <v>731056.925977987</v>
      </c>
      <c r="AD50" s="89" t="n">
        <f aca="false">$F50*J50</f>
        <v>-3261.48992091964</v>
      </c>
      <c r="AE50" s="89" t="n">
        <f aca="false">$F50*K50</f>
        <v>-3261.48992091964</v>
      </c>
      <c r="AF50" s="89" t="n">
        <f aca="false">$F50*L50</f>
        <v>-3261.48992091964</v>
      </c>
      <c r="AG50" s="89" t="n">
        <f aca="false">$F50*M50</f>
        <v>2415.91845994047</v>
      </c>
      <c r="AH50" s="89" t="n">
        <f aca="false">$F50*N50</f>
        <v>5435.81653486606</v>
      </c>
      <c r="AI50" s="89" t="n">
        <f aca="false">F50*O50</f>
        <v>5435.81653486606</v>
      </c>
      <c r="AJ50" s="93"/>
      <c r="AK50" s="89" t="n">
        <f aca="false">CHOOSE($G$3,AB50-AC50,AC50-AB50)</f>
        <v>0</v>
      </c>
      <c r="AL50" s="89" t="n">
        <f aca="false">CHOOSE($G$3,AE50-AF50,AF50-AE50)</f>
        <v>0</v>
      </c>
      <c r="AM50" s="89" t="n">
        <f aca="false">CHOOSE($G$3,AH50-AI50,AI50-AH50)</f>
        <v>0</v>
      </c>
      <c r="AN50" s="103" t="n">
        <f aca="false">SUM(AK50:AM50)</f>
        <v>0</v>
      </c>
      <c r="AP50" s="89" t="n">
        <f aca="false">CHOOSE($G$3,AA50-AB50,AB50-AA50)</f>
        <v>0</v>
      </c>
      <c r="AQ50" s="89" t="n">
        <f aca="false">CHOOSE($G$3,AD50-AE50,AE50-AD50)</f>
        <v>0</v>
      </c>
      <c r="AR50" s="89" t="n">
        <f aca="false">CHOOSE($G$3,AG50-AH50,AH50-AG50)</f>
        <v>3019.89807492559</v>
      </c>
      <c r="AS50" s="103" t="n">
        <f aca="false">AP50+AQ50+AR50</f>
        <v>3019.89807492559</v>
      </c>
      <c r="AT50" s="103"/>
      <c r="AU50" s="90" t="n">
        <f aca="false">AS50+AN50</f>
        <v>3019.89807492559</v>
      </c>
      <c r="AW50" s="90" t="n">
        <f aca="false">AI50+AF50+AC50</f>
        <v>733231.252591933</v>
      </c>
      <c r="AX50" s="104"/>
    </row>
    <row r="51" customFormat="false" ht="12.75" hidden="false" customHeight="false" outlineLevel="0" collapsed="false">
      <c r="A51" s="94" t="n">
        <f aca="false">EDATE(A50,1)</f>
        <v>38078</v>
      </c>
      <c r="B51" s="95" t="n">
        <f aca="false">VLOOKUP(MONTH(A51),Volumes,3)</f>
        <v>10000</v>
      </c>
      <c r="C51" s="96"/>
      <c r="D51" s="97" t="n">
        <f aca="false">B51+C51</f>
        <v>10000</v>
      </c>
      <c r="E51" s="84" t="n">
        <f aca="false">IF(X51=0,0,IF(AND(X51=1,$H$3=1),D51*S51,IF($H$3=2,D51,"N/A")))</f>
        <v>300000</v>
      </c>
      <c r="F51" s="84" t="n">
        <f aca="false">E51*W51</f>
        <v>232487.762957701</v>
      </c>
      <c r="G51" s="32" t="n">
        <f aca="false">VLOOKUP($A51,Table,MATCH(G$4,Curves,0))</f>
        <v>2.889</v>
      </c>
      <c r="H51" s="98" t="n">
        <f aca="false">G51</f>
        <v>2.889</v>
      </c>
      <c r="I51" s="99" t="n">
        <f aca="false">H51</f>
        <v>2.889</v>
      </c>
      <c r="J51" s="32" t="n">
        <f aca="false">VLOOKUP($A51,Table,MATCH(J$4,Curves,0))</f>
        <v>-0.001</v>
      </c>
      <c r="K51" s="98" t="n">
        <f aca="false">J51</f>
        <v>-0.001</v>
      </c>
      <c r="L51" s="99" t="n">
        <f aca="false">K51</f>
        <v>-0.001</v>
      </c>
      <c r="M51" s="32" t="n">
        <f aca="false">VLOOKUP($A51,Table,MATCH(M$4,Curves,0))</f>
        <v>0.01</v>
      </c>
      <c r="N51" s="98" t="n">
        <f aca="false">VLOOKUP($A51,Table,MATCH(N$4,Curves,0))</f>
        <v>0.0225</v>
      </c>
      <c r="O51" s="99" t="n">
        <f aca="false">N51</f>
        <v>0.0225</v>
      </c>
      <c r="P51" s="100"/>
      <c r="Q51" s="99" t="n">
        <f aca="false">O51+L51+I51</f>
        <v>2.9105</v>
      </c>
      <c r="R51" s="100"/>
      <c r="S51" s="35" t="n">
        <f aca="false">A52-A51</f>
        <v>30</v>
      </c>
      <c r="T51" s="101" t="n">
        <f aca="false">CHOOSE(F$3,A52+24,A51)</f>
        <v>38132</v>
      </c>
      <c r="U51" s="35" t="n">
        <f aca="false">T51-C$3</f>
        <v>1358</v>
      </c>
      <c r="V51" s="32" t="n">
        <f aca="false">VLOOKUP($A51,Table,MATCH(V$4,Curves,0))</f>
        <v>0.069762215954341</v>
      </c>
      <c r="W51" s="102" t="n">
        <f aca="false">1/(1+CHOOSE(F$3,(V52+($K$3/10000))/2,(V51+($K$3/10000))/2))^(2*U51/365.25)</f>
        <v>0.774959209859002</v>
      </c>
      <c r="X51" s="35" t="n">
        <f aca="false">IF(AND(mthbeg&lt;=A51,mthend&gt;=A51),1,0)</f>
        <v>1</v>
      </c>
      <c r="Y51" s="35" t="n">
        <f aca="false">S51*X51</f>
        <v>30</v>
      </c>
      <c r="AA51" s="89" t="n">
        <f aca="false">F51*G51</f>
        <v>671657.147184797</v>
      </c>
      <c r="AB51" s="89" t="n">
        <f aca="false">$F51*H51</f>
        <v>671657.147184797</v>
      </c>
      <c r="AC51" s="89" t="n">
        <f aca="false">$F51*I51</f>
        <v>671657.147184797</v>
      </c>
      <c r="AD51" s="89" t="n">
        <f aca="false">$F51*J51</f>
        <v>-232.487762957701</v>
      </c>
      <c r="AE51" s="89" t="n">
        <f aca="false">$F51*K51</f>
        <v>-232.487762957701</v>
      </c>
      <c r="AF51" s="89" t="n">
        <f aca="false">$F51*L51</f>
        <v>-232.487762957701</v>
      </c>
      <c r="AG51" s="89" t="n">
        <f aca="false">$F51*M51</f>
        <v>2324.87762957701</v>
      </c>
      <c r="AH51" s="89" t="n">
        <f aca="false">$F51*N51</f>
        <v>5230.97466654826</v>
      </c>
      <c r="AI51" s="89" t="n">
        <f aca="false">F51*O51</f>
        <v>5230.97466654826</v>
      </c>
      <c r="AJ51" s="93"/>
      <c r="AK51" s="89" t="n">
        <f aca="false">CHOOSE($G$3,AB51-AC51,AC51-AB51)</f>
        <v>0</v>
      </c>
      <c r="AL51" s="89" t="n">
        <f aca="false">CHOOSE($G$3,AE51-AF51,AF51-AE51)</f>
        <v>0</v>
      </c>
      <c r="AM51" s="89" t="n">
        <f aca="false">CHOOSE($G$3,AH51-AI51,AI51-AH51)</f>
        <v>0</v>
      </c>
      <c r="AN51" s="103" t="n">
        <f aca="false">SUM(AK51:AM51)</f>
        <v>0</v>
      </c>
      <c r="AP51" s="89" t="n">
        <f aca="false">CHOOSE($G$3,AA51-AB51,AB51-AA51)</f>
        <v>0</v>
      </c>
      <c r="AQ51" s="89" t="n">
        <f aca="false">CHOOSE($G$3,AD51-AE51,AE51-AD51)</f>
        <v>0</v>
      </c>
      <c r="AR51" s="89" t="n">
        <f aca="false">CHOOSE($G$3,AG51-AH51,AH51-AG51)</f>
        <v>2906.09703697126</v>
      </c>
      <c r="AS51" s="103" t="n">
        <f aca="false">AP51+AQ51+AR51</f>
        <v>2906.09703697126</v>
      </c>
      <c r="AT51" s="103"/>
      <c r="AU51" s="90" t="n">
        <f aca="false">AS51+AN51</f>
        <v>2906.09703697126</v>
      </c>
      <c r="AW51" s="90" t="n">
        <f aca="false">AI51+AF51+AC51</f>
        <v>676655.634088387</v>
      </c>
      <c r="AX51" s="104"/>
    </row>
    <row r="52" customFormat="false" ht="12.75" hidden="false" customHeight="false" outlineLevel="0" collapsed="false">
      <c r="A52" s="94" t="n">
        <f aca="false">EDATE(A51,1)</f>
        <v>38108</v>
      </c>
      <c r="B52" s="95" t="n">
        <f aca="false">VLOOKUP(MONTH(A52),Volumes,3)</f>
        <v>10000</v>
      </c>
      <c r="C52" s="96"/>
      <c r="D52" s="97" t="n">
        <f aca="false">B52+C52</f>
        <v>10000</v>
      </c>
      <c r="E52" s="84" t="n">
        <f aca="false">IF(X52=0,0,IF(AND(X52=1,$H$3=1),D52*S52,IF($H$3=2,D52,"N/A")))</f>
        <v>310000</v>
      </c>
      <c r="F52" s="84" t="n">
        <f aca="false">E52*W52</f>
        <v>238845.802539162</v>
      </c>
      <c r="G52" s="32" t="n">
        <f aca="false">VLOOKUP($A52,Table,MATCH(G$4,Curves,0))</f>
        <v>2.875</v>
      </c>
      <c r="H52" s="98" t="n">
        <f aca="false">G52</f>
        <v>2.875</v>
      </c>
      <c r="I52" s="99" t="n">
        <f aca="false">H52</f>
        <v>2.875</v>
      </c>
      <c r="J52" s="32" t="n">
        <f aca="false">VLOOKUP($A52,Table,MATCH(J$4,Curves,0))</f>
        <v>-0.001</v>
      </c>
      <c r="K52" s="98" t="n">
        <f aca="false">J52</f>
        <v>-0.001</v>
      </c>
      <c r="L52" s="99" t="n">
        <f aca="false">K52</f>
        <v>-0.001</v>
      </c>
      <c r="M52" s="32" t="n">
        <f aca="false">VLOOKUP($A52,Table,MATCH(M$4,Curves,0))</f>
        <v>0.01</v>
      </c>
      <c r="N52" s="98" t="n">
        <f aca="false">VLOOKUP($A52,Table,MATCH(N$4,Curves,0))</f>
        <v>0.0225</v>
      </c>
      <c r="O52" s="99" t="n">
        <f aca="false">N52</f>
        <v>0.0225</v>
      </c>
      <c r="P52" s="100"/>
      <c r="Q52" s="99" t="n">
        <f aca="false">O52+L52+I52</f>
        <v>2.8965</v>
      </c>
      <c r="R52" s="100"/>
      <c r="S52" s="35" t="n">
        <f aca="false">A53-A52</f>
        <v>31</v>
      </c>
      <c r="T52" s="101" t="n">
        <f aca="false">CHOOSE(F$3,A53+24,A52)</f>
        <v>38163</v>
      </c>
      <c r="U52" s="35" t="n">
        <f aca="false">T52-C$3</f>
        <v>1389</v>
      </c>
      <c r="V52" s="32" t="n">
        <f aca="false">VLOOKUP($A52,Table,MATCH(V$4,Curves,0))</f>
        <v>0.069759436473925</v>
      </c>
      <c r="W52" s="102" t="n">
        <f aca="false">1/(1+CHOOSE(F$3,(V53+($K$3/10000))/2,(V52+($K$3/10000))/2))^(2*U52/365.25)</f>
        <v>0.770470330771492</v>
      </c>
      <c r="X52" s="35" t="n">
        <f aca="false">IF(AND(mthbeg&lt;=A52,mthend&gt;=A52),1,0)</f>
        <v>1</v>
      </c>
      <c r="Y52" s="35" t="n">
        <f aca="false">S52*X52</f>
        <v>31</v>
      </c>
      <c r="AA52" s="89" t="n">
        <f aca="false">F52*G52</f>
        <v>686681.682300092</v>
      </c>
      <c r="AB52" s="89" t="n">
        <f aca="false">$F52*H52</f>
        <v>686681.682300092</v>
      </c>
      <c r="AC52" s="89" t="n">
        <f aca="false">$F52*I52</f>
        <v>686681.682300092</v>
      </c>
      <c r="AD52" s="89" t="n">
        <f aca="false">$F52*J52</f>
        <v>-238.845802539163</v>
      </c>
      <c r="AE52" s="89" t="n">
        <f aca="false">$F52*K52</f>
        <v>-238.845802539163</v>
      </c>
      <c r="AF52" s="89" t="n">
        <f aca="false">$F52*L52</f>
        <v>-238.845802539163</v>
      </c>
      <c r="AG52" s="89" t="n">
        <f aca="false">$F52*M52</f>
        <v>2388.45802539162</v>
      </c>
      <c r="AH52" s="89" t="n">
        <f aca="false">$F52*N52</f>
        <v>5374.03055713116</v>
      </c>
      <c r="AI52" s="89" t="n">
        <f aca="false">F52*O52</f>
        <v>5374.03055713116</v>
      </c>
      <c r="AJ52" s="93"/>
      <c r="AK52" s="89" t="n">
        <f aca="false">CHOOSE($G$3,AB52-AC52,AC52-AB52)</f>
        <v>0</v>
      </c>
      <c r="AL52" s="89" t="n">
        <f aca="false">CHOOSE($G$3,AE52-AF52,AF52-AE52)</f>
        <v>0</v>
      </c>
      <c r="AM52" s="89" t="n">
        <f aca="false">CHOOSE($G$3,AH52-AI52,AI52-AH52)</f>
        <v>0</v>
      </c>
      <c r="AN52" s="103" t="n">
        <f aca="false">SUM(AK52:AM52)</f>
        <v>0</v>
      </c>
      <c r="AP52" s="89" t="n">
        <f aca="false">CHOOSE($G$3,AA52-AB52,AB52-AA52)</f>
        <v>0</v>
      </c>
      <c r="AQ52" s="89" t="n">
        <f aca="false">CHOOSE($G$3,AD52-AE52,AE52-AD52)</f>
        <v>0</v>
      </c>
      <c r="AR52" s="89" t="n">
        <f aca="false">CHOOSE($G$3,AG52-AH52,AH52-AG52)</f>
        <v>2985.57253173953</v>
      </c>
      <c r="AS52" s="103" t="n">
        <f aca="false">AP52+AQ52+AR52</f>
        <v>2985.57253173953</v>
      </c>
      <c r="AT52" s="103"/>
      <c r="AU52" s="90" t="n">
        <f aca="false">AS52+AN52</f>
        <v>2985.57253173953</v>
      </c>
      <c r="AW52" s="90" t="n">
        <f aca="false">AI52+AF52+AC52</f>
        <v>691816.867054684</v>
      </c>
      <c r="AX52" s="104"/>
    </row>
    <row r="53" customFormat="false" ht="12.75" hidden="false" customHeight="false" outlineLevel="0" collapsed="false">
      <c r="A53" s="94" t="n">
        <f aca="false">EDATE(A52,1)</f>
        <v>38139</v>
      </c>
      <c r="B53" s="95" t="n">
        <f aca="false">VLOOKUP(MONTH(A53),Volumes,3)</f>
        <v>10000</v>
      </c>
      <c r="C53" s="96"/>
      <c r="D53" s="97" t="n">
        <f aca="false">B53+C53</f>
        <v>10000</v>
      </c>
      <c r="E53" s="84" t="n">
        <f aca="false">IF(X53=0,0,IF(AND(X53=1,$H$3=1),D53*S53,IF($H$3=2,D53,"N/A")))</f>
        <v>300000</v>
      </c>
      <c r="F53" s="84" t="n">
        <f aca="false">E53*W53</f>
        <v>229833.370062202</v>
      </c>
      <c r="G53" s="32" t="n">
        <f aca="false">VLOOKUP($A53,Table,MATCH(G$4,Curves,0))</f>
        <v>2.908</v>
      </c>
      <c r="H53" s="98" t="n">
        <f aca="false">G53</f>
        <v>2.908</v>
      </c>
      <c r="I53" s="99" t="n">
        <f aca="false">H53</f>
        <v>2.908</v>
      </c>
      <c r="J53" s="32" t="n">
        <f aca="false">VLOOKUP($A53,Table,MATCH(J$4,Curves,0))</f>
        <v>-0.001</v>
      </c>
      <c r="K53" s="98" t="n">
        <f aca="false">J53</f>
        <v>-0.001</v>
      </c>
      <c r="L53" s="99" t="n">
        <f aca="false">K53</f>
        <v>-0.001</v>
      </c>
      <c r="M53" s="32" t="n">
        <f aca="false">VLOOKUP($A53,Table,MATCH(M$4,Curves,0))</f>
        <v>0.01</v>
      </c>
      <c r="N53" s="98" t="n">
        <f aca="false">VLOOKUP($A53,Table,MATCH(N$4,Curves,0))</f>
        <v>0.0225</v>
      </c>
      <c r="O53" s="99" t="n">
        <f aca="false">N53</f>
        <v>0.0225</v>
      </c>
      <c r="P53" s="100"/>
      <c r="Q53" s="99" t="n">
        <f aca="false">O53+L53+I53</f>
        <v>2.9295</v>
      </c>
      <c r="R53" s="100"/>
      <c r="S53" s="35" t="n">
        <f aca="false">A54-A53</f>
        <v>30</v>
      </c>
      <c r="T53" s="101" t="n">
        <f aca="false">CHOOSE(F$3,A54+24,A53)</f>
        <v>38193</v>
      </c>
      <c r="U53" s="35" t="n">
        <f aca="false">T53-C$3</f>
        <v>1419</v>
      </c>
      <c r="V53" s="32" t="n">
        <f aca="false">VLOOKUP($A53,Table,MATCH(V$4,Curves,0))</f>
        <v>0.069756564344165</v>
      </c>
      <c r="W53" s="102" t="n">
        <f aca="false">1/(1+CHOOSE(F$3,(V54+($K$3/10000))/2,(V53+($K$3/10000))/2))^(2*U53/365.25)</f>
        <v>0.766111233540673</v>
      </c>
      <c r="X53" s="35" t="n">
        <f aca="false">IF(AND(mthbeg&lt;=A53,mthend&gt;=A53),1,0)</f>
        <v>1</v>
      </c>
      <c r="Y53" s="35" t="n">
        <f aca="false">S53*X53</f>
        <v>30</v>
      </c>
      <c r="AA53" s="89" t="n">
        <f aca="false">F53*G53</f>
        <v>668355.440140884</v>
      </c>
      <c r="AB53" s="89" t="n">
        <f aca="false">$F53*H53</f>
        <v>668355.440140884</v>
      </c>
      <c r="AC53" s="89" t="n">
        <f aca="false">$F53*I53</f>
        <v>668355.440140884</v>
      </c>
      <c r="AD53" s="89" t="n">
        <f aca="false">$F53*J53</f>
        <v>-229.833370062202</v>
      </c>
      <c r="AE53" s="89" t="n">
        <f aca="false">$F53*K53</f>
        <v>-229.833370062202</v>
      </c>
      <c r="AF53" s="89" t="n">
        <f aca="false">$F53*L53</f>
        <v>-229.833370062202</v>
      </c>
      <c r="AG53" s="89" t="n">
        <f aca="false">$F53*M53</f>
        <v>2298.33370062202</v>
      </c>
      <c r="AH53" s="89" t="n">
        <f aca="false">$F53*N53</f>
        <v>5171.25082639955</v>
      </c>
      <c r="AI53" s="89" t="n">
        <f aca="false">F53*O53</f>
        <v>5171.25082639955</v>
      </c>
      <c r="AJ53" s="93"/>
      <c r="AK53" s="89" t="n">
        <f aca="false">CHOOSE($G$3,AB53-AC53,AC53-AB53)</f>
        <v>0</v>
      </c>
      <c r="AL53" s="89" t="n">
        <f aca="false">CHOOSE($G$3,AE53-AF53,AF53-AE53)</f>
        <v>0</v>
      </c>
      <c r="AM53" s="89" t="n">
        <f aca="false">CHOOSE($G$3,AH53-AI53,AI53-AH53)</f>
        <v>0</v>
      </c>
      <c r="AN53" s="103" t="n">
        <f aca="false">SUM(AK53:AM53)</f>
        <v>0</v>
      </c>
      <c r="AP53" s="89" t="n">
        <f aca="false">CHOOSE($G$3,AA53-AB53,AB53-AA53)</f>
        <v>0</v>
      </c>
      <c r="AQ53" s="89" t="n">
        <f aca="false">CHOOSE($G$3,AD53-AE53,AE53-AD53)</f>
        <v>0</v>
      </c>
      <c r="AR53" s="89" t="n">
        <f aca="false">CHOOSE($G$3,AG53-AH53,AH53-AG53)</f>
        <v>2872.91712577752</v>
      </c>
      <c r="AS53" s="103" t="n">
        <f aca="false">AP53+AQ53+AR53</f>
        <v>2872.91712577752</v>
      </c>
      <c r="AT53" s="103"/>
      <c r="AU53" s="90" t="n">
        <f aca="false">AS53+AN53</f>
        <v>2872.91712577752</v>
      </c>
      <c r="AW53" s="90" t="n">
        <f aca="false">AI53+AF53+AC53</f>
        <v>673296.857597221</v>
      </c>
      <c r="AX53" s="104"/>
    </row>
    <row r="54" customFormat="false" ht="12.75" hidden="false" customHeight="false" outlineLevel="0" collapsed="false">
      <c r="A54" s="94" t="n">
        <f aca="false">EDATE(A53,1)</f>
        <v>38169</v>
      </c>
      <c r="B54" s="95" t="n">
        <f aca="false">VLOOKUP(MONTH(A54),Volumes,3)</f>
        <v>10000</v>
      </c>
      <c r="C54" s="96"/>
      <c r="D54" s="97" t="n">
        <f aca="false">B54+C54</f>
        <v>10000</v>
      </c>
      <c r="E54" s="84" t="n">
        <f aca="false">IF(X54=0,0,IF(AND(X54=1,$H$3=1),D54*S54,IF($H$3=2,D54,"N/A")))</f>
        <v>310000</v>
      </c>
      <c r="F54" s="84" t="n">
        <f aca="false">E54*W54</f>
        <v>236090.7890608</v>
      </c>
      <c r="G54" s="32" t="n">
        <f aca="false">VLOOKUP($A54,Table,MATCH(G$4,Curves,0))</f>
        <v>2.92</v>
      </c>
      <c r="H54" s="98" t="n">
        <f aca="false">G54</f>
        <v>2.92</v>
      </c>
      <c r="I54" s="99" t="n">
        <f aca="false">H54</f>
        <v>2.92</v>
      </c>
      <c r="J54" s="32" t="n">
        <f aca="false">VLOOKUP($A54,Table,MATCH(J$4,Curves,0))</f>
        <v>-0.001</v>
      </c>
      <c r="K54" s="98" t="n">
        <f aca="false">J54</f>
        <v>-0.001</v>
      </c>
      <c r="L54" s="99" t="n">
        <f aca="false">K54</f>
        <v>-0.001</v>
      </c>
      <c r="M54" s="32" t="n">
        <f aca="false">VLOOKUP($A54,Table,MATCH(M$4,Curves,0))</f>
        <v>0.01</v>
      </c>
      <c r="N54" s="98" t="n">
        <f aca="false">VLOOKUP($A54,Table,MATCH(N$4,Curves,0))</f>
        <v>0.0225</v>
      </c>
      <c r="O54" s="99" t="n">
        <f aca="false">N54</f>
        <v>0.0225</v>
      </c>
      <c r="P54" s="100"/>
      <c r="Q54" s="99" t="n">
        <f aca="false">O54+L54+I54</f>
        <v>2.9415</v>
      </c>
      <c r="R54" s="100"/>
      <c r="S54" s="35" t="n">
        <f aca="false">A55-A54</f>
        <v>31</v>
      </c>
      <c r="T54" s="101" t="n">
        <f aca="false">CHOOSE(F$3,A55+24,A54)</f>
        <v>38224</v>
      </c>
      <c r="U54" s="35" t="n">
        <f aca="false">T54-C$3</f>
        <v>1450</v>
      </c>
      <c r="V54" s="32" t="n">
        <f aca="false">VLOOKUP($A54,Table,MATCH(V$4,Curves,0))</f>
        <v>0.069767735214672</v>
      </c>
      <c r="W54" s="102" t="n">
        <f aca="false">1/(1+CHOOSE(F$3,(V55+($K$3/10000))/2,(V54+($K$3/10000))/2))^(2*U54/365.25)</f>
        <v>0.76158319051871</v>
      </c>
      <c r="X54" s="35" t="n">
        <f aca="false">IF(AND(mthbeg&lt;=A54,mthend&gt;=A54),1,0)</f>
        <v>1</v>
      </c>
      <c r="Y54" s="35" t="n">
        <f aca="false">S54*X54</f>
        <v>31</v>
      </c>
      <c r="AA54" s="89" t="n">
        <f aca="false">F54*G54</f>
        <v>689385.104057536</v>
      </c>
      <c r="AB54" s="89" t="n">
        <f aca="false">$F54*H54</f>
        <v>689385.104057536</v>
      </c>
      <c r="AC54" s="89" t="n">
        <f aca="false">$F54*I54</f>
        <v>689385.104057536</v>
      </c>
      <c r="AD54" s="89" t="n">
        <f aca="false">$F54*J54</f>
        <v>-236.0907890608</v>
      </c>
      <c r="AE54" s="89" t="n">
        <f aca="false">$F54*K54</f>
        <v>-236.0907890608</v>
      </c>
      <c r="AF54" s="89" t="n">
        <f aca="false">$F54*L54</f>
        <v>-236.0907890608</v>
      </c>
      <c r="AG54" s="89" t="n">
        <f aca="false">$F54*M54</f>
        <v>2360.907890608</v>
      </c>
      <c r="AH54" s="89" t="n">
        <f aca="false">$F54*N54</f>
        <v>5312.042753868</v>
      </c>
      <c r="AI54" s="89" t="n">
        <f aca="false">F54*O54</f>
        <v>5312.042753868</v>
      </c>
      <c r="AJ54" s="93"/>
      <c r="AK54" s="89" t="n">
        <f aca="false">CHOOSE($G$3,AB54-AC54,AC54-AB54)</f>
        <v>0</v>
      </c>
      <c r="AL54" s="89" t="n">
        <f aca="false">CHOOSE($G$3,AE54-AF54,AF54-AE54)</f>
        <v>0</v>
      </c>
      <c r="AM54" s="89" t="n">
        <f aca="false">CHOOSE($G$3,AH54-AI54,AI54-AH54)</f>
        <v>0</v>
      </c>
      <c r="AN54" s="103" t="n">
        <f aca="false">SUM(AK54:AM54)</f>
        <v>0</v>
      </c>
      <c r="AP54" s="89" t="n">
        <f aca="false">CHOOSE($G$3,AA54-AB54,AB54-AA54)</f>
        <v>0</v>
      </c>
      <c r="AQ54" s="89" t="n">
        <f aca="false">CHOOSE($G$3,AD54-AE54,AE54-AD54)</f>
        <v>0</v>
      </c>
      <c r="AR54" s="89" t="n">
        <f aca="false">CHOOSE($G$3,AG54-AH54,AH54-AG54)</f>
        <v>2951.13486326</v>
      </c>
      <c r="AS54" s="103" t="n">
        <f aca="false">AP54+AQ54+AR54</f>
        <v>2951.13486326</v>
      </c>
      <c r="AT54" s="103"/>
      <c r="AU54" s="90" t="n">
        <f aca="false">AS54+AN54</f>
        <v>2951.13486326</v>
      </c>
      <c r="AW54" s="90" t="n">
        <f aca="false">AI54+AF54+AC54</f>
        <v>694461.056022344</v>
      </c>
      <c r="AX54" s="104"/>
    </row>
    <row r="55" customFormat="false" ht="12.75" hidden="false" customHeight="false" outlineLevel="0" collapsed="false">
      <c r="A55" s="94" t="n">
        <f aca="false">EDATE(A54,1)</f>
        <v>38200</v>
      </c>
      <c r="B55" s="95" t="n">
        <f aca="false">VLOOKUP(MONTH(A55),Volumes,3)</f>
        <v>10000</v>
      </c>
      <c r="C55" s="96"/>
      <c r="D55" s="97" t="n">
        <f aca="false">B55+C55</f>
        <v>10000</v>
      </c>
      <c r="E55" s="84" t="n">
        <f aca="false">IF(X55=0,0,IF(AND(X55=1,$H$3=1),D55*S55,IF($H$3=2,D55,"N/A")))</f>
        <v>310000</v>
      </c>
      <c r="F55" s="84" t="n">
        <f aca="false">E55*W55</f>
        <v>234694.313931146</v>
      </c>
      <c r="G55" s="32" t="n">
        <f aca="false">VLOOKUP($A55,Table,MATCH(G$4,Curves,0))</f>
        <v>2.941</v>
      </c>
      <c r="H55" s="98" t="n">
        <f aca="false">G55</f>
        <v>2.941</v>
      </c>
      <c r="I55" s="99" t="n">
        <f aca="false">H55</f>
        <v>2.941</v>
      </c>
      <c r="J55" s="32" t="n">
        <f aca="false">VLOOKUP($A55,Table,MATCH(J$4,Curves,0))</f>
        <v>-0.001</v>
      </c>
      <c r="K55" s="98" t="n">
        <f aca="false">J55</f>
        <v>-0.001</v>
      </c>
      <c r="L55" s="99" t="n">
        <f aca="false">K55</f>
        <v>-0.001</v>
      </c>
      <c r="M55" s="32" t="n">
        <f aca="false">VLOOKUP($A55,Table,MATCH(M$4,Curves,0))</f>
        <v>0.01</v>
      </c>
      <c r="N55" s="98" t="n">
        <f aca="false">VLOOKUP($A55,Table,MATCH(N$4,Curves,0))</f>
        <v>0.0225</v>
      </c>
      <c r="O55" s="99" t="n">
        <f aca="false">N55</f>
        <v>0.0225</v>
      </c>
      <c r="P55" s="100"/>
      <c r="Q55" s="99" t="n">
        <f aca="false">O55+L55+I55</f>
        <v>2.9625</v>
      </c>
      <c r="R55" s="100"/>
      <c r="S55" s="35" t="n">
        <f aca="false">A56-A55</f>
        <v>31</v>
      </c>
      <c r="T55" s="101" t="n">
        <f aca="false">CHOOSE(F$3,A56+24,A55)</f>
        <v>38255</v>
      </c>
      <c r="U55" s="35" t="n">
        <f aca="false">T55-C$3</f>
        <v>1481</v>
      </c>
      <c r="V55" s="32" t="n">
        <f aca="false">VLOOKUP($A55,Table,MATCH(V$4,Curves,0))</f>
        <v>0.069795753147851</v>
      </c>
      <c r="W55" s="102" t="n">
        <f aca="false">1/(1+CHOOSE(F$3,(V56+($K$3/10000))/2,(V55+($K$3/10000))/2))^(2*U55/365.25)</f>
        <v>0.757078432035954</v>
      </c>
      <c r="X55" s="35" t="n">
        <f aca="false">IF(AND(mthbeg&lt;=A55,mthend&gt;=A55),1,0)</f>
        <v>1</v>
      </c>
      <c r="Y55" s="35" t="n">
        <f aca="false">S55*X55</f>
        <v>31</v>
      </c>
      <c r="AA55" s="89" t="n">
        <f aca="false">F55*G55</f>
        <v>690235.9772715</v>
      </c>
      <c r="AB55" s="89" t="n">
        <f aca="false">$F55*H55</f>
        <v>690235.9772715</v>
      </c>
      <c r="AC55" s="89" t="n">
        <f aca="false">$F55*I55</f>
        <v>690235.9772715</v>
      </c>
      <c r="AD55" s="89" t="n">
        <f aca="false">$F55*J55</f>
        <v>-234.694313931146</v>
      </c>
      <c r="AE55" s="89" t="n">
        <f aca="false">$F55*K55</f>
        <v>-234.694313931146</v>
      </c>
      <c r="AF55" s="89" t="n">
        <f aca="false">$F55*L55</f>
        <v>-234.694313931146</v>
      </c>
      <c r="AG55" s="89" t="n">
        <f aca="false">$F55*M55</f>
        <v>2346.94313931146</v>
      </c>
      <c r="AH55" s="89" t="n">
        <f aca="false">$F55*N55</f>
        <v>5280.62206345078</v>
      </c>
      <c r="AI55" s="89" t="n">
        <f aca="false">F55*O55</f>
        <v>5280.62206345078</v>
      </c>
      <c r="AJ55" s="93"/>
      <c r="AK55" s="89" t="n">
        <f aca="false">CHOOSE($G$3,AB55-AC55,AC55-AB55)</f>
        <v>0</v>
      </c>
      <c r="AL55" s="89" t="n">
        <f aca="false">CHOOSE($G$3,AE55-AF55,AF55-AE55)</f>
        <v>0</v>
      </c>
      <c r="AM55" s="89" t="n">
        <f aca="false">CHOOSE($G$3,AH55-AI55,AI55-AH55)</f>
        <v>0</v>
      </c>
      <c r="AN55" s="103" t="n">
        <f aca="false">SUM(AK55:AM55)</f>
        <v>0</v>
      </c>
      <c r="AP55" s="89" t="n">
        <f aca="false">CHOOSE($G$3,AA55-AB55,AB55-AA55)</f>
        <v>0</v>
      </c>
      <c r="AQ55" s="89" t="n">
        <f aca="false">CHOOSE($G$3,AD55-AE55,AE55-AD55)</f>
        <v>0</v>
      </c>
      <c r="AR55" s="89" t="n">
        <f aca="false">CHOOSE($G$3,AG55-AH55,AH55-AG55)</f>
        <v>2933.67892413932</v>
      </c>
      <c r="AS55" s="103" t="n">
        <f aca="false">AP55+AQ55+AR55</f>
        <v>2933.67892413932</v>
      </c>
      <c r="AT55" s="103"/>
      <c r="AU55" s="90" t="n">
        <f aca="false">AS55+AN55</f>
        <v>2933.67892413932</v>
      </c>
      <c r="AW55" s="90" t="n">
        <f aca="false">AI55+AF55+AC55</f>
        <v>695281.905021019</v>
      </c>
      <c r="AX55" s="104"/>
    </row>
    <row r="56" customFormat="false" ht="12.75" hidden="false" customHeight="false" outlineLevel="0" collapsed="false">
      <c r="A56" s="94" t="n">
        <f aca="false">EDATE(A55,1)</f>
        <v>38231</v>
      </c>
      <c r="B56" s="95" t="n">
        <f aca="false">VLOOKUP(MONTH(A56),Volumes,3)</f>
        <v>10000</v>
      </c>
      <c r="C56" s="96"/>
      <c r="D56" s="97" t="n">
        <f aca="false">B56+C56</f>
        <v>10000</v>
      </c>
      <c r="E56" s="84" t="n">
        <f aca="false">IF(X56=0,0,IF(AND(X56=1,$H$3=1),D56*S56,IF($H$3=2,D56,"N/A")))</f>
        <v>300000</v>
      </c>
      <c r="F56" s="84" t="n">
        <f aca="false">E56*W56</f>
        <v>225822.320260518</v>
      </c>
      <c r="G56" s="32" t="n">
        <f aca="false">VLOOKUP($A56,Table,MATCH(G$4,Curves,0))</f>
        <v>2.967</v>
      </c>
      <c r="H56" s="98" t="n">
        <f aca="false">G56</f>
        <v>2.967</v>
      </c>
      <c r="I56" s="99" t="n">
        <f aca="false">H56</f>
        <v>2.967</v>
      </c>
      <c r="J56" s="32" t="n">
        <f aca="false">VLOOKUP($A56,Table,MATCH(J$4,Curves,0))</f>
        <v>-0.001</v>
      </c>
      <c r="K56" s="98" t="n">
        <f aca="false">J56</f>
        <v>-0.001</v>
      </c>
      <c r="L56" s="99" t="n">
        <f aca="false">K56</f>
        <v>-0.001</v>
      </c>
      <c r="M56" s="32" t="n">
        <f aca="false">VLOOKUP($A56,Table,MATCH(M$4,Curves,0))</f>
        <v>0.01</v>
      </c>
      <c r="N56" s="98" t="n">
        <f aca="false">VLOOKUP($A56,Table,MATCH(N$4,Curves,0))</f>
        <v>0.0225</v>
      </c>
      <c r="O56" s="99" t="n">
        <f aca="false">N56</f>
        <v>0.0225</v>
      </c>
      <c r="P56" s="100"/>
      <c r="Q56" s="99" t="n">
        <f aca="false">O56+L56+I56</f>
        <v>2.9885</v>
      </c>
      <c r="R56" s="100"/>
      <c r="S56" s="35" t="n">
        <f aca="false">A57-A56</f>
        <v>30</v>
      </c>
      <c r="T56" s="101" t="n">
        <f aca="false">CHOOSE(F$3,A57+24,A56)</f>
        <v>38285</v>
      </c>
      <c r="U56" s="35" t="n">
        <f aca="false">T56-C$3</f>
        <v>1511</v>
      </c>
      <c r="V56" s="32" t="n">
        <f aca="false">VLOOKUP($A56,Table,MATCH(V$4,Curves,0))</f>
        <v>0.06982377108129</v>
      </c>
      <c r="W56" s="102" t="n">
        <f aca="false">1/(1+CHOOSE(F$3,(V57+($K$3/10000))/2,(V56+($K$3/10000))/2))^(2*U56/365.25)</f>
        <v>0.75274106753506</v>
      </c>
      <c r="X56" s="35" t="n">
        <f aca="false">IF(AND(mthbeg&lt;=A56,mthend&gt;=A56),1,0)</f>
        <v>1</v>
      </c>
      <c r="Y56" s="35" t="n">
        <f aca="false">S56*X56</f>
        <v>30</v>
      </c>
      <c r="AA56" s="89" t="n">
        <f aca="false">F56*G56</f>
        <v>670014.824212957</v>
      </c>
      <c r="AB56" s="89" t="n">
        <f aca="false">$F56*H56</f>
        <v>670014.824212957</v>
      </c>
      <c r="AC56" s="89" t="n">
        <f aca="false">$F56*I56</f>
        <v>670014.824212957</v>
      </c>
      <c r="AD56" s="89" t="n">
        <f aca="false">$F56*J56</f>
        <v>-225.822320260518</v>
      </c>
      <c r="AE56" s="89" t="n">
        <f aca="false">$F56*K56</f>
        <v>-225.822320260518</v>
      </c>
      <c r="AF56" s="89" t="n">
        <f aca="false">$F56*L56</f>
        <v>-225.822320260518</v>
      </c>
      <c r="AG56" s="89" t="n">
        <f aca="false">$F56*M56</f>
        <v>2258.22320260518</v>
      </c>
      <c r="AH56" s="89" t="n">
        <f aca="false">$F56*N56</f>
        <v>5081.00220586165</v>
      </c>
      <c r="AI56" s="89" t="n">
        <f aca="false">F56*O56</f>
        <v>5081.00220586165</v>
      </c>
      <c r="AJ56" s="93"/>
      <c r="AK56" s="89" t="n">
        <f aca="false">CHOOSE($G$3,AB56-AC56,AC56-AB56)</f>
        <v>0</v>
      </c>
      <c r="AL56" s="89" t="n">
        <f aca="false">CHOOSE($G$3,AE56-AF56,AF56-AE56)</f>
        <v>0</v>
      </c>
      <c r="AM56" s="89" t="n">
        <f aca="false">CHOOSE($G$3,AH56-AI56,AI56-AH56)</f>
        <v>0</v>
      </c>
      <c r="AN56" s="103" t="n">
        <f aca="false">SUM(AK56:AM56)</f>
        <v>0</v>
      </c>
      <c r="AP56" s="89" t="n">
        <f aca="false">CHOOSE($G$3,AA56-AB56,AB56-AA56)</f>
        <v>0</v>
      </c>
      <c r="AQ56" s="89" t="n">
        <f aca="false">CHOOSE($G$3,AD56-AE56,AE56-AD56)</f>
        <v>0</v>
      </c>
      <c r="AR56" s="89" t="n">
        <f aca="false">CHOOSE($G$3,AG56-AH56,AH56-AG56)</f>
        <v>2822.77900325647</v>
      </c>
      <c r="AS56" s="103" t="n">
        <f aca="false">AP56+AQ56+AR56</f>
        <v>2822.77900325647</v>
      </c>
      <c r="AT56" s="103"/>
      <c r="AU56" s="90" t="n">
        <f aca="false">AS56+AN56</f>
        <v>2822.77900325647</v>
      </c>
      <c r="AW56" s="90" t="n">
        <f aca="false">AI56+AF56+AC56</f>
        <v>674870.004098558</v>
      </c>
      <c r="AX56" s="104"/>
    </row>
    <row r="57" customFormat="false" ht="12.75" hidden="false" customHeight="false" outlineLevel="0" collapsed="false">
      <c r="A57" s="94" t="n">
        <f aca="false">EDATE(A56,1)</f>
        <v>38261</v>
      </c>
      <c r="B57" s="95" t="n">
        <f aca="false">VLOOKUP(MONTH(A57),Volumes,3)</f>
        <v>10000</v>
      </c>
      <c r="C57" s="96"/>
      <c r="D57" s="97" t="n">
        <f aca="false">B57+C57</f>
        <v>10000</v>
      </c>
      <c r="E57" s="84" t="n">
        <f aca="false">IF(X57=0,0,IF(AND(X57=1,$H$3=1),D57*S57,IF($H$3=2,D57,"N/A")))</f>
        <v>310000</v>
      </c>
      <c r="F57" s="84" t="n">
        <f aca="false">E57*W57</f>
        <v>231967.37220032</v>
      </c>
      <c r="G57" s="32" t="n">
        <f aca="false">VLOOKUP($A57,Table,MATCH(G$4,Curves,0))</f>
        <v>2.981</v>
      </c>
      <c r="H57" s="98" t="n">
        <f aca="false">G57</f>
        <v>2.981</v>
      </c>
      <c r="I57" s="99" t="n">
        <f aca="false">H57</f>
        <v>2.981</v>
      </c>
      <c r="J57" s="32" t="n">
        <f aca="false">VLOOKUP($A57,Table,MATCH(J$4,Curves,0))</f>
        <v>-0.001</v>
      </c>
      <c r="K57" s="98" t="n">
        <f aca="false">J57</f>
        <v>-0.001</v>
      </c>
      <c r="L57" s="99" t="n">
        <f aca="false">K57</f>
        <v>-0.001</v>
      </c>
      <c r="M57" s="32" t="n">
        <f aca="false">VLOOKUP($A57,Table,MATCH(M$4,Curves,0))</f>
        <v>0.01</v>
      </c>
      <c r="N57" s="98" t="n">
        <f aca="false">VLOOKUP($A57,Table,MATCH(N$4,Curves,0))</f>
        <v>0.0225</v>
      </c>
      <c r="O57" s="99" t="n">
        <f aca="false">N57</f>
        <v>0.0225</v>
      </c>
      <c r="P57" s="100"/>
      <c r="Q57" s="99" t="n">
        <f aca="false">O57+L57+I57</f>
        <v>3.0025</v>
      </c>
      <c r="R57" s="100"/>
      <c r="S57" s="35" t="n">
        <f aca="false">A58-A57</f>
        <v>31</v>
      </c>
      <c r="T57" s="101" t="n">
        <f aca="false">CHOOSE(F$3,A58+24,A57)</f>
        <v>38316</v>
      </c>
      <c r="U57" s="35" t="n">
        <f aca="false">T57-C$3</f>
        <v>1542</v>
      </c>
      <c r="V57" s="32" t="n">
        <f aca="false">VLOOKUP($A57,Table,MATCH(V$4,Curves,0))</f>
        <v>0.069850885210671</v>
      </c>
      <c r="W57" s="102" t="n">
        <f aca="false">1/(1+CHOOSE(F$3,(V58+($K$3/10000))/2,(V57+($K$3/10000))/2))^(2*U57/365.25)</f>
        <v>0.748281845807484</v>
      </c>
      <c r="X57" s="35" t="n">
        <f aca="false">IF(AND(mthbeg&lt;=A57,mthend&gt;=A57),1,0)</f>
        <v>1</v>
      </c>
      <c r="Y57" s="35" t="n">
        <f aca="false">S57*X57</f>
        <v>31</v>
      </c>
      <c r="AA57" s="89" t="n">
        <f aca="false">F57*G57</f>
        <v>691494.736529154</v>
      </c>
      <c r="AB57" s="89" t="n">
        <f aca="false">$F57*H57</f>
        <v>691494.736529154</v>
      </c>
      <c r="AC57" s="89" t="n">
        <f aca="false">$F57*I57</f>
        <v>691494.736529154</v>
      </c>
      <c r="AD57" s="89" t="n">
        <f aca="false">$F57*J57</f>
        <v>-231.96737220032</v>
      </c>
      <c r="AE57" s="89" t="n">
        <f aca="false">$F57*K57</f>
        <v>-231.96737220032</v>
      </c>
      <c r="AF57" s="89" t="n">
        <f aca="false">$F57*L57</f>
        <v>-231.96737220032</v>
      </c>
      <c r="AG57" s="89" t="n">
        <f aca="false">$F57*M57</f>
        <v>2319.6737220032</v>
      </c>
      <c r="AH57" s="89" t="n">
        <f aca="false">$F57*N57</f>
        <v>5219.2658745072</v>
      </c>
      <c r="AI57" s="89" t="n">
        <f aca="false">F57*O57</f>
        <v>5219.2658745072</v>
      </c>
      <c r="AJ57" s="93"/>
      <c r="AK57" s="89" t="n">
        <f aca="false">CHOOSE($G$3,AB57-AC57,AC57-AB57)</f>
        <v>0</v>
      </c>
      <c r="AL57" s="89" t="n">
        <f aca="false">CHOOSE($G$3,AE57-AF57,AF57-AE57)</f>
        <v>0</v>
      </c>
      <c r="AM57" s="89" t="n">
        <f aca="false">CHOOSE($G$3,AH57-AI57,AI57-AH57)</f>
        <v>0</v>
      </c>
      <c r="AN57" s="103" t="n">
        <f aca="false">SUM(AK57:AM57)</f>
        <v>0</v>
      </c>
      <c r="AP57" s="89" t="n">
        <f aca="false">CHOOSE($G$3,AA57-AB57,AB57-AA57)</f>
        <v>0</v>
      </c>
      <c r="AQ57" s="89" t="n">
        <f aca="false">CHOOSE($G$3,AD57-AE57,AE57-AD57)</f>
        <v>0</v>
      </c>
      <c r="AR57" s="89" t="n">
        <f aca="false">CHOOSE($G$3,AG57-AH57,AH57-AG57)</f>
        <v>2899.592152504</v>
      </c>
      <c r="AS57" s="103" t="n">
        <f aca="false">AP57+AQ57+AR57</f>
        <v>2899.592152504</v>
      </c>
      <c r="AT57" s="103"/>
      <c r="AU57" s="90" t="n">
        <f aca="false">AS57+AN57</f>
        <v>2899.592152504</v>
      </c>
      <c r="AW57" s="90" t="n">
        <f aca="false">AI57+AF57+AC57</f>
        <v>696482.035031461</v>
      </c>
      <c r="AX57" s="104"/>
    </row>
    <row r="58" customFormat="false" ht="12.75" hidden="false" customHeight="false" outlineLevel="0" collapsed="false">
      <c r="A58" s="94" t="n">
        <f aca="false">EDATE(A57,1)</f>
        <v>38292</v>
      </c>
      <c r="B58" s="95" t="n">
        <f aca="false">VLOOKUP(MONTH(A58),Volumes,3)</f>
        <v>10000</v>
      </c>
      <c r="C58" s="96"/>
      <c r="D58" s="97" t="n">
        <f aca="false">B58+C58</f>
        <v>10000</v>
      </c>
      <c r="E58" s="84" t="n">
        <f aca="false">IF(X58=0,0,IF(AND(X58=1,$H$3=1),D58*S58,IF($H$3=2,D58,"N/A")))</f>
        <v>300000</v>
      </c>
      <c r="F58" s="84" t="n">
        <f aca="false">E58*W58</f>
        <v>223196.510770548</v>
      </c>
      <c r="G58" s="32" t="n">
        <f aca="false">VLOOKUP($A58,Table,MATCH(G$4,Curves,0))</f>
        <v>3.068</v>
      </c>
      <c r="H58" s="98" t="n">
        <f aca="false">G58</f>
        <v>3.068</v>
      </c>
      <c r="I58" s="99" t="n">
        <f aca="false">H58</f>
        <v>3.068</v>
      </c>
      <c r="J58" s="32" t="n">
        <f aca="false">VLOOKUP($A58,Table,MATCH(J$4,Curves,0))</f>
        <v>-0.0115</v>
      </c>
      <c r="K58" s="98" t="n">
        <f aca="false">J58</f>
        <v>-0.0115</v>
      </c>
      <c r="L58" s="99" t="n">
        <f aca="false">K58</f>
        <v>-0.0115</v>
      </c>
      <c r="M58" s="32" t="n">
        <f aca="false">VLOOKUP($A58,Table,MATCH(M$4,Curves,0))</f>
        <v>0.01</v>
      </c>
      <c r="N58" s="98" t="n">
        <f aca="false">VLOOKUP($A58,Table,MATCH(N$4,Curves,0))</f>
        <v>0.0225</v>
      </c>
      <c r="O58" s="99" t="n">
        <f aca="false">N58</f>
        <v>0.0225</v>
      </c>
      <c r="P58" s="100"/>
      <c r="Q58" s="99" t="n">
        <f aca="false">O58+L58+I58</f>
        <v>3.079</v>
      </c>
      <c r="R58" s="100"/>
      <c r="S58" s="35" t="n">
        <f aca="false">A59-A58</f>
        <v>30</v>
      </c>
      <c r="T58" s="101" t="n">
        <f aca="false">CHOOSE(F$3,A59+24,A58)</f>
        <v>38346</v>
      </c>
      <c r="U58" s="35" t="n">
        <f aca="false">T58-C$3</f>
        <v>1572</v>
      </c>
      <c r="V58" s="32" t="n">
        <f aca="false">VLOOKUP($A58,Table,MATCH(V$4,Curves,0))</f>
        <v>0.069878903144621</v>
      </c>
      <c r="W58" s="102" t="n">
        <f aca="false">1/(1+CHOOSE(F$3,(V59+($K$3/10000))/2,(V58+($K$3/10000))/2))^(2*U58/365.25)</f>
        <v>0.743988369235158</v>
      </c>
      <c r="X58" s="35" t="n">
        <f aca="false">IF(AND(mthbeg&lt;=A58,mthend&gt;=A58),1,0)</f>
        <v>1</v>
      </c>
      <c r="Y58" s="35" t="n">
        <f aca="false">S58*X58</f>
        <v>30</v>
      </c>
      <c r="AA58" s="89" t="n">
        <f aca="false">F58*G58</f>
        <v>684766.89504404</v>
      </c>
      <c r="AB58" s="89" t="n">
        <f aca="false">$F58*H58</f>
        <v>684766.89504404</v>
      </c>
      <c r="AC58" s="89" t="n">
        <f aca="false">$F58*I58</f>
        <v>684766.89504404</v>
      </c>
      <c r="AD58" s="89" t="n">
        <f aca="false">$F58*J58</f>
        <v>-2566.7598738613</v>
      </c>
      <c r="AE58" s="89" t="n">
        <f aca="false">$F58*K58</f>
        <v>-2566.7598738613</v>
      </c>
      <c r="AF58" s="89" t="n">
        <f aca="false">$F58*L58</f>
        <v>-2566.7598738613</v>
      </c>
      <c r="AG58" s="89" t="n">
        <f aca="false">$F58*M58</f>
        <v>2231.96510770548</v>
      </c>
      <c r="AH58" s="89" t="n">
        <f aca="false">$F58*N58</f>
        <v>5021.92149233732</v>
      </c>
      <c r="AI58" s="89" t="n">
        <f aca="false">F58*O58</f>
        <v>5021.92149233732</v>
      </c>
      <c r="AJ58" s="93"/>
      <c r="AK58" s="89" t="n">
        <f aca="false">CHOOSE($G$3,AB58-AC58,AC58-AB58)</f>
        <v>0</v>
      </c>
      <c r="AL58" s="89" t="n">
        <f aca="false">CHOOSE($G$3,AE58-AF58,AF58-AE58)</f>
        <v>0</v>
      </c>
      <c r="AM58" s="89" t="n">
        <f aca="false">CHOOSE($G$3,AH58-AI58,AI58-AH58)</f>
        <v>0</v>
      </c>
      <c r="AN58" s="103" t="n">
        <f aca="false">SUM(AK58:AM58)</f>
        <v>0</v>
      </c>
      <c r="AP58" s="89" t="n">
        <f aca="false">CHOOSE($G$3,AA58-AB58,AB58-AA58)</f>
        <v>0</v>
      </c>
      <c r="AQ58" s="89" t="n">
        <f aca="false">CHOOSE($G$3,AD58-AE58,AE58-AD58)</f>
        <v>0</v>
      </c>
      <c r="AR58" s="89" t="n">
        <f aca="false">CHOOSE($G$3,AG58-AH58,AH58-AG58)</f>
        <v>2789.95638463184</v>
      </c>
      <c r="AS58" s="103" t="n">
        <f aca="false">AP58+AQ58+AR58</f>
        <v>2789.95638463184</v>
      </c>
      <c r="AT58" s="103"/>
      <c r="AU58" s="90" t="n">
        <f aca="false">AS58+AN58</f>
        <v>2789.95638463184</v>
      </c>
      <c r="AW58" s="90" t="n">
        <f aca="false">AI58+AF58+AC58</f>
        <v>687222.056662516</v>
      </c>
      <c r="AX58" s="104"/>
    </row>
    <row r="59" customFormat="false" ht="12.75" hidden="false" customHeight="false" outlineLevel="0" collapsed="false">
      <c r="A59" s="94" t="n">
        <f aca="false">EDATE(A58,1)</f>
        <v>38322</v>
      </c>
      <c r="B59" s="95" t="n">
        <f aca="false">VLOOKUP(MONTH(A59),Volumes,3)</f>
        <v>10000</v>
      </c>
      <c r="C59" s="96"/>
      <c r="D59" s="97" t="n">
        <f aca="false">B59+C59</f>
        <v>10000</v>
      </c>
      <c r="E59" s="84" t="n">
        <f aca="false">IF(X59=0,0,IF(AND(X59=1,$H$3=1),D59*S59,IF($H$3=2,D59,"N/A")))</f>
        <v>310000</v>
      </c>
      <c r="F59" s="84" t="n">
        <f aca="false">E59*W59</f>
        <v>229268.037015107</v>
      </c>
      <c r="G59" s="32" t="n">
        <f aca="false">VLOOKUP($A59,Table,MATCH(G$4,Curves,0))</f>
        <v>3.151</v>
      </c>
      <c r="H59" s="98" t="n">
        <f aca="false">G59</f>
        <v>3.151</v>
      </c>
      <c r="I59" s="99" t="n">
        <f aca="false">H59</f>
        <v>3.151</v>
      </c>
      <c r="J59" s="32" t="n">
        <f aca="false">VLOOKUP($A59,Table,MATCH(J$4,Curves,0))</f>
        <v>-0.0115</v>
      </c>
      <c r="K59" s="98" t="n">
        <f aca="false">J59</f>
        <v>-0.0115</v>
      </c>
      <c r="L59" s="99" t="n">
        <f aca="false">K59</f>
        <v>-0.0115</v>
      </c>
      <c r="M59" s="32" t="n">
        <f aca="false">VLOOKUP($A59,Table,MATCH(M$4,Curves,0))</f>
        <v>0.01</v>
      </c>
      <c r="N59" s="98" t="n">
        <f aca="false">VLOOKUP($A59,Table,MATCH(N$4,Curves,0))</f>
        <v>0.0225</v>
      </c>
      <c r="O59" s="99" t="n">
        <f aca="false">N59</f>
        <v>0.0225</v>
      </c>
      <c r="P59" s="100"/>
      <c r="Q59" s="99" t="n">
        <f aca="false">O59+L59+I59</f>
        <v>3.162</v>
      </c>
      <c r="R59" s="100"/>
      <c r="S59" s="35" t="n">
        <f aca="false">A60-A59</f>
        <v>31</v>
      </c>
      <c r="T59" s="101" t="n">
        <f aca="false">CHOOSE(F$3,A60+24,A59)</f>
        <v>38377</v>
      </c>
      <c r="U59" s="35" t="n">
        <f aca="false">T59-C$3</f>
        <v>1603</v>
      </c>
      <c r="V59" s="32" t="n">
        <f aca="false">VLOOKUP($A59,Table,MATCH(V$4,Curves,0))</f>
        <v>0.069906017274496</v>
      </c>
      <c r="W59" s="102" t="n">
        <f aca="false">1/(1+CHOOSE(F$3,(V60+($K$3/10000))/2,(V59+($K$3/10000))/2))^(2*U59/365.25)</f>
        <v>0.739574312951959</v>
      </c>
      <c r="X59" s="35" t="n">
        <f aca="false">IF(AND(mthbeg&lt;=A59,mthend&gt;=A59),1,0)</f>
        <v>1</v>
      </c>
      <c r="Y59" s="35" t="n">
        <f aca="false">S59*X59</f>
        <v>31</v>
      </c>
      <c r="AA59" s="89" t="n">
        <f aca="false">F59*G59</f>
        <v>722423.584634603</v>
      </c>
      <c r="AB59" s="89" t="n">
        <f aca="false">$F59*H59</f>
        <v>722423.584634603</v>
      </c>
      <c r="AC59" s="89" t="n">
        <f aca="false">$F59*I59</f>
        <v>722423.584634603</v>
      </c>
      <c r="AD59" s="89" t="n">
        <f aca="false">$F59*J59</f>
        <v>-2636.58242567373</v>
      </c>
      <c r="AE59" s="89" t="n">
        <f aca="false">$F59*K59</f>
        <v>-2636.58242567373</v>
      </c>
      <c r="AF59" s="89" t="n">
        <f aca="false">$F59*L59</f>
        <v>-2636.58242567373</v>
      </c>
      <c r="AG59" s="89" t="n">
        <f aca="false">$F59*M59</f>
        <v>2292.68037015107</v>
      </c>
      <c r="AH59" s="89" t="n">
        <f aca="false">$F59*N59</f>
        <v>5158.53083283991</v>
      </c>
      <c r="AI59" s="89" t="n">
        <f aca="false">F59*O59</f>
        <v>5158.53083283991</v>
      </c>
      <c r="AJ59" s="93"/>
      <c r="AK59" s="89" t="n">
        <f aca="false">CHOOSE($G$3,AB59-AC59,AC59-AB59)</f>
        <v>0</v>
      </c>
      <c r="AL59" s="89" t="n">
        <f aca="false">CHOOSE($G$3,AE59-AF59,AF59-AE59)</f>
        <v>0</v>
      </c>
      <c r="AM59" s="89" t="n">
        <f aca="false">CHOOSE($G$3,AH59-AI59,AI59-AH59)</f>
        <v>0</v>
      </c>
      <c r="AN59" s="103" t="n">
        <f aca="false">SUM(AK59:AM59)</f>
        <v>0</v>
      </c>
      <c r="AP59" s="89" t="n">
        <f aca="false">CHOOSE($G$3,AA59-AB59,AB59-AA59)</f>
        <v>0</v>
      </c>
      <c r="AQ59" s="89" t="n">
        <f aca="false">CHOOSE($G$3,AD59-AE59,AE59-AD59)</f>
        <v>0</v>
      </c>
      <c r="AR59" s="89" t="n">
        <f aca="false">CHOOSE($G$3,AG59-AH59,AH59-AG59)</f>
        <v>2865.85046268884</v>
      </c>
      <c r="AS59" s="103" t="n">
        <f aca="false">AP59+AQ59+AR59</f>
        <v>2865.85046268884</v>
      </c>
      <c r="AT59" s="103"/>
      <c r="AU59" s="90" t="n">
        <f aca="false">AS59+AN59</f>
        <v>2865.85046268884</v>
      </c>
      <c r="AW59" s="90" t="n">
        <f aca="false">AI59+AF59+AC59</f>
        <v>724945.533041769</v>
      </c>
      <c r="AX59" s="104"/>
    </row>
    <row r="60" customFormat="false" ht="12.75" hidden="false" customHeight="false" outlineLevel="0" collapsed="false">
      <c r="A60" s="94" t="n">
        <f aca="false">EDATE(A59,1)</f>
        <v>38353</v>
      </c>
      <c r="B60" s="95" t="n">
        <f aca="false">VLOOKUP(MONTH(A60),Volumes,3)</f>
        <v>10000</v>
      </c>
      <c r="C60" s="96"/>
      <c r="D60" s="97" t="n">
        <f aca="false">B60+C60</f>
        <v>10000</v>
      </c>
      <c r="E60" s="84" t="n">
        <f aca="false">IF(X60=0,0,IF(AND(X60=1,$H$3=1),D60*S60,IF($H$3=2,D60,"N/A")))</f>
        <v>310000</v>
      </c>
      <c r="F60" s="84" t="n">
        <f aca="false">E60*W60</f>
        <v>227906.751053634</v>
      </c>
      <c r="G60" s="32" t="n">
        <f aca="false">VLOOKUP($A60,Table,MATCH(G$4,Curves,0))</f>
        <v>3.276</v>
      </c>
      <c r="H60" s="98" t="n">
        <f aca="false">G60</f>
        <v>3.276</v>
      </c>
      <c r="I60" s="99" t="n">
        <f aca="false">H60</f>
        <v>3.276</v>
      </c>
      <c r="J60" s="32" t="n">
        <f aca="false">VLOOKUP($A60,Table,MATCH(J$4,Curves,0))</f>
        <v>-0.0115</v>
      </c>
      <c r="K60" s="98" t="n">
        <f aca="false">J60</f>
        <v>-0.0115</v>
      </c>
      <c r="L60" s="99" t="n">
        <f aca="false">K60</f>
        <v>-0.0115</v>
      </c>
      <c r="M60" s="32" t="n">
        <f aca="false">VLOOKUP($A60,Table,MATCH(M$4,Curves,0))</f>
        <v>0.01</v>
      </c>
      <c r="N60" s="98" t="n">
        <f aca="false">VLOOKUP($A60,Table,MATCH(N$4,Curves,0))</f>
        <v>0.0225</v>
      </c>
      <c r="O60" s="99" t="n">
        <f aca="false">N60</f>
        <v>0.0225</v>
      </c>
      <c r="P60" s="100"/>
      <c r="Q60" s="99" t="n">
        <f aca="false">O60+L60+I60</f>
        <v>3.287</v>
      </c>
      <c r="R60" s="100"/>
      <c r="S60" s="35" t="n">
        <f aca="false">A61-A60</f>
        <v>31</v>
      </c>
      <c r="T60" s="101" t="n">
        <f aca="false">CHOOSE(F$3,A61+24,A60)</f>
        <v>38408</v>
      </c>
      <c r="U60" s="35" t="n">
        <f aca="false">T60-C$3</f>
        <v>1634</v>
      </c>
      <c r="V60" s="32" t="n">
        <f aca="false">VLOOKUP($A60,Table,MATCH(V$4,Curves,0))</f>
        <v>0.069934035208956</v>
      </c>
      <c r="W60" s="102" t="n">
        <f aca="false">1/(1+CHOOSE(F$3,(V61+($K$3/10000))/2,(V60+($K$3/10000))/2))^(2*U60/365.25)</f>
        <v>0.735183067914949</v>
      </c>
      <c r="X60" s="35" t="n">
        <f aca="false">IF(AND(mthbeg&lt;=A60,mthend&gt;=A60),1,0)</f>
        <v>1</v>
      </c>
      <c r="Y60" s="35" t="n">
        <f aca="false">S60*X60</f>
        <v>31</v>
      </c>
      <c r="AA60" s="89" t="n">
        <f aca="false">F60*G60</f>
        <v>746622.516451706</v>
      </c>
      <c r="AB60" s="89" t="n">
        <f aca="false">$F60*H60</f>
        <v>746622.516451706</v>
      </c>
      <c r="AC60" s="89" t="n">
        <f aca="false">$F60*I60</f>
        <v>746622.516451706</v>
      </c>
      <c r="AD60" s="89" t="n">
        <f aca="false">$F60*J60</f>
        <v>-2620.92763711679</v>
      </c>
      <c r="AE60" s="89" t="n">
        <f aca="false">$F60*K60</f>
        <v>-2620.92763711679</v>
      </c>
      <c r="AF60" s="89" t="n">
        <f aca="false">$F60*L60</f>
        <v>-2620.92763711679</v>
      </c>
      <c r="AG60" s="89" t="n">
        <f aca="false">$F60*M60</f>
        <v>2279.06751053634</v>
      </c>
      <c r="AH60" s="89" t="n">
        <f aca="false">$F60*N60</f>
        <v>5127.90189870677</v>
      </c>
      <c r="AI60" s="89" t="n">
        <f aca="false">F60*O60</f>
        <v>5127.90189870677</v>
      </c>
      <c r="AJ60" s="93"/>
      <c r="AK60" s="89" t="n">
        <f aca="false">CHOOSE($G$3,AB60-AC60,AC60-AB60)</f>
        <v>0</v>
      </c>
      <c r="AL60" s="89" t="n">
        <f aca="false">CHOOSE($G$3,AE60-AF60,AF60-AE60)</f>
        <v>0</v>
      </c>
      <c r="AM60" s="89" t="n">
        <f aca="false">CHOOSE($G$3,AH60-AI60,AI60-AH60)</f>
        <v>0</v>
      </c>
      <c r="AN60" s="103" t="n">
        <f aca="false">SUM(AK60:AM60)</f>
        <v>0</v>
      </c>
      <c r="AP60" s="89" t="n">
        <f aca="false">CHOOSE($G$3,AA60-AB60,AB60-AA60)</f>
        <v>0</v>
      </c>
      <c r="AQ60" s="89" t="n">
        <f aca="false">CHOOSE($G$3,AD60-AE60,AE60-AD60)</f>
        <v>0</v>
      </c>
      <c r="AR60" s="89" t="n">
        <f aca="false">CHOOSE($G$3,AG60-AH60,AH60-AG60)</f>
        <v>2848.83438817043</v>
      </c>
      <c r="AS60" s="103" t="n">
        <f aca="false">AP60+AQ60+AR60</f>
        <v>2848.83438817043</v>
      </c>
      <c r="AT60" s="103"/>
      <c r="AU60" s="90" t="n">
        <f aca="false">AS60+AN60</f>
        <v>2848.83438817043</v>
      </c>
      <c r="AW60" s="90" t="n">
        <f aca="false">AI60+AF60+AC60</f>
        <v>749129.490713296</v>
      </c>
      <c r="AX60" s="104"/>
    </row>
    <row r="61" customFormat="false" ht="12.75" hidden="false" customHeight="false" outlineLevel="0" collapsed="false">
      <c r="A61" s="94" t="n">
        <f aca="false">EDATE(A60,1)</f>
        <v>38384</v>
      </c>
      <c r="B61" s="95" t="n">
        <f aca="false">VLOOKUP(MONTH(A61),Volumes,3)</f>
        <v>10000</v>
      </c>
      <c r="C61" s="96"/>
      <c r="D61" s="97" t="n">
        <f aca="false">B61+C61</f>
        <v>10000</v>
      </c>
      <c r="E61" s="84" t="n">
        <f aca="false">IF(X61=0,0,IF(AND(X61=1,$H$3=1),D61*S61,IF($H$3=2,D61,"N/A")))</f>
        <v>280000</v>
      </c>
      <c r="F61" s="84" t="n">
        <f aca="false">E61*W61</f>
        <v>204746.166709582</v>
      </c>
      <c r="G61" s="32" t="n">
        <f aca="false">VLOOKUP($A61,Table,MATCH(G$4,Curves,0))</f>
        <v>3.154</v>
      </c>
      <c r="H61" s="98" t="n">
        <f aca="false">G61</f>
        <v>3.154</v>
      </c>
      <c r="I61" s="99" t="n">
        <f aca="false">H61</f>
        <v>3.154</v>
      </c>
      <c r="J61" s="32" t="n">
        <f aca="false">VLOOKUP($A61,Table,MATCH(J$4,Curves,0))</f>
        <v>-0.0115</v>
      </c>
      <c r="K61" s="98" t="n">
        <f aca="false">J61</f>
        <v>-0.0115</v>
      </c>
      <c r="L61" s="99" t="n">
        <f aca="false">K61</f>
        <v>-0.0115</v>
      </c>
      <c r="M61" s="32" t="n">
        <f aca="false">VLOOKUP($A61,Table,MATCH(M$4,Curves,0))</f>
        <v>0.01</v>
      </c>
      <c r="N61" s="98" t="n">
        <f aca="false">VLOOKUP($A61,Table,MATCH(N$4,Curves,0))</f>
        <v>0.0225</v>
      </c>
      <c r="O61" s="99" t="n">
        <f aca="false">N61</f>
        <v>0.0225</v>
      </c>
      <c r="P61" s="100"/>
      <c r="Q61" s="99" t="n">
        <f aca="false">O61+L61+I61</f>
        <v>3.165</v>
      </c>
      <c r="R61" s="100"/>
      <c r="S61" s="35" t="n">
        <f aca="false">A62-A61</f>
        <v>28</v>
      </c>
      <c r="T61" s="101" t="n">
        <f aca="false">CHOOSE(F$3,A62+24,A61)</f>
        <v>38436</v>
      </c>
      <c r="U61" s="35" t="n">
        <f aca="false">T61-C$3</f>
        <v>1662</v>
      </c>
      <c r="V61" s="32" t="n">
        <f aca="false">VLOOKUP($A61,Table,MATCH(V$4,Curves,0))</f>
        <v>0.069962053143676</v>
      </c>
      <c r="W61" s="102" t="n">
        <f aca="false">1/(1+CHOOSE(F$3,(V62+($K$3/10000))/2,(V61+($K$3/10000))/2))^(2*U61/365.25)</f>
        <v>0.731236309677079</v>
      </c>
      <c r="X61" s="35" t="n">
        <f aca="false">IF(AND(mthbeg&lt;=A61,mthend&gt;=A61),1,0)</f>
        <v>1</v>
      </c>
      <c r="Y61" s="35" t="n">
        <f aca="false">S61*X61</f>
        <v>28</v>
      </c>
      <c r="AA61" s="89" t="n">
        <f aca="false">F61*G61</f>
        <v>645769.409802022</v>
      </c>
      <c r="AB61" s="89" t="n">
        <f aca="false">$F61*H61</f>
        <v>645769.409802022</v>
      </c>
      <c r="AC61" s="89" t="n">
        <f aca="false">$F61*I61</f>
        <v>645769.409802022</v>
      </c>
      <c r="AD61" s="89" t="n">
        <f aca="false">$F61*J61</f>
        <v>-2354.58091716019</v>
      </c>
      <c r="AE61" s="89" t="n">
        <f aca="false">$F61*K61</f>
        <v>-2354.58091716019</v>
      </c>
      <c r="AF61" s="89" t="n">
        <f aca="false">$F61*L61</f>
        <v>-2354.58091716019</v>
      </c>
      <c r="AG61" s="89" t="n">
        <f aca="false">$F61*M61</f>
        <v>2047.46166709582</v>
      </c>
      <c r="AH61" s="89" t="n">
        <f aca="false">$F61*N61</f>
        <v>4606.7887509656</v>
      </c>
      <c r="AI61" s="89" t="n">
        <f aca="false">F61*O61</f>
        <v>4606.7887509656</v>
      </c>
      <c r="AJ61" s="93"/>
      <c r="AK61" s="89" t="n">
        <f aca="false">CHOOSE($G$3,AB61-AC61,AC61-AB61)</f>
        <v>0</v>
      </c>
      <c r="AL61" s="89" t="n">
        <f aca="false">CHOOSE($G$3,AE61-AF61,AF61-AE61)</f>
        <v>0</v>
      </c>
      <c r="AM61" s="89" t="n">
        <f aca="false">CHOOSE($G$3,AH61-AI61,AI61-AH61)</f>
        <v>0</v>
      </c>
      <c r="AN61" s="103" t="n">
        <f aca="false">SUM(AK61:AM61)</f>
        <v>0</v>
      </c>
      <c r="AP61" s="89" t="n">
        <f aca="false">CHOOSE($G$3,AA61-AB61,AB61-AA61)</f>
        <v>0</v>
      </c>
      <c r="AQ61" s="89" t="n">
        <f aca="false">CHOOSE($G$3,AD61-AE61,AE61-AD61)</f>
        <v>0</v>
      </c>
      <c r="AR61" s="89" t="n">
        <f aca="false">CHOOSE($G$3,AG61-AH61,AH61-AG61)</f>
        <v>2559.32708386977</v>
      </c>
      <c r="AS61" s="103" t="n">
        <f aca="false">AP61+AQ61+AR61</f>
        <v>2559.32708386977</v>
      </c>
      <c r="AT61" s="103"/>
      <c r="AU61" s="90" t="n">
        <f aca="false">AS61+AN61</f>
        <v>2559.32708386977</v>
      </c>
      <c r="AW61" s="90" t="n">
        <f aca="false">AI61+AF61+AC61</f>
        <v>648021.617635827</v>
      </c>
      <c r="AX61" s="104"/>
    </row>
    <row r="62" customFormat="false" ht="12.75" hidden="false" customHeight="false" outlineLevel="0" collapsed="false">
      <c r="A62" s="94" t="n">
        <f aca="false">EDATE(A61,1)</f>
        <v>38412</v>
      </c>
      <c r="B62" s="95" t="n">
        <f aca="false">VLOOKUP(MONTH(A62),Volumes,3)</f>
        <v>10000</v>
      </c>
      <c r="C62" s="96"/>
      <c r="D62" s="97" t="n">
        <f aca="false">B62+C62</f>
        <v>10000</v>
      </c>
      <c r="E62" s="84" t="n">
        <f aca="false">IF(X62=0,0,IF(AND(X62=1,$H$3=1),D62*S62,IF($H$3=2,D62,"N/A")))</f>
        <v>310000</v>
      </c>
      <c r="F62" s="84" t="n">
        <f aca="false">E62*W62</f>
        <v>225335.347246875</v>
      </c>
      <c r="G62" s="32" t="n">
        <f aca="false">VLOOKUP($A62,Table,MATCH(G$4,Curves,0))</f>
        <v>3.02</v>
      </c>
      <c r="H62" s="98" t="n">
        <f aca="false">G62</f>
        <v>3.02</v>
      </c>
      <c r="I62" s="99" t="n">
        <f aca="false">H62</f>
        <v>3.02</v>
      </c>
      <c r="J62" s="32" t="n">
        <f aca="false">VLOOKUP($A62,Table,MATCH(J$4,Curves,0))</f>
        <v>-0.0115</v>
      </c>
      <c r="K62" s="98" t="n">
        <f aca="false">J62</f>
        <v>-0.0115</v>
      </c>
      <c r="L62" s="99" t="n">
        <f aca="false">K62</f>
        <v>-0.0115</v>
      </c>
      <c r="M62" s="32" t="n">
        <f aca="false">VLOOKUP($A62,Table,MATCH(M$4,Curves,0))</f>
        <v>0.01</v>
      </c>
      <c r="N62" s="98" t="n">
        <f aca="false">VLOOKUP($A62,Table,MATCH(N$4,Curves,0))</f>
        <v>0.0225</v>
      </c>
      <c r="O62" s="99" t="n">
        <f aca="false">N62</f>
        <v>0.0225</v>
      </c>
      <c r="P62" s="100"/>
      <c r="Q62" s="99" t="n">
        <f aca="false">O62+L62+I62</f>
        <v>3.031</v>
      </c>
      <c r="R62" s="100"/>
      <c r="S62" s="35" t="n">
        <f aca="false">A63-A62</f>
        <v>31</v>
      </c>
      <c r="T62" s="101" t="n">
        <f aca="false">CHOOSE(F$3,A63+24,A62)</f>
        <v>38467</v>
      </c>
      <c r="U62" s="35" t="n">
        <f aca="false">T62-C$3</f>
        <v>1693</v>
      </c>
      <c r="V62" s="32" t="n">
        <f aca="false">VLOOKUP($A62,Table,MATCH(V$4,Curves,0))</f>
        <v>0.069987359665582</v>
      </c>
      <c r="W62" s="102" t="n">
        <f aca="false">1/(1+CHOOSE(F$3,(V63+($K$3/10000))/2,(V62+($K$3/10000))/2))^(2*U62/365.25)</f>
        <v>0.726888216925405</v>
      </c>
      <c r="X62" s="35" t="n">
        <f aca="false">IF(AND(mthbeg&lt;=A62,mthend&gt;=A62),1,0)</f>
        <v>1</v>
      </c>
      <c r="Y62" s="35" t="n">
        <f aca="false">S62*X62</f>
        <v>31</v>
      </c>
      <c r="AA62" s="89" t="n">
        <f aca="false">F62*G62</f>
        <v>680512.748685564</v>
      </c>
      <c r="AB62" s="89" t="n">
        <f aca="false">$F62*H62</f>
        <v>680512.748685564</v>
      </c>
      <c r="AC62" s="89" t="n">
        <f aca="false">$F62*I62</f>
        <v>680512.748685564</v>
      </c>
      <c r="AD62" s="89" t="n">
        <f aca="false">$F62*J62</f>
        <v>-2591.35649333907</v>
      </c>
      <c r="AE62" s="89" t="n">
        <f aca="false">$F62*K62</f>
        <v>-2591.35649333907</v>
      </c>
      <c r="AF62" s="89" t="n">
        <f aca="false">$F62*L62</f>
        <v>-2591.35649333907</v>
      </c>
      <c r="AG62" s="89" t="n">
        <f aca="false">$F62*M62</f>
        <v>2253.35347246875</v>
      </c>
      <c r="AH62" s="89" t="n">
        <f aca="false">$F62*N62</f>
        <v>5070.0453130547</v>
      </c>
      <c r="AI62" s="89" t="n">
        <f aca="false">F62*O62</f>
        <v>5070.0453130547</v>
      </c>
      <c r="AJ62" s="93"/>
      <c r="AK62" s="89" t="n">
        <f aca="false">CHOOSE($G$3,AB62-AC62,AC62-AB62)</f>
        <v>0</v>
      </c>
      <c r="AL62" s="89" t="n">
        <f aca="false">CHOOSE($G$3,AE62-AF62,AF62-AE62)</f>
        <v>0</v>
      </c>
      <c r="AM62" s="89" t="n">
        <f aca="false">CHOOSE($G$3,AH62-AI62,AI62-AH62)</f>
        <v>0</v>
      </c>
      <c r="AN62" s="103" t="n">
        <f aca="false">SUM(AK62:AM62)</f>
        <v>0</v>
      </c>
      <c r="AP62" s="89" t="n">
        <f aca="false">CHOOSE($G$3,AA62-AB62,AB62-AA62)</f>
        <v>0</v>
      </c>
      <c r="AQ62" s="89" t="n">
        <f aca="false">CHOOSE($G$3,AD62-AE62,AE62-AD62)</f>
        <v>0</v>
      </c>
      <c r="AR62" s="89" t="n">
        <f aca="false">CHOOSE($G$3,AG62-AH62,AH62-AG62)</f>
        <v>2816.69184058594</v>
      </c>
      <c r="AS62" s="103" t="n">
        <f aca="false">AP62+AQ62+AR62</f>
        <v>2816.69184058594</v>
      </c>
      <c r="AT62" s="103"/>
      <c r="AU62" s="90" t="n">
        <f aca="false">AS62+AN62</f>
        <v>2816.69184058594</v>
      </c>
      <c r="AW62" s="90" t="n">
        <f aca="false">AI62+AF62+AC62</f>
        <v>682991.43750528</v>
      </c>
      <c r="AX62" s="104"/>
    </row>
    <row r="63" customFormat="false" ht="12.75" hidden="false" customHeight="false" outlineLevel="0" collapsed="false">
      <c r="A63" s="94" t="n">
        <f aca="false">EDATE(A62,1)</f>
        <v>38443</v>
      </c>
      <c r="B63" s="95" t="n">
        <f aca="false">VLOOKUP(MONTH(A63),Volumes,3)</f>
        <v>10000</v>
      </c>
      <c r="C63" s="96"/>
      <c r="D63" s="97" t="n">
        <f aca="false">B63+C63</f>
        <v>10000</v>
      </c>
      <c r="E63" s="84" t="n">
        <f aca="false">IF(X63=0,0,IF(AND(X63=1,$H$3=1),D63*S63,IF($H$3=2,D63,"N/A")))</f>
        <v>300000</v>
      </c>
      <c r="F63" s="84" t="n">
        <f aca="false">E63*W63</f>
        <v>216810.552955393</v>
      </c>
      <c r="G63" s="32" t="n">
        <f aca="false">VLOOKUP($A63,Table,MATCH(G$4,Curves,0))</f>
        <v>2.886</v>
      </c>
      <c r="H63" s="98" t="n">
        <f aca="false">G63</f>
        <v>2.886</v>
      </c>
      <c r="I63" s="99" t="n">
        <f aca="false">H63</f>
        <v>2.886</v>
      </c>
      <c r="J63" s="32" t="n">
        <f aca="false">VLOOKUP($A63,Table,MATCH(J$4,Curves,0))</f>
        <v>0.001</v>
      </c>
      <c r="K63" s="98" t="n">
        <f aca="false">J63</f>
        <v>0.001</v>
      </c>
      <c r="L63" s="99" t="n">
        <f aca="false">K63</f>
        <v>0.001</v>
      </c>
      <c r="M63" s="32" t="n">
        <f aca="false">VLOOKUP($A63,Table,MATCH(M$4,Curves,0))</f>
        <v>0.01</v>
      </c>
      <c r="N63" s="98" t="n">
        <f aca="false">VLOOKUP($A63,Table,MATCH(N$4,Curves,0))</f>
        <v>0.0225</v>
      </c>
      <c r="O63" s="99" t="n">
        <f aca="false">N63</f>
        <v>0.0225</v>
      </c>
      <c r="P63" s="100"/>
      <c r="Q63" s="99" t="n">
        <f aca="false">O63+L63+I63</f>
        <v>2.9095</v>
      </c>
      <c r="R63" s="100"/>
      <c r="S63" s="35" t="n">
        <f aca="false">A64-A63</f>
        <v>30</v>
      </c>
      <c r="T63" s="101" t="n">
        <f aca="false">CHOOSE(F$3,A64+24,A63)</f>
        <v>38497</v>
      </c>
      <c r="U63" s="35" t="n">
        <f aca="false">T63-C$3</f>
        <v>1723</v>
      </c>
      <c r="V63" s="32" t="n">
        <f aca="false">VLOOKUP($A63,Table,MATCH(V$4,Curves,0))</f>
        <v>0.070015377600796</v>
      </c>
      <c r="W63" s="102" t="n">
        <f aca="false">1/(1+CHOOSE(F$3,(V64+($K$3/10000))/2,(V63+($K$3/10000))/2))^(2*U63/365.25)</f>
        <v>0.722701843184644</v>
      </c>
      <c r="X63" s="35" t="n">
        <f aca="false">IF(AND(mthbeg&lt;=A63,mthend&gt;=A63),1,0)</f>
        <v>1</v>
      </c>
      <c r="Y63" s="35" t="n">
        <f aca="false">S63*X63</f>
        <v>30</v>
      </c>
      <c r="AA63" s="89" t="n">
        <f aca="false">F63*G63</f>
        <v>625715.255829265</v>
      </c>
      <c r="AB63" s="89" t="n">
        <f aca="false">$F63*H63</f>
        <v>625715.255829265</v>
      </c>
      <c r="AC63" s="89" t="n">
        <f aca="false">$F63*I63</f>
        <v>625715.255829265</v>
      </c>
      <c r="AD63" s="89" t="n">
        <f aca="false">$F63*J63</f>
        <v>216.810552955393</v>
      </c>
      <c r="AE63" s="89" t="n">
        <f aca="false">$F63*K63</f>
        <v>216.810552955393</v>
      </c>
      <c r="AF63" s="89" t="n">
        <f aca="false">$F63*L63</f>
        <v>216.810552955393</v>
      </c>
      <c r="AG63" s="89" t="n">
        <f aca="false">$F63*M63</f>
        <v>2168.10552955393</v>
      </c>
      <c r="AH63" s="89" t="n">
        <f aca="false">$F63*N63</f>
        <v>4878.23744149634</v>
      </c>
      <c r="AI63" s="89" t="n">
        <f aca="false">F63*O63</f>
        <v>4878.23744149634</v>
      </c>
      <c r="AJ63" s="93"/>
      <c r="AK63" s="89" t="n">
        <f aca="false">CHOOSE($G$3,AB63-AC63,AC63-AB63)</f>
        <v>0</v>
      </c>
      <c r="AL63" s="89" t="n">
        <f aca="false">CHOOSE($G$3,AE63-AF63,AF63-AE63)</f>
        <v>0</v>
      </c>
      <c r="AM63" s="89" t="n">
        <f aca="false">CHOOSE($G$3,AH63-AI63,AI63-AH63)</f>
        <v>0</v>
      </c>
      <c r="AN63" s="103" t="n">
        <f aca="false">SUM(AK63:AM63)</f>
        <v>0</v>
      </c>
      <c r="AP63" s="89" t="n">
        <f aca="false">CHOOSE($G$3,AA63-AB63,AB63-AA63)</f>
        <v>0</v>
      </c>
      <c r="AQ63" s="89" t="n">
        <f aca="false">CHOOSE($G$3,AD63-AE63,AE63-AD63)</f>
        <v>0</v>
      </c>
      <c r="AR63" s="89" t="n">
        <f aca="false">CHOOSE($G$3,AG63-AH63,AH63-AG63)</f>
        <v>2710.13191194241</v>
      </c>
      <c r="AS63" s="103" t="n">
        <f aca="false">AP63+AQ63+AR63</f>
        <v>2710.13191194241</v>
      </c>
      <c r="AT63" s="103"/>
      <c r="AU63" s="90" t="n">
        <f aca="false">AS63+AN63</f>
        <v>2710.13191194241</v>
      </c>
      <c r="AW63" s="90" t="n">
        <f aca="false">AI63+AF63+AC63</f>
        <v>630810.303823716</v>
      </c>
      <c r="AX63" s="104"/>
    </row>
    <row r="64" customFormat="false" ht="12.75" hidden="false" customHeight="false" outlineLevel="0" collapsed="false">
      <c r="A64" s="94" t="n">
        <f aca="false">EDATE(A63,1)</f>
        <v>38473</v>
      </c>
      <c r="B64" s="95" t="n">
        <f aca="false">VLOOKUP(MONTH(A64),Volumes,3)</f>
        <v>10000</v>
      </c>
      <c r="C64" s="96"/>
      <c r="D64" s="97" t="n">
        <f aca="false">B64+C64</f>
        <v>10000</v>
      </c>
      <c r="E64" s="84" t="n">
        <f aca="false">IF(X64=0,0,IF(AND(X64=1,$H$3=1),D64*S64,IF($H$3=2,D64,"N/A")))</f>
        <v>310000</v>
      </c>
      <c r="F64" s="84" t="n">
        <f aca="false">E64*W64</f>
        <v>222703.3815411</v>
      </c>
      <c r="G64" s="32" t="n">
        <f aca="false">VLOOKUP($A64,Table,MATCH(G$4,Curves,0))</f>
        <v>2.873</v>
      </c>
      <c r="H64" s="98" t="n">
        <f aca="false">G64</f>
        <v>2.873</v>
      </c>
      <c r="I64" s="99" t="n">
        <f aca="false">H64</f>
        <v>2.873</v>
      </c>
      <c r="J64" s="32" t="n">
        <f aca="false">VLOOKUP($A64,Table,MATCH(J$4,Curves,0))</f>
        <v>0.001</v>
      </c>
      <c r="K64" s="98" t="n">
        <f aca="false">J64</f>
        <v>0.001</v>
      </c>
      <c r="L64" s="99" t="n">
        <f aca="false">K64</f>
        <v>0.001</v>
      </c>
      <c r="M64" s="32" t="n">
        <f aca="false">VLOOKUP($A64,Table,MATCH(M$4,Curves,0))</f>
        <v>0.01</v>
      </c>
      <c r="N64" s="98" t="n">
        <f aca="false">VLOOKUP($A64,Table,MATCH(N$4,Curves,0))</f>
        <v>0.0225</v>
      </c>
      <c r="O64" s="99" t="n">
        <f aca="false">N64</f>
        <v>0.0225</v>
      </c>
      <c r="P64" s="100"/>
      <c r="Q64" s="99" t="n">
        <f aca="false">O64+L64+I64</f>
        <v>2.8965</v>
      </c>
      <c r="R64" s="100"/>
      <c r="S64" s="35" t="n">
        <f aca="false">A65-A64</f>
        <v>31</v>
      </c>
      <c r="T64" s="101" t="n">
        <f aca="false">CHOOSE(F$3,A65+24,A64)</f>
        <v>38528</v>
      </c>
      <c r="U64" s="35" t="n">
        <f aca="false">T64-C$3</f>
        <v>1754</v>
      </c>
      <c r="V64" s="32" t="n">
        <f aca="false">VLOOKUP($A64,Table,MATCH(V$4,Curves,0))</f>
        <v>0.070042491731895</v>
      </c>
      <c r="W64" s="102" t="n">
        <f aca="false">1/(1+CHOOSE(F$3,(V65+($K$3/10000))/2,(V64+($K$3/10000))/2))^(2*U64/365.25)</f>
        <v>0.718398004971289</v>
      </c>
      <c r="X64" s="35" t="n">
        <f aca="false">IF(AND(mthbeg&lt;=A64,mthend&gt;=A64),1,0)</f>
        <v>1</v>
      </c>
      <c r="Y64" s="35" t="n">
        <f aca="false">S64*X64</f>
        <v>31</v>
      </c>
      <c r="AA64" s="89" t="n">
        <f aca="false">F64*G64</f>
        <v>639826.815167579</v>
      </c>
      <c r="AB64" s="89" t="n">
        <f aca="false">$F64*H64</f>
        <v>639826.815167579</v>
      </c>
      <c r="AC64" s="89" t="n">
        <f aca="false">$F64*I64</f>
        <v>639826.815167579</v>
      </c>
      <c r="AD64" s="89" t="n">
        <f aca="false">$F64*J64</f>
        <v>222.7033815411</v>
      </c>
      <c r="AE64" s="89" t="n">
        <f aca="false">$F64*K64</f>
        <v>222.7033815411</v>
      </c>
      <c r="AF64" s="89" t="n">
        <f aca="false">$F64*L64</f>
        <v>222.7033815411</v>
      </c>
      <c r="AG64" s="89" t="n">
        <f aca="false">$F64*M64</f>
        <v>2227.033815411</v>
      </c>
      <c r="AH64" s="89" t="n">
        <f aca="false">$F64*N64</f>
        <v>5010.82608467474</v>
      </c>
      <c r="AI64" s="89" t="n">
        <f aca="false">F64*O64</f>
        <v>5010.82608467474</v>
      </c>
      <c r="AJ64" s="93"/>
      <c r="AK64" s="89" t="n">
        <f aca="false">CHOOSE($G$3,AB64-AC64,AC64-AB64)</f>
        <v>0</v>
      </c>
      <c r="AL64" s="89" t="n">
        <f aca="false">CHOOSE($G$3,AE64-AF64,AF64-AE64)</f>
        <v>0</v>
      </c>
      <c r="AM64" s="89" t="n">
        <f aca="false">CHOOSE($G$3,AH64-AI64,AI64-AH64)</f>
        <v>0</v>
      </c>
      <c r="AN64" s="103" t="n">
        <f aca="false">SUM(AK64:AM64)</f>
        <v>0</v>
      </c>
      <c r="AP64" s="89" t="n">
        <f aca="false">CHOOSE($G$3,AA64-AB64,AB64-AA64)</f>
        <v>0</v>
      </c>
      <c r="AQ64" s="89" t="n">
        <f aca="false">CHOOSE($G$3,AD64-AE64,AE64-AD64)</f>
        <v>0</v>
      </c>
      <c r="AR64" s="89" t="n">
        <f aca="false">CHOOSE($G$3,AG64-AH64,AH64-AG64)</f>
        <v>2783.79226926374</v>
      </c>
      <c r="AS64" s="103" t="n">
        <f aca="false">AP64+AQ64+AR64</f>
        <v>2783.79226926374</v>
      </c>
      <c r="AT64" s="103"/>
      <c r="AU64" s="90" t="n">
        <f aca="false">AS64+AN64</f>
        <v>2783.79226926374</v>
      </c>
      <c r="AW64" s="90" t="n">
        <f aca="false">AI64+AF64+AC64</f>
        <v>645060.344633795</v>
      </c>
      <c r="AX64" s="104"/>
    </row>
    <row r="65" customFormat="false" ht="12.75" hidden="false" customHeight="false" outlineLevel="0" collapsed="false">
      <c r="A65" s="94" t="n">
        <f aca="false">EDATE(A64,1)</f>
        <v>38504</v>
      </c>
      <c r="B65" s="95" t="n">
        <f aca="false">VLOOKUP(MONTH(A65),Volumes,3)</f>
        <v>10000</v>
      </c>
      <c r="C65" s="96"/>
      <c r="D65" s="97" t="n">
        <f aca="false">B65+C65</f>
        <v>10000</v>
      </c>
      <c r="E65" s="84" t="n">
        <f aca="false">IF(X65=0,0,IF(AND(X65=1,$H$3=1),D65*S65,IF($H$3=2,D65,"N/A")))</f>
        <v>300000</v>
      </c>
      <c r="F65" s="84" t="n">
        <f aca="false">E65*W65</f>
        <v>214276.284458641</v>
      </c>
      <c r="G65" s="32" t="n">
        <f aca="false">VLOOKUP($A65,Table,MATCH(G$4,Curves,0))</f>
        <v>2.907</v>
      </c>
      <c r="H65" s="98" t="n">
        <f aca="false">G65</f>
        <v>2.907</v>
      </c>
      <c r="I65" s="99" t="n">
        <f aca="false">H65</f>
        <v>2.907</v>
      </c>
      <c r="J65" s="32" t="n">
        <f aca="false">VLOOKUP($A65,Table,MATCH(J$4,Curves,0))</f>
        <v>0.001</v>
      </c>
      <c r="K65" s="98" t="n">
        <f aca="false">J65</f>
        <v>0.001</v>
      </c>
      <c r="L65" s="99" t="n">
        <f aca="false">K65</f>
        <v>0.001</v>
      </c>
      <c r="M65" s="32" t="n">
        <f aca="false">VLOOKUP($A65,Table,MATCH(M$4,Curves,0))</f>
        <v>0.01</v>
      </c>
      <c r="N65" s="98" t="n">
        <f aca="false">VLOOKUP($A65,Table,MATCH(N$4,Curves,0))</f>
        <v>0.0225</v>
      </c>
      <c r="O65" s="99" t="n">
        <f aca="false">N65</f>
        <v>0.0225</v>
      </c>
      <c r="P65" s="100"/>
      <c r="Q65" s="99" t="n">
        <f aca="false">O65+L65+I65</f>
        <v>2.9305</v>
      </c>
      <c r="R65" s="100"/>
      <c r="S65" s="35" t="n">
        <f aca="false">A66-A65</f>
        <v>30</v>
      </c>
      <c r="T65" s="101" t="n">
        <f aca="false">CHOOSE(F$3,A66+24,A65)</f>
        <v>38558</v>
      </c>
      <c r="U65" s="35" t="n">
        <f aca="false">T65-C$3</f>
        <v>1784</v>
      </c>
      <c r="V65" s="32" t="n">
        <f aca="false">VLOOKUP($A65,Table,MATCH(V$4,Curves,0))</f>
        <v>0.07007050966762</v>
      </c>
      <c r="W65" s="102" t="n">
        <f aca="false">1/(1+CHOOSE(F$3,(V66+($K$3/10000))/2,(V65+($K$3/10000))/2))^(2*U65/365.25)</f>
        <v>0.714254281528802</v>
      </c>
      <c r="X65" s="35" t="n">
        <f aca="false">IF(AND(mthbeg&lt;=A65,mthend&gt;=A65),1,0)</f>
        <v>1</v>
      </c>
      <c r="Y65" s="35" t="n">
        <f aca="false">S65*X65</f>
        <v>30</v>
      </c>
      <c r="AA65" s="89" t="n">
        <f aca="false">F65*G65</f>
        <v>622901.158921269</v>
      </c>
      <c r="AB65" s="89" t="n">
        <f aca="false">$F65*H65</f>
        <v>622901.158921269</v>
      </c>
      <c r="AC65" s="89" t="n">
        <f aca="false">$F65*I65</f>
        <v>622901.158921269</v>
      </c>
      <c r="AD65" s="89" t="n">
        <f aca="false">$F65*J65</f>
        <v>214.276284458641</v>
      </c>
      <c r="AE65" s="89" t="n">
        <f aca="false">$F65*K65</f>
        <v>214.276284458641</v>
      </c>
      <c r="AF65" s="89" t="n">
        <f aca="false">$F65*L65</f>
        <v>214.276284458641</v>
      </c>
      <c r="AG65" s="89" t="n">
        <f aca="false">$F65*M65</f>
        <v>2142.76284458641</v>
      </c>
      <c r="AH65" s="89" t="n">
        <f aca="false">$F65*N65</f>
        <v>4821.21640031942</v>
      </c>
      <c r="AI65" s="89" t="n">
        <f aca="false">F65*O65</f>
        <v>4821.21640031942</v>
      </c>
      <c r="AJ65" s="93"/>
      <c r="AK65" s="89" t="n">
        <f aca="false">CHOOSE($G$3,AB65-AC65,AC65-AB65)</f>
        <v>0</v>
      </c>
      <c r="AL65" s="89" t="n">
        <f aca="false">CHOOSE($G$3,AE65-AF65,AF65-AE65)</f>
        <v>0</v>
      </c>
      <c r="AM65" s="89" t="n">
        <f aca="false">CHOOSE($G$3,AH65-AI65,AI65-AH65)</f>
        <v>0</v>
      </c>
      <c r="AN65" s="103" t="n">
        <f aca="false">SUM(AK65:AM65)</f>
        <v>0</v>
      </c>
      <c r="AP65" s="89" t="n">
        <f aca="false">CHOOSE($G$3,AA65-AB65,AB65-AA65)</f>
        <v>0</v>
      </c>
      <c r="AQ65" s="89" t="n">
        <f aca="false">CHOOSE($G$3,AD65-AE65,AE65-AD65)</f>
        <v>0</v>
      </c>
      <c r="AR65" s="89" t="n">
        <f aca="false">CHOOSE($G$3,AG65-AH65,AH65-AG65)</f>
        <v>2678.45355573301</v>
      </c>
      <c r="AS65" s="103" t="n">
        <f aca="false">AP65+AQ65+AR65</f>
        <v>2678.45355573301</v>
      </c>
      <c r="AT65" s="103"/>
      <c r="AU65" s="90" t="n">
        <f aca="false">AS65+AN65</f>
        <v>2678.45355573301</v>
      </c>
      <c r="AW65" s="90" t="n">
        <f aca="false">AI65+AF65+AC65</f>
        <v>627936.651606047</v>
      </c>
      <c r="AX65" s="104"/>
    </row>
    <row r="66" customFormat="false" ht="12.75" hidden="false" customHeight="false" outlineLevel="0" collapsed="false">
      <c r="A66" s="94" t="n">
        <f aca="false">EDATE(A65,1)</f>
        <v>38534</v>
      </c>
      <c r="B66" s="95" t="n">
        <f aca="false">VLOOKUP(MONTH(A66),Volumes,3)</f>
        <v>10000</v>
      </c>
      <c r="C66" s="96"/>
      <c r="D66" s="97" t="n">
        <f aca="false">B66+C66</f>
        <v>10000</v>
      </c>
      <c r="E66" s="84" t="n">
        <f aca="false">IF(X66=0,0,IF(AND(X66=1,$H$3=1),D66*S66,IF($H$3=2,D66,"N/A")))</f>
        <v>310000</v>
      </c>
      <c r="F66" s="84" t="n">
        <f aca="false">E66*W66</f>
        <v>220098.243295348</v>
      </c>
      <c r="G66" s="32" t="n">
        <f aca="false">VLOOKUP($A66,Table,MATCH(G$4,Curves,0))</f>
        <v>2.919</v>
      </c>
      <c r="H66" s="98" t="n">
        <f aca="false">G66</f>
        <v>2.919</v>
      </c>
      <c r="I66" s="99" t="n">
        <f aca="false">H66</f>
        <v>2.919</v>
      </c>
      <c r="J66" s="32" t="n">
        <f aca="false">VLOOKUP($A66,Table,MATCH(J$4,Curves,0))</f>
        <v>0.001</v>
      </c>
      <c r="K66" s="98" t="n">
        <f aca="false">J66</f>
        <v>0.001</v>
      </c>
      <c r="L66" s="99" t="n">
        <f aca="false">K66</f>
        <v>0.001</v>
      </c>
      <c r="M66" s="32" t="n">
        <f aca="false">VLOOKUP($A66,Table,MATCH(M$4,Curves,0))</f>
        <v>0.01</v>
      </c>
      <c r="N66" s="98" t="n">
        <f aca="false">VLOOKUP($A66,Table,MATCH(N$4,Curves,0))</f>
        <v>0.0225</v>
      </c>
      <c r="O66" s="99" t="n">
        <f aca="false">N66</f>
        <v>0.0225</v>
      </c>
      <c r="P66" s="100"/>
      <c r="Q66" s="99" t="n">
        <f aca="false">O66+L66+I66</f>
        <v>2.9425</v>
      </c>
      <c r="R66" s="100"/>
      <c r="S66" s="35" t="n">
        <f aca="false">A67-A66</f>
        <v>31</v>
      </c>
      <c r="T66" s="101" t="n">
        <f aca="false">CHOOSE(F$3,A67+24,A66)</f>
        <v>38589</v>
      </c>
      <c r="U66" s="35" t="n">
        <f aca="false">T66-C$3</f>
        <v>1815</v>
      </c>
      <c r="V66" s="32" t="n">
        <f aca="false">VLOOKUP($A66,Table,MATCH(V$4,Curves,0))</f>
        <v>0.070097623799213</v>
      </c>
      <c r="W66" s="102" t="n">
        <f aca="false">1/(1+CHOOSE(F$3,(V67+($K$3/10000))/2,(V66+($K$3/10000))/2))^(2*U66/365.25)</f>
        <v>0.709994333210801</v>
      </c>
      <c r="X66" s="35" t="n">
        <f aca="false">IF(AND(mthbeg&lt;=A66,mthend&gt;=A66),1,0)</f>
        <v>1</v>
      </c>
      <c r="Y66" s="35" t="n">
        <f aca="false">S66*X66</f>
        <v>31</v>
      </c>
      <c r="AA66" s="89" t="n">
        <f aca="false">F66*G66</f>
        <v>642466.772179122</v>
      </c>
      <c r="AB66" s="89" t="n">
        <f aca="false">$F66*H66</f>
        <v>642466.772179122</v>
      </c>
      <c r="AC66" s="89" t="n">
        <f aca="false">$F66*I66</f>
        <v>642466.772179122</v>
      </c>
      <c r="AD66" s="89" t="n">
        <f aca="false">$F66*J66</f>
        <v>220.098243295348</v>
      </c>
      <c r="AE66" s="89" t="n">
        <f aca="false">$F66*K66</f>
        <v>220.098243295348</v>
      </c>
      <c r="AF66" s="89" t="n">
        <f aca="false">$F66*L66</f>
        <v>220.098243295348</v>
      </c>
      <c r="AG66" s="89" t="n">
        <f aca="false">$F66*M66</f>
        <v>2200.98243295348</v>
      </c>
      <c r="AH66" s="89" t="n">
        <f aca="false">$F66*N66</f>
        <v>4952.21047414534</v>
      </c>
      <c r="AI66" s="89" t="n">
        <f aca="false">F66*O66</f>
        <v>4952.21047414534</v>
      </c>
      <c r="AJ66" s="93"/>
      <c r="AK66" s="89" t="n">
        <f aca="false">CHOOSE($G$3,AB66-AC66,AC66-AB66)</f>
        <v>0</v>
      </c>
      <c r="AL66" s="89" t="n">
        <f aca="false">CHOOSE($G$3,AE66-AF66,AF66-AE66)</f>
        <v>0</v>
      </c>
      <c r="AM66" s="89" t="n">
        <f aca="false">CHOOSE($G$3,AH66-AI66,AI66-AH66)</f>
        <v>0</v>
      </c>
      <c r="AN66" s="103" t="n">
        <f aca="false">SUM(AK66:AM66)</f>
        <v>0</v>
      </c>
      <c r="AP66" s="89" t="n">
        <f aca="false">CHOOSE($G$3,AA66-AB66,AB66-AA66)</f>
        <v>0</v>
      </c>
      <c r="AQ66" s="89" t="n">
        <f aca="false">CHOOSE($G$3,AD66-AE66,AE66-AD66)</f>
        <v>0</v>
      </c>
      <c r="AR66" s="89" t="n">
        <f aca="false">CHOOSE($G$3,AG66-AH66,AH66-AG66)</f>
        <v>2751.22804119185</v>
      </c>
      <c r="AS66" s="103" t="n">
        <f aca="false">AP66+AQ66+AR66</f>
        <v>2751.22804119185</v>
      </c>
      <c r="AT66" s="103"/>
      <c r="AU66" s="90" t="n">
        <f aca="false">AS66+AN66</f>
        <v>2751.22804119185</v>
      </c>
      <c r="AW66" s="90" t="n">
        <f aca="false">AI66+AF66+AC66</f>
        <v>647639.080896562</v>
      </c>
      <c r="AX66" s="104"/>
    </row>
    <row r="67" customFormat="false" ht="12.75" hidden="false" customHeight="false" outlineLevel="0" collapsed="false">
      <c r="A67" s="94" t="n">
        <f aca="false">EDATE(A66,1)</f>
        <v>38565</v>
      </c>
      <c r="B67" s="95" t="n">
        <f aca="false">VLOOKUP(MONTH(A67),Volumes,3)</f>
        <v>10000</v>
      </c>
      <c r="C67" s="96"/>
      <c r="D67" s="97" t="n">
        <f aca="false">B67+C67</f>
        <v>10000</v>
      </c>
      <c r="E67" s="84" t="n">
        <f aca="false">IF(X67=0,0,IF(AND(X67=1,$H$3=1),D67*S67,IF($H$3=2,D67,"N/A")))</f>
        <v>310000</v>
      </c>
      <c r="F67" s="84" t="n">
        <f aca="false">E67*W67</f>
        <v>218788.43701557</v>
      </c>
      <c r="G67" s="32" t="n">
        <f aca="false">VLOOKUP($A67,Table,MATCH(G$4,Curves,0))</f>
        <v>2.94</v>
      </c>
      <c r="H67" s="98" t="n">
        <f aca="false">G67</f>
        <v>2.94</v>
      </c>
      <c r="I67" s="99" t="n">
        <f aca="false">H67</f>
        <v>2.94</v>
      </c>
      <c r="J67" s="32" t="n">
        <f aca="false">VLOOKUP($A67,Table,MATCH(J$4,Curves,0))</f>
        <v>0.001</v>
      </c>
      <c r="K67" s="98" t="n">
        <f aca="false">J67</f>
        <v>0.001</v>
      </c>
      <c r="L67" s="99" t="n">
        <f aca="false">K67</f>
        <v>0.001</v>
      </c>
      <c r="M67" s="32" t="n">
        <f aca="false">VLOOKUP($A67,Table,MATCH(M$4,Curves,0))</f>
        <v>0.01</v>
      </c>
      <c r="N67" s="98" t="n">
        <f aca="false">VLOOKUP($A67,Table,MATCH(N$4,Curves,0))</f>
        <v>0.0225</v>
      </c>
      <c r="O67" s="99" t="n">
        <f aca="false">N67</f>
        <v>0.0225</v>
      </c>
      <c r="P67" s="100"/>
      <c r="Q67" s="99" t="n">
        <f aca="false">O67+L67+I67</f>
        <v>2.9635</v>
      </c>
      <c r="R67" s="100"/>
      <c r="S67" s="35" t="n">
        <f aca="false">A68-A67</f>
        <v>31</v>
      </c>
      <c r="T67" s="101" t="n">
        <f aca="false">CHOOSE(F$3,A68+24,A67)</f>
        <v>38620</v>
      </c>
      <c r="U67" s="35" t="n">
        <f aca="false">T67-C$3</f>
        <v>1846</v>
      </c>
      <c r="V67" s="32" t="n">
        <f aca="false">VLOOKUP($A67,Table,MATCH(V$4,Curves,0))</f>
        <v>0.070125641735448</v>
      </c>
      <c r="W67" s="102" t="n">
        <f aca="false">1/(1+CHOOSE(F$3,(V68+($K$3/10000))/2,(V67+($K$3/10000))/2))^(2*U67/365.25)</f>
        <v>0.705769151663129</v>
      </c>
      <c r="X67" s="35" t="n">
        <f aca="false">IF(AND(mthbeg&lt;=A67,mthend&gt;=A67),1,0)</f>
        <v>1</v>
      </c>
      <c r="Y67" s="35" t="n">
        <f aca="false">S67*X67</f>
        <v>31</v>
      </c>
      <c r="AA67" s="89" t="n">
        <f aca="false">F67*G67</f>
        <v>643238.004825775</v>
      </c>
      <c r="AB67" s="89" t="n">
        <f aca="false">$F67*H67</f>
        <v>643238.004825775</v>
      </c>
      <c r="AC67" s="89" t="n">
        <f aca="false">$F67*I67</f>
        <v>643238.004825775</v>
      </c>
      <c r="AD67" s="89" t="n">
        <f aca="false">$F67*J67</f>
        <v>218.78843701557</v>
      </c>
      <c r="AE67" s="89" t="n">
        <f aca="false">$F67*K67</f>
        <v>218.78843701557</v>
      </c>
      <c r="AF67" s="89" t="n">
        <f aca="false">$F67*L67</f>
        <v>218.78843701557</v>
      </c>
      <c r="AG67" s="89" t="n">
        <f aca="false">$F67*M67</f>
        <v>2187.8843701557</v>
      </c>
      <c r="AH67" s="89" t="n">
        <f aca="false">$F67*N67</f>
        <v>4922.73983285032</v>
      </c>
      <c r="AI67" s="89" t="n">
        <f aca="false">F67*O67</f>
        <v>4922.73983285032</v>
      </c>
      <c r="AJ67" s="93"/>
      <c r="AK67" s="89" t="n">
        <f aca="false">CHOOSE($G$3,AB67-AC67,AC67-AB67)</f>
        <v>0</v>
      </c>
      <c r="AL67" s="89" t="n">
        <f aca="false">CHOOSE($G$3,AE67-AF67,AF67-AE67)</f>
        <v>0</v>
      </c>
      <c r="AM67" s="89" t="n">
        <f aca="false">CHOOSE($G$3,AH67-AI67,AI67-AH67)</f>
        <v>0</v>
      </c>
      <c r="AN67" s="103" t="n">
        <f aca="false">SUM(AK67:AM67)</f>
        <v>0</v>
      </c>
      <c r="AP67" s="89" t="n">
        <f aca="false">CHOOSE($G$3,AA67-AB67,AB67-AA67)</f>
        <v>0</v>
      </c>
      <c r="AQ67" s="89" t="n">
        <f aca="false">CHOOSE($G$3,AD67-AE67,AE67-AD67)</f>
        <v>0</v>
      </c>
      <c r="AR67" s="89" t="n">
        <f aca="false">CHOOSE($G$3,AG67-AH67,AH67-AG67)</f>
        <v>2734.85546269462</v>
      </c>
      <c r="AS67" s="103" t="n">
        <f aca="false">AP67+AQ67+AR67</f>
        <v>2734.85546269462</v>
      </c>
      <c r="AT67" s="103"/>
      <c r="AU67" s="90" t="n">
        <f aca="false">AS67+AN67</f>
        <v>2734.85546269462</v>
      </c>
      <c r="AW67" s="90" t="n">
        <f aca="false">AI67+AF67+AC67</f>
        <v>648379.533095641</v>
      </c>
      <c r="AX67" s="104"/>
    </row>
    <row r="68" customFormat="false" ht="12.75" hidden="false" customHeight="false" outlineLevel="0" collapsed="false">
      <c r="A68" s="94" t="n">
        <f aca="false">EDATE(A67,1)</f>
        <v>38596</v>
      </c>
      <c r="B68" s="95" t="n">
        <f aca="false">VLOOKUP(MONTH(A68),Volumes,3)</f>
        <v>10000</v>
      </c>
      <c r="C68" s="96"/>
      <c r="D68" s="97" t="n">
        <f aca="false">B68+C68</f>
        <v>10000</v>
      </c>
      <c r="E68" s="84" t="n">
        <f aca="false">IF(X68=0,0,IF(AND(X68=1,$H$3=1),D68*S68,IF($H$3=2,D68,"N/A")))</f>
        <v>300000</v>
      </c>
      <c r="F68" s="84" t="n">
        <f aca="false">E68*W68</f>
        <v>210514.40492683</v>
      </c>
      <c r="G68" s="32" t="n">
        <f aca="false">VLOOKUP($A68,Table,MATCH(G$4,Curves,0))</f>
        <v>2.965</v>
      </c>
      <c r="H68" s="98" t="n">
        <f aca="false">G68</f>
        <v>2.965</v>
      </c>
      <c r="I68" s="99" t="n">
        <f aca="false">H68</f>
        <v>2.965</v>
      </c>
      <c r="J68" s="32" t="n">
        <f aca="false">VLOOKUP($A68,Table,MATCH(J$4,Curves,0))</f>
        <v>0.001</v>
      </c>
      <c r="K68" s="98" t="n">
        <f aca="false">J68</f>
        <v>0.001</v>
      </c>
      <c r="L68" s="99" t="n">
        <f aca="false">K68</f>
        <v>0.001</v>
      </c>
      <c r="M68" s="32" t="n">
        <f aca="false">VLOOKUP($A68,Table,MATCH(M$4,Curves,0))</f>
        <v>0.01</v>
      </c>
      <c r="N68" s="98" t="n">
        <f aca="false">VLOOKUP($A68,Table,MATCH(N$4,Curves,0))</f>
        <v>0.0225</v>
      </c>
      <c r="O68" s="99" t="n">
        <f aca="false">N68</f>
        <v>0.0225</v>
      </c>
      <c r="P68" s="100"/>
      <c r="Q68" s="99" t="n">
        <f aca="false">O68+L68+I68</f>
        <v>2.9885</v>
      </c>
      <c r="R68" s="100"/>
      <c r="S68" s="35" t="n">
        <f aca="false">A69-A68</f>
        <v>30</v>
      </c>
      <c r="T68" s="101" t="n">
        <f aca="false">CHOOSE(F$3,A69+24,A68)</f>
        <v>38650</v>
      </c>
      <c r="U68" s="35" t="n">
        <f aca="false">T68-C$3</f>
        <v>1876</v>
      </c>
      <c r="V68" s="32" t="n">
        <f aca="false">VLOOKUP($A68,Table,MATCH(V$4,Curves,0))</f>
        <v>0.070150003019792</v>
      </c>
      <c r="W68" s="102" t="n">
        <f aca="false">1/(1+CHOOSE(F$3,(V69+($K$3/10000))/2,(V68+($K$3/10000))/2))^(2*U68/365.25)</f>
        <v>0.701714683089432</v>
      </c>
      <c r="X68" s="35" t="n">
        <f aca="false">IF(AND(mthbeg&lt;=A68,mthend&gt;=A68),1,0)</f>
        <v>1</v>
      </c>
      <c r="Y68" s="35" t="n">
        <f aca="false">S68*X68</f>
        <v>30</v>
      </c>
      <c r="AA68" s="89" t="n">
        <f aca="false">F68*G68</f>
        <v>624175.21060805</v>
      </c>
      <c r="AB68" s="89" t="n">
        <f aca="false">$F68*H68</f>
        <v>624175.21060805</v>
      </c>
      <c r="AC68" s="89" t="n">
        <f aca="false">$F68*I68</f>
        <v>624175.21060805</v>
      </c>
      <c r="AD68" s="89" t="n">
        <f aca="false">$F68*J68</f>
        <v>210.51440492683</v>
      </c>
      <c r="AE68" s="89" t="n">
        <f aca="false">$F68*K68</f>
        <v>210.51440492683</v>
      </c>
      <c r="AF68" s="89" t="n">
        <f aca="false">$F68*L68</f>
        <v>210.51440492683</v>
      </c>
      <c r="AG68" s="89" t="n">
        <f aca="false">$F68*M68</f>
        <v>2105.1440492683</v>
      </c>
      <c r="AH68" s="89" t="n">
        <f aca="false">$F68*N68</f>
        <v>4736.57411085367</v>
      </c>
      <c r="AI68" s="89" t="n">
        <f aca="false">F68*O68</f>
        <v>4736.57411085367</v>
      </c>
      <c r="AJ68" s="93"/>
      <c r="AK68" s="89" t="n">
        <f aca="false">CHOOSE($G$3,AB68-AC68,AC68-AB68)</f>
        <v>0</v>
      </c>
      <c r="AL68" s="89" t="n">
        <f aca="false">CHOOSE($G$3,AE68-AF68,AF68-AE68)</f>
        <v>0</v>
      </c>
      <c r="AM68" s="89" t="n">
        <f aca="false">CHOOSE($G$3,AH68-AI68,AI68-AH68)</f>
        <v>0</v>
      </c>
      <c r="AN68" s="103" t="n">
        <f aca="false">SUM(AK68:AM68)</f>
        <v>0</v>
      </c>
      <c r="AP68" s="89" t="n">
        <f aca="false">CHOOSE($G$3,AA68-AB68,AB68-AA68)</f>
        <v>0</v>
      </c>
      <c r="AQ68" s="89" t="n">
        <f aca="false">CHOOSE($G$3,AD68-AE68,AE68-AD68)</f>
        <v>0</v>
      </c>
      <c r="AR68" s="89" t="n">
        <f aca="false">CHOOSE($G$3,AG68-AH68,AH68-AG68)</f>
        <v>2631.43006158537</v>
      </c>
      <c r="AS68" s="103" t="n">
        <f aca="false">AP68+AQ68+AR68</f>
        <v>2631.43006158537</v>
      </c>
      <c r="AT68" s="103"/>
      <c r="AU68" s="90" t="n">
        <f aca="false">AS68+AN68</f>
        <v>2631.43006158537</v>
      </c>
      <c r="AW68" s="90" t="n">
        <f aca="false">AI68+AF68+AC68</f>
        <v>629122.29912383</v>
      </c>
      <c r="AX68" s="104"/>
    </row>
    <row r="69" customFormat="false" ht="12.75" hidden="false" customHeight="false" outlineLevel="0" collapsed="false">
      <c r="A69" s="94" t="n">
        <f aca="false">EDATE(A68,1)</f>
        <v>38626</v>
      </c>
      <c r="B69" s="95" t="n">
        <f aca="false">VLOOKUP(MONTH(A69),Volumes,3)</f>
        <v>10000</v>
      </c>
      <c r="C69" s="96"/>
      <c r="D69" s="97" t="n">
        <f aca="false">B69+C69</f>
        <v>10000</v>
      </c>
      <c r="E69" s="84" t="n">
        <f aca="false">IF(X69=0,0,IF(AND(X69=1,$H$3=1),D69*S69,IF($H$3=2,D69,"N/A")))</f>
        <v>310000</v>
      </c>
      <c r="F69" s="84" t="n">
        <f aca="false">E69*W69</f>
        <v>216239.641705972</v>
      </c>
      <c r="G69" s="32" t="n">
        <f aca="false">VLOOKUP($A69,Table,MATCH(G$4,Curves,0))</f>
        <v>2.978</v>
      </c>
      <c r="H69" s="98" t="n">
        <f aca="false">G69</f>
        <v>2.978</v>
      </c>
      <c r="I69" s="99" t="n">
        <f aca="false">H69</f>
        <v>2.978</v>
      </c>
      <c r="J69" s="32" t="n">
        <f aca="false">VLOOKUP($A69,Table,MATCH(J$4,Curves,0))</f>
        <v>0.001</v>
      </c>
      <c r="K69" s="98" t="n">
        <f aca="false">J69</f>
        <v>0.001</v>
      </c>
      <c r="L69" s="99" t="n">
        <f aca="false">K69</f>
        <v>0.001</v>
      </c>
      <c r="M69" s="32" t="n">
        <f aca="false">VLOOKUP($A69,Table,MATCH(M$4,Curves,0))</f>
        <v>0.01</v>
      </c>
      <c r="N69" s="98" t="n">
        <f aca="false">VLOOKUP($A69,Table,MATCH(N$4,Curves,0))</f>
        <v>0.0225</v>
      </c>
      <c r="O69" s="99" t="n">
        <f aca="false">N69</f>
        <v>0.0225</v>
      </c>
      <c r="P69" s="100"/>
      <c r="Q69" s="99" t="n">
        <f aca="false">O69+L69+I69</f>
        <v>3.0015</v>
      </c>
      <c r="R69" s="100"/>
      <c r="S69" s="35" t="n">
        <f aca="false">A70-A69</f>
        <v>31</v>
      </c>
      <c r="T69" s="101" t="n">
        <f aca="false">CHOOSE(F$3,A70+24,A69)</f>
        <v>38681</v>
      </c>
      <c r="U69" s="35" t="n">
        <f aca="false">T69-C$3</f>
        <v>1907</v>
      </c>
      <c r="V69" s="32" t="n">
        <f aca="false">VLOOKUP($A69,Table,MATCH(V$4,Curves,0))</f>
        <v>0.070169803847746</v>
      </c>
      <c r="W69" s="102" t="n">
        <f aca="false">1/(1+CHOOSE(F$3,(V70+($K$3/10000))/2,(V69+($K$3/10000))/2))^(2*U69/365.25)</f>
        <v>0.697547231309588</v>
      </c>
      <c r="X69" s="35" t="n">
        <f aca="false">IF(AND(mthbeg&lt;=A69,mthend&gt;=A69),1,0)</f>
        <v>1</v>
      </c>
      <c r="Y69" s="35" t="n">
        <f aca="false">S69*X69</f>
        <v>31</v>
      </c>
      <c r="AA69" s="89" t="n">
        <f aca="false">F69*G69</f>
        <v>643961.653000385</v>
      </c>
      <c r="AB69" s="89" t="n">
        <f aca="false">$F69*H69</f>
        <v>643961.653000385</v>
      </c>
      <c r="AC69" s="89" t="n">
        <f aca="false">$F69*I69</f>
        <v>643961.653000385</v>
      </c>
      <c r="AD69" s="89" t="n">
        <f aca="false">$F69*J69</f>
        <v>216.239641705972</v>
      </c>
      <c r="AE69" s="89" t="n">
        <f aca="false">$F69*K69</f>
        <v>216.239641705972</v>
      </c>
      <c r="AF69" s="89" t="n">
        <f aca="false">$F69*L69</f>
        <v>216.239641705972</v>
      </c>
      <c r="AG69" s="89" t="n">
        <f aca="false">$F69*M69</f>
        <v>2162.39641705972</v>
      </c>
      <c r="AH69" s="89" t="n">
        <f aca="false">$F69*N69</f>
        <v>4865.39193838437</v>
      </c>
      <c r="AI69" s="89" t="n">
        <f aca="false">F69*O69</f>
        <v>4865.39193838437</v>
      </c>
      <c r="AJ69" s="93"/>
      <c r="AK69" s="89" t="n">
        <f aca="false">CHOOSE($G$3,AB69-AC69,AC69-AB69)</f>
        <v>0</v>
      </c>
      <c r="AL69" s="89" t="n">
        <f aca="false">CHOOSE($G$3,AE69-AF69,AF69-AE69)</f>
        <v>0</v>
      </c>
      <c r="AM69" s="89" t="n">
        <f aca="false">CHOOSE($G$3,AH69-AI69,AI69-AH69)</f>
        <v>0</v>
      </c>
      <c r="AN69" s="103" t="n">
        <f aca="false">SUM(AK69:AM69)</f>
        <v>0</v>
      </c>
      <c r="AP69" s="89" t="n">
        <f aca="false">CHOOSE($G$3,AA69-AB69,AB69-AA69)</f>
        <v>0</v>
      </c>
      <c r="AQ69" s="89" t="n">
        <f aca="false">CHOOSE($G$3,AD69-AE69,AE69-AD69)</f>
        <v>0</v>
      </c>
      <c r="AR69" s="89" t="n">
        <f aca="false">CHOOSE($G$3,AG69-AH69,AH69-AG69)</f>
        <v>2702.99552132465</v>
      </c>
      <c r="AS69" s="103" t="n">
        <f aca="false">AP69+AQ69+AR69</f>
        <v>2702.99552132465</v>
      </c>
      <c r="AT69" s="103"/>
      <c r="AU69" s="90" t="n">
        <f aca="false">AS69+AN69</f>
        <v>2702.99552132465</v>
      </c>
      <c r="AW69" s="90" t="n">
        <f aca="false">AI69+AF69+AC69</f>
        <v>649043.284580476</v>
      </c>
      <c r="AX69" s="104"/>
    </row>
    <row r="70" customFormat="false" ht="12.75" hidden="false" customHeight="false" outlineLevel="0" collapsed="false">
      <c r="A70" s="94" t="n">
        <f aca="false">EDATE(A69,1)</f>
        <v>38657</v>
      </c>
      <c r="B70" s="95" t="n">
        <f aca="false">VLOOKUP(MONTH(A70),Volumes,3)</f>
        <v>10000</v>
      </c>
      <c r="C70" s="96"/>
      <c r="D70" s="97" t="n">
        <f aca="false">B70+C70</f>
        <v>10000</v>
      </c>
      <c r="E70" s="84" t="n">
        <f aca="false">IF(X70=0,0,IF(AND(X70=1,$H$3=1),D70*S70,IF($H$3=2,D70,"N/A")))</f>
        <v>0</v>
      </c>
      <c r="F70" s="84" t="n">
        <f aca="false">E70*W70</f>
        <v>0</v>
      </c>
      <c r="G70" s="32" t="n">
        <f aca="false">VLOOKUP($A70,Table,MATCH(G$4,Curves,0))</f>
        <v>3.06</v>
      </c>
      <c r="H70" s="98" t="n">
        <f aca="false">G70</f>
        <v>3.06</v>
      </c>
      <c r="I70" s="99" t="n">
        <f aca="false">H70</f>
        <v>3.06</v>
      </c>
      <c r="J70" s="32" t="n">
        <f aca="false">VLOOKUP($A70,Table,MATCH(J$4,Curves,0))</f>
        <v>-0.0095</v>
      </c>
      <c r="K70" s="98" t="n">
        <f aca="false">J70</f>
        <v>-0.0095</v>
      </c>
      <c r="L70" s="99" t="n">
        <f aca="false">K70</f>
        <v>-0.0095</v>
      </c>
      <c r="M70" s="32" t="n">
        <f aca="false">VLOOKUP($A70,Table,MATCH(M$4,Curves,0))</f>
        <v>0.01</v>
      </c>
      <c r="N70" s="98" t="n">
        <f aca="false">VLOOKUP($A70,Table,MATCH(N$4,Curves,0))</f>
        <v>0.0225</v>
      </c>
      <c r="O70" s="99" t="n">
        <f aca="false">N70</f>
        <v>0.0225</v>
      </c>
      <c r="P70" s="100"/>
      <c r="Q70" s="99" t="n">
        <f aca="false">O70+L70+I70</f>
        <v>3.073</v>
      </c>
      <c r="R70" s="100"/>
      <c r="S70" s="35" t="n">
        <f aca="false">A71-A70</f>
        <v>30</v>
      </c>
      <c r="T70" s="101" t="n">
        <f aca="false">CHOOSE(F$3,A71+24,A70)</f>
        <v>38711</v>
      </c>
      <c r="U70" s="35" t="n">
        <f aca="false">T70-C$3</f>
        <v>1937</v>
      </c>
      <c r="V70" s="32" t="n">
        <f aca="false">VLOOKUP($A70,Table,MATCH(V$4,Curves,0))</f>
        <v>0.070190264703434</v>
      </c>
      <c r="W70" s="102" t="n">
        <f aca="false">1/(1+CHOOSE(F$3,(V71+($K$3/10000))/2,(V70+($K$3/10000))/2))^(2*U70/365.25)</f>
        <v>0.693535565521668</v>
      </c>
      <c r="X70" s="35" t="n">
        <f aca="false">IF(AND(mthbeg&lt;=A70,mthend&gt;=A70),1,0)</f>
        <v>0</v>
      </c>
      <c r="Y70" s="35" t="n">
        <f aca="false">S70*X70</f>
        <v>0</v>
      </c>
      <c r="AA70" s="89" t="n">
        <f aca="false">F70*G70</f>
        <v>0</v>
      </c>
      <c r="AB70" s="89" t="n">
        <f aca="false">$F70*H70</f>
        <v>0</v>
      </c>
      <c r="AC70" s="89" t="n">
        <f aca="false">$F70*I70</f>
        <v>0</v>
      </c>
      <c r="AD70" s="89" t="n">
        <f aca="false">$F70*J70</f>
        <v>-0</v>
      </c>
      <c r="AE70" s="89" t="n">
        <f aca="false">$F70*K70</f>
        <v>-0</v>
      </c>
      <c r="AF70" s="89" t="n">
        <f aca="false">$F70*L70</f>
        <v>-0</v>
      </c>
      <c r="AG70" s="89" t="n">
        <f aca="false">$F70*M70</f>
        <v>0</v>
      </c>
      <c r="AH70" s="89" t="n">
        <f aca="false">$F70*N70</f>
        <v>0</v>
      </c>
      <c r="AI70" s="89" t="n">
        <f aca="false">F70*O70</f>
        <v>0</v>
      </c>
      <c r="AJ70" s="93"/>
      <c r="AK70" s="89" t="n">
        <f aca="false">CHOOSE($G$3,AB70-AC70,AC70-AB70)</f>
        <v>0</v>
      </c>
      <c r="AL70" s="89" t="n">
        <f aca="false">CHOOSE($G$3,AE70-AF70,AF70-AE70)</f>
        <v>0</v>
      </c>
      <c r="AM70" s="89" t="n">
        <f aca="false">CHOOSE($G$3,AH70-AI70,AI70-AH70)</f>
        <v>0</v>
      </c>
      <c r="AN70" s="103" t="n">
        <f aca="false">SUM(AK70:AM70)</f>
        <v>0</v>
      </c>
      <c r="AP70" s="89" t="n">
        <f aca="false">CHOOSE($G$3,AA70-AB70,AB70-AA70)</f>
        <v>0</v>
      </c>
      <c r="AQ70" s="89" t="n">
        <f aca="false">CHOOSE($G$3,AD70-AE70,AE70-AD70)</f>
        <v>0</v>
      </c>
      <c r="AR70" s="89" t="n">
        <f aca="false">CHOOSE($G$3,AG70-AH70,AH70-AG70)</f>
        <v>0</v>
      </c>
      <c r="AS70" s="103" t="n">
        <f aca="false">AP70+AQ70+AR70</f>
        <v>0</v>
      </c>
      <c r="AT70" s="103"/>
      <c r="AU70" s="90" t="n">
        <f aca="false">AS70+AN70</f>
        <v>0</v>
      </c>
      <c r="AW70" s="90" t="n">
        <f aca="false">AI70+AF70+AC70</f>
        <v>0</v>
      </c>
      <c r="AX70" s="104"/>
    </row>
    <row r="71" customFormat="false" ht="12.75" hidden="false" customHeight="false" outlineLevel="0" collapsed="false">
      <c r="A71" s="94" t="n">
        <f aca="false">EDATE(A70,1)</f>
        <v>38687</v>
      </c>
      <c r="B71" s="95" t="n">
        <f aca="false">VLOOKUP(MONTH(A71),Volumes,3)</f>
        <v>10000</v>
      </c>
      <c r="C71" s="96"/>
      <c r="D71" s="97" t="n">
        <f aca="false">B71+C71</f>
        <v>10000</v>
      </c>
      <c r="E71" s="84" t="n">
        <f aca="false">IF(X71=0,0,IF(AND(X71=1,$H$3=1),D71*S71,IF($H$3=2,D71,"N/A")))</f>
        <v>0</v>
      </c>
      <c r="F71" s="84" t="n">
        <f aca="false">E71*W71</f>
        <v>0</v>
      </c>
      <c r="G71" s="32" t="n">
        <f aca="false">VLOOKUP($A71,Table,MATCH(G$4,Curves,0))</f>
        <v>3.14</v>
      </c>
      <c r="H71" s="98" t="n">
        <f aca="false">G71</f>
        <v>3.14</v>
      </c>
      <c r="I71" s="99" t="n">
        <f aca="false">H71</f>
        <v>3.14</v>
      </c>
      <c r="J71" s="32" t="n">
        <f aca="false">VLOOKUP($A71,Table,MATCH(J$4,Curves,0))</f>
        <v>-0.0095</v>
      </c>
      <c r="K71" s="98" t="n">
        <f aca="false">J71</f>
        <v>-0.0095</v>
      </c>
      <c r="L71" s="99" t="n">
        <f aca="false">K71</f>
        <v>-0.0095</v>
      </c>
      <c r="M71" s="32" t="n">
        <f aca="false">VLOOKUP($A71,Table,MATCH(M$4,Curves,0))</f>
        <v>0.01</v>
      </c>
      <c r="N71" s="98" t="n">
        <f aca="false">VLOOKUP($A71,Table,MATCH(N$4,Curves,0))</f>
        <v>0.0225</v>
      </c>
      <c r="O71" s="99" t="n">
        <f aca="false">N71</f>
        <v>0.0225</v>
      </c>
      <c r="P71" s="100"/>
      <c r="Q71" s="99" t="n">
        <f aca="false">O71+L71+I71</f>
        <v>3.153</v>
      </c>
      <c r="R71" s="100"/>
      <c r="S71" s="35" t="n">
        <f aca="false">A72-A71</f>
        <v>31</v>
      </c>
      <c r="T71" s="101" t="n">
        <f aca="false">CHOOSE(F$3,A72+24,A71)</f>
        <v>38742</v>
      </c>
      <c r="U71" s="35" t="n">
        <f aca="false">T71-C$3</f>
        <v>1968</v>
      </c>
      <c r="V71" s="32" t="n">
        <f aca="false">VLOOKUP($A71,Table,MATCH(V$4,Curves,0))</f>
        <v>0.07021006553165</v>
      </c>
      <c r="W71" s="102" t="n">
        <f aca="false">1/(1+CHOOSE(F$3,(V72+($K$3/10000))/2,(V71+($K$3/10000))/2))^(2*U71/365.25)</f>
        <v>0.689412138658567</v>
      </c>
      <c r="X71" s="35" t="n">
        <f aca="false">IF(AND(mthbeg&lt;=A71,mthend&gt;=A71),1,0)</f>
        <v>0</v>
      </c>
      <c r="Y71" s="35" t="n">
        <f aca="false">S71*X71</f>
        <v>0</v>
      </c>
      <c r="AA71" s="89" t="n">
        <f aca="false">F71*G71</f>
        <v>0</v>
      </c>
      <c r="AB71" s="89" t="n">
        <f aca="false">$F71*H71</f>
        <v>0</v>
      </c>
      <c r="AC71" s="89" t="n">
        <f aca="false">$F71*I71</f>
        <v>0</v>
      </c>
      <c r="AD71" s="89" t="n">
        <f aca="false">$F71*J71</f>
        <v>-0</v>
      </c>
      <c r="AE71" s="89" t="n">
        <f aca="false">$F71*K71</f>
        <v>-0</v>
      </c>
      <c r="AF71" s="89" t="n">
        <f aca="false">$F71*L71</f>
        <v>-0</v>
      </c>
      <c r="AG71" s="89" t="n">
        <f aca="false">$F71*M71</f>
        <v>0</v>
      </c>
      <c r="AH71" s="89" t="n">
        <f aca="false">$F71*N71</f>
        <v>0</v>
      </c>
      <c r="AI71" s="89" t="n">
        <f aca="false">F71*O71</f>
        <v>0</v>
      </c>
      <c r="AJ71" s="93"/>
      <c r="AK71" s="89" t="n">
        <f aca="false">CHOOSE($G$3,AB71-AC71,AC71-AB71)</f>
        <v>0</v>
      </c>
      <c r="AL71" s="89" t="n">
        <f aca="false">CHOOSE($G$3,AE71-AF71,AF71-AE71)</f>
        <v>0</v>
      </c>
      <c r="AM71" s="89" t="n">
        <f aca="false">CHOOSE($G$3,AH71-AI71,AI71-AH71)</f>
        <v>0</v>
      </c>
      <c r="AN71" s="103" t="n">
        <f aca="false">SUM(AK71:AM71)</f>
        <v>0</v>
      </c>
      <c r="AP71" s="89" t="n">
        <f aca="false">CHOOSE($G$3,AA71-AB71,AB71-AA71)</f>
        <v>0</v>
      </c>
      <c r="AQ71" s="89" t="n">
        <f aca="false">CHOOSE($G$3,AD71-AE71,AE71-AD71)</f>
        <v>0</v>
      </c>
      <c r="AR71" s="89" t="n">
        <f aca="false">CHOOSE($G$3,AG71-AH71,AH71-AG71)</f>
        <v>0</v>
      </c>
      <c r="AS71" s="103" t="n">
        <f aca="false">AP71+AQ71+AR71</f>
        <v>0</v>
      </c>
      <c r="AT71" s="103"/>
      <c r="AU71" s="90" t="n">
        <f aca="false">AS71+AN71</f>
        <v>0</v>
      </c>
      <c r="AW71" s="90" t="n">
        <f aca="false">AI71+AF71+AC71</f>
        <v>0</v>
      </c>
      <c r="AX71" s="104"/>
    </row>
    <row r="72" customFormat="false" ht="12.75" hidden="false" customHeight="false" outlineLevel="0" collapsed="false">
      <c r="A72" s="94" t="n">
        <f aca="false">EDATE(A71,1)</f>
        <v>38718</v>
      </c>
      <c r="B72" s="95" t="n">
        <f aca="false">VLOOKUP(MONTH(A72),Volumes,3)</f>
        <v>10000</v>
      </c>
      <c r="C72" s="96"/>
      <c r="D72" s="97" t="n">
        <f aca="false">B72+C72</f>
        <v>10000</v>
      </c>
      <c r="E72" s="84" t="n">
        <f aca="false">IF(X72=0,0,IF(AND(X72=1,$H$3=1),D72*S72,IF($H$3=2,D72,"N/A")))</f>
        <v>0</v>
      </c>
      <c r="F72" s="84" t="n">
        <f aca="false">E72*W72</f>
        <v>0</v>
      </c>
      <c r="G72" s="32" t="n">
        <f aca="false">VLOOKUP($A72,Table,MATCH(G$4,Curves,0))</f>
        <v>3.278</v>
      </c>
      <c r="H72" s="98" t="n">
        <f aca="false">G72</f>
        <v>3.278</v>
      </c>
      <c r="I72" s="99" t="n">
        <f aca="false">H72</f>
        <v>3.278</v>
      </c>
      <c r="J72" s="32" t="n">
        <f aca="false">VLOOKUP($A72,Table,MATCH(J$4,Curves,0))</f>
        <v>-0.0095</v>
      </c>
      <c r="K72" s="98" t="n">
        <f aca="false">J72</f>
        <v>-0.0095</v>
      </c>
      <c r="L72" s="99" t="n">
        <f aca="false">K72</f>
        <v>-0.0095</v>
      </c>
      <c r="M72" s="32" t="n">
        <f aca="false">VLOOKUP($A72,Table,MATCH(M$4,Curves,0))</f>
        <v>0.01</v>
      </c>
      <c r="N72" s="98" t="n">
        <f aca="false">VLOOKUP($A72,Table,MATCH(N$4,Curves,0))</f>
        <v>0.0225</v>
      </c>
      <c r="O72" s="99" t="n">
        <f aca="false">N72</f>
        <v>0.0225</v>
      </c>
      <c r="P72" s="100"/>
      <c r="Q72" s="99" t="n">
        <f aca="false">O72+L72+I72</f>
        <v>3.291</v>
      </c>
      <c r="R72" s="100"/>
      <c r="S72" s="35" t="n">
        <f aca="false">A73-A72</f>
        <v>31</v>
      </c>
      <c r="T72" s="101" t="n">
        <f aca="false">CHOOSE(F$3,A73+24,A72)</f>
        <v>38773</v>
      </c>
      <c r="U72" s="35" t="n">
        <f aca="false">T72-C$3</f>
        <v>1999</v>
      </c>
      <c r="V72" s="32" t="n">
        <f aca="false">VLOOKUP($A72,Table,MATCH(V$4,Curves,0))</f>
        <v>0.070230526387611</v>
      </c>
      <c r="W72" s="102" t="n">
        <f aca="false">1/(1+CHOOSE(F$3,(V73+($K$3/10000))/2,(V72+($K$3/10000))/2))^(2*U72/365.25)</f>
        <v>0.685310928961988</v>
      </c>
      <c r="X72" s="35" t="n">
        <f aca="false">IF(AND(mthbeg&lt;=A72,mthend&gt;=A72),1,0)</f>
        <v>0</v>
      </c>
      <c r="Y72" s="35" t="n">
        <f aca="false">S72*X72</f>
        <v>0</v>
      </c>
      <c r="AA72" s="89" t="n">
        <f aca="false">F72*G72</f>
        <v>0</v>
      </c>
      <c r="AB72" s="89" t="n">
        <f aca="false">$F72*H72</f>
        <v>0</v>
      </c>
      <c r="AC72" s="89" t="n">
        <f aca="false">$F72*I72</f>
        <v>0</v>
      </c>
      <c r="AD72" s="89" t="n">
        <f aca="false">$F72*J72</f>
        <v>-0</v>
      </c>
      <c r="AE72" s="89" t="n">
        <f aca="false">$F72*K72</f>
        <v>-0</v>
      </c>
      <c r="AF72" s="89" t="n">
        <f aca="false">$F72*L72</f>
        <v>-0</v>
      </c>
      <c r="AG72" s="89" t="n">
        <f aca="false">$F72*M72</f>
        <v>0</v>
      </c>
      <c r="AH72" s="89" t="n">
        <f aca="false">$F72*N72</f>
        <v>0</v>
      </c>
      <c r="AI72" s="89" t="n">
        <f aca="false">F72*O72</f>
        <v>0</v>
      </c>
      <c r="AJ72" s="93"/>
      <c r="AK72" s="89" t="n">
        <f aca="false">CHOOSE($G$3,AB72-AC72,AC72-AB72)</f>
        <v>0</v>
      </c>
      <c r="AL72" s="89" t="n">
        <f aca="false">CHOOSE($G$3,AE72-AF72,AF72-AE72)</f>
        <v>0</v>
      </c>
      <c r="AM72" s="89" t="n">
        <f aca="false">CHOOSE($G$3,AH72-AI72,AI72-AH72)</f>
        <v>0</v>
      </c>
      <c r="AN72" s="103" t="n">
        <f aca="false">SUM(AK72:AM72)</f>
        <v>0</v>
      </c>
      <c r="AP72" s="89" t="n">
        <f aca="false">CHOOSE($G$3,AA72-AB72,AB72-AA72)</f>
        <v>0</v>
      </c>
      <c r="AQ72" s="89" t="n">
        <f aca="false">CHOOSE($G$3,AD72-AE72,AE72-AD72)</f>
        <v>0</v>
      </c>
      <c r="AR72" s="89" t="n">
        <f aca="false">CHOOSE($G$3,AG72-AH72,AH72-AG72)</f>
        <v>0</v>
      </c>
      <c r="AS72" s="103" t="n">
        <f aca="false">AP72+AQ72+AR72</f>
        <v>0</v>
      </c>
      <c r="AT72" s="103"/>
      <c r="AU72" s="90" t="n">
        <f aca="false">AS72+AN72</f>
        <v>0</v>
      </c>
      <c r="AW72" s="90" t="n">
        <f aca="false">AI72+AF72+AC72</f>
        <v>0</v>
      </c>
      <c r="AX72" s="104"/>
    </row>
    <row r="73" customFormat="false" ht="12.75" hidden="false" customHeight="false" outlineLevel="0" collapsed="false">
      <c r="A73" s="94" t="n">
        <f aca="false">EDATE(A72,1)</f>
        <v>38749</v>
      </c>
      <c r="B73" s="95" t="n">
        <f aca="false">VLOOKUP(MONTH(A73),Volumes,3)</f>
        <v>10000</v>
      </c>
      <c r="C73" s="96"/>
      <c r="D73" s="97" t="n">
        <f aca="false">B73+C73</f>
        <v>10000</v>
      </c>
      <c r="E73" s="84" t="n">
        <f aca="false">IF(X73=0,0,IF(AND(X73=1,$H$3=1),D73*S73,IF($H$3=2,D73,"N/A")))</f>
        <v>0</v>
      </c>
      <c r="F73" s="84" t="n">
        <f aca="false">E73*W73</f>
        <v>0</v>
      </c>
      <c r="G73" s="32" t="n">
        <f aca="false">VLOOKUP($A73,Table,MATCH(G$4,Curves,0))</f>
        <v>3.16</v>
      </c>
      <c r="H73" s="98" t="n">
        <f aca="false">G73</f>
        <v>3.16</v>
      </c>
      <c r="I73" s="99" t="n">
        <f aca="false">H73</f>
        <v>3.16</v>
      </c>
      <c r="J73" s="32" t="n">
        <f aca="false">VLOOKUP($A73,Table,MATCH(J$4,Curves,0))</f>
        <v>-0.0095</v>
      </c>
      <c r="K73" s="98" t="n">
        <f aca="false">J73</f>
        <v>-0.0095</v>
      </c>
      <c r="L73" s="99" t="n">
        <f aca="false">K73</f>
        <v>-0.0095</v>
      </c>
      <c r="M73" s="32" t="n">
        <f aca="false">VLOOKUP($A73,Table,MATCH(M$4,Curves,0))</f>
        <v>0.01</v>
      </c>
      <c r="N73" s="98" t="n">
        <f aca="false">VLOOKUP($A73,Table,MATCH(N$4,Curves,0))</f>
        <v>0.0225</v>
      </c>
      <c r="O73" s="99" t="n">
        <f aca="false">N73</f>
        <v>0.0225</v>
      </c>
      <c r="P73" s="100"/>
      <c r="Q73" s="99" t="n">
        <f aca="false">O73+L73+I73</f>
        <v>3.173</v>
      </c>
      <c r="R73" s="100"/>
      <c r="S73" s="35" t="n">
        <f aca="false">A74-A73</f>
        <v>28</v>
      </c>
      <c r="T73" s="101" t="n">
        <f aca="false">CHOOSE(F$3,A74+24,A73)</f>
        <v>38801</v>
      </c>
      <c r="U73" s="35" t="n">
        <f aca="false">T73-C$3</f>
        <v>2027</v>
      </c>
      <c r="V73" s="32" t="n">
        <f aca="false">VLOOKUP($A73,Table,MATCH(V$4,Curves,0))</f>
        <v>0.070250987243709</v>
      </c>
      <c r="W73" s="102" t="n">
        <f aca="false">1/(1+CHOOSE(F$3,(V74+($K$3/10000))/2,(V73+($K$3/10000))/2))^(2*U73/365.25)</f>
        <v>0.681625619556811</v>
      </c>
      <c r="X73" s="35" t="n">
        <f aca="false">IF(AND(mthbeg&lt;=A73,mthend&gt;=A73),1,0)</f>
        <v>0</v>
      </c>
      <c r="Y73" s="35" t="n">
        <f aca="false">S73*X73</f>
        <v>0</v>
      </c>
      <c r="AA73" s="89" t="n">
        <f aca="false">F73*G73</f>
        <v>0</v>
      </c>
      <c r="AB73" s="89" t="n">
        <f aca="false">$F73*H73</f>
        <v>0</v>
      </c>
      <c r="AC73" s="89" t="n">
        <f aca="false">$F73*I73</f>
        <v>0</v>
      </c>
      <c r="AD73" s="89" t="n">
        <f aca="false">$F73*J73</f>
        <v>-0</v>
      </c>
      <c r="AE73" s="89" t="n">
        <f aca="false">$F73*K73</f>
        <v>-0</v>
      </c>
      <c r="AF73" s="89" t="n">
        <f aca="false">$F73*L73</f>
        <v>-0</v>
      </c>
      <c r="AG73" s="89" t="n">
        <f aca="false">$F73*M73</f>
        <v>0</v>
      </c>
      <c r="AH73" s="89" t="n">
        <f aca="false">$F73*N73</f>
        <v>0</v>
      </c>
      <c r="AI73" s="89" t="n">
        <f aca="false">F73*O73</f>
        <v>0</v>
      </c>
      <c r="AJ73" s="93"/>
      <c r="AK73" s="89" t="n">
        <f aca="false">CHOOSE($G$3,AB73-AC73,AC73-AB73)</f>
        <v>0</v>
      </c>
      <c r="AL73" s="89" t="n">
        <f aca="false">CHOOSE($G$3,AE73-AF73,AF73-AE73)</f>
        <v>0</v>
      </c>
      <c r="AM73" s="89" t="n">
        <f aca="false">CHOOSE($G$3,AH73-AI73,AI73-AH73)</f>
        <v>0</v>
      </c>
      <c r="AN73" s="103" t="n">
        <f aca="false">SUM(AK73:AM73)</f>
        <v>0</v>
      </c>
      <c r="AP73" s="89" t="n">
        <f aca="false">CHOOSE($G$3,AA73-AB73,AB73-AA73)</f>
        <v>0</v>
      </c>
      <c r="AQ73" s="89" t="n">
        <f aca="false">CHOOSE($G$3,AD73-AE73,AE73-AD73)</f>
        <v>0</v>
      </c>
      <c r="AR73" s="89" t="n">
        <f aca="false">CHOOSE($G$3,AG73-AH73,AH73-AG73)</f>
        <v>0</v>
      </c>
      <c r="AS73" s="103" t="n">
        <f aca="false">AP73+AQ73+AR73</f>
        <v>0</v>
      </c>
      <c r="AT73" s="103"/>
      <c r="AU73" s="90" t="n">
        <f aca="false">AS73+AN73</f>
        <v>0</v>
      </c>
      <c r="AW73" s="90" t="n">
        <f aca="false">AI73+AF73+AC73</f>
        <v>0</v>
      </c>
      <c r="AX73" s="104"/>
    </row>
    <row r="74" customFormat="false" ht="12.75" hidden="false" customHeight="false" outlineLevel="0" collapsed="false">
      <c r="A74" s="94" t="n">
        <f aca="false">EDATE(A73,1)</f>
        <v>38777</v>
      </c>
      <c r="B74" s="95" t="n">
        <f aca="false">VLOOKUP(MONTH(A74),Volumes,3)</f>
        <v>10000</v>
      </c>
      <c r="C74" s="96"/>
      <c r="D74" s="97" t="n">
        <f aca="false">B74+C74</f>
        <v>10000</v>
      </c>
      <c r="E74" s="84" t="n">
        <f aca="false">IF(X74=0,0,IF(AND(X74=1,$H$3=1),D74*S74,IF($H$3=2,D74,"N/A")))</f>
        <v>0</v>
      </c>
      <c r="F74" s="84" t="n">
        <f aca="false">E74*W74</f>
        <v>0</v>
      </c>
      <c r="G74" s="32" t="n">
        <f aca="false">VLOOKUP($A74,Table,MATCH(G$4,Curves,0))</f>
        <v>3.029</v>
      </c>
      <c r="H74" s="98" t="n">
        <f aca="false">G74</f>
        <v>3.029</v>
      </c>
      <c r="I74" s="99" t="n">
        <f aca="false">H74</f>
        <v>3.029</v>
      </c>
      <c r="J74" s="32" t="n">
        <f aca="false">VLOOKUP($A74,Table,MATCH(J$4,Curves,0))</f>
        <v>-0.0095</v>
      </c>
      <c r="K74" s="98" t="n">
        <f aca="false">J74</f>
        <v>-0.0095</v>
      </c>
      <c r="L74" s="99" t="n">
        <f aca="false">K74</f>
        <v>-0.0095</v>
      </c>
      <c r="M74" s="32" t="n">
        <f aca="false">VLOOKUP($A74,Table,MATCH(M$4,Curves,0))</f>
        <v>0.01</v>
      </c>
      <c r="N74" s="98" t="n">
        <f aca="false">VLOOKUP($A74,Table,MATCH(N$4,Curves,0))</f>
        <v>0.0225</v>
      </c>
      <c r="O74" s="99" t="n">
        <f aca="false">N74</f>
        <v>0.0225</v>
      </c>
      <c r="P74" s="100"/>
      <c r="Q74" s="99" t="n">
        <f aca="false">O74+L74+I74</f>
        <v>3.042</v>
      </c>
      <c r="R74" s="100"/>
      <c r="S74" s="35" t="n">
        <f aca="false">A75-A74</f>
        <v>31</v>
      </c>
      <c r="T74" s="101" t="n">
        <f aca="false">CHOOSE(F$3,A75+24,A74)</f>
        <v>38832</v>
      </c>
      <c r="U74" s="35" t="n">
        <f aca="false">T74-C$3</f>
        <v>2058</v>
      </c>
      <c r="V74" s="32" t="n">
        <f aca="false">VLOOKUP($A74,Table,MATCH(V$4,Curves,0))</f>
        <v>0.070269468017079</v>
      </c>
      <c r="W74" s="102" t="n">
        <f aca="false">1/(1+CHOOSE(F$3,(V75+($K$3/10000))/2,(V74+($K$3/10000))/2))^(2*U74/365.25)</f>
        <v>0.677566405214737</v>
      </c>
      <c r="X74" s="35" t="n">
        <f aca="false">IF(AND(mthbeg&lt;=A74,mthend&gt;=A74),1,0)</f>
        <v>0</v>
      </c>
      <c r="Y74" s="35" t="n">
        <f aca="false">S74*X74</f>
        <v>0</v>
      </c>
      <c r="AA74" s="89" t="n">
        <f aca="false">F74*G74</f>
        <v>0</v>
      </c>
      <c r="AB74" s="89" t="n">
        <f aca="false">$F74*H74</f>
        <v>0</v>
      </c>
      <c r="AC74" s="89" t="n">
        <f aca="false">$F74*I74</f>
        <v>0</v>
      </c>
      <c r="AD74" s="89" t="n">
        <f aca="false">$F74*J74</f>
        <v>-0</v>
      </c>
      <c r="AE74" s="89" t="n">
        <f aca="false">$F74*K74</f>
        <v>-0</v>
      </c>
      <c r="AF74" s="89" t="n">
        <f aca="false">$F74*L74</f>
        <v>-0</v>
      </c>
      <c r="AG74" s="89" t="n">
        <f aca="false">$F74*M74</f>
        <v>0</v>
      </c>
      <c r="AH74" s="89" t="n">
        <f aca="false">$F74*N74</f>
        <v>0</v>
      </c>
      <c r="AI74" s="89" t="n">
        <f aca="false">F74*O74</f>
        <v>0</v>
      </c>
      <c r="AJ74" s="93"/>
      <c r="AK74" s="89" t="n">
        <f aca="false">CHOOSE($G$3,AB74-AC74,AC74-AB74)</f>
        <v>0</v>
      </c>
      <c r="AL74" s="89" t="n">
        <f aca="false">CHOOSE($G$3,AE74-AF74,AF74-AE74)</f>
        <v>0</v>
      </c>
      <c r="AM74" s="89" t="n">
        <f aca="false">CHOOSE($G$3,AH74-AI74,AI74-AH74)</f>
        <v>0</v>
      </c>
      <c r="AN74" s="103" t="n">
        <f aca="false">SUM(AK74:AM74)</f>
        <v>0</v>
      </c>
      <c r="AP74" s="89" t="n">
        <f aca="false">CHOOSE($G$3,AA74-AB74,AB74-AA74)</f>
        <v>0</v>
      </c>
      <c r="AQ74" s="89" t="n">
        <f aca="false">CHOOSE($G$3,AD74-AE74,AE74-AD74)</f>
        <v>0</v>
      </c>
      <c r="AR74" s="89" t="n">
        <f aca="false">CHOOSE($G$3,AG74-AH74,AH74-AG74)</f>
        <v>0</v>
      </c>
      <c r="AS74" s="103" t="n">
        <f aca="false">AP74+AQ74+AR74</f>
        <v>0</v>
      </c>
      <c r="AT74" s="103"/>
      <c r="AU74" s="90" t="n">
        <f aca="false">AS74+AN74</f>
        <v>0</v>
      </c>
      <c r="AW74" s="90" t="n">
        <f aca="false">AI74+AF74+AC74</f>
        <v>0</v>
      </c>
      <c r="AX74" s="104"/>
    </row>
    <row r="75" customFormat="false" ht="12.75" hidden="false" customHeight="false" outlineLevel="0" collapsed="false">
      <c r="A75" s="94" t="n">
        <f aca="false">EDATE(A74,1)</f>
        <v>38808</v>
      </c>
      <c r="B75" s="95" t="n">
        <f aca="false">VLOOKUP(MONTH(A75),Volumes,3)</f>
        <v>10000</v>
      </c>
      <c r="C75" s="96"/>
      <c r="D75" s="97" t="n">
        <f aca="false">B75+C75</f>
        <v>10000</v>
      </c>
      <c r="E75" s="84" t="n">
        <f aca="false">IF(X75=0,0,IF(AND(X75=1,$H$3=1),D75*S75,IF($H$3=2,D75,"N/A")))</f>
        <v>0</v>
      </c>
      <c r="F75" s="84" t="n">
        <f aca="false">E75*W75</f>
        <v>0</v>
      </c>
      <c r="G75" s="32" t="n">
        <f aca="false">VLOOKUP($A75,Table,MATCH(G$4,Curves,0))</f>
        <v>2.898</v>
      </c>
      <c r="H75" s="98" t="n">
        <f aca="false">G75</f>
        <v>2.898</v>
      </c>
      <c r="I75" s="99" t="n">
        <f aca="false">H75</f>
        <v>2.898</v>
      </c>
      <c r="J75" s="32" t="n">
        <f aca="false">VLOOKUP($A75,Table,MATCH(J$4,Curves,0))</f>
        <v>0.003</v>
      </c>
      <c r="K75" s="98" t="n">
        <f aca="false">J75</f>
        <v>0.003</v>
      </c>
      <c r="L75" s="99" t="n">
        <f aca="false">K75</f>
        <v>0.003</v>
      </c>
      <c r="M75" s="32" t="n">
        <f aca="false">VLOOKUP($A75,Table,MATCH(M$4,Curves,0))</f>
        <v>0.01</v>
      </c>
      <c r="N75" s="98" t="n">
        <f aca="false">VLOOKUP($A75,Table,MATCH(N$4,Curves,0))</f>
        <v>0.0225</v>
      </c>
      <c r="O75" s="99" t="n">
        <f aca="false">N75</f>
        <v>0.0225</v>
      </c>
      <c r="P75" s="100"/>
      <c r="Q75" s="99" t="n">
        <f aca="false">O75+L75+I75</f>
        <v>2.9235</v>
      </c>
      <c r="R75" s="100"/>
      <c r="S75" s="35" t="n">
        <f aca="false">A76-A75</f>
        <v>30</v>
      </c>
      <c r="T75" s="101" t="n">
        <f aca="false">CHOOSE(F$3,A76+24,A75)</f>
        <v>38862</v>
      </c>
      <c r="U75" s="35" t="n">
        <f aca="false">T75-C$3</f>
        <v>2088</v>
      </c>
      <c r="V75" s="32" t="n">
        <f aca="false">VLOOKUP($A75,Table,MATCH(V$4,Curves,0))</f>
        <v>0.070289928873441</v>
      </c>
      <c r="W75" s="102" t="n">
        <f aca="false">1/(1+CHOOSE(F$3,(V76+($K$3/10000))/2,(V75+($K$3/10000))/2))^(2*U75/365.25)</f>
        <v>0.673658999665032</v>
      </c>
      <c r="X75" s="35" t="n">
        <f aca="false">IF(AND(mthbeg&lt;=A75,mthend&gt;=A75),1,0)</f>
        <v>0</v>
      </c>
      <c r="Y75" s="35" t="n">
        <f aca="false">S75*X75</f>
        <v>0</v>
      </c>
      <c r="AA75" s="89" t="n">
        <f aca="false">F75*G75</f>
        <v>0</v>
      </c>
      <c r="AB75" s="89" t="n">
        <f aca="false">$F75*H75</f>
        <v>0</v>
      </c>
      <c r="AC75" s="89" t="n">
        <f aca="false">$F75*I75</f>
        <v>0</v>
      </c>
      <c r="AD75" s="89" t="n">
        <f aca="false">$F75*J75</f>
        <v>0</v>
      </c>
      <c r="AE75" s="89" t="n">
        <f aca="false">$F75*K75</f>
        <v>0</v>
      </c>
      <c r="AF75" s="89" t="n">
        <f aca="false">$F75*L75</f>
        <v>0</v>
      </c>
      <c r="AG75" s="89" t="n">
        <f aca="false">$F75*M75</f>
        <v>0</v>
      </c>
      <c r="AH75" s="89" t="n">
        <f aca="false">$F75*N75</f>
        <v>0</v>
      </c>
      <c r="AI75" s="89" t="n">
        <f aca="false">F75*O75</f>
        <v>0</v>
      </c>
      <c r="AJ75" s="93"/>
      <c r="AK75" s="89" t="n">
        <f aca="false">CHOOSE($G$3,AB75-AC75,AC75-AB75)</f>
        <v>0</v>
      </c>
      <c r="AL75" s="89" t="n">
        <f aca="false">CHOOSE($G$3,AE75-AF75,AF75-AE75)</f>
        <v>0</v>
      </c>
      <c r="AM75" s="89" t="n">
        <f aca="false">CHOOSE($G$3,AH75-AI75,AI75-AH75)</f>
        <v>0</v>
      </c>
      <c r="AN75" s="103" t="n">
        <f aca="false">SUM(AK75:AM75)</f>
        <v>0</v>
      </c>
      <c r="AP75" s="89" t="n">
        <f aca="false">CHOOSE($G$3,AA75-AB75,AB75-AA75)</f>
        <v>0</v>
      </c>
      <c r="AQ75" s="89" t="n">
        <f aca="false">CHOOSE($G$3,AD75-AE75,AE75-AD75)</f>
        <v>0</v>
      </c>
      <c r="AR75" s="89" t="n">
        <f aca="false">CHOOSE($G$3,AG75-AH75,AH75-AG75)</f>
        <v>0</v>
      </c>
      <c r="AS75" s="103" t="n">
        <f aca="false">AP75+AQ75+AR75</f>
        <v>0</v>
      </c>
      <c r="AT75" s="103"/>
      <c r="AU75" s="90" t="n">
        <f aca="false">AS75+AN75</f>
        <v>0</v>
      </c>
      <c r="AW75" s="90" t="n">
        <f aca="false">AI75+AF75+AC75</f>
        <v>0</v>
      </c>
      <c r="AX75" s="104"/>
    </row>
    <row r="76" customFormat="false" ht="12.75" hidden="false" customHeight="false" outlineLevel="0" collapsed="false">
      <c r="A76" s="94" t="n">
        <f aca="false">EDATE(A75,1)</f>
        <v>38838</v>
      </c>
      <c r="B76" s="95" t="n">
        <f aca="false">VLOOKUP(MONTH(A76),Volumes,3)</f>
        <v>10000</v>
      </c>
      <c r="C76" s="96"/>
      <c r="D76" s="97" t="n">
        <f aca="false">B76+C76</f>
        <v>10000</v>
      </c>
      <c r="E76" s="84" t="n">
        <f aca="false">IF(X76=0,0,IF(AND(X76=1,$H$3=1),D76*S76,IF($H$3=2,D76,"N/A")))</f>
        <v>0</v>
      </c>
      <c r="F76" s="84" t="n">
        <f aca="false">E76*W76</f>
        <v>0</v>
      </c>
      <c r="G76" s="32" t="n">
        <f aca="false">VLOOKUP($A76,Table,MATCH(G$4,Curves,0))</f>
        <v>2.886</v>
      </c>
      <c r="H76" s="98" t="n">
        <f aca="false">G76</f>
        <v>2.886</v>
      </c>
      <c r="I76" s="99" t="n">
        <f aca="false">H76</f>
        <v>2.886</v>
      </c>
      <c r="J76" s="32" t="n">
        <f aca="false">VLOOKUP($A76,Table,MATCH(J$4,Curves,0))</f>
        <v>0.003</v>
      </c>
      <c r="K76" s="98" t="n">
        <f aca="false">J76</f>
        <v>0.003</v>
      </c>
      <c r="L76" s="99" t="n">
        <f aca="false">K76</f>
        <v>0.003</v>
      </c>
      <c r="M76" s="32" t="n">
        <f aca="false">VLOOKUP($A76,Table,MATCH(M$4,Curves,0))</f>
        <v>0.01</v>
      </c>
      <c r="N76" s="98" t="n">
        <f aca="false">VLOOKUP($A76,Table,MATCH(N$4,Curves,0))</f>
        <v>0.0225</v>
      </c>
      <c r="O76" s="99" t="n">
        <f aca="false">N76</f>
        <v>0.0225</v>
      </c>
      <c r="P76" s="100"/>
      <c r="Q76" s="99" t="n">
        <f aca="false">O76+L76+I76</f>
        <v>2.9115</v>
      </c>
      <c r="R76" s="100"/>
      <c r="S76" s="35" t="n">
        <f aca="false">A77-A76</f>
        <v>31</v>
      </c>
      <c r="T76" s="101" t="n">
        <f aca="false">CHOOSE(F$3,A77+24,A76)</f>
        <v>38893</v>
      </c>
      <c r="U76" s="35" t="n">
        <f aca="false">T76-C$3</f>
        <v>2119</v>
      </c>
      <c r="V76" s="32" t="n">
        <f aca="false">VLOOKUP($A76,Table,MATCH(V$4,Curves,0))</f>
        <v>0.07030972970231</v>
      </c>
      <c r="W76" s="102" t="n">
        <f aca="false">1/(1+CHOOSE(F$3,(V77+($K$3/10000))/2,(V76+($K$3/10000))/2))^(2*U76/365.25)</f>
        <v>0.669642808422409</v>
      </c>
      <c r="X76" s="35" t="n">
        <f aca="false">IF(AND(mthbeg&lt;=A76,mthend&gt;=A76),1,0)</f>
        <v>0</v>
      </c>
      <c r="Y76" s="35" t="n">
        <f aca="false">S76*X76</f>
        <v>0</v>
      </c>
      <c r="AA76" s="89" t="n">
        <f aca="false">F76*G76</f>
        <v>0</v>
      </c>
      <c r="AB76" s="89" t="n">
        <f aca="false">$F76*H76</f>
        <v>0</v>
      </c>
      <c r="AC76" s="89" t="n">
        <f aca="false">$F76*I76</f>
        <v>0</v>
      </c>
      <c r="AD76" s="89" t="n">
        <f aca="false">$F76*J76</f>
        <v>0</v>
      </c>
      <c r="AE76" s="89" t="n">
        <f aca="false">$F76*K76</f>
        <v>0</v>
      </c>
      <c r="AF76" s="89" t="n">
        <f aca="false">$F76*L76</f>
        <v>0</v>
      </c>
      <c r="AG76" s="89" t="n">
        <f aca="false">$F76*M76</f>
        <v>0</v>
      </c>
      <c r="AH76" s="89" t="n">
        <f aca="false">$F76*N76</f>
        <v>0</v>
      </c>
      <c r="AI76" s="89" t="n">
        <f aca="false">F76*O76</f>
        <v>0</v>
      </c>
      <c r="AJ76" s="93"/>
      <c r="AK76" s="89" t="n">
        <f aca="false">CHOOSE($G$3,AB76-AC76,AC76-AB76)</f>
        <v>0</v>
      </c>
      <c r="AL76" s="89" t="n">
        <f aca="false">CHOOSE($G$3,AE76-AF76,AF76-AE76)</f>
        <v>0</v>
      </c>
      <c r="AM76" s="89" t="n">
        <f aca="false">CHOOSE($G$3,AH76-AI76,AI76-AH76)</f>
        <v>0</v>
      </c>
      <c r="AN76" s="103" t="n">
        <f aca="false">SUM(AK76:AM76)</f>
        <v>0</v>
      </c>
      <c r="AP76" s="89" t="n">
        <f aca="false">CHOOSE($G$3,AA76-AB76,AB76-AA76)</f>
        <v>0</v>
      </c>
      <c r="AQ76" s="89" t="n">
        <f aca="false">CHOOSE($G$3,AD76-AE76,AE76-AD76)</f>
        <v>0</v>
      </c>
      <c r="AR76" s="89" t="n">
        <f aca="false">CHOOSE($G$3,AG76-AH76,AH76-AG76)</f>
        <v>0</v>
      </c>
      <c r="AS76" s="103" t="n">
        <f aca="false">AP76+AQ76+AR76</f>
        <v>0</v>
      </c>
      <c r="AT76" s="103"/>
      <c r="AU76" s="90" t="n">
        <f aca="false">AS76+AN76</f>
        <v>0</v>
      </c>
      <c r="AW76" s="90" t="n">
        <f aca="false">AI76+AF76+AC76</f>
        <v>0</v>
      </c>
      <c r="AX76" s="104"/>
    </row>
    <row r="77" customFormat="false" ht="12.75" hidden="false" customHeight="false" outlineLevel="0" collapsed="false">
      <c r="A77" s="94" t="n">
        <f aca="false">EDATE(A76,1)</f>
        <v>38869</v>
      </c>
      <c r="B77" s="95" t="n">
        <f aca="false">VLOOKUP(MONTH(A77),Volumes,3)</f>
        <v>10000</v>
      </c>
      <c r="C77" s="96"/>
      <c r="D77" s="97" t="n">
        <f aca="false">B77+C77</f>
        <v>10000</v>
      </c>
      <c r="E77" s="84" t="n">
        <f aca="false">IF(X77=0,0,IF(AND(X77=1,$H$3=1),D77*S77,IF($H$3=2,D77,"N/A")))</f>
        <v>0</v>
      </c>
      <c r="F77" s="84" t="n">
        <f aca="false">E77*W77</f>
        <v>0</v>
      </c>
      <c r="G77" s="32" t="n">
        <f aca="false">VLOOKUP($A77,Table,MATCH(G$4,Curves,0))</f>
        <v>2.921</v>
      </c>
      <c r="H77" s="98" t="n">
        <f aca="false">G77</f>
        <v>2.921</v>
      </c>
      <c r="I77" s="99" t="n">
        <f aca="false">H77</f>
        <v>2.921</v>
      </c>
      <c r="J77" s="32" t="n">
        <f aca="false">VLOOKUP($A77,Table,MATCH(J$4,Curves,0))</f>
        <v>0.003</v>
      </c>
      <c r="K77" s="98" t="n">
        <f aca="false">J77</f>
        <v>0.003</v>
      </c>
      <c r="L77" s="99" t="n">
        <f aca="false">K77</f>
        <v>0.003</v>
      </c>
      <c r="M77" s="32" t="n">
        <f aca="false">VLOOKUP($A77,Table,MATCH(M$4,Curves,0))</f>
        <v>0.01</v>
      </c>
      <c r="N77" s="98" t="n">
        <f aca="false">VLOOKUP($A77,Table,MATCH(N$4,Curves,0))</f>
        <v>0.0225</v>
      </c>
      <c r="O77" s="99" t="n">
        <f aca="false">N77</f>
        <v>0.0225</v>
      </c>
      <c r="P77" s="100"/>
      <c r="Q77" s="99" t="n">
        <f aca="false">O77+L77+I77</f>
        <v>2.9465</v>
      </c>
      <c r="R77" s="100"/>
      <c r="S77" s="35" t="n">
        <f aca="false">A78-A77</f>
        <v>30</v>
      </c>
      <c r="T77" s="101" t="n">
        <f aca="false">CHOOSE(F$3,A78+24,A77)</f>
        <v>38923</v>
      </c>
      <c r="U77" s="35" t="n">
        <f aca="false">T77-C$3</f>
        <v>2149</v>
      </c>
      <c r="V77" s="32" t="n">
        <f aca="false">VLOOKUP($A77,Table,MATCH(V$4,Curves,0))</f>
        <v>0.070330190558945</v>
      </c>
      <c r="W77" s="102" t="n">
        <f aca="false">1/(1+CHOOSE(F$3,(V78+($K$3/10000))/2,(V77+($K$3/10000))/2))^(2*U77/365.25)</f>
        <v>0.665776844493066</v>
      </c>
      <c r="X77" s="35" t="n">
        <f aca="false">IF(AND(mthbeg&lt;=A77,mthend&gt;=A77),1,0)</f>
        <v>0</v>
      </c>
      <c r="Y77" s="35" t="n">
        <f aca="false">S77*X77</f>
        <v>0</v>
      </c>
      <c r="AA77" s="89" t="n">
        <f aca="false">F77*G77</f>
        <v>0</v>
      </c>
      <c r="AB77" s="89" t="n">
        <f aca="false">$F77*H77</f>
        <v>0</v>
      </c>
      <c r="AC77" s="89" t="n">
        <f aca="false">$F77*I77</f>
        <v>0</v>
      </c>
      <c r="AD77" s="89" t="n">
        <f aca="false">$F77*J77</f>
        <v>0</v>
      </c>
      <c r="AE77" s="89" t="n">
        <f aca="false">$F77*K77</f>
        <v>0</v>
      </c>
      <c r="AF77" s="89" t="n">
        <f aca="false">$F77*L77</f>
        <v>0</v>
      </c>
      <c r="AG77" s="89" t="n">
        <f aca="false">$F77*M77</f>
        <v>0</v>
      </c>
      <c r="AH77" s="89" t="n">
        <f aca="false">$F77*N77</f>
        <v>0</v>
      </c>
      <c r="AI77" s="89" t="n">
        <f aca="false">F77*O77</f>
        <v>0</v>
      </c>
      <c r="AJ77" s="93"/>
      <c r="AK77" s="89" t="n">
        <f aca="false">CHOOSE($G$3,AB77-AC77,AC77-AB77)</f>
        <v>0</v>
      </c>
      <c r="AL77" s="89" t="n">
        <f aca="false">CHOOSE($G$3,AE77-AF77,AF77-AE77)</f>
        <v>0</v>
      </c>
      <c r="AM77" s="89" t="n">
        <f aca="false">CHOOSE($G$3,AH77-AI77,AI77-AH77)</f>
        <v>0</v>
      </c>
      <c r="AN77" s="103" t="n">
        <f aca="false">SUM(AK77:AM77)</f>
        <v>0</v>
      </c>
      <c r="AP77" s="89" t="n">
        <f aca="false">CHOOSE($G$3,AA77-AB77,AB77-AA77)</f>
        <v>0</v>
      </c>
      <c r="AQ77" s="89" t="n">
        <f aca="false">CHOOSE($G$3,AD77-AE77,AE77-AD77)</f>
        <v>0</v>
      </c>
      <c r="AR77" s="89" t="n">
        <f aca="false">CHOOSE($G$3,AG77-AH77,AH77-AG77)</f>
        <v>0</v>
      </c>
      <c r="AS77" s="103" t="n">
        <f aca="false">AP77+AQ77+AR77</f>
        <v>0</v>
      </c>
      <c r="AT77" s="103"/>
      <c r="AU77" s="90" t="n">
        <f aca="false">AS77+AN77</f>
        <v>0</v>
      </c>
      <c r="AW77" s="90" t="n">
        <f aca="false">AI77+AF77+AC77</f>
        <v>0</v>
      </c>
      <c r="AX77" s="104"/>
    </row>
    <row r="78" customFormat="false" ht="12.75" hidden="false" customHeight="false" outlineLevel="0" collapsed="false">
      <c r="A78" s="94" t="n">
        <f aca="false">EDATE(A77,1)</f>
        <v>38899</v>
      </c>
      <c r="B78" s="95" t="n">
        <f aca="false">VLOOKUP(MONTH(A78),Volumes,3)</f>
        <v>10000</v>
      </c>
      <c r="C78" s="96"/>
      <c r="D78" s="97" t="n">
        <f aca="false">B78+C78</f>
        <v>10000</v>
      </c>
      <c r="E78" s="84" t="n">
        <f aca="false">IF(X78=0,0,IF(AND(X78=1,$H$3=1),D78*S78,IF($H$3=2,D78,"N/A")))</f>
        <v>0</v>
      </c>
      <c r="F78" s="84" t="n">
        <f aca="false">E78*W78</f>
        <v>0</v>
      </c>
      <c r="G78" s="32" t="n">
        <f aca="false">VLOOKUP($A78,Table,MATCH(G$4,Curves,0))</f>
        <v>2.933</v>
      </c>
      <c r="H78" s="98" t="n">
        <f aca="false">G78</f>
        <v>2.933</v>
      </c>
      <c r="I78" s="99" t="n">
        <f aca="false">H78</f>
        <v>2.933</v>
      </c>
      <c r="J78" s="32" t="n">
        <f aca="false">VLOOKUP($A78,Table,MATCH(J$4,Curves,0))</f>
        <v>0.003</v>
      </c>
      <c r="K78" s="98" t="n">
        <f aca="false">J78</f>
        <v>0.003</v>
      </c>
      <c r="L78" s="99" t="n">
        <f aca="false">K78</f>
        <v>0.003</v>
      </c>
      <c r="M78" s="32" t="n">
        <f aca="false">VLOOKUP($A78,Table,MATCH(M$4,Curves,0))</f>
        <v>0.01</v>
      </c>
      <c r="N78" s="98" t="n">
        <f aca="false">VLOOKUP($A78,Table,MATCH(N$4,Curves,0))</f>
        <v>0.0225</v>
      </c>
      <c r="O78" s="99" t="n">
        <f aca="false">N78</f>
        <v>0.0225</v>
      </c>
      <c r="P78" s="100"/>
      <c r="Q78" s="99" t="n">
        <f aca="false">O78+L78+I78</f>
        <v>2.9585</v>
      </c>
      <c r="R78" s="100"/>
      <c r="S78" s="35" t="n">
        <f aca="false">A79-A78</f>
        <v>31</v>
      </c>
      <c r="T78" s="101" t="n">
        <f aca="false">CHOOSE(F$3,A79+24,A78)</f>
        <v>38954</v>
      </c>
      <c r="U78" s="35" t="n">
        <f aca="false">T78-C$3</f>
        <v>2180</v>
      </c>
      <c r="V78" s="32" t="n">
        <f aca="false">VLOOKUP($A78,Table,MATCH(V$4,Curves,0))</f>
        <v>0.070349991388077</v>
      </c>
      <c r="W78" s="102" t="n">
        <f aca="false">1/(1+CHOOSE(F$3,(V79+($K$3/10000))/2,(V78+($K$3/10000))/2))^(2*U78/365.25)</f>
        <v>0.661803276927221</v>
      </c>
      <c r="X78" s="35" t="n">
        <f aca="false">IF(AND(mthbeg&lt;=A78,mthend&gt;=A78),1,0)</f>
        <v>0</v>
      </c>
      <c r="Y78" s="35" t="n">
        <f aca="false">S78*X78</f>
        <v>0</v>
      </c>
      <c r="AA78" s="89" t="n">
        <f aca="false">F78*G78</f>
        <v>0</v>
      </c>
      <c r="AB78" s="89" t="n">
        <f aca="false">$F78*H78</f>
        <v>0</v>
      </c>
      <c r="AC78" s="89" t="n">
        <f aca="false">$F78*I78</f>
        <v>0</v>
      </c>
      <c r="AD78" s="89" t="n">
        <f aca="false">$F78*J78</f>
        <v>0</v>
      </c>
      <c r="AE78" s="89" t="n">
        <f aca="false">$F78*K78</f>
        <v>0</v>
      </c>
      <c r="AF78" s="89" t="n">
        <f aca="false">$F78*L78</f>
        <v>0</v>
      </c>
      <c r="AG78" s="89" t="n">
        <f aca="false">$F78*M78</f>
        <v>0</v>
      </c>
      <c r="AH78" s="89" t="n">
        <f aca="false">$F78*N78</f>
        <v>0</v>
      </c>
      <c r="AI78" s="89" t="n">
        <f aca="false">F78*O78</f>
        <v>0</v>
      </c>
      <c r="AJ78" s="93"/>
      <c r="AK78" s="89" t="n">
        <f aca="false">CHOOSE($G$3,AB78-AC78,AC78-AB78)</f>
        <v>0</v>
      </c>
      <c r="AL78" s="89" t="n">
        <f aca="false">CHOOSE($G$3,AE78-AF78,AF78-AE78)</f>
        <v>0</v>
      </c>
      <c r="AM78" s="89" t="n">
        <f aca="false">CHOOSE($G$3,AH78-AI78,AI78-AH78)</f>
        <v>0</v>
      </c>
      <c r="AN78" s="103" t="n">
        <f aca="false">SUM(AK78:AM78)</f>
        <v>0</v>
      </c>
      <c r="AP78" s="89" t="n">
        <f aca="false">CHOOSE($G$3,AA78-AB78,AB78-AA78)</f>
        <v>0</v>
      </c>
      <c r="AQ78" s="89" t="n">
        <f aca="false">CHOOSE($G$3,AD78-AE78,AE78-AD78)</f>
        <v>0</v>
      </c>
      <c r="AR78" s="89" t="n">
        <f aca="false">CHOOSE($G$3,AG78-AH78,AH78-AG78)</f>
        <v>0</v>
      </c>
      <c r="AS78" s="103" t="n">
        <f aca="false">AP78+AQ78+AR78</f>
        <v>0</v>
      </c>
      <c r="AT78" s="103"/>
      <c r="AU78" s="90" t="n">
        <f aca="false">AS78+AN78</f>
        <v>0</v>
      </c>
      <c r="AW78" s="90" t="n">
        <f aca="false">AI78+AF78+AC78</f>
        <v>0</v>
      </c>
      <c r="AX78" s="104"/>
    </row>
    <row r="79" customFormat="false" ht="12.75" hidden="false" customHeight="false" outlineLevel="0" collapsed="false">
      <c r="A79" s="94" t="n">
        <f aca="false">EDATE(A78,1)</f>
        <v>38930</v>
      </c>
      <c r="B79" s="95" t="n">
        <f aca="false">VLOOKUP(MONTH(A79),Volumes,3)</f>
        <v>10000</v>
      </c>
      <c r="C79" s="96"/>
      <c r="D79" s="97" t="n">
        <f aca="false">B79+C79</f>
        <v>10000</v>
      </c>
      <c r="E79" s="84" t="n">
        <f aca="false">IF(X79=0,0,IF(AND(X79=1,$H$3=1),D79*S79,IF($H$3=2,D79,"N/A")))</f>
        <v>0</v>
      </c>
      <c r="F79" s="84" t="n">
        <f aca="false">E79*W79</f>
        <v>0</v>
      </c>
      <c r="G79" s="32" t="n">
        <f aca="false">VLOOKUP($A79,Table,MATCH(G$4,Curves,0))</f>
        <v>2.954</v>
      </c>
      <c r="H79" s="98" t="n">
        <f aca="false">G79</f>
        <v>2.954</v>
      </c>
      <c r="I79" s="99" t="n">
        <f aca="false">H79</f>
        <v>2.954</v>
      </c>
      <c r="J79" s="32" t="n">
        <f aca="false">VLOOKUP($A79,Table,MATCH(J$4,Curves,0))</f>
        <v>0.003</v>
      </c>
      <c r="K79" s="98" t="n">
        <f aca="false">J79</f>
        <v>0.003</v>
      </c>
      <c r="L79" s="99" t="n">
        <f aca="false">K79</f>
        <v>0.003</v>
      </c>
      <c r="M79" s="32" t="n">
        <f aca="false">VLOOKUP($A79,Table,MATCH(M$4,Curves,0))</f>
        <v>0.01</v>
      </c>
      <c r="N79" s="98" t="n">
        <f aca="false">VLOOKUP($A79,Table,MATCH(N$4,Curves,0))</f>
        <v>0.0225</v>
      </c>
      <c r="O79" s="99" t="n">
        <f aca="false">N79</f>
        <v>0.0225</v>
      </c>
      <c r="P79" s="100"/>
      <c r="Q79" s="99" t="n">
        <f aca="false">O79+L79+I79</f>
        <v>2.9795</v>
      </c>
      <c r="R79" s="100"/>
      <c r="S79" s="35" t="n">
        <f aca="false">A80-A79</f>
        <v>31</v>
      </c>
      <c r="T79" s="101" t="n">
        <f aca="false">CHOOSE(F$3,A80+24,A79)</f>
        <v>38985</v>
      </c>
      <c r="U79" s="35" t="n">
        <f aca="false">T79-C$3</f>
        <v>2211</v>
      </c>
      <c r="V79" s="32" t="n">
        <f aca="false">VLOOKUP($A79,Table,MATCH(V$4,Curves,0))</f>
        <v>0.070370452244984</v>
      </c>
      <c r="W79" s="102" t="n">
        <f aca="false">1/(1+CHOOSE(F$3,(V80+($K$3/10000))/2,(V79+($K$3/10000))/2))^(2*U79/365.25)</f>
        <v>0.657851218471285</v>
      </c>
      <c r="X79" s="35" t="n">
        <f aca="false">IF(AND(mthbeg&lt;=A79,mthend&gt;=A79),1,0)</f>
        <v>0</v>
      </c>
      <c r="Y79" s="35" t="n">
        <f aca="false">S79*X79</f>
        <v>0</v>
      </c>
      <c r="AA79" s="89" t="n">
        <f aca="false">F79*G79</f>
        <v>0</v>
      </c>
      <c r="AB79" s="89" t="n">
        <f aca="false">$F79*H79</f>
        <v>0</v>
      </c>
      <c r="AC79" s="89" t="n">
        <f aca="false">$F79*I79</f>
        <v>0</v>
      </c>
      <c r="AD79" s="89" t="n">
        <f aca="false">$F79*J79</f>
        <v>0</v>
      </c>
      <c r="AE79" s="89" t="n">
        <f aca="false">$F79*K79</f>
        <v>0</v>
      </c>
      <c r="AF79" s="89" t="n">
        <f aca="false">$F79*L79</f>
        <v>0</v>
      </c>
      <c r="AG79" s="89" t="n">
        <f aca="false">$F79*M79</f>
        <v>0</v>
      </c>
      <c r="AH79" s="89" t="n">
        <f aca="false">$F79*N79</f>
        <v>0</v>
      </c>
      <c r="AI79" s="89" t="n">
        <f aca="false">F79*O79</f>
        <v>0</v>
      </c>
      <c r="AJ79" s="93"/>
      <c r="AK79" s="89" t="n">
        <f aca="false">CHOOSE($G$3,AB79-AC79,AC79-AB79)</f>
        <v>0</v>
      </c>
      <c r="AL79" s="89" t="n">
        <f aca="false">CHOOSE($G$3,AE79-AF79,AF79-AE79)</f>
        <v>0</v>
      </c>
      <c r="AM79" s="89" t="n">
        <f aca="false">CHOOSE($G$3,AH79-AI79,AI79-AH79)</f>
        <v>0</v>
      </c>
      <c r="AN79" s="103" t="n">
        <f aca="false">SUM(AK79:AM79)</f>
        <v>0</v>
      </c>
      <c r="AP79" s="89" t="n">
        <f aca="false">CHOOSE($G$3,AA79-AB79,AB79-AA79)</f>
        <v>0</v>
      </c>
      <c r="AQ79" s="89" t="n">
        <f aca="false">CHOOSE($G$3,AD79-AE79,AE79-AD79)</f>
        <v>0</v>
      </c>
      <c r="AR79" s="89" t="n">
        <f aca="false">CHOOSE($G$3,AG79-AH79,AH79-AG79)</f>
        <v>0</v>
      </c>
      <c r="AS79" s="103" t="n">
        <f aca="false">AP79+AQ79+AR79</f>
        <v>0</v>
      </c>
      <c r="AT79" s="103"/>
      <c r="AU79" s="90" t="n">
        <f aca="false">AS79+AN79</f>
        <v>0</v>
      </c>
      <c r="AW79" s="90" t="n">
        <f aca="false">AI79+AF79+AC79</f>
        <v>0</v>
      </c>
      <c r="AX79" s="104"/>
    </row>
    <row r="80" customFormat="false" ht="12.75" hidden="false" customHeight="false" outlineLevel="0" collapsed="false">
      <c r="A80" s="94" t="n">
        <f aca="false">EDATE(A79,1)</f>
        <v>38961</v>
      </c>
      <c r="B80" s="95" t="n">
        <f aca="false">VLOOKUP(MONTH(A80),Volumes,3)</f>
        <v>10000</v>
      </c>
      <c r="C80" s="96"/>
      <c r="D80" s="97" t="n">
        <f aca="false">B80+C80</f>
        <v>10000</v>
      </c>
      <c r="E80" s="84" t="n">
        <f aca="false">IF(X80=0,0,IF(AND(X80=1,$H$3=1),D80*S80,IF($H$3=2,D80,"N/A")))</f>
        <v>0</v>
      </c>
      <c r="F80" s="84" t="n">
        <f aca="false">E80*W80</f>
        <v>0</v>
      </c>
      <c r="G80" s="32" t="n">
        <f aca="false">VLOOKUP($A80,Table,MATCH(G$4,Curves,0))</f>
        <v>2.978</v>
      </c>
      <c r="H80" s="98" t="n">
        <f aca="false">G80</f>
        <v>2.978</v>
      </c>
      <c r="I80" s="99" t="n">
        <f aca="false">H80</f>
        <v>2.978</v>
      </c>
      <c r="J80" s="32" t="n">
        <f aca="false">VLOOKUP($A80,Table,MATCH(J$4,Curves,0))</f>
        <v>0.003</v>
      </c>
      <c r="K80" s="98" t="n">
        <f aca="false">J80</f>
        <v>0.003</v>
      </c>
      <c r="L80" s="99" t="n">
        <f aca="false">K80</f>
        <v>0.003</v>
      </c>
      <c r="M80" s="32" t="n">
        <f aca="false">VLOOKUP($A80,Table,MATCH(M$4,Curves,0))</f>
        <v>0.01</v>
      </c>
      <c r="N80" s="98" t="n">
        <f aca="false">VLOOKUP($A80,Table,MATCH(N$4,Curves,0))</f>
        <v>0.0225</v>
      </c>
      <c r="O80" s="99" t="n">
        <f aca="false">N80</f>
        <v>0.0225</v>
      </c>
      <c r="P80" s="100"/>
      <c r="Q80" s="99" t="n">
        <f aca="false">O80+L80+I80</f>
        <v>3.0035</v>
      </c>
      <c r="R80" s="100"/>
      <c r="S80" s="35" t="n">
        <f aca="false">A81-A80</f>
        <v>30</v>
      </c>
      <c r="T80" s="101" t="n">
        <f aca="false">CHOOSE(F$3,A81+24,A80)</f>
        <v>39015</v>
      </c>
      <c r="U80" s="35" t="n">
        <f aca="false">T80-C$3</f>
        <v>2241</v>
      </c>
      <c r="V80" s="32" t="n">
        <f aca="false">VLOOKUP($A80,Table,MATCH(V$4,Curves,0))</f>
        <v>0.070390913102029</v>
      </c>
      <c r="W80" s="102" t="n">
        <f aca="false">1/(1+CHOOSE(F$3,(V81+($K$3/10000))/2,(V80+($K$3/10000))/2))^(2*U80/365.25)</f>
        <v>0.654047029250524</v>
      </c>
      <c r="X80" s="35" t="n">
        <f aca="false">IF(AND(mthbeg&lt;=A80,mthend&gt;=A80),1,0)</f>
        <v>0</v>
      </c>
      <c r="Y80" s="35" t="n">
        <f aca="false">S80*X80</f>
        <v>0</v>
      </c>
      <c r="AA80" s="89" t="n">
        <f aca="false">F80*G80</f>
        <v>0</v>
      </c>
      <c r="AB80" s="89" t="n">
        <f aca="false">$F80*H80</f>
        <v>0</v>
      </c>
      <c r="AC80" s="89" t="n">
        <f aca="false">$F80*I80</f>
        <v>0</v>
      </c>
      <c r="AD80" s="89" t="n">
        <f aca="false">$F80*J80</f>
        <v>0</v>
      </c>
      <c r="AE80" s="89" t="n">
        <f aca="false">$F80*K80</f>
        <v>0</v>
      </c>
      <c r="AF80" s="89" t="n">
        <f aca="false">$F80*L80</f>
        <v>0</v>
      </c>
      <c r="AG80" s="89" t="n">
        <f aca="false">$F80*M80</f>
        <v>0</v>
      </c>
      <c r="AH80" s="89" t="n">
        <f aca="false">$F80*N80</f>
        <v>0</v>
      </c>
      <c r="AI80" s="89" t="n">
        <f aca="false">F80*O80</f>
        <v>0</v>
      </c>
      <c r="AJ80" s="93"/>
      <c r="AK80" s="89" t="n">
        <f aca="false">CHOOSE($G$3,AB80-AC80,AC80-AB80)</f>
        <v>0</v>
      </c>
      <c r="AL80" s="89" t="n">
        <f aca="false">CHOOSE($G$3,AE80-AF80,AF80-AE80)</f>
        <v>0</v>
      </c>
      <c r="AM80" s="89" t="n">
        <f aca="false">CHOOSE($G$3,AH80-AI80,AI80-AH80)</f>
        <v>0</v>
      </c>
      <c r="AN80" s="103" t="n">
        <f aca="false">SUM(AK80:AM80)</f>
        <v>0</v>
      </c>
      <c r="AP80" s="89" t="n">
        <f aca="false">CHOOSE($G$3,AA80-AB80,AB80-AA80)</f>
        <v>0</v>
      </c>
      <c r="AQ80" s="89" t="n">
        <f aca="false">CHOOSE($G$3,AD80-AE80,AE80-AD80)</f>
        <v>0</v>
      </c>
      <c r="AR80" s="89" t="n">
        <f aca="false">CHOOSE($G$3,AG80-AH80,AH80-AG80)</f>
        <v>0</v>
      </c>
      <c r="AS80" s="103" t="n">
        <f aca="false">AP80+AQ80+AR80</f>
        <v>0</v>
      </c>
      <c r="AT80" s="103"/>
      <c r="AU80" s="90" t="n">
        <f aca="false">AS80+AN80</f>
        <v>0</v>
      </c>
      <c r="AW80" s="90" t="n">
        <f aca="false">AI80+AF80+AC80</f>
        <v>0</v>
      </c>
      <c r="AX80" s="104"/>
    </row>
    <row r="81" customFormat="false" ht="12.75" hidden="false" customHeight="false" outlineLevel="0" collapsed="false">
      <c r="A81" s="94" t="n">
        <f aca="false">EDATE(A80,1)</f>
        <v>38991</v>
      </c>
      <c r="B81" s="95" t="n">
        <f aca="false">VLOOKUP(MONTH(A81),Volumes,3)</f>
        <v>10000</v>
      </c>
      <c r="C81" s="96"/>
      <c r="D81" s="97" t="n">
        <f aca="false">B81+C81</f>
        <v>10000</v>
      </c>
      <c r="E81" s="84" t="n">
        <f aca="false">IF(X81=0,0,IF(AND(X81=1,$H$3=1),D81*S81,IF($H$3=2,D81,"N/A")))</f>
        <v>0</v>
      </c>
      <c r="F81" s="84" t="n">
        <f aca="false">E81*W81</f>
        <v>0</v>
      </c>
      <c r="G81" s="32" t="n">
        <f aca="false">VLOOKUP($A81,Table,MATCH(G$4,Curves,0))</f>
        <v>2.99</v>
      </c>
      <c r="H81" s="98" t="n">
        <f aca="false">G81</f>
        <v>2.99</v>
      </c>
      <c r="I81" s="99" t="n">
        <f aca="false">H81</f>
        <v>2.99</v>
      </c>
      <c r="J81" s="32" t="n">
        <f aca="false">VLOOKUP($A81,Table,MATCH(J$4,Curves,0))</f>
        <v>0.003</v>
      </c>
      <c r="K81" s="98" t="n">
        <f aca="false">J81</f>
        <v>0.003</v>
      </c>
      <c r="L81" s="99" t="n">
        <f aca="false">K81</f>
        <v>0.003</v>
      </c>
      <c r="M81" s="32" t="n">
        <f aca="false">VLOOKUP($A81,Table,MATCH(M$4,Curves,0))</f>
        <v>0.01</v>
      </c>
      <c r="N81" s="98" t="n">
        <f aca="false">VLOOKUP($A81,Table,MATCH(N$4,Curves,0))</f>
        <v>0.0225</v>
      </c>
      <c r="O81" s="99" t="n">
        <f aca="false">N81</f>
        <v>0.0225</v>
      </c>
      <c r="P81" s="100"/>
      <c r="Q81" s="99" t="n">
        <f aca="false">O81+L81+I81</f>
        <v>3.0155</v>
      </c>
      <c r="R81" s="100"/>
      <c r="S81" s="35" t="n">
        <f aca="false">A82-A81</f>
        <v>31</v>
      </c>
      <c r="T81" s="101" t="n">
        <f aca="false">CHOOSE(F$3,A82+24,A81)</f>
        <v>39046</v>
      </c>
      <c r="U81" s="35" t="n">
        <f aca="false">T81-C$3</f>
        <v>2272</v>
      </c>
      <c r="V81" s="32" t="n">
        <f aca="false">VLOOKUP($A81,Table,MATCH(V$4,Curves,0))</f>
        <v>0.07041071393156</v>
      </c>
      <c r="W81" s="102" t="n">
        <f aca="false">1/(1+CHOOSE(F$3,(V82+($K$3/10000))/2,(V81+($K$3/10000))/2))^(2*U81/365.25)</f>
        <v>0.650136997769512</v>
      </c>
      <c r="X81" s="35" t="n">
        <f aca="false">IF(AND(mthbeg&lt;=A81,mthend&gt;=A81),1,0)</f>
        <v>0</v>
      </c>
      <c r="Y81" s="35" t="n">
        <f aca="false">S81*X81</f>
        <v>0</v>
      </c>
      <c r="AA81" s="89" t="n">
        <f aca="false">F81*G81</f>
        <v>0</v>
      </c>
      <c r="AB81" s="89" t="n">
        <f aca="false">$F81*H81</f>
        <v>0</v>
      </c>
      <c r="AC81" s="89" t="n">
        <f aca="false">$F81*I81</f>
        <v>0</v>
      </c>
      <c r="AD81" s="89" t="n">
        <f aca="false">$F81*J81</f>
        <v>0</v>
      </c>
      <c r="AE81" s="89" t="n">
        <f aca="false">$F81*K81</f>
        <v>0</v>
      </c>
      <c r="AF81" s="89" t="n">
        <f aca="false">$F81*L81</f>
        <v>0</v>
      </c>
      <c r="AG81" s="89" t="n">
        <f aca="false">$F81*M81</f>
        <v>0</v>
      </c>
      <c r="AH81" s="89" t="n">
        <f aca="false">$F81*N81</f>
        <v>0</v>
      </c>
      <c r="AI81" s="89" t="n">
        <f aca="false">F81*O81</f>
        <v>0</v>
      </c>
      <c r="AJ81" s="93"/>
      <c r="AK81" s="89" t="n">
        <f aca="false">CHOOSE($G$3,AB81-AC81,AC81-AB81)</f>
        <v>0</v>
      </c>
      <c r="AL81" s="89" t="n">
        <f aca="false">CHOOSE($G$3,AE81-AF81,AF81-AE81)</f>
        <v>0</v>
      </c>
      <c r="AM81" s="89" t="n">
        <f aca="false">CHOOSE($G$3,AH81-AI81,AI81-AH81)</f>
        <v>0</v>
      </c>
      <c r="AN81" s="103" t="n">
        <f aca="false">SUM(AK81:AM81)</f>
        <v>0</v>
      </c>
      <c r="AP81" s="89" t="n">
        <f aca="false">CHOOSE($G$3,AA81-AB81,AB81-AA81)</f>
        <v>0</v>
      </c>
      <c r="AQ81" s="89" t="n">
        <f aca="false">CHOOSE($G$3,AD81-AE81,AE81-AD81)</f>
        <v>0</v>
      </c>
      <c r="AR81" s="89" t="n">
        <f aca="false">CHOOSE($G$3,AG81-AH81,AH81-AG81)</f>
        <v>0</v>
      </c>
      <c r="AS81" s="103" t="n">
        <f aca="false">AP81+AQ81+AR81</f>
        <v>0</v>
      </c>
      <c r="AT81" s="103"/>
      <c r="AU81" s="90" t="n">
        <f aca="false">AS81+AN81</f>
        <v>0</v>
      </c>
      <c r="AW81" s="90" t="n">
        <f aca="false">AI81+AF81+AC81</f>
        <v>0</v>
      </c>
      <c r="AX81" s="104"/>
    </row>
    <row r="82" customFormat="false" ht="12.75" hidden="false" customHeight="false" outlineLevel="0" collapsed="false">
      <c r="A82" s="94" t="n">
        <f aca="false">EDATE(A81,1)</f>
        <v>39022</v>
      </c>
      <c r="B82" s="95" t="n">
        <f aca="false">VLOOKUP(MONTH(A82),Volumes,3)</f>
        <v>10000</v>
      </c>
      <c r="C82" s="96"/>
      <c r="D82" s="97" t="n">
        <f aca="false">B82+C82</f>
        <v>10000</v>
      </c>
      <c r="E82" s="84" t="n">
        <f aca="false">IF(X82=0,0,IF(AND(X82=1,$H$3=1),D82*S82,IF($H$3=2,D82,"N/A")))</f>
        <v>0</v>
      </c>
      <c r="F82" s="84" t="n">
        <f aca="false">E82*W82</f>
        <v>0</v>
      </c>
      <c r="G82" s="32" t="n">
        <f aca="false">VLOOKUP($A82,Table,MATCH(G$4,Curves,0))</f>
        <v>3.067</v>
      </c>
      <c r="H82" s="98" t="n">
        <f aca="false">G82</f>
        <v>3.067</v>
      </c>
      <c r="I82" s="99" t="n">
        <f aca="false">H82</f>
        <v>3.067</v>
      </c>
      <c r="J82" s="32" t="n">
        <f aca="false">VLOOKUP($A82,Table,MATCH(J$4,Curves,0))</f>
        <v>-0.0075</v>
      </c>
      <c r="K82" s="98" t="n">
        <f aca="false">J82</f>
        <v>-0.0075</v>
      </c>
      <c r="L82" s="99" t="n">
        <f aca="false">K82</f>
        <v>-0.0075</v>
      </c>
      <c r="M82" s="32" t="n">
        <f aca="false">VLOOKUP($A82,Table,MATCH(M$4,Curves,0))</f>
        <v>0.01</v>
      </c>
      <c r="N82" s="98" t="n">
        <f aca="false">VLOOKUP($A82,Table,MATCH(N$4,Curves,0))</f>
        <v>0.0225</v>
      </c>
      <c r="O82" s="99" t="n">
        <f aca="false">N82</f>
        <v>0.0225</v>
      </c>
      <c r="P82" s="100"/>
      <c r="Q82" s="99" t="n">
        <f aca="false">O82+L82+I82</f>
        <v>3.082</v>
      </c>
      <c r="R82" s="100"/>
      <c r="S82" s="35" t="n">
        <f aca="false">A83-A82</f>
        <v>30</v>
      </c>
      <c r="T82" s="101" t="n">
        <f aca="false">CHOOSE(F$3,A83+24,A82)</f>
        <v>39076</v>
      </c>
      <c r="U82" s="35" t="n">
        <f aca="false">T82-C$3</f>
        <v>2302</v>
      </c>
      <c r="V82" s="32" t="n">
        <f aca="false">VLOOKUP($A82,Table,MATCH(V$4,Curves,0))</f>
        <v>0.070431174788877</v>
      </c>
      <c r="W82" s="102" t="n">
        <f aca="false">1/(1+CHOOSE(F$3,(V83+($K$3/10000))/2,(V82+($K$3/10000))/2))^(2*U82/365.25)</f>
        <v>0.646373289833009</v>
      </c>
      <c r="X82" s="35" t="n">
        <f aca="false">IF(AND(mthbeg&lt;=A82,mthend&gt;=A82),1,0)</f>
        <v>0</v>
      </c>
      <c r="Y82" s="35" t="n">
        <f aca="false">S82*X82</f>
        <v>0</v>
      </c>
      <c r="AA82" s="89" t="n">
        <f aca="false">F82*G82</f>
        <v>0</v>
      </c>
      <c r="AB82" s="89" t="n">
        <f aca="false">$F82*H82</f>
        <v>0</v>
      </c>
      <c r="AC82" s="89" t="n">
        <f aca="false">$F82*I82</f>
        <v>0</v>
      </c>
      <c r="AD82" s="89" t="n">
        <f aca="false">$F82*J82</f>
        <v>-0</v>
      </c>
      <c r="AE82" s="89" t="n">
        <f aca="false">$F82*K82</f>
        <v>-0</v>
      </c>
      <c r="AF82" s="89" t="n">
        <f aca="false">$F82*L82</f>
        <v>-0</v>
      </c>
      <c r="AG82" s="89" t="n">
        <f aca="false">$F82*M82</f>
        <v>0</v>
      </c>
      <c r="AH82" s="89" t="n">
        <f aca="false">$F82*N82</f>
        <v>0</v>
      </c>
      <c r="AI82" s="89" t="n">
        <f aca="false">F82*O82</f>
        <v>0</v>
      </c>
      <c r="AJ82" s="93"/>
      <c r="AK82" s="89" t="n">
        <f aca="false">CHOOSE($G$3,AB82-AC82,AC82-AB82)</f>
        <v>0</v>
      </c>
      <c r="AL82" s="89" t="n">
        <f aca="false">CHOOSE($G$3,AE82-AF82,AF82-AE82)</f>
        <v>0</v>
      </c>
      <c r="AM82" s="89" t="n">
        <f aca="false">CHOOSE($G$3,AH82-AI82,AI82-AH82)</f>
        <v>0</v>
      </c>
      <c r="AN82" s="103" t="n">
        <f aca="false">SUM(AK82:AM82)</f>
        <v>0</v>
      </c>
      <c r="AP82" s="89" t="n">
        <f aca="false">CHOOSE($G$3,AA82-AB82,AB82-AA82)</f>
        <v>0</v>
      </c>
      <c r="AQ82" s="89" t="n">
        <f aca="false">CHOOSE($G$3,AD82-AE82,AE82-AD82)</f>
        <v>0</v>
      </c>
      <c r="AR82" s="89" t="n">
        <f aca="false">CHOOSE($G$3,AG82-AH82,AH82-AG82)</f>
        <v>0</v>
      </c>
      <c r="AS82" s="103" t="n">
        <f aca="false">AP82+AQ82+AR82</f>
        <v>0</v>
      </c>
      <c r="AT82" s="103"/>
      <c r="AU82" s="90" t="n">
        <f aca="false">AS82+AN82</f>
        <v>0</v>
      </c>
      <c r="AW82" s="90" t="n">
        <f aca="false">AI82+AF82+AC82</f>
        <v>0</v>
      </c>
      <c r="AX82" s="104"/>
    </row>
    <row r="83" customFormat="false" ht="12.75" hidden="false" customHeight="false" outlineLevel="0" collapsed="false">
      <c r="A83" s="94" t="n">
        <f aca="false">EDATE(A82,1)</f>
        <v>39052</v>
      </c>
      <c r="B83" s="95" t="n">
        <f aca="false">VLOOKUP(MONTH(A83),Volumes,3)</f>
        <v>10000</v>
      </c>
      <c r="C83" s="96"/>
      <c r="D83" s="97" t="n">
        <f aca="false">B83+C83</f>
        <v>10000</v>
      </c>
      <c r="E83" s="84" t="n">
        <f aca="false">IF(X83=0,0,IF(AND(X83=1,$H$3=1),D83*S83,IF($H$3=2,D83,"N/A")))</f>
        <v>0</v>
      </c>
      <c r="F83" s="84" t="n">
        <f aca="false">E83*W83</f>
        <v>0</v>
      </c>
      <c r="G83" s="32" t="n">
        <f aca="false">VLOOKUP($A83,Table,MATCH(G$4,Curves,0))</f>
        <v>3.144</v>
      </c>
      <c r="H83" s="98" t="n">
        <f aca="false">G83</f>
        <v>3.144</v>
      </c>
      <c r="I83" s="99" t="n">
        <f aca="false">H83</f>
        <v>3.144</v>
      </c>
      <c r="J83" s="32" t="n">
        <f aca="false">VLOOKUP($A83,Table,MATCH(J$4,Curves,0))</f>
        <v>-0.0075</v>
      </c>
      <c r="K83" s="98" t="n">
        <f aca="false">J83</f>
        <v>-0.0075</v>
      </c>
      <c r="L83" s="99" t="n">
        <f aca="false">K83</f>
        <v>-0.0075</v>
      </c>
      <c r="M83" s="32" t="n">
        <f aca="false">VLOOKUP($A83,Table,MATCH(M$4,Curves,0))</f>
        <v>0.01</v>
      </c>
      <c r="N83" s="98" t="n">
        <f aca="false">VLOOKUP($A83,Table,MATCH(N$4,Curves,0))</f>
        <v>0.0225</v>
      </c>
      <c r="O83" s="99" t="n">
        <f aca="false">N83</f>
        <v>0.0225</v>
      </c>
      <c r="P83" s="100"/>
      <c r="Q83" s="99" t="n">
        <f aca="false">O83+L83+I83</f>
        <v>3.159</v>
      </c>
      <c r="R83" s="100"/>
      <c r="S83" s="35" t="n">
        <f aca="false">A84-A83</f>
        <v>31</v>
      </c>
      <c r="T83" s="101" t="n">
        <f aca="false">CHOOSE(F$3,A84+24,A83)</f>
        <v>39107</v>
      </c>
      <c r="U83" s="35" t="n">
        <f aca="false">T83-C$3</f>
        <v>2333</v>
      </c>
      <c r="V83" s="32" t="n">
        <f aca="false">VLOOKUP($A83,Table,MATCH(V$4,Curves,0))</f>
        <v>0.070450975618671</v>
      </c>
      <c r="W83" s="102" t="n">
        <f aca="false">1/(1+CHOOSE(F$3,(V84+($K$3/10000))/2,(V83+($K$3/10000))/2))^(2*U83/365.25)</f>
        <v>0.642504893449352</v>
      </c>
      <c r="X83" s="35" t="n">
        <f aca="false">IF(AND(mthbeg&lt;=A83,mthend&gt;=A83),1,0)</f>
        <v>0</v>
      </c>
      <c r="Y83" s="35" t="n">
        <f aca="false">S83*X83</f>
        <v>0</v>
      </c>
      <c r="AA83" s="89" t="n">
        <f aca="false">F83*G83</f>
        <v>0</v>
      </c>
      <c r="AB83" s="89" t="n">
        <f aca="false">$F83*H83</f>
        <v>0</v>
      </c>
      <c r="AC83" s="89" t="n">
        <f aca="false">$F83*I83</f>
        <v>0</v>
      </c>
      <c r="AD83" s="89" t="n">
        <f aca="false">$F83*J83</f>
        <v>-0</v>
      </c>
      <c r="AE83" s="89" t="n">
        <f aca="false">$F83*K83</f>
        <v>-0</v>
      </c>
      <c r="AF83" s="89" t="n">
        <f aca="false">$F83*L83</f>
        <v>-0</v>
      </c>
      <c r="AG83" s="89" t="n">
        <f aca="false">$F83*M83</f>
        <v>0</v>
      </c>
      <c r="AH83" s="89" t="n">
        <f aca="false">$F83*N83</f>
        <v>0</v>
      </c>
      <c r="AI83" s="89" t="n">
        <f aca="false">F83*O83</f>
        <v>0</v>
      </c>
      <c r="AJ83" s="93"/>
      <c r="AK83" s="89" t="n">
        <f aca="false">CHOOSE($G$3,AB83-AC83,AC83-AB83)</f>
        <v>0</v>
      </c>
      <c r="AL83" s="89" t="n">
        <f aca="false">CHOOSE($G$3,AE83-AF83,AF83-AE83)</f>
        <v>0</v>
      </c>
      <c r="AM83" s="89" t="n">
        <f aca="false">CHOOSE($G$3,AH83-AI83,AI83-AH83)</f>
        <v>0</v>
      </c>
      <c r="AN83" s="103" t="n">
        <f aca="false">SUM(AK83:AM83)</f>
        <v>0</v>
      </c>
      <c r="AP83" s="89" t="n">
        <f aca="false">CHOOSE($G$3,AA83-AB83,AB83-AA83)</f>
        <v>0</v>
      </c>
      <c r="AQ83" s="89" t="n">
        <f aca="false">CHOOSE($G$3,AD83-AE83,AE83-AD83)</f>
        <v>0</v>
      </c>
      <c r="AR83" s="89" t="n">
        <f aca="false">CHOOSE($G$3,AG83-AH83,AH83-AG83)</f>
        <v>0</v>
      </c>
      <c r="AS83" s="103" t="n">
        <f aca="false">AP83+AQ83+AR83</f>
        <v>0</v>
      </c>
      <c r="AT83" s="103"/>
      <c r="AU83" s="90" t="n">
        <f aca="false">AS83+AN83</f>
        <v>0</v>
      </c>
      <c r="AW83" s="90" t="n">
        <f aca="false">AI83+AF83+AC83</f>
        <v>0</v>
      </c>
      <c r="AX83" s="104"/>
    </row>
    <row r="84" customFormat="false" ht="12.75" hidden="false" customHeight="false" outlineLevel="0" collapsed="false">
      <c r="A84" s="94" t="n">
        <f aca="false">EDATE(A83,1)</f>
        <v>39083</v>
      </c>
      <c r="B84" s="95" t="n">
        <f aca="false">VLOOKUP(MONTH(A84),Volumes,3)</f>
        <v>10000</v>
      </c>
      <c r="C84" s="96"/>
      <c r="D84" s="97" t="n">
        <f aca="false">B84+C84</f>
        <v>10000</v>
      </c>
      <c r="E84" s="84" t="n">
        <f aca="false">IF(X84=0,0,IF(AND(X84=1,$H$3=1),D84*S84,IF($H$3=2,D84,"N/A")))</f>
        <v>0</v>
      </c>
      <c r="F84" s="84" t="n">
        <f aca="false">E84*W84</f>
        <v>0</v>
      </c>
      <c r="G84" s="32" t="n">
        <f aca="false">VLOOKUP($A84,Table,MATCH(G$4,Curves,0))</f>
        <v>3.295</v>
      </c>
      <c r="H84" s="98" t="n">
        <f aca="false">G84</f>
        <v>3.295</v>
      </c>
      <c r="I84" s="99" t="n">
        <f aca="false">H84</f>
        <v>3.295</v>
      </c>
      <c r="J84" s="32" t="n">
        <f aca="false">VLOOKUP($A84,Table,MATCH(J$4,Curves,0))</f>
        <v>-0.0075</v>
      </c>
      <c r="K84" s="98" t="n">
        <f aca="false">J84</f>
        <v>-0.0075</v>
      </c>
      <c r="L84" s="99" t="n">
        <f aca="false">K84</f>
        <v>-0.0075</v>
      </c>
      <c r="M84" s="32" t="n">
        <f aca="false">VLOOKUP($A84,Table,MATCH(M$4,Curves,0))</f>
        <v>0.01</v>
      </c>
      <c r="N84" s="98" t="n">
        <f aca="false">VLOOKUP($A84,Table,MATCH(N$4,Curves,0))</f>
        <v>0.0225</v>
      </c>
      <c r="O84" s="99" t="n">
        <f aca="false">N84</f>
        <v>0.0225</v>
      </c>
      <c r="P84" s="100"/>
      <c r="Q84" s="99" t="n">
        <f aca="false">O84+L84+I84</f>
        <v>3.31</v>
      </c>
      <c r="R84" s="100"/>
      <c r="S84" s="35" t="n">
        <f aca="false">A85-A84</f>
        <v>31</v>
      </c>
      <c r="T84" s="101" t="n">
        <f aca="false">CHOOSE(F$3,A85+24,A84)</f>
        <v>39138</v>
      </c>
      <c r="U84" s="35" t="n">
        <f aca="false">T84-C$3</f>
        <v>2364</v>
      </c>
      <c r="V84" s="32" t="n">
        <f aca="false">VLOOKUP($A84,Table,MATCH(V$4,Curves,0))</f>
        <v>0.070471436476261</v>
      </c>
      <c r="W84" s="102" t="n">
        <f aca="false">1/(1+CHOOSE(F$3,(V85+($K$3/10000))/2,(V84+($K$3/10000))/2))^(2*U84/365.25)</f>
        <v>0.6386575066624</v>
      </c>
      <c r="X84" s="35" t="n">
        <f aca="false">IF(AND(mthbeg&lt;=A84,mthend&gt;=A84),1,0)</f>
        <v>0</v>
      </c>
      <c r="Y84" s="35" t="n">
        <f aca="false">S84*X84</f>
        <v>0</v>
      </c>
      <c r="AA84" s="89" t="n">
        <f aca="false">F84*G84</f>
        <v>0</v>
      </c>
      <c r="AB84" s="89" t="n">
        <f aca="false">$F84*H84</f>
        <v>0</v>
      </c>
      <c r="AC84" s="89" t="n">
        <f aca="false">$F84*I84</f>
        <v>0</v>
      </c>
      <c r="AD84" s="89" t="n">
        <f aca="false">$F84*J84</f>
        <v>-0</v>
      </c>
      <c r="AE84" s="89" t="n">
        <f aca="false">$F84*K84</f>
        <v>-0</v>
      </c>
      <c r="AF84" s="89" t="n">
        <f aca="false">$F84*L84</f>
        <v>-0</v>
      </c>
      <c r="AG84" s="89" t="n">
        <f aca="false">$F84*M84</f>
        <v>0</v>
      </c>
      <c r="AH84" s="89" t="n">
        <f aca="false">$F84*N84</f>
        <v>0</v>
      </c>
      <c r="AI84" s="89" t="n">
        <f aca="false">F84*O84</f>
        <v>0</v>
      </c>
      <c r="AJ84" s="93"/>
      <c r="AK84" s="89" t="n">
        <f aca="false">CHOOSE($G$3,AB84-AC84,AC84-AB84)</f>
        <v>0</v>
      </c>
      <c r="AL84" s="89" t="n">
        <f aca="false">CHOOSE($G$3,AE84-AF84,AF84-AE84)</f>
        <v>0</v>
      </c>
      <c r="AM84" s="89" t="n">
        <f aca="false">CHOOSE($G$3,AH84-AI84,AI84-AH84)</f>
        <v>0</v>
      </c>
      <c r="AN84" s="103" t="n">
        <f aca="false">SUM(AK84:AM84)</f>
        <v>0</v>
      </c>
      <c r="AP84" s="89" t="n">
        <f aca="false">CHOOSE($G$3,AA84-AB84,AB84-AA84)</f>
        <v>0</v>
      </c>
      <c r="AQ84" s="89" t="n">
        <f aca="false">CHOOSE($G$3,AD84-AE84,AE84-AD84)</f>
        <v>0</v>
      </c>
      <c r="AR84" s="89" t="n">
        <f aca="false">CHOOSE($G$3,AG84-AH84,AH84-AG84)</f>
        <v>0</v>
      </c>
      <c r="AS84" s="103" t="n">
        <f aca="false">AP84+AQ84+AR84</f>
        <v>0</v>
      </c>
      <c r="AT84" s="103"/>
      <c r="AU84" s="90" t="n">
        <f aca="false">AS84+AN84</f>
        <v>0</v>
      </c>
      <c r="AW84" s="90" t="n">
        <f aca="false">AI84+AF84+AC84</f>
        <v>0</v>
      </c>
      <c r="AX84" s="104"/>
    </row>
    <row r="85" customFormat="false" ht="12.75" hidden="false" customHeight="false" outlineLevel="0" collapsed="false">
      <c r="A85" s="94" t="n">
        <f aca="false">EDATE(A84,1)</f>
        <v>39114</v>
      </c>
      <c r="B85" s="95" t="n">
        <f aca="false">VLOOKUP(MONTH(A85),Volumes,3)</f>
        <v>10000</v>
      </c>
      <c r="C85" s="96"/>
      <c r="D85" s="97" t="n">
        <f aca="false">B85+C85</f>
        <v>10000</v>
      </c>
      <c r="E85" s="84" t="n">
        <f aca="false">IF(X85=0,0,IF(AND(X85=1,$H$3=1),D85*S85,IF($H$3=2,D85,"N/A")))</f>
        <v>0</v>
      </c>
      <c r="F85" s="84" t="n">
        <f aca="false">E85*W85</f>
        <v>0</v>
      </c>
      <c r="G85" s="32" t="n">
        <f aca="false">VLOOKUP($A85,Table,MATCH(G$4,Curves,0))</f>
        <v>3.181</v>
      </c>
      <c r="H85" s="98" t="n">
        <f aca="false">G85</f>
        <v>3.181</v>
      </c>
      <c r="I85" s="99" t="n">
        <f aca="false">H85</f>
        <v>3.181</v>
      </c>
      <c r="J85" s="32" t="n">
        <f aca="false">VLOOKUP($A85,Table,MATCH(J$4,Curves,0))</f>
        <v>-0.0075</v>
      </c>
      <c r="K85" s="98" t="n">
        <f aca="false">J85</f>
        <v>-0.0075</v>
      </c>
      <c r="L85" s="99" t="n">
        <f aca="false">K85</f>
        <v>-0.0075</v>
      </c>
      <c r="M85" s="32" t="n">
        <f aca="false">VLOOKUP($A85,Table,MATCH(M$4,Curves,0))</f>
        <v>0.01</v>
      </c>
      <c r="N85" s="98" t="n">
        <f aca="false">VLOOKUP($A85,Table,MATCH(N$4,Curves,0))</f>
        <v>0.0225</v>
      </c>
      <c r="O85" s="99" t="n">
        <f aca="false">N85</f>
        <v>0.0225</v>
      </c>
      <c r="P85" s="100"/>
      <c r="Q85" s="99" t="n">
        <f aca="false">O85+L85+I85</f>
        <v>3.196</v>
      </c>
      <c r="R85" s="100"/>
      <c r="S85" s="35" t="n">
        <f aca="false">A86-A85</f>
        <v>28</v>
      </c>
      <c r="T85" s="101" t="n">
        <f aca="false">CHOOSE(F$3,A86+24,A85)</f>
        <v>39166</v>
      </c>
      <c r="U85" s="35" t="n">
        <f aca="false">T85-C$3</f>
        <v>2392</v>
      </c>
      <c r="V85" s="32" t="n">
        <f aca="false">VLOOKUP($A85,Table,MATCH(V$4,Curves,0))</f>
        <v>0.070491897333989</v>
      </c>
      <c r="W85" s="102" t="n">
        <f aca="false">1/(1+CHOOSE(F$3,(V86+($K$3/10000))/2,(V85+($K$3/10000))/2))^(2*U85/365.25)</f>
        <v>0.635200422598771</v>
      </c>
      <c r="X85" s="35" t="n">
        <f aca="false">IF(AND(mthbeg&lt;=A85,mthend&gt;=A85),1,0)</f>
        <v>0</v>
      </c>
      <c r="Y85" s="35" t="n">
        <f aca="false">S85*X85</f>
        <v>0</v>
      </c>
      <c r="AA85" s="89" t="n">
        <f aca="false">F85*G85</f>
        <v>0</v>
      </c>
      <c r="AB85" s="89" t="n">
        <f aca="false">$F85*H85</f>
        <v>0</v>
      </c>
      <c r="AC85" s="89" t="n">
        <f aca="false">$F85*I85</f>
        <v>0</v>
      </c>
      <c r="AD85" s="89" t="n">
        <f aca="false">$F85*J85</f>
        <v>-0</v>
      </c>
      <c r="AE85" s="89" t="n">
        <f aca="false">$F85*K85</f>
        <v>-0</v>
      </c>
      <c r="AF85" s="89" t="n">
        <f aca="false">$F85*L85</f>
        <v>-0</v>
      </c>
      <c r="AG85" s="89" t="n">
        <f aca="false">$F85*M85</f>
        <v>0</v>
      </c>
      <c r="AH85" s="89" t="n">
        <f aca="false">$F85*N85</f>
        <v>0</v>
      </c>
      <c r="AI85" s="89" t="n">
        <f aca="false">F85*O85</f>
        <v>0</v>
      </c>
      <c r="AJ85" s="93"/>
      <c r="AK85" s="89" t="n">
        <f aca="false">CHOOSE($G$3,AB85-AC85,AC85-AB85)</f>
        <v>0</v>
      </c>
      <c r="AL85" s="89" t="n">
        <f aca="false">CHOOSE($G$3,AE85-AF85,AF85-AE85)</f>
        <v>0</v>
      </c>
      <c r="AM85" s="89" t="n">
        <f aca="false">CHOOSE($G$3,AH85-AI85,AI85-AH85)</f>
        <v>0</v>
      </c>
      <c r="AN85" s="103" t="n">
        <f aca="false">SUM(AK85:AM85)</f>
        <v>0</v>
      </c>
      <c r="AP85" s="89" t="n">
        <f aca="false">CHOOSE($G$3,AA85-AB85,AB85-AA85)</f>
        <v>0</v>
      </c>
      <c r="AQ85" s="89" t="n">
        <f aca="false">CHOOSE($G$3,AD85-AE85,AE85-AD85)</f>
        <v>0</v>
      </c>
      <c r="AR85" s="89" t="n">
        <f aca="false">CHOOSE($G$3,AG85-AH85,AH85-AG85)</f>
        <v>0</v>
      </c>
      <c r="AS85" s="103" t="n">
        <f aca="false">AP85+AQ85+AR85</f>
        <v>0</v>
      </c>
      <c r="AT85" s="103"/>
      <c r="AU85" s="90" t="n">
        <f aca="false">AS85+AN85</f>
        <v>0</v>
      </c>
      <c r="AW85" s="90" t="n">
        <f aca="false">AI85+AF85+AC85</f>
        <v>0</v>
      </c>
      <c r="AX85" s="104"/>
    </row>
    <row r="86" customFormat="false" ht="12.75" hidden="false" customHeight="false" outlineLevel="0" collapsed="false">
      <c r="A86" s="94" t="n">
        <f aca="false">EDATE(A85,1)</f>
        <v>39142</v>
      </c>
      <c r="B86" s="95" t="n">
        <f aca="false">VLOOKUP(MONTH(A86),Volumes,3)</f>
        <v>10000</v>
      </c>
      <c r="C86" s="96"/>
      <c r="D86" s="97" t="n">
        <f aca="false">B86+C86</f>
        <v>10000</v>
      </c>
      <c r="E86" s="84" t="n">
        <f aca="false">IF(X86=0,0,IF(AND(X86=1,$H$3=1),D86*S86,IF($H$3=2,D86,"N/A")))</f>
        <v>0</v>
      </c>
      <c r="F86" s="84" t="n">
        <f aca="false">E86*W86</f>
        <v>0</v>
      </c>
      <c r="G86" s="32" t="n">
        <f aca="false">VLOOKUP($A86,Table,MATCH(G$4,Curves,0))</f>
        <v>3.053</v>
      </c>
      <c r="H86" s="98" t="n">
        <f aca="false">G86</f>
        <v>3.053</v>
      </c>
      <c r="I86" s="99" t="n">
        <f aca="false">H86</f>
        <v>3.053</v>
      </c>
      <c r="J86" s="32" t="n">
        <f aca="false">VLOOKUP($A86,Table,MATCH(J$4,Curves,0))</f>
        <v>-0.0075</v>
      </c>
      <c r="K86" s="98" t="n">
        <f aca="false">J86</f>
        <v>-0.0075</v>
      </c>
      <c r="L86" s="99" t="n">
        <f aca="false">K86</f>
        <v>-0.0075</v>
      </c>
      <c r="M86" s="32" t="n">
        <f aca="false">VLOOKUP($A86,Table,MATCH(M$4,Curves,0))</f>
        <v>0.01</v>
      </c>
      <c r="N86" s="98" t="n">
        <f aca="false">VLOOKUP($A86,Table,MATCH(N$4,Curves,0))</f>
        <v>0.0225</v>
      </c>
      <c r="O86" s="99" t="n">
        <f aca="false">N86</f>
        <v>0.0225</v>
      </c>
      <c r="P86" s="100"/>
      <c r="Q86" s="99" t="n">
        <f aca="false">O86+L86+I86</f>
        <v>3.068</v>
      </c>
      <c r="R86" s="100"/>
      <c r="S86" s="35" t="n">
        <f aca="false">A87-A86</f>
        <v>31</v>
      </c>
      <c r="T86" s="101" t="n">
        <f aca="false">CHOOSE(F$3,A87+24,A86)</f>
        <v>39197</v>
      </c>
      <c r="U86" s="35" t="n">
        <f aca="false">T86-C$3</f>
        <v>2423</v>
      </c>
      <c r="V86" s="32" t="n">
        <f aca="false">VLOOKUP($A86,Table,MATCH(V$4,Curves,0))</f>
        <v>0.070510378108831</v>
      </c>
      <c r="W86" s="102" t="n">
        <f aca="false">1/(1+CHOOSE(F$3,(V87+($K$3/10000))/2,(V86+($K$3/10000))/2))^(2*U86/365.25)</f>
        <v>0.631392745736168</v>
      </c>
      <c r="X86" s="35" t="n">
        <f aca="false">IF(AND(mthbeg&lt;=A86,mthend&gt;=A86),1,0)</f>
        <v>0</v>
      </c>
      <c r="Y86" s="35" t="n">
        <f aca="false">S86*X86</f>
        <v>0</v>
      </c>
      <c r="AA86" s="89" t="n">
        <f aca="false">F86*G86</f>
        <v>0</v>
      </c>
      <c r="AB86" s="89" t="n">
        <f aca="false">$F86*H86</f>
        <v>0</v>
      </c>
      <c r="AC86" s="89" t="n">
        <f aca="false">$F86*I86</f>
        <v>0</v>
      </c>
      <c r="AD86" s="89" t="n">
        <f aca="false">$F86*J86</f>
        <v>-0</v>
      </c>
      <c r="AE86" s="89" t="n">
        <f aca="false">$F86*K86</f>
        <v>-0</v>
      </c>
      <c r="AF86" s="89" t="n">
        <f aca="false">$F86*L86</f>
        <v>-0</v>
      </c>
      <c r="AG86" s="89" t="n">
        <f aca="false">$F86*M86</f>
        <v>0</v>
      </c>
      <c r="AH86" s="89" t="n">
        <f aca="false">$F86*N86</f>
        <v>0</v>
      </c>
      <c r="AI86" s="89" t="n">
        <f aca="false">F86*O86</f>
        <v>0</v>
      </c>
      <c r="AJ86" s="93"/>
      <c r="AK86" s="89" t="n">
        <f aca="false">CHOOSE($G$3,AB86-AC86,AC86-AB86)</f>
        <v>0</v>
      </c>
      <c r="AL86" s="89" t="n">
        <f aca="false">CHOOSE($G$3,AE86-AF86,AF86-AE86)</f>
        <v>0</v>
      </c>
      <c r="AM86" s="89" t="n">
        <f aca="false">CHOOSE($G$3,AH86-AI86,AI86-AH86)</f>
        <v>0</v>
      </c>
      <c r="AN86" s="103" t="n">
        <f aca="false">SUM(AK86:AM86)</f>
        <v>0</v>
      </c>
      <c r="AP86" s="89" t="n">
        <f aca="false">CHOOSE($G$3,AA86-AB86,AB86-AA86)</f>
        <v>0</v>
      </c>
      <c r="AQ86" s="89" t="n">
        <f aca="false">CHOOSE($G$3,AD86-AE86,AE86-AD86)</f>
        <v>0</v>
      </c>
      <c r="AR86" s="89" t="n">
        <f aca="false">CHOOSE($G$3,AG86-AH86,AH86-AG86)</f>
        <v>0</v>
      </c>
      <c r="AS86" s="103" t="n">
        <f aca="false">AP86+AQ86+AR86</f>
        <v>0</v>
      </c>
      <c r="AT86" s="103"/>
      <c r="AU86" s="90" t="n">
        <f aca="false">AS86+AN86</f>
        <v>0</v>
      </c>
      <c r="AW86" s="90" t="n">
        <f aca="false">AI86+AF86+AC86</f>
        <v>0</v>
      </c>
      <c r="AX86" s="104"/>
    </row>
    <row r="87" customFormat="false" ht="12.75" hidden="false" customHeight="false" outlineLevel="0" collapsed="false">
      <c r="A87" s="94" t="n">
        <f aca="false">EDATE(A86,1)</f>
        <v>39173</v>
      </c>
      <c r="B87" s="95" t="n">
        <f aca="false">VLOOKUP(MONTH(A87),Volumes,3)</f>
        <v>10000</v>
      </c>
      <c r="C87" s="96"/>
      <c r="D87" s="97" t="n">
        <f aca="false">B87+C87</f>
        <v>10000</v>
      </c>
      <c r="E87" s="84" t="n">
        <f aca="false">IF(X87=0,0,IF(AND(X87=1,$H$3=1),D87*S87,IF($H$3=2,D87,"N/A")))</f>
        <v>0</v>
      </c>
      <c r="F87" s="84" t="n">
        <f aca="false">E87*W87</f>
        <v>0</v>
      </c>
      <c r="G87" s="32" t="n">
        <f aca="false">VLOOKUP($A87,Table,MATCH(G$4,Curves,0))</f>
        <v>2.925</v>
      </c>
      <c r="H87" s="98" t="n">
        <f aca="false">G87</f>
        <v>2.925</v>
      </c>
      <c r="I87" s="99" t="n">
        <f aca="false">H87</f>
        <v>2.925</v>
      </c>
      <c r="J87" s="32" t="n">
        <f aca="false">VLOOKUP($A87,Table,MATCH(J$4,Curves,0))</f>
        <v>0.005</v>
      </c>
      <c r="K87" s="98" t="n">
        <f aca="false">J87</f>
        <v>0.005</v>
      </c>
      <c r="L87" s="99" t="n">
        <f aca="false">K87</f>
        <v>0.005</v>
      </c>
      <c r="M87" s="32" t="n">
        <f aca="false">VLOOKUP($A87,Table,MATCH(M$4,Curves,0))</f>
        <v>0.01</v>
      </c>
      <c r="N87" s="98" t="n">
        <f aca="false">VLOOKUP($A87,Table,MATCH(N$4,Curves,0))</f>
        <v>0.0225</v>
      </c>
      <c r="O87" s="99" t="n">
        <f aca="false">N87</f>
        <v>0.0225</v>
      </c>
      <c r="P87" s="100"/>
      <c r="Q87" s="99" t="n">
        <f aca="false">O87+L87+I87</f>
        <v>2.9525</v>
      </c>
      <c r="R87" s="100"/>
      <c r="S87" s="35" t="n">
        <f aca="false">A88-A87</f>
        <v>30</v>
      </c>
      <c r="T87" s="101" t="n">
        <f aca="false">CHOOSE(F$3,A88+24,A87)</f>
        <v>39227</v>
      </c>
      <c r="U87" s="35" t="n">
        <f aca="false">T87-C$3</f>
        <v>2453</v>
      </c>
      <c r="V87" s="32" t="n">
        <f aca="false">VLOOKUP($A87,Table,MATCH(V$4,Curves,0))</f>
        <v>0.070530838966822</v>
      </c>
      <c r="W87" s="102" t="n">
        <f aca="false">1/(1+CHOOSE(F$3,(V88+($K$3/10000))/2,(V87+($K$3/10000))/2))^(2*U87/365.25)</f>
        <v>0.627727626573052</v>
      </c>
      <c r="X87" s="35" t="n">
        <f aca="false">IF(AND(mthbeg&lt;=A87,mthend&gt;=A87),1,0)</f>
        <v>0</v>
      </c>
      <c r="Y87" s="35" t="n">
        <f aca="false">S87*X87</f>
        <v>0</v>
      </c>
      <c r="AA87" s="89" t="n">
        <f aca="false">F87*G87</f>
        <v>0</v>
      </c>
      <c r="AB87" s="89" t="n">
        <f aca="false">$F87*H87</f>
        <v>0</v>
      </c>
      <c r="AC87" s="89" t="n">
        <f aca="false">$F87*I87</f>
        <v>0</v>
      </c>
      <c r="AD87" s="89" t="n">
        <f aca="false">$F87*J87</f>
        <v>0</v>
      </c>
      <c r="AE87" s="89" t="n">
        <f aca="false">$F87*K87</f>
        <v>0</v>
      </c>
      <c r="AF87" s="89" t="n">
        <f aca="false">$F87*L87</f>
        <v>0</v>
      </c>
      <c r="AG87" s="89" t="n">
        <f aca="false">$F87*M87</f>
        <v>0</v>
      </c>
      <c r="AH87" s="89" t="n">
        <f aca="false">$F87*N87</f>
        <v>0</v>
      </c>
      <c r="AI87" s="89" t="n">
        <f aca="false">F87*O87</f>
        <v>0</v>
      </c>
      <c r="AJ87" s="93"/>
      <c r="AK87" s="89" t="n">
        <f aca="false">CHOOSE($G$3,AB87-AC87,AC87-AB87)</f>
        <v>0</v>
      </c>
      <c r="AL87" s="89" t="n">
        <f aca="false">CHOOSE($G$3,AE87-AF87,AF87-AE87)</f>
        <v>0</v>
      </c>
      <c r="AM87" s="89" t="n">
        <f aca="false">CHOOSE($G$3,AH87-AI87,AI87-AH87)</f>
        <v>0</v>
      </c>
      <c r="AN87" s="103" t="n">
        <f aca="false">SUM(AK87:AM87)</f>
        <v>0</v>
      </c>
      <c r="AP87" s="89" t="n">
        <f aca="false">CHOOSE($G$3,AA87-AB87,AB87-AA87)</f>
        <v>0</v>
      </c>
      <c r="AQ87" s="89" t="n">
        <f aca="false">CHOOSE($G$3,AD87-AE87,AE87-AD87)</f>
        <v>0</v>
      </c>
      <c r="AR87" s="89" t="n">
        <f aca="false">CHOOSE($G$3,AG87-AH87,AH87-AG87)</f>
        <v>0</v>
      </c>
      <c r="AS87" s="103" t="n">
        <f aca="false">AP87+AQ87+AR87</f>
        <v>0</v>
      </c>
      <c r="AT87" s="103"/>
      <c r="AU87" s="90" t="n">
        <f aca="false">AS87+AN87</f>
        <v>0</v>
      </c>
      <c r="AW87" s="90" t="n">
        <f aca="false">AI87+AF87+AC87</f>
        <v>0</v>
      </c>
      <c r="AX87" s="104"/>
    </row>
    <row r="88" customFormat="false" ht="12.75" hidden="false" customHeight="false" outlineLevel="0" collapsed="false">
      <c r="A88" s="94" t="n">
        <f aca="false">EDATE(A87,1)</f>
        <v>39203</v>
      </c>
      <c r="B88" s="95" t="n">
        <f aca="false">VLOOKUP(MONTH(A88),Volumes,3)</f>
        <v>10000</v>
      </c>
      <c r="C88" s="96"/>
      <c r="D88" s="97" t="n">
        <f aca="false">B88+C88</f>
        <v>10000</v>
      </c>
      <c r="E88" s="84" t="n">
        <f aca="false">IF(X88=0,0,IF(AND(X88=1,$H$3=1),D88*S88,IF($H$3=2,D88,"N/A")))</f>
        <v>0</v>
      </c>
      <c r="F88" s="84" t="n">
        <f aca="false">E88*W88</f>
        <v>0</v>
      </c>
      <c r="G88" s="32" t="n">
        <f aca="false">VLOOKUP($A88,Table,MATCH(G$4,Curves,0))</f>
        <v>2.914</v>
      </c>
      <c r="H88" s="98" t="n">
        <f aca="false">G88</f>
        <v>2.914</v>
      </c>
      <c r="I88" s="99" t="n">
        <f aca="false">H88</f>
        <v>2.914</v>
      </c>
      <c r="J88" s="32" t="n">
        <f aca="false">VLOOKUP($A88,Table,MATCH(J$4,Curves,0))</f>
        <v>0.005</v>
      </c>
      <c r="K88" s="98" t="n">
        <f aca="false">J88</f>
        <v>0.005</v>
      </c>
      <c r="L88" s="99" t="n">
        <f aca="false">K88</f>
        <v>0.005</v>
      </c>
      <c r="M88" s="32" t="n">
        <f aca="false">VLOOKUP($A88,Table,MATCH(M$4,Curves,0))</f>
        <v>0.01</v>
      </c>
      <c r="N88" s="98" t="n">
        <f aca="false">VLOOKUP($A88,Table,MATCH(N$4,Curves,0))</f>
        <v>0.0225</v>
      </c>
      <c r="O88" s="99" t="n">
        <f aca="false">N88</f>
        <v>0.0225</v>
      </c>
      <c r="P88" s="100"/>
      <c r="Q88" s="99" t="n">
        <f aca="false">O88+L88+I88</f>
        <v>2.9415</v>
      </c>
      <c r="R88" s="100"/>
      <c r="S88" s="35" t="n">
        <f aca="false">A89-A88</f>
        <v>31</v>
      </c>
      <c r="T88" s="101" t="n">
        <f aca="false">CHOOSE(F$3,A89+24,A88)</f>
        <v>39258</v>
      </c>
      <c r="U88" s="35" t="n">
        <f aca="false">T88-C$3</f>
        <v>2484</v>
      </c>
      <c r="V88" s="32" t="n">
        <f aca="false">VLOOKUP($A88,Table,MATCH(V$4,Curves,0))</f>
        <v>0.070550639797268</v>
      </c>
      <c r="W88" s="102" t="n">
        <f aca="false">1/(1+CHOOSE(F$3,(V89+($K$3/10000))/2,(V88+($K$3/10000))/2))^(2*U88/365.25)</f>
        <v>0.623960627546837</v>
      </c>
      <c r="X88" s="35" t="n">
        <f aca="false">IF(AND(mthbeg&lt;=A88,mthend&gt;=A88),1,0)</f>
        <v>0</v>
      </c>
      <c r="Y88" s="35" t="n">
        <f aca="false">S88*X88</f>
        <v>0</v>
      </c>
      <c r="AA88" s="89" t="n">
        <f aca="false">F88*G88</f>
        <v>0</v>
      </c>
      <c r="AB88" s="89" t="n">
        <f aca="false">$F88*H88</f>
        <v>0</v>
      </c>
      <c r="AC88" s="89" t="n">
        <f aca="false">$F88*I88</f>
        <v>0</v>
      </c>
      <c r="AD88" s="89" t="n">
        <f aca="false">$F88*J88</f>
        <v>0</v>
      </c>
      <c r="AE88" s="89" t="n">
        <f aca="false">$F88*K88</f>
        <v>0</v>
      </c>
      <c r="AF88" s="89" t="n">
        <f aca="false">$F88*L88</f>
        <v>0</v>
      </c>
      <c r="AG88" s="89" t="n">
        <f aca="false">$F88*M88</f>
        <v>0</v>
      </c>
      <c r="AH88" s="89" t="n">
        <f aca="false">$F88*N88</f>
        <v>0</v>
      </c>
      <c r="AI88" s="89" t="n">
        <f aca="false">F88*O88</f>
        <v>0</v>
      </c>
      <c r="AJ88" s="93"/>
      <c r="AK88" s="89" t="n">
        <f aca="false">CHOOSE($G$3,AB88-AC88,AC88-AB88)</f>
        <v>0</v>
      </c>
      <c r="AL88" s="89" t="n">
        <f aca="false">CHOOSE($G$3,AE88-AF88,AF88-AE88)</f>
        <v>0</v>
      </c>
      <c r="AM88" s="89" t="n">
        <f aca="false">CHOOSE($G$3,AH88-AI88,AI88-AH88)</f>
        <v>0</v>
      </c>
      <c r="AN88" s="103" t="n">
        <f aca="false">SUM(AK88:AM88)</f>
        <v>0</v>
      </c>
      <c r="AP88" s="89" t="n">
        <f aca="false">CHOOSE($G$3,AA88-AB88,AB88-AA88)</f>
        <v>0</v>
      </c>
      <c r="AQ88" s="89" t="n">
        <f aca="false">CHOOSE($G$3,AD88-AE88,AE88-AD88)</f>
        <v>0</v>
      </c>
      <c r="AR88" s="89" t="n">
        <f aca="false">CHOOSE($G$3,AG88-AH88,AH88-AG88)</f>
        <v>0</v>
      </c>
      <c r="AS88" s="103" t="n">
        <f aca="false">AP88+AQ88+AR88</f>
        <v>0</v>
      </c>
      <c r="AT88" s="103"/>
      <c r="AU88" s="90" t="n">
        <f aca="false">AS88+AN88</f>
        <v>0</v>
      </c>
      <c r="AW88" s="90" t="n">
        <f aca="false">AI88+AF88+AC88</f>
        <v>0</v>
      </c>
      <c r="AX88" s="104"/>
    </row>
    <row r="89" customFormat="false" ht="12.75" hidden="false" customHeight="false" outlineLevel="0" collapsed="false">
      <c r="A89" s="94" t="n">
        <f aca="false">EDATE(A88,1)</f>
        <v>39234</v>
      </c>
      <c r="B89" s="95" t="n">
        <f aca="false">VLOOKUP(MONTH(A89),Volumes,3)</f>
        <v>10000</v>
      </c>
      <c r="C89" s="96"/>
      <c r="D89" s="97" t="n">
        <f aca="false">B89+C89</f>
        <v>10000</v>
      </c>
      <c r="E89" s="84" t="n">
        <f aca="false">IF(X89=0,0,IF(AND(X89=1,$H$3=1),D89*S89,IF($H$3=2,D89,"N/A")))</f>
        <v>0</v>
      </c>
      <c r="F89" s="84" t="n">
        <f aca="false">E89*W89</f>
        <v>0</v>
      </c>
      <c r="G89" s="32" t="n">
        <f aca="false">VLOOKUP($A89,Table,MATCH(G$4,Curves,0))</f>
        <v>2.95</v>
      </c>
      <c r="H89" s="98" t="n">
        <f aca="false">G89</f>
        <v>2.95</v>
      </c>
      <c r="I89" s="99" t="n">
        <f aca="false">H89</f>
        <v>2.95</v>
      </c>
      <c r="J89" s="32" t="n">
        <f aca="false">VLOOKUP($A89,Table,MATCH(J$4,Curves,0))</f>
        <v>0.005</v>
      </c>
      <c r="K89" s="98" t="n">
        <f aca="false">J89</f>
        <v>0.005</v>
      </c>
      <c r="L89" s="99" t="n">
        <f aca="false">K89</f>
        <v>0.005</v>
      </c>
      <c r="M89" s="32" t="n">
        <f aca="false">VLOOKUP($A89,Table,MATCH(M$4,Curves,0))</f>
        <v>0.01</v>
      </c>
      <c r="N89" s="98" t="n">
        <f aca="false">VLOOKUP($A89,Table,MATCH(N$4,Curves,0))</f>
        <v>0.0225</v>
      </c>
      <c r="O89" s="99" t="n">
        <f aca="false">N89</f>
        <v>0.0225</v>
      </c>
      <c r="P89" s="100"/>
      <c r="Q89" s="99" t="n">
        <f aca="false">O89+L89+I89</f>
        <v>2.9775</v>
      </c>
      <c r="R89" s="100"/>
      <c r="S89" s="35" t="n">
        <f aca="false">A90-A89</f>
        <v>30</v>
      </c>
      <c r="T89" s="101" t="n">
        <f aca="false">CHOOSE(F$3,A90+24,A89)</f>
        <v>39288</v>
      </c>
      <c r="U89" s="35" t="n">
        <f aca="false">T89-C$3</f>
        <v>2514</v>
      </c>
      <c r="V89" s="32" t="n">
        <f aca="false">VLOOKUP($A89,Table,MATCH(V$4,Curves,0))</f>
        <v>0.070571100655533</v>
      </c>
      <c r="W89" s="102" t="n">
        <f aca="false">1/(1+CHOOSE(F$3,(V90+($K$3/10000))/2,(V89+($K$3/10000))/2))^(2*U89/365.25)</f>
        <v>0.620334689040429</v>
      </c>
      <c r="X89" s="35" t="n">
        <f aca="false">IF(AND(mthbeg&lt;=A89,mthend&gt;=A89),1,0)</f>
        <v>0</v>
      </c>
      <c r="Y89" s="35" t="n">
        <f aca="false">S89*X89</f>
        <v>0</v>
      </c>
      <c r="AA89" s="89" t="n">
        <f aca="false">F89*G89</f>
        <v>0</v>
      </c>
      <c r="AB89" s="89" t="n">
        <f aca="false">$F89*H89</f>
        <v>0</v>
      </c>
      <c r="AC89" s="89" t="n">
        <f aca="false">$F89*I89</f>
        <v>0</v>
      </c>
      <c r="AD89" s="89" t="n">
        <f aca="false">$F89*J89</f>
        <v>0</v>
      </c>
      <c r="AE89" s="89" t="n">
        <f aca="false">$F89*K89</f>
        <v>0</v>
      </c>
      <c r="AF89" s="89" t="n">
        <f aca="false">$F89*L89</f>
        <v>0</v>
      </c>
      <c r="AG89" s="89" t="n">
        <f aca="false">$F89*M89</f>
        <v>0</v>
      </c>
      <c r="AH89" s="89" t="n">
        <f aca="false">$F89*N89</f>
        <v>0</v>
      </c>
      <c r="AI89" s="89" t="n">
        <f aca="false">F89*O89</f>
        <v>0</v>
      </c>
      <c r="AJ89" s="93"/>
      <c r="AK89" s="89" t="n">
        <f aca="false">CHOOSE($G$3,AB89-AC89,AC89-AB89)</f>
        <v>0</v>
      </c>
      <c r="AL89" s="89" t="n">
        <f aca="false">CHOOSE($G$3,AE89-AF89,AF89-AE89)</f>
        <v>0</v>
      </c>
      <c r="AM89" s="89" t="n">
        <f aca="false">CHOOSE($G$3,AH89-AI89,AI89-AH89)</f>
        <v>0</v>
      </c>
      <c r="AN89" s="103" t="n">
        <f aca="false">SUM(AK89:AM89)</f>
        <v>0</v>
      </c>
      <c r="AP89" s="89" t="n">
        <f aca="false">CHOOSE($G$3,AA89-AB89,AB89-AA89)</f>
        <v>0</v>
      </c>
      <c r="AQ89" s="89" t="n">
        <f aca="false">CHOOSE($G$3,AD89-AE89,AE89-AD89)</f>
        <v>0</v>
      </c>
      <c r="AR89" s="89" t="n">
        <f aca="false">CHOOSE($G$3,AG89-AH89,AH89-AG89)</f>
        <v>0</v>
      </c>
      <c r="AS89" s="103" t="n">
        <f aca="false">AP89+AQ89+AR89</f>
        <v>0</v>
      </c>
      <c r="AT89" s="103"/>
      <c r="AU89" s="90" t="n">
        <f aca="false">AS89+AN89</f>
        <v>0</v>
      </c>
      <c r="AW89" s="90" t="n">
        <f aca="false">AI89+AF89+AC89</f>
        <v>0</v>
      </c>
      <c r="AX89" s="104"/>
    </row>
    <row r="90" customFormat="false" ht="12.75" hidden="false" customHeight="false" outlineLevel="0" collapsed="false">
      <c r="A90" s="94" t="n">
        <f aca="false">EDATE(A89,1)</f>
        <v>39264</v>
      </c>
      <c r="B90" s="95" t="n">
        <f aca="false">VLOOKUP(MONTH(A90),Volumes,3)</f>
        <v>10000</v>
      </c>
      <c r="C90" s="96"/>
      <c r="D90" s="97" t="n">
        <f aca="false">B90+C90</f>
        <v>10000</v>
      </c>
      <c r="E90" s="84" t="n">
        <f aca="false">IF(X90=0,0,IF(AND(X90=1,$H$3=1),D90*S90,IF($H$3=2,D90,"N/A")))</f>
        <v>0</v>
      </c>
      <c r="F90" s="84" t="n">
        <f aca="false">E90*W90</f>
        <v>0</v>
      </c>
      <c r="G90" s="32" t="n">
        <f aca="false">VLOOKUP($A90,Table,MATCH(G$4,Curves,0))</f>
        <v>2.962</v>
      </c>
      <c r="H90" s="98" t="n">
        <f aca="false">G90</f>
        <v>2.962</v>
      </c>
      <c r="I90" s="99" t="n">
        <f aca="false">H90</f>
        <v>2.962</v>
      </c>
      <c r="J90" s="32" t="n">
        <f aca="false">VLOOKUP($A90,Table,MATCH(J$4,Curves,0))</f>
        <v>0.005</v>
      </c>
      <c r="K90" s="98" t="n">
        <f aca="false">J90</f>
        <v>0.005</v>
      </c>
      <c r="L90" s="99" t="n">
        <f aca="false">K90</f>
        <v>0.005</v>
      </c>
      <c r="M90" s="32" t="n">
        <f aca="false">VLOOKUP($A90,Table,MATCH(M$4,Curves,0))</f>
        <v>0.01</v>
      </c>
      <c r="N90" s="98" t="n">
        <f aca="false">VLOOKUP($A90,Table,MATCH(N$4,Curves,0))</f>
        <v>0.0225</v>
      </c>
      <c r="O90" s="99" t="n">
        <f aca="false">N90</f>
        <v>0.0225</v>
      </c>
      <c r="P90" s="100"/>
      <c r="Q90" s="99" t="n">
        <f aca="false">O90+L90+I90</f>
        <v>2.9895</v>
      </c>
      <c r="R90" s="100"/>
      <c r="S90" s="35" t="n">
        <f aca="false">A91-A90</f>
        <v>31</v>
      </c>
      <c r="T90" s="101" t="n">
        <f aca="false">CHOOSE(F$3,A91+24,A90)</f>
        <v>39319</v>
      </c>
      <c r="U90" s="35" t="n">
        <f aca="false">T90-C$3</f>
        <v>2545</v>
      </c>
      <c r="V90" s="32" t="n">
        <f aca="false">VLOOKUP($A90,Table,MATCH(V$4,Curves,0))</f>
        <v>0.070590901486242</v>
      </c>
      <c r="W90" s="102" t="n">
        <f aca="false">1/(1+CHOOSE(F$3,(V91+($K$3/10000))/2,(V90+($K$3/10000))/2))^(2*U90/365.25)</f>
        <v>0.61660798627352</v>
      </c>
      <c r="X90" s="35" t="n">
        <f aca="false">IF(AND(mthbeg&lt;=A90,mthend&gt;=A90),1,0)</f>
        <v>0</v>
      </c>
      <c r="Y90" s="35" t="n">
        <f aca="false">S90*X90</f>
        <v>0</v>
      </c>
      <c r="AA90" s="89" t="n">
        <f aca="false">F90*G90</f>
        <v>0</v>
      </c>
      <c r="AB90" s="89" t="n">
        <f aca="false">$F90*H90</f>
        <v>0</v>
      </c>
      <c r="AC90" s="89" t="n">
        <f aca="false">$F90*I90</f>
        <v>0</v>
      </c>
      <c r="AD90" s="89" t="n">
        <f aca="false">$F90*J90</f>
        <v>0</v>
      </c>
      <c r="AE90" s="89" t="n">
        <f aca="false">$F90*K90</f>
        <v>0</v>
      </c>
      <c r="AF90" s="89" t="n">
        <f aca="false">$F90*L90</f>
        <v>0</v>
      </c>
      <c r="AG90" s="89" t="n">
        <f aca="false">$F90*M90</f>
        <v>0</v>
      </c>
      <c r="AH90" s="89" t="n">
        <f aca="false">$F90*N90</f>
        <v>0</v>
      </c>
      <c r="AI90" s="89" t="n">
        <f aca="false">F90*O90</f>
        <v>0</v>
      </c>
      <c r="AJ90" s="93"/>
      <c r="AK90" s="89" t="n">
        <f aca="false">CHOOSE($G$3,AB90-AC90,AC90-AB90)</f>
        <v>0</v>
      </c>
      <c r="AL90" s="89" t="n">
        <f aca="false">CHOOSE($G$3,AE90-AF90,AF90-AE90)</f>
        <v>0</v>
      </c>
      <c r="AM90" s="89" t="n">
        <f aca="false">CHOOSE($G$3,AH90-AI90,AI90-AH90)</f>
        <v>0</v>
      </c>
      <c r="AN90" s="103" t="n">
        <f aca="false">SUM(AK90:AM90)</f>
        <v>0</v>
      </c>
      <c r="AP90" s="89" t="n">
        <f aca="false">CHOOSE($G$3,AA90-AB90,AB90-AA90)</f>
        <v>0</v>
      </c>
      <c r="AQ90" s="89" t="n">
        <f aca="false">CHOOSE($G$3,AD90-AE90,AE90-AD90)</f>
        <v>0</v>
      </c>
      <c r="AR90" s="89" t="n">
        <f aca="false">CHOOSE($G$3,AG90-AH90,AH90-AG90)</f>
        <v>0</v>
      </c>
      <c r="AS90" s="103" t="n">
        <f aca="false">AP90+AQ90+AR90</f>
        <v>0</v>
      </c>
      <c r="AT90" s="103"/>
      <c r="AU90" s="90" t="n">
        <f aca="false">AS90+AN90</f>
        <v>0</v>
      </c>
      <c r="AW90" s="90" t="n">
        <f aca="false">AI90+AF90+AC90</f>
        <v>0</v>
      </c>
      <c r="AX90" s="104"/>
    </row>
    <row r="91" customFormat="false" ht="12.75" hidden="false" customHeight="false" outlineLevel="0" collapsed="false">
      <c r="A91" s="94" t="n">
        <f aca="false">EDATE(A90,1)</f>
        <v>39295</v>
      </c>
      <c r="B91" s="95" t="n">
        <f aca="false">VLOOKUP(MONTH(A91),Volumes,3)</f>
        <v>10000</v>
      </c>
      <c r="C91" s="96"/>
      <c r="D91" s="97" t="n">
        <f aca="false">B91+C91</f>
        <v>10000</v>
      </c>
      <c r="E91" s="84" t="n">
        <f aca="false">IF(X91=0,0,IF(AND(X91=1,$H$3=1),D91*S91,IF($H$3=2,D91,"N/A")))</f>
        <v>0</v>
      </c>
      <c r="F91" s="84" t="n">
        <f aca="false">E91*W91</f>
        <v>0</v>
      </c>
      <c r="G91" s="32" t="n">
        <f aca="false">VLOOKUP($A91,Table,MATCH(G$4,Curves,0))</f>
        <v>2.983</v>
      </c>
      <c r="H91" s="98" t="n">
        <f aca="false">G91</f>
        <v>2.983</v>
      </c>
      <c r="I91" s="99" t="n">
        <f aca="false">H91</f>
        <v>2.983</v>
      </c>
      <c r="J91" s="32" t="n">
        <f aca="false">VLOOKUP($A91,Table,MATCH(J$4,Curves,0))</f>
        <v>0.005</v>
      </c>
      <c r="K91" s="98" t="n">
        <f aca="false">J91</f>
        <v>0.005</v>
      </c>
      <c r="L91" s="99" t="n">
        <f aca="false">K91</f>
        <v>0.005</v>
      </c>
      <c r="M91" s="32" t="n">
        <f aca="false">VLOOKUP($A91,Table,MATCH(M$4,Curves,0))</f>
        <v>0.01</v>
      </c>
      <c r="N91" s="98" t="n">
        <f aca="false">VLOOKUP($A91,Table,MATCH(N$4,Curves,0))</f>
        <v>0.0225</v>
      </c>
      <c r="O91" s="99" t="n">
        <f aca="false">N91</f>
        <v>0.0225</v>
      </c>
      <c r="P91" s="100"/>
      <c r="Q91" s="99" t="n">
        <f aca="false">O91+L91+I91</f>
        <v>3.0105</v>
      </c>
      <c r="R91" s="100"/>
      <c r="S91" s="35" t="n">
        <f aca="false">A92-A91</f>
        <v>31</v>
      </c>
      <c r="T91" s="101" t="n">
        <f aca="false">CHOOSE(F$3,A92+24,A91)</f>
        <v>39350</v>
      </c>
      <c r="U91" s="35" t="n">
        <f aca="false">T91-C$3</f>
        <v>2576</v>
      </c>
      <c r="V91" s="32" t="n">
        <f aca="false">VLOOKUP($A91,Table,MATCH(V$4,Curves,0))</f>
        <v>0.070611362344779</v>
      </c>
      <c r="W91" s="102" t="n">
        <f aca="false">1/(1+CHOOSE(F$3,(V92+($K$3/10000))/2,(V91+($K$3/10000))/2))^(2*U91/365.25)</f>
        <v>0.612946391916292</v>
      </c>
      <c r="X91" s="35" t="n">
        <f aca="false">IF(AND(mthbeg&lt;=A91,mthend&gt;=A91),1,0)</f>
        <v>0</v>
      </c>
      <c r="Y91" s="35" t="n">
        <f aca="false">S91*X91</f>
        <v>0</v>
      </c>
      <c r="AA91" s="89" t="n">
        <f aca="false">F91*G91</f>
        <v>0</v>
      </c>
      <c r="AB91" s="89" t="n">
        <f aca="false">$F91*H91</f>
        <v>0</v>
      </c>
      <c r="AC91" s="89" t="n">
        <f aca="false">$F91*I91</f>
        <v>0</v>
      </c>
      <c r="AD91" s="89" t="n">
        <f aca="false">$F91*J91</f>
        <v>0</v>
      </c>
      <c r="AE91" s="89" t="n">
        <f aca="false">$F91*K91</f>
        <v>0</v>
      </c>
      <c r="AF91" s="89" t="n">
        <f aca="false">$F91*L91</f>
        <v>0</v>
      </c>
      <c r="AG91" s="89" t="n">
        <f aca="false">$F91*M91</f>
        <v>0</v>
      </c>
      <c r="AH91" s="89" t="n">
        <f aca="false">$F91*N91</f>
        <v>0</v>
      </c>
      <c r="AI91" s="89" t="n">
        <f aca="false">F91*O91</f>
        <v>0</v>
      </c>
      <c r="AJ91" s="93"/>
      <c r="AK91" s="89" t="n">
        <f aca="false">CHOOSE($G$3,AB91-AC91,AC91-AB91)</f>
        <v>0</v>
      </c>
      <c r="AL91" s="89" t="n">
        <f aca="false">CHOOSE($G$3,AE91-AF91,AF91-AE91)</f>
        <v>0</v>
      </c>
      <c r="AM91" s="89" t="n">
        <f aca="false">CHOOSE($G$3,AH91-AI91,AI91-AH91)</f>
        <v>0</v>
      </c>
      <c r="AN91" s="103" t="n">
        <f aca="false">SUM(AK91:AM91)</f>
        <v>0</v>
      </c>
      <c r="AP91" s="89" t="n">
        <f aca="false">CHOOSE($G$3,AA91-AB91,AB91-AA91)</f>
        <v>0</v>
      </c>
      <c r="AQ91" s="89" t="n">
        <f aca="false">CHOOSE($G$3,AD91-AE91,AE91-AD91)</f>
        <v>0</v>
      </c>
      <c r="AR91" s="89" t="n">
        <f aca="false">CHOOSE($G$3,AG91-AH91,AH91-AG91)</f>
        <v>0</v>
      </c>
      <c r="AS91" s="103" t="n">
        <f aca="false">AP91+AQ91+AR91</f>
        <v>0</v>
      </c>
      <c r="AT91" s="103"/>
      <c r="AU91" s="90" t="n">
        <f aca="false">AS91+AN91</f>
        <v>0</v>
      </c>
      <c r="AW91" s="90" t="n">
        <f aca="false">AI91+AF91+AC91</f>
        <v>0</v>
      </c>
      <c r="AX91" s="104"/>
    </row>
    <row r="92" customFormat="false" ht="12.75" hidden="false" customHeight="false" outlineLevel="0" collapsed="false">
      <c r="A92" s="94" t="n">
        <f aca="false">EDATE(A91,1)</f>
        <v>39326</v>
      </c>
      <c r="B92" s="95" t="n">
        <f aca="false">VLOOKUP(MONTH(A92),Volumes,3)</f>
        <v>10000</v>
      </c>
      <c r="C92" s="96"/>
      <c r="D92" s="97" t="n">
        <f aca="false">B92+C92</f>
        <v>10000</v>
      </c>
      <c r="E92" s="84" t="n">
        <f aca="false">IF(X92=0,0,IF(AND(X92=1,$H$3=1),D92*S92,IF($H$3=2,D92,"N/A")))</f>
        <v>0</v>
      </c>
      <c r="F92" s="84" t="n">
        <f aca="false">E92*W92</f>
        <v>0</v>
      </c>
      <c r="G92" s="32" t="n">
        <f aca="false">VLOOKUP($A92,Table,MATCH(G$4,Curves,0))</f>
        <v>3.006</v>
      </c>
      <c r="H92" s="98" t="n">
        <f aca="false">G92</f>
        <v>3.006</v>
      </c>
      <c r="I92" s="99" t="n">
        <f aca="false">H92</f>
        <v>3.006</v>
      </c>
      <c r="J92" s="32" t="n">
        <f aca="false">VLOOKUP($A92,Table,MATCH(J$4,Curves,0))</f>
        <v>0.005</v>
      </c>
      <c r="K92" s="98" t="n">
        <f aca="false">J92</f>
        <v>0.005</v>
      </c>
      <c r="L92" s="99" t="n">
        <f aca="false">K92</f>
        <v>0.005</v>
      </c>
      <c r="M92" s="32" t="n">
        <f aca="false">VLOOKUP($A92,Table,MATCH(M$4,Curves,0))</f>
        <v>0.01</v>
      </c>
      <c r="N92" s="98" t="n">
        <f aca="false">VLOOKUP($A92,Table,MATCH(N$4,Curves,0))</f>
        <v>0.0225</v>
      </c>
      <c r="O92" s="99" t="n">
        <f aca="false">N92</f>
        <v>0.0225</v>
      </c>
      <c r="P92" s="100"/>
      <c r="Q92" s="99" t="n">
        <f aca="false">O92+L92+I92</f>
        <v>3.0335</v>
      </c>
      <c r="R92" s="100"/>
      <c r="S92" s="35" t="n">
        <f aca="false">A93-A92</f>
        <v>30</v>
      </c>
      <c r="T92" s="101" t="n">
        <f aca="false">CHOOSE(F$3,A93+24,A92)</f>
        <v>39380</v>
      </c>
      <c r="U92" s="35" t="n">
        <f aca="false">T92-C$3</f>
        <v>2606</v>
      </c>
      <c r="V92" s="32" t="n">
        <f aca="false">VLOOKUP($A92,Table,MATCH(V$4,Curves,0))</f>
        <v>0.070621099426719</v>
      </c>
      <c r="W92" s="102" t="n">
        <f aca="false">1/(1+CHOOSE(F$3,(V93+($K$3/10000))/2,(V92+($K$3/10000))/2))^(2*U92/365.25)</f>
        <v>0.609469184069295</v>
      </c>
      <c r="X92" s="35" t="n">
        <f aca="false">IF(AND(mthbeg&lt;=A92,mthend&gt;=A92),1,0)</f>
        <v>0</v>
      </c>
      <c r="Y92" s="35" t="n">
        <f aca="false">S92*X92</f>
        <v>0</v>
      </c>
      <c r="AA92" s="89" t="n">
        <f aca="false">F92*G92</f>
        <v>0</v>
      </c>
      <c r="AB92" s="89" t="n">
        <f aca="false">$F92*H92</f>
        <v>0</v>
      </c>
      <c r="AC92" s="89" t="n">
        <f aca="false">$F92*I92</f>
        <v>0</v>
      </c>
      <c r="AD92" s="89" t="n">
        <f aca="false">$F92*J92</f>
        <v>0</v>
      </c>
      <c r="AE92" s="89" t="n">
        <f aca="false">$F92*K92</f>
        <v>0</v>
      </c>
      <c r="AF92" s="89" t="n">
        <f aca="false">$F92*L92</f>
        <v>0</v>
      </c>
      <c r="AG92" s="89" t="n">
        <f aca="false">$F92*M92</f>
        <v>0</v>
      </c>
      <c r="AH92" s="89" t="n">
        <f aca="false">$F92*N92</f>
        <v>0</v>
      </c>
      <c r="AI92" s="89" t="n">
        <f aca="false">F92*O92</f>
        <v>0</v>
      </c>
      <c r="AJ92" s="93"/>
      <c r="AK92" s="89" t="n">
        <f aca="false">CHOOSE($G$3,AB92-AC92,AC92-AB92)</f>
        <v>0</v>
      </c>
      <c r="AL92" s="89" t="n">
        <f aca="false">CHOOSE($G$3,AE92-AF92,AF92-AE92)</f>
        <v>0</v>
      </c>
      <c r="AM92" s="89" t="n">
        <f aca="false">CHOOSE($G$3,AH92-AI92,AI92-AH92)</f>
        <v>0</v>
      </c>
      <c r="AN92" s="103" t="n">
        <f aca="false">SUM(AK92:AM92)</f>
        <v>0</v>
      </c>
      <c r="AP92" s="89" t="n">
        <f aca="false">CHOOSE($G$3,AA92-AB92,AB92-AA92)</f>
        <v>0</v>
      </c>
      <c r="AQ92" s="89" t="n">
        <f aca="false">CHOOSE($G$3,AD92-AE92,AE92-AD92)</f>
        <v>0</v>
      </c>
      <c r="AR92" s="89" t="n">
        <f aca="false">CHOOSE($G$3,AG92-AH92,AH92-AG92)</f>
        <v>0</v>
      </c>
      <c r="AS92" s="103" t="n">
        <f aca="false">AP92+AQ92+AR92</f>
        <v>0</v>
      </c>
      <c r="AT92" s="103"/>
      <c r="AU92" s="90" t="n">
        <f aca="false">AS92+AN92</f>
        <v>0</v>
      </c>
      <c r="AW92" s="90" t="n">
        <f aca="false">AI92+AF92+AC92</f>
        <v>0</v>
      </c>
      <c r="AX92" s="104"/>
    </row>
    <row r="93" customFormat="false" ht="12.75" hidden="false" customHeight="false" outlineLevel="0" collapsed="false">
      <c r="A93" s="94" t="n">
        <f aca="false">EDATE(A92,1)</f>
        <v>39356</v>
      </c>
      <c r="B93" s="95" t="n">
        <f aca="false">VLOOKUP(MONTH(A93),Volumes,3)</f>
        <v>10000</v>
      </c>
      <c r="C93" s="96"/>
      <c r="D93" s="97" t="n">
        <f aca="false">B93+C93</f>
        <v>10000</v>
      </c>
      <c r="E93" s="84" t="n">
        <f aca="false">IF(X93=0,0,IF(AND(X93=1,$H$3=1),D93*S93,IF($H$3=2,D93,"N/A")))</f>
        <v>0</v>
      </c>
      <c r="F93" s="84" t="n">
        <f aca="false">E93*W93</f>
        <v>0</v>
      </c>
      <c r="G93" s="32" t="n">
        <f aca="false">VLOOKUP($A93,Table,MATCH(G$4,Curves,0))</f>
        <v>3.017</v>
      </c>
      <c r="H93" s="98" t="n">
        <f aca="false">G93</f>
        <v>3.017</v>
      </c>
      <c r="I93" s="99" t="n">
        <f aca="false">H93</f>
        <v>3.017</v>
      </c>
      <c r="J93" s="32" t="n">
        <f aca="false">VLOOKUP($A93,Table,MATCH(J$4,Curves,0))</f>
        <v>0.005</v>
      </c>
      <c r="K93" s="98" t="n">
        <f aca="false">J93</f>
        <v>0.005</v>
      </c>
      <c r="L93" s="99" t="n">
        <f aca="false">K93</f>
        <v>0.005</v>
      </c>
      <c r="M93" s="32" t="n">
        <f aca="false">VLOOKUP($A93,Table,MATCH(M$4,Curves,0))</f>
        <v>0.01</v>
      </c>
      <c r="N93" s="98" t="n">
        <f aca="false">VLOOKUP($A93,Table,MATCH(N$4,Curves,0))</f>
        <v>0.0225</v>
      </c>
      <c r="O93" s="99" t="n">
        <f aca="false">N93</f>
        <v>0.0225</v>
      </c>
      <c r="P93" s="100"/>
      <c r="Q93" s="99" t="n">
        <f aca="false">O93+L93+I93</f>
        <v>3.0445</v>
      </c>
      <c r="R93" s="100"/>
      <c r="S93" s="35" t="n">
        <f aca="false">A94-A93</f>
        <v>31</v>
      </c>
      <c r="T93" s="101" t="n">
        <f aca="false">CHOOSE(F$3,A94+24,A93)</f>
        <v>39411</v>
      </c>
      <c r="U93" s="35" t="n">
        <f aca="false">T93-C$3</f>
        <v>2637</v>
      </c>
      <c r="V93" s="32" t="n">
        <f aca="false">VLOOKUP($A93,Table,MATCH(V$4,Curves,0))</f>
        <v>0.070619452704261</v>
      </c>
      <c r="W93" s="102" t="n">
        <f aca="false">1/(1+CHOOSE(F$3,(V94+($K$3/10000))/2,(V93+($K$3/10000))/2))^(2*U93/365.25)</f>
        <v>0.605896957554201</v>
      </c>
      <c r="X93" s="35" t="n">
        <f aca="false">IF(AND(mthbeg&lt;=A93,mthend&gt;=A93),1,0)</f>
        <v>0</v>
      </c>
      <c r="Y93" s="35" t="n">
        <f aca="false">S93*X93</f>
        <v>0</v>
      </c>
      <c r="AA93" s="89" t="n">
        <f aca="false">F93*G93</f>
        <v>0</v>
      </c>
      <c r="AB93" s="89" t="n">
        <f aca="false">$F93*H93</f>
        <v>0</v>
      </c>
      <c r="AC93" s="89" t="n">
        <f aca="false">$F93*I93</f>
        <v>0</v>
      </c>
      <c r="AD93" s="89" t="n">
        <f aca="false">$F93*J93</f>
        <v>0</v>
      </c>
      <c r="AE93" s="89" t="n">
        <f aca="false">$F93*K93</f>
        <v>0</v>
      </c>
      <c r="AF93" s="89" t="n">
        <f aca="false">$F93*L93</f>
        <v>0</v>
      </c>
      <c r="AG93" s="89" t="n">
        <f aca="false">$F93*M93</f>
        <v>0</v>
      </c>
      <c r="AH93" s="89" t="n">
        <f aca="false">$F93*N93</f>
        <v>0</v>
      </c>
      <c r="AI93" s="89" t="n">
        <f aca="false">F93*O93</f>
        <v>0</v>
      </c>
      <c r="AJ93" s="93"/>
      <c r="AK93" s="89" t="n">
        <f aca="false">CHOOSE($G$3,AB93-AC93,AC93-AB93)</f>
        <v>0</v>
      </c>
      <c r="AL93" s="89" t="n">
        <f aca="false">CHOOSE($G$3,AE93-AF93,AF93-AE93)</f>
        <v>0</v>
      </c>
      <c r="AM93" s="89" t="n">
        <f aca="false">CHOOSE($G$3,AH93-AI93,AI93-AH93)</f>
        <v>0</v>
      </c>
      <c r="AN93" s="103" t="n">
        <f aca="false">SUM(AK93:AM93)</f>
        <v>0</v>
      </c>
      <c r="AP93" s="89" t="n">
        <f aca="false">CHOOSE($G$3,AA93-AB93,AB93-AA93)</f>
        <v>0</v>
      </c>
      <c r="AQ93" s="89" t="n">
        <f aca="false">CHOOSE($G$3,AD93-AE93,AE93-AD93)</f>
        <v>0</v>
      </c>
      <c r="AR93" s="89" t="n">
        <f aca="false">CHOOSE($G$3,AG93-AH93,AH93-AG93)</f>
        <v>0</v>
      </c>
      <c r="AS93" s="103" t="n">
        <f aca="false">AP93+AQ93+AR93</f>
        <v>0</v>
      </c>
      <c r="AT93" s="103"/>
      <c r="AU93" s="90" t="n">
        <f aca="false">AS93+AN93</f>
        <v>0</v>
      </c>
      <c r="AW93" s="90" t="n">
        <f aca="false">AI93+AF93+AC93</f>
        <v>0</v>
      </c>
      <c r="AX93" s="104"/>
    </row>
    <row r="94" customFormat="false" ht="12.75" hidden="false" customHeight="false" outlineLevel="0" collapsed="false">
      <c r="A94" s="94" t="n">
        <f aca="false">EDATE(A93,1)</f>
        <v>39387</v>
      </c>
      <c r="B94" s="95" t="n">
        <f aca="false">VLOOKUP(MONTH(A94),Volumes,3)</f>
        <v>10000</v>
      </c>
      <c r="C94" s="96"/>
      <c r="D94" s="97" t="n">
        <f aca="false">B94+C94</f>
        <v>10000</v>
      </c>
      <c r="E94" s="84" t="n">
        <f aca="false">IF(X94=0,0,IF(AND(X94=1,$H$3=1),D94*S94,IF($H$3=2,D94,"N/A")))</f>
        <v>0</v>
      </c>
      <c r="F94" s="84" t="n">
        <f aca="false">E94*W94</f>
        <v>0</v>
      </c>
      <c r="G94" s="32" t="n">
        <f aca="false">VLOOKUP($A94,Table,MATCH(G$4,Curves,0))</f>
        <v>3.089</v>
      </c>
      <c r="H94" s="98" t="n">
        <f aca="false">G94</f>
        <v>3.089</v>
      </c>
      <c r="I94" s="99" t="n">
        <f aca="false">H94</f>
        <v>3.089</v>
      </c>
      <c r="J94" s="32" t="n">
        <f aca="false">VLOOKUP($A94,Table,MATCH(J$4,Curves,0))</f>
        <v>-0.0055</v>
      </c>
      <c r="K94" s="98" t="n">
        <f aca="false">J94</f>
        <v>-0.0055</v>
      </c>
      <c r="L94" s="99" t="n">
        <f aca="false">K94</f>
        <v>-0.0055</v>
      </c>
      <c r="M94" s="32" t="n">
        <f aca="false">VLOOKUP($A94,Table,MATCH(M$4,Curves,0))</f>
        <v>0.01</v>
      </c>
      <c r="N94" s="98" t="n">
        <f aca="false">VLOOKUP($A94,Table,MATCH(N$4,Curves,0))</f>
        <v>0.0225</v>
      </c>
      <c r="O94" s="99" t="n">
        <f aca="false">N94</f>
        <v>0.0225</v>
      </c>
      <c r="P94" s="100"/>
      <c r="Q94" s="99" t="n">
        <f aca="false">O94+L94+I94</f>
        <v>3.106</v>
      </c>
      <c r="R94" s="100"/>
      <c r="S94" s="35" t="n">
        <f aca="false">A95-A94</f>
        <v>30</v>
      </c>
      <c r="T94" s="101" t="n">
        <f aca="false">CHOOSE(F$3,A95+24,A94)</f>
        <v>39441</v>
      </c>
      <c r="U94" s="35" t="n">
        <f aca="false">T94-C$3</f>
        <v>2667</v>
      </c>
      <c r="V94" s="32" t="n">
        <f aca="false">VLOOKUP($A94,Table,MATCH(V$4,Curves,0))</f>
        <v>0.070617751091056</v>
      </c>
      <c r="W94" s="102" t="n">
        <f aca="false">1/(1+CHOOSE(F$3,(V95+($K$3/10000))/2,(V94+($K$3/10000))/2))^(2*U94/365.25)</f>
        <v>0.602460060805785</v>
      </c>
      <c r="X94" s="35" t="n">
        <f aca="false">IF(AND(mthbeg&lt;=A94,mthend&gt;=A94),1,0)</f>
        <v>0</v>
      </c>
      <c r="Y94" s="35" t="n">
        <f aca="false">S94*X94</f>
        <v>0</v>
      </c>
      <c r="AA94" s="89" t="n">
        <f aca="false">F94*G94</f>
        <v>0</v>
      </c>
      <c r="AB94" s="89" t="n">
        <f aca="false">$F94*H94</f>
        <v>0</v>
      </c>
      <c r="AC94" s="89" t="n">
        <f aca="false">$F94*I94</f>
        <v>0</v>
      </c>
      <c r="AD94" s="89" t="n">
        <f aca="false">$F94*J94</f>
        <v>-0</v>
      </c>
      <c r="AE94" s="89" t="n">
        <f aca="false">$F94*K94</f>
        <v>-0</v>
      </c>
      <c r="AF94" s="89" t="n">
        <f aca="false">$F94*L94</f>
        <v>-0</v>
      </c>
      <c r="AG94" s="89" t="n">
        <f aca="false">$F94*M94</f>
        <v>0</v>
      </c>
      <c r="AH94" s="89" t="n">
        <f aca="false">$F94*N94</f>
        <v>0</v>
      </c>
      <c r="AI94" s="89" t="n">
        <f aca="false">F94*O94</f>
        <v>0</v>
      </c>
      <c r="AJ94" s="93"/>
      <c r="AK94" s="89" t="n">
        <f aca="false">CHOOSE($G$3,AB94-AC94,AC94-AB94)</f>
        <v>0</v>
      </c>
      <c r="AL94" s="89" t="n">
        <f aca="false">CHOOSE($G$3,AE94-AF94,AF94-AE94)</f>
        <v>0</v>
      </c>
      <c r="AM94" s="89" t="n">
        <f aca="false">CHOOSE($G$3,AH94-AI94,AI94-AH94)</f>
        <v>0</v>
      </c>
      <c r="AN94" s="103" t="n">
        <f aca="false">SUM(AK94:AM94)</f>
        <v>0</v>
      </c>
      <c r="AP94" s="89" t="n">
        <f aca="false">CHOOSE($G$3,AA94-AB94,AB94-AA94)</f>
        <v>0</v>
      </c>
      <c r="AQ94" s="89" t="n">
        <f aca="false">CHOOSE($G$3,AD94-AE94,AE94-AD94)</f>
        <v>0</v>
      </c>
      <c r="AR94" s="89" t="n">
        <f aca="false">CHOOSE($G$3,AG94-AH94,AH94-AG94)</f>
        <v>0</v>
      </c>
      <c r="AS94" s="103" t="n">
        <f aca="false">AP94+AQ94+AR94</f>
        <v>0</v>
      </c>
      <c r="AT94" s="103"/>
      <c r="AU94" s="90" t="n">
        <f aca="false">AS94+AN94</f>
        <v>0</v>
      </c>
      <c r="AW94" s="90" t="n">
        <f aca="false">AI94+AF94+AC94</f>
        <v>0</v>
      </c>
      <c r="AX94" s="104"/>
    </row>
    <row r="95" customFormat="false" ht="12.75" hidden="false" customHeight="false" outlineLevel="0" collapsed="false">
      <c r="A95" s="94" t="n">
        <f aca="false">EDATE(A94,1)</f>
        <v>39417</v>
      </c>
      <c r="B95" s="95" t="n">
        <f aca="false">VLOOKUP(MONTH(A95),Volumes,3)</f>
        <v>10000</v>
      </c>
      <c r="C95" s="96"/>
      <c r="D95" s="97" t="n">
        <f aca="false">B95+C95</f>
        <v>10000</v>
      </c>
      <c r="E95" s="84" t="n">
        <f aca="false">IF(X95=0,0,IF(AND(X95=1,$H$3=1),D95*S95,IF($H$3=2,D95,"N/A")))</f>
        <v>0</v>
      </c>
      <c r="F95" s="84" t="n">
        <f aca="false">E95*W95</f>
        <v>0</v>
      </c>
      <c r="G95" s="32" t="n">
        <f aca="false">VLOOKUP($A95,Table,MATCH(G$4,Curves,0))</f>
        <v>3.163</v>
      </c>
      <c r="H95" s="98" t="n">
        <f aca="false">G95</f>
        <v>3.163</v>
      </c>
      <c r="I95" s="99" t="n">
        <f aca="false">H95</f>
        <v>3.163</v>
      </c>
      <c r="J95" s="32" t="n">
        <f aca="false">VLOOKUP($A95,Table,MATCH(J$4,Curves,0))</f>
        <v>-0.0055</v>
      </c>
      <c r="K95" s="98" t="n">
        <f aca="false">J95</f>
        <v>-0.0055</v>
      </c>
      <c r="L95" s="99" t="n">
        <f aca="false">K95</f>
        <v>-0.0055</v>
      </c>
      <c r="M95" s="32" t="n">
        <f aca="false">VLOOKUP($A95,Table,MATCH(M$4,Curves,0))</f>
        <v>0.01</v>
      </c>
      <c r="N95" s="98" t="n">
        <f aca="false">VLOOKUP($A95,Table,MATCH(N$4,Curves,0))</f>
        <v>0.0225</v>
      </c>
      <c r="O95" s="99" t="n">
        <f aca="false">N95</f>
        <v>0.0225</v>
      </c>
      <c r="P95" s="100"/>
      <c r="Q95" s="99" t="n">
        <f aca="false">O95+L95+I95</f>
        <v>3.18</v>
      </c>
      <c r="R95" s="100"/>
      <c r="S95" s="35" t="n">
        <f aca="false">A96-A95</f>
        <v>31</v>
      </c>
      <c r="T95" s="101" t="n">
        <f aca="false">CHOOSE(F$3,A96+24,A95)</f>
        <v>39472</v>
      </c>
      <c r="U95" s="35" t="n">
        <f aca="false">T95-C$3</f>
        <v>2698</v>
      </c>
      <c r="V95" s="32" t="n">
        <f aca="false">VLOOKUP($A95,Table,MATCH(V$4,Curves,0))</f>
        <v>0.070616104368601</v>
      </c>
      <c r="W95" s="102" t="n">
        <f aca="false">1/(1+CHOOSE(F$3,(V96+($K$3/10000))/2,(V95+($K$3/10000))/2))^(2*U95/365.25)</f>
        <v>0.598929245044694</v>
      </c>
      <c r="X95" s="35" t="n">
        <f aca="false">IF(AND(mthbeg&lt;=A95,mthend&gt;=A95),1,0)</f>
        <v>0</v>
      </c>
      <c r="Y95" s="35" t="n">
        <f aca="false">S95*X95</f>
        <v>0</v>
      </c>
      <c r="AA95" s="89" t="n">
        <f aca="false">F95*G95</f>
        <v>0</v>
      </c>
      <c r="AB95" s="89" t="n">
        <f aca="false">$F95*H95</f>
        <v>0</v>
      </c>
      <c r="AC95" s="89" t="n">
        <f aca="false">$F95*I95</f>
        <v>0</v>
      </c>
      <c r="AD95" s="89" t="n">
        <f aca="false">$F95*J95</f>
        <v>-0</v>
      </c>
      <c r="AE95" s="89" t="n">
        <f aca="false">$F95*K95</f>
        <v>-0</v>
      </c>
      <c r="AF95" s="89" t="n">
        <f aca="false">$F95*L95</f>
        <v>-0</v>
      </c>
      <c r="AG95" s="89" t="n">
        <f aca="false">$F95*M95</f>
        <v>0</v>
      </c>
      <c r="AH95" s="89" t="n">
        <f aca="false">$F95*N95</f>
        <v>0</v>
      </c>
      <c r="AI95" s="89" t="n">
        <f aca="false">F95*O95</f>
        <v>0</v>
      </c>
      <c r="AJ95" s="93"/>
      <c r="AK95" s="89" t="n">
        <f aca="false">CHOOSE($G$3,AB95-AC95,AC95-AB95)</f>
        <v>0</v>
      </c>
      <c r="AL95" s="89" t="n">
        <f aca="false">CHOOSE($G$3,AE95-AF95,AF95-AE95)</f>
        <v>0</v>
      </c>
      <c r="AM95" s="89" t="n">
        <f aca="false">CHOOSE($G$3,AH95-AI95,AI95-AH95)</f>
        <v>0</v>
      </c>
      <c r="AN95" s="103" t="n">
        <f aca="false">SUM(AK95:AM95)</f>
        <v>0</v>
      </c>
      <c r="AP95" s="89" t="n">
        <f aca="false">CHOOSE($G$3,AA95-AB95,AB95-AA95)</f>
        <v>0</v>
      </c>
      <c r="AQ95" s="89" t="n">
        <f aca="false">CHOOSE($G$3,AD95-AE95,AE95-AD95)</f>
        <v>0</v>
      </c>
      <c r="AR95" s="89" t="n">
        <f aca="false">CHOOSE($G$3,AG95-AH95,AH95-AG95)</f>
        <v>0</v>
      </c>
      <c r="AS95" s="103" t="n">
        <f aca="false">AP95+AQ95+AR95</f>
        <v>0</v>
      </c>
      <c r="AT95" s="103"/>
      <c r="AU95" s="90" t="n">
        <f aca="false">AS95+AN95</f>
        <v>0</v>
      </c>
      <c r="AW95" s="90" t="n">
        <f aca="false">AI95+AF95+AC95</f>
        <v>0</v>
      </c>
      <c r="AX95" s="104"/>
    </row>
    <row r="96" customFormat="false" ht="12.75" hidden="false" customHeight="false" outlineLevel="0" collapsed="false">
      <c r="A96" s="94" t="n">
        <f aca="false">EDATE(A95,1)</f>
        <v>39448</v>
      </c>
      <c r="B96" s="95" t="n">
        <f aca="false">VLOOKUP(MONTH(A96),Volumes,3)</f>
        <v>10000</v>
      </c>
      <c r="C96" s="96"/>
      <c r="D96" s="97" t="n">
        <f aca="false">B96+C96</f>
        <v>10000</v>
      </c>
      <c r="E96" s="84" t="n">
        <f aca="false">IF(X96=0,0,IF(AND(X96=1,$H$3=1),D96*S96,IF($H$3=2,D96,"N/A")))</f>
        <v>0</v>
      </c>
      <c r="F96" s="84" t="n">
        <f aca="false">E96*W96</f>
        <v>0</v>
      </c>
      <c r="G96" s="32" t="n">
        <f aca="false">VLOOKUP($A96,Table,MATCH(G$4,Curves,0))</f>
        <v>3.332</v>
      </c>
      <c r="H96" s="98" t="n">
        <f aca="false">G96</f>
        <v>3.332</v>
      </c>
      <c r="I96" s="99" t="n">
        <f aca="false">H96</f>
        <v>3.332</v>
      </c>
      <c r="J96" s="32" t="n">
        <f aca="false">VLOOKUP($A96,Table,MATCH(J$4,Curves,0))</f>
        <v>-0.0055</v>
      </c>
      <c r="K96" s="98" t="n">
        <f aca="false">J96</f>
        <v>-0.0055</v>
      </c>
      <c r="L96" s="99" t="n">
        <f aca="false">K96</f>
        <v>-0.0055</v>
      </c>
      <c r="M96" s="32" t="n">
        <f aca="false">VLOOKUP($A96,Table,MATCH(M$4,Curves,0))</f>
        <v>0.01</v>
      </c>
      <c r="N96" s="98" t="n">
        <f aca="false">VLOOKUP($A96,Table,MATCH(N$4,Curves,0))</f>
        <v>0.0225</v>
      </c>
      <c r="O96" s="99" t="n">
        <f aca="false">N96</f>
        <v>0.0225</v>
      </c>
      <c r="P96" s="100"/>
      <c r="Q96" s="99" t="n">
        <f aca="false">O96+L96+I96</f>
        <v>3.349</v>
      </c>
      <c r="R96" s="100"/>
      <c r="S96" s="35" t="n">
        <f aca="false">A97-A96</f>
        <v>31</v>
      </c>
      <c r="T96" s="101" t="n">
        <f aca="false">CHOOSE(F$3,A97+24,A96)</f>
        <v>39503</v>
      </c>
      <c r="U96" s="35" t="n">
        <f aca="false">T96-C$3</f>
        <v>2729</v>
      </c>
      <c r="V96" s="32" t="n">
        <f aca="false">VLOOKUP($A96,Table,MATCH(V$4,Curves,0))</f>
        <v>0.070614402755397</v>
      </c>
      <c r="W96" s="102" t="n">
        <f aca="false">1/(1+CHOOSE(F$3,(V97+($K$3/10000))/2,(V96+($K$3/10000))/2))^(2*U96/365.25)</f>
        <v>0.595419288330718</v>
      </c>
      <c r="X96" s="35" t="n">
        <f aca="false">IF(AND(mthbeg&lt;=A96,mthend&gt;=A96),1,0)</f>
        <v>0</v>
      </c>
      <c r="Y96" s="35" t="n">
        <f aca="false">S96*X96</f>
        <v>0</v>
      </c>
      <c r="AA96" s="89" t="n">
        <f aca="false">F96*G96</f>
        <v>0</v>
      </c>
      <c r="AB96" s="89" t="n">
        <f aca="false">$F96*H96</f>
        <v>0</v>
      </c>
      <c r="AC96" s="89" t="n">
        <f aca="false">$F96*I96</f>
        <v>0</v>
      </c>
      <c r="AD96" s="89" t="n">
        <f aca="false">$F96*J96</f>
        <v>-0</v>
      </c>
      <c r="AE96" s="89" t="n">
        <f aca="false">$F96*K96</f>
        <v>-0</v>
      </c>
      <c r="AF96" s="89" t="n">
        <f aca="false">$F96*L96</f>
        <v>-0</v>
      </c>
      <c r="AG96" s="89" t="n">
        <f aca="false">$F96*M96</f>
        <v>0</v>
      </c>
      <c r="AH96" s="89" t="n">
        <f aca="false">$F96*N96</f>
        <v>0</v>
      </c>
      <c r="AI96" s="89" t="n">
        <f aca="false">F96*O96</f>
        <v>0</v>
      </c>
      <c r="AJ96" s="93"/>
      <c r="AK96" s="89" t="n">
        <f aca="false">CHOOSE($G$3,AB96-AC96,AC96-AB96)</f>
        <v>0</v>
      </c>
      <c r="AL96" s="89" t="n">
        <f aca="false">CHOOSE($G$3,AE96-AF96,AF96-AE96)</f>
        <v>0</v>
      </c>
      <c r="AM96" s="89" t="n">
        <f aca="false">CHOOSE($G$3,AH96-AI96,AI96-AH96)</f>
        <v>0</v>
      </c>
      <c r="AN96" s="103" t="n">
        <f aca="false">SUM(AK96:AM96)</f>
        <v>0</v>
      </c>
      <c r="AP96" s="89" t="n">
        <f aca="false">CHOOSE($G$3,AA96-AB96,AB96-AA96)</f>
        <v>0</v>
      </c>
      <c r="AQ96" s="89" t="n">
        <f aca="false">CHOOSE($G$3,AD96-AE96,AE96-AD96)</f>
        <v>0</v>
      </c>
      <c r="AR96" s="89" t="n">
        <f aca="false">CHOOSE($G$3,AG96-AH96,AH96-AG96)</f>
        <v>0</v>
      </c>
      <c r="AS96" s="103" t="n">
        <f aca="false">AP96+AQ96+AR96</f>
        <v>0</v>
      </c>
      <c r="AT96" s="103"/>
      <c r="AU96" s="90" t="n">
        <f aca="false">AS96+AN96</f>
        <v>0</v>
      </c>
      <c r="AW96" s="90" t="n">
        <f aca="false">AI96+AF96+AC96</f>
        <v>0</v>
      </c>
      <c r="AX96" s="104"/>
    </row>
    <row r="97" customFormat="false" ht="12.75" hidden="false" customHeight="false" outlineLevel="0" collapsed="false">
      <c r="A97" s="94" t="n">
        <f aca="false">EDATE(A96,1)</f>
        <v>39479</v>
      </c>
      <c r="B97" s="95" t="n">
        <f aca="false">VLOOKUP(MONTH(A97),Volumes,3)</f>
        <v>10000</v>
      </c>
      <c r="C97" s="96"/>
      <c r="D97" s="97" t="n">
        <f aca="false">B97+C97</f>
        <v>10000</v>
      </c>
      <c r="E97" s="84" t="n">
        <f aca="false">IF(X97=0,0,IF(AND(X97=1,$H$3=1),D97*S97,IF($H$3=2,D97,"N/A")))</f>
        <v>0</v>
      </c>
      <c r="F97" s="84" t="n">
        <f aca="false">E97*W97</f>
        <v>0</v>
      </c>
      <c r="G97" s="32" t="n">
        <f aca="false">VLOOKUP($A97,Table,MATCH(G$4,Curves,0))</f>
        <v>3.222</v>
      </c>
      <c r="H97" s="98" t="n">
        <f aca="false">G97</f>
        <v>3.222</v>
      </c>
      <c r="I97" s="99" t="n">
        <f aca="false">H97</f>
        <v>3.222</v>
      </c>
      <c r="J97" s="32" t="n">
        <f aca="false">VLOOKUP($A97,Table,MATCH(J$4,Curves,0))</f>
        <v>-0.0055</v>
      </c>
      <c r="K97" s="98" t="n">
        <f aca="false">J97</f>
        <v>-0.0055</v>
      </c>
      <c r="L97" s="99" t="n">
        <f aca="false">K97</f>
        <v>-0.0055</v>
      </c>
      <c r="M97" s="32" t="n">
        <f aca="false">VLOOKUP($A97,Table,MATCH(M$4,Curves,0))</f>
        <v>0.01</v>
      </c>
      <c r="N97" s="98" t="n">
        <f aca="false">VLOOKUP($A97,Table,MATCH(N$4,Curves,0))</f>
        <v>0.0225</v>
      </c>
      <c r="O97" s="99" t="n">
        <f aca="false">N97</f>
        <v>0.0225</v>
      </c>
      <c r="P97" s="100"/>
      <c r="Q97" s="99" t="n">
        <f aca="false">O97+L97+I97</f>
        <v>3.239</v>
      </c>
      <c r="R97" s="100"/>
      <c r="S97" s="35" t="n">
        <f aca="false">A98-A97</f>
        <v>29</v>
      </c>
      <c r="T97" s="101" t="n">
        <f aca="false">CHOOSE(F$3,A98+24,A97)</f>
        <v>39532</v>
      </c>
      <c r="U97" s="35" t="n">
        <f aca="false">T97-C$3</f>
        <v>2758</v>
      </c>
      <c r="V97" s="32" t="n">
        <f aca="false">VLOOKUP($A97,Table,MATCH(V$4,Curves,0))</f>
        <v>0.070612701142195</v>
      </c>
      <c r="W97" s="102" t="n">
        <f aca="false">1/(1+CHOOSE(F$3,(V98+($K$3/10000))/2,(V97+($K$3/10000))/2))^(2*U97/365.25)</f>
        <v>0.592154554250733</v>
      </c>
      <c r="X97" s="35" t="n">
        <f aca="false">IF(AND(mthbeg&lt;=A97,mthend&gt;=A97),1,0)</f>
        <v>0</v>
      </c>
      <c r="Y97" s="35" t="n">
        <f aca="false">S97*X97</f>
        <v>0</v>
      </c>
      <c r="AA97" s="89" t="n">
        <f aca="false">F97*G97</f>
        <v>0</v>
      </c>
      <c r="AB97" s="89" t="n">
        <f aca="false">$F97*H97</f>
        <v>0</v>
      </c>
      <c r="AC97" s="89" t="n">
        <f aca="false">$F97*I97</f>
        <v>0</v>
      </c>
      <c r="AD97" s="89" t="n">
        <f aca="false">$F97*J97</f>
        <v>-0</v>
      </c>
      <c r="AE97" s="89" t="n">
        <f aca="false">$F97*K97</f>
        <v>-0</v>
      </c>
      <c r="AF97" s="89" t="n">
        <f aca="false">$F97*L97</f>
        <v>-0</v>
      </c>
      <c r="AG97" s="89" t="n">
        <f aca="false">$F97*M97</f>
        <v>0</v>
      </c>
      <c r="AH97" s="89" t="n">
        <f aca="false">$F97*N97</f>
        <v>0</v>
      </c>
      <c r="AI97" s="89" t="n">
        <f aca="false">F97*O97</f>
        <v>0</v>
      </c>
      <c r="AJ97" s="93"/>
      <c r="AK97" s="89" t="n">
        <f aca="false">CHOOSE($G$3,AB97-AC97,AC97-AB97)</f>
        <v>0</v>
      </c>
      <c r="AL97" s="89" t="n">
        <f aca="false">CHOOSE($G$3,AE97-AF97,AF97-AE97)</f>
        <v>0</v>
      </c>
      <c r="AM97" s="89" t="n">
        <f aca="false">CHOOSE($G$3,AH97-AI97,AI97-AH97)</f>
        <v>0</v>
      </c>
      <c r="AN97" s="103" t="n">
        <f aca="false">SUM(AK97:AM97)</f>
        <v>0</v>
      </c>
      <c r="AP97" s="89" t="n">
        <f aca="false">CHOOSE($G$3,AA97-AB97,AB97-AA97)</f>
        <v>0</v>
      </c>
      <c r="AQ97" s="89" t="n">
        <f aca="false">CHOOSE($G$3,AD97-AE97,AE97-AD97)</f>
        <v>0</v>
      </c>
      <c r="AR97" s="89" t="n">
        <f aca="false">CHOOSE($G$3,AG97-AH97,AH97-AG97)</f>
        <v>0</v>
      </c>
      <c r="AS97" s="103" t="n">
        <f aca="false">AP97+AQ97+AR97</f>
        <v>0</v>
      </c>
      <c r="AT97" s="103"/>
      <c r="AU97" s="90" t="n">
        <f aca="false">AS97+AN97</f>
        <v>0</v>
      </c>
      <c r="AW97" s="90" t="n">
        <f aca="false">AI97+AF97+AC97</f>
        <v>0</v>
      </c>
      <c r="AX97" s="104"/>
    </row>
    <row r="98" customFormat="false" ht="12.75" hidden="false" customHeight="false" outlineLevel="0" collapsed="false">
      <c r="A98" s="94" t="n">
        <f aca="false">EDATE(A97,1)</f>
        <v>39508</v>
      </c>
      <c r="B98" s="95" t="n">
        <f aca="false">VLOOKUP(MONTH(A98),Volumes,3)</f>
        <v>10000</v>
      </c>
      <c r="C98" s="96"/>
      <c r="D98" s="97" t="n">
        <f aca="false">B98+C98</f>
        <v>10000</v>
      </c>
      <c r="E98" s="84" t="n">
        <f aca="false">IF(X98=0,0,IF(AND(X98=1,$H$3=1),D98*S98,IF($H$3=2,D98,"N/A")))</f>
        <v>0</v>
      </c>
      <c r="F98" s="84" t="n">
        <f aca="false">E98*W98</f>
        <v>0</v>
      </c>
      <c r="G98" s="32" t="n">
        <f aca="false">VLOOKUP($A98,Table,MATCH(G$4,Curves,0))</f>
        <v>3.097</v>
      </c>
      <c r="H98" s="98" t="n">
        <f aca="false">G98</f>
        <v>3.097</v>
      </c>
      <c r="I98" s="99" t="n">
        <f aca="false">H98</f>
        <v>3.097</v>
      </c>
      <c r="J98" s="32" t="n">
        <f aca="false">VLOOKUP($A98,Table,MATCH(J$4,Curves,0))</f>
        <v>-0.0055</v>
      </c>
      <c r="K98" s="98" t="n">
        <f aca="false">J98</f>
        <v>-0.0055</v>
      </c>
      <c r="L98" s="99" t="n">
        <f aca="false">K98</f>
        <v>-0.0055</v>
      </c>
      <c r="M98" s="32" t="n">
        <f aca="false">VLOOKUP($A98,Table,MATCH(M$4,Curves,0))</f>
        <v>0.01</v>
      </c>
      <c r="N98" s="98" t="n">
        <f aca="false">VLOOKUP($A98,Table,MATCH(N$4,Curves,0))</f>
        <v>0.0225</v>
      </c>
      <c r="O98" s="99" t="n">
        <f aca="false">N98</f>
        <v>0.0225</v>
      </c>
      <c r="P98" s="100"/>
      <c r="Q98" s="99" t="n">
        <f aca="false">O98+L98+I98</f>
        <v>3.114</v>
      </c>
      <c r="R98" s="100"/>
      <c r="S98" s="35" t="n">
        <f aca="false">A99-A98</f>
        <v>31</v>
      </c>
      <c r="T98" s="101" t="n">
        <f aca="false">CHOOSE(F$3,A99+24,A98)</f>
        <v>39563</v>
      </c>
      <c r="U98" s="35" t="n">
        <f aca="false">T98-C$3</f>
        <v>2789</v>
      </c>
      <c r="V98" s="32" t="n">
        <f aca="false">VLOOKUP($A98,Table,MATCH(V$4,Curves,0))</f>
        <v>0.070611109310491</v>
      </c>
      <c r="W98" s="102" t="n">
        <f aca="false">1/(1+CHOOSE(F$3,(V99+($K$3/10000))/2,(V98+($K$3/10000))/2))^(2*U98/365.25)</f>
        <v>0.588684617734954</v>
      </c>
      <c r="X98" s="35" t="n">
        <f aca="false">IF(AND(mthbeg&lt;=A98,mthend&gt;=A98),1,0)</f>
        <v>0</v>
      </c>
      <c r="Y98" s="35" t="n">
        <f aca="false">S98*X98</f>
        <v>0</v>
      </c>
      <c r="AA98" s="89" t="n">
        <f aca="false">F98*G98</f>
        <v>0</v>
      </c>
      <c r="AB98" s="89" t="n">
        <f aca="false">$F98*H98</f>
        <v>0</v>
      </c>
      <c r="AC98" s="89" t="n">
        <f aca="false">$F98*I98</f>
        <v>0</v>
      </c>
      <c r="AD98" s="89" t="n">
        <f aca="false">$F98*J98</f>
        <v>-0</v>
      </c>
      <c r="AE98" s="89" t="n">
        <f aca="false">$F98*K98</f>
        <v>-0</v>
      </c>
      <c r="AF98" s="89" t="n">
        <f aca="false">$F98*L98</f>
        <v>-0</v>
      </c>
      <c r="AG98" s="89" t="n">
        <f aca="false">$F98*M98</f>
        <v>0</v>
      </c>
      <c r="AH98" s="89" t="n">
        <f aca="false">$F98*N98</f>
        <v>0</v>
      </c>
      <c r="AI98" s="89" t="n">
        <f aca="false">F98*O98</f>
        <v>0</v>
      </c>
      <c r="AJ98" s="93"/>
      <c r="AK98" s="89" t="n">
        <f aca="false">CHOOSE($G$3,AB98-AC98,AC98-AB98)</f>
        <v>0</v>
      </c>
      <c r="AL98" s="89" t="n">
        <f aca="false">CHOOSE($G$3,AE98-AF98,AF98-AE98)</f>
        <v>0</v>
      </c>
      <c r="AM98" s="89" t="n">
        <f aca="false">CHOOSE($G$3,AH98-AI98,AI98-AH98)</f>
        <v>0</v>
      </c>
      <c r="AN98" s="103" t="n">
        <f aca="false">SUM(AK98:AM98)</f>
        <v>0</v>
      </c>
      <c r="AP98" s="89" t="n">
        <f aca="false">CHOOSE($G$3,AA98-AB98,AB98-AA98)</f>
        <v>0</v>
      </c>
      <c r="AQ98" s="89" t="n">
        <f aca="false">CHOOSE($G$3,AD98-AE98,AE98-AD98)</f>
        <v>0</v>
      </c>
      <c r="AR98" s="89" t="n">
        <f aca="false">CHOOSE($G$3,AG98-AH98,AH98-AG98)</f>
        <v>0</v>
      </c>
      <c r="AS98" s="103" t="n">
        <f aca="false">AP98+AQ98+AR98</f>
        <v>0</v>
      </c>
      <c r="AT98" s="103"/>
      <c r="AU98" s="90" t="n">
        <f aca="false">AS98+AN98</f>
        <v>0</v>
      </c>
      <c r="AW98" s="90" t="n">
        <f aca="false">AI98+AF98+AC98</f>
        <v>0</v>
      </c>
      <c r="AX98" s="104"/>
    </row>
    <row r="99" customFormat="false" ht="12.75" hidden="false" customHeight="false" outlineLevel="0" collapsed="false">
      <c r="A99" s="94" t="n">
        <f aca="false">EDATE(A98,1)</f>
        <v>39539</v>
      </c>
      <c r="B99" s="95" t="n">
        <f aca="false">VLOOKUP(MONTH(A99),Volumes,3)</f>
        <v>10000</v>
      </c>
      <c r="C99" s="96"/>
      <c r="D99" s="97" t="n">
        <f aca="false">B99+C99</f>
        <v>10000</v>
      </c>
      <c r="E99" s="84" t="n">
        <f aca="false">IF(X99=0,0,IF(AND(X99=1,$H$3=1),D99*S99,IF($H$3=2,D99,"N/A")))</f>
        <v>0</v>
      </c>
      <c r="F99" s="84" t="n">
        <f aca="false">E99*W99</f>
        <v>0</v>
      </c>
      <c r="G99" s="32" t="n">
        <f aca="false">VLOOKUP($A99,Table,MATCH(G$4,Curves,0))</f>
        <v>2.972</v>
      </c>
      <c r="H99" s="98" t="n">
        <f aca="false">G99</f>
        <v>2.972</v>
      </c>
      <c r="I99" s="99" t="n">
        <f aca="false">H99</f>
        <v>2.972</v>
      </c>
      <c r="J99" s="32" t="n">
        <f aca="false">VLOOKUP($A99,Table,MATCH(J$4,Curves,0))</f>
        <v>0.007</v>
      </c>
      <c r="K99" s="98" t="n">
        <f aca="false">J99</f>
        <v>0.007</v>
      </c>
      <c r="L99" s="99" t="n">
        <f aca="false">K99</f>
        <v>0.007</v>
      </c>
      <c r="M99" s="32" t="n">
        <f aca="false">VLOOKUP($A99,Table,MATCH(M$4,Curves,0))</f>
        <v>0.01</v>
      </c>
      <c r="N99" s="98" t="n">
        <f aca="false">VLOOKUP($A99,Table,MATCH(N$4,Curves,0))</f>
        <v>0.0225</v>
      </c>
      <c r="O99" s="99" t="n">
        <f aca="false">N99</f>
        <v>0.0225</v>
      </c>
      <c r="P99" s="100"/>
      <c r="Q99" s="99" t="n">
        <f aca="false">O99+L99+I99</f>
        <v>3.0015</v>
      </c>
      <c r="R99" s="100"/>
      <c r="S99" s="35" t="n">
        <f aca="false">A100-A99</f>
        <v>30</v>
      </c>
      <c r="T99" s="101" t="n">
        <f aca="false">CHOOSE(F$3,A100+24,A99)</f>
        <v>39593</v>
      </c>
      <c r="U99" s="35" t="n">
        <f aca="false">T99-C$3</f>
        <v>2819</v>
      </c>
      <c r="V99" s="32" t="n">
        <f aca="false">VLOOKUP($A99,Table,MATCH(V$4,Curves,0))</f>
        <v>0.07060940769729</v>
      </c>
      <c r="W99" s="102" t="n">
        <f aca="false">1/(1+CHOOSE(F$3,(V100+($K$3/10000))/2,(V99+($K$3/10000))/2))^(2*U99/365.25)</f>
        <v>0.585346131388424</v>
      </c>
      <c r="X99" s="35" t="n">
        <f aca="false">IF(AND(mthbeg&lt;=A99,mthend&gt;=A99),1,0)</f>
        <v>0</v>
      </c>
      <c r="Y99" s="35" t="n">
        <f aca="false">S99*X99</f>
        <v>0</v>
      </c>
      <c r="AA99" s="89" t="n">
        <f aca="false">F99*G99</f>
        <v>0</v>
      </c>
      <c r="AB99" s="89" t="n">
        <f aca="false">$F99*H99</f>
        <v>0</v>
      </c>
      <c r="AC99" s="89" t="n">
        <f aca="false">$F99*I99</f>
        <v>0</v>
      </c>
      <c r="AD99" s="89" t="n">
        <f aca="false">$F99*J99</f>
        <v>0</v>
      </c>
      <c r="AE99" s="89" t="n">
        <f aca="false">$F99*K99</f>
        <v>0</v>
      </c>
      <c r="AF99" s="89" t="n">
        <f aca="false">$F99*L99</f>
        <v>0</v>
      </c>
      <c r="AG99" s="89" t="n">
        <f aca="false">$F99*M99</f>
        <v>0</v>
      </c>
      <c r="AH99" s="89" t="n">
        <f aca="false">$F99*N99</f>
        <v>0</v>
      </c>
      <c r="AI99" s="89" t="n">
        <f aca="false">F99*O99</f>
        <v>0</v>
      </c>
      <c r="AJ99" s="93"/>
      <c r="AK99" s="89" t="n">
        <f aca="false">CHOOSE($G$3,AB99-AC99,AC99-AB99)</f>
        <v>0</v>
      </c>
      <c r="AL99" s="89" t="n">
        <f aca="false">CHOOSE($G$3,AE99-AF99,AF99-AE99)</f>
        <v>0</v>
      </c>
      <c r="AM99" s="89" t="n">
        <f aca="false">CHOOSE($G$3,AH99-AI99,AI99-AH99)</f>
        <v>0</v>
      </c>
      <c r="AN99" s="103" t="n">
        <f aca="false">SUM(AK99:AM99)</f>
        <v>0</v>
      </c>
      <c r="AP99" s="89" t="n">
        <f aca="false">CHOOSE($G$3,AA99-AB99,AB99-AA99)</f>
        <v>0</v>
      </c>
      <c r="AQ99" s="89" t="n">
        <f aca="false">CHOOSE($G$3,AD99-AE99,AE99-AD99)</f>
        <v>0</v>
      </c>
      <c r="AR99" s="89" t="n">
        <f aca="false">CHOOSE($G$3,AG99-AH99,AH99-AG99)</f>
        <v>0</v>
      </c>
      <c r="AS99" s="103" t="n">
        <f aca="false">AP99+AQ99+AR99</f>
        <v>0</v>
      </c>
      <c r="AT99" s="103"/>
      <c r="AU99" s="90" t="n">
        <f aca="false">AS99+AN99</f>
        <v>0</v>
      </c>
      <c r="AW99" s="90" t="n">
        <f aca="false">AI99+AF99+AC99</f>
        <v>0</v>
      </c>
      <c r="AX99" s="104"/>
    </row>
    <row r="100" customFormat="false" ht="12.75" hidden="false" customHeight="false" outlineLevel="0" collapsed="false">
      <c r="A100" s="94" t="n">
        <f aca="false">EDATE(A99,1)</f>
        <v>39569</v>
      </c>
      <c r="B100" s="95" t="n">
        <f aca="false">VLOOKUP(MONTH(A100),Volumes,3)</f>
        <v>10000</v>
      </c>
      <c r="C100" s="96"/>
      <c r="D100" s="97" t="n">
        <f aca="false">B100+C100</f>
        <v>10000</v>
      </c>
      <c r="E100" s="84" t="n">
        <f aca="false">IF(X100=0,0,IF(AND(X100=1,$H$3=1),D100*S100,IF($H$3=2,D100,"N/A")))</f>
        <v>0</v>
      </c>
      <c r="F100" s="84" t="n">
        <f aca="false">E100*W100</f>
        <v>0</v>
      </c>
      <c r="G100" s="32" t="n">
        <f aca="false">VLOOKUP($A100,Table,MATCH(G$4,Curves,0))</f>
        <v>2.962</v>
      </c>
      <c r="H100" s="98" t="n">
        <f aca="false">G100</f>
        <v>2.962</v>
      </c>
      <c r="I100" s="99" t="n">
        <f aca="false">H100</f>
        <v>2.962</v>
      </c>
      <c r="J100" s="32" t="n">
        <f aca="false">VLOOKUP($A100,Table,MATCH(J$4,Curves,0))</f>
        <v>0.007</v>
      </c>
      <c r="K100" s="98" t="n">
        <f aca="false">J100</f>
        <v>0.007</v>
      </c>
      <c r="L100" s="99" t="n">
        <f aca="false">K100</f>
        <v>0.007</v>
      </c>
      <c r="M100" s="32" t="n">
        <f aca="false">VLOOKUP($A100,Table,MATCH(M$4,Curves,0))</f>
        <v>0.01</v>
      </c>
      <c r="N100" s="98" t="n">
        <f aca="false">VLOOKUP($A100,Table,MATCH(N$4,Curves,0))</f>
        <v>0.0225</v>
      </c>
      <c r="O100" s="99" t="n">
        <f aca="false">N100</f>
        <v>0.0225</v>
      </c>
      <c r="P100" s="100"/>
      <c r="Q100" s="99" t="n">
        <f aca="false">O100+L100+I100</f>
        <v>2.9915</v>
      </c>
      <c r="R100" s="100"/>
      <c r="S100" s="35" t="n">
        <f aca="false">A101-A100</f>
        <v>31</v>
      </c>
      <c r="T100" s="101" t="n">
        <f aca="false">CHOOSE(F$3,A101+24,A100)</f>
        <v>39624</v>
      </c>
      <c r="U100" s="35" t="n">
        <f aca="false">T100-C$3</f>
        <v>2850</v>
      </c>
      <c r="V100" s="32" t="n">
        <f aca="false">VLOOKUP($A100,Table,MATCH(V$4,Curves,0))</f>
        <v>0.070607760974839</v>
      </c>
      <c r="W100" s="102" t="n">
        <f aca="false">1/(1+CHOOSE(F$3,(V101+($K$3/10000))/2,(V100+($K$3/10000))/2))^(2*U100/365.25)</f>
        <v>0.58191641068194</v>
      </c>
      <c r="X100" s="35" t="n">
        <f aca="false">IF(AND(mthbeg&lt;=A100,mthend&gt;=A100),1,0)</f>
        <v>0</v>
      </c>
      <c r="Y100" s="35" t="n">
        <f aca="false">S100*X100</f>
        <v>0</v>
      </c>
      <c r="AA100" s="89" t="n">
        <f aca="false">F100*G100</f>
        <v>0</v>
      </c>
      <c r="AB100" s="89" t="n">
        <f aca="false">$F100*H100</f>
        <v>0</v>
      </c>
      <c r="AC100" s="89" t="n">
        <f aca="false">$F100*I100</f>
        <v>0</v>
      </c>
      <c r="AD100" s="89" t="n">
        <f aca="false">$F100*J100</f>
        <v>0</v>
      </c>
      <c r="AE100" s="89" t="n">
        <f aca="false">$F100*K100</f>
        <v>0</v>
      </c>
      <c r="AF100" s="89" t="n">
        <f aca="false">$F100*L100</f>
        <v>0</v>
      </c>
      <c r="AG100" s="89" t="n">
        <f aca="false">$F100*M100</f>
        <v>0</v>
      </c>
      <c r="AH100" s="89" t="n">
        <f aca="false">$F100*N100</f>
        <v>0</v>
      </c>
      <c r="AI100" s="89" t="n">
        <f aca="false">F100*O100</f>
        <v>0</v>
      </c>
      <c r="AJ100" s="93"/>
      <c r="AK100" s="89" t="n">
        <f aca="false">CHOOSE($G$3,AB100-AC100,AC100-AB100)</f>
        <v>0</v>
      </c>
      <c r="AL100" s="89" t="n">
        <f aca="false">CHOOSE($G$3,AE100-AF100,AF100-AE100)</f>
        <v>0</v>
      </c>
      <c r="AM100" s="89" t="n">
        <f aca="false">CHOOSE($G$3,AH100-AI100,AI100-AH100)</f>
        <v>0</v>
      </c>
      <c r="AN100" s="103" t="n">
        <f aca="false">SUM(AK100:AM100)</f>
        <v>0</v>
      </c>
      <c r="AP100" s="89" t="n">
        <f aca="false">CHOOSE($G$3,AA100-AB100,AB100-AA100)</f>
        <v>0</v>
      </c>
      <c r="AQ100" s="89" t="n">
        <f aca="false">CHOOSE($G$3,AD100-AE100,AE100-AD100)</f>
        <v>0</v>
      </c>
      <c r="AR100" s="89" t="n">
        <f aca="false">CHOOSE($G$3,AG100-AH100,AH100-AG100)</f>
        <v>0</v>
      </c>
      <c r="AS100" s="103" t="n">
        <f aca="false">AP100+AQ100+AR100</f>
        <v>0</v>
      </c>
      <c r="AT100" s="103"/>
      <c r="AU100" s="90" t="n">
        <f aca="false">AS100+AN100</f>
        <v>0</v>
      </c>
      <c r="AW100" s="90" t="n">
        <f aca="false">AI100+AF100+AC100</f>
        <v>0</v>
      </c>
      <c r="AX100" s="104"/>
    </row>
    <row r="101" customFormat="false" ht="12.75" hidden="false" customHeight="false" outlineLevel="0" collapsed="false">
      <c r="A101" s="94" t="n">
        <f aca="false">EDATE(A100,1)</f>
        <v>39600</v>
      </c>
      <c r="B101" s="95" t="n">
        <f aca="false">VLOOKUP(MONTH(A101),Volumes,3)</f>
        <v>10000</v>
      </c>
      <c r="C101" s="96"/>
      <c r="D101" s="97" t="n">
        <f aca="false">B101+C101</f>
        <v>10000</v>
      </c>
      <c r="E101" s="84" t="n">
        <f aca="false">IF(X101=0,0,IF(AND(X101=1,$H$3=1),D101*S101,IF($H$3=2,D101,"N/A")))</f>
        <v>0</v>
      </c>
      <c r="F101" s="84" t="n">
        <f aca="false">E101*W101</f>
        <v>0</v>
      </c>
      <c r="G101" s="32" t="n">
        <f aca="false">VLOOKUP($A101,Table,MATCH(G$4,Curves,0))</f>
        <v>2.999</v>
      </c>
      <c r="H101" s="98" t="n">
        <f aca="false">G101</f>
        <v>2.999</v>
      </c>
      <c r="I101" s="99" t="n">
        <f aca="false">H101</f>
        <v>2.999</v>
      </c>
      <c r="J101" s="32" t="n">
        <f aca="false">VLOOKUP($A101,Table,MATCH(J$4,Curves,0))</f>
        <v>0.007</v>
      </c>
      <c r="K101" s="98" t="n">
        <f aca="false">J101</f>
        <v>0.007</v>
      </c>
      <c r="L101" s="99" t="n">
        <f aca="false">K101</f>
        <v>0.007</v>
      </c>
      <c r="M101" s="32" t="n">
        <f aca="false">VLOOKUP($A101,Table,MATCH(M$4,Curves,0))</f>
        <v>0.01</v>
      </c>
      <c r="N101" s="98" t="n">
        <f aca="false">VLOOKUP($A101,Table,MATCH(N$4,Curves,0))</f>
        <v>0.0225</v>
      </c>
      <c r="O101" s="99" t="n">
        <f aca="false">N101</f>
        <v>0.0225</v>
      </c>
      <c r="P101" s="100"/>
      <c r="Q101" s="99" t="n">
        <f aca="false">O101+L101+I101</f>
        <v>3.0285</v>
      </c>
      <c r="R101" s="100"/>
      <c r="S101" s="35" t="n">
        <f aca="false">A102-A101</f>
        <v>30</v>
      </c>
      <c r="T101" s="101" t="n">
        <f aca="false">CHOOSE(F$3,A102+24,A101)</f>
        <v>39654</v>
      </c>
      <c r="U101" s="35" t="n">
        <f aca="false">T101-C$3</f>
        <v>2880</v>
      </c>
      <c r="V101" s="32" t="n">
        <f aca="false">VLOOKUP($A101,Table,MATCH(V$4,Curves,0))</f>
        <v>0.07060605936164</v>
      </c>
      <c r="W101" s="102" t="n">
        <f aca="false">1/(1+CHOOSE(F$3,(V102+($K$3/10000))/2,(V101+($K$3/10000))/2))^(2*U101/365.25)</f>
        <v>0.578616614898165</v>
      </c>
      <c r="X101" s="35" t="n">
        <f aca="false">IF(AND(mthbeg&lt;=A101,mthend&gt;=A101),1,0)</f>
        <v>0</v>
      </c>
      <c r="Y101" s="35" t="n">
        <f aca="false">S101*X101</f>
        <v>0</v>
      </c>
      <c r="AA101" s="89" t="n">
        <f aca="false">F101*G101</f>
        <v>0</v>
      </c>
      <c r="AB101" s="89" t="n">
        <f aca="false">$F101*H101</f>
        <v>0</v>
      </c>
      <c r="AC101" s="89" t="n">
        <f aca="false">$F101*I101</f>
        <v>0</v>
      </c>
      <c r="AD101" s="89" t="n">
        <f aca="false">$F101*J101</f>
        <v>0</v>
      </c>
      <c r="AE101" s="89" t="n">
        <f aca="false">$F101*K101</f>
        <v>0</v>
      </c>
      <c r="AF101" s="89" t="n">
        <f aca="false">$F101*L101</f>
        <v>0</v>
      </c>
      <c r="AG101" s="89" t="n">
        <f aca="false">$F101*M101</f>
        <v>0</v>
      </c>
      <c r="AH101" s="89" t="n">
        <f aca="false">$F101*N101</f>
        <v>0</v>
      </c>
      <c r="AI101" s="89" t="n">
        <f aca="false">F101*O101</f>
        <v>0</v>
      </c>
      <c r="AJ101" s="93"/>
      <c r="AK101" s="89" t="n">
        <f aca="false">CHOOSE($G$3,AB101-AC101,AC101-AB101)</f>
        <v>0</v>
      </c>
      <c r="AL101" s="89" t="n">
        <f aca="false">CHOOSE($G$3,AE101-AF101,AF101-AE101)</f>
        <v>0</v>
      </c>
      <c r="AM101" s="89" t="n">
        <f aca="false">CHOOSE($G$3,AH101-AI101,AI101-AH101)</f>
        <v>0</v>
      </c>
      <c r="AN101" s="103" t="n">
        <f aca="false">SUM(AK101:AM101)</f>
        <v>0</v>
      </c>
      <c r="AP101" s="89" t="n">
        <f aca="false">CHOOSE($G$3,AA101-AB101,AB101-AA101)</f>
        <v>0</v>
      </c>
      <c r="AQ101" s="89" t="n">
        <f aca="false">CHOOSE($G$3,AD101-AE101,AE101-AD101)</f>
        <v>0</v>
      </c>
      <c r="AR101" s="89" t="n">
        <f aca="false">CHOOSE($G$3,AG101-AH101,AH101-AG101)</f>
        <v>0</v>
      </c>
      <c r="AS101" s="103" t="n">
        <f aca="false">AP101+AQ101+AR101</f>
        <v>0</v>
      </c>
      <c r="AT101" s="103"/>
      <c r="AU101" s="90" t="n">
        <f aca="false">AS101+AN101</f>
        <v>0</v>
      </c>
      <c r="AW101" s="90" t="n">
        <f aca="false">AI101+AF101+AC101</f>
        <v>0</v>
      </c>
      <c r="AX101" s="104"/>
    </row>
    <row r="102" customFormat="false" ht="12.75" hidden="false" customHeight="false" outlineLevel="0" collapsed="false">
      <c r="A102" s="94" t="n">
        <f aca="false">EDATE(A101,1)</f>
        <v>39630</v>
      </c>
      <c r="B102" s="95" t="n">
        <f aca="false">VLOOKUP(MONTH(A102),Volumes,3)</f>
        <v>10000</v>
      </c>
      <c r="C102" s="96"/>
      <c r="D102" s="97" t="n">
        <f aca="false">B102+C102</f>
        <v>10000</v>
      </c>
      <c r="E102" s="84" t="n">
        <f aca="false">IF(X102=0,0,IF(AND(X102=1,$H$3=1),D102*S102,IF($H$3=2,D102,"N/A")))</f>
        <v>0</v>
      </c>
      <c r="F102" s="84" t="n">
        <f aca="false">E102*W102</f>
        <v>0</v>
      </c>
      <c r="G102" s="32" t="n">
        <f aca="false">VLOOKUP($A102,Table,MATCH(G$4,Curves,0))</f>
        <v>3.011</v>
      </c>
      <c r="H102" s="98" t="n">
        <f aca="false">G102</f>
        <v>3.011</v>
      </c>
      <c r="I102" s="99" t="n">
        <f aca="false">H102</f>
        <v>3.011</v>
      </c>
      <c r="J102" s="32" t="n">
        <f aca="false">VLOOKUP($A102,Table,MATCH(J$4,Curves,0))</f>
        <v>0.007</v>
      </c>
      <c r="K102" s="98" t="n">
        <f aca="false">J102</f>
        <v>0.007</v>
      </c>
      <c r="L102" s="99" t="n">
        <f aca="false">K102</f>
        <v>0.007</v>
      </c>
      <c r="M102" s="32" t="n">
        <f aca="false">VLOOKUP($A102,Table,MATCH(M$4,Curves,0))</f>
        <v>0.01</v>
      </c>
      <c r="N102" s="98" t="n">
        <f aca="false">VLOOKUP($A102,Table,MATCH(N$4,Curves,0))</f>
        <v>0.0225</v>
      </c>
      <c r="O102" s="99" t="n">
        <f aca="false">N102</f>
        <v>0.0225</v>
      </c>
      <c r="P102" s="100"/>
      <c r="Q102" s="99" t="n">
        <f aca="false">O102+L102+I102</f>
        <v>3.0405</v>
      </c>
      <c r="R102" s="100"/>
      <c r="S102" s="35" t="n">
        <f aca="false">A103-A102</f>
        <v>31</v>
      </c>
      <c r="T102" s="101" t="n">
        <f aca="false">CHOOSE(F$3,A103+24,A102)</f>
        <v>39685</v>
      </c>
      <c r="U102" s="35" t="n">
        <f aca="false">T102-C$3</f>
        <v>2911</v>
      </c>
      <c r="V102" s="32" t="n">
        <f aca="false">VLOOKUP($A102,Table,MATCH(V$4,Curves,0))</f>
        <v>0.070604412639191</v>
      </c>
      <c r="W102" s="102" t="n">
        <f aca="false">1/(1+CHOOSE(F$3,(V103+($K$3/10000))/2,(V102+($K$3/10000))/2))^(2*U102/365.25)</f>
        <v>0.575226640276617</v>
      </c>
      <c r="X102" s="35" t="n">
        <f aca="false">IF(AND(mthbeg&lt;=A102,mthend&gt;=A102),1,0)</f>
        <v>0</v>
      </c>
      <c r="Y102" s="35" t="n">
        <f aca="false">S102*X102</f>
        <v>0</v>
      </c>
      <c r="AA102" s="89" t="n">
        <f aca="false">F102*G102</f>
        <v>0</v>
      </c>
      <c r="AB102" s="89" t="n">
        <f aca="false">$F102*H102</f>
        <v>0</v>
      </c>
      <c r="AC102" s="89" t="n">
        <f aca="false">$F102*I102</f>
        <v>0</v>
      </c>
      <c r="AD102" s="89" t="n">
        <f aca="false">$F102*J102</f>
        <v>0</v>
      </c>
      <c r="AE102" s="89" t="n">
        <f aca="false">$F102*K102</f>
        <v>0</v>
      </c>
      <c r="AF102" s="89" t="n">
        <f aca="false">$F102*L102</f>
        <v>0</v>
      </c>
      <c r="AG102" s="89" t="n">
        <f aca="false">$F102*M102</f>
        <v>0</v>
      </c>
      <c r="AH102" s="89" t="n">
        <f aca="false">$F102*N102</f>
        <v>0</v>
      </c>
      <c r="AI102" s="89" t="n">
        <f aca="false">F102*O102</f>
        <v>0</v>
      </c>
      <c r="AJ102" s="93"/>
      <c r="AK102" s="89" t="n">
        <f aca="false">CHOOSE($G$3,AB102-AC102,AC102-AB102)</f>
        <v>0</v>
      </c>
      <c r="AL102" s="89" t="n">
        <f aca="false">CHOOSE($G$3,AE102-AF102,AF102-AE102)</f>
        <v>0</v>
      </c>
      <c r="AM102" s="89" t="n">
        <f aca="false">CHOOSE($G$3,AH102-AI102,AI102-AH102)</f>
        <v>0</v>
      </c>
      <c r="AN102" s="103" t="n">
        <f aca="false">SUM(AK102:AM102)</f>
        <v>0</v>
      </c>
      <c r="AP102" s="89" t="n">
        <f aca="false">CHOOSE($G$3,AA102-AB102,AB102-AA102)</f>
        <v>0</v>
      </c>
      <c r="AQ102" s="89" t="n">
        <f aca="false">CHOOSE($G$3,AD102-AE102,AE102-AD102)</f>
        <v>0</v>
      </c>
      <c r="AR102" s="89" t="n">
        <f aca="false">CHOOSE($G$3,AG102-AH102,AH102-AG102)</f>
        <v>0</v>
      </c>
      <c r="AS102" s="103" t="n">
        <f aca="false">AP102+AQ102+AR102</f>
        <v>0</v>
      </c>
      <c r="AT102" s="103"/>
      <c r="AU102" s="90" t="n">
        <f aca="false">AS102+AN102</f>
        <v>0</v>
      </c>
      <c r="AW102" s="90" t="n">
        <f aca="false">AI102+AF102+AC102</f>
        <v>0</v>
      </c>
      <c r="AX102" s="104"/>
    </row>
    <row r="103" customFormat="false" ht="12.75" hidden="false" customHeight="false" outlineLevel="0" collapsed="false">
      <c r="A103" s="94" t="n">
        <f aca="false">EDATE(A102,1)</f>
        <v>39661</v>
      </c>
      <c r="B103" s="95" t="n">
        <f aca="false">VLOOKUP(MONTH(A103),Volumes,3)</f>
        <v>10000</v>
      </c>
      <c r="C103" s="96"/>
      <c r="D103" s="97" t="n">
        <f aca="false">B103+C103</f>
        <v>10000</v>
      </c>
      <c r="E103" s="84" t="n">
        <f aca="false">IF(X103=0,0,IF(AND(X103=1,$H$3=1),D103*S103,IF($H$3=2,D103,"N/A")))</f>
        <v>0</v>
      </c>
      <c r="F103" s="84" t="n">
        <f aca="false">E103*W103</f>
        <v>0</v>
      </c>
      <c r="G103" s="32" t="n">
        <f aca="false">VLOOKUP($A103,Table,MATCH(G$4,Curves,0))</f>
        <v>3.032</v>
      </c>
      <c r="H103" s="98" t="n">
        <f aca="false">G103</f>
        <v>3.032</v>
      </c>
      <c r="I103" s="99" t="n">
        <f aca="false">H103</f>
        <v>3.032</v>
      </c>
      <c r="J103" s="32" t="n">
        <f aca="false">VLOOKUP($A103,Table,MATCH(J$4,Curves,0))</f>
        <v>0.007</v>
      </c>
      <c r="K103" s="98" t="n">
        <f aca="false">J103</f>
        <v>0.007</v>
      </c>
      <c r="L103" s="99" t="n">
        <f aca="false">K103</f>
        <v>0.007</v>
      </c>
      <c r="M103" s="32" t="n">
        <f aca="false">VLOOKUP($A103,Table,MATCH(M$4,Curves,0))</f>
        <v>0.01</v>
      </c>
      <c r="N103" s="98" t="n">
        <f aca="false">VLOOKUP($A103,Table,MATCH(N$4,Curves,0))</f>
        <v>0.0225</v>
      </c>
      <c r="O103" s="99" t="n">
        <f aca="false">N103</f>
        <v>0.0225</v>
      </c>
      <c r="P103" s="100"/>
      <c r="Q103" s="99" t="n">
        <f aca="false">O103+L103+I103</f>
        <v>3.0615</v>
      </c>
      <c r="R103" s="100"/>
      <c r="S103" s="35" t="n">
        <f aca="false">A104-A103</f>
        <v>31</v>
      </c>
      <c r="T103" s="101" t="n">
        <f aca="false">CHOOSE(F$3,A104+24,A103)</f>
        <v>39716</v>
      </c>
      <c r="U103" s="35" t="n">
        <f aca="false">T103-C$3</f>
        <v>2942</v>
      </c>
      <c r="V103" s="32" t="n">
        <f aca="false">VLOOKUP($A103,Table,MATCH(V$4,Curves,0))</f>
        <v>0.070602711026</v>
      </c>
      <c r="W103" s="102" t="n">
        <f aca="false">1/(1+CHOOSE(F$3,(V104+($K$3/10000))/2,(V103+($K$3/10000))/2))^(2*U103/365.25)</f>
        <v>0.571856686246426</v>
      </c>
      <c r="X103" s="35" t="n">
        <f aca="false">IF(AND(mthbeg&lt;=A103,mthend&gt;=A103),1,0)</f>
        <v>0</v>
      </c>
      <c r="Y103" s="35" t="n">
        <f aca="false">S103*X103</f>
        <v>0</v>
      </c>
      <c r="AA103" s="89" t="n">
        <f aca="false">F103*G103</f>
        <v>0</v>
      </c>
      <c r="AB103" s="89" t="n">
        <f aca="false">$F103*H103</f>
        <v>0</v>
      </c>
      <c r="AC103" s="89" t="n">
        <f aca="false">$F103*I103</f>
        <v>0</v>
      </c>
      <c r="AD103" s="89" t="n">
        <f aca="false">$F103*J103</f>
        <v>0</v>
      </c>
      <c r="AE103" s="89" t="n">
        <f aca="false">$F103*K103</f>
        <v>0</v>
      </c>
      <c r="AF103" s="89" t="n">
        <f aca="false">$F103*L103</f>
        <v>0</v>
      </c>
      <c r="AG103" s="89" t="n">
        <f aca="false">$F103*M103</f>
        <v>0</v>
      </c>
      <c r="AH103" s="89" t="n">
        <f aca="false">$F103*N103</f>
        <v>0</v>
      </c>
      <c r="AI103" s="89" t="n">
        <f aca="false">F103*O103</f>
        <v>0</v>
      </c>
      <c r="AJ103" s="93"/>
      <c r="AK103" s="89" t="n">
        <f aca="false">CHOOSE($G$3,AB103-AC103,AC103-AB103)</f>
        <v>0</v>
      </c>
      <c r="AL103" s="89" t="n">
        <f aca="false">CHOOSE($G$3,AE103-AF103,AF103-AE103)</f>
        <v>0</v>
      </c>
      <c r="AM103" s="89" t="n">
        <f aca="false">CHOOSE($G$3,AH103-AI103,AI103-AH103)</f>
        <v>0</v>
      </c>
      <c r="AN103" s="103" t="n">
        <f aca="false">SUM(AK103:AM103)</f>
        <v>0</v>
      </c>
      <c r="AP103" s="89" t="n">
        <f aca="false">CHOOSE($G$3,AA103-AB103,AB103-AA103)</f>
        <v>0</v>
      </c>
      <c r="AQ103" s="89" t="n">
        <f aca="false">CHOOSE($G$3,AD103-AE103,AE103-AD103)</f>
        <v>0</v>
      </c>
      <c r="AR103" s="89" t="n">
        <f aca="false">CHOOSE($G$3,AG103-AH103,AH103-AG103)</f>
        <v>0</v>
      </c>
      <c r="AS103" s="103" t="n">
        <f aca="false">AP103+AQ103+AR103</f>
        <v>0</v>
      </c>
      <c r="AT103" s="103"/>
      <c r="AU103" s="90" t="n">
        <f aca="false">AS103+AN103</f>
        <v>0</v>
      </c>
      <c r="AW103" s="90" t="n">
        <f aca="false">AI103+AF103+AC103</f>
        <v>0</v>
      </c>
      <c r="AX103" s="104"/>
    </row>
    <row r="104" customFormat="false" ht="12.75" hidden="false" customHeight="false" outlineLevel="0" collapsed="false">
      <c r="A104" s="94" t="n">
        <f aca="false">EDATE(A103,1)</f>
        <v>39692</v>
      </c>
      <c r="B104" s="95" t="n">
        <f aca="false">VLOOKUP(MONTH(A104),Volumes,3)</f>
        <v>10000</v>
      </c>
      <c r="C104" s="96"/>
      <c r="D104" s="97" t="n">
        <f aca="false">B104+C104</f>
        <v>10000</v>
      </c>
      <c r="E104" s="84" t="n">
        <f aca="false">IF(X104=0,0,IF(AND(X104=1,$H$3=1),D104*S104,IF($H$3=2,D104,"N/A")))</f>
        <v>0</v>
      </c>
      <c r="F104" s="84" t="n">
        <f aca="false">E104*W104</f>
        <v>0</v>
      </c>
      <c r="G104" s="32" t="n">
        <f aca="false">VLOOKUP($A104,Table,MATCH(G$4,Curves,0))</f>
        <v>3.054</v>
      </c>
      <c r="H104" s="98" t="n">
        <f aca="false">G104</f>
        <v>3.054</v>
      </c>
      <c r="I104" s="99" t="n">
        <f aca="false">H104</f>
        <v>3.054</v>
      </c>
      <c r="J104" s="32" t="n">
        <f aca="false">VLOOKUP($A104,Table,MATCH(J$4,Curves,0))</f>
        <v>0.007</v>
      </c>
      <c r="K104" s="98" t="n">
        <f aca="false">J104</f>
        <v>0.007</v>
      </c>
      <c r="L104" s="99" t="n">
        <f aca="false">K104</f>
        <v>0.007</v>
      </c>
      <c r="M104" s="32" t="n">
        <f aca="false">VLOOKUP($A104,Table,MATCH(M$4,Curves,0))</f>
        <v>0.01</v>
      </c>
      <c r="N104" s="98" t="n">
        <f aca="false">VLOOKUP($A104,Table,MATCH(N$4,Curves,0))</f>
        <v>0.0225</v>
      </c>
      <c r="O104" s="99" t="n">
        <f aca="false">N104</f>
        <v>0.0225</v>
      </c>
      <c r="P104" s="100"/>
      <c r="Q104" s="99" t="n">
        <f aca="false">O104+L104+I104</f>
        <v>3.0835</v>
      </c>
      <c r="R104" s="100"/>
      <c r="S104" s="35" t="n">
        <f aca="false">A105-A104</f>
        <v>30</v>
      </c>
      <c r="T104" s="101" t="n">
        <f aca="false">CHOOSE(F$3,A105+24,A104)</f>
        <v>39746</v>
      </c>
      <c r="U104" s="35" t="n">
        <f aca="false">T104-C$3</f>
        <v>2972</v>
      </c>
      <c r="V104" s="32" t="n">
        <f aca="false">VLOOKUP($A104,Table,MATCH(V$4,Curves,0))</f>
        <v>0.070601009412798</v>
      </c>
      <c r="W104" s="102" t="n">
        <f aca="false">1/(1+CHOOSE(F$3,(V105+($K$3/10000))/2,(V104+($K$3/10000))/2))^(2*U104/365.25)</f>
        <v>0.568614390433899</v>
      </c>
      <c r="X104" s="35" t="n">
        <f aca="false">IF(AND(mthbeg&lt;=A104,mthend&gt;=A104),1,0)</f>
        <v>0</v>
      </c>
      <c r="Y104" s="35" t="n">
        <f aca="false">S104*X104</f>
        <v>0</v>
      </c>
      <c r="AA104" s="89" t="n">
        <f aca="false">F104*G104</f>
        <v>0</v>
      </c>
      <c r="AB104" s="89" t="n">
        <f aca="false">$F104*H104</f>
        <v>0</v>
      </c>
      <c r="AC104" s="89" t="n">
        <f aca="false">$F104*I104</f>
        <v>0</v>
      </c>
      <c r="AD104" s="89" t="n">
        <f aca="false">$F104*J104</f>
        <v>0</v>
      </c>
      <c r="AE104" s="89" t="n">
        <f aca="false">$F104*K104</f>
        <v>0</v>
      </c>
      <c r="AF104" s="89" t="n">
        <f aca="false">$F104*L104</f>
        <v>0</v>
      </c>
      <c r="AG104" s="89" t="n">
        <f aca="false">$F104*M104</f>
        <v>0</v>
      </c>
      <c r="AH104" s="89" t="n">
        <f aca="false">$F104*N104</f>
        <v>0</v>
      </c>
      <c r="AI104" s="89" t="n">
        <f aca="false">F104*O104</f>
        <v>0</v>
      </c>
      <c r="AJ104" s="93"/>
      <c r="AK104" s="89" t="n">
        <f aca="false">CHOOSE($G$3,AB104-AC104,AC104-AB104)</f>
        <v>0</v>
      </c>
      <c r="AL104" s="89" t="n">
        <f aca="false">CHOOSE($G$3,AE104-AF104,AF104-AE104)</f>
        <v>0</v>
      </c>
      <c r="AM104" s="89" t="n">
        <f aca="false">CHOOSE($G$3,AH104-AI104,AI104-AH104)</f>
        <v>0</v>
      </c>
      <c r="AN104" s="103" t="n">
        <f aca="false">SUM(AK104:AM104)</f>
        <v>0</v>
      </c>
      <c r="AP104" s="89" t="n">
        <f aca="false">CHOOSE($G$3,AA104-AB104,AB104-AA104)</f>
        <v>0</v>
      </c>
      <c r="AQ104" s="89" t="n">
        <f aca="false">CHOOSE($G$3,AD104-AE104,AE104-AD104)</f>
        <v>0</v>
      </c>
      <c r="AR104" s="89" t="n">
        <f aca="false">CHOOSE($G$3,AG104-AH104,AH104-AG104)</f>
        <v>0</v>
      </c>
      <c r="AS104" s="103" t="n">
        <f aca="false">AP104+AQ104+AR104</f>
        <v>0</v>
      </c>
      <c r="AT104" s="103"/>
      <c r="AU104" s="90" t="n">
        <f aca="false">AS104+AN104</f>
        <v>0</v>
      </c>
      <c r="AW104" s="90" t="n">
        <f aca="false">AI104+AF104+AC104</f>
        <v>0</v>
      </c>
      <c r="AX104" s="104"/>
    </row>
    <row r="105" customFormat="false" ht="12.75" hidden="false" customHeight="false" outlineLevel="0" collapsed="false">
      <c r="A105" s="94" t="n">
        <f aca="false">EDATE(A104,1)</f>
        <v>39722</v>
      </c>
      <c r="B105" s="95" t="n">
        <f aca="false">VLOOKUP(MONTH(A105),Volumes,3)</f>
        <v>10000</v>
      </c>
      <c r="C105" s="96"/>
      <c r="D105" s="97" t="n">
        <f aca="false">B105+C105</f>
        <v>10000</v>
      </c>
      <c r="E105" s="84" t="n">
        <f aca="false">IF(X105=0,0,IF(AND(X105=1,$H$3=1),D105*S105,IF($H$3=2,D105,"N/A")))</f>
        <v>0</v>
      </c>
      <c r="F105" s="84" t="n">
        <f aca="false">E105*W105</f>
        <v>0</v>
      </c>
      <c r="G105" s="32" t="n">
        <f aca="false">VLOOKUP($A105,Table,MATCH(G$4,Curves,0))</f>
        <v>3.064</v>
      </c>
      <c r="H105" s="98" t="n">
        <f aca="false">G105</f>
        <v>3.064</v>
      </c>
      <c r="I105" s="99" t="n">
        <f aca="false">H105</f>
        <v>3.064</v>
      </c>
      <c r="J105" s="32" t="n">
        <f aca="false">VLOOKUP($A105,Table,MATCH(J$4,Curves,0))</f>
        <v>0.007</v>
      </c>
      <c r="K105" s="98" t="n">
        <f aca="false">J105</f>
        <v>0.007</v>
      </c>
      <c r="L105" s="99" t="n">
        <f aca="false">K105</f>
        <v>0.007</v>
      </c>
      <c r="M105" s="32" t="n">
        <f aca="false">VLOOKUP($A105,Table,MATCH(M$4,Curves,0))</f>
        <v>0.01</v>
      </c>
      <c r="N105" s="98" t="n">
        <f aca="false">VLOOKUP($A105,Table,MATCH(N$4,Curves,0))</f>
        <v>0.0225</v>
      </c>
      <c r="O105" s="99" t="n">
        <f aca="false">N105</f>
        <v>0.0225</v>
      </c>
      <c r="P105" s="100"/>
      <c r="Q105" s="99" t="n">
        <f aca="false">O105+L105+I105</f>
        <v>3.0935</v>
      </c>
      <c r="R105" s="100"/>
      <c r="S105" s="35" t="n">
        <f aca="false">A106-A105</f>
        <v>31</v>
      </c>
      <c r="T105" s="101" t="n">
        <f aca="false">CHOOSE(F$3,A106+24,A105)</f>
        <v>39777</v>
      </c>
      <c r="U105" s="35" t="n">
        <f aca="false">T105-C$3</f>
        <v>3003</v>
      </c>
      <c r="V105" s="32" t="n">
        <f aca="false">VLOOKUP($A105,Table,MATCH(V$4,Curves,0))</f>
        <v>0.070599362690352</v>
      </c>
      <c r="W105" s="102" t="n">
        <f aca="false">1/(1+CHOOSE(F$3,(V106+($K$3/10000))/2,(V105+($K$3/10000))/2))^(2*U105/365.25)</f>
        <v>0.565283484487041</v>
      </c>
      <c r="X105" s="35" t="n">
        <f aca="false">IF(AND(mthbeg&lt;=A105,mthend&gt;=A105),1,0)</f>
        <v>0</v>
      </c>
      <c r="Y105" s="35" t="n">
        <f aca="false">S105*X105</f>
        <v>0</v>
      </c>
      <c r="AA105" s="89" t="n">
        <f aca="false">F105*G105</f>
        <v>0</v>
      </c>
      <c r="AB105" s="89" t="n">
        <f aca="false">$F105*H105</f>
        <v>0</v>
      </c>
      <c r="AC105" s="89" t="n">
        <f aca="false">$F105*I105</f>
        <v>0</v>
      </c>
      <c r="AD105" s="89" t="n">
        <f aca="false">$F105*J105</f>
        <v>0</v>
      </c>
      <c r="AE105" s="89" t="n">
        <f aca="false">$F105*K105</f>
        <v>0</v>
      </c>
      <c r="AF105" s="89" t="n">
        <f aca="false">$F105*L105</f>
        <v>0</v>
      </c>
      <c r="AG105" s="89" t="n">
        <f aca="false">$F105*M105</f>
        <v>0</v>
      </c>
      <c r="AH105" s="89" t="n">
        <f aca="false">$F105*N105</f>
        <v>0</v>
      </c>
      <c r="AI105" s="89" t="n">
        <f aca="false">F105*O105</f>
        <v>0</v>
      </c>
      <c r="AJ105" s="93"/>
      <c r="AK105" s="89" t="n">
        <f aca="false">CHOOSE($G$3,AB105-AC105,AC105-AB105)</f>
        <v>0</v>
      </c>
      <c r="AL105" s="89" t="n">
        <f aca="false">CHOOSE($G$3,AE105-AF105,AF105-AE105)</f>
        <v>0</v>
      </c>
      <c r="AM105" s="89" t="n">
        <f aca="false">CHOOSE($G$3,AH105-AI105,AI105-AH105)</f>
        <v>0</v>
      </c>
      <c r="AN105" s="103" t="n">
        <f aca="false">SUM(AK105:AM105)</f>
        <v>0</v>
      </c>
      <c r="AP105" s="89" t="n">
        <f aca="false">CHOOSE($G$3,AA105-AB105,AB105-AA105)</f>
        <v>0</v>
      </c>
      <c r="AQ105" s="89" t="n">
        <f aca="false">CHOOSE($G$3,AD105-AE105,AE105-AD105)</f>
        <v>0</v>
      </c>
      <c r="AR105" s="89" t="n">
        <f aca="false">CHOOSE($G$3,AG105-AH105,AH105-AG105)</f>
        <v>0</v>
      </c>
      <c r="AS105" s="103" t="n">
        <f aca="false">AP105+AQ105+AR105</f>
        <v>0</v>
      </c>
      <c r="AT105" s="103"/>
      <c r="AU105" s="90" t="n">
        <f aca="false">AS105+AN105</f>
        <v>0</v>
      </c>
      <c r="AW105" s="90" t="n">
        <f aca="false">AI105+AF105+AC105</f>
        <v>0</v>
      </c>
      <c r="AX105" s="104"/>
    </row>
    <row r="106" customFormat="false" ht="12.75" hidden="false" customHeight="false" outlineLevel="0" collapsed="false">
      <c r="A106" s="94" t="n">
        <f aca="false">EDATE(A105,1)</f>
        <v>39753</v>
      </c>
      <c r="B106" s="95" t="n">
        <f aca="false">VLOOKUP(MONTH(A106),Volumes,3)</f>
        <v>10000</v>
      </c>
      <c r="C106" s="96"/>
      <c r="D106" s="97" t="n">
        <f aca="false">B106+C106</f>
        <v>10000</v>
      </c>
      <c r="E106" s="84" t="n">
        <f aca="false">IF(X106=0,0,IF(AND(X106=1,$H$3=1),D106*S106,IF($H$3=2,D106,"N/A")))</f>
        <v>0</v>
      </c>
      <c r="F106" s="84" t="n">
        <f aca="false">E106*W106</f>
        <v>0</v>
      </c>
      <c r="G106" s="32" t="n">
        <f aca="false">VLOOKUP($A106,Table,MATCH(G$4,Curves,0))</f>
        <v>3.131</v>
      </c>
      <c r="H106" s="98" t="n">
        <f aca="false">G106</f>
        <v>3.131</v>
      </c>
      <c r="I106" s="99" t="n">
        <f aca="false">H106</f>
        <v>3.131</v>
      </c>
      <c r="J106" s="32" t="n">
        <f aca="false">VLOOKUP($A106,Table,MATCH(J$4,Curves,0))</f>
        <v>-0.0035</v>
      </c>
      <c r="K106" s="98" t="n">
        <f aca="false">J106</f>
        <v>-0.0035</v>
      </c>
      <c r="L106" s="99" t="n">
        <f aca="false">K106</f>
        <v>-0.0035</v>
      </c>
      <c r="M106" s="32" t="n">
        <f aca="false">VLOOKUP($A106,Table,MATCH(M$4,Curves,0))</f>
        <v>0.01</v>
      </c>
      <c r="N106" s="98" t="n">
        <f aca="false">VLOOKUP($A106,Table,MATCH(N$4,Curves,0))</f>
        <v>0.0225</v>
      </c>
      <c r="O106" s="99" t="n">
        <f aca="false">N106</f>
        <v>0.0225</v>
      </c>
      <c r="P106" s="100"/>
      <c r="Q106" s="99" t="n">
        <f aca="false">O106+L106+I106</f>
        <v>3.15</v>
      </c>
      <c r="R106" s="100"/>
      <c r="S106" s="35" t="n">
        <f aca="false">A107-A106</f>
        <v>30</v>
      </c>
      <c r="T106" s="101" t="n">
        <f aca="false">CHOOSE(F$3,A107+24,A106)</f>
        <v>39807</v>
      </c>
      <c r="U106" s="35" t="n">
        <f aca="false">T106-C$3</f>
        <v>3033</v>
      </c>
      <c r="V106" s="32" t="n">
        <f aca="false">VLOOKUP($A106,Table,MATCH(V$4,Curves,0))</f>
        <v>0.070597661077158</v>
      </c>
      <c r="W106" s="102" t="n">
        <f aca="false">1/(1+CHOOSE(F$3,(V107+($K$3/10000))/2,(V106+($K$3/10000))/2))^(2*U106/365.25)</f>
        <v>0.562078755849217</v>
      </c>
      <c r="X106" s="35" t="n">
        <f aca="false">IF(AND(mthbeg&lt;=A106,mthend&gt;=A106),1,0)</f>
        <v>0</v>
      </c>
      <c r="Y106" s="35" t="n">
        <f aca="false">S106*X106</f>
        <v>0</v>
      </c>
      <c r="AA106" s="89" t="n">
        <f aca="false">F106*G106</f>
        <v>0</v>
      </c>
      <c r="AB106" s="89" t="n">
        <f aca="false">$F106*H106</f>
        <v>0</v>
      </c>
      <c r="AC106" s="89" t="n">
        <f aca="false">$F106*I106</f>
        <v>0</v>
      </c>
      <c r="AD106" s="89" t="n">
        <f aca="false">$F106*J106</f>
        <v>-0</v>
      </c>
      <c r="AE106" s="89" t="n">
        <f aca="false">$F106*K106</f>
        <v>-0</v>
      </c>
      <c r="AF106" s="89" t="n">
        <f aca="false">$F106*L106</f>
        <v>-0</v>
      </c>
      <c r="AG106" s="89" t="n">
        <f aca="false">$F106*M106</f>
        <v>0</v>
      </c>
      <c r="AH106" s="89" t="n">
        <f aca="false">$F106*N106</f>
        <v>0</v>
      </c>
      <c r="AI106" s="89" t="n">
        <f aca="false">F106*O106</f>
        <v>0</v>
      </c>
      <c r="AJ106" s="93"/>
      <c r="AK106" s="89" t="n">
        <f aca="false">CHOOSE($G$3,AB106-AC106,AC106-AB106)</f>
        <v>0</v>
      </c>
      <c r="AL106" s="89" t="n">
        <f aca="false">CHOOSE($G$3,AE106-AF106,AF106-AE106)</f>
        <v>0</v>
      </c>
      <c r="AM106" s="89" t="n">
        <f aca="false">CHOOSE($G$3,AH106-AI106,AI106-AH106)</f>
        <v>0</v>
      </c>
      <c r="AN106" s="103" t="n">
        <f aca="false">SUM(AK106:AM106)</f>
        <v>0</v>
      </c>
      <c r="AP106" s="89" t="n">
        <f aca="false">CHOOSE($G$3,AA106-AB106,AB106-AA106)</f>
        <v>0</v>
      </c>
      <c r="AQ106" s="89" t="n">
        <f aca="false">CHOOSE($G$3,AD106-AE106,AE106-AD106)</f>
        <v>0</v>
      </c>
      <c r="AR106" s="89" t="n">
        <f aca="false">CHOOSE($G$3,AG106-AH106,AH106-AG106)</f>
        <v>0</v>
      </c>
      <c r="AS106" s="103" t="n">
        <f aca="false">AP106+AQ106+AR106</f>
        <v>0</v>
      </c>
      <c r="AT106" s="103"/>
      <c r="AU106" s="90" t="n">
        <f aca="false">AS106+AN106</f>
        <v>0</v>
      </c>
      <c r="AW106" s="90" t="n">
        <f aca="false">AI106+AF106+AC106</f>
        <v>0</v>
      </c>
      <c r="AX106" s="104"/>
    </row>
    <row r="107" customFormat="false" ht="12.75" hidden="false" customHeight="false" outlineLevel="0" collapsed="false">
      <c r="A107" s="94" t="n">
        <f aca="false">EDATE(A106,1)</f>
        <v>39783</v>
      </c>
      <c r="B107" s="95" t="n">
        <f aca="false">VLOOKUP(MONTH(A107),Volumes,3)</f>
        <v>10000</v>
      </c>
      <c r="C107" s="96"/>
      <c r="D107" s="97" t="n">
        <f aca="false">B107+C107</f>
        <v>10000</v>
      </c>
      <c r="E107" s="84" t="n">
        <f aca="false">IF(X107=0,0,IF(AND(X107=1,$H$3=1),D107*S107,IF($H$3=2,D107,"N/A")))</f>
        <v>0</v>
      </c>
      <c r="F107" s="84" t="n">
        <f aca="false">E107*W107</f>
        <v>0</v>
      </c>
      <c r="G107" s="32" t="n">
        <f aca="false">VLOOKUP($A107,Table,MATCH(G$4,Curves,0))</f>
        <v>3.202</v>
      </c>
      <c r="H107" s="98" t="n">
        <f aca="false">G107</f>
        <v>3.202</v>
      </c>
      <c r="I107" s="99" t="n">
        <f aca="false">H107</f>
        <v>3.202</v>
      </c>
      <c r="J107" s="32" t="n">
        <f aca="false">VLOOKUP($A107,Table,MATCH(J$4,Curves,0))</f>
        <v>-0.0035</v>
      </c>
      <c r="K107" s="98" t="n">
        <f aca="false">J107</f>
        <v>-0.0035</v>
      </c>
      <c r="L107" s="99" t="n">
        <f aca="false">K107</f>
        <v>-0.0035</v>
      </c>
      <c r="M107" s="32" t="n">
        <f aca="false">VLOOKUP($A107,Table,MATCH(M$4,Curves,0))</f>
        <v>0.01</v>
      </c>
      <c r="N107" s="98" t="n">
        <f aca="false">VLOOKUP($A107,Table,MATCH(N$4,Curves,0))</f>
        <v>0.0225</v>
      </c>
      <c r="O107" s="99" t="n">
        <f aca="false">N107</f>
        <v>0.0225</v>
      </c>
      <c r="P107" s="100"/>
      <c r="Q107" s="99" t="n">
        <f aca="false">O107+L107+I107</f>
        <v>3.221</v>
      </c>
      <c r="R107" s="100"/>
      <c r="S107" s="35" t="n">
        <f aca="false">A108-A107</f>
        <v>31</v>
      </c>
      <c r="T107" s="101" t="n">
        <f aca="false">CHOOSE(F$3,A108+24,A107)</f>
        <v>39838</v>
      </c>
      <c r="U107" s="35" t="n">
        <f aca="false">T107-C$3</f>
        <v>3064</v>
      </c>
      <c r="V107" s="32" t="n">
        <f aca="false">VLOOKUP($A107,Table,MATCH(V$4,Curves,0))</f>
        <v>0.070596014354713</v>
      </c>
      <c r="W107" s="102" t="n">
        <f aca="false">1/(1+CHOOSE(F$3,(V108+($K$3/10000))/2,(V107+($K$3/10000))/2))^(2*U107/365.25)</f>
        <v>0.558786442003405</v>
      </c>
      <c r="X107" s="35" t="n">
        <f aca="false">IF(AND(mthbeg&lt;=A107,mthend&gt;=A107),1,0)</f>
        <v>0</v>
      </c>
      <c r="Y107" s="35" t="n">
        <f aca="false">S107*X107</f>
        <v>0</v>
      </c>
      <c r="AA107" s="89" t="n">
        <f aca="false">F107*G107</f>
        <v>0</v>
      </c>
      <c r="AB107" s="89" t="n">
        <f aca="false">$F107*H107</f>
        <v>0</v>
      </c>
      <c r="AC107" s="89" t="n">
        <f aca="false">$F107*I107</f>
        <v>0</v>
      </c>
      <c r="AD107" s="89" t="n">
        <f aca="false">$F107*J107</f>
        <v>-0</v>
      </c>
      <c r="AE107" s="89" t="n">
        <f aca="false">$F107*K107</f>
        <v>-0</v>
      </c>
      <c r="AF107" s="89" t="n">
        <f aca="false">$F107*L107</f>
        <v>-0</v>
      </c>
      <c r="AG107" s="89" t="n">
        <f aca="false">$F107*M107</f>
        <v>0</v>
      </c>
      <c r="AH107" s="89" t="n">
        <f aca="false">$F107*N107</f>
        <v>0</v>
      </c>
      <c r="AI107" s="89" t="n">
        <f aca="false">F107*O107</f>
        <v>0</v>
      </c>
      <c r="AJ107" s="93"/>
      <c r="AK107" s="89" t="n">
        <f aca="false">CHOOSE($G$3,AB107-AC107,AC107-AB107)</f>
        <v>0</v>
      </c>
      <c r="AL107" s="89" t="n">
        <f aca="false">CHOOSE($G$3,AE107-AF107,AF107-AE107)</f>
        <v>0</v>
      </c>
      <c r="AM107" s="89" t="n">
        <f aca="false">CHOOSE($G$3,AH107-AI107,AI107-AH107)</f>
        <v>0</v>
      </c>
      <c r="AN107" s="103" t="n">
        <f aca="false">SUM(AK107:AM107)</f>
        <v>0</v>
      </c>
      <c r="AP107" s="89" t="n">
        <f aca="false">CHOOSE($G$3,AA107-AB107,AB107-AA107)</f>
        <v>0</v>
      </c>
      <c r="AQ107" s="89" t="n">
        <f aca="false">CHOOSE($G$3,AD107-AE107,AE107-AD107)</f>
        <v>0</v>
      </c>
      <c r="AR107" s="89" t="n">
        <f aca="false">CHOOSE($G$3,AG107-AH107,AH107-AG107)</f>
        <v>0</v>
      </c>
      <c r="AS107" s="103" t="n">
        <f aca="false">AP107+AQ107+AR107</f>
        <v>0</v>
      </c>
      <c r="AT107" s="103"/>
      <c r="AU107" s="90" t="n">
        <f aca="false">AS107+AN107</f>
        <v>0</v>
      </c>
      <c r="AW107" s="90" t="n">
        <f aca="false">AI107+AF107+AC107</f>
        <v>0</v>
      </c>
      <c r="AX107" s="104"/>
    </row>
    <row r="108" customFormat="false" ht="12.75" hidden="false" customHeight="false" outlineLevel="0" collapsed="false">
      <c r="A108" s="94" t="n">
        <f aca="false">EDATE(A107,1)</f>
        <v>39814</v>
      </c>
      <c r="B108" s="95" t="n">
        <f aca="false">VLOOKUP(MONTH(A108),Volumes,3)</f>
        <v>10000</v>
      </c>
      <c r="C108" s="96"/>
      <c r="D108" s="97" t="n">
        <f aca="false">B108+C108</f>
        <v>10000</v>
      </c>
      <c r="E108" s="84" t="n">
        <f aca="false">IF(X108=0,0,IF(AND(X108=1,$H$3=1),D108*S108,IF($H$3=2,D108,"N/A")))</f>
        <v>0</v>
      </c>
      <c r="F108" s="84" t="n">
        <f aca="false">E108*W108</f>
        <v>0</v>
      </c>
      <c r="G108" s="32" t="n">
        <f aca="false">VLOOKUP($A108,Table,MATCH(G$4,Curves,0))</f>
        <v>3.379</v>
      </c>
      <c r="H108" s="98" t="n">
        <f aca="false">G108</f>
        <v>3.379</v>
      </c>
      <c r="I108" s="99" t="n">
        <f aca="false">H108</f>
        <v>3.379</v>
      </c>
      <c r="J108" s="32" t="n">
        <f aca="false">VLOOKUP($A108,Table,MATCH(J$4,Curves,0))</f>
        <v>-0.0035</v>
      </c>
      <c r="K108" s="98" t="n">
        <f aca="false">J108</f>
        <v>-0.0035</v>
      </c>
      <c r="L108" s="99" t="n">
        <f aca="false">K108</f>
        <v>-0.0035</v>
      </c>
      <c r="M108" s="32" t="n">
        <f aca="false">VLOOKUP($A108,Table,MATCH(M$4,Curves,0))</f>
        <v>0.01</v>
      </c>
      <c r="N108" s="98" t="n">
        <f aca="false">VLOOKUP($A108,Table,MATCH(N$4,Curves,0))</f>
        <v>0.0225</v>
      </c>
      <c r="O108" s="99" t="n">
        <f aca="false">N108</f>
        <v>0.0225</v>
      </c>
      <c r="P108" s="100"/>
      <c r="Q108" s="99" t="n">
        <f aca="false">O108+L108+I108</f>
        <v>3.398</v>
      </c>
      <c r="R108" s="100"/>
      <c r="S108" s="35" t="n">
        <f aca="false">A109-A108</f>
        <v>31</v>
      </c>
      <c r="T108" s="101" t="n">
        <f aca="false">CHOOSE(F$3,A109+24,A108)</f>
        <v>39869</v>
      </c>
      <c r="U108" s="35" t="n">
        <f aca="false">T108-C$3</f>
        <v>3095</v>
      </c>
      <c r="V108" s="32" t="n">
        <f aca="false">VLOOKUP($A108,Table,MATCH(V$4,Curves,0))</f>
        <v>0.070594312741521</v>
      </c>
      <c r="W108" s="102" t="n">
        <f aca="false">1/(1+CHOOSE(F$3,(V109+($K$3/10000))/2,(V108+($K$3/10000))/2))^(2*U108/365.25)</f>
        <v>0.555513567512139</v>
      </c>
      <c r="X108" s="35" t="n">
        <f aca="false">IF(AND(mthbeg&lt;=A108,mthend&gt;=A108),1,0)</f>
        <v>0</v>
      </c>
      <c r="Y108" s="35" t="n">
        <f aca="false">S108*X108</f>
        <v>0</v>
      </c>
      <c r="AA108" s="89" t="n">
        <f aca="false">F108*G108</f>
        <v>0</v>
      </c>
      <c r="AB108" s="89" t="n">
        <f aca="false">$F108*H108</f>
        <v>0</v>
      </c>
      <c r="AC108" s="89" t="n">
        <f aca="false">$F108*I108</f>
        <v>0</v>
      </c>
      <c r="AD108" s="89" t="n">
        <f aca="false">$F108*J108</f>
        <v>-0</v>
      </c>
      <c r="AE108" s="89" t="n">
        <f aca="false">$F108*K108</f>
        <v>-0</v>
      </c>
      <c r="AF108" s="89" t="n">
        <f aca="false">$F108*L108</f>
        <v>-0</v>
      </c>
      <c r="AG108" s="89" t="n">
        <f aca="false">$F108*M108</f>
        <v>0</v>
      </c>
      <c r="AH108" s="89" t="n">
        <f aca="false">$F108*N108</f>
        <v>0</v>
      </c>
      <c r="AI108" s="89" t="n">
        <f aca="false">F108*O108</f>
        <v>0</v>
      </c>
      <c r="AJ108" s="93"/>
      <c r="AK108" s="89" t="n">
        <f aca="false">CHOOSE($G$3,AB108-AC108,AC108-AB108)</f>
        <v>0</v>
      </c>
      <c r="AL108" s="89" t="n">
        <f aca="false">CHOOSE($G$3,AE108-AF108,AF108-AE108)</f>
        <v>0</v>
      </c>
      <c r="AM108" s="89" t="n">
        <f aca="false">CHOOSE($G$3,AH108-AI108,AI108-AH108)</f>
        <v>0</v>
      </c>
      <c r="AN108" s="103" t="n">
        <f aca="false">SUM(AK108:AM108)</f>
        <v>0</v>
      </c>
      <c r="AP108" s="89" t="n">
        <f aca="false">CHOOSE($G$3,AA108-AB108,AB108-AA108)</f>
        <v>0</v>
      </c>
      <c r="AQ108" s="89" t="n">
        <f aca="false">CHOOSE($G$3,AD108-AE108,AE108-AD108)</f>
        <v>0</v>
      </c>
      <c r="AR108" s="89" t="n">
        <f aca="false">CHOOSE($G$3,AG108-AH108,AH108-AG108)</f>
        <v>0</v>
      </c>
      <c r="AS108" s="103" t="n">
        <f aca="false">AP108+AQ108+AR108</f>
        <v>0</v>
      </c>
      <c r="AT108" s="103"/>
      <c r="AU108" s="90" t="n">
        <f aca="false">AS108+AN108</f>
        <v>0</v>
      </c>
      <c r="AW108" s="90" t="n">
        <f aca="false">AI108+AF108+AC108</f>
        <v>0</v>
      </c>
      <c r="AX108" s="104"/>
    </row>
    <row r="109" customFormat="false" ht="12.75" hidden="false" customHeight="false" outlineLevel="0" collapsed="false">
      <c r="A109" s="94" t="n">
        <f aca="false">EDATE(A108,1)</f>
        <v>39845</v>
      </c>
      <c r="B109" s="95" t="n">
        <f aca="false">VLOOKUP(MONTH(A109),Volumes,3)</f>
        <v>10000</v>
      </c>
      <c r="C109" s="96"/>
      <c r="D109" s="97" t="n">
        <f aca="false">B109+C109</f>
        <v>10000</v>
      </c>
      <c r="E109" s="84" t="n">
        <f aca="false">IF(X109=0,0,IF(AND(X109=1,$H$3=1),D109*S109,IF($H$3=2,D109,"N/A")))</f>
        <v>0</v>
      </c>
      <c r="F109" s="84" t="n">
        <f aca="false">E109*W109</f>
        <v>0</v>
      </c>
      <c r="G109" s="32" t="n">
        <f aca="false">VLOOKUP($A109,Table,MATCH(G$4,Curves,0))</f>
        <v>3.273</v>
      </c>
      <c r="H109" s="98" t="n">
        <f aca="false">G109</f>
        <v>3.273</v>
      </c>
      <c r="I109" s="99" t="n">
        <f aca="false">H109</f>
        <v>3.273</v>
      </c>
      <c r="J109" s="32" t="n">
        <f aca="false">VLOOKUP($A109,Table,MATCH(J$4,Curves,0))</f>
        <v>-0.0035</v>
      </c>
      <c r="K109" s="98" t="n">
        <f aca="false">J109</f>
        <v>-0.0035</v>
      </c>
      <c r="L109" s="99" t="n">
        <f aca="false">K109</f>
        <v>-0.0035</v>
      </c>
      <c r="M109" s="32" t="n">
        <f aca="false">VLOOKUP($A109,Table,MATCH(M$4,Curves,0))</f>
        <v>0.01</v>
      </c>
      <c r="N109" s="98" t="n">
        <f aca="false">VLOOKUP($A109,Table,MATCH(N$4,Curves,0))</f>
        <v>0.0225</v>
      </c>
      <c r="O109" s="99" t="n">
        <f aca="false">N109</f>
        <v>0.0225</v>
      </c>
      <c r="P109" s="100"/>
      <c r="Q109" s="99" t="n">
        <f aca="false">O109+L109+I109</f>
        <v>3.292</v>
      </c>
      <c r="R109" s="100"/>
      <c r="S109" s="35" t="n">
        <f aca="false">A110-A109</f>
        <v>28</v>
      </c>
      <c r="T109" s="101" t="n">
        <f aca="false">CHOOSE(F$3,A110+24,A109)</f>
        <v>39897</v>
      </c>
      <c r="U109" s="35" t="n">
        <f aca="false">T109-C$3</f>
        <v>3123</v>
      </c>
      <c r="V109" s="32" t="n">
        <f aca="false">VLOOKUP($A109,Table,MATCH(V$4,Curves,0))</f>
        <v>0.07059261112833</v>
      </c>
      <c r="W109" s="102" t="n">
        <f aca="false">1/(1+CHOOSE(F$3,(V110+($K$3/10000))/2,(V109+($K$3/10000))/2))^(2*U109/365.25)</f>
        <v>0.552574035114893</v>
      </c>
      <c r="X109" s="35" t="n">
        <f aca="false">IF(AND(mthbeg&lt;=A109,mthend&gt;=A109),1,0)</f>
        <v>0</v>
      </c>
      <c r="Y109" s="35" t="n">
        <f aca="false">S109*X109</f>
        <v>0</v>
      </c>
      <c r="AA109" s="89" t="n">
        <f aca="false">F109*G109</f>
        <v>0</v>
      </c>
      <c r="AB109" s="89" t="n">
        <f aca="false">$F109*H109</f>
        <v>0</v>
      </c>
      <c r="AC109" s="89" t="n">
        <f aca="false">$F109*I109</f>
        <v>0</v>
      </c>
      <c r="AD109" s="89" t="n">
        <f aca="false">$F109*J109</f>
        <v>-0</v>
      </c>
      <c r="AE109" s="89" t="n">
        <f aca="false">$F109*K109</f>
        <v>-0</v>
      </c>
      <c r="AF109" s="89" t="n">
        <f aca="false">$F109*L109</f>
        <v>-0</v>
      </c>
      <c r="AG109" s="89" t="n">
        <f aca="false">$F109*M109</f>
        <v>0</v>
      </c>
      <c r="AH109" s="89" t="n">
        <f aca="false">$F109*N109</f>
        <v>0</v>
      </c>
      <c r="AI109" s="89" t="n">
        <f aca="false">F109*O109</f>
        <v>0</v>
      </c>
      <c r="AJ109" s="93"/>
      <c r="AK109" s="89" t="n">
        <f aca="false">CHOOSE($G$3,AB109-AC109,AC109-AB109)</f>
        <v>0</v>
      </c>
      <c r="AL109" s="89" t="n">
        <f aca="false">CHOOSE($G$3,AE109-AF109,AF109-AE109)</f>
        <v>0</v>
      </c>
      <c r="AM109" s="89" t="n">
        <f aca="false">CHOOSE($G$3,AH109-AI109,AI109-AH109)</f>
        <v>0</v>
      </c>
      <c r="AN109" s="103" t="n">
        <f aca="false">SUM(AK109:AM109)</f>
        <v>0</v>
      </c>
      <c r="AP109" s="89" t="n">
        <f aca="false">CHOOSE($G$3,AA109-AB109,AB109-AA109)</f>
        <v>0</v>
      </c>
      <c r="AQ109" s="89" t="n">
        <f aca="false">CHOOSE($G$3,AD109-AE109,AE109-AD109)</f>
        <v>0</v>
      </c>
      <c r="AR109" s="89" t="n">
        <f aca="false">CHOOSE($G$3,AG109-AH109,AH109-AG109)</f>
        <v>0</v>
      </c>
      <c r="AS109" s="103" t="n">
        <f aca="false">AP109+AQ109+AR109</f>
        <v>0</v>
      </c>
      <c r="AT109" s="103"/>
      <c r="AU109" s="90" t="n">
        <f aca="false">AS109+AN109</f>
        <v>0</v>
      </c>
      <c r="AW109" s="90" t="n">
        <f aca="false">AI109+AF109+AC109</f>
        <v>0</v>
      </c>
      <c r="AX109" s="104"/>
    </row>
    <row r="110" customFormat="false" ht="12.75" hidden="false" customHeight="false" outlineLevel="0" collapsed="false">
      <c r="A110" s="94" t="n">
        <f aca="false">EDATE(A109,1)</f>
        <v>39873</v>
      </c>
      <c r="B110" s="95" t="n">
        <f aca="false">VLOOKUP(MONTH(A110),Volumes,3)</f>
        <v>10000</v>
      </c>
      <c r="C110" s="96"/>
      <c r="D110" s="97" t="n">
        <f aca="false">B110+C110</f>
        <v>10000</v>
      </c>
      <c r="E110" s="84" t="n">
        <f aca="false">IF(X110=0,0,IF(AND(X110=1,$H$3=1),D110*S110,IF($H$3=2,D110,"N/A")))</f>
        <v>0</v>
      </c>
      <c r="F110" s="84" t="n">
        <f aca="false">E110*W110</f>
        <v>0</v>
      </c>
      <c r="G110" s="32" t="n">
        <f aca="false">VLOOKUP($A110,Table,MATCH(G$4,Curves,0))</f>
        <v>3.151</v>
      </c>
      <c r="H110" s="98" t="n">
        <f aca="false">G110</f>
        <v>3.151</v>
      </c>
      <c r="I110" s="99" t="n">
        <f aca="false">H110</f>
        <v>3.151</v>
      </c>
      <c r="J110" s="32" t="n">
        <f aca="false">VLOOKUP($A110,Table,MATCH(J$4,Curves,0))</f>
        <v>-0.0035</v>
      </c>
      <c r="K110" s="98" t="n">
        <f aca="false">J110</f>
        <v>-0.0035</v>
      </c>
      <c r="L110" s="99" t="n">
        <f aca="false">K110</f>
        <v>-0.0035</v>
      </c>
      <c r="M110" s="32" t="n">
        <f aca="false">VLOOKUP($A110,Table,MATCH(M$4,Curves,0))</f>
        <v>0.01</v>
      </c>
      <c r="N110" s="98" t="n">
        <f aca="false">VLOOKUP($A110,Table,MATCH(N$4,Curves,0))</f>
        <v>0.0225</v>
      </c>
      <c r="O110" s="99" t="n">
        <f aca="false">N110</f>
        <v>0.0225</v>
      </c>
      <c r="P110" s="100"/>
      <c r="Q110" s="99" t="n">
        <f aca="false">O110+L110+I110</f>
        <v>3.17</v>
      </c>
      <c r="R110" s="100"/>
      <c r="S110" s="35" t="n">
        <f aca="false">A111-A110</f>
        <v>31</v>
      </c>
      <c r="T110" s="101" t="n">
        <f aca="false">CHOOSE(F$3,A111+24,A110)</f>
        <v>39928</v>
      </c>
      <c r="U110" s="35" t="n">
        <f aca="false">T110-C$3</f>
        <v>3154</v>
      </c>
      <c r="V110" s="32" t="n">
        <f aca="false">VLOOKUP($A110,Table,MATCH(V$4,Curves,0))</f>
        <v>0.070591074187384</v>
      </c>
      <c r="W110" s="102" t="n">
        <f aca="false">1/(1+CHOOSE(F$3,(V111+($K$3/10000))/2,(V110+($K$3/10000))/2))^(2*U110/365.25)</f>
        <v>0.549337839089439</v>
      </c>
      <c r="X110" s="35" t="n">
        <f aca="false">IF(AND(mthbeg&lt;=A110,mthend&gt;=A110),1,0)</f>
        <v>0</v>
      </c>
      <c r="Y110" s="35" t="n">
        <f aca="false">S110*X110</f>
        <v>0</v>
      </c>
      <c r="AA110" s="89" t="n">
        <f aca="false">F110*G110</f>
        <v>0</v>
      </c>
      <c r="AB110" s="89" t="n">
        <f aca="false">$F110*H110</f>
        <v>0</v>
      </c>
      <c r="AC110" s="89" t="n">
        <f aca="false">$F110*I110</f>
        <v>0</v>
      </c>
      <c r="AD110" s="89" t="n">
        <f aca="false">$F110*J110</f>
        <v>-0</v>
      </c>
      <c r="AE110" s="89" t="n">
        <f aca="false">$F110*K110</f>
        <v>-0</v>
      </c>
      <c r="AF110" s="89" t="n">
        <f aca="false">$F110*L110</f>
        <v>-0</v>
      </c>
      <c r="AG110" s="89" t="n">
        <f aca="false">$F110*M110</f>
        <v>0</v>
      </c>
      <c r="AH110" s="89" t="n">
        <f aca="false">$F110*N110</f>
        <v>0</v>
      </c>
      <c r="AI110" s="89" t="n">
        <f aca="false">F110*O110</f>
        <v>0</v>
      </c>
      <c r="AJ110" s="93"/>
      <c r="AK110" s="89" t="n">
        <f aca="false">CHOOSE($G$3,AB110-AC110,AC110-AB110)</f>
        <v>0</v>
      </c>
      <c r="AL110" s="89" t="n">
        <f aca="false">CHOOSE($G$3,AE110-AF110,AF110-AE110)</f>
        <v>0</v>
      </c>
      <c r="AM110" s="89" t="n">
        <f aca="false">CHOOSE($G$3,AH110-AI110,AI110-AH110)</f>
        <v>0</v>
      </c>
      <c r="AN110" s="103" t="n">
        <f aca="false">SUM(AK110:AM110)</f>
        <v>0</v>
      </c>
      <c r="AP110" s="89" t="n">
        <f aca="false">CHOOSE($G$3,AA110-AB110,AB110-AA110)</f>
        <v>0</v>
      </c>
      <c r="AQ110" s="89" t="n">
        <f aca="false">CHOOSE($G$3,AD110-AE110,AE110-AD110)</f>
        <v>0</v>
      </c>
      <c r="AR110" s="89" t="n">
        <f aca="false">CHOOSE($G$3,AG110-AH110,AH110-AG110)</f>
        <v>0</v>
      </c>
      <c r="AS110" s="103" t="n">
        <f aca="false">AP110+AQ110+AR110</f>
        <v>0</v>
      </c>
      <c r="AT110" s="103"/>
      <c r="AU110" s="90" t="n">
        <f aca="false">AS110+AN110</f>
        <v>0</v>
      </c>
      <c r="AW110" s="90" t="n">
        <f aca="false">AI110+AF110+AC110</f>
        <v>0</v>
      </c>
      <c r="AX110" s="104"/>
    </row>
    <row r="111" customFormat="false" ht="12.75" hidden="false" customHeight="false" outlineLevel="0" collapsed="false">
      <c r="A111" s="94" t="n">
        <f aca="false">EDATE(A110,1)</f>
        <v>39904</v>
      </c>
      <c r="B111" s="95" t="n">
        <f aca="false">VLOOKUP(MONTH(A111),Volumes,3)</f>
        <v>10000</v>
      </c>
      <c r="C111" s="96"/>
      <c r="D111" s="97" t="n">
        <f aca="false">B111+C111</f>
        <v>10000</v>
      </c>
      <c r="E111" s="84" t="n">
        <f aca="false">IF(X111=0,0,IF(AND(X111=1,$H$3=1),D111*S111,IF($H$3=2,D111,"N/A")))</f>
        <v>0</v>
      </c>
      <c r="F111" s="84" t="n">
        <f aca="false">E111*W111</f>
        <v>0</v>
      </c>
      <c r="G111" s="32" t="n">
        <f aca="false">VLOOKUP($A111,Table,MATCH(G$4,Curves,0))</f>
        <v>3.029</v>
      </c>
      <c r="H111" s="98" t="n">
        <f aca="false">G111</f>
        <v>3.029</v>
      </c>
      <c r="I111" s="99" t="n">
        <f aca="false">H111</f>
        <v>3.029</v>
      </c>
      <c r="J111" s="32" t="n">
        <f aca="false">VLOOKUP($A111,Table,MATCH(J$4,Curves,0))</f>
        <v>0.009</v>
      </c>
      <c r="K111" s="98" t="n">
        <f aca="false">J111</f>
        <v>0.009</v>
      </c>
      <c r="L111" s="99" t="n">
        <f aca="false">K111</f>
        <v>0.009</v>
      </c>
      <c r="M111" s="32" t="n">
        <f aca="false">VLOOKUP($A111,Table,MATCH(M$4,Curves,0))</f>
        <v>0.01</v>
      </c>
      <c r="N111" s="98" t="n">
        <f aca="false">VLOOKUP($A111,Table,MATCH(N$4,Curves,0))</f>
        <v>0.0225</v>
      </c>
      <c r="O111" s="99" t="n">
        <f aca="false">N111</f>
        <v>0.0225</v>
      </c>
      <c r="P111" s="100"/>
      <c r="Q111" s="99" t="n">
        <f aca="false">O111+L111+I111</f>
        <v>3.0605</v>
      </c>
      <c r="R111" s="100"/>
      <c r="S111" s="35" t="n">
        <f aca="false">A112-A111</f>
        <v>30</v>
      </c>
      <c r="T111" s="101" t="n">
        <f aca="false">CHOOSE(F$3,A112+24,A111)</f>
        <v>39958</v>
      </c>
      <c r="U111" s="35" t="n">
        <f aca="false">T111-C$3</f>
        <v>3184</v>
      </c>
      <c r="V111" s="32" t="n">
        <f aca="false">VLOOKUP($A111,Table,MATCH(V$4,Curves,0))</f>
        <v>0.070589372574195</v>
      </c>
      <c r="W111" s="102" t="n">
        <f aca="false">1/(1+CHOOSE(F$3,(V112+($K$3/10000))/2,(V111+($K$3/10000))/2))^(2*U111/365.25)</f>
        <v>0.546224228558654</v>
      </c>
      <c r="X111" s="35" t="n">
        <f aca="false">IF(AND(mthbeg&lt;=A111,mthend&gt;=A111),1,0)</f>
        <v>0</v>
      </c>
      <c r="Y111" s="35" t="n">
        <f aca="false">S111*X111</f>
        <v>0</v>
      </c>
      <c r="AA111" s="89" t="n">
        <f aca="false">F111*G111</f>
        <v>0</v>
      </c>
      <c r="AB111" s="89" t="n">
        <f aca="false">$F111*H111</f>
        <v>0</v>
      </c>
      <c r="AC111" s="89" t="n">
        <f aca="false">$F111*I111</f>
        <v>0</v>
      </c>
      <c r="AD111" s="89" t="n">
        <f aca="false">$F111*J111</f>
        <v>0</v>
      </c>
      <c r="AE111" s="89" t="n">
        <f aca="false">$F111*K111</f>
        <v>0</v>
      </c>
      <c r="AF111" s="89" t="n">
        <f aca="false">$F111*L111</f>
        <v>0</v>
      </c>
      <c r="AG111" s="89" t="n">
        <f aca="false">$F111*M111</f>
        <v>0</v>
      </c>
      <c r="AH111" s="89" t="n">
        <f aca="false">$F111*N111</f>
        <v>0</v>
      </c>
      <c r="AI111" s="89" t="n">
        <f aca="false">F111*O111</f>
        <v>0</v>
      </c>
      <c r="AJ111" s="93"/>
      <c r="AK111" s="89" t="n">
        <f aca="false">CHOOSE($G$3,AB111-AC111,AC111-AB111)</f>
        <v>0</v>
      </c>
      <c r="AL111" s="89" t="n">
        <f aca="false">CHOOSE($G$3,AE111-AF111,AF111-AE111)</f>
        <v>0</v>
      </c>
      <c r="AM111" s="89" t="n">
        <f aca="false">CHOOSE($G$3,AH111-AI111,AI111-AH111)</f>
        <v>0</v>
      </c>
      <c r="AN111" s="103" t="n">
        <f aca="false">SUM(AK111:AM111)</f>
        <v>0</v>
      </c>
      <c r="AP111" s="89" t="n">
        <f aca="false">CHOOSE($G$3,AA111-AB111,AB111-AA111)</f>
        <v>0</v>
      </c>
      <c r="AQ111" s="89" t="n">
        <f aca="false">CHOOSE($G$3,AD111-AE111,AE111-AD111)</f>
        <v>0</v>
      </c>
      <c r="AR111" s="89" t="n">
        <f aca="false">CHOOSE($G$3,AG111-AH111,AH111-AG111)</f>
        <v>0</v>
      </c>
      <c r="AS111" s="103" t="n">
        <f aca="false">AP111+AQ111+AR111</f>
        <v>0</v>
      </c>
      <c r="AT111" s="103"/>
      <c r="AU111" s="90" t="n">
        <f aca="false">AS111+AN111</f>
        <v>0</v>
      </c>
      <c r="AW111" s="90" t="n">
        <f aca="false">AI111+AF111+AC111</f>
        <v>0</v>
      </c>
      <c r="AX111" s="104"/>
    </row>
    <row r="112" customFormat="false" ht="12.75" hidden="false" customHeight="false" outlineLevel="0" collapsed="false">
      <c r="A112" s="94" t="n">
        <f aca="false">EDATE(A111,1)</f>
        <v>39934</v>
      </c>
      <c r="B112" s="95" t="n">
        <f aca="false">VLOOKUP(MONTH(A112),Volumes,3)</f>
        <v>10000</v>
      </c>
      <c r="C112" s="96"/>
      <c r="D112" s="97" t="n">
        <f aca="false">B112+C112</f>
        <v>10000</v>
      </c>
      <c r="E112" s="84" t="n">
        <f aca="false">IF(X112=0,0,IF(AND(X112=1,$H$3=1),D112*S112,IF($H$3=2,D112,"N/A")))</f>
        <v>0</v>
      </c>
      <c r="F112" s="84" t="n">
        <f aca="false">E112*W112</f>
        <v>0</v>
      </c>
      <c r="G112" s="32" t="n">
        <f aca="false">VLOOKUP($A112,Table,MATCH(G$4,Curves,0))</f>
        <v>3.02</v>
      </c>
      <c r="H112" s="98" t="n">
        <f aca="false">G112</f>
        <v>3.02</v>
      </c>
      <c r="I112" s="99" t="n">
        <f aca="false">H112</f>
        <v>3.02</v>
      </c>
      <c r="J112" s="32" t="n">
        <f aca="false">VLOOKUP($A112,Table,MATCH(J$4,Curves,0))</f>
        <v>0.009</v>
      </c>
      <c r="K112" s="98" t="n">
        <f aca="false">J112</f>
        <v>0.009</v>
      </c>
      <c r="L112" s="99" t="n">
        <f aca="false">K112</f>
        <v>0.009</v>
      </c>
      <c r="M112" s="32" t="n">
        <f aca="false">VLOOKUP($A112,Table,MATCH(M$4,Curves,0))</f>
        <v>0.01</v>
      </c>
      <c r="N112" s="98" t="n">
        <f aca="false">VLOOKUP($A112,Table,MATCH(N$4,Curves,0))</f>
        <v>0.0225</v>
      </c>
      <c r="O112" s="99" t="n">
        <f aca="false">N112</f>
        <v>0.0225</v>
      </c>
      <c r="P112" s="100"/>
      <c r="Q112" s="99" t="n">
        <f aca="false">O112+L112+I112</f>
        <v>3.0515</v>
      </c>
      <c r="R112" s="100"/>
      <c r="S112" s="35" t="n">
        <f aca="false">A113-A112</f>
        <v>31</v>
      </c>
      <c r="T112" s="101" t="n">
        <f aca="false">CHOOSE(F$3,A113+24,A112)</f>
        <v>39989</v>
      </c>
      <c r="U112" s="35" t="n">
        <f aca="false">T112-C$3</f>
        <v>3215</v>
      </c>
      <c r="V112" s="32" t="n">
        <f aca="false">VLOOKUP($A112,Table,MATCH(V$4,Curves,0))</f>
        <v>0.070587725851755</v>
      </c>
      <c r="W112" s="102" t="n">
        <f aca="false">1/(1+CHOOSE(F$3,(V113+($K$3/10000))/2,(V112+($K$3/10000))/2))^(2*U112/365.25)</f>
        <v>0.543025518835589</v>
      </c>
      <c r="X112" s="35" t="n">
        <f aca="false">IF(AND(mthbeg&lt;=A112,mthend&gt;=A112),1,0)</f>
        <v>0</v>
      </c>
      <c r="Y112" s="35" t="n">
        <f aca="false">S112*X112</f>
        <v>0</v>
      </c>
      <c r="AA112" s="89" t="n">
        <f aca="false">F112*G112</f>
        <v>0</v>
      </c>
      <c r="AB112" s="89" t="n">
        <f aca="false">$F112*H112</f>
        <v>0</v>
      </c>
      <c r="AC112" s="89" t="n">
        <f aca="false">$F112*I112</f>
        <v>0</v>
      </c>
      <c r="AD112" s="89" t="n">
        <f aca="false">$F112*J112</f>
        <v>0</v>
      </c>
      <c r="AE112" s="89" t="n">
        <f aca="false">$F112*K112</f>
        <v>0</v>
      </c>
      <c r="AF112" s="89" t="n">
        <f aca="false">$F112*L112</f>
        <v>0</v>
      </c>
      <c r="AG112" s="89" t="n">
        <f aca="false">$F112*M112</f>
        <v>0</v>
      </c>
      <c r="AH112" s="89" t="n">
        <f aca="false">$F112*N112</f>
        <v>0</v>
      </c>
      <c r="AI112" s="89" t="n">
        <f aca="false">F112*O112</f>
        <v>0</v>
      </c>
      <c r="AJ112" s="93"/>
      <c r="AK112" s="89" t="n">
        <f aca="false">CHOOSE($G$3,AB112-AC112,AC112-AB112)</f>
        <v>0</v>
      </c>
      <c r="AL112" s="89" t="n">
        <f aca="false">CHOOSE($G$3,AE112-AF112,AF112-AE112)</f>
        <v>0</v>
      </c>
      <c r="AM112" s="89" t="n">
        <f aca="false">CHOOSE($G$3,AH112-AI112,AI112-AH112)</f>
        <v>0</v>
      </c>
      <c r="AN112" s="103" t="n">
        <f aca="false">SUM(AK112:AM112)</f>
        <v>0</v>
      </c>
      <c r="AP112" s="89" t="n">
        <f aca="false">CHOOSE($G$3,AA112-AB112,AB112-AA112)</f>
        <v>0</v>
      </c>
      <c r="AQ112" s="89" t="n">
        <f aca="false">CHOOSE($G$3,AD112-AE112,AE112-AD112)</f>
        <v>0</v>
      </c>
      <c r="AR112" s="89" t="n">
        <f aca="false">CHOOSE($G$3,AG112-AH112,AH112-AG112)</f>
        <v>0</v>
      </c>
      <c r="AS112" s="103" t="n">
        <f aca="false">AP112+AQ112+AR112</f>
        <v>0</v>
      </c>
      <c r="AT112" s="103"/>
      <c r="AU112" s="90" t="n">
        <f aca="false">AS112+AN112</f>
        <v>0</v>
      </c>
      <c r="AW112" s="90" t="n">
        <f aca="false">AI112+AF112+AC112</f>
        <v>0</v>
      </c>
      <c r="AX112" s="104"/>
    </row>
    <row r="113" customFormat="false" ht="12.75" hidden="false" customHeight="false" outlineLevel="0" collapsed="false">
      <c r="A113" s="94" t="n">
        <f aca="false">EDATE(A112,1)</f>
        <v>39965</v>
      </c>
      <c r="B113" s="95" t="n">
        <f aca="false">VLOOKUP(MONTH(A113),Volumes,3)</f>
        <v>10000</v>
      </c>
      <c r="C113" s="96"/>
      <c r="D113" s="97" t="n">
        <f aca="false">B113+C113</f>
        <v>10000</v>
      </c>
      <c r="E113" s="84" t="n">
        <f aca="false">IF(X113=0,0,IF(AND(X113=1,$H$3=1),D113*S113,IF($H$3=2,D113,"N/A")))</f>
        <v>0</v>
      </c>
      <c r="F113" s="84" t="n">
        <f aca="false">E113*W113</f>
        <v>0</v>
      </c>
      <c r="G113" s="32" t="n">
        <f aca="false">VLOOKUP($A113,Table,MATCH(G$4,Curves,0))</f>
        <v>3.058</v>
      </c>
      <c r="H113" s="98" t="n">
        <f aca="false">G113</f>
        <v>3.058</v>
      </c>
      <c r="I113" s="99" t="n">
        <f aca="false">H113</f>
        <v>3.058</v>
      </c>
      <c r="J113" s="32" t="n">
        <f aca="false">VLOOKUP($A113,Table,MATCH(J$4,Curves,0))</f>
        <v>0.009</v>
      </c>
      <c r="K113" s="98" t="n">
        <f aca="false">J113</f>
        <v>0.009</v>
      </c>
      <c r="L113" s="99" t="n">
        <f aca="false">K113</f>
        <v>0.009</v>
      </c>
      <c r="M113" s="32" t="n">
        <f aca="false">VLOOKUP($A113,Table,MATCH(M$4,Curves,0))</f>
        <v>0.01</v>
      </c>
      <c r="N113" s="98" t="n">
        <f aca="false">VLOOKUP($A113,Table,MATCH(N$4,Curves,0))</f>
        <v>0.0225</v>
      </c>
      <c r="O113" s="99" t="n">
        <f aca="false">N113</f>
        <v>0.0225</v>
      </c>
      <c r="P113" s="100"/>
      <c r="Q113" s="99" t="n">
        <f aca="false">O113+L113+I113</f>
        <v>3.0895</v>
      </c>
      <c r="R113" s="100"/>
      <c r="S113" s="35" t="n">
        <f aca="false">A114-A113</f>
        <v>30</v>
      </c>
      <c r="T113" s="101" t="n">
        <f aca="false">CHOOSE(F$3,A114+24,A113)</f>
        <v>40019</v>
      </c>
      <c r="U113" s="35" t="n">
        <f aca="false">T113-C$3</f>
        <v>3245</v>
      </c>
      <c r="V113" s="32" t="n">
        <f aca="false">VLOOKUP($A113,Table,MATCH(V$4,Curves,0))</f>
        <v>0.070586024238568</v>
      </c>
      <c r="W113" s="102" t="n">
        <f aca="false">1/(1+CHOOSE(F$3,(V114+($K$3/10000))/2,(V113+($K$3/10000))/2))^(2*U113/365.25)</f>
        <v>0.539947972996095</v>
      </c>
      <c r="X113" s="35" t="n">
        <f aca="false">IF(AND(mthbeg&lt;=A113,mthend&gt;=A113),1,0)</f>
        <v>0</v>
      </c>
      <c r="Y113" s="35" t="n">
        <f aca="false">S113*X113</f>
        <v>0</v>
      </c>
      <c r="AA113" s="89" t="n">
        <f aca="false">F113*G113</f>
        <v>0</v>
      </c>
      <c r="AB113" s="89" t="n">
        <f aca="false">$F113*H113</f>
        <v>0</v>
      </c>
      <c r="AC113" s="89" t="n">
        <f aca="false">$F113*I113</f>
        <v>0</v>
      </c>
      <c r="AD113" s="89" t="n">
        <f aca="false">$F113*J113</f>
        <v>0</v>
      </c>
      <c r="AE113" s="89" t="n">
        <f aca="false">$F113*K113</f>
        <v>0</v>
      </c>
      <c r="AF113" s="89" t="n">
        <f aca="false">$F113*L113</f>
        <v>0</v>
      </c>
      <c r="AG113" s="89" t="n">
        <f aca="false">$F113*M113</f>
        <v>0</v>
      </c>
      <c r="AH113" s="89" t="n">
        <f aca="false">$F113*N113</f>
        <v>0</v>
      </c>
      <c r="AI113" s="89" t="n">
        <f aca="false">F113*O113</f>
        <v>0</v>
      </c>
      <c r="AJ113" s="93"/>
      <c r="AK113" s="89" t="n">
        <f aca="false">CHOOSE($G$3,AB113-AC113,AC113-AB113)</f>
        <v>0</v>
      </c>
      <c r="AL113" s="89" t="n">
        <f aca="false">CHOOSE($G$3,AE113-AF113,AF113-AE113)</f>
        <v>0</v>
      </c>
      <c r="AM113" s="89" t="n">
        <f aca="false">CHOOSE($G$3,AH113-AI113,AI113-AH113)</f>
        <v>0</v>
      </c>
      <c r="AN113" s="103" t="n">
        <f aca="false">SUM(AK113:AM113)</f>
        <v>0</v>
      </c>
      <c r="AP113" s="89" t="n">
        <f aca="false">CHOOSE($G$3,AA113-AB113,AB113-AA113)</f>
        <v>0</v>
      </c>
      <c r="AQ113" s="89" t="n">
        <f aca="false">CHOOSE($G$3,AD113-AE113,AE113-AD113)</f>
        <v>0</v>
      </c>
      <c r="AR113" s="89" t="n">
        <f aca="false">CHOOSE($G$3,AG113-AH113,AH113-AG113)</f>
        <v>0</v>
      </c>
      <c r="AS113" s="103" t="n">
        <f aca="false">AP113+AQ113+AR113</f>
        <v>0</v>
      </c>
      <c r="AT113" s="103"/>
      <c r="AU113" s="90" t="n">
        <f aca="false">AS113+AN113</f>
        <v>0</v>
      </c>
      <c r="AW113" s="90" t="n">
        <f aca="false">AI113+AF113+AC113</f>
        <v>0</v>
      </c>
      <c r="AX113" s="104"/>
    </row>
    <row r="114" customFormat="false" ht="12.75" hidden="false" customHeight="false" outlineLevel="0" collapsed="false">
      <c r="A114" s="94" t="n">
        <f aca="false">EDATE(A113,1)</f>
        <v>39995</v>
      </c>
      <c r="B114" s="95" t="n">
        <f aca="false">VLOOKUP(MONTH(A114),Volumes,3)</f>
        <v>10000</v>
      </c>
      <c r="C114" s="96"/>
      <c r="D114" s="97" t="n">
        <f aca="false">B114+C114</f>
        <v>10000</v>
      </c>
      <c r="E114" s="84" t="n">
        <f aca="false">IF(X114=0,0,IF(AND(X114=1,$H$3=1),D114*S114,IF($H$3=2,D114,"N/A")))</f>
        <v>0</v>
      </c>
      <c r="F114" s="84" t="n">
        <f aca="false">E114*W114</f>
        <v>0</v>
      </c>
      <c r="G114" s="32" t="n">
        <f aca="false">VLOOKUP($A114,Table,MATCH(G$4,Curves,0))</f>
        <v>3.07</v>
      </c>
      <c r="H114" s="98" t="n">
        <f aca="false">G114</f>
        <v>3.07</v>
      </c>
      <c r="I114" s="99" t="n">
        <f aca="false">H114</f>
        <v>3.07</v>
      </c>
      <c r="J114" s="32" t="n">
        <f aca="false">VLOOKUP($A114,Table,MATCH(J$4,Curves,0))</f>
        <v>0.009</v>
      </c>
      <c r="K114" s="98" t="n">
        <f aca="false">J114</f>
        <v>0.009</v>
      </c>
      <c r="L114" s="99" t="n">
        <f aca="false">K114</f>
        <v>0.009</v>
      </c>
      <c r="M114" s="32" t="n">
        <f aca="false">VLOOKUP($A114,Table,MATCH(M$4,Curves,0))</f>
        <v>0.01</v>
      </c>
      <c r="N114" s="98" t="n">
        <f aca="false">VLOOKUP($A114,Table,MATCH(N$4,Curves,0))</f>
        <v>0.0225</v>
      </c>
      <c r="O114" s="99" t="n">
        <f aca="false">N114</f>
        <v>0.0225</v>
      </c>
      <c r="P114" s="100"/>
      <c r="Q114" s="99" t="n">
        <f aca="false">O114+L114+I114</f>
        <v>3.1015</v>
      </c>
      <c r="R114" s="100"/>
      <c r="S114" s="35" t="n">
        <f aca="false">A115-A114</f>
        <v>31</v>
      </c>
      <c r="T114" s="101" t="n">
        <f aca="false">CHOOSE(F$3,A115+24,A114)</f>
        <v>40050</v>
      </c>
      <c r="U114" s="35" t="n">
        <f aca="false">T114-C$3</f>
        <v>3276</v>
      </c>
      <c r="V114" s="32" t="n">
        <f aca="false">VLOOKUP($A114,Table,MATCH(V$4,Curves,0))</f>
        <v>0.070584377516129</v>
      </c>
      <c r="W114" s="102" t="n">
        <f aca="false">1/(1+CHOOSE(F$3,(V115+($K$3/10000))/2,(V114+($K$3/10000))/2))^(2*U114/365.25)</f>
        <v>0.536786311967585</v>
      </c>
      <c r="X114" s="35" t="n">
        <f aca="false">IF(AND(mthbeg&lt;=A114,mthend&gt;=A114),1,0)</f>
        <v>0</v>
      </c>
      <c r="Y114" s="35" t="n">
        <f aca="false">S114*X114</f>
        <v>0</v>
      </c>
      <c r="AA114" s="89" t="n">
        <f aca="false">F114*G114</f>
        <v>0</v>
      </c>
      <c r="AB114" s="89" t="n">
        <f aca="false">$F114*H114</f>
        <v>0</v>
      </c>
      <c r="AC114" s="89" t="n">
        <f aca="false">$F114*I114</f>
        <v>0</v>
      </c>
      <c r="AD114" s="89" t="n">
        <f aca="false">$F114*J114</f>
        <v>0</v>
      </c>
      <c r="AE114" s="89" t="n">
        <f aca="false">$F114*K114</f>
        <v>0</v>
      </c>
      <c r="AF114" s="89" t="n">
        <f aca="false">$F114*L114</f>
        <v>0</v>
      </c>
      <c r="AG114" s="89" t="n">
        <f aca="false">$F114*M114</f>
        <v>0</v>
      </c>
      <c r="AH114" s="89" t="n">
        <f aca="false">$F114*N114</f>
        <v>0</v>
      </c>
      <c r="AI114" s="89" t="n">
        <f aca="false">F114*O114</f>
        <v>0</v>
      </c>
      <c r="AJ114" s="93"/>
      <c r="AK114" s="89" t="n">
        <f aca="false">CHOOSE($G$3,AB114-AC114,AC114-AB114)</f>
        <v>0</v>
      </c>
      <c r="AL114" s="89" t="n">
        <f aca="false">CHOOSE($G$3,AE114-AF114,AF114-AE114)</f>
        <v>0</v>
      </c>
      <c r="AM114" s="89" t="n">
        <f aca="false">CHOOSE($G$3,AH114-AI114,AI114-AH114)</f>
        <v>0</v>
      </c>
      <c r="AN114" s="103" t="n">
        <f aca="false">SUM(AK114:AM114)</f>
        <v>0</v>
      </c>
      <c r="AP114" s="89" t="n">
        <f aca="false">CHOOSE($G$3,AA114-AB114,AB114-AA114)</f>
        <v>0</v>
      </c>
      <c r="AQ114" s="89" t="n">
        <f aca="false">CHOOSE($G$3,AD114-AE114,AE114-AD114)</f>
        <v>0</v>
      </c>
      <c r="AR114" s="89" t="n">
        <f aca="false">CHOOSE($G$3,AG114-AH114,AH114-AG114)</f>
        <v>0</v>
      </c>
      <c r="AS114" s="103" t="n">
        <f aca="false">AP114+AQ114+AR114</f>
        <v>0</v>
      </c>
      <c r="AT114" s="103"/>
      <c r="AU114" s="90" t="n">
        <f aca="false">AS114+AN114</f>
        <v>0</v>
      </c>
      <c r="AW114" s="90" t="n">
        <f aca="false">AI114+AF114+AC114</f>
        <v>0</v>
      </c>
      <c r="AX114" s="104"/>
    </row>
    <row r="115" customFormat="false" ht="12.75" hidden="false" customHeight="false" outlineLevel="0" collapsed="false">
      <c r="A115" s="94" t="n">
        <f aca="false">EDATE(A114,1)</f>
        <v>40026</v>
      </c>
      <c r="B115" s="95" t="n">
        <f aca="false">VLOOKUP(MONTH(A115),Volumes,3)</f>
        <v>10000</v>
      </c>
      <c r="C115" s="96"/>
      <c r="D115" s="97" t="n">
        <f aca="false">B115+C115</f>
        <v>10000</v>
      </c>
      <c r="E115" s="84" t="n">
        <f aca="false">IF(X115=0,0,IF(AND(X115=1,$H$3=1),D115*S115,IF($H$3=2,D115,"N/A")))</f>
        <v>0</v>
      </c>
      <c r="F115" s="84" t="n">
        <f aca="false">E115*W115</f>
        <v>0</v>
      </c>
      <c r="G115" s="32" t="n">
        <f aca="false">VLOOKUP($A115,Table,MATCH(G$4,Curves,0))</f>
        <v>3.091</v>
      </c>
      <c r="H115" s="98" t="n">
        <f aca="false">G115</f>
        <v>3.091</v>
      </c>
      <c r="I115" s="99" t="n">
        <f aca="false">H115</f>
        <v>3.091</v>
      </c>
      <c r="J115" s="32" t="n">
        <f aca="false">VLOOKUP($A115,Table,MATCH(J$4,Curves,0))</f>
        <v>0.009</v>
      </c>
      <c r="K115" s="98" t="n">
        <f aca="false">J115</f>
        <v>0.009</v>
      </c>
      <c r="L115" s="99" t="n">
        <f aca="false">K115</f>
        <v>0.009</v>
      </c>
      <c r="M115" s="32" t="n">
        <f aca="false">VLOOKUP($A115,Table,MATCH(M$4,Curves,0))</f>
        <v>0.01</v>
      </c>
      <c r="N115" s="98" t="n">
        <f aca="false">VLOOKUP($A115,Table,MATCH(N$4,Curves,0))</f>
        <v>0.0225</v>
      </c>
      <c r="O115" s="99" t="n">
        <f aca="false">N115</f>
        <v>0.0225</v>
      </c>
      <c r="P115" s="100"/>
      <c r="Q115" s="99" t="n">
        <f aca="false">O115+L115+I115</f>
        <v>3.1225</v>
      </c>
      <c r="R115" s="100"/>
      <c r="S115" s="35" t="n">
        <f aca="false">A116-A115</f>
        <v>31</v>
      </c>
      <c r="T115" s="101" t="n">
        <f aca="false">CHOOSE(F$3,A116+24,A115)</f>
        <v>40081</v>
      </c>
      <c r="U115" s="35" t="n">
        <f aca="false">T115-C$3</f>
        <v>3307</v>
      </c>
      <c r="V115" s="32" t="n">
        <f aca="false">VLOOKUP($A115,Table,MATCH(V$4,Curves,0))</f>
        <v>0.070582675902944</v>
      </c>
      <c r="W115" s="102" t="n">
        <f aca="false">1/(1+CHOOSE(F$3,(V116+($K$3/10000))/2,(V115+($K$3/10000))/2))^(2*U115/365.25)</f>
        <v>0.533643312911284</v>
      </c>
      <c r="X115" s="35" t="n">
        <f aca="false">IF(AND(mthbeg&lt;=A115,mthend&gt;=A115),1,0)</f>
        <v>0</v>
      </c>
      <c r="Y115" s="35" t="n">
        <f aca="false">S115*X115</f>
        <v>0</v>
      </c>
      <c r="AA115" s="89" t="n">
        <f aca="false">F115*G115</f>
        <v>0</v>
      </c>
      <c r="AB115" s="89" t="n">
        <f aca="false">$F115*H115</f>
        <v>0</v>
      </c>
      <c r="AC115" s="89" t="n">
        <f aca="false">$F115*I115</f>
        <v>0</v>
      </c>
      <c r="AD115" s="89" t="n">
        <f aca="false">$F115*J115</f>
        <v>0</v>
      </c>
      <c r="AE115" s="89" t="n">
        <f aca="false">$F115*K115</f>
        <v>0</v>
      </c>
      <c r="AF115" s="89" t="n">
        <f aca="false">$F115*L115</f>
        <v>0</v>
      </c>
      <c r="AG115" s="89" t="n">
        <f aca="false">$F115*M115</f>
        <v>0</v>
      </c>
      <c r="AH115" s="89" t="n">
        <f aca="false">$F115*N115</f>
        <v>0</v>
      </c>
      <c r="AI115" s="89" t="n">
        <f aca="false">F115*O115</f>
        <v>0</v>
      </c>
      <c r="AJ115" s="93"/>
      <c r="AK115" s="89" t="n">
        <f aca="false">CHOOSE($G$3,AB115-AC115,AC115-AB115)</f>
        <v>0</v>
      </c>
      <c r="AL115" s="89" t="n">
        <f aca="false">CHOOSE($G$3,AE115-AF115,AF115-AE115)</f>
        <v>0</v>
      </c>
      <c r="AM115" s="89" t="n">
        <f aca="false">CHOOSE($G$3,AH115-AI115,AI115-AH115)</f>
        <v>0</v>
      </c>
      <c r="AN115" s="103" t="n">
        <f aca="false">SUM(AK115:AM115)</f>
        <v>0</v>
      </c>
      <c r="AP115" s="89" t="n">
        <f aca="false">CHOOSE($G$3,AA115-AB115,AB115-AA115)</f>
        <v>0</v>
      </c>
      <c r="AQ115" s="89" t="n">
        <f aca="false">CHOOSE($G$3,AD115-AE115,AE115-AD115)</f>
        <v>0</v>
      </c>
      <c r="AR115" s="89" t="n">
        <f aca="false">CHOOSE($G$3,AG115-AH115,AH115-AG115)</f>
        <v>0</v>
      </c>
      <c r="AS115" s="103" t="n">
        <f aca="false">AP115+AQ115+AR115</f>
        <v>0</v>
      </c>
      <c r="AT115" s="103"/>
      <c r="AU115" s="90" t="n">
        <f aca="false">AS115+AN115</f>
        <v>0</v>
      </c>
      <c r="AW115" s="90" t="n">
        <f aca="false">AI115+AF115+AC115</f>
        <v>0</v>
      </c>
      <c r="AX115" s="104"/>
    </row>
    <row r="116" customFormat="false" ht="12.75" hidden="false" customHeight="false" outlineLevel="0" collapsed="false">
      <c r="A116" s="94" t="n">
        <f aca="false">EDATE(A115,1)</f>
        <v>40057</v>
      </c>
      <c r="B116" s="95" t="n">
        <f aca="false">VLOOKUP(MONTH(A116),Volumes,3)</f>
        <v>10000</v>
      </c>
      <c r="C116" s="96"/>
      <c r="D116" s="97" t="n">
        <f aca="false">B116+C116</f>
        <v>10000</v>
      </c>
      <c r="E116" s="84" t="n">
        <f aca="false">IF(X116=0,0,IF(AND(X116=1,$H$3=1),D116*S116,IF($H$3=2,D116,"N/A")))</f>
        <v>0</v>
      </c>
      <c r="F116" s="84" t="n">
        <f aca="false">E116*W116</f>
        <v>0</v>
      </c>
      <c r="G116" s="32" t="n">
        <f aca="false">VLOOKUP($A116,Table,MATCH(G$4,Curves,0))</f>
        <v>3.112</v>
      </c>
      <c r="H116" s="98" t="n">
        <f aca="false">G116</f>
        <v>3.112</v>
      </c>
      <c r="I116" s="99" t="n">
        <f aca="false">H116</f>
        <v>3.112</v>
      </c>
      <c r="J116" s="32" t="n">
        <f aca="false">VLOOKUP($A116,Table,MATCH(J$4,Curves,0))</f>
        <v>0.009</v>
      </c>
      <c r="K116" s="98" t="n">
        <f aca="false">J116</f>
        <v>0.009</v>
      </c>
      <c r="L116" s="99" t="n">
        <f aca="false">K116</f>
        <v>0.009</v>
      </c>
      <c r="M116" s="32" t="n">
        <f aca="false">VLOOKUP($A116,Table,MATCH(M$4,Curves,0))</f>
        <v>0.01</v>
      </c>
      <c r="N116" s="98" t="n">
        <f aca="false">VLOOKUP($A116,Table,MATCH(N$4,Curves,0))</f>
        <v>0.0225</v>
      </c>
      <c r="O116" s="99" t="n">
        <f aca="false">N116</f>
        <v>0.0225</v>
      </c>
      <c r="P116" s="100"/>
      <c r="Q116" s="99" t="n">
        <f aca="false">O116+L116+I116</f>
        <v>3.1435</v>
      </c>
      <c r="R116" s="100"/>
      <c r="S116" s="35" t="n">
        <f aca="false">A117-A116</f>
        <v>30</v>
      </c>
      <c r="T116" s="101" t="n">
        <f aca="false">CHOOSE(F$3,A117+24,A116)</f>
        <v>40111</v>
      </c>
      <c r="U116" s="35" t="n">
        <f aca="false">T116-C$3</f>
        <v>3337</v>
      </c>
      <c r="V116" s="32" t="n">
        <f aca="false">VLOOKUP($A116,Table,MATCH(V$4,Curves,0))</f>
        <v>0.070580974289759</v>
      </c>
      <c r="W116" s="102" t="n">
        <f aca="false">1/(1+CHOOSE(F$3,(V117+($K$3/10000))/2,(V116+($K$3/10000))/2))^(2*U116/365.25)</f>
        <v>0.530619365031778</v>
      </c>
      <c r="X116" s="35" t="n">
        <f aca="false">IF(AND(mthbeg&lt;=A116,mthend&gt;=A116),1,0)</f>
        <v>0</v>
      </c>
      <c r="Y116" s="35" t="n">
        <f aca="false">S116*X116</f>
        <v>0</v>
      </c>
      <c r="AA116" s="89" t="n">
        <f aca="false">F116*G116</f>
        <v>0</v>
      </c>
      <c r="AB116" s="89" t="n">
        <f aca="false">$F116*H116</f>
        <v>0</v>
      </c>
      <c r="AC116" s="89" t="n">
        <f aca="false">$F116*I116</f>
        <v>0</v>
      </c>
      <c r="AD116" s="89" t="n">
        <f aca="false">$F116*J116</f>
        <v>0</v>
      </c>
      <c r="AE116" s="89" t="n">
        <f aca="false">$F116*K116</f>
        <v>0</v>
      </c>
      <c r="AF116" s="89" t="n">
        <f aca="false">$F116*L116</f>
        <v>0</v>
      </c>
      <c r="AG116" s="89" t="n">
        <f aca="false">$F116*M116</f>
        <v>0</v>
      </c>
      <c r="AH116" s="89" t="n">
        <f aca="false">$F116*N116</f>
        <v>0</v>
      </c>
      <c r="AI116" s="89" t="n">
        <f aca="false">F116*O116</f>
        <v>0</v>
      </c>
      <c r="AJ116" s="93"/>
      <c r="AK116" s="89" t="n">
        <f aca="false">CHOOSE($G$3,AB116-AC116,AC116-AB116)</f>
        <v>0</v>
      </c>
      <c r="AL116" s="89" t="n">
        <f aca="false">CHOOSE($G$3,AE116-AF116,AF116-AE116)</f>
        <v>0</v>
      </c>
      <c r="AM116" s="89" t="n">
        <f aca="false">CHOOSE($G$3,AH116-AI116,AI116-AH116)</f>
        <v>0</v>
      </c>
      <c r="AN116" s="103" t="n">
        <f aca="false">SUM(AK116:AM116)</f>
        <v>0</v>
      </c>
      <c r="AP116" s="89" t="n">
        <f aca="false">CHOOSE($G$3,AA116-AB116,AB116-AA116)</f>
        <v>0</v>
      </c>
      <c r="AQ116" s="89" t="n">
        <f aca="false">CHOOSE($G$3,AD116-AE116,AE116-AD116)</f>
        <v>0</v>
      </c>
      <c r="AR116" s="89" t="n">
        <f aca="false">CHOOSE($G$3,AG116-AH116,AH116-AG116)</f>
        <v>0</v>
      </c>
      <c r="AS116" s="103" t="n">
        <f aca="false">AP116+AQ116+AR116</f>
        <v>0</v>
      </c>
      <c r="AT116" s="103"/>
      <c r="AU116" s="90" t="n">
        <f aca="false">AS116+AN116</f>
        <v>0</v>
      </c>
      <c r="AW116" s="90" t="n">
        <f aca="false">AI116+AF116+AC116</f>
        <v>0</v>
      </c>
      <c r="AX116" s="104"/>
    </row>
    <row r="117" customFormat="false" ht="12.75" hidden="false" customHeight="false" outlineLevel="0" collapsed="false">
      <c r="A117" s="94" t="n">
        <f aca="false">EDATE(A116,1)</f>
        <v>40087</v>
      </c>
      <c r="B117" s="95" t="n">
        <f aca="false">VLOOKUP(MONTH(A117),Volumes,3)</f>
        <v>10000</v>
      </c>
      <c r="C117" s="96"/>
      <c r="D117" s="97" t="n">
        <f aca="false">B117+C117</f>
        <v>10000</v>
      </c>
      <c r="E117" s="84" t="n">
        <f aca="false">IF(X117=0,0,IF(AND(X117=1,$H$3=1),D117*S117,IF($H$3=2,D117,"N/A")))</f>
        <v>0</v>
      </c>
      <c r="F117" s="84" t="n">
        <f aca="false">E117*W117</f>
        <v>0</v>
      </c>
      <c r="G117" s="32" t="n">
        <f aca="false">VLOOKUP($A117,Table,MATCH(G$4,Curves,0))</f>
        <v>3.121</v>
      </c>
      <c r="H117" s="98" t="n">
        <f aca="false">G117</f>
        <v>3.121</v>
      </c>
      <c r="I117" s="99" t="n">
        <f aca="false">H117</f>
        <v>3.121</v>
      </c>
      <c r="J117" s="32" t="n">
        <f aca="false">VLOOKUP($A117,Table,MATCH(J$4,Curves,0))</f>
        <v>0.009</v>
      </c>
      <c r="K117" s="98" t="n">
        <f aca="false">J117</f>
        <v>0.009</v>
      </c>
      <c r="L117" s="99" t="n">
        <f aca="false">K117</f>
        <v>0.009</v>
      </c>
      <c r="M117" s="32" t="n">
        <f aca="false">VLOOKUP($A117,Table,MATCH(M$4,Curves,0))</f>
        <v>0.01</v>
      </c>
      <c r="N117" s="98" t="n">
        <f aca="false">VLOOKUP($A117,Table,MATCH(N$4,Curves,0))</f>
        <v>0.0225</v>
      </c>
      <c r="O117" s="99" t="n">
        <f aca="false">N117</f>
        <v>0.0225</v>
      </c>
      <c r="P117" s="100"/>
      <c r="Q117" s="99" t="n">
        <f aca="false">O117+L117+I117</f>
        <v>3.1525</v>
      </c>
      <c r="R117" s="100"/>
      <c r="S117" s="35" t="n">
        <f aca="false">A118-A117</f>
        <v>31</v>
      </c>
      <c r="T117" s="101" t="n">
        <f aca="false">CHOOSE(F$3,A118+24,A117)</f>
        <v>40142</v>
      </c>
      <c r="U117" s="35" t="n">
        <f aca="false">T117-C$3</f>
        <v>3368</v>
      </c>
      <c r="V117" s="32" t="n">
        <f aca="false">VLOOKUP($A117,Table,MATCH(V$4,Curves,0))</f>
        <v>0.070579327567323</v>
      </c>
      <c r="W117" s="102" t="n">
        <f aca="false">1/(1+CHOOSE(F$3,(V118+($K$3/10000))/2,(V117+($K$3/10000))/2))^(2*U117/365.25)</f>
        <v>0.527512764387808</v>
      </c>
      <c r="X117" s="35" t="n">
        <f aca="false">IF(AND(mthbeg&lt;=A117,mthend&gt;=A117),1,0)</f>
        <v>0</v>
      </c>
      <c r="Y117" s="35" t="n">
        <f aca="false">S117*X117</f>
        <v>0</v>
      </c>
      <c r="AA117" s="89" t="n">
        <f aca="false">F117*G117</f>
        <v>0</v>
      </c>
      <c r="AB117" s="89" t="n">
        <f aca="false">$F117*H117</f>
        <v>0</v>
      </c>
      <c r="AC117" s="89" t="n">
        <f aca="false">$F117*I117</f>
        <v>0</v>
      </c>
      <c r="AD117" s="89" t="n">
        <f aca="false">$F117*J117</f>
        <v>0</v>
      </c>
      <c r="AE117" s="89" t="n">
        <f aca="false">$F117*K117</f>
        <v>0</v>
      </c>
      <c r="AF117" s="89" t="n">
        <f aca="false">$F117*L117</f>
        <v>0</v>
      </c>
      <c r="AG117" s="89" t="n">
        <f aca="false">$F117*M117</f>
        <v>0</v>
      </c>
      <c r="AH117" s="89" t="n">
        <f aca="false">$F117*N117</f>
        <v>0</v>
      </c>
      <c r="AI117" s="89" t="n">
        <f aca="false">F117*O117</f>
        <v>0</v>
      </c>
      <c r="AJ117" s="93"/>
      <c r="AK117" s="89" t="n">
        <f aca="false">CHOOSE($G$3,AB117-AC117,AC117-AB117)</f>
        <v>0</v>
      </c>
      <c r="AL117" s="89" t="n">
        <f aca="false">CHOOSE($G$3,AE117-AF117,AF117-AE117)</f>
        <v>0</v>
      </c>
      <c r="AM117" s="89" t="n">
        <f aca="false">CHOOSE($G$3,AH117-AI117,AI117-AH117)</f>
        <v>0</v>
      </c>
      <c r="AN117" s="103" t="n">
        <f aca="false">SUM(AK117:AM117)</f>
        <v>0</v>
      </c>
      <c r="AP117" s="89" t="n">
        <f aca="false">CHOOSE($G$3,AA117-AB117,AB117-AA117)</f>
        <v>0</v>
      </c>
      <c r="AQ117" s="89" t="n">
        <f aca="false">CHOOSE($G$3,AD117-AE117,AE117-AD117)</f>
        <v>0</v>
      </c>
      <c r="AR117" s="89" t="n">
        <f aca="false">CHOOSE($G$3,AG117-AH117,AH117-AG117)</f>
        <v>0</v>
      </c>
      <c r="AS117" s="103" t="n">
        <f aca="false">AP117+AQ117+AR117</f>
        <v>0</v>
      </c>
      <c r="AT117" s="103"/>
      <c r="AU117" s="90" t="n">
        <f aca="false">AS117+AN117</f>
        <v>0</v>
      </c>
      <c r="AW117" s="90" t="n">
        <f aca="false">AI117+AF117+AC117</f>
        <v>0</v>
      </c>
      <c r="AX117" s="104"/>
    </row>
    <row r="118" customFormat="false" ht="12.75" hidden="false" customHeight="false" outlineLevel="0" collapsed="false">
      <c r="A118" s="94" t="n">
        <f aca="false">EDATE(A117,1)</f>
        <v>40118</v>
      </c>
      <c r="B118" s="95" t="n">
        <f aca="false">VLOOKUP(MONTH(A118),Volumes,3)</f>
        <v>10000</v>
      </c>
      <c r="C118" s="96"/>
      <c r="D118" s="97" t="n">
        <f aca="false">B118+C118</f>
        <v>10000</v>
      </c>
      <c r="E118" s="84" t="n">
        <f aca="false">IF(X118=0,0,IF(AND(X118=1,$H$3=1),D118*S118,IF($H$3=2,D118,"N/A")))</f>
        <v>0</v>
      </c>
      <c r="F118" s="84" t="n">
        <f aca="false">E118*W118</f>
        <v>0</v>
      </c>
      <c r="G118" s="32" t="n">
        <f aca="false">VLOOKUP($A118,Table,MATCH(G$4,Curves,0))</f>
        <v>3.183</v>
      </c>
      <c r="H118" s="98" t="n">
        <f aca="false">G118</f>
        <v>3.183</v>
      </c>
      <c r="I118" s="99" t="n">
        <f aca="false">H118</f>
        <v>3.183</v>
      </c>
      <c r="J118" s="32" t="n">
        <f aca="false">VLOOKUP($A118,Table,MATCH(J$4,Curves,0))</f>
        <v>-0.0015</v>
      </c>
      <c r="K118" s="98" t="n">
        <f aca="false">J118</f>
        <v>-0.0015</v>
      </c>
      <c r="L118" s="99" t="n">
        <f aca="false">K118</f>
        <v>-0.0015</v>
      </c>
      <c r="M118" s="32" t="n">
        <f aca="false">VLOOKUP($A118,Table,MATCH(M$4,Curves,0))</f>
        <v>0.01</v>
      </c>
      <c r="N118" s="98" t="n">
        <f aca="false">VLOOKUP($A118,Table,MATCH(N$4,Curves,0))</f>
        <v>0.0225</v>
      </c>
      <c r="O118" s="99" t="n">
        <f aca="false">N118</f>
        <v>0.0225</v>
      </c>
      <c r="P118" s="100"/>
      <c r="Q118" s="99" t="n">
        <f aca="false">O118+L118+I118</f>
        <v>3.204</v>
      </c>
      <c r="R118" s="100"/>
      <c r="S118" s="35" t="n">
        <f aca="false">A119-A118</f>
        <v>30</v>
      </c>
      <c r="T118" s="101" t="n">
        <f aca="false">CHOOSE(F$3,A119+24,A118)</f>
        <v>40172</v>
      </c>
      <c r="U118" s="35" t="n">
        <f aca="false">T118-C$3</f>
        <v>3398</v>
      </c>
      <c r="V118" s="32" t="n">
        <f aca="false">VLOOKUP($A118,Table,MATCH(V$4,Curves,0))</f>
        <v>0.070577625954141</v>
      </c>
      <c r="W118" s="102" t="n">
        <f aca="false">1/(1+CHOOSE(F$3,(V119+($K$3/10000))/2,(V118+($K$3/10000))/2))^(2*U118/365.25)</f>
        <v>0.524523834612788</v>
      </c>
      <c r="X118" s="35" t="n">
        <f aca="false">IF(AND(mthbeg&lt;=A118,mthend&gt;=A118),1,0)</f>
        <v>0</v>
      </c>
      <c r="Y118" s="35" t="n">
        <f aca="false">S118*X118</f>
        <v>0</v>
      </c>
      <c r="AA118" s="89" t="n">
        <f aca="false">F118*G118</f>
        <v>0</v>
      </c>
      <c r="AB118" s="89" t="n">
        <f aca="false">$F118*H118</f>
        <v>0</v>
      </c>
      <c r="AC118" s="89" t="n">
        <f aca="false">$F118*I118</f>
        <v>0</v>
      </c>
      <c r="AD118" s="89" t="n">
        <f aca="false">$F118*J118</f>
        <v>-0</v>
      </c>
      <c r="AE118" s="89" t="n">
        <f aca="false">$F118*K118</f>
        <v>-0</v>
      </c>
      <c r="AF118" s="89" t="n">
        <f aca="false">$F118*L118</f>
        <v>-0</v>
      </c>
      <c r="AG118" s="89" t="n">
        <f aca="false">$F118*M118</f>
        <v>0</v>
      </c>
      <c r="AH118" s="89" t="n">
        <f aca="false">$F118*N118</f>
        <v>0</v>
      </c>
      <c r="AI118" s="89" t="n">
        <f aca="false">F118*O118</f>
        <v>0</v>
      </c>
      <c r="AJ118" s="93"/>
      <c r="AK118" s="89" t="n">
        <f aca="false">CHOOSE($G$3,AB118-AC118,AC118-AB118)</f>
        <v>0</v>
      </c>
      <c r="AL118" s="89" t="n">
        <f aca="false">CHOOSE($G$3,AE118-AF118,AF118-AE118)</f>
        <v>0</v>
      </c>
      <c r="AM118" s="89" t="n">
        <f aca="false">CHOOSE($G$3,AH118-AI118,AI118-AH118)</f>
        <v>0</v>
      </c>
      <c r="AN118" s="103" t="n">
        <f aca="false">SUM(AK118:AM118)</f>
        <v>0</v>
      </c>
      <c r="AP118" s="89" t="n">
        <f aca="false">CHOOSE($G$3,AA118-AB118,AB118-AA118)</f>
        <v>0</v>
      </c>
      <c r="AQ118" s="89" t="n">
        <f aca="false">CHOOSE($G$3,AD118-AE118,AE118-AD118)</f>
        <v>0</v>
      </c>
      <c r="AR118" s="89" t="n">
        <f aca="false">CHOOSE($G$3,AG118-AH118,AH118-AG118)</f>
        <v>0</v>
      </c>
      <c r="AS118" s="103" t="n">
        <f aca="false">AP118+AQ118+AR118</f>
        <v>0</v>
      </c>
      <c r="AT118" s="103"/>
      <c r="AU118" s="90" t="n">
        <f aca="false">AS118+AN118</f>
        <v>0</v>
      </c>
      <c r="AW118" s="90" t="n">
        <f aca="false">AI118+AF118+AC118</f>
        <v>0</v>
      </c>
      <c r="AX118" s="104"/>
    </row>
    <row r="119" customFormat="false" ht="12.75" hidden="false" customHeight="false" outlineLevel="0" collapsed="false">
      <c r="A119" s="94" t="n">
        <f aca="false">EDATE(A118,1)</f>
        <v>40148</v>
      </c>
      <c r="B119" s="95" t="n">
        <f aca="false">VLOOKUP(MONTH(A119),Volumes,3)</f>
        <v>10000</v>
      </c>
      <c r="C119" s="96"/>
      <c r="D119" s="97" t="n">
        <f aca="false">B119+C119</f>
        <v>10000</v>
      </c>
      <c r="E119" s="84" t="n">
        <f aca="false">IF(X119=0,0,IF(AND(X119=1,$H$3=1),D119*S119,IF($H$3=2,D119,"N/A")))</f>
        <v>0</v>
      </c>
      <c r="F119" s="84" t="n">
        <f aca="false">E119*W119</f>
        <v>0</v>
      </c>
      <c r="G119" s="32" t="n">
        <f aca="false">VLOOKUP($A119,Table,MATCH(G$4,Curves,0))</f>
        <v>3.251</v>
      </c>
      <c r="H119" s="98" t="n">
        <f aca="false">G119</f>
        <v>3.251</v>
      </c>
      <c r="I119" s="99" t="n">
        <f aca="false">H119</f>
        <v>3.251</v>
      </c>
      <c r="J119" s="32" t="n">
        <f aca="false">VLOOKUP($A119,Table,MATCH(J$4,Curves,0))</f>
        <v>-0.0015</v>
      </c>
      <c r="K119" s="98" t="n">
        <f aca="false">J119</f>
        <v>-0.0015</v>
      </c>
      <c r="L119" s="99" t="n">
        <f aca="false">K119</f>
        <v>-0.0015</v>
      </c>
      <c r="M119" s="32" t="n">
        <f aca="false">VLOOKUP($A119,Table,MATCH(M$4,Curves,0))</f>
        <v>0.01</v>
      </c>
      <c r="N119" s="98" t="n">
        <f aca="false">VLOOKUP($A119,Table,MATCH(N$4,Curves,0))</f>
        <v>0.0225</v>
      </c>
      <c r="O119" s="99" t="n">
        <f aca="false">N119</f>
        <v>0.0225</v>
      </c>
      <c r="P119" s="100"/>
      <c r="Q119" s="99" t="n">
        <f aca="false">O119+L119+I119</f>
        <v>3.272</v>
      </c>
      <c r="R119" s="100"/>
      <c r="S119" s="35" t="n">
        <f aca="false">A120-A119</f>
        <v>31</v>
      </c>
      <c r="T119" s="101" t="n">
        <f aca="false">CHOOSE(F$3,A120+24,A119)</f>
        <v>40203</v>
      </c>
      <c r="U119" s="35" t="n">
        <f aca="false">T119-C$3</f>
        <v>3429</v>
      </c>
      <c r="V119" s="32" t="n">
        <f aca="false">VLOOKUP($A119,Table,MATCH(V$4,Curves,0))</f>
        <v>0.070575979231707</v>
      </c>
      <c r="W119" s="102" t="n">
        <f aca="false">1/(1+CHOOSE(F$3,(V120+($K$3/10000))/2,(V119+($K$3/10000))/2))^(2*U119/365.25)</f>
        <v>0.52145320756904</v>
      </c>
      <c r="X119" s="35" t="n">
        <f aca="false">IF(AND(mthbeg&lt;=A119,mthend&gt;=A119),1,0)</f>
        <v>0</v>
      </c>
      <c r="Y119" s="35" t="n">
        <f aca="false">S119*X119</f>
        <v>0</v>
      </c>
      <c r="AA119" s="89" t="n">
        <f aca="false">F119*G119</f>
        <v>0</v>
      </c>
      <c r="AB119" s="89" t="n">
        <f aca="false">$F119*H119</f>
        <v>0</v>
      </c>
      <c r="AC119" s="89" t="n">
        <f aca="false">$F119*I119</f>
        <v>0</v>
      </c>
      <c r="AD119" s="89" t="n">
        <f aca="false">$F119*J119</f>
        <v>-0</v>
      </c>
      <c r="AE119" s="89" t="n">
        <f aca="false">$F119*K119</f>
        <v>-0</v>
      </c>
      <c r="AF119" s="89" t="n">
        <f aca="false">$F119*L119</f>
        <v>-0</v>
      </c>
      <c r="AG119" s="89" t="n">
        <f aca="false">$F119*M119</f>
        <v>0</v>
      </c>
      <c r="AH119" s="89" t="n">
        <f aca="false">$F119*N119</f>
        <v>0</v>
      </c>
      <c r="AI119" s="89" t="n">
        <f aca="false">F119*O119</f>
        <v>0</v>
      </c>
      <c r="AJ119" s="93"/>
      <c r="AK119" s="89" t="n">
        <f aca="false">CHOOSE($G$3,AB119-AC119,AC119-AB119)</f>
        <v>0</v>
      </c>
      <c r="AL119" s="89" t="n">
        <f aca="false">CHOOSE($G$3,AE119-AF119,AF119-AE119)</f>
        <v>0</v>
      </c>
      <c r="AM119" s="89" t="n">
        <f aca="false">CHOOSE($G$3,AH119-AI119,AI119-AH119)</f>
        <v>0</v>
      </c>
      <c r="AN119" s="103" t="n">
        <f aca="false">SUM(AK119:AM119)</f>
        <v>0</v>
      </c>
      <c r="AP119" s="89" t="n">
        <f aca="false">CHOOSE($G$3,AA119-AB119,AB119-AA119)</f>
        <v>0</v>
      </c>
      <c r="AQ119" s="89" t="n">
        <f aca="false">CHOOSE($G$3,AD119-AE119,AE119-AD119)</f>
        <v>0</v>
      </c>
      <c r="AR119" s="89" t="n">
        <f aca="false">CHOOSE($G$3,AG119-AH119,AH119-AG119)</f>
        <v>0</v>
      </c>
      <c r="AS119" s="103" t="n">
        <f aca="false">AP119+AQ119+AR119</f>
        <v>0</v>
      </c>
      <c r="AT119" s="103"/>
      <c r="AU119" s="90" t="n">
        <f aca="false">AS119+AN119</f>
        <v>0</v>
      </c>
      <c r="AW119" s="90" t="n">
        <f aca="false">AI119+AF119+AC119</f>
        <v>0</v>
      </c>
      <c r="AX119" s="104"/>
    </row>
    <row r="120" customFormat="false" ht="12.75" hidden="false" customHeight="false" outlineLevel="0" collapsed="false">
      <c r="A120" s="94" t="n">
        <f aca="false">EDATE(A119,1)</f>
        <v>40179</v>
      </c>
      <c r="B120" s="95" t="n">
        <f aca="false">VLOOKUP(MONTH(A120),Volumes,3)</f>
        <v>10000</v>
      </c>
      <c r="C120" s="96"/>
      <c r="D120" s="97" t="n">
        <f aca="false">B120+C120</f>
        <v>10000</v>
      </c>
      <c r="E120" s="84" t="n">
        <f aca="false">IF(X120=0,0,IF(AND(X120=1,$H$3=1),D120*S120,IF($H$3=2,D120,"N/A")))</f>
        <v>0</v>
      </c>
      <c r="F120" s="84" t="n">
        <f aca="false">E120*W120</f>
        <v>0</v>
      </c>
      <c r="G120" s="32" t="n">
        <f aca="false">VLOOKUP($A120,Table,MATCH(G$4,Curves,0))</f>
        <v>3.436</v>
      </c>
      <c r="H120" s="98" t="n">
        <f aca="false">G120</f>
        <v>3.436</v>
      </c>
      <c r="I120" s="99" t="n">
        <f aca="false">H120</f>
        <v>3.436</v>
      </c>
      <c r="J120" s="32" t="n">
        <f aca="false">VLOOKUP($A120,Table,MATCH(J$4,Curves,0))</f>
        <v>-0.0015</v>
      </c>
      <c r="K120" s="98" t="n">
        <f aca="false">J120</f>
        <v>-0.0015</v>
      </c>
      <c r="L120" s="99" t="n">
        <f aca="false">K120</f>
        <v>-0.0015</v>
      </c>
      <c r="M120" s="32" t="n">
        <f aca="false">VLOOKUP($A120,Table,MATCH(M$4,Curves,0))</f>
        <v>0.01</v>
      </c>
      <c r="N120" s="98" t="n">
        <f aca="false">VLOOKUP($A120,Table,MATCH(N$4,Curves,0))</f>
        <v>0.0225</v>
      </c>
      <c r="O120" s="99" t="n">
        <f aca="false">N120</f>
        <v>0.0225</v>
      </c>
      <c r="P120" s="100"/>
      <c r="Q120" s="99" t="n">
        <f aca="false">O120+L120+I120</f>
        <v>3.457</v>
      </c>
      <c r="R120" s="100"/>
      <c r="S120" s="35" t="n">
        <f aca="false">A121-A120</f>
        <v>31</v>
      </c>
      <c r="T120" s="101" t="n">
        <f aca="false">CHOOSE(F$3,A121+24,A120)</f>
        <v>40234</v>
      </c>
      <c r="U120" s="35" t="n">
        <f aca="false">T120-C$3</f>
        <v>3460</v>
      </c>
      <c r="V120" s="32" t="n">
        <f aca="false">VLOOKUP($A120,Table,MATCH(V$4,Curves,0))</f>
        <v>0.070574277618526</v>
      </c>
      <c r="W120" s="102" t="n">
        <f aca="false">1/(1+CHOOSE(F$3,(V121+($K$3/10000))/2,(V120+($K$3/10000))/2))^(2*U120/365.25)</f>
        <v>0.518400700993131</v>
      </c>
      <c r="X120" s="35" t="n">
        <f aca="false">IF(AND(mthbeg&lt;=A120,mthend&gt;=A120),1,0)</f>
        <v>0</v>
      </c>
      <c r="Y120" s="35" t="n">
        <f aca="false">S120*X120</f>
        <v>0</v>
      </c>
      <c r="AA120" s="89" t="n">
        <f aca="false">F120*G120</f>
        <v>0</v>
      </c>
      <c r="AB120" s="89" t="n">
        <f aca="false">$F120*H120</f>
        <v>0</v>
      </c>
      <c r="AC120" s="89" t="n">
        <f aca="false">$F120*I120</f>
        <v>0</v>
      </c>
      <c r="AD120" s="89" t="n">
        <f aca="false">$F120*J120</f>
        <v>-0</v>
      </c>
      <c r="AE120" s="89" t="n">
        <f aca="false">$F120*K120</f>
        <v>-0</v>
      </c>
      <c r="AF120" s="89" t="n">
        <f aca="false">$F120*L120</f>
        <v>-0</v>
      </c>
      <c r="AG120" s="89" t="n">
        <f aca="false">$F120*M120</f>
        <v>0</v>
      </c>
      <c r="AH120" s="89" t="n">
        <f aca="false">$F120*N120</f>
        <v>0</v>
      </c>
      <c r="AI120" s="89" t="n">
        <f aca="false">F120*O120</f>
        <v>0</v>
      </c>
      <c r="AJ120" s="93"/>
      <c r="AK120" s="89" t="n">
        <f aca="false">CHOOSE($G$3,AB120-AC120,AC120-AB120)</f>
        <v>0</v>
      </c>
      <c r="AL120" s="89" t="n">
        <f aca="false">CHOOSE($G$3,AE120-AF120,AF120-AE120)</f>
        <v>0</v>
      </c>
      <c r="AM120" s="89" t="n">
        <f aca="false">CHOOSE($G$3,AH120-AI120,AI120-AH120)</f>
        <v>0</v>
      </c>
      <c r="AN120" s="103" t="n">
        <f aca="false">SUM(AK120:AM120)</f>
        <v>0</v>
      </c>
      <c r="AP120" s="89" t="n">
        <f aca="false">CHOOSE($G$3,AA120-AB120,AB120-AA120)</f>
        <v>0</v>
      </c>
      <c r="AQ120" s="89" t="n">
        <f aca="false">CHOOSE($G$3,AD120-AE120,AE120-AD120)</f>
        <v>0</v>
      </c>
      <c r="AR120" s="89" t="n">
        <f aca="false">CHOOSE($G$3,AG120-AH120,AH120-AG120)</f>
        <v>0</v>
      </c>
      <c r="AS120" s="103" t="n">
        <f aca="false">AP120+AQ120+AR120</f>
        <v>0</v>
      </c>
      <c r="AT120" s="103"/>
      <c r="AU120" s="90" t="n">
        <f aca="false">AS120+AN120</f>
        <v>0</v>
      </c>
      <c r="AW120" s="90" t="n">
        <f aca="false">AI120+AF120+AC120</f>
        <v>0</v>
      </c>
      <c r="AX120" s="104"/>
    </row>
    <row r="121" customFormat="false" ht="12.75" hidden="false" customHeight="false" outlineLevel="0" collapsed="false">
      <c r="A121" s="94" t="n">
        <f aca="false">EDATE(A120,1)</f>
        <v>40210</v>
      </c>
      <c r="B121" s="95" t="n">
        <f aca="false">VLOOKUP(MONTH(A121),Volumes,3)</f>
        <v>10000</v>
      </c>
      <c r="C121" s="96"/>
      <c r="D121" s="97" t="n">
        <f aca="false">B121+C121</f>
        <v>10000</v>
      </c>
      <c r="E121" s="84" t="n">
        <f aca="false">IF(X121=0,0,IF(AND(X121=1,$H$3=1),D121*S121,IF($H$3=2,D121,"N/A")))</f>
        <v>0</v>
      </c>
      <c r="F121" s="84" t="n">
        <f aca="false">E121*W121</f>
        <v>0</v>
      </c>
      <c r="G121" s="32" t="n">
        <f aca="false">VLOOKUP($A121,Table,MATCH(G$4,Curves,0))</f>
        <v>3.334</v>
      </c>
      <c r="H121" s="98" t="n">
        <f aca="false">G121</f>
        <v>3.334</v>
      </c>
      <c r="I121" s="99" t="n">
        <f aca="false">H121</f>
        <v>3.334</v>
      </c>
      <c r="J121" s="32" t="n">
        <f aca="false">VLOOKUP($A121,Table,MATCH(J$4,Curves,0))</f>
        <v>-0.0015</v>
      </c>
      <c r="K121" s="98" t="n">
        <f aca="false">J121</f>
        <v>-0.0015</v>
      </c>
      <c r="L121" s="99" t="n">
        <f aca="false">K121</f>
        <v>-0.0015</v>
      </c>
      <c r="M121" s="32" t="n">
        <f aca="false">VLOOKUP($A121,Table,MATCH(M$4,Curves,0))</f>
        <v>0.01</v>
      </c>
      <c r="N121" s="98" t="n">
        <f aca="false">VLOOKUP($A121,Table,MATCH(N$4,Curves,0))</f>
        <v>0.0225</v>
      </c>
      <c r="O121" s="99" t="n">
        <f aca="false">N121</f>
        <v>0.0225</v>
      </c>
      <c r="P121" s="100"/>
      <c r="Q121" s="99" t="n">
        <f aca="false">O121+L121+I121</f>
        <v>3.355</v>
      </c>
      <c r="R121" s="100"/>
      <c r="S121" s="35" t="n">
        <f aca="false">A122-A121</f>
        <v>28</v>
      </c>
      <c r="T121" s="101" t="n">
        <f aca="false">CHOOSE(F$3,A122+24,A121)</f>
        <v>40262</v>
      </c>
      <c r="U121" s="35" t="n">
        <f aca="false">T121-C$3</f>
        <v>3488</v>
      </c>
      <c r="V121" s="32" t="n">
        <f aca="false">VLOOKUP($A121,Table,MATCH(V$4,Curves,0))</f>
        <v>0.070572576005346</v>
      </c>
      <c r="W121" s="102" t="n">
        <f aca="false">1/(1+CHOOSE(F$3,(V122+($K$3/10000))/2,(V121+($K$3/10000))/2))^(2*U121/365.25)</f>
        <v>0.515659083550325</v>
      </c>
      <c r="X121" s="35" t="n">
        <f aca="false">IF(AND(mthbeg&lt;=A121,mthend&gt;=A121),1,0)</f>
        <v>0</v>
      </c>
      <c r="Y121" s="35" t="n">
        <f aca="false">S121*X121</f>
        <v>0</v>
      </c>
      <c r="AA121" s="89" t="n">
        <f aca="false">F121*G121</f>
        <v>0</v>
      </c>
      <c r="AB121" s="89" t="n">
        <f aca="false">$F121*H121</f>
        <v>0</v>
      </c>
      <c r="AC121" s="89" t="n">
        <f aca="false">$F121*I121</f>
        <v>0</v>
      </c>
      <c r="AD121" s="89" t="n">
        <f aca="false">$F121*J121</f>
        <v>-0</v>
      </c>
      <c r="AE121" s="89" t="n">
        <f aca="false">$F121*K121</f>
        <v>-0</v>
      </c>
      <c r="AF121" s="89" t="n">
        <f aca="false">$F121*L121</f>
        <v>-0</v>
      </c>
      <c r="AG121" s="89" t="n">
        <f aca="false">$F121*M121</f>
        <v>0</v>
      </c>
      <c r="AH121" s="89" t="n">
        <f aca="false">$F121*N121</f>
        <v>0</v>
      </c>
      <c r="AI121" s="89" t="n">
        <f aca="false">F121*O121</f>
        <v>0</v>
      </c>
      <c r="AJ121" s="93"/>
      <c r="AK121" s="89" t="n">
        <f aca="false">CHOOSE($G$3,AB121-AC121,AC121-AB121)</f>
        <v>0</v>
      </c>
      <c r="AL121" s="89" t="n">
        <f aca="false">CHOOSE($G$3,AE121-AF121,AF121-AE121)</f>
        <v>0</v>
      </c>
      <c r="AM121" s="89" t="n">
        <f aca="false">CHOOSE($G$3,AH121-AI121,AI121-AH121)</f>
        <v>0</v>
      </c>
      <c r="AN121" s="103" t="n">
        <f aca="false">SUM(AK121:AM121)</f>
        <v>0</v>
      </c>
      <c r="AP121" s="89" t="n">
        <f aca="false">CHOOSE($G$3,AA121-AB121,AB121-AA121)</f>
        <v>0</v>
      </c>
      <c r="AQ121" s="89" t="n">
        <f aca="false">CHOOSE($G$3,AD121-AE121,AE121-AD121)</f>
        <v>0</v>
      </c>
      <c r="AR121" s="89" t="n">
        <f aca="false">CHOOSE($G$3,AG121-AH121,AH121-AG121)</f>
        <v>0</v>
      </c>
      <c r="AS121" s="103" t="n">
        <f aca="false">AP121+AQ121+AR121</f>
        <v>0</v>
      </c>
      <c r="AT121" s="103"/>
      <c r="AU121" s="90" t="n">
        <f aca="false">AS121+AN121</f>
        <v>0</v>
      </c>
      <c r="AW121" s="90" t="n">
        <f aca="false">AI121+AF121+AC121</f>
        <v>0</v>
      </c>
      <c r="AX121" s="104"/>
    </row>
    <row r="122" customFormat="false" ht="12.75" hidden="false" customHeight="false" outlineLevel="0" collapsed="false">
      <c r="A122" s="94" t="n">
        <f aca="false">EDATE(A121,1)</f>
        <v>40238</v>
      </c>
      <c r="B122" s="95" t="n">
        <f aca="false">VLOOKUP(MONTH(A122),Volumes,3)</f>
        <v>10000</v>
      </c>
      <c r="C122" s="96"/>
      <c r="D122" s="97" t="n">
        <f aca="false">B122+C122</f>
        <v>10000</v>
      </c>
      <c r="E122" s="84" t="n">
        <f aca="false">IF(X122=0,0,IF(AND(X122=1,$H$3=1),D122*S122,IF($H$3=2,D122,"N/A")))</f>
        <v>0</v>
      </c>
      <c r="F122" s="84" t="n">
        <f aca="false">E122*W122</f>
        <v>0</v>
      </c>
      <c r="G122" s="32" t="n">
        <f aca="false">VLOOKUP($A122,Table,MATCH(G$4,Curves,0))</f>
        <v>3.215</v>
      </c>
      <c r="H122" s="98" t="n">
        <f aca="false">G122</f>
        <v>3.215</v>
      </c>
      <c r="I122" s="99" t="n">
        <f aca="false">H122</f>
        <v>3.215</v>
      </c>
      <c r="J122" s="32" t="n">
        <f aca="false">VLOOKUP($A122,Table,MATCH(J$4,Curves,0))</f>
        <v>-0.0015</v>
      </c>
      <c r="K122" s="98" t="n">
        <f aca="false">J122</f>
        <v>-0.0015</v>
      </c>
      <c r="L122" s="99" t="n">
        <f aca="false">K122</f>
        <v>-0.0015</v>
      </c>
      <c r="M122" s="32" t="n">
        <f aca="false">VLOOKUP($A122,Table,MATCH(M$4,Curves,0))</f>
        <v>0.01</v>
      </c>
      <c r="N122" s="98" t="n">
        <f aca="false">VLOOKUP($A122,Table,MATCH(N$4,Curves,0))</f>
        <v>0.0225</v>
      </c>
      <c r="O122" s="99" t="n">
        <f aca="false">N122</f>
        <v>0.0225</v>
      </c>
      <c r="P122" s="100"/>
      <c r="Q122" s="99" t="n">
        <f aca="false">O122+L122+I122</f>
        <v>3.236</v>
      </c>
      <c r="R122" s="100"/>
      <c r="S122" s="35" t="n">
        <f aca="false">A123-A122</f>
        <v>31</v>
      </c>
      <c r="T122" s="101" t="n">
        <f aca="false">CHOOSE(F$3,A123+24,A122)</f>
        <v>40293</v>
      </c>
      <c r="U122" s="35" t="n">
        <f aca="false">T122-C$3</f>
        <v>3519</v>
      </c>
      <c r="V122" s="32" t="n">
        <f aca="false">VLOOKUP($A122,Table,MATCH(V$4,Curves,0))</f>
        <v>0.070571039064411</v>
      </c>
      <c r="W122" s="102" t="n">
        <f aca="false">1/(1+CHOOSE(F$3,(V123+($K$3/10000))/2,(V122+($K$3/10000))/2))^(2*U122/365.25)</f>
        <v>0.512640767105254</v>
      </c>
      <c r="X122" s="35" t="n">
        <f aca="false">IF(AND(mthbeg&lt;=A122,mthend&gt;=A122),1,0)</f>
        <v>0</v>
      </c>
      <c r="Y122" s="35" t="n">
        <f aca="false">S122*X122</f>
        <v>0</v>
      </c>
      <c r="AA122" s="89" t="n">
        <f aca="false">F122*G122</f>
        <v>0</v>
      </c>
      <c r="AB122" s="89" t="n">
        <f aca="false">$F122*H122</f>
        <v>0</v>
      </c>
      <c r="AC122" s="89" t="n">
        <f aca="false">$F122*I122</f>
        <v>0</v>
      </c>
      <c r="AD122" s="89" t="n">
        <f aca="false">$F122*J122</f>
        <v>-0</v>
      </c>
      <c r="AE122" s="89" t="n">
        <f aca="false">$F122*K122</f>
        <v>-0</v>
      </c>
      <c r="AF122" s="89" t="n">
        <f aca="false">$F122*L122</f>
        <v>-0</v>
      </c>
      <c r="AG122" s="89" t="n">
        <f aca="false">$F122*M122</f>
        <v>0</v>
      </c>
      <c r="AH122" s="89" t="n">
        <f aca="false">$F122*N122</f>
        <v>0</v>
      </c>
      <c r="AI122" s="89" t="n">
        <f aca="false">F122*O122</f>
        <v>0</v>
      </c>
      <c r="AJ122" s="93"/>
      <c r="AK122" s="89" t="n">
        <f aca="false">CHOOSE($G$3,AB122-AC122,AC122-AB122)</f>
        <v>0</v>
      </c>
      <c r="AL122" s="89" t="n">
        <f aca="false">CHOOSE($G$3,AE122-AF122,AF122-AE122)</f>
        <v>0</v>
      </c>
      <c r="AM122" s="89" t="n">
        <f aca="false">CHOOSE($G$3,AH122-AI122,AI122-AH122)</f>
        <v>0</v>
      </c>
      <c r="AN122" s="103" t="n">
        <f aca="false">SUM(AK122:AM122)</f>
        <v>0</v>
      </c>
      <c r="AP122" s="89" t="n">
        <f aca="false">CHOOSE($G$3,AA122-AB122,AB122-AA122)</f>
        <v>0</v>
      </c>
      <c r="AQ122" s="89" t="n">
        <f aca="false">CHOOSE($G$3,AD122-AE122,AE122-AD122)</f>
        <v>0</v>
      </c>
      <c r="AR122" s="89" t="n">
        <f aca="false">CHOOSE($G$3,AG122-AH122,AH122-AG122)</f>
        <v>0</v>
      </c>
      <c r="AS122" s="103" t="n">
        <f aca="false">AP122+AQ122+AR122</f>
        <v>0</v>
      </c>
      <c r="AT122" s="103"/>
      <c r="AU122" s="90" t="n">
        <f aca="false">AS122+AN122</f>
        <v>0</v>
      </c>
      <c r="AW122" s="90" t="n">
        <f aca="false">AI122+AF122+AC122</f>
        <v>0</v>
      </c>
      <c r="AX122" s="104"/>
    </row>
    <row r="123" customFormat="false" ht="12.75" hidden="false" customHeight="false" outlineLevel="0" collapsed="false">
      <c r="A123" s="94" t="n">
        <f aca="false">EDATE(A122,1)</f>
        <v>40269</v>
      </c>
      <c r="B123" s="95" t="n">
        <f aca="false">VLOOKUP(MONTH(A123),Volumes,3)</f>
        <v>10000</v>
      </c>
      <c r="C123" s="96"/>
      <c r="D123" s="97" t="n">
        <f aca="false">B123+C123</f>
        <v>10000</v>
      </c>
      <c r="E123" s="84" t="n">
        <f aca="false">IF(X123=0,0,IF(AND(X123=1,$H$3=1),D123*S123,IF($H$3=2,D123,"N/A")))</f>
        <v>0</v>
      </c>
      <c r="F123" s="84" t="n">
        <f aca="false">E123*W123</f>
        <v>0</v>
      </c>
      <c r="G123" s="32" t="n">
        <f aca="false">VLOOKUP($A123,Table,MATCH(G$4,Curves,0))</f>
        <v>3.096</v>
      </c>
      <c r="H123" s="98" t="n">
        <f aca="false">G123</f>
        <v>3.096</v>
      </c>
      <c r="I123" s="99" t="n">
        <f aca="false">H123</f>
        <v>3.096</v>
      </c>
      <c r="J123" s="32" t="n">
        <f aca="false">VLOOKUP($A123,Table,MATCH(J$4,Curves,0))</f>
        <v>0.011</v>
      </c>
      <c r="K123" s="98" t="n">
        <f aca="false">J123</f>
        <v>0.011</v>
      </c>
      <c r="L123" s="99" t="n">
        <f aca="false">K123</f>
        <v>0.011</v>
      </c>
      <c r="M123" s="32" t="n">
        <f aca="false">VLOOKUP($A123,Table,MATCH(M$4,Curves,0))</f>
        <v>0.01</v>
      </c>
      <c r="N123" s="98" t="n">
        <f aca="false">VLOOKUP($A123,Table,MATCH(N$4,Curves,0))</f>
        <v>0.0225</v>
      </c>
      <c r="O123" s="99" t="n">
        <f aca="false">N123</f>
        <v>0.0225</v>
      </c>
      <c r="P123" s="100"/>
      <c r="Q123" s="99" t="n">
        <f aca="false">O123+L123+I123</f>
        <v>3.1295</v>
      </c>
      <c r="R123" s="100"/>
      <c r="S123" s="35" t="n">
        <f aca="false">A124-A123</f>
        <v>30</v>
      </c>
      <c r="T123" s="101" t="n">
        <f aca="false">CHOOSE(F$3,A124+24,A123)</f>
        <v>40323</v>
      </c>
      <c r="U123" s="35" t="n">
        <f aca="false">T123-C$3</f>
        <v>3549</v>
      </c>
      <c r="V123" s="32" t="n">
        <f aca="false">VLOOKUP($A123,Table,MATCH(V$4,Curves,0))</f>
        <v>0.070569337451233</v>
      </c>
      <c r="W123" s="102" t="n">
        <f aca="false">1/(1+CHOOSE(F$3,(V124+($K$3/10000))/2,(V123+($K$3/10000))/2))^(2*U123/365.25)</f>
        <v>0.509736773676344</v>
      </c>
      <c r="X123" s="35" t="n">
        <f aca="false">IF(AND(mthbeg&lt;=A123,mthend&gt;=A123),1,0)</f>
        <v>0</v>
      </c>
      <c r="Y123" s="35" t="n">
        <f aca="false">S123*X123</f>
        <v>0</v>
      </c>
      <c r="AA123" s="89" t="n">
        <f aca="false">F123*G123</f>
        <v>0</v>
      </c>
      <c r="AB123" s="89" t="n">
        <f aca="false">$F123*H123</f>
        <v>0</v>
      </c>
      <c r="AC123" s="89" t="n">
        <f aca="false">$F123*I123</f>
        <v>0</v>
      </c>
      <c r="AD123" s="89" t="n">
        <f aca="false">$F123*J123</f>
        <v>0</v>
      </c>
      <c r="AE123" s="89" t="n">
        <f aca="false">$F123*K123</f>
        <v>0</v>
      </c>
      <c r="AF123" s="89" t="n">
        <f aca="false">$F123*L123</f>
        <v>0</v>
      </c>
      <c r="AG123" s="89" t="n">
        <f aca="false">$F123*M123</f>
        <v>0</v>
      </c>
      <c r="AH123" s="89" t="n">
        <f aca="false">$F123*N123</f>
        <v>0</v>
      </c>
      <c r="AI123" s="89" t="n">
        <f aca="false">F123*O123</f>
        <v>0</v>
      </c>
      <c r="AJ123" s="93"/>
      <c r="AK123" s="89" t="n">
        <f aca="false">CHOOSE($G$3,AB123-AC123,AC123-AB123)</f>
        <v>0</v>
      </c>
      <c r="AL123" s="89" t="n">
        <f aca="false">CHOOSE($G$3,AE123-AF123,AF123-AE123)</f>
        <v>0</v>
      </c>
      <c r="AM123" s="89" t="n">
        <f aca="false">CHOOSE($G$3,AH123-AI123,AI123-AH123)</f>
        <v>0</v>
      </c>
      <c r="AN123" s="103" t="n">
        <f aca="false">SUM(AK123:AM123)</f>
        <v>0</v>
      </c>
      <c r="AP123" s="89" t="n">
        <f aca="false">CHOOSE($G$3,AA123-AB123,AB123-AA123)</f>
        <v>0</v>
      </c>
      <c r="AQ123" s="89" t="n">
        <f aca="false">CHOOSE($G$3,AD123-AE123,AE123-AD123)</f>
        <v>0</v>
      </c>
      <c r="AR123" s="89" t="n">
        <f aca="false">CHOOSE($G$3,AG123-AH123,AH123-AG123)</f>
        <v>0</v>
      </c>
      <c r="AS123" s="103" t="n">
        <f aca="false">AP123+AQ123+AR123</f>
        <v>0</v>
      </c>
      <c r="AT123" s="103"/>
      <c r="AU123" s="90" t="n">
        <f aca="false">AS123+AN123</f>
        <v>0</v>
      </c>
      <c r="AW123" s="90" t="n">
        <f aca="false">AI123+AF123+AC123</f>
        <v>0</v>
      </c>
      <c r="AX123" s="104"/>
    </row>
    <row r="124" customFormat="false" ht="12.75" hidden="false" customHeight="false" outlineLevel="0" collapsed="false">
      <c r="A124" s="94" t="n">
        <f aca="false">EDATE(A123,1)</f>
        <v>40299</v>
      </c>
      <c r="B124" s="95" t="n">
        <f aca="false">VLOOKUP(MONTH(A124),Volumes,3)</f>
        <v>10000</v>
      </c>
      <c r="C124" s="96"/>
      <c r="D124" s="97" t="n">
        <f aca="false">B124+C124</f>
        <v>10000</v>
      </c>
      <c r="E124" s="84" t="n">
        <f aca="false">IF(X124=0,0,IF(AND(X124=1,$H$3=1),D124*S124,IF($H$3=2,D124,"N/A")))</f>
        <v>0</v>
      </c>
      <c r="F124" s="84" t="n">
        <f aca="false">E124*W124</f>
        <v>0</v>
      </c>
      <c r="G124" s="32" t="n">
        <f aca="false">VLOOKUP($A124,Table,MATCH(G$4,Curves,0))</f>
        <v>3.088</v>
      </c>
      <c r="H124" s="98" t="n">
        <f aca="false">G124</f>
        <v>3.088</v>
      </c>
      <c r="I124" s="99" t="n">
        <f aca="false">H124</f>
        <v>3.088</v>
      </c>
      <c r="J124" s="32" t="n">
        <f aca="false">VLOOKUP($A124,Table,MATCH(J$4,Curves,0))</f>
        <v>0.011</v>
      </c>
      <c r="K124" s="98" t="n">
        <f aca="false">J124</f>
        <v>0.011</v>
      </c>
      <c r="L124" s="99" t="n">
        <f aca="false">K124</f>
        <v>0.011</v>
      </c>
      <c r="M124" s="32" t="n">
        <f aca="false">VLOOKUP($A124,Table,MATCH(M$4,Curves,0))</f>
        <v>0.01</v>
      </c>
      <c r="N124" s="98" t="n">
        <f aca="false">VLOOKUP($A124,Table,MATCH(N$4,Curves,0))</f>
        <v>0.0225</v>
      </c>
      <c r="O124" s="99" t="n">
        <f aca="false">N124</f>
        <v>0.0225</v>
      </c>
      <c r="P124" s="100"/>
      <c r="Q124" s="99" t="n">
        <f aca="false">O124+L124+I124</f>
        <v>3.1215</v>
      </c>
      <c r="R124" s="100"/>
      <c r="S124" s="35" t="n">
        <f aca="false">A125-A124</f>
        <v>31</v>
      </c>
      <c r="T124" s="101" t="n">
        <f aca="false">CHOOSE(F$3,A125+24,A124)</f>
        <v>40354</v>
      </c>
      <c r="U124" s="35" t="n">
        <f aca="false">T124-C$3</f>
        <v>3580</v>
      </c>
      <c r="V124" s="32" t="n">
        <f aca="false">VLOOKUP($A124,Table,MATCH(V$4,Curves,0))</f>
        <v>0.070567690728804</v>
      </c>
      <c r="W124" s="102" t="n">
        <f aca="false">1/(1+CHOOSE(F$3,(V125+($K$3/10000))/2,(V124+($K$3/10000))/2))^(2*U124/365.25)</f>
        <v>0.506753400612133</v>
      </c>
      <c r="X124" s="35" t="n">
        <f aca="false">IF(AND(mthbeg&lt;=A124,mthend&gt;=A124),1,0)</f>
        <v>0</v>
      </c>
      <c r="Y124" s="35" t="n">
        <f aca="false">S124*X124</f>
        <v>0</v>
      </c>
      <c r="AA124" s="89" t="n">
        <f aca="false">F124*G124</f>
        <v>0</v>
      </c>
      <c r="AB124" s="89" t="n">
        <f aca="false">$F124*H124</f>
        <v>0</v>
      </c>
      <c r="AC124" s="89" t="n">
        <f aca="false">$F124*I124</f>
        <v>0</v>
      </c>
      <c r="AD124" s="89" t="n">
        <f aca="false">$F124*J124</f>
        <v>0</v>
      </c>
      <c r="AE124" s="89" t="n">
        <f aca="false">$F124*K124</f>
        <v>0</v>
      </c>
      <c r="AF124" s="89" t="n">
        <f aca="false">$F124*L124</f>
        <v>0</v>
      </c>
      <c r="AG124" s="89" t="n">
        <f aca="false">$F124*M124</f>
        <v>0</v>
      </c>
      <c r="AH124" s="89" t="n">
        <f aca="false">$F124*N124</f>
        <v>0</v>
      </c>
      <c r="AI124" s="89" t="n">
        <f aca="false">F124*O124</f>
        <v>0</v>
      </c>
      <c r="AJ124" s="93"/>
      <c r="AK124" s="89" t="n">
        <f aca="false">CHOOSE($G$3,AB124-AC124,AC124-AB124)</f>
        <v>0</v>
      </c>
      <c r="AL124" s="89" t="n">
        <f aca="false">CHOOSE($G$3,AE124-AF124,AF124-AE124)</f>
        <v>0</v>
      </c>
      <c r="AM124" s="89" t="n">
        <f aca="false">CHOOSE($G$3,AH124-AI124,AI124-AH124)</f>
        <v>0</v>
      </c>
      <c r="AN124" s="103" t="n">
        <f aca="false">SUM(AK124:AM124)</f>
        <v>0</v>
      </c>
      <c r="AP124" s="89" t="n">
        <f aca="false">CHOOSE($G$3,AA124-AB124,AB124-AA124)</f>
        <v>0</v>
      </c>
      <c r="AQ124" s="89" t="n">
        <f aca="false">CHOOSE($G$3,AD124-AE124,AE124-AD124)</f>
        <v>0</v>
      </c>
      <c r="AR124" s="89" t="n">
        <f aca="false">CHOOSE($G$3,AG124-AH124,AH124-AG124)</f>
        <v>0</v>
      </c>
      <c r="AS124" s="103" t="n">
        <f aca="false">AP124+AQ124+AR124</f>
        <v>0</v>
      </c>
      <c r="AT124" s="103"/>
      <c r="AU124" s="90" t="n">
        <f aca="false">AS124+AN124</f>
        <v>0</v>
      </c>
      <c r="AW124" s="90" t="n">
        <f aca="false">AI124+AF124+AC124</f>
        <v>0</v>
      </c>
      <c r="AX124" s="104"/>
    </row>
    <row r="125" customFormat="false" ht="12.75" hidden="false" customHeight="false" outlineLevel="0" collapsed="false">
      <c r="A125" s="94" t="n">
        <f aca="false">EDATE(A124,1)</f>
        <v>40330</v>
      </c>
      <c r="B125" s="95" t="n">
        <f aca="false">VLOOKUP(MONTH(A125),Volumes,3)</f>
        <v>10000</v>
      </c>
      <c r="C125" s="96"/>
      <c r="D125" s="97" t="n">
        <f aca="false">B125+C125</f>
        <v>10000</v>
      </c>
      <c r="E125" s="84" t="n">
        <f aca="false">IF(X125=0,0,IF(AND(X125=1,$H$3=1),D125*S125,IF($H$3=2,D125,"N/A")))</f>
        <v>0</v>
      </c>
      <c r="F125" s="84" t="n">
        <f aca="false">E125*W125</f>
        <v>0</v>
      </c>
      <c r="G125" s="32" t="n">
        <f aca="false">VLOOKUP($A125,Table,MATCH(G$4,Curves,0))</f>
        <v>3.127</v>
      </c>
      <c r="H125" s="98" t="n">
        <f aca="false">G125</f>
        <v>3.127</v>
      </c>
      <c r="I125" s="99" t="n">
        <f aca="false">H125</f>
        <v>3.127</v>
      </c>
      <c r="J125" s="32" t="n">
        <f aca="false">VLOOKUP($A125,Table,MATCH(J$4,Curves,0))</f>
        <v>0.011</v>
      </c>
      <c r="K125" s="98" t="n">
        <f aca="false">J125</f>
        <v>0.011</v>
      </c>
      <c r="L125" s="99" t="n">
        <f aca="false">K125</f>
        <v>0.011</v>
      </c>
      <c r="M125" s="32" t="n">
        <f aca="false">VLOOKUP($A125,Table,MATCH(M$4,Curves,0))</f>
        <v>0.01</v>
      </c>
      <c r="N125" s="98" t="n">
        <f aca="false">VLOOKUP($A125,Table,MATCH(N$4,Curves,0))</f>
        <v>0.0225</v>
      </c>
      <c r="O125" s="99" t="n">
        <f aca="false">N125</f>
        <v>0.0225</v>
      </c>
      <c r="P125" s="100"/>
      <c r="Q125" s="99" t="n">
        <f aca="false">O125+L125+I125</f>
        <v>3.1605</v>
      </c>
      <c r="R125" s="100"/>
      <c r="S125" s="35" t="n">
        <f aca="false">A126-A125</f>
        <v>30</v>
      </c>
      <c r="T125" s="101" t="n">
        <f aca="false">CHOOSE(F$3,A126+24,A125)</f>
        <v>40384</v>
      </c>
      <c r="U125" s="35" t="n">
        <f aca="false">T125-C$3</f>
        <v>3610</v>
      </c>
      <c r="V125" s="32" t="n">
        <f aca="false">VLOOKUP($A125,Table,MATCH(V$4,Curves,0))</f>
        <v>0.070565989115627</v>
      </c>
      <c r="W125" s="102" t="n">
        <f aca="false">1/(1+CHOOSE(F$3,(V126+($K$3/10000))/2,(V125+($K$3/10000))/2))^(2*U125/365.25)</f>
        <v>0.503883025496312</v>
      </c>
      <c r="X125" s="35" t="n">
        <f aca="false">IF(AND(mthbeg&lt;=A125,mthend&gt;=A125),1,0)</f>
        <v>0</v>
      </c>
      <c r="Y125" s="35" t="n">
        <f aca="false">S125*X125</f>
        <v>0</v>
      </c>
      <c r="AA125" s="89" t="n">
        <f aca="false">F125*G125</f>
        <v>0</v>
      </c>
      <c r="AB125" s="89" t="n">
        <f aca="false">$F125*H125</f>
        <v>0</v>
      </c>
      <c r="AC125" s="89" t="n">
        <f aca="false">$F125*I125</f>
        <v>0</v>
      </c>
      <c r="AD125" s="89" t="n">
        <f aca="false">$F125*J125</f>
        <v>0</v>
      </c>
      <c r="AE125" s="89" t="n">
        <f aca="false">$F125*K125</f>
        <v>0</v>
      </c>
      <c r="AF125" s="89" t="n">
        <f aca="false">$F125*L125</f>
        <v>0</v>
      </c>
      <c r="AG125" s="89" t="n">
        <f aca="false">$F125*M125</f>
        <v>0</v>
      </c>
      <c r="AH125" s="89" t="n">
        <f aca="false">$F125*N125</f>
        <v>0</v>
      </c>
      <c r="AI125" s="89" t="n">
        <f aca="false">F125*O125</f>
        <v>0</v>
      </c>
      <c r="AJ125" s="93"/>
      <c r="AK125" s="89" t="n">
        <f aca="false">CHOOSE($G$3,AB125-AC125,AC125-AB125)</f>
        <v>0</v>
      </c>
      <c r="AL125" s="89" t="n">
        <f aca="false">CHOOSE($G$3,AE125-AF125,AF125-AE125)</f>
        <v>0</v>
      </c>
      <c r="AM125" s="89" t="n">
        <f aca="false">CHOOSE($G$3,AH125-AI125,AI125-AH125)</f>
        <v>0</v>
      </c>
      <c r="AN125" s="103" t="n">
        <f aca="false">SUM(AK125:AM125)</f>
        <v>0</v>
      </c>
      <c r="AP125" s="89" t="n">
        <f aca="false">CHOOSE($G$3,AA125-AB125,AB125-AA125)</f>
        <v>0</v>
      </c>
      <c r="AQ125" s="89" t="n">
        <f aca="false">CHOOSE($G$3,AD125-AE125,AE125-AD125)</f>
        <v>0</v>
      </c>
      <c r="AR125" s="89" t="n">
        <f aca="false">CHOOSE($G$3,AG125-AH125,AH125-AG125)</f>
        <v>0</v>
      </c>
      <c r="AS125" s="103" t="n">
        <f aca="false">AP125+AQ125+AR125</f>
        <v>0</v>
      </c>
      <c r="AT125" s="103"/>
      <c r="AU125" s="90" t="n">
        <f aca="false">AS125+AN125</f>
        <v>0</v>
      </c>
      <c r="AW125" s="90" t="n">
        <f aca="false">AI125+AF125+AC125</f>
        <v>0</v>
      </c>
      <c r="AX125" s="104"/>
    </row>
    <row r="126" customFormat="false" ht="12.75" hidden="false" customHeight="false" outlineLevel="0" collapsed="false">
      <c r="A126" s="94" t="n">
        <f aca="false">EDATE(A125,1)</f>
        <v>40360</v>
      </c>
      <c r="B126" s="95" t="n">
        <f aca="false">VLOOKUP(MONTH(A126),Volumes,3)</f>
        <v>10000</v>
      </c>
      <c r="C126" s="96"/>
      <c r="D126" s="97" t="n">
        <f aca="false">B126+C126</f>
        <v>10000</v>
      </c>
      <c r="E126" s="84" t="n">
        <f aca="false">IF(X126=0,0,IF(AND(X126=1,$H$3=1),D126*S126,IF($H$3=2,D126,"N/A")))</f>
        <v>0</v>
      </c>
      <c r="F126" s="84" t="n">
        <f aca="false">E126*W126</f>
        <v>0</v>
      </c>
      <c r="G126" s="32" t="n">
        <f aca="false">VLOOKUP($A126,Table,MATCH(G$4,Curves,0))</f>
        <v>3.139</v>
      </c>
      <c r="H126" s="98" t="n">
        <f aca="false">G126</f>
        <v>3.139</v>
      </c>
      <c r="I126" s="99" t="n">
        <f aca="false">H126</f>
        <v>3.139</v>
      </c>
      <c r="J126" s="32" t="n">
        <f aca="false">VLOOKUP($A126,Table,MATCH(J$4,Curves,0))</f>
        <v>0.011</v>
      </c>
      <c r="K126" s="98" t="n">
        <f aca="false">J126</f>
        <v>0.011</v>
      </c>
      <c r="L126" s="99" t="n">
        <f aca="false">K126</f>
        <v>0.011</v>
      </c>
      <c r="M126" s="32" t="n">
        <f aca="false">VLOOKUP($A126,Table,MATCH(M$4,Curves,0))</f>
        <v>0.01</v>
      </c>
      <c r="N126" s="98" t="n">
        <f aca="false">VLOOKUP($A126,Table,MATCH(N$4,Curves,0))</f>
        <v>0.0225</v>
      </c>
      <c r="O126" s="99" t="n">
        <f aca="false">N126</f>
        <v>0.0225</v>
      </c>
      <c r="P126" s="100"/>
      <c r="Q126" s="99" t="n">
        <f aca="false">O126+L126+I126</f>
        <v>3.1725</v>
      </c>
      <c r="R126" s="100"/>
      <c r="S126" s="35" t="n">
        <f aca="false">A127-A126</f>
        <v>31</v>
      </c>
      <c r="T126" s="101" t="n">
        <f aca="false">CHOOSE(F$3,A127+24,A126)</f>
        <v>40415</v>
      </c>
      <c r="U126" s="35" t="n">
        <f aca="false">T126-C$3</f>
        <v>3641</v>
      </c>
      <c r="V126" s="32" t="n">
        <f aca="false">VLOOKUP($A126,Table,MATCH(V$4,Curves,0))</f>
        <v>0.0705643423932</v>
      </c>
      <c r="W126" s="102" t="n">
        <f aca="false">1/(1+CHOOSE(F$3,(V127+($K$3/10000))/2,(V126+($K$3/10000))/2))^(2*U126/365.25)</f>
        <v>0.500934188110325</v>
      </c>
      <c r="X126" s="35" t="n">
        <f aca="false">IF(AND(mthbeg&lt;=A126,mthend&gt;=A126),1,0)</f>
        <v>0</v>
      </c>
      <c r="Y126" s="35" t="n">
        <f aca="false">S126*X126</f>
        <v>0</v>
      </c>
      <c r="AA126" s="89" t="n">
        <f aca="false">F126*G126</f>
        <v>0</v>
      </c>
      <c r="AB126" s="89" t="n">
        <f aca="false">$F126*H126</f>
        <v>0</v>
      </c>
      <c r="AC126" s="89" t="n">
        <f aca="false">$F126*I126</f>
        <v>0</v>
      </c>
      <c r="AD126" s="89" t="n">
        <f aca="false">$F126*J126</f>
        <v>0</v>
      </c>
      <c r="AE126" s="89" t="n">
        <f aca="false">$F126*K126</f>
        <v>0</v>
      </c>
      <c r="AF126" s="89" t="n">
        <f aca="false">$F126*L126</f>
        <v>0</v>
      </c>
      <c r="AG126" s="89" t="n">
        <f aca="false">$F126*M126</f>
        <v>0</v>
      </c>
      <c r="AH126" s="89" t="n">
        <f aca="false">$F126*N126</f>
        <v>0</v>
      </c>
      <c r="AI126" s="89" t="n">
        <f aca="false">F126*O126</f>
        <v>0</v>
      </c>
      <c r="AJ126" s="93"/>
      <c r="AK126" s="89" t="n">
        <f aca="false">CHOOSE($G$3,AB126-AC126,AC126-AB126)</f>
        <v>0</v>
      </c>
      <c r="AL126" s="89" t="n">
        <f aca="false">CHOOSE($G$3,AE126-AF126,AF126-AE126)</f>
        <v>0</v>
      </c>
      <c r="AM126" s="89" t="n">
        <f aca="false">CHOOSE($G$3,AH126-AI126,AI126-AH126)</f>
        <v>0</v>
      </c>
      <c r="AN126" s="103" t="n">
        <f aca="false">SUM(AK126:AM126)</f>
        <v>0</v>
      </c>
      <c r="AP126" s="89" t="n">
        <f aca="false">CHOOSE($G$3,AA126-AB126,AB126-AA126)</f>
        <v>0</v>
      </c>
      <c r="AQ126" s="89" t="n">
        <f aca="false">CHOOSE($G$3,AD126-AE126,AE126-AD126)</f>
        <v>0</v>
      </c>
      <c r="AR126" s="89" t="n">
        <f aca="false">CHOOSE($G$3,AG126-AH126,AH126-AG126)</f>
        <v>0</v>
      </c>
      <c r="AS126" s="103" t="n">
        <f aca="false">AP126+AQ126+AR126</f>
        <v>0</v>
      </c>
      <c r="AT126" s="103"/>
      <c r="AU126" s="90" t="n">
        <f aca="false">AS126+AN126</f>
        <v>0</v>
      </c>
      <c r="AW126" s="90" t="n">
        <f aca="false">AI126+AF126+AC126</f>
        <v>0</v>
      </c>
      <c r="AX126" s="104"/>
    </row>
    <row r="127" customFormat="false" ht="12.75" hidden="false" customHeight="false" outlineLevel="0" collapsed="false">
      <c r="A127" s="94" t="n">
        <f aca="false">EDATE(A126,1)</f>
        <v>40391</v>
      </c>
      <c r="B127" s="95" t="n">
        <f aca="false">VLOOKUP(MONTH(A127),Volumes,3)</f>
        <v>10000</v>
      </c>
      <c r="C127" s="96"/>
      <c r="D127" s="97" t="n">
        <f aca="false">B127+C127</f>
        <v>10000</v>
      </c>
      <c r="E127" s="84" t="n">
        <f aca="false">IF(X127=0,0,IF(AND(X127=1,$H$3=1),D127*S127,IF($H$3=2,D127,"N/A")))</f>
        <v>0</v>
      </c>
      <c r="F127" s="84" t="n">
        <f aca="false">E127*W127</f>
        <v>0</v>
      </c>
      <c r="G127" s="32" t="n">
        <f aca="false">VLOOKUP($A127,Table,MATCH(G$4,Curves,0))</f>
        <v>3.16</v>
      </c>
      <c r="H127" s="98" t="n">
        <f aca="false">G127</f>
        <v>3.16</v>
      </c>
      <c r="I127" s="99" t="n">
        <f aca="false">H127</f>
        <v>3.16</v>
      </c>
      <c r="J127" s="32" t="n">
        <f aca="false">VLOOKUP($A127,Table,MATCH(J$4,Curves,0))</f>
        <v>0.011</v>
      </c>
      <c r="K127" s="98" t="n">
        <f aca="false">J127</f>
        <v>0.011</v>
      </c>
      <c r="L127" s="99" t="n">
        <f aca="false">K127</f>
        <v>0.011</v>
      </c>
      <c r="M127" s="32" t="n">
        <f aca="false">VLOOKUP($A127,Table,MATCH(M$4,Curves,0))</f>
        <v>0.01</v>
      </c>
      <c r="N127" s="98" t="n">
        <f aca="false">VLOOKUP($A127,Table,MATCH(N$4,Curves,0))</f>
        <v>0.0225</v>
      </c>
      <c r="O127" s="99" t="n">
        <f aca="false">N127</f>
        <v>0.0225</v>
      </c>
      <c r="P127" s="100"/>
      <c r="Q127" s="99" t="n">
        <f aca="false">O127+L127+I127</f>
        <v>3.1935</v>
      </c>
      <c r="R127" s="100"/>
      <c r="S127" s="35" t="n">
        <f aca="false">A128-A127</f>
        <v>31</v>
      </c>
      <c r="T127" s="101" t="n">
        <f aca="false">CHOOSE(F$3,A128+24,A127)</f>
        <v>40446</v>
      </c>
      <c r="U127" s="35" t="n">
        <f aca="false">T127-C$3</f>
        <v>3672</v>
      </c>
      <c r="V127" s="32" t="n">
        <f aca="false">VLOOKUP($A127,Table,MATCH(V$4,Curves,0))</f>
        <v>0.070562640780025</v>
      </c>
      <c r="W127" s="102" t="n">
        <f aca="false">1/(1+CHOOSE(F$3,(V128+($K$3/10000))/2,(V127+($K$3/10000))/2))^(2*U127/365.25)</f>
        <v>0.497989507392925</v>
      </c>
      <c r="X127" s="35" t="n">
        <f aca="false">IF(AND(mthbeg&lt;=A127,mthend&gt;=A127),1,0)</f>
        <v>0</v>
      </c>
      <c r="Y127" s="35" t="n">
        <f aca="false">S127*X127</f>
        <v>0</v>
      </c>
      <c r="AA127" s="89" t="n">
        <f aca="false">F127*G127</f>
        <v>0</v>
      </c>
      <c r="AB127" s="89" t="n">
        <f aca="false">$F127*H127</f>
        <v>0</v>
      </c>
      <c r="AC127" s="89" t="n">
        <f aca="false">$F127*I127</f>
        <v>0</v>
      </c>
      <c r="AD127" s="89" t="n">
        <f aca="false">$F127*J127</f>
        <v>0</v>
      </c>
      <c r="AE127" s="89" t="n">
        <f aca="false">$F127*K127</f>
        <v>0</v>
      </c>
      <c r="AF127" s="89" t="n">
        <f aca="false">$F127*L127</f>
        <v>0</v>
      </c>
      <c r="AG127" s="89" t="n">
        <f aca="false">$F127*M127</f>
        <v>0</v>
      </c>
      <c r="AH127" s="89" t="n">
        <f aca="false">$F127*N127</f>
        <v>0</v>
      </c>
      <c r="AI127" s="89" t="n">
        <f aca="false">F127*O127</f>
        <v>0</v>
      </c>
      <c r="AJ127" s="93"/>
      <c r="AK127" s="89" t="n">
        <f aca="false">CHOOSE($G$3,AB127-AC127,AC127-AB127)</f>
        <v>0</v>
      </c>
      <c r="AL127" s="89" t="n">
        <f aca="false">CHOOSE($G$3,AE127-AF127,AF127-AE127)</f>
        <v>0</v>
      </c>
      <c r="AM127" s="89" t="n">
        <f aca="false">CHOOSE($G$3,AH127-AI127,AI127-AH127)</f>
        <v>0</v>
      </c>
      <c r="AN127" s="103" t="n">
        <f aca="false">SUM(AK127:AM127)</f>
        <v>0</v>
      </c>
      <c r="AP127" s="89" t="n">
        <f aca="false">CHOOSE($G$3,AA127-AB127,AB127-AA127)</f>
        <v>0</v>
      </c>
      <c r="AQ127" s="89" t="n">
        <f aca="false">CHOOSE($G$3,AD127-AE127,AE127-AD127)</f>
        <v>0</v>
      </c>
      <c r="AR127" s="89" t="n">
        <f aca="false">CHOOSE($G$3,AG127-AH127,AH127-AG127)</f>
        <v>0</v>
      </c>
      <c r="AS127" s="103" t="n">
        <f aca="false">AP127+AQ127+AR127</f>
        <v>0</v>
      </c>
      <c r="AT127" s="103"/>
      <c r="AU127" s="90" t="n">
        <f aca="false">AS127+AN127</f>
        <v>0</v>
      </c>
      <c r="AW127" s="90" t="n">
        <f aca="false">AI127+AF127+AC127</f>
        <v>0</v>
      </c>
      <c r="AX127" s="104"/>
    </row>
    <row r="128" customFormat="false" ht="12.75" hidden="false" customHeight="false" outlineLevel="0" collapsed="false">
      <c r="A128" s="94" t="n">
        <f aca="false">EDATE(A127,1)</f>
        <v>40422</v>
      </c>
      <c r="B128" s="95" t="n">
        <f aca="false">VLOOKUP(MONTH(A128),Volumes,3)</f>
        <v>10000</v>
      </c>
      <c r="C128" s="96"/>
      <c r="D128" s="97" t="n">
        <f aca="false">B128+C128</f>
        <v>10000</v>
      </c>
      <c r="E128" s="84" t="n">
        <f aca="false">IF(X128=0,0,IF(AND(X128=1,$H$3=1),D128*S128,IF($H$3=2,D128,"N/A")))</f>
        <v>0</v>
      </c>
      <c r="F128" s="84" t="n">
        <f aca="false">E128*W128</f>
        <v>0</v>
      </c>
      <c r="G128" s="32" t="n">
        <f aca="false">VLOOKUP($A128,Table,MATCH(G$4,Curves,0))</f>
        <v>3.18</v>
      </c>
      <c r="H128" s="98" t="n">
        <f aca="false">G128</f>
        <v>3.18</v>
      </c>
      <c r="I128" s="99" t="n">
        <f aca="false">H128</f>
        <v>3.18</v>
      </c>
      <c r="J128" s="32" t="n">
        <f aca="false">VLOOKUP($A128,Table,MATCH(J$4,Curves,0))</f>
        <v>0.011</v>
      </c>
      <c r="K128" s="98" t="n">
        <f aca="false">J128</f>
        <v>0.011</v>
      </c>
      <c r="L128" s="99" t="n">
        <f aca="false">K128</f>
        <v>0.011</v>
      </c>
      <c r="M128" s="32" t="n">
        <f aca="false">VLOOKUP($A128,Table,MATCH(M$4,Curves,0))</f>
        <v>0.01</v>
      </c>
      <c r="N128" s="98" t="n">
        <f aca="false">VLOOKUP($A128,Table,MATCH(N$4,Curves,0))</f>
        <v>0.0225</v>
      </c>
      <c r="O128" s="99" t="n">
        <f aca="false">N128</f>
        <v>0.0225</v>
      </c>
      <c r="P128" s="100"/>
      <c r="Q128" s="99" t="n">
        <f aca="false">O128+L128+I128</f>
        <v>3.2135</v>
      </c>
      <c r="R128" s="100"/>
      <c r="S128" s="35" t="n">
        <f aca="false">A129-A128</f>
        <v>30</v>
      </c>
      <c r="T128" s="101" t="n">
        <f aca="false">CHOOSE(F$3,A129+24,A128)</f>
        <v>40476</v>
      </c>
      <c r="U128" s="35" t="n">
        <f aca="false">T128-C$3</f>
        <v>3702</v>
      </c>
      <c r="V128" s="32" t="n">
        <f aca="false">VLOOKUP($A128,Table,MATCH(V$4,Curves,0))</f>
        <v>0.070563676911364</v>
      </c>
      <c r="W128" s="102" t="n">
        <f aca="false">1/(1+CHOOSE(F$3,(V129+($K$3/10000))/2,(V128+($K$3/10000))/2))^(2*U128/365.25)</f>
        <v>0.495142519210116</v>
      </c>
      <c r="X128" s="35" t="n">
        <f aca="false">IF(AND(mthbeg&lt;=A128,mthend&gt;=A128),1,0)</f>
        <v>0</v>
      </c>
      <c r="Y128" s="35" t="n">
        <f aca="false">S128*X128</f>
        <v>0</v>
      </c>
      <c r="AA128" s="89" t="n">
        <f aca="false">F128*G128</f>
        <v>0</v>
      </c>
      <c r="AB128" s="89" t="n">
        <f aca="false">$F128*H128</f>
        <v>0</v>
      </c>
      <c r="AC128" s="89" t="n">
        <f aca="false">$F128*I128</f>
        <v>0</v>
      </c>
      <c r="AD128" s="89" t="n">
        <f aca="false">$F128*J128</f>
        <v>0</v>
      </c>
      <c r="AE128" s="89" t="n">
        <f aca="false">$F128*K128</f>
        <v>0</v>
      </c>
      <c r="AF128" s="89" t="n">
        <f aca="false">$F128*L128</f>
        <v>0</v>
      </c>
      <c r="AG128" s="89" t="n">
        <f aca="false">$F128*M128</f>
        <v>0</v>
      </c>
      <c r="AH128" s="89" t="n">
        <f aca="false">$F128*N128</f>
        <v>0</v>
      </c>
      <c r="AI128" s="89" t="n">
        <f aca="false">F128*O128</f>
        <v>0</v>
      </c>
      <c r="AJ128" s="93"/>
      <c r="AK128" s="89" t="n">
        <f aca="false">CHOOSE($G$3,AB128-AC128,AC128-AB128)</f>
        <v>0</v>
      </c>
      <c r="AL128" s="89" t="n">
        <f aca="false">CHOOSE($G$3,AE128-AF128,AF128-AE128)</f>
        <v>0</v>
      </c>
      <c r="AM128" s="89" t="n">
        <f aca="false">CHOOSE($G$3,AH128-AI128,AI128-AH128)</f>
        <v>0</v>
      </c>
      <c r="AN128" s="103" t="n">
        <f aca="false">SUM(AK128:AM128)</f>
        <v>0</v>
      </c>
      <c r="AP128" s="89" t="n">
        <f aca="false">CHOOSE($G$3,AA128-AB128,AB128-AA128)</f>
        <v>0</v>
      </c>
      <c r="AQ128" s="89" t="n">
        <f aca="false">CHOOSE($G$3,AD128-AE128,AE128-AD128)</f>
        <v>0</v>
      </c>
      <c r="AR128" s="89" t="n">
        <f aca="false">CHOOSE($G$3,AG128-AH128,AH128-AG128)</f>
        <v>0</v>
      </c>
      <c r="AS128" s="103" t="n">
        <f aca="false">AP128+AQ128+AR128</f>
        <v>0</v>
      </c>
      <c r="AT128" s="103"/>
      <c r="AU128" s="90" t="n">
        <f aca="false">AS128+AN128</f>
        <v>0</v>
      </c>
      <c r="AW128" s="90" t="n">
        <f aca="false">AI128+AF128+AC128</f>
        <v>0</v>
      </c>
      <c r="AX128" s="104"/>
    </row>
    <row r="129" customFormat="false" ht="12.75" hidden="false" customHeight="false" outlineLevel="0" collapsed="false">
      <c r="A129" s="94" t="n">
        <f aca="false">EDATE(A128,1)</f>
        <v>40452</v>
      </c>
      <c r="B129" s="95" t="n">
        <f aca="false">VLOOKUP(MONTH(A129),Volumes,3)</f>
        <v>10000</v>
      </c>
      <c r="C129" s="96"/>
      <c r="D129" s="97" t="n">
        <f aca="false">B129+C129</f>
        <v>10000</v>
      </c>
      <c r="E129" s="84" t="n">
        <f aca="false">IF(X129=0,0,IF(AND(X129=1,$H$3=1),D129*S129,IF($H$3=2,D129,"N/A")))</f>
        <v>0</v>
      </c>
      <c r="F129" s="84" t="n">
        <f aca="false">E129*W129</f>
        <v>0</v>
      </c>
      <c r="G129" s="32" t="n">
        <f aca="false">VLOOKUP($A129,Table,MATCH(G$4,Curves,0))</f>
        <v>3.188</v>
      </c>
      <c r="H129" s="98" t="n">
        <f aca="false">G129</f>
        <v>3.188</v>
      </c>
      <c r="I129" s="99" t="n">
        <f aca="false">H129</f>
        <v>3.188</v>
      </c>
      <c r="J129" s="32" t="n">
        <f aca="false">VLOOKUP($A129,Table,MATCH(J$4,Curves,0))</f>
        <v>0.011</v>
      </c>
      <c r="K129" s="98" t="n">
        <f aca="false">J129</f>
        <v>0.011</v>
      </c>
      <c r="L129" s="99" t="n">
        <f aca="false">K129</f>
        <v>0.011</v>
      </c>
      <c r="M129" s="32" t="n">
        <f aca="false">VLOOKUP($A129,Table,MATCH(M$4,Curves,0))</f>
        <v>0.01</v>
      </c>
      <c r="N129" s="98" t="n">
        <f aca="false">VLOOKUP($A129,Table,MATCH(N$4,Curves,0))</f>
        <v>0.0225</v>
      </c>
      <c r="O129" s="99" t="n">
        <f aca="false">N129</f>
        <v>0.0225</v>
      </c>
      <c r="P129" s="100"/>
      <c r="Q129" s="99" t="n">
        <f aca="false">O129+L129+I129</f>
        <v>3.2215</v>
      </c>
      <c r="R129" s="100"/>
      <c r="S129" s="35" t="n">
        <f aca="false">A130-A129</f>
        <v>31</v>
      </c>
      <c r="T129" s="101" t="n">
        <f aca="false">CHOOSE(F$3,A130+24,A129)</f>
        <v>40507</v>
      </c>
      <c r="U129" s="35" t="n">
        <f aca="false">T129-C$3</f>
        <v>3733</v>
      </c>
      <c r="V129" s="32" t="n">
        <f aca="false">VLOOKUP($A129,Table,MATCH(V$4,Curves,0))</f>
        <v>0.070567505677966</v>
      </c>
      <c r="W129" s="102" t="n">
        <f aca="false">1/(1+CHOOSE(F$3,(V130+($K$3/10000))/2,(V129+($K$3/10000))/2))^(2*U129/365.25)</f>
        <v>0.492217415197949</v>
      </c>
      <c r="X129" s="35" t="n">
        <f aca="false">IF(AND(mthbeg&lt;=A129,mthend&gt;=A129),1,0)</f>
        <v>0</v>
      </c>
      <c r="Y129" s="35" t="n">
        <f aca="false">S129*X129</f>
        <v>0</v>
      </c>
      <c r="AA129" s="89" t="n">
        <f aca="false">F129*G129</f>
        <v>0</v>
      </c>
      <c r="AB129" s="89" t="n">
        <f aca="false">$F129*H129</f>
        <v>0</v>
      </c>
      <c r="AC129" s="89" t="n">
        <f aca="false">$F129*I129</f>
        <v>0</v>
      </c>
      <c r="AD129" s="89" t="n">
        <f aca="false">$F129*J129</f>
        <v>0</v>
      </c>
      <c r="AE129" s="89" t="n">
        <f aca="false">$F129*K129</f>
        <v>0</v>
      </c>
      <c r="AF129" s="89" t="n">
        <f aca="false">$F129*L129</f>
        <v>0</v>
      </c>
      <c r="AG129" s="89" t="n">
        <f aca="false">$F129*M129</f>
        <v>0</v>
      </c>
      <c r="AH129" s="89" t="n">
        <f aca="false">$F129*N129</f>
        <v>0</v>
      </c>
      <c r="AI129" s="89" t="n">
        <f aca="false">F129*O129</f>
        <v>0</v>
      </c>
      <c r="AJ129" s="93"/>
      <c r="AK129" s="89" t="n">
        <f aca="false">CHOOSE($G$3,AB129-AC129,AC129-AB129)</f>
        <v>0</v>
      </c>
      <c r="AL129" s="89" t="n">
        <f aca="false">CHOOSE($G$3,AE129-AF129,AF129-AE129)</f>
        <v>0</v>
      </c>
      <c r="AM129" s="89" t="n">
        <f aca="false">CHOOSE($G$3,AH129-AI129,AI129-AH129)</f>
        <v>0</v>
      </c>
      <c r="AN129" s="103" t="n">
        <f aca="false">SUM(AK129:AM129)</f>
        <v>0</v>
      </c>
      <c r="AP129" s="89" t="n">
        <f aca="false">CHOOSE($G$3,AA129-AB129,AB129-AA129)</f>
        <v>0</v>
      </c>
      <c r="AQ129" s="89" t="n">
        <f aca="false">CHOOSE($G$3,AD129-AE129,AE129-AD129)</f>
        <v>0</v>
      </c>
      <c r="AR129" s="89" t="n">
        <f aca="false">CHOOSE($G$3,AG129-AH129,AH129-AG129)</f>
        <v>0</v>
      </c>
      <c r="AS129" s="103" t="n">
        <f aca="false">AP129+AQ129+AR129</f>
        <v>0</v>
      </c>
      <c r="AT129" s="103"/>
      <c r="AU129" s="90" t="n">
        <f aca="false">AS129+AN129</f>
        <v>0</v>
      </c>
      <c r="AW129" s="90" t="n">
        <f aca="false">AI129+AF129+AC129</f>
        <v>0</v>
      </c>
      <c r="AX129" s="104"/>
    </row>
    <row r="130" customFormat="false" ht="12.75" hidden="false" customHeight="false" outlineLevel="0" collapsed="false">
      <c r="A130" s="94" t="n">
        <f aca="false">EDATE(A129,1)</f>
        <v>40483</v>
      </c>
      <c r="B130" s="95" t="n">
        <f aca="false">VLOOKUP(MONTH(A130),Volumes,3)</f>
        <v>10000</v>
      </c>
      <c r="C130" s="96"/>
      <c r="D130" s="97" t="n">
        <f aca="false">B130+C130</f>
        <v>10000</v>
      </c>
      <c r="E130" s="84" t="n">
        <f aca="false">IF(X130=0,0,IF(AND(X130=1,$H$3=1),D130*S130,IF($H$3=2,D130,"N/A")))</f>
        <v>0</v>
      </c>
      <c r="F130" s="84" t="n">
        <f aca="false">E130*W130</f>
        <v>0</v>
      </c>
      <c r="G130" s="32" t="n">
        <f aca="false">VLOOKUP($A130,Table,MATCH(G$4,Curves,0))</f>
        <v>3.245</v>
      </c>
      <c r="H130" s="98" t="n">
        <f aca="false">G130</f>
        <v>3.245</v>
      </c>
      <c r="I130" s="99" t="n">
        <f aca="false">H130</f>
        <v>3.245</v>
      </c>
      <c r="J130" s="32" t="n">
        <f aca="false">VLOOKUP($A130,Table,MATCH(J$4,Curves,0))</f>
        <v>0.000499999999999999</v>
      </c>
      <c r="K130" s="98" t="n">
        <f aca="false">J130</f>
        <v>0.000499999999999999</v>
      </c>
      <c r="L130" s="99" t="n">
        <f aca="false">K130</f>
        <v>0.000499999999999999</v>
      </c>
      <c r="M130" s="32" t="n">
        <f aca="false">VLOOKUP($A130,Table,MATCH(M$4,Curves,0))</f>
        <v>0.01</v>
      </c>
      <c r="N130" s="98" t="n">
        <f aca="false">VLOOKUP($A130,Table,MATCH(N$4,Curves,0))</f>
        <v>0.0225</v>
      </c>
      <c r="O130" s="99" t="n">
        <f aca="false">N130</f>
        <v>0.0225</v>
      </c>
      <c r="P130" s="100"/>
      <c r="Q130" s="99" t="n">
        <f aca="false">O130+L130+I130</f>
        <v>3.268</v>
      </c>
      <c r="R130" s="100"/>
      <c r="S130" s="35" t="n">
        <f aca="false">A131-A130</f>
        <v>30</v>
      </c>
      <c r="T130" s="101" t="n">
        <f aca="false">CHOOSE(F$3,A131+24,A130)</f>
        <v>40537</v>
      </c>
      <c r="U130" s="35" t="n">
        <f aca="false">T130-C$3</f>
        <v>3763</v>
      </c>
      <c r="V130" s="32" t="n">
        <f aca="false">VLOOKUP($A130,Table,MATCH(V$4,Curves,0))</f>
        <v>0.070571462070126</v>
      </c>
      <c r="W130" s="102" t="n">
        <f aca="false">1/(1+CHOOSE(F$3,(V131+($K$3/10000))/2,(V130+($K$3/10000))/2))^(2*U130/365.25)</f>
        <v>0.48940282137431</v>
      </c>
      <c r="X130" s="35" t="n">
        <f aca="false">IF(AND(mthbeg&lt;=A130,mthend&gt;=A130),1,0)</f>
        <v>0</v>
      </c>
      <c r="Y130" s="35" t="n">
        <f aca="false">S130*X130</f>
        <v>0</v>
      </c>
      <c r="AA130" s="89" t="n">
        <f aca="false">F130*G130</f>
        <v>0</v>
      </c>
      <c r="AB130" s="89" t="n">
        <f aca="false">$F130*H130</f>
        <v>0</v>
      </c>
      <c r="AC130" s="89" t="n">
        <f aca="false">$F130*I130</f>
        <v>0</v>
      </c>
      <c r="AD130" s="89" t="n">
        <f aca="false">$F130*J130</f>
        <v>0</v>
      </c>
      <c r="AE130" s="89" t="n">
        <f aca="false">$F130*K130</f>
        <v>0</v>
      </c>
      <c r="AF130" s="89" t="n">
        <f aca="false">$F130*L130</f>
        <v>0</v>
      </c>
      <c r="AG130" s="89" t="n">
        <f aca="false">$F130*M130</f>
        <v>0</v>
      </c>
      <c r="AH130" s="89" t="n">
        <f aca="false">$F130*N130</f>
        <v>0</v>
      </c>
      <c r="AI130" s="89" t="n">
        <f aca="false">F130*O130</f>
        <v>0</v>
      </c>
      <c r="AJ130" s="93"/>
      <c r="AK130" s="89" t="n">
        <f aca="false">CHOOSE($G$3,AB130-AC130,AC130-AB130)</f>
        <v>0</v>
      </c>
      <c r="AL130" s="89" t="n">
        <f aca="false">CHOOSE($G$3,AE130-AF130,AF130-AE130)</f>
        <v>0</v>
      </c>
      <c r="AM130" s="89" t="n">
        <f aca="false">CHOOSE($G$3,AH130-AI130,AI130-AH130)</f>
        <v>0</v>
      </c>
      <c r="AN130" s="103" t="n">
        <f aca="false">SUM(AK130:AM130)</f>
        <v>0</v>
      </c>
      <c r="AP130" s="89" t="n">
        <f aca="false">CHOOSE($G$3,AA130-AB130,AB130-AA130)</f>
        <v>0</v>
      </c>
      <c r="AQ130" s="89" t="n">
        <f aca="false">CHOOSE($G$3,AD130-AE130,AE130-AD130)</f>
        <v>0</v>
      </c>
      <c r="AR130" s="89" t="n">
        <f aca="false">CHOOSE($G$3,AG130-AH130,AH130-AG130)</f>
        <v>0</v>
      </c>
      <c r="AS130" s="103" t="n">
        <f aca="false">AP130+AQ130+AR130</f>
        <v>0</v>
      </c>
      <c r="AT130" s="103"/>
      <c r="AU130" s="90" t="n">
        <f aca="false">AS130+AN130</f>
        <v>0</v>
      </c>
      <c r="AW130" s="90" t="n">
        <f aca="false">AI130+AF130+AC130</f>
        <v>0</v>
      </c>
      <c r="AX130" s="104"/>
    </row>
    <row r="131" customFormat="false" ht="12.75" hidden="false" customHeight="false" outlineLevel="0" collapsed="false">
      <c r="A131" s="94" t="n">
        <f aca="false">EDATE(A130,1)</f>
        <v>40513</v>
      </c>
      <c r="B131" s="95" t="n">
        <f aca="false">VLOOKUP(MONTH(A131),Volumes,3)</f>
        <v>10000</v>
      </c>
      <c r="C131" s="96"/>
      <c r="D131" s="97" t="n">
        <f aca="false">B131+C131</f>
        <v>10000</v>
      </c>
      <c r="E131" s="84" t="n">
        <f aca="false">IF(X131=0,0,IF(AND(X131=1,$H$3=1),D131*S131,IF($H$3=2,D131,"N/A")))</f>
        <v>0</v>
      </c>
      <c r="F131" s="84" t="n">
        <f aca="false">E131*W131</f>
        <v>0</v>
      </c>
      <c r="G131" s="32" t="n">
        <f aca="false">VLOOKUP($A131,Table,MATCH(G$4,Curves,0))</f>
        <v>3.31</v>
      </c>
      <c r="H131" s="98" t="n">
        <f aca="false">G131</f>
        <v>3.31</v>
      </c>
      <c r="I131" s="99" t="n">
        <f aca="false">H131</f>
        <v>3.31</v>
      </c>
      <c r="J131" s="32" t="n">
        <f aca="false">VLOOKUP($A131,Table,MATCH(J$4,Curves,0))</f>
        <v>0.000499999999999999</v>
      </c>
      <c r="K131" s="98" t="n">
        <f aca="false">J131</f>
        <v>0.000499999999999999</v>
      </c>
      <c r="L131" s="99" t="n">
        <f aca="false">K131</f>
        <v>0.000499999999999999</v>
      </c>
      <c r="M131" s="32" t="n">
        <f aca="false">VLOOKUP($A131,Table,MATCH(M$4,Curves,0))</f>
        <v>0.01</v>
      </c>
      <c r="N131" s="98" t="n">
        <f aca="false">VLOOKUP($A131,Table,MATCH(N$4,Curves,0))</f>
        <v>0.0225</v>
      </c>
      <c r="O131" s="99" t="n">
        <f aca="false">N131</f>
        <v>0.0225</v>
      </c>
      <c r="P131" s="100"/>
      <c r="Q131" s="99" t="n">
        <f aca="false">O131+L131+I131</f>
        <v>3.333</v>
      </c>
      <c r="R131" s="100"/>
      <c r="S131" s="35" t="n">
        <f aca="false">A132-A131</f>
        <v>31</v>
      </c>
      <c r="T131" s="101" t="n">
        <f aca="false">CHOOSE(F$3,A132+24,A131)</f>
        <v>40568</v>
      </c>
      <c r="U131" s="35" t="n">
        <f aca="false">T131-C$3</f>
        <v>3794</v>
      </c>
      <c r="V131" s="32" t="n">
        <f aca="false">VLOOKUP($A131,Table,MATCH(V$4,Curves,0))</f>
        <v>0.070575290836738</v>
      </c>
      <c r="W131" s="102" t="n">
        <f aca="false">1/(1+CHOOSE(F$3,(V132+($K$3/10000))/2,(V131+($K$3/10000))/2))^(2*U131/365.25)</f>
        <v>0.486511004259718</v>
      </c>
      <c r="X131" s="35" t="n">
        <f aca="false">IF(AND(mthbeg&lt;=A131,mthend&gt;=A131),1,0)</f>
        <v>0</v>
      </c>
      <c r="Y131" s="35" t="n">
        <f aca="false">S131*X131</f>
        <v>0</v>
      </c>
      <c r="AA131" s="89" t="n">
        <f aca="false">F131*G131</f>
        <v>0</v>
      </c>
      <c r="AB131" s="89" t="n">
        <f aca="false">$F131*H131</f>
        <v>0</v>
      </c>
      <c r="AC131" s="89" t="n">
        <f aca="false">$F131*I131</f>
        <v>0</v>
      </c>
      <c r="AD131" s="89" t="n">
        <f aca="false">$F131*J131</f>
        <v>0</v>
      </c>
      <c r="AE131" s="89" t="n">
        <f aca="false">$F131*K131</f>
        <v>0</v>
      </c>
      <c r="AF131" s="89" t="n">
        <f aca="false">$F131*L131</f>
        <v>0</v>
      </c>
      <c r="AG131" s="89" t="n">
        <f aca="false">$F131*M131</f>
        <v>0</v>
      </c>
      <c r="AH131" s="89" t="n">
        <f aca="false">$F131*N131</f>
        <v>0</v>
      </c>
      <c r="AI131" s="89" t="n">
        <f aca="false">F131*O131</f>
        <v>0</v>
      </c>
      <c r="AJ131" s="93"/>
      <c r="AK131" s="89" t="n">
        <f aca="false">CHOOSE($G$3,AB131-AC131,AC131-AB131)</f>
        <v>0</v>
      </c>
      <c r="AL131" s="89" t="n">
        <f aca="false">CHOOSE($G$3,AE131-AF131,AF131-AE131)</f>
        <v>0</v>
      </c>
      <c r="AM131" s="89" t="n">
        <f aca="false">CHOOSE($G$3,AH131-AI131,AI131-AH131)</f>
        <v>0</v>
      </c>
      <c r="AN131" s="103" t="n">
        <f aca="false">SUM(AK131:AM131)</f>
        <v>0</v>
      </c>
      <c r="AP131" s="89" t="n">
        <f aca="false">CHOOSE($G$3,AA131-AB131,AB131-AA131)</f>
        <v>0</v>
      </c>
      <c r="AQ131" s="89" t="n">
        <f aca="false">CHOOSE($G$3,AD131-AE131,AE131-AD131)</f>
        <v>0</v>
      </c>
      <c r="AR131" s="89" t="n">
        <f aca="false">CHOOSE($G$3,AG131-AH131,AH131-AG131)</f>
        <v>0</v>
      </c>
      <c r="AS131" s="103" t="n">
        <f aca="false">AP131+AQ131+AR131</f>
        <v>0</v>
      </c>
      <c r="AT131" s="103"/>
      <c r="AU131" s="90" t="n">
        <f aca="false">AS131+AN131</f>
        <v>0</v>
      </c>
      <c r="AW131" s="90" t="n">
        <f aca="false">AI131+AF131+AC131</f>
        <v>0</v>
      </c>
      <c r="AX131" s="104"/>
    </row>
    <row r="132" customFormat="false" ht="12.75" hidden="false" customHeight="false" outlineLevel="0" collapsed="false">
      <c r="A132" s="94" t="n">
        <f aca="false">EDATE(A131,1)</f>
        <v>40544</v>
      </c>
      <c r="B132" s="95" t="n">
        <f aca="false">VLOOKUP(MONTH(A132),Volumes,3)</f>
        <v>10000</v>
      </c>
      <c r="C132" s="96"/>
      <c r="D132" s="97" t="n">
        <f aca="false">B132+C132</f>
        <v>10000</v>
      </c>
      <c r="E132" s="84" t="n">
        <f aca="false">IF(X132=0,0,IF(AND(X132=1,$H$3=1),D132*S132,IF($H$3=2,D132,"N/A")))</f>
        <v>0</v>
      </c>
      <c r="F132" s="84" t="n">
        <f aca="false">E132*W132</f>
        <v>0</v>
      </c>
      <c r="G132" s="32" t="n">
        <f aca="false">VLOOKUP($A132,Table,MATCH(G$4,Curves,0))</f>
        <v>3.503</v>
      </c>
      <c r="H132" s="98" t="n">
        <f aca="false">G132</f>
        <v>3.503</v>
      </c>
      <c r="I132" s="99" t="n">
        <f aca="false">H132</f>
        <v>3.503</v>
      </c>
      <c r="J132" s="32" t="n">
        <f aca="false">VLOOKUP($A132,Table,MATCH(J$4,Curves,0))</f>
        <v>0.000499999999999999</v>
      </c>
      <c r="K132" s="98" t="n">
        <f aca="false">J132</f>
        <v>0.000499999999999999</v>
      </c>
      <c r="L132" s="99" t="n">
        <f aca="false">K132</f>
        <v>0.000499999999999999</v>
      </c>
      <c r="M132" s="32" t="n">
        <f aca="false">VLOOKUP($A132,Table,MATCH(M$4,Curves,0))</f>
        <v>0.01</v>
      </c>
      <c r="N132" s="98" t="n">
        <f aca="false">VLOOKUP($A132,Table,MATCH(N$4,Curves,0))</f>
        <v>0.0225</v>
      </c>
      <c r="O132" s="99" t="n">
        <f aca="false">N132</f>
        <v>0.0225</v>
      </c>
      <c r="P132" s="100"/>
      <c r="Q132" s="99" t="n">
        <f aca="false">O132+L132+I132</f>
        <v>3.526</v>
      </c>
      <c r="R132" s="100"/>
      <c r="S132" s="35" t="n">
        <f aca="false">A133-A132</f>
        <v>31</v>
      </c>
      <c r="T132" s="101" t="n">
        <f aca="false">CHOOSE(F$3,A133+24,A132)</f>
        <v>40599</v>
      </c>
      <c r="U132" s="35" t="n">
        <f aca="false">T132-C$3</f>
        <v>3825</v>
      </c>
      <c r="V132" s="32" t="n">
        <f aca="false">VLOOKUP($A132,Table,MATCH(V$4,Curves,0))</f>
        <v>0.070579247228908</v>
      </c>
      <c r="W132" s="102" t="n">
        <f aca="false">1/(1+CHOOSE(F$3,(V133+($K$3/10000))/2,(V132+($K$3/10000))/2))^(2*U132/365.25)</f>
        <v>0.483635960818848</v>
      </c>
      <c r="X132" s="35" t="n">
        <f aca="false">IF(AND(mthbeg&lt;=A132,mthend&gt;=A132),1,0)</f>
        <v>0</v>
      </c>
      <c r="Y132" s="35" t="n">
        <f aca="false">S132*X132</f>
        <v>0</v>
      </c>
      <c r="AA132" s="89" t="n">
        <f aca="false">F132*G132</f>
        <v>0</v>
      </c>
      <c r="AB132" s="89" t="n">
        <f aca="false">$F132*H132</f>
        <v>0</v>
      </c>
      <c r="AC132" s="89" t="n">
        <f aca="false">$F132*I132</f>
        <v>0</v>
      </c>
      <c r="AD132" s="89" t="n">
        <f aca="false">$F132*J132</f>
        <v>0</v>
      </c>
      <c r="AE132" s="89" t="n">
        <f aca="false">$F132*K132</f>
        <v>0</v>
      </c>
      <c r="AF132" s="89" t="n">
        <f aca="false">$F132*L132</f>
        <v>0</v>
      </c>
      <c r="AG132" s="89" t="n">
        <f aca="false">$F132*M132</f>
        <v>0</v>
      </c>
      <c r="AH132" s="89" t="n">
        <f aca="false">$F132*N132</f>
        <v>0</v>
      </c>
      <c r="AI132" s="89" t="n">
        <f aca="false">F132*O132</f>
        <v>0</v>
      </c>
      <c r="AJ132" s="93"/>
      <c r="AK132" s="89" t="n">
        <f aca="false">CHOOSE($G$3,AB132-AC132,AC132-AB132)</f>
        <v>0</v>
      </c>
      <c r="AL132" s="89" t="n">
        <f aca="false">CHOOSE($G$3,AE132-AF132,AF132-AE132)</f>
        <v>0</v>
      </c>
      <c r="AM132" s="89" t="n">
        <f aca="false">CHOOSE($G$3,AH132-AI132,AI132-AH132)</f>
        <v>0</v>
      </c>
      <c r="AN132" s="103" t="n">
        <f aca="false">SUM(AK132:AM132)</f>
        <v>0</v>
      </c>
      <c r="AP132" s="89" t="n">
        <f aca="false">CHOOSE($G$3,AA132-AB132,AB132-AA132)</f>
        <v>0</v>
      </c>
      <c r="AQ132" s="89" t="n">
        <f aca="false">CHOOSE($G$3,AD132-AE132,AE132-AD132)</f>
        <v>0</v>
      </c>
      <c r="AR132" s="89" t="n">
        <f aca="false">CHOOSE($G$3,AG132-AH132,AH132-AG132)</f>
        <v>0</v>
      </c>
      <c r="AS132" s="103" t="n">
        <f aca="false">AP132+AQ132+AR132</f>
        <v>0</v>
      </c>
      <c r="AT132" s="103"/>
      <c r="AU132" s="90" t="n">
        <f aca="false">AS132+AN132</f>
        <v>0</v>
      </c>
      <c r="AW132" s="90" t="n">
        <f aca="false">AI132+AF132+AC132</f>
        <v>0</v>
      </c>
      <c r="AX132" s="104"/>
    </row>
    <row r="133" customFormat="false" ht="12.75" hidden="false" customHeight="false" outlineLevel="0" collapsed="false">
      <c r="A133" s="94" t="n">
        <f aca="false">EDATE(A132,1)</f>
        <v>40575</v>
      </c>
      <c r="B133" s="95" t="n">
        <f aca="false">VLOOKUP(MONTH(A133),Volumes,3)</f>
        <v>10000</v>
      </c>
      <c r="C133" s="96"/>
      <c r="D133" s="97" t="n">
        <f aca="false">B133+C133</f>
        <v>10000</v>
      </c>
      <c r="E133" s="84" t="n">
        <f aca="false">IF(X133=0,0,IF(AND(X133=1,$H$3=1),D133*S133,IF($H$3=2,D133,"N/A")))</f>
        <v>0</v>
      </c>
      <c r="F133" s="84" t="n">
        <f aca="false">E133*W133</f>
        <v>0</v>
      </c>
      <c r="G133" s="32" t="n">
        <f aca="false">VLOOKUP($A133,Table,MATCH(G$4,Curves,0))</f>
        <v>3.405</v>
      </c>
      <c r="H133" s="98" t="n">
        <f aca="false">G133</f>
        <v>3.405</v>
      </c>
      <c r="I133" s="99" t="n">
        <f aca="false">H133</f>
        <v>3.405</v>
      </c>
      <c r="J133" s="32" t="n">
        <f aca="false">VLOOKUP($A133,Table,MATCH(J$4,Curves,0))</f>
        <v>0.000499999999999999</v>
      </c>
      <c r="K133" s="98" t="n">
        <f aca="false">J133</f>
        <v>0.000499999999999999</v>
      </c>
      <c r="L133" s="99" t="n">
        <f aca="false">K133</f>
        <v>0.000499999999999999</v>
      </c>
      <c r="M133" s="32" t="n">
        <f aca="false">VLOOKUP($A133,Table,MATCH(M$4,Curves,0))</f>
        <v>0.01</v>
      </c>
      <c r="N133" s="98" t="n">
        <f aca="false">VLOOKUP($A133,Table,MATCH(N$4,Curves,0))</f>
        <v>0.0225</v>
      </c>
      <c r="O133" s="99" t="n">
        <f aca="false">N133</f>
        <v>0.0225</v>
      </c>
      <c r="P133" s="100"/>
      <c r="Q133" s="99" t="n">
        <f aca="false">O133+L133+I133</f>
        <v>3.428</v>
      </c>
      <c r="R133" s="100"/>
      <c r="S133" s="35" t="n">
        <f aca="false">A134-A133</f>
        <v>28</v>
      </c>
      <c r="T133" s="101" t="n">
        <f aca="false">CHOOSE(F$3,A134+24,A133)</f>
        <v>40627</v>
      </c>
      <c r="U133" s="35" t="n">
        <f aca="false">T133-C$3</f>
        <v>3853</v>
      </c>
      <c r="V133" s="32" t="n">
        <f aca="false">VLOOKUP($A133,Table,MATCH(V$4,Curves,0))</f>
        <v>0.070583203621084</v>
      </c>
      <c r="W133" s="102" t="n">
        <f aca="false">1/(1+CHOOSE(F$3,(V134+($K$3/10000))/2,(V133+($K$3/10000))/2))^(2*U133/365.25)</f>
        <v>0.481053485350859</v>
      </c>
      <c r="X133" s="35" t="n">
        <f aca="false">IF(AND(mthbeg&lt;=A133,mthend&gt;=A133),1,0)</f>
        <v>0</v>
      </c>
      <c r="Y133" s="35" t="n">
        <f aca="false">S133*X133</f>
        <v>0</v>
      </c>
      <c r="AA133" s="89" t="n">
        <f aca="false">F133*G133</f>
        <v>0</v>
      </c>
      <c r="AB133" s="89" t="n">
        <f aca="false">$F133*H133</f>
        <v>0</v>
      </c>
      <c r="AC133" s="89" t="n">
        <f aca="false">$F133*I133</f>
        <v>0</v>
      </c>
      <c r="AD133" s="89" t="n">
        <f aca="false">$F133*J133</f>
        <v>0</v>
      </c>
      <c r="AE133" s="89" t="n">
        <f aca="false">$F133*K133</f>
        <v>0</v>
      </c>
      <c r="AF133" s="89" t="n">
        <f aca="false">$F133*L133</f>
        <v>0</v>
      </c>
      <c r="AG133" s="89" t="n">
        <f aca="false">$F133*M133</f>
        <v>0</v>
      </c>
      <c r="AH133" s="89" t="n">
        <f aca="false">$F133*N133</f>
        <v>0</v>
      </c>
      <c r="AI133" s="89" t="n">
        <f aca="false">F133*O133</f>
        <v>0</v>
      </c>
      <c r="AJ133" s="93"/>
      <c r="AK133" s="89" t="n">
        <f aca="false">CHOOSE($G$3,AB133-AC133,AC133-AB133)</f>
        <v>0</v>
      </c>
      <c r="AL133" s="89" t="n">
        <f aca="false">CHOOSE($G$3,AE133-AF133,AF133-AE133)</f>
        <v>0</v>
      </c>
      <c r="AM133" s="89" t="n">
        <f aca="false">CHOOSE($G$3,AH133-AI133,AI133-AH133)</f>
        <v>0</v>
      </c>
      <c r="AN133" s="103" t="n">
        <f aca="false">SUM(AK133:AM133)</f>
        <v>0</v>
      </c>
      <c r="AP133" s="89" t="n">
        <f aca="false">CHOOSE($G$3,AA133-AB133,AB133-AA133)</f>
        <v>0</v>
      </c>
      <c r="AQ133" s="89" t="n">
        <f aca="false">CHOOSE($G$3,AD133-AE133,AE133-AD133)</f>
        <v>0</v>
      </c>
      <c r="AR133" s="89" t="n">
        <f aca="false">CHOOSE($G$3,AG133-AH133,AH133-AG133)</f>
        <v>0</v>
      </c>
      <c r="AS133" s="103" t="n">
        <f aca="false">AP133+AQ133+AR133</f>
        <v>0</v>
      </c>
      <c r="AT133" s="103"/>
      <c r="AU133" s="90" t="n">
        <f aca="false">AS133+AN133</f>
        <v>0</v>
      </c>
      <c r="AW133" s="90" t="n">
        <f aca="false">AI133+AF133+AC133</f>
        <v>0</v>
      </c>
      <c r="AX133" s="104"/>
    </row>
    <row r="134" customFormat="false" ht="12.75" hidden="false" customHeight="false" outlineLevel="0" collapsed="false">
      <c r="A134" s="94" t="n">
        <f aca="false">EDATE(A133,1)</f>
        <v>40603</v>
      </c>
      <c r="B134" s="95" t="n">
        <f aca="false">VLOOKUP(MONTH(A134),Volumes,3)</f>
        <v>10000</v>
      </c>
      <c r="C134" s="96"/>
      <c r="D134" s="97" t="n">
        <f aca="false">B134+C134</f>
        <v>10000</v>
      </c>
      <c r="E134" s="84" t="n">
        <f aca="false">IF(X134=0,0,IF(AND(X134=1,$H$3=1),D134*S134,IF($H$3=2,D134,"N/A")))</f>
        <v>0</v>
      </c>
      <c r="F134" s="84" t="n">
        <f aca="false">E134*W134</f>
        <v>0</v>
      </c>
      <c r="G134" s="32" t="n">
        <f aca="false">VLOOKUP($A134,Table,MATCH(G$4,Curves,0))</f>
        <v>3.289</v>
      </c>
      <c r="H134" s="98" t="n">
        <f aca="false">G134</f>
        <v>3.289</v>
      </c>
      <c r="I134" s="99" t="n">
        <f aca="false">H134</f>
        <v>3.289</v>
      </c>
      <c r="J134" s="32" t="n">
        <f aca="false">VLOOKUP($A134,Table,MATCH(J$4,Curves,0))</f>
        <v>0.000499999999999999</v>
      </c>
      <c r="K134" s="98" t="n">
        <f aca="false">J134</f>
        <v>0.000499999999999999</v>
      </c>
      <c r="L134" s="99" t="n">
        <f aca="false">K134</f>
        <v>0.000499999999999999</v>
      </c>
      <c r="M134" s="32" t="n">
        <f aca="false">VLOOKUP($A134,Table,MATCH(M$4,Curves,0))</f>
        <v>0.01</v>
      </c>
      <c r="N134" s="98" t="n">
        <f aca="false">VLOOKUP($A134,Table,MATCH(N$4,Curves,0))</f>
        <v>0.0225</v>
      </c>
      <c r="O134" s="99" t="n">
        <f aca="false">N134</f>
        <v>0.0225</v>
      </c>
      <c r="P134" s="100"/>
      <c r="Q134" s="99" t="n">
        <f aca="false">O134+L134+I134</f>
        <v>3.312</v>
      </c>
      <c r="R134" s="100"/>
      <c r="S134" s="35" t="n">
        <f aca="false">A135-A134</f>
        <v>31</v>
      </c>
      <c r="T134" s="101" t="n">
        <f aca="false">CHOOSE(F$3,A135+24,A134)</f>
        <v>40658</v>
      </c>
      <c r="U134" s="35" t="n">
        <f aca="false">T134-C$3</f>
        <v>3884</v>
      </c>
      <c r="V134" s="32" t="n">
        <f aca="false">VLOOKUP($A134,Table,MATCH(V$4,Curves,0))</f>
        <v>0.070586777136602</v>
      </c>
      <c r="W134" s="102" t="n">
        <f aca="false">1/(1+CHOOSE(F$3,(V135+($K$3/10000))/2,(V134+($K$3/10000))/2))^(2*U134/365.25)</f>
        <v>0.478210102861538</v>
      </c>
      <c r="X134" s="35" t="n">
        <f aca="false">IF(AND(mthbeg&lt;=A134,mthend&gt;=A134),1,0)</f>
        <v>0</v>
      </c>
      <c r="Y134" s="35" t="n">
        <f aca="false">S134*X134</f>
        <v>0</v>
      </c>
      <c r="AA134" s="89" t="n">
        <f aca="false">F134*G134</f>
        <v>0</v>
      </c>
      <c r="AB134" s="89" t="n">
        <f aca="false">$F134*H134</f>
        <v>0</v>
      </c>
      <c r="AC134" s="89" t="n">
        <f aca="false">$F134*I134</f>
        <v>0</v>
      </c>
      <c r="AD134" s="89" t="n">
        <f aca="false">$F134*J134</f>
        <v>0</v>
      </c>
      <c r="AE134" s="89" t="n">
        <f aca="false">$F134*K134</f>
        <v>0</v>
      </c>
      <c r="AF134" s="89" t="n">
        <f aca="false">$F134*L134</f>
        <v>0</v>
      </c>
      <c r="AG134" s="89" t="n">
        <f aca="false">$F134*M134</f>
        <v>0</v>
      </c>
      <c r="AH134" s="89" t="n">
        <f aca="false">$F134*N134</f>
        <v>0</v>
      </c>
      <c r="AI134" s="89" t="n">
        <f aca="false">F134*O134</f>
        <v>0</v>
      </c>
      <c r="AJ134" s="93"/>
      <c r="AK134" s="89" t="n">
        <f aca="false">CHOOSE($G$3,AB134-AC134,AC134-AB134)</f>
        <v>0</v>
      </c>
      <c r="AL134" s="89" t="n">
        <f aca="false">CHOOSE($G$3,AE134-AF134,AF134-AE134)</f>
        <v>0</v>
      </c>
      <c r="AM134" s="89" t="n">
        <f aca="false">CHOOSE($G$3,AH134-AI134,AI134-AH134)</f>
        <v>0</v>
      </c>
      <c r="AN134" s="103" t="n">
        <f aca="false">SUM(AK134:AM134)</f>
        <v>0</v>
      </c>
      <c r="AP134" s="89" t="n">
        <f aca="false">CHOOSE($G$3,AA134-AB134,AB134-AA134)</f>
        <v>0</v>
      </c>
      <c r="AQ134" s="89" t="n">
        <f aca="false">CHOOSE($G$3,AD134-AE134,AE134-AD134)</f>
        <v>0</v>
      </c>
      <c r="AR134" s="89" t="n">
        <f aca="false">CHOOSE($G$3,AG134-AH134,AH134-AG134)</f>
        <v>0</v>
      </c>
      <c r="AS134" s="103" t="n">
        <f aca="false">AP134+AQ134+AR134</f>
        <v>0</v>
      </c>
      <c r="AT134" s="103"/>
      <c r="AU134" s="90" t="n">
        <f aca="false">AS134+AN134</f>
        <v>0</v>
      </c>
      <c r="AW134" s="90" t="n">
        <f aca="false">AI134+AF134+AC134</f>
        <v>0</v>
      </c>
      <c r="AX134" s="104"/>
    </row>
    <row r="135" customFormat="false" ht="12.75" hidden="false" customHeight="false" outlineLevel="0" collapsed="false">
      <c r="A135" s="94" t="n">
        <f aca="false">EDATE(A134,1)</f>
        <v>40634</v>
      </c>
      <c r="B135" s="95" t="n">
        <f aca="false">VLOOKUP(MONTH(A135),Volumes,3)</f>
        <v>10000</v>
      </c>
      <c r="C135" s="96"/>
      <c r="D135" s="97" t="n">
        <f aca="false">B135+C135</f>
        <v>10000</v>
      </c>
      <c r="E135" s="84" t="n">
        <f aca="false">IF(X135=0,0,IF(AND(X135=1,$H$3=1),D135*S135,IF($H$3=2,D135,"N/A")))</f>
        <v>0</v>
      </c>
      <c r="F135" s="84" t="n">
        <f aca="false">E135*W135</f>
        <v>0</v>
      </c>
      <c r="G135" s="32" t="n">
        <f aca="false">VLOOKUP($A135,Table,MATCH(G$4,Curves,0))</f>
        <v>3.173</v>
      </c>
      <c r="H135" s="98" t="n">
        <f aca="false">G135</f>
        <v>3.173</v>
      </c>
      <c r="I135" s="99" t="n">
        <f aca="false">H135</f>
        <v>3.173</v>
      </c>
      <c r="J135" s="32" t="n">
        <f aca="false">VLOOKUP($A135,Table,MATCH(J$4,Curves,0))</f>
        <v>0.013</v>
      </c>
      <c r="K135" s="98" t="n">
        <f aca="false">J135</f>
        <v>0.013</v>
      </c>
      <c r="L135" s="99" t="n">
        <f aca="false">K135</f>
        <v>0.013</v>
      </c>
      <c r="M135" s="32" t="n">
        <f aca="false">VLOOKUP($A135,Table,MATCH(M$4,Curves,0))</f>
        <v>0.01</v>
      </c>
      <c r="N135" s="98" t="n">
        <f aca="false">VLOOKUP($A135,Table,MATCH(N$4,Curves,0))</f>
        <v>0.0225</v>
      </c>
      <c r="O135" s="99" t="n">
        <f aca="false">N135</f>
        <v>0.0225</v>
      </c>
      <c r="P135" s="100"/>
      <c r="Q135" s="99" t="n">
        <f aca="false">O135+L135+I135</f>
        <v>3.2085</v>
      </c>
      <c r="R135" s="100"/>
      <c r="S135" s="35" t="n">
        <f aca="false">A136-A135</f>
        <v>30</v>
      </c>
      <c r="T135" s="101" t="n">
        <f aca="false">CHOOSE(F$3,A136+24,A135)</f>
        <v>40688</v>
      </c>
      <c r="U135" s="35" t="n">
        <f aca="false">T135-C$3</f>
        <v>3914</v>
      </c>
      <c r="V135" s="32" t="n">
        <f aca="false">VLOOKUP($A135,Table,MATCH(V$4,Curves,0))</f>
        <v>0.070590733528787</v>
      </c>
      <c r="W135" s="102" t="n">
        <f aca="false">1/(1+CHOOSE(F$3,(V136+($K$3/10000))/2,(V135+($K$3/10000))/2))^(2*U135/365.25)</f>
        <v>0.475474151794278</v>
      </c>
      <c r="X135" s="35" t="n">
        <f aca="false">IF(AND(mthbeg&lt;=A135,mthend&gt;=A135),1,0)</f>
        <v>0</v>
      </c>
      <c r="Y135" s="35" t="n">
        <f aca="false">S135*X135</f>
        <v>0</v>
      </c>
      <c r="AA135" s="89" t="n">
        <f aca="false">F135*G135</f>
        <v>0</v>
      </c>
      <c r="AB135" s="89" t="n">
        <f aca="false">$F135*H135</f>
        <v>0</v>
      </c>
      <c r="AC135" s="89" t="n">
        <f aca="false">$F135*I135</f>
        <v>0</v>
      </c>
      <c r="AD135" s="89" t="n">
        <f aca="false">$F135*J135</f>
        <v>0</v>
      </c>
      <c r="AE135" s="89" t="n">
        <f aca="false">$F135*K135</f>
        <v>0</v>
      </c>
      <c r="AF135" s="89" t="n">
        <f aca="false">$F135*L135</f>
        <v>0</v>
      </c>
      <c r="AG135" s="89" t="n">
        <f aca="false">$F135*M135</f>
        <v>0</v>
      </c>
      <c r="AH135" s="89" t="n">
        <f aca="false">$F135*N135</f>
        <v>0</v>
      </c>
      <c r="AI135" s="89" t="n">
        <f aca="false">F135*O135</f>
        <v>0</v>
      </c>
      <c r="AJ135" s="93"/>
      <c r="AK135" s="89" t="n">
        <f aca="false">CHOOSE($G$3,AB135-AC135,AC135-AB135)</f>
        <v>0</v>
      </c>
      <c r="AL135" s="89" t="n">
        <f aca="false">CHOOSE($G$3,AE135-AF135,AF135-AE135)</f>
        <v>0</v>
      </c>
      <c r="AM135" s="89" t="n">
        <f aca="false">CHOOSE($G$3,AH135-AI135,AI135-AH135)</f>
        <v>0</v>
      </c>
      <c r="AN135" s="103" t="n">
        <f aca="false">SUM(AK135:AM135)</f>
        <v>0</v>
      </c>
      <c r="AP135" s="89" t="n">
        <f aca="false">CHOOSE($G$3,AA135-AB135,AB135-AA135)</f>
        <v>0</v>
      </c>
      <c r="AQ135" s="89" t="n">
        <f aca="false">CHOOSE($G$3,AD135-AE135,AE135-AD135)</f>
        <v>0</v>
      </c>
      <c r="AR135" s="89" t="n">
        <f aca="false">CHOOSE($G$3,AG135-AH135,AH135-AG135)</f>
        <v>0</v>
      </c>
      <c r="AS135" s="103" t="n">
        <f aca="false">AP135+AQ135+AR135</f>
        <v>0</v>
      </c>
      <c r="AT135" s="103"/>
      <c r="AU135" s="90" t="n">
        <f aca="false">AS135+AN135</f>
        <v>0</v>
      </c>
      <c r="AW135" s="90" t="n">
        <f aca="false">AI135+AF135+AC135</f>
        <v>0</v>
      </c>
      <c r="AX135" s="104"/>
    </row>
    <row r="136" customFormat="false" ht="12.75" hidden="false" customHeight="false" outlineLevel="0" collapsed="false">
      <c r="A136" s="94" t="n">
        <f aca="false">EDATE(A135,1)</f>
        <v>40664</v>
      </c>
      <c r="B136" s="95" t="n">
        <f aca="false">VLOOKUP(MONTH(A136),Volumes,3)</f>
        <v>10000</v>
      </c>
      <c r="C136" s="96"/>
      <c r="D136" s="97" t="n">
        <f aca="false">B136+C136</f>
        <v>10000</v>
      </c>
      <c r="E136" s="84" t="n">
        <f aca="false">IF(X136=0,0,IF(AND(X136=1,$H$3=1),D136*S136,IF($H$3=2,D136,"N/A")))</f>
        <v>0</v>
      </c>
      <c r="F136" s="84" t="n">
        <f aca="false">E136*W136</f>
        <v>0</v>
      </c>
      <c r="G136" s="32" t="n">
        <f aca="false">VLOOKUP($A136,Table,MATCH(G$4,Curves,0))</f>
        <v>3.166</v>
      </c>
      <c r="H136" s="98" t="n">
        <f aca="false">G136</f>
        <v>3.166</v>
      </c>
      <c r="I136" s="99" t="n">
        <f aca="false">H136</f>
        <v>3.166</v>
      </c>
      <c r="J136" s="32" t="n">
        <f aca="false">VLOOKUP($A136,Table,MATCH(J$4,Curves,0))</f>
        <v>0.013</v>
      </c>
      <c r="K136" s="98" t="n">
        <f aca="false">J136</f>
        <v>0.013</v>
      </c>
      <c r="L136" s="99" t="n">
        <f aca="false">K136</f>
        <v>0.013</v>
      </c>
      <c r="M136" s="32" t="n">
        <f aca="false">VLOOKUP($A136,Table,MATCH(M$4,Curves,0))</f>
        <v>0.01</v>
      </c>
      <c r="N136" s="98" t="n">
        <f aca="false">VLOOKUP($A136,Table,MATCH(N$4,Curves,0))</f>
        <v>0.0225</v>
      </c>
      <c r="O136" s="99" t="n">
        <f aca="false">N136</f>
        <v>0.0225</v>
      </c>
      <c r="P136" s="100"/>
      <c r="Q136" s="99" t="n">
        <f aca="false">O136+L136+I136</f>
        <v>3.2015</v>
      </c>
      <c r="R136" s="100"/>
      <c r="S136" s="35" t="n">
        <f aca="false">A137-A136</f>
        <v>31</v>
      </c>
      <c r="T136" s="101" t="n">
        <f aca="false">CHOOSE(F$3,A137+24,A136)</f>
        <v>40719</v>
      </c>
      <c r="U136" s="35" t="n">
        <f aca="false">T136-C$3</f>
        <v>3945</v>
      </c>
      <c r="V136" s="32" t="n">
        <f aca="false">VLOOKUP($A136,Table,MATCH(V$4,Curves,0))</f>
        <v>0.070594562295423</v>
      </c>
      <c r="W136" s="102" t="n">
        <f aca="false">1/(1+CHOOSE(F$3,(V137+($K$3/10000))/2,(V136+($K$3/10000))/2))^(2*U136/365.25)</f>
        <v>0.472663144040303</v>
      </c>
      <c r="X136" s="35" t="n">
        <f aca="false">IF(AND(mthbeg&lt;=A136,mthend&gt;=A136),1,0)</f>
        <v>0</v>
      </c>
      <c r="Y136" s="35" t="n">
        <f aca="false">S136*X136</f>
        <v>0</v>
      </c>
      <c r="AA136" s="89" t="n">
        <f aca="false">F136*G136</f>
        <v>0</v>
      </c>
      <c r="AB136" s="89" t="n">
        <f aca="false">$F136*H136</f>
        <v>0</v>
      </c>
      <c r="AC136" s="89" t="n">
        <f aca="false">$F136*I136</f>
        <v>0</v>
      </c>
      <c r="AD136" s="89" t="n">
        <f aca="false">$F136*J136</f>
        <v>0</v>
      </c>
      <c r="AE136" s="89" t="n">
        <f aca="false">$F136*K136</f>
        <v>0</v>
      </c>
      <c r="AF136" s="89" t="n">
        <f aca="false">$F136*L136</f>
        <v>0</v>
      </c>
      <c r="AG136" s="89" t="n">
        <f aca="false">$F136*M136</f>
        <v>0</v>
      </c>
      <c r="AH136" s="89" t="n">
        <f aca="false">$F136*N136</f>
        <v>0</v>
      </c>
      <c r="AI136" s="89" t="n">
        <f aca="false">F136*O136</f>
        <v>0</v>
      </c>
      <c r="AJ136" s="93"/>
      <c r="AK136" s="89" t="n">
        <f aca="false">CHOOSE($G$3,AB136-AC136,AC136-AB136)</f>
        <v>0</v>
      </c>
      <c r="AL136" s="89" t="n">
        <f aca="false">CHOOSE($G$3,AE136-AF136,AF136-AE136)</f>
        <v>0</v>
      </c>
      <c r="AM136" s="89" t="n">
        <f aca="false">CHOOSE($G$3,AH136-AI136,AI136-AH136)</f>
        <v>0</v>
      </c>
      <c r="AN136" s="103" t="n">
        <f aca="false">SUM(AK136:AM136)</f>
        <v>0</v>
      </c>
      <c r="AP136" s="89" t="n">
        <f aca="false">CHOOSE($G$3,AA136-AB136,AB136-AA136)</f>
        <v>0</v>
      </c>
      <c r="AQ136" s="89" t="n">
        <f aca="false">CHOOSE($G$3,AD136-AE136,AE136-AD136)</f>
        <v>0</v>
      </c>
      <c r="AR136" s="89" t="n">
        <f aca="false">CHOOSE($G$3,AG136-AH136,AH136-AG136)</f>
        <v>0</v>
      </c>
      <c r="AS136" s="103" t="n">
        <f aca="false">AP136+AQ136+AR136</f>
        <v>0</v>
      </c>
      <c r="AT136" s="103"/>
      <c r="AU136" s="90" t="n">
        <f aca="false">AS136+AN136</f>
        <v>0</v>
      </c>
      <c r="AW136" s="90" t="n">
        <f aca="false">AI136+AF136+AC136</f>
        <v>0</v>
      </c>
      <c r="AX136" s="104"/>
    </row>
    <row r="137" customFormat="false" ht="12.75" hidden="false" customHeight="false" outlineLevel="0" collapsed="false">
      <c r="A137" s="94" t="n">
        <f aca="false">EDATE(A136,1)</f>
        <v>40695</v>
      </c>
      <c r="B137" s="95" t="n">
        <f aca="false">VLOOKUP(MONTH(A137),Volumes,3)</f>
        <v>10000</v>
      </c>
      <c r="C137" s="96"/>
      <c r="D137" s="97" t="n">
        <f aca="false">B137+C137</f>
        <v>10000</v>
      </c>
      <c r="E137" s="84" t="n">
        <f aca="false">IF(X137=0,0,IF(AND(X137=1,$H$3=1),D137*S137,IF($H$3=2,D137,"N/A")))</f>
        <v>0</v>
      </c>
      <c r="F137" s="84" t="n">
        <f aca="false">E137*W137</f>
        <v>0</v>
      </c>
      <c r="G137" s="32" t="n">
        <f aca="false">VLOOKUP($A137,Table,MATCH(G$4,Curves,0))</f>
        <v>3.206</v>
      </c>
      <c r="H137" s="98" t="n">
        <f aca="false">G137</f>
        <v>3.206</v>
      </c>
      <c r="I137" s="99" t="n">
        <f aca="false">H137</f>
        <v>3.206</v>
      </c>
      <c r="J137" s="32" t="n">
        <f aca="false">VLOOKUP($A137,Table,MATCH(J$4,Curves,0))</f>
        <v>0.013</v>
      </c>
      <c r="K137" s="98" t="n">
        <f aca="false">J137</f>
        <v>0.013</v>
      </c>
      <c r="L137" s="99" t="n">
        <f aca="false">K137</f>
        <v>0.013</v>
      </c>
      <c r="M137" s="32" t="n">
        <f aca="false">VLOOKUP($A137,Table,MATCH(M$4,Curves,0))</f>
        <v>0.01</v>
      </c>
      <c r="N137" s="98" t="n">
        <f aca="false">VLOOKUP($A137,Table,MATCH(N$4,Curves,0))</f>
        <v>0.0225</v>
      </c>
      <c r="O137" s="99" t="n">
        <f aca="false">N137</f>
        <v>0.0225</v>
      </c>
      <c r="P137" s="100"/>
      <c r="Q137" s="99" t="n">
        <f aca="false">O137+L137+I137</f>
        <v>3.2415</v>
      </c>
      <c r="R137" s="100"/>
      <c r="S137" s="35" t="n">
        <f aca="false">A138-A137</f>
        <v>30</v>
      </c>
      <c r="T137" s="101" t="n">
        <f aca="false">CHOOSE(F$3,A138+24,A137)</f>
        <v>40749</v>
      </c>
      <c r="U137" s="35" t="n">
        <f aca="false">T137-C$3</f>
        <v>3975</v>
      </c>
      <c r="V137" s="32" t="n">
        <f aca="false">VLOOKUP($A137,Table,MATCH(V$4,Curves,0))</f>
        <v>0.070598518687618</v>
      </c>
      <c r="W137" s="102" t="n">
        <f aca="false">1/(1+CHOOSE(F$3,(V138+($K$3/10000))/2,(V137+($K$3/10000))/2))^(2*U137/365.25)</f>
        <v>0.469958347955741</v>
      </c>
      <c r="X137" s="35" t="n">
        <f aca="false">IF(AND(mthbeg&lt;=A137,mthend&gt;=A137),1,0)</f>
        <v>0</v>
      </c>
      <c r="Y137" s="35" t="n">
        <f aca="false">S137*X137</f>
        <v>0</v>
      </c>
      <c r="AA137" s="89" t="n">
        <f aca="false">F137*G137</f>
        <v>0</v>
      </c>
      <c r="AB137" s="89" t="n">
        <f aca="false">$F137*H137</f>
        <v>0</v>
      </c>
      <c r="AC137" s="89" t="n">
        <f aca="false">$F137*I137</f>
        <v>0</v>
      </c>
      <c r="AD137" s="89" t="n">
        <f aca="false">$F137*J137</f>
        <v>0</v>
      </c>
      <c r="AE137" s="89" t="n">
        <f aca="false">$F137*K137</f>
        <v>0</v>
      </c>
      <c r="AF137" s="89" t="n">
        <f aca="false">$F137*L137</f>
        <v>0</v>
      </c>
      <c r="AG137" s="89" t="n">
        <f aca="false">$F137*M137</f>
        <v>0</v>
      </c>
      <c r="AH137" s="89" t="n">
        <f aca="false">$F137*N137</f>
        <v>0</v>
      </c>
      <c r="AI137" s="89" t="n">
        <f aca="false">F137*O137</f>
        <v>0</v>
      </c>
      <c r="AJ137" s="93"/>
      <c r="AK137" s="89" t="n">
        <f aca="false">CHOOSE($G$3,AB137-AC137,AC137-AB137)</f>
        <v>0</v>
      </c>
      <c r="AL137" s="89" t="n">
        <f aca="false">CHOOSE($G$3,AE137-AF137,AF137-AE137)</f>
        <v>0</v>
      </c>
      <c r="AM137" s="89" t="n">
        <f aca="false">CHOOSE($G$3,AH137-AI137,AI137-AH137)</f>
        <v>0</v>
      </c>
      <c r="AN137" s="103" t="n">
        <f aca="false">SUM(AK137:AM137)</f>
        <v>0</v>
      </c>
      <c r="AP137" s="89" t="n">
        <f aca="false">CHOOSE($G$3,AA137-AB137,AB137-AA137)</f>
        <v>0</v>
      </c>
      <c r="AQ137" s="89" t="n">
        <f aca="false">CHOOSE($G$3,AD137-AE137,AE137-AD137)</f>
        <v>0</v>
      </c>
      <c r="AR137" s="89" t="n">
        <f aca="false">CHOOSE($G$3,AG137-AH137,AH137-AG137)</f>
        <v>0</v>
      </c>
      <c r="AS137" s="103" t="n">
        <f aca="false">AP137+AQ137+AR137</f>
        <v>0</v>
      </c>
      <c r="AT137" s="103"/>
      <c r="AU137" s="90" t="n">
        <f aca="false">AS137+AN137</f>
        <v>0</v>
      </c>
      <c r="AW137" s="90" t="n">
        <f aca="false">AI137+AF137+AC137</f>
        <v>0</v>
      </c>
      <c r="AX137" s="104"/>
    </row>
    <row r="138" customFormat="false" ht="12.75" hidden="false" customHeight="false" outlineLevel="0" collapsed="false">
      <c r="A138" s="94" t="n">
        <f aca="false">EDATE(A137,1)</f>
        <v>40725</v>
      </c>
      <c r="B138" s="95" t="n">
        <f aca="false">VLOOKUP(MONTH(A138),Volumes,3)</f>
        <v>10000</v>
      </c>
      <c r="C138" s="96"/>
      <c r="D138" s="97" t="n">
        <f aca="false">B138+C138</f>
        <v>10000</v>
      </c>
      <c r="E138" s="84" t="n">
        <f aca="false">IF(X138=0,0,IF(AND(X138=1,$H$3=1),D138*S138,IF($H$3=2,D138,"N/A")))</f>
        <v>0</v>
      </c>
      <c r="F138" s="84" t="n">
        <f aca="false">E138*W138</f>
        <v>0</v>
      </c>
      <c r="G138" s="32" t="n">
        <f aca="false">VLOOKUP($A138,Table,MATCH(G$4,Curves,0))</f>
        <v>3.218</v>
      </c>
      <c r="H138" s="98" t="n">
        <f aca="false">G138</f>
        <v>3.218</v>
      </c>
      <c r="I138" s="99" t="n">
        <f aca="false">H138</f>
        <v>3.218</v>
      </c>
      <c r="J138" s="32" t="n">
        <f aca="false">VLOOKUP($A138,Table,MATCH(J$4,Curves,0))</f>
        <v>0.013</v>
      </c>
      <c r="K138" s="98" t="n">
        <f aca="false">J138</f>
        <v>0.013</v>
      </c>
      <c r="L138" s="99" t="n">
        <f aca="false">K138</f>
        <v>0.013</v>
      </c>
      <c r="M138" s="32" t="n">
        <f aca="false">VLOOKUP($A138,Table,MATCH(M$4,Curves,0))</f>
        <v>0.01</v>
      </c>
      <c r="N138" s="98" t="n">
        <f aca="false">VLOOKUP($A138,Table,MATCH(N$4,Curves,0))</f>
        <v>0.0225</v>
      </c>
      <c r="O138" s="99" t="n">
        <f aca="false">N138</f>
        <v>0.0225</v>
      </c>
      <c r="P138" s="100"/>
      <c r="Q138" s="99" t="n">
        <f aca="false">O138+L138+I138</f>
        <v>3.2535</v>
      </c>
      <c r="R138" s="100"/>
      <c r="S138" s="35" t="n">
        <f aca="false">A139-A138</f>
        <v>31</v>
      </c>
      <c r="T138" s="101" t="n">
        <f aca="false">CHOOSE(F$3,A139+24,A138)</f>
        <v>40780</v>
      </c>
      <c r="U138" s="35" t="n">
        <f aca="false">T138-C$3</f>
        <v>4006</v>
      </c>
      <c r="V138" s="32" t="n">
        <f aca="false">VLOOKUP($A138,Table,MATCH(V$4,Curves,0))</f>
        <v>0.070602347454264</v>
      </c>
      <c r="W138" s="102" t="n">
        <f aca="false">1/(1+CHOOSE(F$3,(V139+($K$3/10000))/2,(V138+($K$3/10000))/2))^(2*U138/365.25)</f>
        <v>0.467179353429922</v>
      </c>
      <c r="X138" s="35" t="n">
        <f aca="false">IF(AND(mthbeg&lt;=A138,mthend&gt;=A138),1,0)</f>
        <v>0</v>
      </c>
      <c r="Y138" s="35" t="n">
        <f aca="false">S138*X138</f>
        <v>0</v>
      </c>
      <c r="AA138" s="89" t="n">
        <f aca="false">F138*G138</f>
        <v>0</v>
      </c>
      <c r="AB138" s="89" t="n">
        <f aca="false">$F138*H138</f>
        <v>0</v>
      </c>
      <c r="AC138" s="89" t="n">
        <f aca="false">$F138*I138</f>
        <v>0</v>
      </c>
      <c r="AD138" s="89" t="n">
        <f aca="false">$F138*J138</f>
        <v>0</v>
      </c>
      <c r="AE138" s="89" t="n">
        <f aca="false">$F138*K138</f>
        <v>0</v>
      </c>
      <c r="AF138" s="89" t="n">
        <f aca="false">$F138*L138</f>
        <v>0</v>
      </c>
      <c r="AG138" s="89" t="n">
        <f aca="false">$F138*M138</f>
        <v>0</v>
      </c>
      <c r="AH138" s="89" t="n">
        <f aca="false">$F138*N138</f>
        <v>0</v>
      </c>
      <c r="AI138" s="89" t="n">
        <f aca="false">F138*O138</f>
        <v>0</v>
      </c>
      <c r="AJ138" s="93"/>
      <c r="AK138" s="89" t="n">
        <f aca="false">CHOOSE($G$3,AB138-AC138,AC138-AB138)</f>
        <v>0</v>
      </c>
      <c r="AL138" s="89" t="n">
        <f aca="false">CHOOSE($G$3,AE138-AF138,AF138-AE138)</f>
        <v>0</v>
      </c>
      <c r="AM138" s="89" t="n">
        <f aca="false">CHOOSE($G$3,AH138-AI138,AI138-AH138)</f>
        <v>0</v>
      </c>
      <c r="AN138" s="103" t="n">
        <f aca="false">SUM(AK138:AM138)</f>
        <v>0</v>
      </c>
      <c r="AP138" s="89" t="n">
        <f aca="false">CHOOSE($G$3,AA138-AB138,AB138-AA138)</f>
        <v>0</v>
      </c>
      <c r="AQ138" s="89" t="n">
        <f aca="false">CHOOSE($G$3,AD138-AE138,AE138-AD138)</f>
        <v>0</v>
      </c>
      <c r="AR138" s="89" t="n">
        <f aca="false">CHOOSE($G$3,AG138-AH138,AH138-AG138)</f>
        <v>0</v>
      </c>
      <c r="AS138" s="103" t="n">
        <f aca="false">AP138+AQ138+AR138</f>
        <v>0</v>
      </c>
      <c r="AT138" s="103"/>
      <c r="AU138" s="90" t="n">
        <f aca="false">AS138+AN138</f>
        <v>0</v>
      </c>
      <c r="AW138" s="90" t="n">
        <f aca="false">AI138+AF138+AC138</f>
        <v>0</v>
      </c>
      <c r="AX138" s="104"/>
    </row>
    <row r="139" customFormat="false" ht="12.75" hidden="false" customHeight="false" outlineLevel="0" collapsed="false">
      <c r="A139" s="94" t="n">
        <f aca="false">EDATE(A138,1)</f>
        <v>40756</v>
      </c>
      <c r="B139" s="95" t="n">
        <f aca="false">VLOOKUP(MONTH(A139),Volumes,3)</f>
        <v>10000</v>
      </c>
      <c r="C139" s="96"/>
      <c r="D139" s="97" t="n">
        <f aca="false">B139+C139</f>
        <v>10000</v>
      </c>
      <c r="E139" s="84" t="n">
        <f aca="false">IF(X139=0,0,IF(AND(X139=1,$H$3=1),D139*S139,IF($H$3=2,D139,"N/A")))</f>
        <v>0</v>
      </c>
      <c r="F139" s="84" t="n">
        <f aca="false">E139*W139</f>
        <v>0</v>
      </c>
      <c r="G139" s="32" t="n">
        <f aca="false">VLOOKUP($A139,Table,MATCH(G$4,Curves,0))</f>
        <v>3.239</v>
      </c>
      <c r="H139" s="98" t="n">
        <f aca="false">G139</f>
        <v>3.239</v>
      </c>
      <c r="I139" s="99" t="n">
        <f aca="false">H139</f>
        <v>3.239</v>
      </c>
      <c r="J139" s="32" t="n">
        <f aca="false">VLOOKUP($A139,Table,MATCH(J$4,Curves,0))</f>
        <v>0.013</v>
      </c>
      <c r="K139" s="98" t="n">
        <f aca="false">J139</f>
        <v>0.013</v>
      </c>
      <c r="L139" s="99" t="n">
        <f aca="false">K139</f>
        <v>0.013</v>
      </c>
      <c r="M139" s="32" t="n">
        <f aca="false">VLOOKUP($A139,Table,MATCH(M$4,Curves,0))</f>
        <v>0.01</v>
      </c>
      <c r="N139" s="98" t="n">
        <f aca="false">VLOOKUP($A139,Table,MATCH(N$4,Curves,0))</f>
        <v>0.0225</v>
      </c>
      <c r="O139" s="99" t="n">
        <f aca="false">N139</f>
        <v>0.0225</v>
      </c>
      <c r="P139" s="100"/>
      <c r="Q139" s="99" t="n">
        <f aca="false">O139+L139+I139</f>
        <v>3.2745</v>
      </c>
      <c r="R139" s="100"/>
      <c r="S139" s="35" t="n">
        <f aca="false">A140-A139</f>
        <v>31</v>
      </c>
      <c r="T139" s="101" t="n">
        <f aca="false">CHOOSE(F$3,A140+24,A139)</f>
        <v>40811</v>
      </c>
      <c r="U139" s="35" t="n">
        <f aca="false">T139-C$3</f>
        <v>4037</v>
      </c>
      <c r="V139" s="32" t="n">
        <f aca="false">VLOOKUP($A139,Table,MATCH(V$4,Curves,0))</f>
        <v>0.07060630384647</v>
      </c>
      <c r="W139" s="102" t="n">
        <f aca="false">1/(1+CHOOSE(F$3,(V140+($K$3/10000))/2,(V139+($K$3/10000))/2))^(2*U139/365.25)</f>
        <v>0.464416490649743</v>
      </c>
      <c r="X139" s="35" t="n">
        <f aca="false">IF(AND(mthbeg&lt;=A139,mthend&gt;=A139),1,0)</f>
        <v>0</v>
      </c>
      <c r="Y139" s="35" t="n">
        <f aca="false">S139*X139</f>
        <v>0</v>
      </c>
      <c r="AA139" s="89" t="n">
        <f aca="false">F139*G139</f>
        <v>0</v>
      </c>
      <c r="AB139" s="89" t="n">
        <f aca="false">$F139*H139</f>
        <v>0</v>
      </c>
      <c r="AC139" s="89" t="n">
        <f aca="false">$F139*I139</f>
        <v>0</v>
      </c>
      <c r="AD139" s="89" t="n">
        <f aca="false">$F139*J139</f>
        <v>0</v>
      </c>
      <c r="AE139" s="89" t="n">
        <f aca="false">$F139*K139</f>
        <v>0</v>
      </c>
      <c r="AF139" s="89" t="n">
        <f aca="false">$F139*L139</f>
        <v>0</v>
      </c>
      <c r="AG139" s="89" t="n">
        <f aca="false">$F139*M139</f>
        <v>0</v>
      </c>
      <c r="AH139" s="89" t="n">
        <f aca="false">$F139*N139</f>
        <v>0</v>
      </c>
      <c r="AI139" s="89" t="n">
        <f aca="false">F139*O139</f>
        <v>0</v>
      </c>
      <c r="AJ139" s="93"/>
      <c r="AK139" s="89" t="n">
        <f aca="false">CHOOSE($G$3,AB139-AC139,AC139-AB139)</f>
        <v>0</v>
      </c>
      <c r="AL139" s="89" t="n">
        <f aca="false">CHOOSE($G$3,AE139-AF139,AF139-AE139)</f>
        <v>0</v>
      </c>
      <c r="AM139" s="89" t="n">
        <f aca="false">CHOOSE($G$3,AH139-AI139,AI139-AH139)</f>
        <v>0</v>
      </c>
      <c r="AN139" s="103" t="n">
        <f aca="false">SUM(AK139:AM139)</f>
        <v>0</v>
      </c>
      <c r="AP139" s="89" t="n">
        <f aca="false">CHOOSE($G$3,AA139-AB139,AB139-AA139)</f>
        <v>0</v>
      </c>
      <c r="AQ139" s="89" t="n">
        <f aca="false">CHOOSE($G$3,AD139-AE139,AE139-AD139)</f>
        <v>0</v>
      </c>
      <c r="AR139" s="89" t="n">
        <f aca="false">CHOOSE($G$3,AG139-AH139,AH139-AG139)</f>
        <v>0</v>
      </c>
      <c r="AS139" s="103" t="n">
        <f aca="false">AP139+AQ139+AR139</f>
        <v>0</v>
      </c>
      <c r="AT139" s="103"/>
      <c r="AU139" s="90" t="n">
        <f aca="false">AS139+AN139</f>
        <v>0</v>
      </c>
      <c r="AW139" s="90" t="n">
        <f aca="false">AI139+AF139+AC139</f>
        <v>0</v>
      </c>
      <c r="AX139" s="104"/>
    </row>
    <row r="140" customFormat="false" ht="12.75" hidden="false" customHeight="false" outlineLevel="0" collapsed="false">
      <c r="A140" s="94" t="n">
        <f aca="false">EDATE(A139,1)</f>
        <v>40787</v>
      </c>
      <c r="B140" s="95" t="n">
        <f aca="false">VLOOKUP(MONTH(A140),Volumes,3)</f>
        <v>10000</v>
      </c>
      <c r="C140" s="96"/>
      <c r="D140" s="97" t="n">
        <f aca="false">B140+C140</f>
        <v>10000</v>
      </c>
      <c r="E140" s="84" t="n">
        <f aca="false">IF(X140=0,0,IF(AND(X140=1,$H$3=1),D140*S140,IF($H$3=2,D140,"N/A")))</f>
        <v>0</v>
      </c>
      <c r="F140" s="84" t="n">
        <f aca="false">E140*W140</f>
        <v>0</v>
      </c>
      <c r="G140" s="32" t="n">
        <f aca="false">VLOOKUP($A140,Table,MATCH(G$4,Curves,0))</f>
        <v>3.258</v>
      </c>
      <c r="H140" s="98" t="n">
        <f aca="false">G140</f>
        <v>3.258</v>
      </c>
      <c r="I140" s="99" t="n">
        <f aca="false">H140</f>
        <v>3.258</v>
      </c>
      <c r="J140" s="32" t="n">
        <f aca="false">VLOOKUP($A140,Table,MATCH(J$4,Curves,0))</f>
        <v>0.013</v>
      </c>
      <c r="K140" s="98" t="n">
        <f aca="false">J140</f>
        <v>0.013</v>
      </c>
      <c r="L140" s="99" t="n">
        <f aca="false">K140</f>
        <v>0.013</v>
      </c>
      <c r="M140" s="32" t="n">
        <f aca="false">VLOOKUP($A140,Table,MATCH(M$4,Curves,0))</f>
        <v>0.01</v>
      </c>
      <c r="N140" s="98" t="n">
        <f aca="false">VLOOKUP($A140,Table,MATCH(N$4,Curves,0))</f>
        <v>0.0225</v>
      </c>
      <c r="O140" s="99" t="n">
        <f aca="false">N140</f>
        <v>0.0225</v>
      </c>
      <c r="P140" s="100"/>
      <c r="Q140" s="99" t="n">
        <f aca="false">O140+L140+I140</f>
        <v>3.2935</v>
      </c>
      <c r="R140" s="100"/>
      <c r="S140" s="35" t="n">
        <f aca="false">A141-A140</f>
        <v>30</v>
      </c>
      <c r="T140" s="101" t="n">
        <f aca="false">CHOOSE(F$3,A141+24,A140)</f>
        <v>40841</v>
      </c>
      <c r="U140" s="35" t="n">
        <f aca="false">T140-C$3</f>
        <v>4067</v>
      </c>
      <c r="V140" s="32" t="n">
        <f aca="false">VLOOKUP($A140,Table,MATCH(V$4,Curves,0))</f>
        <v>0.070610260238681</v>
      </c>
      <c r="W140" s="102" t="n">
        <f aca="false">1/(1+CHOOSE(F$3,(V141+($K$3/10000))/2,(V140+($K$3/10000))/2))^(2*U140/365.25)</f>
        <v>0.461758025549982</v>
      </c>
      <c r="X140" s="35" t="n">
        <f aca="false">IF(AND(mthbeg&lt;=A140,mthend&gt;=A140),1,0)</f>
        <v>0</v>
      </c>
      <c r="Y140" s="35" t="n">
        <f aca="false">S140*X140</f>
        <v>0</v>
      </c>
      <c r="AA140" s="89" t="n">
        <f aca="false">F140*G140</f>
        <v>0</v>
      </c>
      <c r="AB140" s="89" t="n">
        <f aca="false">$F140*H140</f>
        <v>0</v>
      </c>
      <c r="AC140" s="89" t="n">
        <f aca="false">$F140*I140</f>
        <v>0</v>
      </c>
      <c r="AD140" s="89" t="n">
        <f aca="false">$F140*J140</f>
        <v>0</v>
      </c>
      <c r="AE140" s="89" t="n">
        <f aca="false">$F140*K140</f>
        <v>0</v>
      </c>
      <c r="AF140" s="89" t="n">
        <f aca="false">$F140*L140</f>
        <v>0</v>
      </c>
      <c r="AG140" s="89" t="n">
        <f aca="false">$F140*M140</f>
        <v>0</v>
      </c>
      <c r="AH140" s="89" t="n">
        <f aca="false">$F140*N140</f>
        <v>0</v>
      </c>
      <c r="AI140" s="89" t="n">
        <f aca="false">F140*O140</f>
        <v>0</v>
      </c>
      <c r="AJ140" s="93"/>
      <c r="AK140" s="89" t="n">
        <f aca="false">CHOOSE($G$3,AB140-AC140,AC140-AB140)</f>
        <v>0</v>
      </c>
      <c r="AL140" s="89" t="n">
        <f aca="false">CHOOSE($G$3,AE140-AF140,AF140-AE140)</f>
        <v>0</v>
      </c>
      <c r="AM140" s="89" t="n">
        <f aca="false">CHOOSE($G$3,AH140-AI140,AI140-AH140)</f>
        <v>0</v>
      </c>
      <c r="AN140" s="103" t="n">
        <f aca="false">SUM(AK140:AM140)</f>
        <v>0</v>
      </c>
      <c r="AP140" s="89" t="n">
        <f aca="false">CHOOSE($G$3,AA140-AB140,AB140-AA140)</f>
        <v>0</v>
      </c>
      <c r="AQ140" s="89" t="n">
        <f aca="false">CHOOSE($G$3,AD140-AE140,AE140-AD140)</f>
        <v>0</v>
      </c>
      <c r="AR140" s="89" t="n">
        <f aca="false">CHOOSE($G$3,AG140-AH140,AH140-AG140)</f>
        <v>0</v>
      </c>
      <c r="AS140" s="103" t="n">
        <f aca="false">AP140+AQ140+AR140</f>
        <v>0</v>
      </c>
      <c r="AT140" s="103"/>
      <c r="AU140" s="90" t="n">
        <f aca="false">AS140+AN140</f>
        <v>0</v>
      </c>
      <c r="AW140" s="90" t="n">
        <f aca="false">AI140+AF140+AC140</f>
        <v>0</v>
      </c>
      <c r="AX140" s="104"/>
    </row>
    <row r="141" customFormat="false" ht="12.75" hidden="false" customHeight="false" outlineLevel="0" collapsed="false">
      <c r="A141" s="94" t="n">
        <f aca="false">EDATE(A140,1)</f>
        <v>40817</v>
      </c>
      <c r="B141" s="95" t="n">
        <f aca="false">VLOOKUP(MONTH(A141),Volumes,3)</f>
        <v>10000</v>
      </c>
      <c r="C141" s="96"/>
      <c r="D141" s="97" t="n">
        <f aca="false">B141+C141</f>
        <v>10000</v>
      </c>
      <c r="E141" s="84" t="n">
        <f aca="false">IF(X141=0,0,IF(AND(X141=1,$H$3=1),D141*S141,IF($H$3=2,D141,"N/A")))</f>
        <v>0</v>
      </c>
      <c r="F141" s="84" t="n">
        <f aca="false">E141*W141</f>
        <v>0</v>
      </c>
      <c r="G141" s="32" t="n">
        <f aca="false">VLOOKUP($A141,Table,MATCH(G$4,Curves,0))</f>
        <v>3.265</v>
      </c>
      <c r="H141" s="98" t="n">
        <f aca="false">G141</f>
        <v>3.265</v>
      </c>
      <c r="I141" s="99" t="n">
        <f aca="false">H141</f>
        <v>3.265</v>
      </c>
      <c r="J141" s="32" t="n">
        <f aca="false">VLOOKUP($A141,Table,MATCH(J$4,Curves,0))</f>
        <v>0.013</v>
      </c>
      <c r="K141" s="98" t="n">
        <f aca="false">J141</f>
        <v>0.013</v>
      </c>
      <c r="L141" s="99" t="n">
        <f aca="false">K141</f>
        <v>0.013</v>
      </c>
      <c r="M141" s="32" t="n">
        <f aca="false">VLOOKUP($A141,Table,MATCH(M$4,Curves,0))</f>
        <v>0.01</v>
      </c>
      <c r="N141" s="98" t="n">
        <f aca="false">VLOOKUP($A141,Table,MATCH(N$4,Curves,0))</f>
        <v>0.0225</v>
      </c>
      <c r="O141" s="99" t="n">
        <f aca="false">N141</f>
        <v>0.0225</v>
      </c>
      <c r="P141" s="100"/>
      <c r="Q141" s="99" t="n">
        <f aca="false">O141+L141+I141</f>
        <v>3.3005</v>
      </c>
      <c r="R141" s="100"/>
      <c r="S141" s="35" t="n">
        <f aca="false">A142-A141</f>
        <v>31</v>
      </c>
      <c r="T141" s="101" t="n">
        <f aca="false">CHOOSE(F$3,A142+24,A141)</f>
        <v>40872</v>
      </c>
      <c r="U141" s="35" t="n">
        <f aca="false">T141-C$3</f>
        <v>4098</v>
      </c>
      <c r="V141" s="32" t="n">
        <f aca="false">VLOOKUP($A141,Table,MATCH(V$4,Curves,0))</f>
        <v>0.070614089005342</v>
      </c>
      <c r="W141" s="102" t="n">
        <f aca="false">1/(1+CHOOSE(F$3,(V142+($K$3/10000))/2,(V141+($K$3/10000))/2))^(2*U141/365.25)</f>
        <v>0.459026638239192</v>
      </c>
      <c r="X141" s="35" t="n">
        <f aca="false">IF(AND(mthbeg&lt;=A141,mthend&gt;=A141),1,0)</f>
        <v>0</v>
      </c>
      <c r="Y141" s="35" t="n">
        <f aca="false">S141*X141</f>
        <v>0</v>
      </c>
      <c r="AA141" s="89" t="n">
        <f aca="false">F141*G141</f>
        <v>0</v>
      </c>
      <c r="AB141" s="89" t="n">
        <f aca="false">$F141*H141</f>
        <v>0</v>
      </c>
      <c r="AC141" s="89" t="n">
        <f aca="false">$F141*I141</f>
        <v>0</v>
      </c>
      <c r="AD141" s="89" t="n">
        <f aca="false">$F141*J141</f>
        <v>0</v>
      </c>
      <c r="AE141" s="89" t="n">
        <f aca="false">$F141*K141</f>
        <v>0</v>
      </c>
      <c r="AF141" s="89" t="n">
        <f aca="false">$F141*L141</f>
        <v>0</v>
      </c>
      <c r="AG141" s="89" t="n">
        <f aca="false">$F141*M141</f>
        <v>0</v>
      </c>
      <c r="AH141" s="89" t="n">
        <f aca="false">$F141*N141</f>
        <v>0</v>
      </c>
      <c r="AI141" s="89" t="n">
        <f aca="false">F141*O141</f>
        <v>0</v>
      </c>
      <c r="AJ141" s="93"/>
      <c r="AK141" s="89" t="n">
        <f aca="false">CHOOSE($G$3,AB141-AC141,AC141-AB141)</f>
        <v>0</v>
      </c>
      <c r="AL141" s="89" t="n">
        <f aca="false">CHOOSE($G$3,AE141-AF141,AF141-AE141)</f>
        <v>0</v>
      </c>
      <c r="AM141" s="89" t="n">
        <f aca="false">CHOOSE($G$3,AH141-AI141,AI141-AH141)</f>
        <v>0</v>
      </c>
      <c r="AN141" s="103" t="n">
        <f aca="false">SUM(AK141:AM141)</f>
        <v>0</v>
      </c>
      <c r="AP141" s="89" t="n">
        <f aca="false">CHOOSE($G$3,AA141-AB141,AB141-AA141)</f>
        <v>0</v>
      </c>
      <c r="AQ141" s="89" t="n">
        <f aca="false">CHOOSE($G$3,AD141-AE141,AE141-AD141)</f>
        <v>0</v>
      </c>
      <c r="AR141" s="89" t="n">
        <f aca="false">CHOOSE($G$3,AG141-AH141,AH141-AG141)</f>
        <v>0</v>
      </c>
      <c r="AS141" s="103" t="n">
        <f aca="false">AP141+AQ141+AR141</f>
        <v>0</v>
      </c>
      <c r="AT141" s="103"/>
      <c r="AU141" s="90" t="n">
        <f aca="false">AS141+AN141</f>
        <v>0</v>
      </c>
      <c r="AW141" s="90" t="n">
        <f aca="false">AI141+AF141+AC141</f>
        <v>0</v>
      </c>
      <c r="AX141" s="104"/>
    </row>
    <row r="142" customFormat="false" ht="12.75" hidden="false" customHeight="false" outlineLevel="0" collapsed="false">
      <c r="A142" s="94" t="n">
        <f aca="false">EDATE(A141,1)</f>
        <v>40848</v>
      </c>
      <c r="B142" s="95" t="n">
        <f aca="false">VLOOKUP(MONTH(A142),Volumes,3)</f>
        <v>10000</v>
      </c>
      <c r="C142" s="96"/>
      <c r="D142" s="97" t="n">
        <f aca="false">B142+C142</f>
        <v>10000</v>
      </c>
      <c r="E142" s="84" t="n">
        <f aca="false">IF(X142=0,0,IF(AND(X142=1,$H$3=1),D142*S142,IF($H$3=2,D142,"N/A")))</f>
        <v>0</v>
      </c>
      <c r="F142" s="84" t="n">
        <f aca="false">E142*W142</f>
        <v>0</v>
      </c>
      <c r="G142" s="32" t="n">
        <f aca="false">VLOOKUP($A142,Table,MATCH(G$4,Curves,0))</f>
        <v>3.317</v>
      </c>
      <c r="H142" s="98" t="n">
        <f aca="false">G142</f>
        <v>3.317</v>
      </c>
      <c r="I142" s="99" t="n">
        <f aca="false">H142</f>
        <v>3.317</v>
      </c>
      <c r="J142" s="32" t="n">
        <f aca="false">VLOOKUP($A142,Table,MATCH(J$4,Curves,0))</f>
        <v>0.0025</v>
      </c>
      <c r="K142" s="98" t="n">
        <f aca="false">J142</f>
        <v>0.0025</v>
      </c>
      <c r="L142" s="99" t="n">
        <f aca="false">K142</f>
        <v>0.0025</v>
      </c>
      <c r="M142" s="32" t="n">
        <f aca="false">VLOOKUP($A142,Table,MATCH(M$4,Curves,0))</f>
        <v>0.01</v>
      </c>
      <c r="N142" s="98" t="n">
        <f aca="false">VLOOKUP($A142,Table,MATCH(N$4,Curves,0))</f>
        <v>0.0225</v>
      </c>
      <c r="O142" s="99" t="n">
        <f aca="false">N142</f>
        <v>0.0225</v>
      </c>
      <c r="P142" s="100"/>
      <c r="Q142" s="99" t="n">
        <f aca="false">O142+L142+I142</f>
        <v>3.342</v>
      </c>
      <c r="R142" s="100"/>
      <c r="S142" s="35" t="n">
        <f aca="false">A143-A142</f>
        <v>30</v>
      </c>
      <c r="T142" s="101" t="n">
        <f aca="false">CHOOSE(F$3,A143+24,A142)</f>
        <v>40902</v>
      </c>
      <c r="U142" s="35" t="n">
        <f aca="false">T142-C$3</f>
        <v>4128</v>
      </c>
      <c r="V142" s="32" t="n">
        <f aca="false">VLOOKUP($A142,Table,MATCH(V$4,Curves,0))</f>
        <v>0.070618045397563</v>
      </c>
      <c r="W142" s="102" t="n">
        <f aca="false">1/(1+CHOOSE(F$3,(V143+($K$3/10000))/2,(V142+($K$3/10000))/2))^(2*U142/365.25)</f>
        <v>0.456398462637761</v>
      </c>
      <c r="X142" s="35" t="n">
        <f aca="false">IF(AND(mthbeg&lt;=A142,mthend&gt;=A142),1,0)</f>
        <v>0</v>
      </c>
      <c r="Y142" s="35" t="n">
        <f aca="false">S142*X142</f>
        <v>0</v>
      </c>
      <c r="AA142" s="89" t="n">
        <f aca="false">F142*G142</f>
        <v>0</v>
      </c>
      <c r="AB142" s="89" t="n">
        <f aca="false">$F142*H142</f>
        <v>0</v>
      </c>
      <c r="AC142" s="89" t="n">
        <f aca="false">$F142*I142</f>
        <v>0</v>
      </c>
      <c r="AD142" s="89" t="n">
        <f aca="false">$F142*J142</f>
        <v>0</v>
      </c>
      <c r="AE142" s="89" t="n">
        <f aca="false">$F142*K142</f>
        <v>0</v>
      </c>
      <c r="AF142" s="89" t="n">
        <f aca="false">$F142*L142</f>
        <v>0</v>
      </c>
      <c r="AG142" s="89" t="n">
        <f aca="false">$F142*M142</f>
        <v>0</v>
      </c>
      <c r="AH142" s="89" t="n">
        <f aca="false">$F142*N142</f>
        <v>0</v>
      </c>
      <c r="AI142" s="89" t="n">
        <f aca="false">F142*O142</f>
        <v>0</v>
      </c>
      <c r="AJ142" s="93"/>
      <c r="AK142" s="89" t="n">
        <f aca="false">CHOOSE($G$3,AB142-AC142,AC142-AB142)</f>
        <v>0</v>
      </c>
      <c r="AL142" s="89" t="n">
        <f aca="false">CHOOSE($G$3,AE142-AF142,AF142-AE142)</f>
        <v>0</v>
      </c>
      <c r="AM142" s="89" t="n">
        <f aca="false">CHOOSE($G$3,AH142-AI142,AI142-AH142)</f>
        <v>0</v>
      </c>
      <c r="AN142" s="103" t="n">
        <f aca="false">SUM(AK142:AM142)</f>
        <v>0</v>
      </c>
      <c r="AP142" s="89" t="n">
        <f aca="false">CHOOSE($G$3,AA142-AB142,AB142-AA142)</f>
        <v>0</v>
      </c>
      <c r="AQ142" s="89" t="n">
        <f aca="false">CHOOSE($G$3,AD142-AE142,AE142-AD142)</f>
        <v>0</v>
      </c>
      <c r="AR142" s="89" t="n">
        <f aca="false">CHOOSE($G$3,AG142-AH142,AH142-AG142)</f>
        <v>0</v>
      </c>
      <c r="AS142" s="103" t="n">
        <f aca="false">AP142+AQ142+AR142</f>
        <v>0</v>
      </c>
      <c r="AT142" s="103"/>
      <c r="AU142" s="90" t="n">
        <f aca="false">AS142+AN142</f>
        <v>0</v>
      </c>
      <c r="AW142" s="90" t="n">
        <f aca="false">AI142+AF142+AC142</f>
        <v>0</v>
      </c>
      <c r="AX142" s="104"/>
    </row>
    <row r="143" customFormat="false" ht="12.75" hidden="false" customHeight="false" outlineLevel="0" collapsed="false">
      <c r="A143" s="94" t="n">
        <f aca="false">EDATE(A142,1)</f>
        <v>40878</v>
      </c>
      <c r="B143" s="95" t="n">
        <f aca="false">VLOOKUP(MONTH(A143),Volumes,3)</f>
        <v>10000</v>
      </c>
      <c r="C143" s="96"/>
      <c r="D143" s="97" t="n">
        <f aca="false">B143+C143</f>
        <v>10000</v>
      </c>
      <c r="E143" s="84" t="n">
        <f aca="false">IF(X143=0,0,IF(AND(X143=1,$H$3=1),D143*S143,IF($H$3=2,D143,"N/A")))</f>
        <v>0</v>
      </c>
      <c r="F143" s="84" t="n">
        <f aca="false">E143*W143</f>
        <v>0</v>
      </c>
      <c r="G143" s="32" t="n">
        <f aca="false">VLOOKUP($A143,Table,MATCH(G$4,Curves,0))</f>
        <v>3.379</v>
      </c>
      <c r="H143" s="98" t="n">
        <f aca="false">G143</f>
        <v>3.379</v>
      </c>
      <c r="I143" s="99" t="n">
        <f aca="false">H143</f>
        <v>3.379</v>
      </c>
      <c r="J143" s="32" t="n">
        <f aca="false">VLOOKUP($A143,Table,MATCH(J$4,Curves,0))</f>
        <v>0.0025</v>
      </c>
      <c r="K143" s="98" t="n">
        <f aca="false">J143</f>
        <v>0.0025</v>
      </c>
      <c r="L143" s="99" t="n">
        <f aca="false">K143</f>
        <v>0.0025</v>
      </c>
      <c r="M143" s="32" t="n">
        <f aca="false">VLOOKUP($A143,Table,MATCH(M$4,Curves,0))</f>
        <v>0.01</v>
      </c>
      <c r="N143" s="98" t="n">
        <f aca="false">VLOOKUP($A143,Table,MATCH(N$4,Curves,0))</f>
        <v>0.0225</v>
      </c>
      <c r="O143" s="99" t="n">
        <f aca="false">N143</f>
        <v>0.0225</v>
      </c>
      <c r="P143" s="100"/>
      <c r="Q143" s="99" t="n">
        <f aca="false">O143+L143+I143</f>
        <v>3.404</v>
      </c>
      <c r="R143" s="100"/>
      <c r="S143" s="35" t="n">
        <f aca="false">A144-A143</f>
        <v>31</v>
      </c>
      <c r="T143" s="101" t="n">
        <f aca="false">CHOOSE(F$3,A144+24,A143)</f>
        <v>40933</v>
      </c>
      <c r="U143" s="35" t="n">
        <f aca="false">T143-C$3</f>
        <v>4159</v>
      </c>
      <c r="V143" s="32" t="n">
        <f aca="false">VLOOKUP($A143,Table,MATCH(V$4,Curves,0))</f>
        <v>0.070621874164233</v>
      </c>
      <c r="W143" s="102" t="n">
        <f aca="false">1/(1+CHOOSE(F$3,(V144+($K$3/10000))/2,(V143+($K$3/10000))/2))^(2*U143/365.25)</f>
        <v>0.453698199126778</v>
      </c>
      <c r="X143" s="35" t="n">
        <f aca="false">IF(AND(mthbeg&lt;=A143,mthend&gt;=A143),1,0)</f>
        <v>0</v>
      </c>
      <c r="Y143" s="35" t="n">
        <f aca="false">S143*X143</f>
        <v>0</v>
      </c>
      <c r="AA143" s="89" t="n">
        <f aca="false">F143*G143</f>
        <v>0</v>
      </c>
      <c r="AB143" s="89" t="n">
        <f aca="false">$F143*H143</f>
        <v>0</v>
      </c>
      <c r="AC143" s="89" t="n">
        <f aca="false">$F143*I143</f>
        <v>0</v>
      </c>
      <c r="AD143" s="89" t="n">
        <f aca="false">$F143*J143</f>
        <v>0</v>
      </c>
      <c r="AE143" s="89" t="n">
        <f aca="false">$F143*K143</f>
        <v>0</v>
      </c>
      <c r="AF143" s="89" t="n">
        <f aca="false">$F143*L143</f>
        <v>0</v>
      </c>
      <c r="AG143" s="89" t="n">
        <f aca="false">$F143*M143</f>
        <v>0</v>
      </c>
      <c r="AH143" s="89" t="n">
        <f aca="false">$F143*N143</f>
        <v>0</v>
      </c>
      <c r="AI143" s="89" t="n">
        <f aca="false">F143*O143</f>
        <v>0</v>
      </c>
      <c r="AJ143" s="93"/>
      <c r="AK143" s="89" t="n">
        <f aca="false">CHOOSE($G$3,AB143-AC143,AC143-AB143)</f>
        <v>0</v>
      </c>
      <c r="AL143" s="89" t="n">
        <f aca="false">CHOOSE($G$3,AE143-AF143,AF143-AE143)</f>
        <v>0</v>
      </c>
      <c r="AM143" s="89" t="n">
        <f aca="false">CHOOSE($G$3,AH143-AI143,AI143-AH143)</f>
        <v>0</v>
      </c>
      <c r="AN143" s="103" t="n">
        <f aca="false">SUM(AK143:AM143)</f>
        <v>0</v>
      </c>
      <c r="AP143" s="89" t="n">
        <f aca="false">CHOOSE($G$3,AA143-AB143,AB143-AA143)</f>
        <v>0</v>
      </c>
      <c r="AQ143" s="89" t="n">
        <f aca="false">CHOOSE($G$3,AD143-AE143,AE143-AD143)</f>
        <v>0</v>
      </c>
      <c r="AR143" s="89" t="n">
        <f aca="false">CHOOSE($G$3,AG143-AH143,AH143-AG143)</f>
        <v>0</v>
      </c>
      <c r="AS143" s="103" t="n">
        <f aca="false">AP143+AQ143+AR143</f>
        <v>0</v>
      </c>
      <c r="AT143" s="103"/>
      <c r="AU143" s="90" t="n">
        <f aca="false">AS143+AN143</f>
        <v>0</v>
      </c>
      <c r="AW143" s="90" t="n">
        <f aca="false">AI143+AF143+AC143</f>
        <v>0</v>
      </c>
      <c r="AX143" s="104"/>
    </row>
    <row r="144" customFormat="false" ht="12.75" hidden="false" customHeight="false" outlineLevel="0" collapsed="false">
      <c r="A144" s="94" t="n">
        <f aca="false">EDATE(A143,1)</f>
        <v>40909</v>
      </c>
      <c r="B144" s="95" t="n">
        <f aca="false">VLOOKUP(MONTH(A144),Volumes,3)</f>
        <v>10000</v>
      </c>
      <c r="C144" s="96"/>
      <c r="D144" s="97" t="n">
        <f aca="false">B144+C144</f>
        <v>10000</v>
      </c>
      <c r="E144" s="84" t="n">
        <f aca="false">IF(X144=0,0,IF(AND(X144=1,$H$3=1),D144*S144,IF($H$3=2,D144,"N/A")))</f>
        <v>0</v>
      </c>
      <c r="F144" s="84" t="n">
        <f aca="false">E144*W144</f>
        <v>0</v>
      </c>
      <c r="G144" s="32" t="n">
        <f aca="false">VLOOKUP($A144,Table,MATCH(G$4,Curves,0))</f>
        <v>3.58</v>
      </c>
      <c r="H144" s="98" t="n">
        <f aca="false">G144</f>
        <v>3.58</v>
      </c>
      <c r="I144" s="99" t="n">
        <f aca="false">H144</f>
        <v>3.58</v>
      </c>
      <c r="J144" s="32" t="n">
        <f aca="false">VLOOKUP($A144,Table,MATCH(J$4,Curves,0))</f>
        <v>0.0025</v>
      </c>
      <c r="K144" s="98" t="n">
        <f aca="false">J144</f>
        <v>0.0025</v>
      </c>
      <c r="L144" s="99" t="n">
        <f aca="false">K144</f>
        <v>0.0025</v>
      </c>
      <c r="M144" s="32" t="n">
        <f aca="false">VLOOKUP($A144,Table,MATCH(M$4,Curves,0))</f>
        <v>0.01</v>
      </c>
      <c r="N144" s="98" t="n">
        <f aca="false">VLOOKUP($A144,Table,MATCH(N$4,Curves,0))</f>
        <v>0.0225</v>
      </c>
      <c r="O144" s="99" t="n">
        <f aca="false">N144</f>
        <v>0.0225</v>
      </c>
      <c r="P144" s="100"/>
      <c r="Q144" s="99" t="n">
        <f aca="false">O144+L144+I144</f>
        <v>3.605</v>
      </c>
      <c r="R144" s="100"/>
      <c r="S144" s="35" t="n">
        <f aca="false">A145-A144</f>
        <v>31</v>
      </c>
      <c r="T144" s="101" t="n">
        <f aca="false">CHOOSE(F$3,A145+24,A144)</f>
        <v>40964</v>
      </c>
      <c r="U144" s="35" t="n">
        <f aca="false">T144-C$3</f>
        <v>4190</v>
      </c>
      <c r="V144" s="32" t="n">
        <f aca="false">VLOOKUP($A144,Table,MATCH(V$4,Curves,0))</f>
        <v>0.070625830556465</v>
      </c>
      <c r="W144" s="102" t="n">
        <f aca="false">1/(1+CHOOSE(F$3,(V145+($K$3/10000))/2,(V144+($K$3/10000))/2))^(2*U144/365.25)</f>
        <v>0.45101361909317</v>
      </c>
      <c r="X144" s="35" t="n">
        <f aca="false">IF(AND(mthbeg&lt;=A144,mthend&gt;=A144),1,0)</f>
        <v>0</v>
      </c>
      <c r="Y144" s="35" t="n">
        <f aca="false">S144*X144</f>
        <v>0</v>
      </c>
      <c r="AA144" s="89" t="n">
        <f aca="false">F144*G144</f>
        <v>0</v>
      </c>
      <c r="AB144" s="89" t="n">
        <f aca="false">$F144*H144</f>
        <v>0</v>
      </c>
      <c r="AC144" s="89" t="n">
        <f aca="false">$F144*I144</f>
        <v>0</v>
      </c>
      <c r="AD144" s="89" t="n">
        <f aca="false">$F144*J144</f>
        <v>0</v>
      </c>
      <c r="AE144" s="89" t="n">
        <f aca="false">$F144*K144</f>
        <v>0</v>
      </c>
      <c r="AF144" s="89" t="n">
        <f aca="false">$F144*L144</f>
        <v>0</v>
      </c>
      <c r="AG144" s="89" t="n">
        <f aca="false">$F144*M144</f>
        <v>0</v>
      </c>
      <c r="AH144" s="89" t="n">
        <f aca="false">$F144*N144</f>
        <v>0</v>
      </c>
      <c r="AI144" s="89" t="n">
        <f aca="false">F144*O144</f>
        <v>0</v>
      </c>
      <c r="AJ144" s="93"/>
      <c r="AK144" s="89" t="n">
        <f aca="false">CHOOSE($G$3,AB144-AC144,AC144-AB144)</f>
        <v>0</v>
      </c>
      <c r="AL144" s="89" t="n">
        <f aca="false">CHOOSE($G$3,AE144-AF144,AF144-AE144)</f>
        <v>0</v>
      </c>
      <c r="AM144" s="89" t="n">
        <f aca="false">CHOOSE($G$3,AH144-AI144,AI144-AH144)</f>
        <v>0</v>
      </c>
      <c r="AN144" s="103" t="n">
        <f aca="false">SUM(AK144:AM144)</f>
        <v>0</v>
      </c>
      <c r="AP144" s="89" t="n">
        <f aca="false">CHOOSE($G$3,AA144-AB144,AB144-AA144)</f>
        <v>0</v>
      </c>
      <c r="AQ144" s="89" t="n">
        <f aca="false">CHOOSE($G$3,AD144-AE144,AE144-AD144)</f>
        <v>0</v>
      </c>
      <c r="AR144" s="89" t="n">
        <f aca="false">CHOOSE($G$3,AG144-AH144,AH144-AG144)</f>
        <v>0</v>
      </c>
      <c r="AS144" s="103" t="n">
        <f aca="false">AP144+AQ144+AR144</f>
        <v>0</v>
      </c>
      <c r="AT144" s="103"/>
      <c r="AU144" s="90" t="n">
        <f aca="false">AS144+AN144</f>
        <v>0</v>
      </c>
      <c r="AW144" s="90" t="n">
        <f aca="false">AI144+AF144+AC144</f>
        <v>0</v>
      </c>
      <c r="AX144" s="104"/>
    </row>
    <row r="145" customFormat="false" ht="12.75" hidden="false" customHeight="false" outlineLevel="0" collapsed="false">
      <c r="A145" s="94" t="n">
        <f aca="false">EDATE(A144,1)</f>
        <v>40940</v>
      </c>
      <c r="B145" s="95" t="n">
        <f aca="false">VLOOKUP(MONTH(A145),Volumes,3)</f>
        <v>10000</v>
      </c>
      <c r="C145" s="96"/>
      <c r="D145" s="97" t="n">
        <f aca="false">B145+C145</f>
        <v>10000</v>
      </c>
      <c r="E145" s="84" t="n">
        <f aca="false">IF(X145=0,0,IF(AND(X145=1,$H$3=1),D145*S145,IF($H$3=2,D145,"N/A")))</f>
        <v>0</v>
      </c>
      <c r="F145" s="84" t="n">
        <f aca="false">E145*W145</f>
        <v>0</v>
      </c>
      <c r="G145" s="32" t="n">
        <f aca="false">VLOOKUP($A145,Table,MATCH(G$4,Curves,0))</f>
        <v>3.486</v>
      </c>
      <c r="H145" s="98" t="n">
        <f aca="false">G145</f>
        <v>3.486</v>
      </c>
      <c r="I145" s="99" t="n">
        <f aca="false">H145</f>
        <v>3.486</v>
      </c>
      <c r="J145" s="32" t="n">
        <f aca="false">VLOOKUP($A145,Table,MATCH(J$4,Curves,0))</f>
        <v>0.0025</v>
      </c>
      <c r="K145" s="98" t="n">
        <f aca="false">J145</f>
        <v>0.0025</v>
      </c>
      <c r="L145" s="99" t="n">
        <f aca="false">K145</f>
        <v>0.0025</v>
      </c>
      <c r="M145" s="32" t="n">
        <f aca="false">VLOOKUP($A145,Table,MATCH(M$4,Curves,0))</f>
        <v>0.01</v>
      </c>
      <c r="N145" s="98" t="n">
        <f aca="false">VLOOKUP($A145,Table,MATCH(N$4,Curves,0))</f>
        <v>0.0225</v>
      </c>
      <c r="O145" s="99" t="n">
        <f aca="false">N145</f>
        <v>0.0225</v>
      </c>
      <c r="P145" s="100"/>
      <c r="Q145" s="99" t="n">
        <f aca="false">O145+L145+I145</f>
        <v>3.511</v>
      </c>
      <c r="R145" s="100"/>
      <c r="S145" s="35" t="n">
        <f aca="false">A146-A145</f>
        <v>29</v>
      </c>
      <c r="T145" s="101" t="n">
        <f aca="false">CHOOSE(F$3,A146+24,A145)</f>
        <v>40993</v>
      </c>
      <c r="U145" s="35" t="n">
        <f aca="false">T145-C$3</f>
        <v>4219</v>
      </c>
      <c r="V145" s="32" t="n">
        <f aca="false">VLOOKUP($A145,Table,MATCH(V$4,Curves,0))</f>
        <v>0.070629786948701</v>
      </c>
      <c r="W145" s="102" t="n">
        <f aca="false">1/(1+CHOOSE(F$3,(V146+($K$3/10000))/2,(V145+($K$3/10000))/2))^(2*U145/365.25)</f>
        <v>0.448516356995681</v>
      </c>
      <c r="X145" s="35" t="n">
        <f aca="false">IF(AND(mthbeg&lt;=A145,mthend&gt;=A145),1,0)</f>
        <v>0</v>
      </c>
      <c r="Y145" s="35" t="n">
        <f aca="false">S145*X145</f>
        <v>0</v>
      </c>
      <c r="AA145" s="89" t="n">
        <f aca="false">F145*G145</f>
        <v>0</v>
      </c>
      <c r="AB145" s="89" t="n">
        <f aca="false">$F145*H145</f>
        <v>0</v>
      </c>
      <c r="AC145" s="89" t="n">
        <f aca="false">$F145*I145</f>
        <v>0</v>
      </c>
      <c r="AD145" s="89" t="n">
        <f aca="false">$F145*J145</f>
        <v>0</v>
      </c>
      <c r="AE145" s="89" t="n">
        <f aca="false">$F145*K145</f>
        <v>0</v>
      </c>
      <c r="AF145" s="89" t="n">
        <f aca="false">$F145*L145</f>
        <v>0</v>
      </c>
      <c r="AG145" s="89" t="n">
        <f aca="false">$F145*M145</f>
        <v>0</v>
      </c>
      <c r="AH145" s="89" t="n">
        <f aca="false">$F145*N145</f>
        <v>0</v>
      </c>
      <c r="AI145" s="89" t="n">
        <f aca="false">F145*O145</f>
        <v>0</v>
      </c>
      <c r="AJ145" s="93"/>
      <c r="AK145" s="89" t="n">
        <f aca="false">CHOOSE($G$3,AB145-AC145,AC145-AB145)</f>
        <v>0</v>
      </c>
      <c r="AL145" s="89" t="n">
        <f aca="false">CHOOSE($G$3,AE145-AF145,AF145-AE145)</f>
        <v>0</v>
      </c>
      <c r="AM145" s="89" t="n">
        <f aca="false">CHOOSE($G$3,AH145-AI145,AI145-AH145)</f>
        <v>0</v>
      </c>
      <c r="AN145" s="103" t="n">
        <f aca="false">SUM(AK145:AM145)</f>
        <v>0</v>
      </c>
      <c r="AP145" s="89" t="n">
        <f aca="false">CHOOSE($G$3,AA145-AB145,AB145-AA145)</f>
        <v>0</v>
      </c>
      <c r="AQ145" s="89" t="n">
        <f aca="false">CHOOSE($G$3,AD145-AE145,AE145-AD145)</f>
        <v>0</v>
      </c>
      <c r="AR145" s="89" t="n">
        <f aca="false">CHOOSE($G$3,AG145-AH145,AH145-AG145)</f>
        <v>0</v>
      </c>
      <c r="AS145" s="103" t="n">
        <f aca="false">AP145+AQ145+AR145</f>
        <v>0</v>
      </c>
      <c r="AT145" s="103"/>
      <c r="AU145" s="90" t="n">
        <f aca="false">AS145+AN145</f>
        <v>0</v>
      </c>
      <c r="AW145" s="90" t="n">
        <f aca="false">AI145+AF145+AC145</f>
        <v>0</v>
      </c>
      <c r="AX145" s="104"/>
    </row>
    <row r="146" customFormat="false" ht="12.75" hidden="false" customHeight="false" outlineLevel="0" collapsed="false">
      <c r="A146" s="94" t="n">
        <f aca="false">EDATE(A145,1)</f>
        <v>40969</v>
      </c>
      <c r="B146" s="95" t="n">
        <f aca="false">VLOOKUP(MONTH(A146),Volumes,3)</f>
        <v>10000</v>
      </c>
      <c r="C146" s="96"/>
      <c r="D146" s="97" t="n">
        <f aca="false">B146+C146</f>
        <v>10000</v>
      </c>
      <c r="E146" s="84" t="n">
        <f aca="false">IF(X146=0,0,IF(AND(X146=1,$H$3=1),D146*S146,IF($H$3=2,D146,"N/A")))</f>
        <v>0</v>
      </c>
      <c r="F146" s="84" t="n">
        <f aca="false">E146*W146</f>
        <v>0</v>
      </c>
      <c r="G146" s="32" t="n">
        <f aca="false">VLOOKUP($A146,Table,MATCH(G$4,Curves,0))</f>
        <v>3.373</v>
      </c>
      <c r="H146" s="98" t="n">
        <f aca="false">G146</f>
        <v>3.373</v>
      </c>
      <c r="I146" s="99" t="n">
        <f aca="false">H146</f>
        <v>3.373</v>
      </c>
      <c r="J146" s="32" t="n">
        <f aca="false">VLOOKUP($A146,Table,MATCH(J$4,Curves,0))</f>
        <v>0.0025</v>
      </c>
      <c r="K146" s="98" t="n">
        <f aca="false">J146</f>
        <v>0.0025</v>
      </c>
      <c r="L146" s="99" t="n">
        <f aca="false">K146</f>
        <v>0.0025</v>
      </c>
      <c r="M146" s="32" t="n">
        <f aca="false">VLOOKUP($A146,Table,MATCH(M$4,Curves,0))</f>
        <v>0.01</v>
      </c>
      <c r="N146" s="98" t="n">
        <f aca="false">VLOOKUP($A146,Table,MATCH(N$4,Curves,0))</f>
        <v>0.0225</v>
      </c>
      <c r="O146" s="99" t="n">
        <f aca="false">N146</f>
        <v>0.0225</v>
      </c>
      <c r="P146" s="100"/>
      <c r="Q146" s="99" t="n">
        <f aca="false">O146+L146+I146</f>
        <v>3.398</v>
      </c>
      <c r="R146" s="100"/>
      <c r="S146" s="35" t="n">
        <f aca="false">A147-A146</f>
        <v>31</v>
      </c>
      <c r="T146" s="101" t="n">
        <f aca="false">CHOOSE(F$3,A147+24,A146)</f>
        <v>41024</v>
      </c>
      <c r="U146" s="35" t="n">
        <f aca="false">T146-C$3</f>
        <v>4250</v>
      </c>
      <c r="V146" s="32" t="n">
        <f aca="false">VLOOKUP($A146,Table,MATCH(V$4,Curves,0))</f>
        <v>0.07063348808983</v>
      </c>
      <c r="W146" s="102" t="n">
        <f aca="false">1/(1+CHOOSE(F$3,(V147+($K$3/10000))/2,(V146+($K$3/10000))/2))^(2*U146/365.25)</f>
        <v>0.445861878759293</v>
      </c>
      <c r="X146" s="35" t="n">
        <f aca="false">IF(AND(mthbeg&lt;=A146,mthend&gt;=A146),1,0)</f>
        <v>0</v>
      </c>
      <c r="Y146" s="35" t="n">
        <f aca="false">S146*X146</f>
        <v>0</v>
      </c>
      <c r="AA146" s="89" t="n">
        <f aca="false">F146*G146</f>
        <v>0</v>
      </c>
      <c r="AB146" s="89" t="n">
        <f aca="false">$F146*H146</f>
        <v>0</v>
      </c>
      <c r="AC146" s="89" t="n">
        <f aca="false">$F146*I146</f>
        <v>0</v>
      </c>
      <c r="AD146" s="89" t="n">
        <f aca="false">$F146*J146</f>
        <v>0</v>
      </c>
      <c r="AE146" s="89" t="n">
        <f aca="false">$F146*K146</f>
        <v>0</v>
      </c>
      <c r="AF146" s="89" t="n">
        <f aca="false">$F146*L146</f>
        <v>0</v>
      </c>
      <c r="AG146" s="89" t="n">
        <f aca="false">$F146*M146</f>
        <v>0</v>
      </c>
      <c r="AH146" s="89" t="n">
        <f aca="false">$F146*N146</f>
        <v>0</v>
      </c>
      <c r="AI146" s="89" t="n">
        <f aca="false">F146*O146</f>
        <v>0</v>
      </c>
      <c r="AJ146" s="93"/>
      <c r="AK146" s="89" t="n">
        <f aca="false">CHOOSE($G$3,AB146-AC146,AC146-AB146)</f>
        <v>0</v>
      </c>
      <c r="AL146" s="89" t="n">
        <f aca="false">CHOOSE($G$3,AE146-AF146,AF146-AE146)</f>
        <v>0</v>
      </c>
      <c r="AM146" s="89" t="n">
        <f aca="false">CHOOSE($G$3,AH146-AI146,AI146-AH146)</f>
        <v>0</v>
      </c>
      <c r="AN146" s="103" t="n">
        <f aca="false">SUM(AK146:AM146)</f>
        <v>0</v>
      </c>
      <c r="AP146" s="89" t="n">
        <f aca="false">CHOOSE($G$3,AA146-AB146,AB146-AA146)</f>
        <v>0</v>
      </c>
      <c r="AQ146" s="89" t="n">
        <f aca="false">CHOOSE($G$3,AD146-AE146,AE146-AD146)</f>
        <v>0</v>
      </c>
      <c r="AR146" s="89" t="n">
        <f aca="false">CHOOSE($G$3,AG146-AH146,AH146-AG146)</f>
        <v>0</v>
      </c>
      <c r="AS146" s="103" t="n">
        <f aca="false">AP146+AQ146+AR146</f>
        <v>0</v>
      </c>
      <c r="AT146" s="103"/>
      <c r="AU146" s="90" t="n">
        <f aca="false">AS146+AN146</f>
        <v>0</v>
      </c>
      <c r="AW146" s="90" t="n">
        <f aca="false">AI146+AF146+AC146</f>
        <v>0</v>
      </c>
      <c r="AX146" s="104"/>
    </row>
    <row r="147" customFormat="false" ht="12.75" hidden="false" customHeight="false" outlineLevel="0" collapsed="false">
      <c r="A147" s="94" t="n">
        <f aca="false">EDATE(A146,1)</f>
        <v>41000</v>
      </c>
      <c r="B147" s="95" t="n">
        <f aca="false">VLOOKUP(MONTH(A147),Volumes,3)</f>
        <v>10000</v>
      </c>
      <c r="C147" s="96"/>
      <c r="D147" s="97" t="n">
        <f aca="false">B147+C147</f>
        <v>10000</v>
      </c>
      <c r="E147" s="84" t="n">
        <f aca="false">IF(X147=0,0,IF(AND(X147=1,$H$3=1),D147*S147,IF($H$3=2,D147,"N/A")))</f>
        <v>0</v>
      </c>
      <c r="F147" s="84" t="n">
        <f aca="false">E147*W147</f>
        <v>0</v>
      </c>
      <c r="G147" s="32" t="n">
        <f aca="false">VLOOKUP($A147,Table,MATCH(G$4,Curves,0))</f>
        <v>3.26</v>
      </c>
      <c r="H147" s="98" t="n">
        <f aca="false">G147</f>
        <v>3.26</v>
      </c>
      <c r="I147" s="99" t="n">
        <f aca="false">H147</f>
        <v>3.26</v>
      </c>
      <c r="J147" s="32" t="n">
        <f aca="false">VLOOKUP($A147,Table,MATCH(J$4,Curves,0))</f>
        <v>0.015</v>
      </c>
      <c r="K147" s="98" t="n">
        <f aca="false">J147</f>
        <v>0.015</v>
      </c>
      <c r="L147" s="99" t="n">
        <f aca="false">K147</f>
        <v>0.015</v>
      </c>
      <c r="M147" s="32" t="n">
        <f aca="false">VLOOKUP($A147,Table,MATCH(M$4,Curves,0))</f>
        <v>0.01</v>
      </c>
      <c r="N147" s="98" t="n">
        <f aca="false">VLOOKUP($A147,Table,MATCH(N$4,Curves,0))</f>
        <v>0.0225</v>
      </c>
      <c r="O147" s="99" t="n">
        <f aca="false">N147</f>
        <v>0.0225</v>
      </c>
      <c r="P147" s="100"/>
      <c r="Q147" s="99" t="n">
        <f aca="false">O147+L147+I147</f>
        <v>3.2975</v>
      </c>
      <c r="R147" s="100"/>
      <c r="S147" s="35" t="n">
        <f aca="false">A148-A147</f>
        <v>30</v>
      </c>
      <c r="T147" s="101" t="n">
        <f aca="false">CHOOSE(F$3,A148+24,A147)</f>
        <v>41054</v>
      </c>
      <c r="U147" s="35" t="n">
        <f aca="false">T147-C$3</f>
        <v>4280</v>
      </c>
      <c r="V147" s="32" t="n">
        <f aca="false">VLOOKUP($A147,Table,MATCH(V$4,Curves,0))</f>
        <v>0.070637444482077</v>
      </c>
      <c r="W147" s="102" t="n">
        <f aca="false">1/(1+CHOOSE(F$3,(V148+($K$3/10000))/2,(V147+($K$3/10000))/2))^(2*U147/365.25)</f>
        <v>0.443307714190235</v>
      </c>
      <c r="X147" s="35" t="n">
        <f aca="false">IF(AND(mthbeg&lt;=A147,mthend&gt;=A147),1,0)</f>
        <v>0</v>
      </c>
      <c r="Y147" s="35" t="n">
        <f aca="false">S147*X147</f>
        <v>0</v>
      </c>
      <c r="AA147" s="89" t="n">
        <f aca="false">F147*G147</f>
        <v>0</v>
      </c>
      <c r="AB147" s="89" t="n">
        <f aca="false">$F147*H147</f>
        <v>0</v>
      </c>
      <c r="AC147" s="89" t="n">
        <f aca="false">$F147*I147</f>
        <v>0</v>
      </c>
      <c r="AD147" s="89" t="n">
        <f aca="false">$F147*J147</f>
        <v>0</v>
      </c>
      <c r="AE147" s="89" t="n">
        <f aca="false">$F147*K147</f>
        <v>0</v>
      </c>
      <c r="AF147" s="89" t="n">
        <f aca="false">$F147*L147</f>
        <v>0</v>
      </c>
      <c r="AG147" s="89" t="n">
        <f aca="false">$F147*M147</f>
        <v>0</v>
      </c>
      <c r="AH147" s="89" t="n">
        <f aca="false">$F147*N147</f>
        <v>0</v>
      </c>
      <c r="AI147" s="89" t="n">
        <f aca="false">F147*O147</f>
        <v>0</v>
      </c>
      <c r="AJ147" s="93"/>
      <c r="AK147" s="89" t="n">
        <f aca="false">CHOOSE($G$3,AB147-AC147,AC147-AB147)</f>
        <v>0</v>
      </c>
      <c r="AL147" s="89" t="n">
        <f aca="false">CHOOSE($G$3,AE147-AF147,AF147-AE147)</f>
        <v>0</v>
      </c>
      <c r="AM147" s="89" t="n">
        <f aca="false">CHOOSE($G$3,AH147-AI147,AI147-AH147)</f>
        <v>0</v>
      </c>
      <c r="AN147" s="103" t="n">
        <f aca="false">SUM(AK147:AM147)</f>
        <v>0</v>
      </c>
      <c r="AP147" s="89" t="n">
        <f aca="false">CHOOSE($G$3,AA147-AB147,AB147-AA147)</f>
        <v>0</v>
      </c>
      <c r="AQ147" s="89" t="n">
        <f aca="false">CHOOSE($G$3,AD147-AE147,AE147-AD147)</f>
        <v>0</v>
      </c>
      <c r="AR147" s="89" t="n">
        <f aca="false">CHOOSE($G$3,AG147-AH147,AH147-AG147)</f>
        <v>0</v>
      </c>
      <c r="AS147" s="103" t="n">
        <f aca="false">AP147+AQ147+AR147</f>
        <v>0</v>
      </c>
      <c r="AT147" s="103"/>
      <c r="AU147" s="90" t="n">
        <f aca="false">AS147+AN147</f>
        <v>0</v>
      </c>
      <c r="AW147" s="90" t="n">
        <f aca="false">AI147+AF147+AC147</f>
        <v>0</v>
      </c>
      <c r="AX147" s="104"/>
    </row>
    <row r="148" customFormat="false" ht="12.75" hidden="false" customHeight="false" outlineLevel="0" collapsed="false">
      <c r="A148" s="94" t="n">
        <f aca="false">EDATE(A147,1)</f>
        <v>41030</v>
      </c>
      <c r="B148" s="95" t="n">
        <f aca="false">VLOOKUP(MONTH(A148),Volumes,3)</f>
        <v>10000</v>
      </c>
      <c r="C148" s="96"/>
      <c r="D148" s="97" t="n">
        <f aca="false">B148+C148</f>
        <v>10000</v>
      </c>
      <c r="E148" s="84" t="n">
        <f aca="false">IF(X148=0,0,IF(AND(X148=1,$H$3=1),D148*S148,IF($H$3=2,D148,"N/A")))</f>
        <v>0</v>
      </c>
      <c r="F148" s="84" t="n">
        <f aca="false">E148*W148</f>
        <v>0</v>
      </c>
      <c r="G148" s="32" t="n">
        <f aca="false">VLOOKUP($A148,Table,MATCH(G$4,Curves,0))</f>
        <v>3.254</v>
      </c>
      <c r="H148" s="98" t="n">
        <f aca="false">G148</f>
        <v>3.254</v>
      </c>
      <c r="I148" s="99" t="n">
        <f aca="false">H148</f>
        <v>3.254</v>
      </c>
      <c r="J148" s="32" t="n">
        <f aca="false">VLOOKUP($A148,Table,MATCH(J$4,Curves,0))</f>
        <v>0.015</v>
      </c>
      <c r="K148" s="98" t="n">
        <f aca="false">J148</f>
        <v>0.015</v>
      </c>
      <c r="L148" s="99" t="n">
        <f aca="false">K148</f>
        <v>0.015</v>
      </c>
      <c r="M148" s="32" t="n">
        <f aca="false">VLOOKUP($A148,Table,MATCH(M$4,Curves,0))</f>
        <v>0.01</v>
      </c>
      <c r="N148" s="98" t="n">
        <f aca="false">VLOOKUP($A148,Table,MATCH(N$4,Curves,0))</f>
        <v>0.0225</v>
      </c>
      <c r="O148" s="99" t="n">
        <f aca="false">N148</f>
        <v>0.0225</v>
      </c>
      <c r="P148" s="100"/>
      <c r="Q148" s="99" t="n">
        <f aca="false">O148+L148+I148</f>
        <v>3.2915</v>
      </c>
      <c r="R148" s="100"/>
      <c r="S148" s="35" t="n">
        <f aca="false">A149-A148</f>
        <v>31</v>
      </c>
      <c r="T148" s="101" t="n">
        <f aca="false">CHOOSE(F$3,A149+24,A148)</f>
        <v>41085</v>
      </c>
      <c r="U148" s="35" t="n">
        <f aca="false">T148-C$3</f>
        <v>4311</v>
      </c>
      <c r="V148" s="32" t="n">
        <f aca="false">VLOOKUP($A148,Table,MATCH(V$4,Curves,0))</f>
        <v>0.070641273248772</v>
      </c>
      <c r="W148" s="102" t="n">
        <f aca="false">1/(1+CHOOSE(F$3,(V149+($K$3/10000))/2,(V148+($K$3/10000))/2))^(2*U148/365.25)</f>
        <v>0.440683500117045</v>
      </c>
      <c r="X148" s="35" t="n">
        <f aca="false">IF(AND(mthbeg&lt;=A148,mthend&gt;=A148),1,0)</f>
        <v>0</v>
      </c>
      <c r="Y148" s="35" t="n">
        <f aca="false">S148*X148</f>
        <v>0</v>
      </c>
      <c r="AA148" s="89" t="n">
        <f aca="false">F148*G148</f>
        <v>0</v>
      </c>
      <c r="AB148" s="89" t="n">
        <f aca="false">$F148*H148</f>
        <v>0</v>
      </c>
      <c r="AC148" s="89" t="n">
        <f aca="false">$F148*I148</f>
        <v>0</v>
      </c>
      <c r="AD148" s="89" t="n">
        <f aca="false">$F148*J148</f>
        <v>0</v>
      </c>
      <c r="AE148" s="89" t="n">
        <f aca="false">$F148*K148</f>
        <v>0</v>
      </c>
      <c r="AF148" s="89" t="n">
        <f aca="false">$F148*L148</f>
        <v>0</v>
      </c>
      <c r="AG148" s="89" t="n">
        <f aca="false">$F148*M148</f>
        <v>0</v>
      </c>
      <c r="AH148" s="89" t="n">
        <f aca="false">$F148*N148</f>
        <v>0</v>
      </c>
      <c r="AI148" s="89" t="n">
        <f aca="false">F148*O148</f>
        <v>0</v>
      </c>
      <c r="AJ148" s="93"/>
      <c r="AK148" s="89" t="n">
        <f aca="false">CHOOSE($G$3,AB148-AC148,AC148-AB148)</f>
        <v>0</v>
      </c>
      <c r="AL148" s="89" t="n">
        <f aca="false">CHOOSE($G$3,AE148-AF148,AF148-AE148)</f>
        <v>0</v>
      </c>
      <c r="AM148" s="89" t="n">
        <f aca="false">CHOOSE($G$3,AH148-AI148,AI148-AH148)</f>
        <v>0</v>
      </c>
      <c r="AN148" s="103" t="n">
        <f aca="false">SUM(AK148:AM148)</f>
        <v>0</v>
      </c>
      <c r="AP148" s="89" t="n">
        <f aca="false">CHOOSE($G$3,AA148-AB148,AB148-AA148)</f>
        <v>0</v>
      </c>
      <c r="AQ148" s="89" t="n">
        <f aca="false">CHOOSE($G$3,AD148-AE148,AE148-AD148)</f>
        <v>0</v>
      </c>
      <c r="AR148" s="89" t="n">
        <f aca="false">CHOOSE($G$3,AG148-AH148,AH148-AG148)</f>
        <v>0</v>
      </c>
      <c r="AS148" s="103" t="n">
        <f aca="false">AP148+AQ148+AR148</f>
        <v>0</v>
      </c>
      <c r="AT148" s="103"/>
      <c r="AU148" s="90" t="n">
        <f aca="false">AS148+AN148</f>
        <v>0</v>
      </c>
      <c r="AW148" s="90" t="n">
        <f aca="false">AI148+AF148+AC148</f>
        <v>0</v>
      </c>
      <c r="AX148" s="104"/>
    </row>
    <row r="149" customFormat="false" ht="12.75" hidden="false" customHeight="false" outlineLevel="0" collapsed="false">
      <c r="A149" s="94" t="n">
        <f aca="false">EDATE(A148,1)</f>
        <v>41061</v>
      </c>
      <c r="B149" s="95" t="n">
        <f aca="false">VLOOKUP(MONTH(A149),Volumes,3)</f>
        <v>10000</v>
      </c>
      <c r="C149" s="96"/>
      <c r="D149" s="97" t="n">
        <f aca="false">B149+C149</f>
        <v>10000</v>
      </c>
      <c r="E149" s="84" t="n">
        <f aca="false">IF(X149=0,0,IF(AND(X149=1,$H$3=1),D149*S149,IF($H$3=2,D149,"N/A")))</f>
        <v>0</v>
      </c>
      <c r="F149" s="84" t="n">
        <f aca="false">E149*W149</f>
        <v>0</v>
      </c>
      <c r="G149" s="32" t="n">
        <f aca="false">VLOOKUP($A149,Table,MATCH(G$4,Curves,0))</f>
        <v>3.295</v>
      </c>
      <c r="H149" s="98" t="n">
        <f aca="false">G149</f>
        <v>3.295</v>
      </c>
      <c r="I149" s="99" t="n">
        <f aca="false">H149</f>
        <v>3.295</v>
      </c>
      <c r="J149" s="32" t="n">
        <f aca="false">VLOOKUP($A149,Table,MATCH(J$4,Curves,0))</f>
        <v>0.015</v>
      </c>
      <c r="K149" s="98" t="n">
        <f aca="false">J149</f>
        <v>0.015</v>
      </c>
      <c r="L149" s="99" t="n">
        <f aca="false">K149</f>
        <v>0.015</v>
      </c>
      <c r="M149" s="32" t="n">
        <f aca="false">VLOOKUP($A149,Table,MATCH(M$4,Curves,0))</f>
        <v>0.01</v>
      </c>
      <c r="N149" s="98" t="n">
        <f aca="false">VLOOKUP($A149,Table,MATCH(N$4,Curves,0))</f>
        <v>0.0225</v>
      </c>
      <c r="O149" s="99" t="n">
        <f aca="false">N149</f>
        <v>0.0225</v>
      </c>
      <c r="P149" s="100"/>
      <c r="Q149" s="99" t="n">
        <f aca="false">O149+L149+I149</f>
        <v>3.3325</v>
      </c>
      <c r="R149" s="100"/>
      <c r="S149" s="35" t="n">
        <f aca="false">A150-A149</f>
        <v>30</v>
      </c>
      <c r="T149" s="101" t="n">
        <f aca="false">CHOOSE(F$3,A150+24,A149)</f>
        <v>41115</v>
      </c>
      <c r="U149" s="35" t="n">
        <f aca="false">T149-C$3</f>
        <v>4341</v>
      </c>
      <c r="V149" s="32" t="n">
        <f aca="false">VLOOKUP($A149,Table,MATCH(V$4,Curves,0))</f>
        <v>0.070645229641029</v>
      </c>
      <c r="W149" s="102" t="n">
        <f aca="false">1/(1+CHOOSE(F$3,(V150+($K$3/10000))/2,(V149+($K$3/10000))/2))^(2*U149/365.25)</f>
        <v>0.43815845924839</v>
      </c>
      <c r="X149" s="35" t="n">
        <f aca="false">IF(AND(mthbeg&lt;=A149,mthend&gt;=A149),1,0)</f>
        <v>0</v>
      </c>
      <c r="Y149" s="35" t="n">
        <f aca="false">S149*X149</f>
        <v>0</v>
      </c>
      <c r="AA149" s="89" t="n">
        <f aca="false">F149*G149</f>
        <v>0</v>
      </c>
      <c r="AB149" s="89" t="n">
        <f aca="false">$F149*H149</f>
        <v>0</v>
      </c>
      <c r="AC149" s="89" t="n">
        <f aca="false">$F149*I149</f>
        <v>0</v>
      </c>
      <c r="AD149" s="89" t="n">
        <f aca="false">$F149*J149</f>
        <v>0</v>
      </c>
      <c r="AE149" s="89" t="n">
        <f aca="false">$F149*K149</f>
        <v>0</v>
      </c>
      <c r="AF149" s="89" t="n">
        <f aca="false">$F149*L149</f>
        <v>0</v>
      </c>
      <c r="AG149" s="89" t="n">
        <f aca="false">$F149*M149</f>
        <v>0</v>
      </c>
      <c r="AH149" s="89" t="n">
        <f aca="false">$F149*N149</f>
        <v>0</v>
      </c>
      <c r="AI149" s="89" t="n">
        <f aca="false">F149*O149</f>
        <v>0</v>
      </c>
      <c r="AJ149" s="93"/>
      <c r="AK149" s="89" t="n">
        <f aca="false">CHOOSE($G$3,AB149-AC149,AC149-AB149)</f>
        <v>0</v>
      </c>
      <c r="AL149" s="89" t="n">
        <f aca="false">CHOOSE($G$3,AE149-AF149,AF149-AE149)</f>
        <v>0</v>
      </c>
      <c r="AM149" s="89" t="n">
        <f aca="false">CHOOSE($G$3,AH149-AI149,AI149-AH149)</f>
        <v>0</v>
      </c>
      <c r="AN149" s="103" t="n">
        <f aca="false">SUM(AK149:AM149)</f>
        <v>0</v>
      </c>
      <c r="AP149" s="89" t="n">
        <f aca="false">CHOOSE($G$3,AA149-AB149,AB149-AA149)</f>
        <v>0</v>
      </c>
      <c r="AQ149" s="89" t="n">
        <f aca="false">CHOOSE($G$3,AD149-AE149,AE149-AD149)</f>
        <v>0</v>
      </c>
      <c r="AR149" s="89" t="n">
        <f aca="false">CHOOSE($G$3,AG149-AH149,AH149-AG149)</f>
        <v>0</v>
      </c>
      <c r="AS149" s="103" t="n">
        <f aca="false">AP149+AQ149+AR149</f>
        <v>0</v>
      </c>
      <c r="AT149" s="103"/>
      <c r="AU149" s="90" t="n">
        <f aca="false">AS149+AN149</f>
        <v>0</v>
      </c>
      <c r="AW149" s="90" t="n">
        <f aca="false">AI149+AF149+AC149</f>
        <v>0</v>
      </c>
      <c r="AX149" s="104"/>
    </row>
    <row r="150" customFormat="false" ht="12.75" hidden="false" customHeight="false" outlineLevel="0" collapsed="false">
      <c r="A150" s="94" t="n">
        <f aca="false">EDATE(A149,1)</f>
        <v>41091</v>
      </c>
      <c r="B150" s="95" t="n">
        <f aca="false">VLOOKUP(MONTH(A150),Volumes,3)</f>
        <v>10000</v>
      </c>
      <c r="C150" s="96"/>
      <c r="D150" s="97" t="n">
        <f aca="false">B150+C150</f>
        <v>10000</v>
      </c>
      <c r="E150" s="84" t="n">
        <f aca="false">IF(X150=0,0,IF(AND(X150=1,$H$3=1),D150*S150,IF($H$3=2,D150,"N/A")))</f>
        <v>0</v>
      </c>
      <c r="F150" s="84" t="n">
        <f aca="false">E150*W150</f>
        <v>0</v>
      </c>
      <c r="G150" s="32" t="n">
        <f aca="false">VLOOKUP($A150,Table,MATCH(G$4,Curves,0))</f>
        <v>3.307</v>
      </c>
      <c r="H150" s="98" t="n">
        <f aca="false">G150</f>
        <v>3.307</v>
      </c>
      <c r="I150" s="99" t="n">
        <f aca="false">H150</f>
        <v>3.307</v>
      </c>
      <c r="J150" s="32" t="n">
        <f aca="false">VLOOKUP($A150,Table,MATCH(J$4,Curves,0))</f>
        <v>0.015</v>
      </c>
      <c r="K150" s="98" t="n">
        <f aca="false">J150</f>
        <v>0.015</v>
      </c>
      <c r="L150" s="99" t="n">
        <f aca="false">K150</f>
        <v>0.015</v>
      </c>
      <c r="M150" s="32" t="n">
        <f aca="false">VLOOKUP($A150,Table,MATCH(M$4,Curves,0))</f>
        <v>0.01</v>
      </c>
      <c r="N150" s="98" t="n">
        <f aca="false">VLOOKUP($A150,Table,MATCH(N$4,Curves,0))</f>
        <v>0.0225</v>
      </c>
      <c r="O150" s="99" t="n">
        <f aca="false">N150</f>
        <v>0.0225</v>
      </c>
      <c r="P150" s="100"/>
      <c r="Q150" s="99" t="n">
        <f aca="false">O150+L150+I150</f>
        <v>3.3445</v>
      </c>
      <c r="R150" s="100"/>
      <c r="S150" s="35" t="n">
        <f aca="false">A151-A150</f>
        <v>31</v>
      </c>
      <c r="T150" s="101" t="n">
        <f aca="false">CHOOSE(F$3,A151+24,A150)</f>
        <v>41146</v>
      </c>
      <c r="U150" s="35" t="n">
        <f aca="false">T150-C$3</f>
        <v>4372</v>
      </c>
      <c r="V150" s="32" t="n">
        <f aca="false">VLOOKUP($A150,Table,MATCH(V$4,Curves,0))</f>
        <v>0.070649058407734</v>
      </c>
      <c r="W150" s="102" t="n">
        <f aca="false">1/(1+CHOOSE(F$3,(V151+($K$3/10000))/2,(V150+($K$3/10000))/2))^(2*U150/365.25)</f>
        <v>0.435564170929618</v>
      </c>
      <c r="X150" s="35" t="n">
        <f aca="false">IF(AND(mthbeg&lt;=A150,mthend&gt;=A150),1,0)</f>
        <v>0</v>
      </c>
      <c r="Y150" s="35" t="n">
        <f aca="false">S150*X150</f>
        <v>0</v>
      </c>
      <c r="AA150" s="89" t="n">
        <f aca="false">F150*G150</f>
        <v>0</v>
      </c>
      <c r="AB150" s="89" t="n">
        <f aca="false">$F150*H150</f>
        <v>0</v>
      </c>
      <c r="AC150" s="89" t="n">
        <f aca="false">$F150*I150</f>
        <v>0</v>
      </c>
      <c r="AD150" s="89" t="n">
        <f aca="false">$F150*J150</f>
        <v>0</v>
      </c>
      <c r="AE150" s="89" t="n">
        <f aca="false">$F150*K150</f>
        <v>0</v>
      </c>
      <c r="AF150" s="89" t="n">
        <f aca="false">$F150*L150</f>
        <v>0</v>
      </c>
      <c r="AG150" s="89" t="n">
        <f aca="false">$F150*M150</f>
        <v>0</v>
      </c>
      <c r="AH150" s="89" t="n">
        <f aca="false">$F150*N150</f>
        <v>0</v>
      </c>
      <c r="AI150" s="89" t="n">
        <f aca="false">F150*O150</f>
        <v>0</v>
      </c>
      <c r="AJ150" s="93"/>
      <c r="AK150" s="89" t="n">
        <f aca="false">CHOOSE($G$3,AB150-AC150,AC150-AB150)</f>
        <v>0</v>
      </c>
      <c r="AL150" s="89" t="n">
        <f aca="false">CHOOSE($G$3,AE150-AF150,AF150-AE150)</f>
        <v>0</v>
      </c>
      <c r="AM150" s="89" t="n">
        <f aca="false">CHOOSE($G$3,AH150-AI150,AI150-AH150)</f>
        <v>0</v>
      </c>
      <c r="AN150" s="103" t="n">
        <f aca="false">SUM(AK150:AM150)</f>
        <v>0</v>
      </c>
      <c r="AP150" s="89" t="n">
        <f aca="false">CHOOSE($G$3,AA150-AB150,AB150-AA150)</f>
        <v>0</v>
      </c>
      <c r="AQ150" s="89" t="n">
        <f aca="false">CHOOSE($G$3,AD150-AE150,AE150-AD150)</f>
        <v>0</v>
      </c>
      <c r="AR150" s="89" t="n">
        <f aca="false">CHOOSE($G$3,AG150-AH150,AH150-AG150)</f>
        <v>0</v>
      </c>
      <c r="AS150" s="103" t="n">
        <f aca="false">AP150+AQ150+AR150</f>
        <v>0</v>
      </c>
      <c r="AT150" s="103"/>
      <c r="AU150" s="90" t="n">
        <f aca="false">AS150+AN150</f>
        <v>0</v>
      </c>
      <c r="AW150" s="90" t="n">
        <f aca="false">AI150+AF150+AC150</f>
        <v>0</v>
      </c>
      <c r="AX150" s="104"/>
    </row>
    <row r="151" customFormat="false" ht="12.75" hidden="false" customHeight="false" outlineLevel="0" collapsed="false">
      <c r="A151" s="94" t="n">
        <f aca="false">EDATE(A150,1)</f>
        <v>41122</v>
      </c>
      <c r="B151" s="95" t="n">
        <f aca="false">VLOOKUP(MONTH(A151),Volumes,3)</f>
        <v>10000</v>
      </c>
      <c r="C151" s="96"/>
      <c r="D151" s="97" t="n">
        <f aca="false">B151+C151</f>
        <v>10000</v>
      </c>
      <c r="E151" s="84" t="n">
        <f aca="false">IF(X151=0,0,IF(AND(X151=1,$H$3=1),D151*S151,IF($H$3=2,D151,"N/A")))</f>
        <v>0</v>
      </c>
      <c r="F151" s="84" t="n">
        <f aca="false">E151*W151</f>
        <v>0</v>
      </c>
      <c r="G151" s="32" t="n">
        <f aca="false">VLOOKUP($A151,Table,MATCH(G$4,Curves,0))</f>
        <v>3.328</v>
      </c>
      <c r="H151" s="98" t="n">
        <f aca="false">G151</f>
        <v>3.328</v>
      </c>
      <c r="I151" s="99" t="n">
        <f aca="false">H151</f>
        <v>3.328</v>
      </c>
      <c r="J151" s="32" t="n">
        <f aca="false">VLOOKUP($A151,Table,MATCH(J$4,Curves,0))</f>
        <v>0.015</v>
      </c>
      <c r="K151" s="98" t="n">
        <f aca="false">J151</f>
        <v>0.015</v>
      </c>
      <c r="L151" s="99" t="n">
        <f aca="false">K151</f>
        <v>0.015</v>
      </c>
      <c r="M151" s="32" t="n">
        <f aca="false">VLOOKUP($A151,Table,MATCH(M$4,Curves,0))</f>
        <v>0.01</v>
      </c>
      <c r="N151" s="98" t="n">
        <f aca="false">VLOOKUP($A151,Table,MATCH(N$4,Curves,0))</f>
        <v>0.0225</v>
      </c>
      <c r="O151" s="99" t="n">
        <f aca="false">N151</f>
        <v>0.0225</v>
      </c>
      <c r="P151" s="100"/>
      <c r="Q151" s="99" t="n">
        <f aca="false">O151+L151+I151</f>
        <v>3.3655</v>
      </c>
      <c r="R151" s="100"/>
      <c r="S151" s="35" t="n">
        <f aca="false">A152-A151</f>
        <v>31</v>
      </c>
      <c r="T151" s="101" t="n">
        <f aca="false">CHOOSE(F$3,A152+24,A151)</f>
        <v>41177</v>
      </c>
      <c r="U151" s="35" t="n">
        <f aca="false">T151-C$3</f>
        <v>4403</v>
      </c>
      <c r="V151" s="32" t="n">
        <f aca="false">VLOOKUP($A151,Table,MATCH(V$4,Curves,0))</f>
        <v>0.0706530148</v>
      </c>
      <c r="W151" s="102" t="n">
        <f aca="false">1/(1+CHOOSE(F$3,(V152+($K$3/10000))/2,(V151+($K$3/10000))/2))^(2*U151/365.25)</f>
        <v>0.432984962281845</v>
      </c>
      <c r="X151" s="35" t="n">
        <f aca="false">IF(AND(mthbeg&lt;=A151,mthend&gt;=A151),1,0)</f>
        <v>0</v>
      </c>
      <c r="Y151" s="35" t="n">
        <f aca="false">S151*X151</f>
        <v>0</v>
      </c>
      <c r="AA151" s="89" t="n">
        <f aca="false">F151*G151</f>
        <v>0</v>
      </c>
      <c r="AB151" s="89" t="n">
        <f aca="false">$F151*H151</f>
        <v>0</v>
      </c>
      <c r="AC151" s="89" t="n">
        <f aca="false">$F151*I151</f>
        <v>0</v>
      </c>
      <c r="AD151" s="89" t="n">
        <f aca="false">$F151*J151</f>
        <v>0</v>
      </c>
      <c r="AE151" s="89" t="n">
        <f aca="false">$F151*K151</f>
        <v>0</v>
      </c>
      <c r="AF151" s="89" t="n">
        <f aca="false">$F151*L151</f>
        <v>0</v>
      </c>
      <c r="AG151" s="89" t="n">
        <f aca="false">$F151*M151</f>
        <v>0</v>
      </c>
      <c r="AH151" s="89" t="n">
        <f aca="false">$F151*N151</f>
        <v>0</v>
      </c>
      <c r="AI151" s="89" t="n">
        <f aca="false">F151*O151</f>
        <v>0</v>
      </c>
      <c r="AJ151" s="93"/>
      <c r="AK151" s="89" t="n">
        <f aca="false">CHOOSE($G$3,AB151-AC151,AC151-AB151)</f>
        <v>0</v>
      </c>
      <c r="AL151" s="89" t="n">
        <f aca="false">CHOOSE($G$3,AE151-AF151,AF151-AE151)</f>
        <v>0</v>
      </c>
      <c r="AM151" s="89" t="n">
        <f aca="false">CHOOSE($G$3,AH151-AI151,AI151-AH151)</f>
        <v>0</v>
      </c>
      <c r="AN151" s="103" t="n">
        <f aca="false">SUM(AK151:AM151)</f>
        <v>0</v>
      </c>
      <c r="AP151" s="89" t="n">
        <f aca="false">CHOOSE($G$3,AA151-AB151,AB151-AA151)</f>
        <v>0</v>
      </c>
      <c r="AQ151" s="89" t="n">
        <f aca="false">CHOOSE($G$3,AD151-AE151,AE151-AD151)</f>
        <v>0</v>
      </c>
      <c r="AR151" s="89" t="n">
        <f aca="false">CHOOSE($G$3,AG151-AH151,AH151-AG151)</f>
        <v>0</v>
      </c>
      <c r="AS151" s="103" t="n">
        <f aca="false">AP151+AQ151+AR151</f>
        <v>0</v>
      </c>
      <c r="AT151" s="103"/>
      <c r="AU151" s="90" t="n">
        <f aca="false">AS151+AN151</f>
        <v>0</v>
      </c>
      <c r="AW151" s="90" t="n">
        <f aca="false">AI151+AF151+AC151</f>
        <v>0</v>
      </c>
      <c r="AX151" s="104"/>
    </row>
    <row r="152" customFormat="false" ht="12.75" hidden="false" customHeight="false" outlineLevel="0" collapsed="false">
      <c r="A152" s="94" t="n">
        <f aca="false">EDATE(A151,1)</f>
        <v>41153</v>
      </c>
      <c r="B152" s="95" t="n">
        <f aca="false">VLOOKUP(MONTH(A152),Volumes,3)</f>
        <v>10000</v>
      </c>
      <c r="C152" s="96"/>
      <c r="D152" s="97" t="n">
        <f aca="false">B152+C152</f>
        <v>10000</v>
      </c>
      <c r="E152" s="84" t="n">
        <f aca="false">IF(X152=0,0,IF(AND(X152=1,$H$3=1),D152*S152,IF($H$3=2,D152,"N/A")))</f>
        <v>0</v>
      </c>
      <c r="F152" s="84" t="n">
        <f aca="false">E152*W152</f>
        <v>0</v>
      </c>
      <c r="G152" s="32" t="n">
        <f aca="false">VLOOKUP($A152,Table,MATCH(G$4,Curves,0))</f>
        <v>3.346</v>
      </c>
      <c r="H152" s="98" t="n">
        <f aca="false">G152</f>
        <v>3.346</v>
      </c>
      <c r="I152" s="99" t="n">
        <f aca="false">H152</f>
        <v>3.346</v>
      </c>
      <c r="J152" s="32" t="n">
        <f aca="false">VLOOKUP($A152,Table,MATCH(J$4,Curves,0))</f>
        <v>0.015</v>
      </c>
      <c r="K152" s="98" t="n">
        <f aca="false">J152</f>
        <v>0.015</v>
      </c>
      <c r="L152" s="99" t="n">
        <f aca="false">K152</f>
        <v>0.015</v>
      </c>
      <c r="M152" s="32" t="n">
        <f aca="false">VLOOKUP($A152,Table,MATCH(M$4,Curves,0))</f>
        <v>0.01</v>
      </c>
      <c r="N152" s="98" t="n">
        <f aca="false">VLOOKUP($A152,Table,MATCH(N$4,Curves,0))</f>
        <v>0.0225</v>
      </c>
      <c r="O152" s="99" t="n">
        <f aca="false">N152</f>
        <v>0.0225</v>
      </c>
      <c r="P152" s="100"/>
      <c r="Q152" s="99" t="n">
        <f aca="false">O152+L152+I152</f>
        <v>3.3835</v>
      </c>
      <c r="R152" s="100"/>
      <c r="S152" s="35" t="n">
        <f aca="false">A153-A152</f>
        <v>30</v>
      </c>
      <c r="T152" s="101" t="n">
        <f aca="false">CHOOSE(F$3,A153+24,A152)</f>
        <v>41207</v>
      </c>
      <c r="U152" s="35" t="n">
        <f aca="false">T152-C$3</f>
        <v>4433</v>
      </c>
      <c r="V152" s="32" t="n">
        <f aca="false">VLOOKUP($A152,Table,MATCH(V$4,Curves,0))</f>
        <v>0.070656971192272</v>
      </c>
      <c r="W152" s="102" t="n">
        <f aca="false">1/(1+CHOOSE(F$3,(V153+($K$3/10000))/2,(V152+($K$3/10000))/2))^(2*U152/365.25)</f>
        <v>0.430503230800997</v>
      </c>
      <c r="X152" s="35" t="n">
        <f aca="false">IF(AND(mthbeg&lt;=A152,mthend&gt;=A152),1,0)</f>
        <v>0</v>
      </c>
      <c r="Y152" s="35" t="n">
        <f aca="false">S152*X152</f>
        <v>0</v>
      </c>
      <c r="AA152" s="89" t="n">
        <f aca="false">F152*G152</f>
        <v>0</v>
      </c>
      <c r="AB152" s="89" t="n">
        <f aca="false">$F152*H152</f>
        <v>0</v>
      </c>
      <c r="AC152" s="89" t="n">
        <f aca="false">$F152*I152</f>
        <v>0</v>
      </c>
      <c r="AD152" s="89" t="n">
        <f aca="false">$F152*J152</f>
        <v>0</v>
      </c>
      <c r="AE152" s="89" t="n">
        <f aca="false">$F152*K152</f>
        <v>0</v>
      </c>
      <c r="AF152" s="89" t="n">
        <f aca="false">$F152*L152</f>
        <v>0</v>
      </c>
      <c r="AG152" s="89" t="n">
        <f aca="false">$F152*M152</f>
        <v>0</v>
      </c>
      <c r="AH152" s="89" t="n">
        <f aca="false">$F152*N152</f>
        <v>0</v>
      </c>
      <c r="AI152" s="89" t="n">
        <f aca="false">F152*O152</f>
        <v>0</v>
      </c>
      <c r="AJ152" s="93"/>
      <c r="AK152" s="89" t="n">
        <f aca="false">CHOOSE($G$3,AB152-AC152,AC152-AB152)</f>
        <v>0</v>
      </c>
      <c r="AL152" s="89" t="n">
        <f aca="false">CHOOSE($G$3,AE152-AF152,AF152-AE152)</f>
        <v>0</v>
      </c>
      <c r="AM152" s="89" t="n">
        <f aca="false">CHOOSE($G$3,AH152-AI152,AI152-AH152)</f>
        <v>0</v>
      </c>
      <c r="AN152" s="103" t="n">
        <f aca="false">SUM(AK152:AM152)</f>
        <v>0</v>
      </c>
      <c r="AP152" s="89" t="n">
        <f aca="false">CHOOSE($G$3,AA152-AB152,AB152-AA152)</f>
        <v>0</v>
      </c>
      <c r="AQ152" s="89" t="n">
        <f aca="false">CHOOSE($G$3,AD152-AE152,AE152-AD152)</f>
        <v>0</v>
      </c>
      <c r="AR152" s="89" t="n">
        <f aca="false">CHOOSE($G$3,AG152-AH152,AH152-AG152)</f>
        <v>0</v>
      </c>
      <c r="AS152" s="103" t="n">
        <f aca="false">AP152+AQ152+AR152</f>
        <v>0</v>
      </c>
      <c r="AT152" s="103"/>
      <c r="AU152" s="90" t="n">
        <f aca="false">AS152+AN152</f>
        <v>0</v>
      </c>
      <c r="AW152" s="90" t="n">
        <f aca="false">AI152+AF152+AC152</f>
        <v>0</v>
      </c>
      <c r="AX152" s="104"/>
    </row>
    <row r="153" customFormat="false" ht="12.75" hidden="false" customHeight="false" outlineLevel="0" collapsed="false">
      <c r="A153" s="94" t="n">
        <f aca="false">EDATE(A152,1)</f>
        <v>41183</v>
      </c>
      <c r="B153" s="95" t="n">
        <f aca="false">VLOOKUP(MONTH(A153),Volumes,3)</f>
        <v>10000</v>
      </c>
      <c r="C153" s="96"/>
      <c r="D153" s="97" t="n">
        <f aca="false">B153+C153</f>
        <v>10000</v>
      </c>
      <c r="E153" s="84" t="n">
        <f aca="false">IF(X153=0,0,IF(AND(X153=1,$H$3=1),D153*S153,IF($H$3=2,D153,"N/A")))</f>
        <v>0</v>
      </c>
      <c r="F153" s="84" t="n">
        <f aca="false">E153*W153</f>
        <v>0</v>
      </c>
      <c r="G153" s="32" t="n">
        <f aca="false">VLOOKUP($A153,Table,MATCH(G$4,Curves,0))</f>
        <v>3.352</v>
      </c>
      <c r="H153" s="98" t="n">
        <f aca="false">G153</f>
        <v>3.352</v>
      </c>
      <c r="I153" s="99" t="n">
        <f aca="false">H153</f>
        <v>3.352</v>
      </c>
      <c r="J153" s="32" t="n">
        <f aca="false">VLOOKUP($A153,Table,MATCH(J$4,Curves,0))</f>
        <v>0.015</v>
      </c>
      <c r="K153" s="98" t="n">
        <f aca="false">J153</f>
        <v>0.015</v>
      </c>
      <c r="L153" s="99" t="n">
        <f aca="false">K153</f>
        <v>0.015</v>
      </c>
      <c r="M153" s="32" t="n">
        <f aca="false">VLOOKUP($A153,Table,MATCH(M$4,Curves,0))</f>
        <v>0.01</v>
      </c>
      <c r="N153" s="98" t="n">
        <f aca="false">VLOOKUP($A153,Table,MATCH(N$4,Curves,0))</f>
        <v>0.0225</v>
      </c>
      <c r="O153" s="99" t="n">
        <f aca="false">N153</f>
        <v>0.0225</v>
      </c>
      <c r="P153" s="100"/>
      <c r="Q153" s="99" t="n">
        <f aca="false">O153+L153+I153</f>
        <v>3.3895</v>
      </c>
      <c r="R153" s="100"/>
      <c r="S153" s="35" t="n">
        <f aca="false">A154-A153</f>
        <v>31</v>
      </c>
      <c r="T153" s="101" t="n">
        <f aca="false">CHOOSE(F$3,A154+24,A153)</f>
        <v>41238</v>
      </c>
      <c r="U153" s="35" t="n">
        <f aca="false">T153-C$3</f>
        <v>4464</v>
      </c>
      <c r="V153" s="32" t="n">
        <f aca="false">VLOOKUP($A153,Table,MATCH(V$4,Curves,0))</f>
        <v>0.070660799959</v>
      </c>
      <c r="W153" s="102" t="n">
        <f aca="false">1/(1+CHOOSE(F$3,(V154+($K$3/10000))/2,(V153+($K$3/10000))/2))^(2*U153/365.25)</f>
        <v>0.427953444518961</v>
      </c>
      <c r="X153" s="35" t="n">
        <f aca="false">IF(AND(mthbeg&lt;=A153,mthend&gt;=A153),1,0)</f>
        <v>0</v>
      </c>
      <c r="Y153" s="35" t="n">
        <f aca="false">S153*X153</f>
        <v>0</v>
      </c>
      <c r="AA153" s="89" t="n">
        <f aca="false">F153*G153</f>
        <v>0</v>
      </c>
      <c r="AB153" s="89" t="n">
        <f aca="false">$F153*H153</f>
        <v>0</v>
      </c>
      <c r="AC153" s="89" t="n">
        <f aca="false">$F153*I153</f>
        <v>0</v>
      </c>
      <c r="AD153" s="89" t="n">
        <f aca="false">$F153*J153</f>
        <v>0</v>
      </c>
      <c r="AE153" s="89" t="n">
        <f aca="false">$F153*K153</f>
        <v>0</v>
      </c>
      <c r="AF153" s="89" t="n">
        <f aca="false">$F153*L153</f>
        <v>0</v>
      </c>
      <c r="AG153" s="89" t="n">
        <f aca="false">$F153*M153</f>
        <v>0</v>
      </c>
      <c r="AH153" s="89" t="n">
        <f aca="false">$F153*N153</f>
        <v>0</v>
      </c>
      <c r="AI153" s="89" t="n">
        <f aca="false">F153*O153</f>
        <v>0</v>
      </c>
      <c r="AJ153" s="93"/>
      <c r="AK153" s="89" t="n">
        <f aca="false">CHOOSE($G$3,AB153-AC153,AC153-AB153)</f>
        <v>0</v>
      </c>
      <c r="AL153" s="89" t="n">
        <f aca="false">CHOOSE($G$3,AE153-AF153,AF153-AE153)</f>
        <v>0</v>
      </c>
      <c r="AM153" s="89" t="n">
        <f aca="false">CHOOSE($G$3,AH153-AI153,AI153-AH153)</f>
        <v>0</v>
      </c>
      <c r="AN153" s="103" t="n">
        <f aca="false">SUM(AK153:AM153)</f>
        <v>0</v>
      </c>
      <c r="AP153" s="89" t="n">
        <f aca="false">CHOOSE($G$3,AA153-AB153,AB153-AA153)</f>
        <v>0</v>
      </c>
      <c r="AQ153" s="89" t="n">
        <f aca="false">CHOOSE($G$3,AD153-AE153,AE153-AD153)</f>
        <v>0</v>
      </c>
      <c r="AR153" s="89" t="n">
        <f aca="false">CHOOSE($G$3,AG153-AH153,AH153-AG153)</f>
        <v>0</v>
      </c>
      <c r="AS153" s="103" t="n">
        <f aca="false">AP153+AQ153+AR153</f>
        <v>0</v>
      </c>
      <c r="AT153" s="103"/>
      <c r="AU153" s="90" t="n">
        <f aca="false">AS153+AN153</f>
        <v>0</v>
      </c>
      <c r="AW153" s="90" t="n">
        <f aca="false">AI153+AF153+AC153</f>
        <v>0</v>
      </c>
      <c r="AX153" s="104"/>
    </row>
    <row r="154" customFormat="false" ht="12.75" hidden="false" customHeight="false" outlineLevel="0" collapsed="false">
      <c r="A154" s="94" t="n">
        <f aca="false">EDATE(A153,1)</f>
        <v>41214</v>
      </c>
      <c r="B154" s="95" t="n">
        <f aca="false">VLOOKUP(MONTH(A154),Volumes,3)</f>
        <v>10000</v>
      </c>
      <c r="C154" s="96"/>
      <c r="D154" s="97" t="n">
        <f aca="false">B154+C154</f>
        <v>10000</v>
      </c>
      <c r="E154" s="84" t="n">
        <f aca="false">IF(X154=0,0,IF(AND(X154=1,$H$3=1),D154*S154,IF($H$3=2,D154,"N/A")))</f>
        <v>0</v>
      </c>
      <c r="F154" s="84" t="n">
        <f aca="false">E154*W154</f>
        <v>0</v>
      </c>
      <c r="G154" s="32" t="n">
        <f aca="false">VLOOKUP($A154,Table,MATCH(G$4,Curves,0))</f>
        <v>3.399</v>
      </c>
      <c r="H154" s="98" t="n">
        <f aca="false">G154</f>
        <v>3.399</v>
      </c>
      <c r="I154" s="99" t="n">
        <f aca="false">H154</f>
        <v>3.399</v>
      </c>
      <c r="J154" s="32" t="n">
        <f aca="false">VLOOKUP($A154,Table,MATCH(J$4,Curves,0))</f>
        <v>0.0045</v>
      </c>
      <c r="K154" s="98" t="n">
        <f aca="false">J154</f>
        <v>0.0045</v>
      </c>
      <c r="L154" s="99" t="n">
        <f aca="false">K154</f>
        <v>0.0045</v>
      </c>
      <c r="M154" s="32" t="n">
        <f aca="false">VLOOKUP($A154,Table,MATCH(M$4,Curves,0))</f>
        <v>0.01</v>
      </c>
      <c r="N154" s="98" t="n">
        <f aca="false">VLOOKUP($A154,Table,MATCH(N$4,Curves,0))</f>
        <v>0.0225</v>
      </c>
      <c r="O154" s="99" t="n">
        <f aca="false">N154</f>
        <v>0.0225</v>
      </c>
      <c r="P154" s="100"/>
      <c r="Q154" s="99" t="n">
        <f aca="false">O154+L154+I154</f>
        <v>3.426</v>
      </c>
      <c r="R154" s="100"/>
      <c r="S154" s="35" t="n">
        <f aca="false">A155-A154</f>
        <v>30</v>
      </c>
      <c r="T154" s="101" t="n">
        <f aca="false">CHOOSE(F$3,A155+24,A154)</f>
        <v>41268</v>
      </c>
      <c r="U154" s="35" t="n">
        <f aca="false">T154-C$3</f>
        <v>4494</v>
      </c>
      <c r="V154" s="32" t="n">
        <f aca="false">VLOOKUP($A154,Table,MATCH(V$4,Curves,0))</f>
        <v>0.070664756351275</v>
      </c>
      <c r="W154" s="102" t="n">
        <f aca="false">1/(1+CHOOSE(F$3,(V155+($K$3/10000))/2,(V154+($K$3/10000))/2))^(2*U154/365.25)</f>
        <v>0.425500026570294</v>
      </c>
      <c r="X154" s="35" t="n">
        <f aca="false">IF(AND(mthbeg&lt;=A154,mthend&gt;=A154),1,0)</f>
        <v>0</v>
      </c>
      <c r="Y154" s="35" t="n">
        <f aca="false">S154*X154</f>
        <v>0</v>
      </c>
      <c r="AA154" s="89" t="n">
        <f aca="false">F154*G154</f>
        <v>0</v>
      </c>
      <c r="AB154" s="89" t="n">
        <f aca="false">$F154*H154</f>
        <v>0</v>
      </c>
      <c r="AC154" s="89" t="n">
        <f aca="false">$F154*I154</f>
        <v>0</v>
      </c>
      <c r="AD154" s="89" t="n">
        <f aca="false">$F154*J154</f>
        <v>0</v>
      </c>
      <c r="AE154" s="89" t="n">
        <f aca="false">$F154*K154</f>
        <v>0</v>
      </c>
      <c r="AF154" s="89" t="n">
        <f aca="false">$F154*L154</f>
        <v>0</v>
      </c>
      <c r="AG154" s="89" t="n">
        <f aca="false">$F154*M154</f>
        <v>0</v>
      </c>
      <c r="AH154" s="89" t="n">
        <f aca="false">$F154*N154</f>
        <v>0</v>
      </c>
      <c r="AI154" s="89" t="n">
        <f aca="false">F154*O154</f>
        <v>0</v>
      </c>
      <c r="AJ154" s="93"/>
      <c r="AK154" s="89" t="n">
        <f aca="false">CHOOSE($G$3,AB154-AC154,AC154-AB154)</f>
        <v>0</v>
      </c>
      <c r="AL154" s="89" t="n">
        <f aca="false">CHOOSE($G$3,AE154-AF154,AF154-AE154)</f>
        <v>0</v>
      </c>
      <c r="AM154" s="89" t="n">
        <f aca="false">CHOOSE($G$3,AH154-AI154,AI154-AH154)</f>
        <v>0</v>
      </c>
      <c r="AN154" s="103" t="n">
        <f aca="false">SUM(AK154:AM154)</f>
        <v>0</v>
      </c>
      <c r="AP154" s="89" t="n">
        <f aca="false">CHOOSE($G$3,AA154-AB154,AB154-AA154)</f>
        <v>0</v>
      </c>
      <c r="AQ154" s="89" t="n">
        <f aca="false">CHOOSE($G$3,AD154-AE154,AE154-AD154)</f>
        <v>0</v>
      </c>
      <c r="AR154" s="89" t="n">
        <f aca="false">CHOOSE($G$3,AG154-AH154,AH154-AG154)</f>
        <v>0</v>
      </c>
      <c r="AS154" s="103" t="n">
        <f aca="false">AP154+AQ154+AR154</f>
        <v>0</v>
      </c>
      <c r="AT154" s="103"/>
      <c r="AU154" s="90" t="n">
        <f aca="false">AS154+AN154</f>
        <v>0</v>
      </c>
      <c r="AW154" s="90" t="n">
        <f aca="false">AI154+AF154+AC154</f>
        <v>0</v>
      </c>
      <c r="AX154" s="104"/>
    </row>
    <row r="155" customFormat="false" ht="12.75" hidden="false" customHeight="false" outlineLevel="0" collapsed="false">
      <c r="A155" s="94" t="n">
        <f aca="false">EDATE(A154,1)</f>
        <v>41244</v>
      </c>
      <c r="B155" s="95" t="n">
        <f aca="false">VLOOKUP(MONTH(A155),Volumes,3)</f>
        <v>10000</v>
      </c>
      <c r="C155" s="96"/>
      <c r="D155" s="97" t="n">
        <f aca="false">B155+C155</f>
        <v>10000</v>
      </c>
      <c r="E155" s="84" t="n">
        <f aca="false">IF(X155=0,0,IF(AND(X155=1,$H$3=1),D155*S155,IF($H$3=2,D155,"N/A")))</f>
        <v>0</v>
      </c>
      <c r="F155" s="84" t="n">
        <f aca="false">E155*W155</f>
        <v>0</v>
      </c>
      <c r="G155" s="32" t="n">
        <f aca="false">VLOOKUP($A155,Table,MATCH(G$4,Curves,0))</f>
        <v>3.458</v>
      </c>
      <c r="H155" s="98" t="n">
        <f aca="false">G155</f>
        <v>3.458</v>
      </c>
      <c r="I155" s="99" t="n">
        <f aca="false">H155</f>
        <v>3.458</v>
      </c>
      <c r="J155" s="32" t="n">
        <f aca="false">VLOOKUP($A155,Table,MATCH(J$4,Curves,0))</f>
        <v>0.0045</v>
      </c>
      <c r="K155" s="98" t="n">
        <f aca="false">J155</f>
        <v>0.0045</v>
      </c>
      <c r="L155" s="99" t="n">
        <f aca="false">K155</f>
        <v>0.0045</v>
      </c>
      <c r="M155" s="32" t="n">
        <f aca="false">VLOOKUP($A155,Table,MATCH(M$4,Curves,0))</f>
        <v>0.01</v>
      </c>
      <c r="N155" s="98" t="n">
        <f aca="false">VLOOKUP($A155,Table,MATCH(N$4,Curves,0))</f>
        <v>0.0225</v>
      </c>
      <c r="O155" s="99" t="n">
        <f aca="false">N155</f>
        <v>0.0225</v>
      </c>
      <c r="P155" s="100"/>
      <c r="Q155" s="99" t="n">
        <f aca="false">O155+L155+I155</f>
        <v>3.485</v>
      </c>
      <c r="R155" s="100"/>
      <c r="S155" s="35" t="n">
        <f aca="false">A156-A155</f>
        <v>31</v>
      </c>
      <c r="T155" s="101" t="n">
        <f aca="false">CHOOSE(F$3,A156+24,A155)</f>
        <v>41299</v>
      </c>
      <c r="U155" s="35" t="n">
        <f aca="false">T155-C$3</f>
        <v>4525</v>
      </c>
      <c r="V155" s="32" t="n">
        <f aca="false">VLOOKUP($A155,Table,MATCH(V$4,Curves,0))</f>
        <v>0.070668585118004</v>
      </c>
      <c r="W155" s="102" t="n">
        <f aca="false">1/(1+CHOOSE(F$3,(V156+($K$3/10000))/2,(V155+($K$3/10000))/2))^(2*U155/365.25)</f>
        <v>0.422979333467405</v>
      </c>
      <c r="X155" s="35" t="n">
        <f aca="false">IF(AND(mthbeg&lt;=A155,mthend&gt;=A155),1,0)</f>
        <v>0</v>
      </c>
      <c r="Y155" s="35" t="n">
        <f aca="false">S155*X155</f>
        <v>0</v>
      </c>
      <c r="AA155" s="89" t="n">
        <f aca="false">F155*G155</f>
        <v>0</v>
      </c>
      <c r="AB155" s="89" t="n">
        <f aca="false">$F155*H155</f>
        <v>0</v>
      </c>
      <c r="AC155" s="89" t="n">
        <f aca="false">$F155*I155</f>
        <v>0</v>
      </c>
      <c r="AD155" s="89" t="n">
        <f aca="false">$F155*J155</f>
        <v>0</v>
      </c>
      <c r="AE155" s="89" t="n">
        <f aca="false">$F155*K155</f>
        <v>0</v>
      </c>
      <c r="AF155" s="89" t="n">
        <f aca="false">$F155*L155</f>
        <v>0</v>
      </c>
      <c r="AG155" s="89" t="n">
        <f aca="false">$F155*M155</f>
        <v>0</v>
      </c>
      <c r="AH155" s="89" t="n">
        <f aca="false">$F155*N155</f>
        <v>0</v>
      </c>
      <c r="AI155" s="89" t="n">
        <f aca="false">F155*O155</f>
        <v>0</v>
      </c>
      <c r="AJ155" s="93"/>
      <c r="AK155" s="89" t="n">
        <f aca="false">CHOOSE($G$3,AB155-AC155,AC155-AB155)</f>
        <v>0</v>
      </c>
      <c r="AL155" s="89" t="n">
        <f aca="false">CHOOSE($G$3,AE155-AF155,AF155-AE155)</f>
        <v>0</v>
      </c>
      <c r="AM155" s="89" t="n">
        <f aca="false">CHOOSE($G$3,AH155-AI155,AI155-AH155)</f>
        <v>0</v>
      </c>
      <c r="AN155" s="103" t="n">
        <f aca="false">SUM(AK155:AM155)</f>
        <v>0</v>
      </c>
      <c r="AP155" s="89" t="n">
        <f aca="false">CHOOSE($G$3,AA155-AB155,AB155-AA155)</f>
        <v>0</v>
      </c>
      <c r="AQ155" s="89" t="n">
        <f aca="false">CHOOSE($G$3,AD155-AE155,AE155-AD155)</f>
        <v>0</v>
      </c>
      <c r="AR155" s="89" t="n">
        <f aca="false">CHOOSE($G$3,AG155-AH155,AH155-AG155)</f>
        <v>0</v>
      </c>
      <c r="AS155" s="103" t="n">
        <f aca="false">AP155+AQ155+AR155</f>
        <v>0</v>
      </c>
      <c r="AT155" s="103"/>
      <c r="AU155" s="90" t="n">
        <f aca="false">AS155+AN155</f>
        <v>0</v>
      </c>
      <c r="AW155" s="90" t="n">
        <f aca="false">AI155+AF155+AC155</f>
        <v>0</v>
      </c>
      <c r="AX155" s="104"/>
    </row>
    <row r="156" customFormat="false" ht="12.75" hidden="false" customHeight="false" outlineLevel="0" collapsed="false">
      <c r="A156" s="94" t="n">
        <f aca="false">EDATE(A155,1)</f>
        <v>41275</v>
      </c>
      <c r="B156" s="95" t="n">
        <f aca="false">VLOOKUP(MONTH(A156),Volumes,3)</f>
        <v>10000</v>
      </c>
      <c r="C156" s="96"/>
      <c r="D156" s="97" t="n">
        <f aca="false">B156+C156</f>
        <v>10000</v>
      </c>
      <c r="E156" s="84" t="n">
        <f aca="false">IF(X156=0,0,IF(AND(X156=1,$H$3=1),D156*S156,IF($H$3=2,D156,"N/A")))</f>
        <v>0</v>
      </c>
      <c r="F156" s="84" t="n">
        <f aca="false">E156*W156</f>
        <v>0</v>
      </c>
      <c r="G156" s="32" t="n">
        <f aca="false">VLOOKUP($A156,Table,MATCH(G$4,Curves,0))</f>
        <v>3.662</v>
      </c>
      <c r="H156" s="98" t="n">
        <f aca="false">G156</f>
        <v>3.662</v>
      </c>
      <c r="I156" s="99" t="n">
        <f aca="false">H156</f>
        <v>3.662</v>
      </c>
      <c r="J156" s="32" t="n">
        <f aca="false">VLOOKUP($A156,Table,MATCH(J$4,Curves,0))</f>
        <v>0.0045</v>
      </c>
      <c r="K156" s="98" t="n">
        <f aca="false">J156</f>
        <v>0.0045</v>
      </c>
      <c r="L156" s="99" t="n">
        <f aca="false">K156</f>
        <v>0.0045</v>
      </c>
      <c r="M156" s="32" t="n">
        <f aca="false">VLOOKUP($A156,Table,MATCH(M$4,Curves,0))</f>
        <v>0.01</v>
      </c>
      <c r="N156" s="98" t="n">
        <f aca="false">VLOOKUP($A156,Table,MATCH(N$4,Curves,0))</f>
        <v>0.0225</v>
      </c>
      <c r="O156" s="99" t="n">
        <f aca="false">N156</f>
        <v>0.0225</v>
      </c>
      <c r="P156" s="100"/>
      <c r="Q156" s="99" t="n">
        <f aca="false">O156+L156+I156</f>
        <v>3.689</v>
      </c>
      <c r="R156" s="100"/>
      <c r="S156" s="35" t="n">
        <f aca="false">A157-A156</f>
        <v>31</v>
      </c>
      <c r="T156" s="101" t="n">
        <f aca="false">CHOOSE(F$3,A157+24,A156)</f>
        <v>41330</v>
      </c>
      <c r="U156" s="35" t="n">
        <f aca="false">T156-C$3</f>
        <v>4556</v>
      </c>
      <c r="V156" s="32" t="n">
        <f aca="false">VLOOKUP($A156,Table,MATCH(V$4,Curves,0))</f>
        <v>0.070672541510297</v>
      </c>
      <c r="W156" s="102" t="n">
        <f aca="false">1/(1+CHOOSE(F$3,(V157+($K$3/10000))/2,(V156+($K$3/10000))/2))^(2*U156/365.25)</f>
        <v>0.420473300426071</v>
      </c>
      <c r="X156" s="35" t="n">
        <f aca="false">IF(AND(mthbeg&lt;=A156,mthend&gt;=A156),1,0)</f>
        <v>0</v>
      </c>
      <c r="Y156" s="35" t="n">
        <f aca="false">S156*X156</f>
        <v>0</v>
      </c>
      <c r="AA156" s="89" t="n">
        <f aca="false">F156*G156</f>
        <v>0</v>
      </c>
      <c r="AB156" s="89" t="n">
        <f aca="false">$F156*H156</f>
        <v>0</v>
      </c>
      <c r="AC156" s="89" t="n">
        <f aca="false">$F156*I156</f>
        <v>0</v>
      </c>
      <c r="AD156" s="89" t="n">
        <f aca="false">$F156*J156</f>
        <v>0</v>
      </c>
      <c r="AE156" s="89" t="n">
        <f aca="false">$F156*K156</f>
        <v>0</v>
      </c>
      <c r="AF156" s="89" t="n">
        <f aca="false">$F156*L156</f>
        <v>0</v>
      </c>
      <c r="AG156" s="89" t="n">
        <f aca="false">$F156*M156</f>
        <v>0</v>
      </c>
      <c r="AH156" s="89" t="n">
        <f aca="false">$F156*N156</f>
        <v>0</v>
      </c>
      <c r="AI156" s="89" t="n">
        <f aca="false">F156*O156</f>
        <v>0</v>
      </c>
      <c r="AJ156" s="93"/>
      <c r="AK156" s="89" t="n">
        <f aca="false">CHOOSE($G$3,AB156-AC156,AC156-AB156)</f>
        <v>0</v>
      </c>
      <c r="AL156" s="89" t="n">
        <f aca="false">CHOOSE($G$3,AE156-AF156,AF156-AE156)</f>
        <v>0</v>
      </c>
      <c r="AM156" s="89" t="n">
        <f aca="false">CHOOSE($G$3,AH156-AI156,AI156-AH156)</f>
        <v>0</v>
      </c>
      <c r="AN156" s="103" t="n">
        <f aca="false">SUM(AK156:AM156)</f>
        <v>0</v>
      </c>
      <c r="AP156" s="89" t="n">
        <f aca="false">CHOOSE($G$3,AA156-AB156,AB156-AA156)</f>
        <v>0</v>
      </c>
      <c r="AQ156" s="89" t="n">
        <f aca="false">CHOOSE($G$3,AD156-AE156,AE156-AD156)</f>
        <v>0</v>
      </c>
      <c r="AR156" s="89" t="n">
        <f aca="false">CHOOSE($G$3,AG156-AH156,AH156-AG156)</f>
        <v>0</v>
      </c>
      <c r="AS156" s="103" t="n">
        <f aca="false">AP156+AQ156+AR156</f>
        <v>0</v>
      </c>
      <c r="AT156" s="103"/>
      <c r="AU156" s="90" t="n">
        <f aca="false">AS156+AN156</f>
        <v>0</v>
      </c>
      <c r="AW156" s="90" t="n">
        <f aca="false">AI156+AF156+AC156</f>
        <v>0</v>
      </c>
      <c r="AX156" s="104"/>
    </row>
    <row r="157" customFormat="false" ht="12.75" hidden="false" customHeight="false" outlineLevel="0" collapsed="false">
      <c r="A157" s="94" t="n">
        <f aca="false">EDATE(A156,1)</f>
        <v>41306</v>
      </c>
      <c r="B157" s="95" t="n">
        <f aca="false">VLOOKUP(MONTH(A157),Volumes,3)</f>
        <v>10000</v>
      </c>
      <c r="C157" s="96"/>
      <c r="D157" s="97" t="n">
        <f aca="false">B157+C157</f>
        <v>10000</v>
      </c>
      <c r="E157" s="84" t="n">
        <f aca="false">IF(X157=0,0,IF(AND(X157=1,$H$3=1),D157*S157,IF($H$3=2,D157,"N/A")))</f>
        <v>0</v>
      </c>
      <c r="F157" s="84" t="n">
        <f aca="false">E157*W157</f>
        <v>0</v>
      </c>
      <c r="G157" s="32" t="n">
        <f aca="false">VLOOKUP($A157,Table,MATCH(G$4,Curves,0))</f>
        <v>3.572</v>
      </c>
      <c r="H157" s="98" t="n">
        <f aca="false">G157</f>
        <v>3.572</v>
      </c>
      <c r="I157" s="99" t="n">
        <f aca="false">H157</f>
        <v>3.572</v>
      </c>
      <c r="J157" s="32" t="n">
        <f aca="false">VLOOKUP($A157,Table,MATCH(J$4,Curves,0))</f>
        <v>0.0045</v>
      </c>
      <c r="K157" s="98" t="n">
        <f aca="false">J157</f>
        <v>0.0045</v>
      </c>
      <c r="L157" s="99" t="n">
        <f aca="false">K157</f>
        <v>0.0045</v>
      </c>
      <c r="M157" s="32" t="n">
        <f aca="false">VLOOKUP($A157,Table,MATCH(M$4,Curves,0))</f>
        <v>0.01</v>
      </c>
      <c r="N157" s="98" t="n">
        <f aca="false">VLOOKUP($A157,Table,MATCH(N$4,Curves,0))</f>
        <v>0.0225</v>
      </c>
      <c r="O157" s="99" t="n">
        <f aca="false">N157</f>
        <v>0.0225</v>
      </c>
      <c r="P157" s="100"/>
      <c r="Q157" s="99" t="n">
        <f aca="false">O157+L157+I157</f>
        <v>3.599</v>
      </c>
      <c r="R157" s="100"/>
      <c r="S157" s="35" t="n">
        <f aca="false">A158-A157</f>
        <v>28</v>
      </c>
      <c r="T157" s="101" t="n">
        <f aca="false">CHOOSE(F$3,A158+24,A157)</f>
        <v>41358</v>
      </c>
      <c r="U157" s="35" t="n">
        <f aca="false">T157-C$3</f>
        <v>4584</v>
      </c>
      <c r="V157" s="32" t="n">
        <f aca="false">VLOOKUP($A157,Table,MATCH(V$4,Curves,0))</f>
        <v>0.070676497902594</v>
      </c>
      <c r="W157" s="102" t="n">
        <f aca="false">1/(1+CHOOSE(F$3,(V158+($K$3/10000))/2,(V157+($K$3/10000))/2))^(2*U157/365.25)</f>
        <v>0.418222317787104</v>
      </c>
      <c r="X157" s="35" t="n">
        <f aca="false">IF(AND(mthbeg&lt;=A157,mthend&gt;=A157),1,0)</f>
        <v>0</v>
      </c>
      <c r="Y157" s="35" t="n">
        <f aca="false">S157*X157</f>
        <v>0</v>
      </c>
      <c r="AA157" s="89" t="n">
        <f aca="false">F157*G157</f>
        <v>0</v>
      </c>
      <c r="AB157" s="89" t="n">
        <f aca="false">$F157*H157</f>
        <v>0</v>
      </c>
      <c r="AC157" s="89" t="n">
        <f aca="false">$F157*I157</f>
        <v>0</v>
      </c>
      <c r="AD157" s="89" t="n">
        <f aca="false">$F157*J157</f>
        <v>0</v>
      </c>
      <c r="AE157" s="89" t="n">
        <f aca="false">$F157*K157</f>
        <v>0</v>
      </c>
      <c r="AF157" s="89" t="n">
        <f aca="false">$F157*L157</f>
        <v>0</v>
      </c>
      <c r="AG157" s="89" t="n">
        <f aca="false">$F157*M157</f>
        <v>0</v>
      </c>
      <c r="AH157" s="89" t="n">
        <f aca="false">$F157*N157</f>
        <v>0</v>
      </c>
      <c r="AI157" s="89" t="n">
        <f aca="false">F157*O157</f>
        <v>0</v>
      </c>
      <c r="AJ157" s="93"/>
      <c r="AK157" s="89" t="n">
        <f aca="false">CHOOSE($G$3,AB157-AC157,AC157-AB157)</f>
        <v>0</v>
      </c>
      <c r="AL157" s="89" t="n">
        <f aca="false">CHOOSE($G$3,AE157-AF157,AF157-AE157)</f>
        <v>0</v>
      </c>
      <c r="AM157" s="89" t="n">
        <f aca="false">CHOOSE($G$3,AH157-AI157,AI157-AH157)</f>
        <v>0</v>
      </c>
      <c r="AN157" s="103" t="n">
        <f aca="false">SUM(AK157:AM157)</f>
        <v>0</v>
      </c>
      <c r="AP157" s="89" t="n">
        <f aca="false">CHOOSE($G$3,AA157-AB157,AB157-AA157)</f>
        <v>0</v>
      </c>
      <c r="AQ157" s="89" t="n">
        <f aca="false">CHOOSE($G$3,AD157-AE157,AE157-AD157)</f>
        <v>0</v>
      </c>
      <c r="AR157" s="89" t="n">
        <f aca="false">CHOOSE($G$3,AG157-AH157,AH157-AG157)</f>
        <v>0</v>
      </c>
      <c r="AS157" s="103" t="n">
        <f aca="false">AP157+AQ157+AR157</f>
        <v>0</v>
      </c>
      <c r="AT157" s="103"/>
      <c r="AU157" s="90" t="n">
        <f aca="false">AS157+AN157</f>
        <v>0</v>
      </c>
      <c r="AW157" s="90" t="n">
        <f aca="false">AI157+AF157+AC157</f>
        <v>0</v>
      </c>
      <c r="AX157" s="104"/>
    </row>
    <row r="158" customFormat="false" ht="12.75" hidden="false" customHeight="false" outlineLevel="0" collapsed="false">
      <c r="A158" s="94" t="n">
        <f aca="false">EDATE(A157,1)</f>
        <v>41334</v>
      </c>
      <c r="B158" s="95" t="n">
        <f aca="false">VLOOKUP(MONTH(A158),Volumes,3)</f>
        <v>10000</v>
      </c>
      <c r="C158" s="96"/>
      <c r="D158" s="97" t="n">
        <f aca="false">B158+C158</f>
        <v>10000</v>
      </c>
      <c r="E158" s="84" t="n">
        <f aca="false">IF(X158=0,0,IF(AND(X158=1,$H$3=1),D158*S158,IF($H$3=2,D158,"N/A")))</f>
        <v>0</v>
      </c>
      <c r="F158" s="84" t="n">
        <f aca="false">E158*W158</f>
        <v>0</v>
      </c>
      <c r="G158" s="32" t="n">
        <f aca="false">VLOOKUP($A158,Table,MATCH(G$4,Curves,0))</f>
        <v>3.462</v>
      </c>
      <c r="H158" s="98" t="n">
        <f aca="false">G158</f>
        <v>3.462</v>
      </c>
      <c r="I158" s="99" t="n">
        <f aca="false">H158</f>
        <v>3.462</v>
      </c>
      <c r="J158" s="32" t="n">
        <f aca="false">VLOOKUP($A158,Table,MATCH(J$4,Curves,0))</f>
        <v>0.0045</v>
      </c>
      <c r="K158" s="98" t="n">
        <f aca="false">J158</f>
        <v>0.0045</v>
      </c>
      <c r="L158" s="99" t="n">
        <f aca="false">K158</f>
        <v>0.0045</v>
      </c>
      <c r="M158" s="32" t="n">
        <f aca="false">VLOOKUP($A158,Table,MATCH(M$4,Curves,0))</f>
        <v>0.01</v>
      </c>
      <c r="N158" s="98" t="n">
        <f aca="false">VLOOKUP($A158,Table,MATCH(N$4,Curves,0))</f>
        <v>0.0225</v>
      </c>
      <c r="O158" s="99" t="n">
        <f aca="false">N158</f>
        <v>0.0225</v>
      </c>
      <c r="P158" s="100"/>
      <c r="Q158" s="99" t="n">
        <f aca="false">O158+L158+I158</f>
        <v>3.489</v>
      </c>
      <c r="R158" s="100"/>
      <c r="S158" s="35" t="n">
        <f aca="false">A159-A158</f>
        <v>31</v>
      </c>
      <c r="T158" s="101" t="n">
        <f aca="false">CHOOSE(F$3,A159+24,A158)</f>
        <v>41389</v>
      </c>
      <c r="U158" s="35" t="n">
        <f aca="false">T158-C$3</f>
        <v>4615</v>
      </c>
      <c r="V158" s="32" t="n">
        <f aca="false">VLOOKUP($A158,Table,MATCH(V$4,Curves,0))</f>
        <v>0.070680071418222</v>
      </c>
      <c r="W158" s="102" t="n">
        <f aca="false">1/(1+CHOOSE(F$3,(V159+($K$3/10000))/2,(V158+($K$3/10000))/2))^(2*U158/365.25)</f>
        <v>0.415743955535056</v>
      </c>
      <c r="X158" s="35" t="n">
        <f aca="false">IF(AND(mthbeg&lt;=A158,mthend&gt;=A158),1,0)</f>
        <v>0</v>
      </c>
      <c r="Y158" s="35" t="n">
        <f aca="false">S158*X158</f>
        <v>0</v>
      </c>
      <c r="AA158" s="89" t="n">
        <f aca="false">F158*G158</f>
        <v>0</v>
      </c>
      <c r="AB158" s="89" t="n">
        <f aca="false">$F158*H158</f>
        <v>0</v>
      </c>
      <c r="AC158" s="89" t="n">
        <f aca="false">$F158*I158</f>
        <v>0</v>
      </c>
      <c r="AD158" s="89" t="n">
        <f aca="false">$F158*J158</f>
        <v>0</v>
      </c>
      <c r="AE158" s="89" t="n">
        <f aca="false">$F158*K158</f>
        <v>0</v>
      </c>
      <c r="AF158" s="89" t="n">
        <f aca="false">$F158*L158</f>
        <v>0</v>
      </c>
      <c r="AG158" s="89" t="n">
        <f aca="false">$F158*M158</f>
        <v>0</v>
      </c>
      <c r="AH158" s="89" t="n">
        <f aca="false">$F158*N158</f>
        <v>0</v>
      </c>
      <c r="AI158" s="89" t="n">
        <f aca="false">F158*O158</f>
        <v>0</v>
      </c>
      <c r="AJ158" s="93"/>
      <c r="AK158" s="89" t="n">
        <f aca="false">CHOOSE($G$3,AB158-AC158,AC158-AB158)</f>
        <v>0</v>
      </c>
      <c r="AL158" s="89" t="n">
        <f aca="false">CHOOSE($G$3,AE158-AF158,AF158-AE158)</f>
        <v>0</v>
      </c>
      <c r="AM158" s="89" t="n">
        <f aca="false">CHOOSE($G$3,AH158-AI158,AI158-AH158)</f>
        <v>0</v>
      </c>
      <c r="AN158" s="103" t="n">
        <f aca="false">SUM(AK158:AM158)</f>
        <v>0</v>
      </c>
      <c r="AP158" s="89" t="n">
        <f aca="false">CHOOSE($G$3,AA158-AB158,AB158-AA158)</f>
        <v>0</v>
      </c>
      <c r="AQ158" s="89" t="n">
        <f aca="false">CHOOSE($G$3,AD158-AE158,AE158-AD158)</f>
        <v>0</v>
      </c>
      <c r="AR158" s="89" t="n">
        <f aca="false">CHOOSE($G$3,AG158-AH158,AH158-AG158)</f>
        <v>0</v>
      </c>
      <c r="AS158" s="103" t="n">
        <f aca="false">AP158+AQ158+AR158</f>
        <v>0</v>
      </c>
      <c r="AT158" s="103"/>
      <c r="AU158" s="90" t="n">
        <f aca="false">AS158+AN158</f>
        <v>0</v>
      </c>
      <c r="AW158" s="90" t="n">
        <f aca="false">AI158+AF158+AC158</f>
        <v>0</v>
      </c>
      <c r="AX158" s="104"/>
    </row>
    <row r="159" customFormat="false" ht="12.75" hidden="false" customHeight="false" outlineLevel="0" collapsed="false">
      <c r="A159" s="94" t="n">
        <f aca="false">EDATE(A158,1)</f>
        <v>41365</v>
      </c>
      <c r="B159" s="95" t="n">
        <f aca="false">VLOOKUP(MONTH(A159),Volumes,3)</f>
        <v>10000</v>
      </c>
      <c r="C159" s="96"/>
      <c r="D159" s="97" t="n">
        <f aca="false">B159+C159</f>
        <v>10000</v>
      </c>
      <c r="E159" s="84" t="n">
        <f aca="false">IF(X159=0,0,IF(AND(X159=1,$H$3=1),D159*S159,IF($H$3=2,D159,"N/A")))</f>
        <v>0</v>
      </c>
      <c r="F159" s="84" t="n">
        <f aca="false">E159*W159</f>
        <v>0</v>
      </c>
      <c r="G159" s="32" t="n">
        <f aca="false">VLOOKUP($A159,Table,MATCH(G$4,Curves,0))</f>
        <v>3.352</v>
      </c>
      <c r="H159" s="98" t="n">
        <f aca="false">G159</f>
        <v>3.352</v>
      </c>
      <c r="I159" s="99" t="n">
        <f aca="false">H159</f>
        <v>3.352</v>
      </c>
      <c r="J159" s="32" t="n">
        <f aca="false">VLOOKUP($A159,Table,MATCH(J$4,Curves,0))</f>
        <v>0.017</v>
      </c>
      <c r="K159" s="98" t="n">
        <f aca="false">J159</f>
        <v>0.017</v>
      </c>
      <c r="L159" s="99" t="n">
        <f aca="false">K159</f>
        <v>0.017</v>
      </c>
      <c r="M159" s="32" t="n">
        <f aca="false">VLOOKUP($A159,Table,MATCH(M$4,Curves,0))</f>
        <v>0.01</v>
      </c>
      <c r="N159" s="98" t="n">
        <f aca="false">VLOOKUP($A159,Table,MATCH(N$4,Curves,0))</f>
        <v>0.0225</v>
      </c>
      <c r="O159" s="99" t="n">
        <f aca="false">N159</f>
        <v>0.0225</v>
      </c>
      <c r="P159" s="100"/>
      <c r="Q159" s="99" t="n">
        <f aca="false">O159+L159+I159</f>
        <v>3.3915</v>
      </c>
      <c r="R159" s="100"/>
      <c r="S159" s="35" t="n">
        <f aca="false">A160-A159</f>
        <v>30</v>
      </c>
      <c r="T159" s="101" t="n">
        <f aca="false">CHOOSE(F$3,A160+24,A159)</f>
        <v>41419</v>
      </c>
      <c r="U159" s="35" t="n">
        <f aca="false">T159-C$3</f>
        <v>4645</v>
      </c>
      <c r="V159" s="32" t="n">
        <f aca="false">VLOOKUP($A159,Table,MATCH(V$4,Curves,0))</f>
        <v>0.070684027810529</v>
      </c>
      <c r="W159" s="102" t="n">
        <f aca="false">1/(1+CHOOSE(F$3,(V160+($K$3/10000))/2,(V159+($K$3/10000))/2))^(2*U159/365.25)</f>
        <v>0.413359269720786</v>
      </c>
      <c r="X159" s="35" t="n">
        <f aca="false">IF(AND(mthbeg&lt;=A159,mthend&gt;=A159),1,0)</f>
        <v>0</v>
      </c>
      <c r="Y159" s="35" t="n">
        <f aca="false">S159*X159</f>
        <v>0</v>
      </c>
      <c r="AA159" s="89" t="n">
        <f aca="false">F159*G159</f>
        <v>0</v>
      </c>
      <c r="AB159" s="89" t="n">
        <f aca="false">$F159*H159</f>
        <v>0</v>
      </c>
      <c r="AC159" s="89" t="n">
        <f aca="false">$F159*I159</f>
        <v>0</v>
      </c>
      <c r="AD159" s="89" t="n">
        <f aca="false">$F159*J159</f>
        <v>0</v>
      </c>
      <c r="AE159" s="89" t="n">
        <f aca="false">$F159*K159</f>
        <v>0</v>
      </c>
      <c r="AF159" s="89" t="n">
        <f aca="false">$F159*L159</f>
        <v>0</v>
      </c>
      <c r="AG159" s="89" t="n">
        <f aca="false">$F159*M159</f>
        <v>0</v>
      </c>
      <c r="AH159" s="89" t="n">
        <f aca="false">$F159*N159</f>
        <v>0</v>
      </c>
      <c r="AI159" s="89" t="n">
        <f aca="false">F159*O159</f>
        <v>0</v>
      </c>
      <c r="AJ159" s="93"/>
      <c r="AK159" s="89" t="n">
        <f aca="false">CHOOSE($G$3,AB159-AC159,AC159-AB159)</f>
        <v>0</v>
      </c>
      <c r="AL159" s="89" t="n">
        <f aca="false">CHOOSE($G$3,AE159-AF159,AF159-AE159)</f>
        <v>0</v>
      </c>
      <c r="AM159" s="89" t="n">
        <f aca="false">CHOOSE($G$3,AH159-AI159,AI159-AH159)</f>
        <v>0</v>
      </c>
      <c r="AN159" s="103" t="n">
        <f aca="false">SUM(AK159:AM159)</f>
        <v>0</v>
      </c>
      <c r="AP159" s="89" t="n">
        <f aca="false">CHOOSE($G$3,AA159-AB159,AB159-AA159)</f>
        <v>0</v>
      </c>
      <c r="AQ159" s="89" t="n">
        <f aca="false">CHOOSE($G$3,AD159-AE159,AE159-AD159)</f>
        <v>0</v>
      </c>
      <c r="AR159" s="89" t="n">
        <f aca="false">CHOOSE($G$3,AG159-AH159,AH159-AG159)</f>
        <v>0</v>
      </c>
      <c r="AS159" s="103" t="n">
        <f aca="false">AP159+AQ159+AR159</f>
        <v>0</v>
      </c>
      <c r="AT159" s="103"/>
      <c r="AU159" s="90" t="n">
        <f aca="false">AS159+AN159</f>
        <v>0</v>
      </c>
      <c r="AW159" s="90" t="n">
        <f aca="false">AI159+AF159+AC159</f>
        <v>0</v>
      </c>
      <c r="AX159" s="104"/>
    </row>
    <row r="160" customFormat="false" ht="12.75" hidden="false" customHeight="false" outlineLevel="0" collapsed="false">
      <c r="A160" s="94" t="n">
        <f aca="false">EDATE(A159,1)</f>
        <v>41395</v>
      </c>
      <c r="B160" s="95" t="n">
        <f aca="false">VLOOKUP(MONTH(A160),Volumes,3)</f>
        <v>10000</v>
      </c>
      <c r="C160" s="96"/>
      <c r="D160" s="97" t="n">
        <f aca="false">B160+C160</f>
        <v>10000</v>
      </c>
      <c r="E160" s="84" t="n">
        <f aca="false">IF(X160=0,0,IF(AND(X160=1,$H$3=1),D160*S160,IF($H$3=2,D160,"N/A")))</f>
        <v>0</v>
      </c>
      <c r="F160" s="84" t="n">
        <f aca="false">E160*W160</f>
        <v>0</v>
      </c>
      <c r="G160" s="32" t="n">
        <f aca="false">VLOOKUP($A160,Table,MATCH(G$4,Curves,0))</f>
        <v>3.347</v>
      </c>
      <c r="H160" s="98" t="n">
        <f aca="false">G160</f>
        <v>3.347</v>
      </c>
      <c r="I160" s="99" t="n">
        <f aca="false">H160</f>
        <v>3.347</v>
      </c>
      <c r="J160" s="32" t="n">
        <f aca="false">VLOOKUP($A160,Table,MATCH(J$4,Curves,0))</f>
        <v>0.017</v>
      </c>
      <c r="K160" s="98" t="n">
        <f aca="false">J160</f>
        <v>0.017</v>
      </c>
      <c r="L160" s="99" t="n">
        <f aca="false">K160</f>
        <v>0.017</v>
      </c>
      <c r="M160" s="32" t="n">
        <f aca="false">VLOOKUP($A160,Table,MATCH(M$4,Curves,0))</f>
        <v>0.01</v>
      </c>
      <c r="N160" s="98" t="n">
        <f aca="false">VLOOKUP($A160,Table,MATCH(N$4,Curves,0))</f>
        <v>0.0225</v>
      </c>
      <c r="O160" s="99" t="n">
        <f aca="false">N160</f>
        <v>0.0225</v>
      </c>
      <c r="P160" s="100"/>
      <c r="Q160" s="99" t="n">
        <f aca="false">O160+L160+I160</f>
        <v>3.3865</v>
      </c>
      <c r="R160" s="100"/>
      <c r="S160" s="35" t="n">
        <f aca="false">A161-A160</f>
        <v>31</v>
      </c>
      <c r="T160" s="101" t="n">
        <f aca="false">CHOOSE(F$3,A161+24,A160)</f>
        <v>41450</v>
      </c>
      <c r="U160" s="35" t="n">
        <f aca="false">T160-C$3</f>
        <v>4676</v>
      </c>
      <c r="V160" s="32" t="n">
        <f aca="false">VLOOKUP($A160,Table,MATCH(V$4,Curves,0))</f>
        <v>0.070687856577284</v>
      </c>
      <c r="W160" s="102" t="n">
        <f aca="false">1/(1+CHOOSE(F$3,(V161+($K$3/10000))/2,(V160+($K$3/10000))/2))^(2*U160/365.25)</f>
        <v>0.410909201214233</v>
      </c>
      <c r="X160" s="35" t="n">
        <f aca="false">IF(AND(mthbeg&lt;=A160,mthend&gt;=A160),1,0)</f>
        <v>0</v>
      </c>
      <c r="Y160" s="35" t="n">
        <f aca="false">S160*X160</f>
        <v>0</v>
      </c>
      <c r="AA160" s="89" t="n">
        <f aca="false">F160*G160</f>
        <v>0</v>
      </c>
      <c r="AB160" s="89" t="n">
        <f aca="false">$F160*H160</f>
        <v>0</v>
      </c>
      <c r="AC160" s="89" t="n">
        <f aca="false">$F160*I160</f>
        <v>0</v>
      </c>
      <c r="AD160" s="89" t="n">
        <f aca="false">$F160*J160</f>
        <v>0</v>
      </c>
      <c r="AE160" s="89" t="n">
        <f aca="false">$F160*K160</f>
        <v>0</v>
      </c>
      <c r="AF160" s="89" t="n">
        <f aca="false">$F160*L160</f>
        <v>0</v>
      </c>
      <c r="AG160" s="89" t="n">
        <f aca="false">$F160*M160</f>
        <v>0</v>
      </c>
      <c r="AH160" s="89" t="n">
        <f aca="false">$F160*N160</f>
        <v>0</v>
      </c>
      <c r="AI160" s="89" t="n">
        <f aca="false">F160*O160</f>
        <v>0</v>
      </c>
      <c r="AJ160" s="93"/>
      <c r="AK160" s="89" t="n">
        <f aca="false">CHOOSE($G$3,AB160-AC160,AC160-AB160)</f>
        <v>0</v>
      </c>
      <c r="AL160" s="89" t="n">
        <f aca="false">CHOOSE($G$3,AE160-AF160,AF160-AE160)</f>
        <v>0</v>
      </c>
      <c r="AM160" s="89" t="n">
        <f aca="false">CHOOSE($G$3,AH160-AI160,AI160-AH160)</f>
        <v>0</v>
      </c>
      <c r="AN160" s="103" t="n">
        <f aca="false">SUM(AK160:AM160)</f>
        <v>0</v>
      </c>
      <c r="AP160" s="89" t="n">
        <f aca="false">CHOOSE($G$3,AA160-AB160,AB160-AA160)</f>
        <v>0</v>
      </c>
      <c r="AQ160" s="89" t="n">
        <f aca="false">CHOOSE($G$3,AD160-AE160,AE160-AD160)</f>
        <v>0</v>
      </c>
      <c r="AR160" s="89" t="n">
        <f aca="false">CHOOSE($G$3,AG160-AH160,AH160-AG160)</f>
        <v>0</v>
      </c>
      <c r="AS160" s="103" t="n">
        <f aca="false">AP160+AQ160+AR160</f>
        <v>0</v>
      </c>
      <c r="AT160" s="103"/>
      <c r="AU160" s="90" t="n">
        <f aca="false">AS160+AN160</f>
        <v>0</v>
      </c>
      <c r="AW160" s="90" t="n">
        <f aca="false">AI160+AF160+AC160</f>
        <v>0</v>
      </c>
      <c r="AX160" s="104"/>
    </row>
    <row r="161" customFormat="false" ht="12.75" hidden="false" customHeight="false" outlineLevel="0" collapsed="false">
      <c r="A161" s="94" t="n">
        <f aca="false">EDATE(A160,1)</f>
        <v>41426</v>
      </c>
      <c r="B161" s="95" t="n">
        <f aca="false">VLOOKUP(MONTH(A161),Volumes,3)</f>
        <v>10000</v>
      </c>
      <c r="C161" s="96"/>
      <c r="D161" s="97" t="n">
        <f aca="false">B161+C161</f>
        <v>10000</v>
      </c>
      <c r="E161" s="84" t="n">
        <f aca="false">IF(X161=0,0,IF(AND(X161=1,$H$3=1),D161*S161,IF($H$3=2,D161,"N/A")))</f>
        <v>0</v>
      </c>
      <c r="F161" s="84" t="n">
        <f aca="false">E161*W161</f>
        <v>0</v>
      </c>
      <c r="G161" s="32" t="n">
        <f aca="false">VLOOKUP($A161,Table,MATCH(G$4,Curves,0))</f>
        <v>3.389</v>
      </c>
      <c r="H161" s="98" t="n">
        <f aca="false">G161</f>
        <v>3.389</v>
      </c>
      <c r="I161" s="99" t="n">
        <f aca="false">H161</f>
        <v>3.389</v>
      </c>
      <c r="J161" s="32" t="n">
        <f aca="false">VLOOKUP($A161,Table,MATCH(J$4,Curves,0))</f>
        <v>0.017</v>
      </c>
      <c r="K161" s="98" t="n">
        <f aca="false">J161</f>
        <v>0.017</v>
      </c>
      <c r="L161" s="99" t="n">
        <f aca="false">K161</f>
        <v>0.017</v>
      </c>
      <c r="M161" s="32" t="n">
        <f aca="false">VLOOKUP($A161,Table,MATCH(M$4,Curves,0))</f>
        <v>0.01</v>
      </c>
      <c r="N161" s="98" t="n">
        <f aca="false">VLOOKUP($A161,Table,MATCH(N$4,Curves,0))</f>
        <v>0.0225</v>
      </c>
      <c r="O161" s="99" t="n">
        <f aca="false">N161</f>
        <v>0.0225</v>
      </c>
      <c r="P161" s="100"/>
      <c r="Q161" s="99" t="n">
        <f aca="false">O161+L161+I161</f>
        <v>3.4285</v>
      </c>
      <c r="R161" s="100"/>
      <c r="S161" s="35" t="n">
        <f aca="false">A162-A161</f>
        <v>30</v>
      </c>
      <c r="T161" s="101" t="n">
        <f aca="false">CHOOSE(F$3,A162+24,A161)</f>
        <v>41480</v>
      </c>
      <c r="U161" s="35" t="n">
        <f aca="false">T161-C$3</f>
        <v>4706</v>
      </c>
      <c r="V161" s="32" t="n">
        <f aca="false">VLOOKUP($A161,Table,MATCH(V$4,Curves,0))</f>
        <v>0.070691812969601</v>
      </c>
      <c r="W161" s="102" t="n">
        <f aca="false">1/(1+CHOOSE(F$3,(V162+($K$3/10000))/2,(V161+($K$3/10000))/2))^(2*U161/365.25)</f>
        <v>0.408551742722382</v>
      </c>
      <c r="X161" s="35" t="n">
        <f aca="false">IF(AND(mthbeg&lt;=A161,mthend&gt;=A161),1,0)</f>
        <v>0</v>
      </c>
      <c r="Y161" s="35" t="n">
        <f aca="false">S161*X161</f>
        <v>0</v>
      </c>
      <c r="AA161" s="89" t="n">
        <f aca="false">F161*G161</f>
        <v>0</v>
      </c>
      <c r="AB161" s="89" t="n">
        <f aca="false">$F161*H161</f>
        <v>0</v>
      </c>
      <c r="AC161" s="89" t="n">
        <f aca="false">$F161*I161</f>
        <v>0</v>
      </c>
      <c r="AD161" s="89" t="n">
        <f aca="false">$F161*J161</f>
        <v>0</v>
      </c>
      <c r="AE161" s="89" t="n">
        <f aca="false">$F161*K161</f>
        <v>0</v>
      </c>
      <c r="AF161" s="89" t="n">
        <f aca="false">$F161*L161</f>
        <v>0</v>
      </c>
      <c r="AG161" s="89" t="n">
        <f aca="false">$F161*M161</f>
        <v>0</v>
      </c>
      <c r="AH161" s="89" t="n">
        <f aca="false">$F161*N161</f>
        <v>0</v>
      </c>
      <c r="AI161" s="89" t="n">
        <f aca="false">F161*O161</f>
        <v>0</v>
      </c>
      <c r="AJ161" s="93"/>
      <c r="AK161" s="89" t="n">
        <f aca="false">CHOOSE($G$3,AB161-AC161,AC161-AB161)</f>
        <v>0</v>
      </c>
      <c r="AL161" s="89" t="n">
        <f aca="false">CHOOSE($G$3,AE161-AF161,AF161-AE161)</f>
        <v>0</v>
      </c>
      <c r="AM161" s="89" t="n">
        <f aca="false">CHOOSE($G$3,AH161-AI161,AI161-AH161)</f>
        <v>0</v>
      </c>
      <c r="AN161" s="103" t="n">
        <f aca="false">SUM(AK161:AM161)</f>
        <v>0</v>
      </c>
      <c r="AP161" s="89" t="n">
        <f aca="false">CHOOSE($G$3,AA161-AB161,AB161-AA161)</f>
        <v>0</v>
      </c>
      <c r="AQ161" s="89" t="n">
        <f aca="false">CHOOSE($G$3,AD161-AE161,AE161-AD161)</f>
        <v>0</v>
      </c>
      <c r="AR161" s="89" t="n">
        <f aca="false">CHOOSE($G$3,AG161-AH161,AH161-AG161)</f>
        <v>0</v>
      </c>
      <c r="AS161" s="103" t="n">
        <f aca="false">AP161+AQ161+AR161</f>
        <v>0</v>
      </c>
      <c r="AT161" s="103"/>
      <c r="AU161" s="90" t="n">
        <f aca="false">AS161+AN161</f>
        <v>0</v>
      </c>
      <c r="AW161" s="90" t="n">
        <f aca="false">AI161+AF161+AC161</f>
        <v>0</v>
      </c>
      <c r="AX161" s="104"/>
    </row>
    <row r="162" customFormat="false" ht="12.75" hidden="false" customHeight="false" outlineLevel="0" collapsed="false">
      <c r="A162" s="94" t="n">
        <f aca="false">EDATE(A161,1)</f>
        <v>41456</v>
      </c>
      <c r="B162" s="95" t="n">
        <f aca="false">VLOOKUP(MONTH(A162),Volumes,3)</f>
        <v>10000</v>
      </c>
      <c r="C162" s="96"/>
      <c r="D162" s="97" t="n">
        <f aca="false">B162+C162</f>
        <v>10000</v>
      </c>
      <c r="E162" s="84" t="n">
        <f aca="false">IF(X162=0,0,IF(AND(X162=1,$H$3=1),D162*S162,IF($H$3=2,D162,"N/A")))</f>
        <v>0</v>
      </c>
      <c r="F162" s="84" t="n">
        <f aca="false">E162*W162</f>
        <v>0</v>
      </c>
      <c r="G162" s="32" t="n">
        <f aca="false">VLOOKUP($A162,Table,MATCH(G$4,Curves,0))</f>
        <v>3.401</v>
      </c>
      <c r="H162" s="98" t="n">
        <f aca="false">G162</f>
        <v>3.401</v>
      </c>
      <c r="I162" s="99" t="n">
        <f aca="false">H162</f>
        <v>3.401</v>
      </c>
      <c r="J162" s="32" t="n">
        <f aca="false">VLOOKUP($A162,Table,MATCH(J$4,Curves,0))</f>
        <v>0.017</v>
      </c>
      <c r="K162" s="98" t="n">
        <f aca="false">J162</f>
        <v>0.017</v>
      </c>
      <c r="L162" s="99" t="n">
        <f aca="false">K162</f>
        <v>0.017</v>
      </c>
      <c r="M162" s="32" t="n">
        <f aca="false">VLOOKUP($A162,Table,MATCH(M$4,Curves,0))</f>
        <v>0.01</v>
      </c>
      <c r="N162" s="98" t="n">
        <f aca="false">VLOOKUP($A162,Table,MATCH(N$4,Curves,0))</f>
        <v>0.0225</v>
      </c>
      <c r="O162" s="99" t="n">
        <f aca="false">N162</f>
        <v>0.0225</v>
      </c>
      <c r="P162" s="100"/>
      <c r="Q162" s="99" t="n">
        <f aca="false">O162+L162+I162</f>
        <v>3.4405</v>
      </c>
      <c r="R162" s="100"/>
      <c r="S162" s="35" t="n">
        <f aca="false">A163-A162</f>
        <v>31</v>
      </c>
      <c r="T162" s="101" t="n">
        <f aca="false">CHOOSE(F$3,A163+24,A162)</f>
        <v>41511</v>
      </c>
      <c r="U162" s="35" t="n">
        <f aca="false">T162-C$3</f>
        <v>4737</v>
      </c>
      <c r="V162" s="32" t="n">
        <f aca="false">VLOOKUP($A162,Table,MATCH(V$4,Curves,0))</f>
        <v>0.070695641736365</v>
      </c>
      <c r="W162" s="102" t="n">
        <f aca="false">1/(1+CHOOSE(F$3,(V163+($K$3/10000))/2,(V162+($K$3/10000))/2))^(2*U162/365.25)</f>
        <v>0.406129651148253</v>
      </c>
      <c r="X162" s="35" t="n">
        <f aca="false">IF(AND(mthbeg&lt;=A162,mthend&gt;=A162),1,0)</f>
        <v>0</v>
      </c>
      <c r="Y162" s="35" t="n">
        <f aca="false">S162*X162</f>
        <v>0</v>
      </c>
      <c r="AA162" s="89" t="n">
        <f aca="false">F162*G162</f>
        <v>0</v>
      </c>
      <c r="AB162" s="89" t="n">
        <f aca="false">$F162*H162</f>
        <v>0</v>
      </c>
      <c r="AC162" s="89" t="n">
        <f aca="false">$F162*I162</f>
        <v>0</v>
      </c>
      <c r="AD162" s="89" t="n">
        <f aca="false">$F162*J162</f>
        <v>0</v>
      </c>
      <c r="AE162" s="89" t="n">
        <f aca="false">$F162*K162</f>
        <v>0</v>
      </c>
      <c r="AF162" s="89" t="n">
        <f aca="false">$F162*L162</f>
        <v>0</v>
      </c>
      <c r="AG162" s="89" t="n">
        <f aca="false">$F162*M162</f>
        <v>0</v>
      </c>
      <c r="AH162" s="89" t="n">
        <f aca="false">$F162*N162</f>
        <v>0</v>
      </c>
      <c r="AI162" s="89" t="n">
        <f aca="false">F162*O162</f>
        <v>0</v>
      </c>
      <c r="AJ162" s="93"/>
      <c r="AK162" s="89" t="n">
        <f aca="false">CHOOSE($G$3,AB162-AC162,AC162-AB162)</f>
        <v>0</v>
      </c>
      <c r="AL162" s="89" t="n">
        <f aca="false">CHOOSE($G$3,AE162-AF162,AF162-AE162)</f>
        <v>0</v>
      </c>
      <c r="AM162" s="89" t="n">
        <f aca="false">CHOOSE($G$3,AH162-AI162,AI162-AH162)</f>
        <v>0</v>
      </c>
      <c r="AN162" s="103" t="n">
        <f aca="false">SUM(AK162:AM162)</f>
        <v>0</v>
      </c>
      <c r="AP162" s="89" t="n">
        <f aca="false">CHOOSE($G$3,AA162-AB162,AB162-AA162)</f>
        <v>0</v>
      </c>
      <c r="AQ162" s="89" t="n">
        <f aca="false">CHOOSE($G$3,AD162-AE162,AE162-AD162)</f>
        <v>0</v>
      </c>
      <c r="AR162" s="89" t="n">
        <f aca="false">CHOOSE($G$3,AG162-AH162,AH162-AG162)</f>
        <v>0</v>
      </c>
      <c r="AS162" s="103" t="n">
        <f aca="false">AP162+AQ162+AR162</f>
        <v>0</v>
      </c>
      <c r="AT162" s="103"/>
      <c r="AU162" s="90" t="n">
        <f aca="false">AS162+AN162</f>
        <v>0</v>
      </c>
      <c r="AW162" s="90" t="n">
        <f aca="false">AI162+AF162+AC162</f>
        <v>0</v>
      </c>
      <c r="AX162" s="104"/>
    </row>
    <row r="163" customFormat="false" ht="12.75" hidden="false" customHeight="false" outlineLevel="0" collapsed="false">
      <c r="A163" s="94" t="n">
        <f aca="false">EDATE(A162,1)</f>
        <v>41487</v>
      </c>
      <c r="B163" s="95" t="n">
        <f aca="false">VLOOKUP(MONTH(A163),Volumes,3)</f>
        <v>10000</v>
      </c>
      <c r="C163" s="96"/>
      <c r="D163" s="97" t="n">
        <f aca="false">B163+C163</f>
        <v>10000</v>
      </c>
      <c r="E163" s="84" t="n">
        <f aca="false">IF(X163=0,0,IF(AND(X163=1,$H$3=1),D163*S163,IF($H$3=2,D163,"N/A")))</f>
        <v>0</v>
      </c>
      <c r="F163" s="84" t="n">
        <f aca="false">E163*W163</f>
        <v>0</v>
      </c>
      <c r="G163" s="32" t="n">
        <f aca="false">VLOOKUP($A163,Table,MATCH(G$4,Curves,0))</f>
        <v>3.422</v>
      </c>
      <c r="H163" s="98" t="n">
        <f aca="false">G163</f>
        <v>3.422</v>
      </c>
      <c r="I163" s="99" t="n">
        <f aca="false">H163</f>
        <v>3.422</v>
      </c>
      <c r="J163" s="32" t="n">
        <f aca="false">VLOOKUP($A163,Table,MATCH(J$4,Curves,0))</f>
        <v>0.017</v>
      </c>
      <c r="K163" s="98" t="n">
        <f aca="false">J163</f>
        <v>0.017</v>
      </c>
      <c r="L163" s="99" t="n">
        <f aca="false">K163</f>
        <v>0.017</v>
      </c>
      <c r="M163" s="32" t="n">
        <f aca="false">VLOOKUP($A163,Table,MATCH(M$4,Curves,0))</f>
        <v>0.01</v>
      </c>
      <c r="N163" s="98" t="n">
        <f aca="false">VLOOKUP($A163,Table,MATCH(N$4,Curves,0))</f>
        <v>0.0225</v>
      </c>
      <c r="O163" s="99" t="n">
        <f aca="false">N163</f>
        <v>0.0225</v>
      </c>
      <c r="P163" s="100"/>
      <c r="Q163" s="99" t="n">
        <f aca="false">O163+L163+I163</f>
        <v>3.4615</v>
      </c>
      <c r="R163" s="100"/>
      <c r="S163" s="35" t="n">
        <f aca="false">A164-A163</f>
        <v>31</v>
      </c>
      <c r="T163" s="101" t="n">
        <f aca="false">CHOOSE(F$3,A164+24,A163)</f>
        <v>41542</v>
      </c>
      <c r="U163" s="35" t="n">
        <f aca="false">T163-C$3</f>
        <v>4768</v>
      </c>
      <c r="V163" s="32" t="n">
        <f aca="false">VLOOKUP($A163,Table,MATCH(V$4,Curves,0))</f>
        <v>0.070699598128693</v>
      </c>
      <c r="W163" s="102" t="n">
        <f aca="false">1/(1+CHOOSE(F$3,(V164+($K$3/10000))/2,(V163+($K$3/10000))/2))^(2*U163/365.25)</f>
        <v>0.403721657062041</v>
      </c>
      <c r="X163" s="35" t="n">
        <f aca="false">IF(AND(mthbeg&lt;=A163,mthend&gt;=A163),1,0)</f>
        <v>0</v>
      </c>
      <c r="Y163" s="35" t="n">
        <f aca="false">S163*X163</f>
        <v>0</v>
      </c>
      <c r="AA163" s="89" t="n">
        <f aca="false">F163*G163</f>
        <v>0</v>
      </c>
      <c r="AB163" s="89" t="n">
        <f aca="false">$F163*H163</f>
        <v>0</v>
      </c>
      <c r="AC163" s="89" t="n">
        <f aca="false">$F163*I163</f>
        <v>0</v>
      </c>
      <c r="AD163" s="89" t="n">
        <f aca="false">$F163*J163</f>
        <v>0</v>
      </c>
      <c r="AE163" s="89" t="n">
        <f aca="false">$F163*K163</f>
        <v>0</v>
      </c>
      <c r="AF163" s="89" t="n">
        <f aca="false">$F163*L163</f>
        <v>0</v>
      </c>
      <c r="AG163" s="89" t="n">
        <f aca="false">$F163*M163</f>
        <v>0</v>
      </c>
      <c r="AH163" s="89" t="n">
        <f aca="false">$F163*N163</f>
        <v>0</v>
      </c>
      <c r="AI163" s="89" t="n">
        <f aca="false">F163*O163</f>
        <v>0</v>
      </c>
      <c r="AJ163" s="93"/>
      <c r="AK163" s="89" t="n">
        <f aca="false">CHOOSE($G$3,AB163-AC163,AC163-AB163)</f>
        <v>0</v>
      </c>
      <c r="AL163" s="89" t="n">
        <f aca="false">CHOOSE($G$3,AE163-AF163,AF163-AE163)</f>
        <v>0</v>
      </c>
      <c r="AM163" s="89" t="n">
        <f aca="false">CHOOSE($G$3,AH163-AI163,AI163-AH163)</f>
        <v>0</v>
      </c>
      <c r="AN163" s="103" t="n">
        <f aca="false">SUM(AK163:AM163)</f>
        <v>0</v>
      </c>
      <c r="AP163" s="89" t="n">
        <f aca="false">CHOOSE($G$3,AA163-AB163,AB163-AA163)</f>
        <v>0</v>
      </c>
      <c r="AQ163" s="89" t="n">
        <f aca="false">CHOOSE($G$3,AD163-AE163,AE163-AD163)</f>
        <v>0</v>
      </c>
      <c r="AR163" s="89" t="n">
        <f aca="false">CHOOSE($G$3,AG163-AH163,AH163-AG163)</f>
        <v>0</v>
      </c>
      <c r="AS163" s="103" t="n">
        <f aca="false">AP163+AQ163+AR163</f>
        <v>0</v>
      </c>
      <c r="AT163" s="103"/>
      <c r="AU163" s="90" t="n">
        <f aca="false">AS163+AN163</f>
        <v>0</v>
      </c>
      <c r="AW163" s="90" t="n">
        <f aca="false">AI163+AF163+AC163</f>
        <v>0</v>
      </c>
      <c r="AX163" s="104"/>
    </row>
    <row r="164" customFormat="false" ht="12.75" hidden="false" customHeight="false" outlineLevel="0" collapsed="false">
      <c r="A164" s="94" t="n">
        <f aca="false">EDATE(A163,1)</f>
        <v>41518</v>
      </c>
      <c r="B164" s="95" t="n">
        <f aca="false">VLOOKUP(MONTH(A164),Volumes,3)</f>
        <v>10000</v>
      </c>
      <c r="C164" s="96"/>
      <c r="D164" s="97" t="n">
        <f aca="false">B164+C164</f>
        <v>10000</v>
      </c>
      <c r="E164" s="84" t="n">
        <f aca="false">IF(X164=0,0,IF(AND(X164=1,$H$3=1),D164*S164,IF($H$3=2,D164,"N/A")))</f>
        <v>0</v>
      </c>
      <c r="F164" s="84" t="n">
        <f aca="false">E164*W164</f>
        <v>0</v>
      </c>
      <c r="G164" s="32" t="n">
        <f aca="false">VLOOKUP($A164,Table,MATCH(G$4,Curves,0))</f>
        <v>3.439</v>
      </c>
      <c r="H164" s="98" t="n">
        <f aca="false">G164</f>
        <v>3.439</v>
      </c>
      <c r="I164" s="99" t="n">
        <f aca="false">H164</f>
        <v>3.439</v>
      </c>
      <c r="J164" s="32" t="n">
        <f aca="false">VLOOKUP($A164,Table,MATCH(J$4,Curves,0))</f>
        <v>0.017</v>
      </c>
      <c r="K164" s="98" t="n">
        <f aca="false">J164</f>
        <v>0.017</v>
      </c>
      <c r="L164" s="99" t="n">
        <f aca="false">K164</f>
        <v>0.017</v>
      </c>
      <c r="M164" s="32" t="n">
        <f aca="false">VLOOKUP($A164,Table,MATCH(M$4,Curves,0))</f>
        <v>0.01</v>
      </c>
      <c r="N164" s="98" t="n">
        <f aca="false">VLOOKUP($A164,Table,MATCH(N$4,Curves,0))</f>
        <v>0.0225</v>
      </c>
      <c r="O164" s="99" t="n">
        <f aca="false">N164</f>
        <v>0.0225</v>
      </c>
      <c r="P164" s="100"/>
      <c r="Q164" s="99" t="n">
        <f aca="false">O164+L164+I164</f>
        <v>3.4785</v>
      </c>
      <c r="R164" s="100"/>
      <c r="S164" s="35" t="n">
        <f aca="false">A165-A164</f>
        <v>30</v>
      </c>
      <c r="T164" s="101" t="n">
        <f aca="false">CHOOSE(F$3,A165+24,A164)</f>
        <v>41572</v>
      </c>
      <c r="U164" s="35" t="n">
        <f aca="false">T164-C$3</f>
        <v>4798</v>
      </c>
      <c r="V164" s="32" t="n">
        <f aca="false">VLOOKUP($A164,Table,MATCH(V$4,Curves,0))</f>
        <v>0.070703554521026</v>
      </c>
      <c r="W164" s="102" t="n">
        <f aca="false">1/(1+CHOOSE(F$3,(V165+($K$3/10000))/2,(V164+($K$3/10000))/2))^(2*U164/365.25)</f>
        <v>0.40140468709209</v>
      </c>
      <c r="X164" s="35" t="n">
        <f aca="false">IF(AND(mthbeg&lt;=A164,mthend&gt;=A164),1,0)</f>
        <v>0</v>
      </c>
      <c r="Y164" s="35" t="n">
        <f aca="false">S164*X164</f>
        <v>0</v>
      </c>
      <c r="AA164" s="89" t="n">
        <f aca="false">F164*G164</f>
        <v>0</v>
      </c>
      <c r="AB164" s="89" t="n">
        <f aca="false">$F164*H164</f>
        <v>0</v>
      </c>
      <c r="AC164" s="89" t="n">
        <f aca="false">$F164*I164</f>
        <v>0</v>
      </c>
      <c r="AD164" s="89" t="n">
        <f aca="false">$F164*J164</f>
        <v>0</v>
      </c>
      <c r="AE164" s="89" t="n">
        <f aca="false">$F164*K164</f>
        <v>0</v>
      </c>
      <c r="AF164" s="89" t="n">
        <f aca="false">$F164*L164</f>
        <v>0</v>
      </c>
      <c r="AG164" s="89" t="n">
        <f aca="false">$F164*M164</f>
        <v>0</v>
      </c>
      <c r="AH164" s="89" t="n">
        <f aca="false">$F164*N164</f>
        <v>0</v>
      </c>
      <c r="AI164" s="89" t="n">
        <f aca="false">F164*O164</f>
        <v>0</v>
      </c>
      <c r="AJ164" s="93"/>
      <c r="AK164" s="89" t="n">
        <f aca="false">CHOOSE($G$3,AB164-AC164,AC164-AB164)</f>
        <v>0</v>
      </c>
      <c r="AL164" s="89" t="n">
        <f aca="false">CHOOSE($G$3,AE164-AF164,AF164-AE164)</f>
        <v>0</v>
      </c>
      <c r="AM164" s="89" t="n">
        <f aca="false">CHOOSE($G$3,AH164-AI164,AI164-AH164)</f>
        <v>0</v>
      </c>
      <c r="AN164" s="103" t="n">
        <f aca="false">SUM(AK164:AM164)</f>
        <v>0</v>
      </c>
      <c r="AP164" s="89" t="n">
        <f aca="false">CHOOSE($G$3,AA164-AB164,AB164-AA164)</f>
        <v>0</v>
      </c>
      <c r="AQ164" s="89" t="n">
        <f aca="false">CHOOSE($G$3,AD164-AE164,AE164-AD164)</f>
        <v>0</v>
      </c>
      <c r="AR164" s="89" t="n">
        <f aca="false">CHOOSE($G$3,AG164-AH164,AH164-AG164)</f>
        <v>0</v>
      </c>
      <c r="AS164" s="103" t="n">
        <f aca="false">AP164+AQ164+AR164</f>
        <v>0</v>
      </c>
      <c r="AT164" s="103"/>
      <c r="AU164" s="90" t="n">
        <f aca="false">AS164+AN164</f>
        <v>0</v>
      </c>
      <c r="AW164" s="90" t="n">
        <f aca="false">AI164+AF164+AC164</f>
        <v>0</v>
      </c>
      <c r="AX164" s="104"/>
    </row>
    <row r="165" customFormat="false" ht="12.75" hidden="false" customHeight="false" outlineLevel="0" collapsed="false">
      <c r="A165" s="94" t="n">
        <f aca="false">EDATE(A164,1)</f>
        <v>41548</v>
      </c>
      <c r="B165" s="95" t="n">
        <f aca="false">VLOOKUP(MONTH(A165),Volumes,3)</f>
        <v>10000</v>
      </c>
      <c r="C165" s="96"/>
      <c r="D165" s="97" t="n">
        <f aca="false">B165+C165</f>
        <v>10000</v>
      </c>
      <c r="E165" s="84" t="n">
        <f aca="false">IF(X165=0,0,IF(AND(X165=1,$H$3=1),D165*S165,IF($H$3=2,D165,"N/A")))</f>
        <v>0</v>
      </c>
      <c r="F165" s="84" t="n">
        <f aca="false">E165*W165</f>
        <v>0</v>
      </c>
      <c r="G165" s="32" t="n">
        <f aca="false">VLOOKUP($A165,Table,MATCH(G$4,Curves,0))</f>
        <v>3.444</v>
      </c>
      <c r="H165" s="98" t="n">
        <f aca="false">G165</f>
        <v>3.444</v>
      </c>
      <c r="I165" s="99" t="n">
        <f aca="false">H165</f>
        <v>3.444</v>
      </c>
      <c r="J165" s="32" t="n">
        <f aca="false">VLOOKUP($A165,Table,MATCH(J$4,Curves,0))</f>
        <v>0.017</v>
      </c>
      <c r="K165" s="98" t="n">
        <f aca="false">J165</f>
        <v>0.017</v>
      </c>
      <c r="L165" s="99" t="n">
        <f aca="false">K165</f>
        <v>0.017</v>
      </c>
      <c r="M165" s="32" t="n">
        <f aca="false">VLOOKUP($A165,Table,MATCH(M$4,Curves,0))</f>
        <v>0.01</v>
      </c>
      <c r="N165" s="98" t="n">
        <f aca="false">VLOOKUP($A165,Table,MATCH(N$4,Curves,0))</f>
        <v>0.0225</v>
      </c>
      <c r="O165" s="99" t="n">
        <f aca="false">N165</f>
        <v>0.0225</v>
      </c>
      <c r="P165" s="100"/>
      <c r="Q165" s="99" t="n">
        <f aca="false">O165+L165+I165</f>
        <v>3.4835</v>
      </c>
      <c r="R165" s="100"/>
      <c r="S165" s="35" t="n">
        <f aca="false">A166-A165</f>
        <v>31</v>
      </c>
      <c r="T165" s="101" t="n">
        <f aca="false">CHOOSE(F$3,A166+24,A165)</f>
        <v>41603</v>
      </c>
      <c r="U165" s="35" t="n">
        <f aca="false">T165-C$3</f>
        <v>4829</v>
      </c>
      <c r="V165" s="32" t="n">
        <f aca="false">VLOOKUP($A165,Table,MATCH(V$4,Curves,0))</f>
        <v>0.070707383287805</v>
      </c>
      <c r="W165" s="102" t="n">
        <f aca="false">1/(1+CHOOSE(F$3,(V166+($K$3/10000))/2,(V165+($K$3/10000))/2))^(2*U165/365.25)</f>
        <v>0.399024198683026</v>
      </c>
      <c r="X165" s="35" t="n">
        <f aca="false">IF(AND(mthbeg&lt;=A165,mthend&gt;=A165),1,0)</f>
        <v>0</v>
      </c>
      <c r="Y165" s="35" t="n">
        <f aca="false">S165*X165</f>
        <v>0</v>
      </c>
      <c r="AA165" s="89" t="n">
        <f aca="false">F165*G165</f>
        <v>0</v>
      </c>
      <c r="AB165" s="89" t="n">
        <f aca="false">$F165*H165</f>
        <v>0</v>
      </c>
      <c r="AC165" s="89" t="n">
        <f aca="false">$F165*I165</f>
        <v>0</v>
      </c>
      <c r="AD165" s="89" t="n">
        <f aca="false">$F165*J165</f>
        <v>0</v>
      </c>
      <c r="AE165" s="89" t="n">
        <f aca="false">$F165*K165</f>
        <v>0</v>
      </c>
      <c r="AF165" s="89" t="n">
        <f aca="false">$F165*L165</f>
        <v>0</v>
      </c>
      <c r="AG165" s="89" t="n">
        <f aca="false">$F165*M165</f>
        <v>0</v>
      </c>
      <c r="AH165" s="89" t="n">
        <f aca="false">$F165*N165</f>
        <v>0</v>
      </c>
      <c r="AI165" s="89" t="n">
        <f aca="false">F165*O165</f>
        <v>0</v>
      </c>
      <c r="AJ165" s="93"/>
      <c r="AK165" s="89" t="n">
        <f aca="false">CHOOSE($G$3,AB165-AC165,AC165-AB165)</f>
        <v>0</v>
      </c>
      <c r="AL165" s="89" t="n">
        <f aca="false">CHOOSE($G$3,AE165-AF165,AF165-AE165)</f>
        <v>0</v>
      </c>
      <c r="AM165" s="89" t="n">
        <f aca="false">CHOOSE($G$3,AH165-AI165,AI165-AH165)</f>
        <v>0</v>
      </c>
      <c r="AN165" s="103" t="n">
        <f aca="false">SUM(AK165:AM165)</f>
        <v>0</v>
      </c>
      <c r="AP165" s="89" t="n">
        <f aca="false">CHOOSE($G$3,AA165-AB165,AB165-AA165)</f>
        <v>0</v>
      </c>
      <c r="AQ165" s="89" t="n">
        <f aca="false">CHOOSE($G$3,AD165-AE165,AE165-AD165)</f>
        <v>0</v>
      </c>
      <c r="AR165" s="89" t="n">
        <f aca="false">CHOOSE($G$3,AG165-AH165,AH165-AG165)</f>
        <v>0</v>
      </c>
      <c r="AS165" s="103" t="n">
        <f aca="false">AP165+AQ165+AR165</f>
        <v>0</v>
      </c>
      <c r="AT165" s="103"/>
      <c r="AU165" s="90" t="n">
        <f aca="false">AS165+AN165</f>
        <v>0</v>
      </c>
      <c r="AW165" s="90" t="n">
        <f aca="false">AI165+AF165+AC165</f>
        <v>0</v>
      </c>
      <c r="AX165" s="104"/>
    </row>
    <row r="166" customFormat="false" ht="12.75" hidden="false" customHeight="false" outlineLevel="0" collapsed="false">
      <c r="A166" s="94" t="n">
        <f aca="false">EDATE(A165,1)</f>
        <v>41579</v>
      </c>
      <c r="B166" s="95" t="n">
        <f aca="false">VLOOKUP(MONTH(A166),Volumes,3)</f>
        <v>10000</v>
      </c>
      <c r="C166" s="96"/>
      <c r="D166" s="97" t="n">
        <f aca="false">B166+C166</f>
        <v>10000</v>
      </c>
      <c r="E166" s="84" t="n">
        <f aca="false">IF(X166=0,0,IF(AND(X166=1,$H$3=1),D166*S166,IF($H$3=2,D166,"N/A")))</f>
        <v>0</v>
      </c>
      <c r="F166" s="84" t="n">
        <f aca="false">E166*W166</f>
        <v>0</v>
      </c>
      <c r="G166" s="32" t="n">
        <f aca="false">VLOOKUP($A166,Table,MATCH(G$4,Curves,0))</f>
        <v>3.486</v>
      </c>
      <c r="H166" s="98" t="n">
        <f aca="false">G166</f>
        <v>3.486</v>
      </c>
      <c r="I166" s="99" t="n">
        <f aca="false">H166</f>
        <v>3.486</v>
      </c>
      <c r="J166" s="32" t="n">
        <f aca="false">VLOOKUP($A166,Table,MATCH(J$4,Curves,0))</f>
        <v>0.0065</v>
      </c>
      <c r="K166" s="98" t="n">
        <f aca="false">J166</f>
        <v>0.0065</v>
      </c>
      <c r="L166" s="99" t="n">
        <f aca="false">K166</f>
        <v>0.0065</v>
      </c>
      <c r="M166" s="32" t="n">
        <f aca="false">VLOOKUP($A166,Table,MATCH(M$4,Curves,0))</f>
        <v>0.01</v>
      </c>
      <c r="N166" s="98" t="n">
        <f aca="false">VLOOKUP($A166,Table,MATCH(N$4,Curves,0))</f>
        <v>0.0225</v>
      </c>
      <c r="O166" s="99" t="n">
        <f aca="false">N166</f>
        <v>0.0225</v>
      </c>
      <c r="P166" s="100"/>
      <c r="Q166" s="99" t="n">
        <f aca="false">O166+L166+I166</f>
        <v>3.515</v>
      </c>
      <c r="R166" s="100"/>
      <c r="S166" s="35" t="n">
        <f aca="false">A167-A166</f>
        <v>30</v>
      </c>
      <c r="T166" s="101" t="n">
        <f aca="false">CHOOSE(F$3,A167+24,A166)</f>
        <v>41633</v>
      </c>
      <c r="U166" s="35" t="n">
        <f aca="false">T166-C$3</f>
        <v>4859</v>
      </c>
      <c r="V166" s="32" t="n">
        <f aca="false">VLOOKUP($A166,Table,MATCH(V$4,Curves,0))</f>
        <v>0.070711339680148</v>
      </c>
      <c r="W166" s="102" t="n">
        <f aca="false">1/(1+CHOOSE(F$3,(V167+($K$3/10000))/2,(V166+($K$3/10000))/2))^(2*U166/365.25)</f>
        <v>0.396733697583648</v>
      </c>
      <c r="X166" s="35" t="n">
        <f aca="false">IF(AND(mthbeg&lt;=A166,mthend&gt;=A166),1,0)</f>
        <v>0</v>
      </c>
      <c r="Y166" s="35" t="n">
        <f aca="false">S166*X166</f>
        <v>0</v>
      </c>
      <c r="AA166" s="89" t="n">
        <f aca="false">F166*G166</f>
        <v>0</v>
      </c>
      <c r="AB166" s="89" t="n">
        <f aca="false">$F166*H166</f>
        <v>0</v>
      </c>
      <c r="AC166" s="89" t="n">
        <f aca="false">$F166*I166</f>
        <v>0</v>
      </c>
      <c r="AD166" s="89" t="n">
        <f aca="false">$F166*J166</f>
        <v>0</v>
      </c>
      <c r="AE166" s="89" t="n">
        <f aca="false">$F166*K166</f>
        <v>0</v>
      </c>
      <c r="AF166" s="89" t="n">
        <f aca="false">$F166*L166</f>
        <v>0</v>
      </c>
      <c r="AG166" s="89" t="n">
        <f aca="false">$F166*M166</f>
        <v>0</v>
      </c>
      <c r="AH166" s="89" t="n">
        <f aca="false">$F166*N166</f>
        <v>0</v>
      </c>
      <c r="AI166" s="89" t="n">
        <f aca="false">F166*O166</f>
        <v>0</v>
      </c>
      <c r="AJ166" s="93"/>
      <c r="AK166" s="89" t="n">
        <f aca="false">CHOOSE($G$3,AB166-AC166,AC166-AB166)</f>
        <v>0</v>
      </c>
      <c r="AL166" s="89" t="n">
        <f aca="false">CHOOSE($G$3,AE166-AF166,AF166-AE166)</f>
        <v>0</v>
      </c>
      <c r="AM166" s="89" t="n">
        <f aca="false">CHOOSE($G$3,AH166-AI166,AI166-AH166)</f>
        <v>0</v>
      </c>
      <c r="AN166" s="103" t="n">
        <f aca="false">SUM(AK166:AM166)</f>
        <v>0</v>
      </c>
      <c r="AP166" s="89" t="n">
        <f aca="false">CHOOSE($G$3,AA166-AB166,AB166-AA166)</f>
        <v>0</v>
      </c>
      <c r="AQ166" s="89" t="n">
        <f aca="false">CHOOSE($G$3,AD166-AE166,AE166-AD166)</f>
        <v>0</v>
      </c>
      <c r="AR166" s="89" t="n">
        <f aca="false">CHOOSE($G$3,AG166-AH166,AH166-AG166)</f>
        <v>0</v>
      </c>
      <c r="AS166" s="103" t="n">
        <f aca="false">AP166+AQ166+AR166</f>
        <v>0</v>
      </c>
      <c r="AT166" s="103"/>
      <c r="AU166" s="90" t="n">
        <f aca="false">AS166+AN166</f>
        <v>0</v>
      </c>
      <c r="AW166" s="90" t="n">
        <f aca="false">AI166+AF166+AC166</f>
        <v>0</v>
      </c>
      <c r="AX166" s="104"/>
    </row>
    <row r="167" customFormat="false" ht="12.75" hidden="false" customHeight="false" outlineLevel="0" collapsed="false">
      <c r="A167" s="94" t="n">
        <f aca="false">EDATE(A166,1)</f>
        <v>41609</v>
      </c>
      <c r="B167" s="95" t="n">
        <f aca="false">VLOOKUP(MONTH(A167),Volumes,3)</f>
        <v>10000</v>
      </c>
      <c r="C167" s="96"/>
      <c r="D167" s="97" t="n">
        <f aca="false">B167+C167</f>
        <v>10000</v>
      </c>
      <c r="E167" s="84" t="n">
        <f aca="false">IF(X167=0,0,IF(AND(X167=1,$H$3=1),D167*S167,IF($H$3=2,D167,"N/A")))</f>
        <v>0</v>
      </c>
      <c r="F167" s="84" t="n">
        <f aca="false">E167*W167</f>
        <v>0</v>
      </c>
      <c r="G167" s="32" t="n">
        <f aca="false">VLOOKUP($A167,Table,MATCH(G$4,Curves,0))</f>
        <v>3.542</v>
      </c>
      <c r="H167" s="98" t="n">
        <f aca="false">G167</f>
        <v>3.542</v>
      </c>
      <c r="I167" s="99" t="n">
        <f aca="false">H167</f>
        <v>3.542</v>
      </c>
      <c r="J167" s="32" t="n">
        <f aca="false">VLOOKUP($A167,Table,MATCH(J$4,Curves,0))</f>
        <v>0.0065</v>
      </c>
      <c r="K167" s="98" t="n">
        <f aca="false">J167</f>
        <v>0.0065</v>
      </c>
      <c r="L167" s="99" t="n">
        <f aca="false">K167</f>
        <v>0.0065</v>
      </c>
      <c r="M167" s="32" t="n">
        <f aca="false">VLOOKUP($A167,Table,MATCH(M$4,Curves,0))</f>
        <v>0.01</v>
      </c>
      <c r="N167" s="98" t="n">
        <f aca="false">VLOOKUP($A167,Table,MATCH(N$4,Curves,0))</f>
        <v>0.0225</v>
      </c>
      <c r="O167" s="99" t="n">
        <f aca="false">N167</f>
        <v>0.0225</v>
      </c>
      <c r="P167" s="100"/>
      <c r="Q167" s="99" t="n">
        <f aca="false">O167+L167+I167</f>
        <v>3.571</v>
      </c>
      <c r="R167" s="100"/>
      <c r="S167" s="35" t="n">
        <f aca="false">A168-A167</f>
        <v>31</v>
      </c>
      <c r="T167" s="101" t="n">
        <f aca="false">CHOOSE(F$3,A168+24,A167)</f>
        <v>41664</v>
      </c>
      <c r="U167" s="35" t="n">
        <f aca="false">T167-C$3</f>
        <v>4890</v>
      </c>
      <c r="V167" s="32" t="n">
        <f aca="false">VLOOKUP($A167,Table,MATCH(V$4,Curves,0))</f>
        <v>0.070715168446937</v>
      </c>
      <c r="W167" s="102" t="n">
        <f aca="false">1/(1+CHOOSE(F$3,(V168+($K$3/10000))/2,(V167+($K$3/10000))/2))^(2*U167/365.25)</f>
        <v>0.394380406684771</v>
      </c>
      <c r="X167" s="35" t="n">
        <f aca="false">IF(AND(mthbeg&lt;=A167,mthend&gt;=A167),1,0)</f>
        <v>0</v>
      </c>
      <c r="Y167" s="35" t="n">
        <f aca="false">S167*X167</f>
        <v>0</v>
      </c>
      <c r="AA167" s="89" t="n">
        <f aca="false">F167*G167</f>
        <v>0</v>
      </c>
      <c r="AB167" s="89" t="n">
        <f aca="false">$F167*H167</f>
        <v>0</v>
      </c>
      <c r="AC167" s="89" t="n">
        <f aca="false">$F167*I167</f>
        <v>0</v>
      </c>
      <c r="AD167" s="89" t="n">
        <f aca="false">$F167*J167</f>
        <v>0</v>
      </c>
      <c r="AE167" s="89" t="n">
        <f aca="false">$F167*K167</f>
        <v>0</v>
      </c>
      <c r="AF167" s="89" t="n">
        <f aca="false">$F167*L167</f>
        <v>0</v>
      </c>
      <c r="AG167" s="89" t="n">
        <f aca="false">$F167*M167</f>
        <v>0</v>
      </c>
      <c r="AH167" s="89" t="n">
        <f aca="false">$F167*N167</f>
        <v>0</v>
      </c>
      <c r="AI167" s="89" t="n">
        <f aca="false">F167*O167</f>
        <v>0</v>
      </c>
      <c r="AJ167" s="93"/>
      <c r="AK167" s="89" t="n">
        <f aca="false">CHOOSE($G$3,AB167-AC167,AC167-AB167)</f>
        <v>0</v>
      </c>
      <c r="AL167" s="89" t="n">
        <f aca="false">CHOOSE($G$3,AE167-AF167,AF167-AE167)</f>
        <v>0</v>
      </c>
      <c r="AM167" s="89" t="n">
        <f aca="false">CHOOSE($G$3,AH167-AI167,AI167-AH167)</f>
        <v>0</v>
      </c>
      <c r="AN167" s="103" t="n">
        <f aca="false">SUM(AK167:AM167)</f>
        <v>0</v>
      </c>
      <c r="AP167" s="89" t="n">
        <f aca="false">CHOOSE($G$3,AA167-AB167,AB167-AA167)</f>
        <v>0</v>
      </c>
      <c r="AQ167" s="89" t="n">
        <f aca="false">CHOOSE($G$3,AD167-AE167,AE167-AD167)</f>
        <v>0</v>
      </c>
      <c r="AR167" s="89" t="n">
        <f aca="false">CHOOSE($G$3,AG167-AH167,AH167-AG167)</f>
        <v>0</v>
      </c>
      <c r="AS167" s="103" t="n">
        <f aca="false">AP167+AQ167+AR167</f>
        <v>0</v>
      </c>
      <c r="AT167" s="103"/>
      <c r="AU167" s="90" t="n">
        <f aca="false">AS167+AN167</f>
        <v>0</v>
      </c>
      <c r="AW167" s="90" t="n">
        <f aca="false">AI167+AF167+AC167</f>
        <v>0</v>
      </c>
      <c r="AX167" s="104"/>
    </row>
    <row r="168" customFormat="false" ht="12.75" hidden="false" customHeight="false" outlineLevel="0" collapsed="false">
      <c r="A168" s="94" t="n">
        <f aca="false">EDATE(A167,1)</f>
        <v>41640</v>
      </c>
      <c r="B168" s="95" t="n">
        <f aca="false">VLOOKUP(MONTH(A168),Volumes,3)</f>
        <v>10000</v>
      </c>
      <c r="C168" s="96"/>
      <c r="D168" s="97" t="n">
        <f aca="false">B168+C168</f>
        <v>10000</v>
      </c>
      <c r="E168" s="84" t="n">
        <f aca="false">IF(X168=0,0,IF(AND(X168=1,$H$3=1),D168*S168,IF($H$3=2,D168,"N/A")))</f>
        <v>0</v>
      </c>
      <c r="F168" s="84" t="n">
        <f aca="false">E168*W168</f>
        <v>0</v>
      </c>
      <c r="G168" s="32" t="n">
        <f aca="false">VLOOKUP($A168,Table,MATCH(G$4,Curves,0))</f>
        <v>3.749</v>
      </c>
      <c r="H168" s="98" t="n">
        <f aca="false">G168</f>
        <v>3.749</v>
      </c>
      <c r="I168" s="99" t="n">
        <f aca="false">H168</f>
        <v>3.749</v>
      </c>
      <c r="J168" s="32" t="n">
        <f aca="false">VLOOKUP($A168,Table,MATCH(J$4,Curves,0))</f>
        <v>0.0065</v>
      </c>
      <c r="K168" s="98" t="n">
        <f aca="false">J168</f>
        <v>0.0065</v>
      </c>
      <c r="L168" s="99" t="n">
        <f aca="false">K168</f>
        <v>0.0065</v>
      </c>
      <c r="M168" s="32" t="n">
        <f aca="false">VLOOKUP($A168,Table,MATCH(M$4,Curves,0))</f>
        <v>0.01</v>
      </c>
      <c r="N168" s="98" t="n">
        <f aca="false">VLOOKUP($A168,Table,MATCH(N$4,Curves,0))</f>
        <v>0.0225</v>
      </c>
      <c r="O168" s="99" t="n">
        <f aca="false">N168</f>
        <v>0.0225</v>
      </c>
      <c r="P168" s="100"/>
      <c r="Q168" s="99" t="n">
        <f aca="false">O168+L168+I168</f>
        <v>3.778</v>
      </c>
      <c r="R168" s="100"/>
      <c r="S168" s="35" t="n">
        <f aca="false">A169-A168</f>
        <v>31</v>
      </c>
      <c r="T168" s="101" t="n">
        <f aca="false">CHOOSE(F$3,A169+24,A168)</f>
        <v>41695</v>
      </c>
      <c r="U168" s="35" t="n">
        <f aca="false">T168-C$3</f>
        <v>4921</v>
      </c>
      <c r="V168" s="32" t="n">
        <f aca="false">VLOOKUP($A168,Table,MATCH(V$4,Curves,0))</f>
        <v>0.07071912483929</v>
      </c>
      <c r="W168" s="102" t="n">
        <f aca="false">1/(1+CHOOSE(F$3,(V169+($K$3/10000))/2,(V168+($K$3/10000))/2))^(2*U168/365.25)</f>
        <v>0.392040820457655</v>
      </c>
      <c r="X168" s="35" t="n">
        <f aca="false">IF(AND(mthbeg&lt;=A168,mthend&gt;=A168),1,0)</f>
        <v>0</v>
      </c>
      <c r="Y168" s="35" t="n">
        <f aca="false">S168*X168</f>
        <v>0</v>
      </c>
      <c r="AA168" s="89" t="n">
        <f aca="false">F168*G168</f>
        <v>0</v>
      </c>
      <c r="AB168" s="89" t="n">
        <f aca="false">$F168*H168</f>
        <v>0</v>
      </c>
      <c r="AC168" s="89" t="n">
        <f aca="false">$F168*I168</f>
        <v>0</v>
      </c>
      <c r="AD168" s="89" t="n">
        <f aca="false">$F168*J168</f>
        <v>0</v>
      </c>
      <c r="AE168" s="89" t="n">
        <f aca="false">$F168*K168</f>
        <v>0</v>
      </c>
      <c r="AF168" s="89" t="n">
        <f aca="false">$F168*L168</f>
        <v>0</v>
      </c>
      <c r="AG168" s="89" t="n">
        <f aca="false">$F168*M168</f>
        <v>0</v>
      </c>
      <c r="AH168" s="89" t="n">
        <f aca="false">$F168*N168</f>
        <v>0</v>
      </c>
      <c r="AI168" s="89" t="n">
        <f aca="false">F168*O168</f>
        <v>0</v>
      </c>
      <c r="AJ168" s="93"/>
      <c r="AK168" s="89" t="n">
        <f aca="false">CHOOSE($G$3,AB168-AC168,AC168-AB168)</f>
        <v>0</v>
      </c>
      <c r="AL168" s="89" t="n">
        <f aca="false">CHOOSE($G$3,AE168-AF168,AF168-AE168)</f>
        <v>0</v>
      </c>
      <c r="AM168" s="89" t="n">
        <f aca="false">CHOOSE($G$3,AH168-AI168,AI168-AH168)</f>
        <v>0</v>
      </c>
      <c r="AN168" s="103" t="n">
        <f aca="false">SUM(AK168:AM168)</f>
        <v>0</v>
      </c>
      <c r="AP168" s="89" t="n">
        <f aca="false">CHOOSE($G$3,AA168-AB168,AB168-AA168)</f>
        <v>0</v>
      </c>
      <c r="AQ168" s="89" t="n">
        <f aca="false">CHOOSE($G$3,AD168-AE168,AE168-AD168)</f>
        <v>0</v>
      </c>
      <c r="AR168" s="89" t="n">
        <f aca="false">CHOOSE($G$3,AG168-AH168,AH168-AG168)</f>
        <v>0</v>
      </c>
      <c r="AS168" s="103" t="n">
        <f aca="false">AP168+AQ168+AR168</f>
        <v>0</v>
      </c>
      <c r="AT168" s="103"/>
      <c r="AU168" s="90" t="n">
        <f aca="false">AS168+AN168</f>
        <v>0</v>
      </c>
      <c r="AW168" s="90" t="n">
        <f aca="false">AI168+AF168+AC168</f>
        <v>0</v>
      </c>
      <c r="AX168" s="104"/>
    </row>
    <row r="169" customFormat="false" ht="12.75" hidden="false" customHeight="false" outlineLevel="0" collapsed="false">
      <c r="A169" s="94" t="n">
        <f aca="false">EDATE(A168,1)</f>
        <v>41671</v>
      </c>
      <c r="B169" s="95" t="n">
        <f aca="false">VLOOKUP(MONTH(A169),Volumes,3)</f>
        <v>10000</v>
      </c>
      <c r="C169" s="96"/>
      <c r="D169" s="97" t="n">
        <f aca="false">B169+C169</f>
        <v>10000</v>
      </c>
      <c r="E169" s="84" t="n">
        <f aca="false">IF(X169=0,0,IF(AND(X169=1,$H$3=1),D169*S169,IF($H$3=2,D169,"N/A")))</f>
        <v>0</v>
      </c>
      <c r="F169" s="84" t="n">
        <f aca="false">E169*W169</f>
        <v>0</v>
      </c>
      <c r="G169" s="32" t="n">
        <f aca="false">VLOOKUP($A169,Table,MATCH(G$4,Curves,0))</f>
        <v>3.663</v>
      </c>
      <c r="H169" s="98" t="n">
        <f aca="false">G169</f>
        <v>3.663</v>
      </c>
      <c r="I169" s="99" t="n">
        <f aca="false">H169</f>
        <v>3.663</v>
      </c>
      <c r="J169" s="32" t="n">
        <f aca="false">VLOOKUP($A169,Table,MATCH(J$4,Curves,0))</f>
        <v>0.0065</v>
      </c>
      <c r="K169" s="98" t="n">
        <f aca="false">J169</f>
        <v>0.0065</v>
      </c>
      <c r="L169" s="99" t="n">
        <f aca="false">K169</f>
        <v>0.0065</v>
      </c>
      <c r="M169" s="32" t="n">
        <f aca="false">VLOOKUP($A169,Table,MATCH(M$4,Curves,0))</f>
        <v>0.01</v>
      </c>
      <c r="N169" s="98" t="n">
        <f aca="false">VLOOKUP($A169,Table,MATCH(N$4,Curves,0))</f>
        <v>0.0225</v>
      </c>
      <c r="O169" s="99" t="n">
        <f aca="false">N169</f>
        <v>0.0225</v>
      </c>
      <c r="P169" s="100"/>
      <c r="Q169" s="99" t="n">
        <f aca="false">O169+L169+I169</f>
        <v>3.692</v>
      </c>
      <c r="R169" s="100"/>
      <c r="S169" s="35" t="n">
        <f aca="false">A170-A169</f>
        <v>28</v>
      </c>
      <c r="T169" s="101" t="n">
        <f aca="false">CHOOSE(F$3,A170+24,A169)</f>
        <v>41723</v>
      </c>
      <c r="U169" s="35" t="n">
        <f aca="false">T169-C$3</f>
        <v>4949</v>
      </c>
      <c r="V169" s="32" t="n">
        <f aca="false">VLOOKUP($A169,Table,MATCH(V$4,Curves,0))</f>
        <v>0.070723081231648</v>
      </c>
      <c r="W169" s="102" t="n">
        <f aca="false">1/(1+CHOOSE(F$3,(V170+($K$3/10000))/2,(V169+($K$3/10000))/2))^(2*U169/365.25)</f>
        <v>0.389939360141945</v>
      </c>
      <c r="X169" s="35" t="n">
        <f aca="false">IF(AND(mthbeg&lt;=A169,mthend&gt;=A169),1,0)</f>
        <v>0</v>
      </c>
      <c r="Y169" s="35" t="n">
        <f aca="false">S169*X169</f>
        <v>0</v>
      </c>
      <c r="AA169" s="89" t="n">
        <f aca="false">F169*G169</f>
        <v>0</v>
      </c>
      <c r="AB169" s="89" t="n">
        <f aca="false">$F169*H169</f>
        <v>0</v>
      </c>
      <c r="AC169" s="89" t="n">
        <f aca="false">$F169*I169</f>
        <v>0</v>
      </c>
      <c r="AD169" s="89" t="n">
        <f aca="false">$F169*J169</f>
        <v>0</v>
      </c>
      <c r="AE169" s="89" t="n">
        <f aca="false">$F169*K169</f>
        <v>0</v>
      </c>
      <c r="AF169" s="89" t="n">
        <f aca="false">$F169*L169</f>
        <v>0</v>
      </c>
      <c r="AG169" s="89" t="n">
        <f aca="false">$F169*M169</f>
        <v>0</v>
      </c>
      <c r="AH169" s="89" t="n">
        <f aca="false">$F169*N169</f>
        <v>0</v>
      </c>
      <c r="AI169" s="89" t="n">
        <f aca="false">F169*O169</f>
        <v>0</v>
      </c>
      <c r="AJ169" s="93"/>
      <c r="AK169" s="89" t="n">
        <f aca="false">CHOOSE($G$3,AB169-AC169,AC169-AB169)</f>
        <v>0</v>
      </c>
      <c r="AL169" s="89" t="n">
        <f aca="false">CHOOSE($G$3,AE169-AF169,AF169-AE169)</f>
        <v>0</v>
      </c>
      <c r="AM169" s="89" t="n">
        <f aca="false">CHOOSE($G$3,AH169-AI169,AI169-AH169)</f>
        <v>0</v>
      </c>
      <c r="AN169" s="103" t="n">
        <f aca="false">SUM(AK169:AM169)</f>
        <v>0</v>
      </c>
      <c r="AP169" s="89" t="n">
        <f aca="false">CHOOSE($G$3,AA169-AB169,AB169-AA169)</f>
        <v>0</v>
      </c>
      <c r="AQ169" s="89" t="n">
        <f aca="false">CHOOSE($G$3,AD169-AE169,AE169-AD169)</f>
        <v>0</v>
      </c>
      <c r="AR169" s="89" t="n">
        <f aca="false">CHOOSE($G$3,AG169-AH169,AH169-AG169)</f>
        <v>0</v>
      </c>
      <c r="AS169" s="103" t="n">
        <f aca="false">AP169+AQ169+AR169</f>
        <v>0</v>
      </c>
      <c r="AT169" s="103"/>
      <c r="AU169" s="90" t="n">
        <f aca="false">AS169+AN169</f>
        <v>0</v>
      </c>
      <c r="AW169" s="90" t="n">
        <f aca="false">AI169+AF169+AC169</f>
        <v>0</v>
      </c>
      <c r="AX169" s="104"/>
    </row>
    <row r="170" customFormat="false" ht="12" hidden="false" customHeight="true" outlineLevel="0" collapsed="false">
      <c r="A170" s="94" t="n">
        <f aca="false">EDATE(A169,1)</f>
        <v>41699</v>
      </c>
      <c r="B170" s="95" t="n">
        <f aca="false">VLOOKUP(MONTH(A170),Volumes,3)</f>
        <v>10000</v>
      </c>
      <c r="C170" s="96"/>
      <c r="D170" s="97" t="n">
        <f aca="false">B170+C170</f>
        <v>10000</v>
      </c>
      <c r="E170" s="84" t="n">
        <f aca="false">IF(X170=0,0,IF(AND(X170=1,$H$3=1),D170*S170,IF($H$3=2,D170,"N/A")))</f>
        <v>0</v>
      </c>
      <c r="F170" s="84" t="n">
        <f aca="false">E170*W170</f>
        <v>0</v>
      </c>
      <c r="G170" s="32" t="n">
        <f aca="false">VLOOKUP($A170,Table,MATCH(G$4,Curves,0))</f>
        <v>3.556</v>
      </c>
      <c r="H170" s="98" t="n">
        <f aca="false">G170</f>
        <v>3.556</v>
      </c>
      <c r="I170" s="99" t="n">
        <f aca="false">H170</f>
        <v>3.556</v>
      </c>
      <c r="J170" s="32" t="n">
        <f aca="false">VLOOKUP($A170,Table,MATCH(J$4,Curves,0))</f>
        <v>0.0065</v>
      </c>
      <c r="K170" s="98" t="n">
        <f aca="false">J170</f>
        <v>0.0065</v>
      </c>
      <c r="L170" s="99" t="n">
        <f aca="false">K170</f>
        <v>0.0065</v>
      </c>
      <c r="M170" s="32" t="n">
        <f aca="false">VLOOKUP($A170,Table,MATCH(M$4,Curves,0))</f>
        <v>0.01</v>
      </c>
      <c r="N170" s="98" t="n">
        <f aca="false">VLOOKUP($A170,Table,MATCH(N$4,Curves,0))</f>
        <v>0.0225</v>
      </c>
      <c r="O170" s="99" t="n">
        <f aca="false">N170</f>
        <v>0.0225</v>
      </c>
      <c r="P170" s="100"/>
      <c r="Q170" s="99" t="n">
        <f aca="false">O170+L170+I170</f>
        <v>3.585</v>
      </c>
      <c r="R170" s="100"/>
      <c r="S170" s="35" t="n">
        <f aca="false">A171-A170</f>
        <v>31</v>
      </c>
      <c r="T170" s="101" t="n">
        <f aca="false">CHOOSE(F$3,A171+24,A170)</f>
        <v>41754</v>
      </c>
      <c r="U170" s="35" t="n">
        <f aca="false">T170-C$3</f>
        <v>4980</v>
      </c>
      <c r="V170" s="32" t="n">
        <f aca="false">VLOOKUP($A170,Table,MATCH(V$4,Curves,0))</f>
        <v>0.070726654747332</v>
      </c>
      <c r="W170" s="102" t="n">
        <f aca="false">1/(1+CHOOSE(F$3,(V171+($K$3/10000))/2,(V170+($K$3/10000))/2))^(2*U170/365.25)</f>
        <v>0.387625641113014</v>
      </c>
      <c r="X170" s="35" t="n">
        <f aca="false">IF(AND(mthbeg&lt;=A170,mthend&gt;=A170),1,0)</f>
        <v>0</v>
      </c>
      <c r="Y170" s="35" t="n">
        <f aca="false">S170*X170</f>
        <v>0</v>
      </c>
      <c r="AA170" s="89" t="n">
        <f aca="false">F170*G170</f>
        <v>0</v>
      </c>
      <c r="AB170" s="89" t="n">
        <f aca="false">$F170*H170</f>
        <v>0</v>
      </c>
      <c r="AC170" s="89" t="n">
        <f aca="false">$F170*I170</f>
        <v>0</v>
      </c>
      <c r="AD170" s="89" t="n">
        <f aca="false">$F170*J170</f>
        <v>0</v>
      </c>
      <c r="AE170" s="89" t="n">
        <f aca="false">$F170*K170</f>
        <v>0</v>
      </c>
      <c r="AF170" s="89" t="n">
        <f aca="false">$F170*L170</f>
        <v>0</v>
      </c>
      <c r="AG170" s="89" t="n">
        <f aca="false">$F170*M170</f>
        <v>0</v>
      </c>
      <c r="AH170" s="89" t="n">
        <f aca="false">$F170*N170</f>
        <v>0</v>
      </c>
      <c r="AI170" s="89" t="n">
        <f aca="false">F170*O170</f>
        <v>0</v>
      </c>
      <c r="AJ170" s="93"/>
      <c r="AK170" s="89" t="n">
        <f aca="false">CHOOSE($G$3,AB170-AC170,AC170-AB170)</f>
        <v>0</v>
      </c>
      <c r="AL170" s="89" t="n">
        <f aca="false">CHOOSE($G$3,AE170-AF170,AF170-AE170)</f>
        <v>0</v>
      </c>
      <c r="AM170" s="89" t="n">
        <f aca="false">CHOOSE($G$3,AH170-AI170,AI170-AH170)</f>
        <v>0</v>
      </c>
      <c r="AN170" s="103" t="n">
        <f aca="false">SUM(AK170:AM170)</f>
        <v>0</v>
      </c>
      <c r="AP170" s="89" t="n">
        <f aca="false">CHOOSE($G$3,AA170-AB170,AB170-AA170)</f>
        <v>0</v>
      </c>
      <c r="AQ170" s="89" t="n">
        <f aca="false">CHOOSE($G$3,AD170-AE170,AE170-AD170)</f>
        <v>0</v>
      </c>
      <c r="AR170" s="89" t="n">
        <f aca="false">CHOOSE($G$3,AG170-AH170,AH170-AG170)</f>
        <v>0</v>
      </c>
      <c r="AS170" s="103" t="n">
        <f aca="false">AP170+AQ170+AR170</f>
        <v>0</v>
      </c>
      <c r="AT170" s="103"/>
      <c r="AU170" s="90" t="n">
        <f aca="false">AS170+AN170</f>
        <v>0</v>
      </c>
      <c r="AW170" s="90" t="n">
        <f aca="false">AI170+AF170+AC170</f>
        <v>0</v>
      </c>
      <c r="AX170" s="104"/>
    </row>
    <row r="171" customFormat="false" ht="12" hidden="false" customHeight="true" outlineLevel="0" collapsed="false">
      <c r="A171" s="94" t="n">
        <f aca="false">EDATE(A170,1)</f>
        <v>41730</v>
      </c>
      <c r="B171" s="95" t="n">
        <f aca="false">VLOOKUP(MONTH(A171),Volumes,3)</f>
        <v>10000</v>
      </c>
      <c r="C171" s="96"/>
      <c r="D171" s="97" t="n">
        <f aca="false">B171+C171</f>
        <v>10000</v>
      </c>
      <c r="E171" s="84" t="n">
        <f aca="false">IF(X171=0,0,IF(AND(X171=1,$H$3=1),D171*S171,IF($H$3=2,D171,"N/A")))</f>
        <v>0</v>
      </c>
      <c r="F171" s="84" t="n">
        <f aca="false">E171*W171</f>
        <v>0</v>
      </c>
      <c r="G171" s="32" t="n">
        <f aca="false">VLOOKUP($A171,Table,MATCH(G$4,Curves,0))</f>
        <v>3.449</v>
      </c>
      <c r="H171" s="98" t="n">
        <f aca="false">G171</f>
        <v>3.449</v>
      </c>
      <c r="I171" s="99" t="n">
        <f aca="false">H171</f>
        <v>3.449</v>
      </c>
      <c r="J171" s="32" t="n">
        <f aca="false">VLOOKUP($A171,Table,MATCH(J$4,Curves,0))</f>
        <v>0.019</v>
      </c>
      <c r="K171" s="98" t="n">
        <f aca="false">J171</f>
        <v>0.019</v>
      </c>
      <c r="L171" s="99" t="n">
        <f aca="false">K171</f>
        <v>0.019</v>
      </c>
      <c r="M171" s="32" t="n">
        <f aca="false">VLOOKUP($A171,Table,MATCH(M$4,Curves,0))</f>
        <v>0.01</v>
      </c>
      <c r="N171" s="98" t="n">
        <f aca="false">VLOOKUP($A171,Table,MATCH(N$4,Curves,0))</f>
        <v>0.0225</v>
      </c>
      <c r="O171" s="99" t="n">
        <f aca="false">N171</f>
        <v>0.0225</v>
      </c>
      <c r="P171" s="100"/>
      <c r="Q171" s="99" t="n">
        <f aca="false">O171+L171+I171</f>
        <v>3.4905</v>
      </c>
      <c r="R171" s="100"/>
      <c r="S171" s="35" t="n">
        <f aca="false">A172-A171</f>
        <v>30</v>
      </c>
      <c r="T171" s="101" t="n">
        <f aca="false">CHOOSE(F$3,A172+24,A171)</f>
        <v>41784</v>
      </c>
      <c r="U171" s="35" t="n">
        <f aca="false">T171-C$3</f>
        <v>5010</v>
      </c>
      <c r="V171" s="32" t="n">
        <f aca="false">VLOOKUP($A171,Table,MATCH(V$4,Curves,0))</f>
        <v>0.070730611139699</v>
      </c>
      <c r="W171" s="102" t="n">
        <f aca="false">1/(1+CHOOSE(F$3,(V172+($K$3/10000))/2,(V171+($K$3/10000))/2))^(2*U171/365.25)</f>
        <v>0.385399392424979</v>
      </c>
      <c r="X171" s="35" t="n">
        <f aca="false">IF(AND(mthbeg&lt;=A171,mthend&gt;=A171),1,0)</f>
        <v>0</v>
      </c>
      <c r="Y171" s="35" t="n">
        <f aca="false">S171*X171</f>
        <v>0</v>
      </c>
      <c r="AA171" s="89" t="n">
        <f aca="false">F171*G171</f>
        <v>0</v>
      </c>
      <c r="AB171" s="89" t="n">
        <f aca="false">$F171*H171</f>
        <v>0</v>
      </c>
      <c r="AC171" s="89" t="n">
        <f aca="false">$F171*I171</f>
        <v>0</v>
      </c>
      <c r="AD171" s="89" t="n">
        <f aca="false">$F171*J171</f>
        <v>0</v>
      </c>
      <c r="AE171" s="89" t="n">
        <f aca="false">$F171*K171</f>
        <v>0</v>
      </c>
      <c r="AF171" s="89" t="n">
        <f aca="false">$F171*L171</f>
        <v>0</v>
      </c>
      <c r="AG171" s="89" t="n">
        <f aca="false">$F171*M171</f>
        <v>0</v>
      </c>
      <c r="AH171" s="89" t="n">
        <f aca="false">$F171*N171</f>
        <v>0</v>
      </c>
      <c r="AI171" s="89" t="n">
        <f aca="false">F171*O171</f>
        <v>0</v>
      </c>
      <c r="AJ171" s="93"/>
      <c r="AK171" s="89" t="n">
        <f aca="false">CHOOSE($G$3,AB171-AC171,AC171-AB171)</f>
        <v>0</v>
      </c>
      <c r="AL171" s="89" t="n">
        <f aca="false">CHOOSE($G$3,AE171-AF171,AF171-AE171)</f>
        <v>0</v>
      </c>
      <c r="AM171" s="89" t="n">
        <f aca="false">CHOOSE($G$3,AH171-AI171,AI171-AH171)</f>
        <v>0</v>
      </c>
      <c r="AN171" s="103" t="n">
        <f aca="false">SUM(AK171:AM171)</f>
        <v>0</v>
      </c>
      <c r="AP171" s="89" t="n">
        <f aca="false">CHOOSE($G$3,AA171-AB171,AB171-AA171)</f>
        <v>0</v>
      </c>
      <c r="AQ171" s="89" t="n">
        <f aca="false">CHOOSE($G$3,AD171-AE171,AE171-AD171)</f>
        <v>0</v>
      </c>
      <c r="AR171" s="89" t="n">
        <f aca="false">CHOOSE($G$3,AG171-AH171,AH171-AG171)</f>
        <v>0</v>
      </c>
      <c r="AS171" s="103" t="n">
        <f aca="false">AP171+AQ171+AR171</f>
        <v>0</v>
      </c>
      <c r="AT171" s="103"/>
      <c r="AU171" s="90" t="n">
        <f aca="false">AS171+AN171</f>
        <v>0</v>
      </c>
      <c r="AW171" s="90" t="n">
        <f aca="false">AI171+AF171+AC171</f>
        <v>0</v>
      </c>
      <c r="AX171" s="104"/>
    </row>
    <row r="172" customFormat="false" ht="12" hidden="false" customHeight="true" outlineLevel="0" collapsed="false">
      <c r="A172" s="94" t="n">
        <f aca="false">EDATE(A171,1)</f>
        <v>41760</v>
      </c>
      <c r="B172" s="95" t="n">
        <f aca="false">VLOOKUP(MONTH(A172),Volumes,3)</f>
        <v>10000</v>
      </c>
      <c r="C172" s="96"/>
      <c r="D172" s="97" t="n">
        <f aca="false">B172+C172</f>
        <v>10000</v>
      </c>
      <c r="E172" s="84" t="n">
        <f aca="false">IF(X172=0,0,IF(AND(X172=1,$H$3=1),D172*S172,IF($H$3=2,D172,"N/A")))</f>
        <v>0</v>
      </c>
      <c r="F172" s="84" t="n">
        <f aca="false">E172*W172</f>
        <v>0</v>
      </c>
      <c r="G172" s="32" t="n">
        <f aca="false">VLOOKUP($A172,Table,MATCH(G$4,Curves,0))</f>
        <v>3.445</v>
      </c>
      <c r="H172" s="98" t="n">
        <f aca="false">G172</f>
        <v>3.445</v>
      </c>
      <c r="I172" s="99" t="n">
        <f aca="false">H172</f>
        <v>3.445</v>
      </c>
      <c r="J172" s="32" t="n">
        <f aca="false">VLOOKUP($A172,Table,MATCH(J$4,Curves,0))</f>
        <v>0.019</v>
      </c>
      <c r="K172" s="98" t="n">
        <f aca="false">J172</f>
        <v>0.019</v>
      </c>
      <c r="L172" s="99" t="n">
        <f aca="false">K172</f>
        <v>0.019</v>
      </c>
      <c r="M172" s="32" t="n">
        <f aca="false">VLOOKUP($A172,Table,MATCH(M$4,Curves,0))</f>
        <v>0.01</v>
      </c>
      <c r="N172" s="98" t="n">
        <f aca="false">VLOOKUP($A172,Table,MATCH(N$4,Curves,0))</f>
        <v>0.0225</v>
      </c>
      <c r="O172" s="99" t="n">
        <f aca="false">N172</f>
        <v>0.0225</v>
      </c>
      <c r="P172" s="100"/>
      <c r="Q172" s="99" t="n">
        <f aca="false">O172+L172+I172</f>
        <v>3.4865</v>
      </c>
      <c r="R172" s="100"/>
      <c r="S172" s="35" t="n">
        <f aca="false">A173-A172</f>
        <v>31</v>
      </c>
      <c r="T172" s="101" t="n">
        <f aca="false">CHOOSE(F$3,A173+24,A172)</f>
        <v>41815</v>
      </c>
      <c r="U172" s="35" t="n">
        <f aca="false">T172-C$3</f>
        <v>5041</v>
      </c>
      <c r="V172" s="32" t="n">
        <f aca="false">VLOOKUP($A172,Table,MATCH(V$4,Curves,0))</f>
        <v>0.070734439906513</v>
      </c>
      <c r="W172" s="102" t="n">
        <f aca="false">1/(1+CHOOSE(F$3,(V173+($K$3/10000))/2,(V172+($K$3/10000))/2))^(2*U172/365.25)</f>
        <v>0.383112122539503</v>
      </c>
      <c r="X172" s="35" t="n">
        <f aca="false">IF(AND(mthbeg&lt;=A172,mthend&gt;=A172),1,0)</f>
        <v>0</v>
      </c>
      <c r="Y172" s="35" t="n">
        <f aca="false">S172*X172</f>
        <v>0</v>
      </c>
      <c r="AA172" s="89" t="n">
        <f aca="false">F172*G172</f>
        <v>0</v>
      </c>
      <c r="AB172" s="89" t="n">
        <f aca="false">$F172*H172</f>
        <v>0</v>
      </c>
      <c r="AC172" s="89" t="n">
        <f aca="false">$F172*I172</f>
        <v>0</v>
      </c>
      <c r="AD172" s="89" t="n">
        <f aca="false">$F172*J172</f>
        <v>0</v>
      </c>
      <c r="AE172" s="89" t="n">
        <f aca="false">$F172*K172</f>
        <v>0</v>
      </c>
      <c r="AF172" s="89" t="n">
        <f aca="false">$F172*L172</f>
        <v>0</v>
      </c>
      <c r="AG172" s="89" t="n">
        <f aca="false">$F172*M172</f>
        <v>0</v>
      </c>
      <c r="AH172" s="89" t="n">
        <f aca="false">$F172*N172</f>
        <v>0</v>
      </c>
      <c r="AI172" s="89" t="n">
        <f aca="false">F172*O172</f>
        <v>0</v>
      </c>
      <c r="AJ172" s="93"/>
      <c r="AK172" s="89" t="n">
        <f aca="false">CHOOSE($G$3,AB172-AC172,AC172-AB172)</f>
        <v>0</v>
      </c>
      <c r="AL172" s="89" t="n">
        <f aca="false">CHOOSE($G$3,AE172-AF172,AF172-AE172)</f>
        <v>0</v>
      </c>
      <c r="AM172" s="89" t="n">
        <f aca="false">CHOOSE($G$3,AH172-AI172,AI172-AH172)</f>
        <v>0</v>
      </c>
      <c r="AN172" s="103" t="n">
        <f aca="false">SUM(AK172:AM172)</f>
        <v>0</v>
      </c>
      <c r="AP172" s="89" t="n">
        <f aca="false">CHOOSE($G$3,AA172-AB172,AB172-AA172)</f>
        <v>0</v>
      </c>
      <c r="AQ172" s="89" t="n">
        <f aca="false">CHOOSE($G$3,AD172-AE172,AE172-AD172)</f>
        <v>0</v>
      </c>
      <c r="AR172" s="89" t="n">
        <f aca="false">CHOOSE($G$3,AG172-AH172,AH172-AG172)</f>
        <v>0</v>
      </c>
      <c r="AS172" s="103" t="n">
        <f aca="false">AP172+AQ172+AR172</f>
        <v>0</v>
      </c>
      <c r="AT172" s="103"/>
      <c r="AU172" s="90" t="n">
        <f aca="false">AS172+AN172</f>
        <v>0</v>
      </c>
      <c r="AW172" s="90" t="n">
        <f aca="false">AI172+AF172+AC172</f>
        <v>0</v>
      </c>
      <c r="AX172" s="104"/>
    </row>
    <row r="173" customFormat="false" ht="12" hidden="false" customHeight="true" outlineLevel="0" collapsed="false">
      <c r="A173" s="94" t="n">
        <f aca="false">EDATE(A172,1)</f>
        <v>41791</v>
      </c>
      <c r="B173" s="95" t="n">
        <f aca="false">VLOOKUP(MONTH(A173),Volumes,3)</f>
        <v>10000</v>
      </c>
      <c r="C173" s="96"/>
      <c r="D173" s="97" t="n">
        <f aca="false">B173+C173</f>
        <v>10000</v>
      </c>
      <c r="E173" s="84" t="n">
        <f aca="false">IF(X173=0,0,IF(AND(X173=1,$H$3=1),D173*S173,IF($H$3=2,D173,"N/A")))</f>
        <v>0</v>
      </c>
      <c r="F173" s="84" t="n">
        <f aca="false">E173*W173</f>
        <v>0</v>
      </c>
      <c r="G173" s="32" t="n">
        <f aca="false">VLOOKUP($A173,Table,MATCH(G$4,Curves,0))</f>
        <v>3.488</v>
      </c>
      <c r="H173" s="98" t="n">
        <f aca="false">G173</f>
        <v>3.488</v>
      </c>
      <c r="I173" s="99" t="n">
        <f aca="false">H173</f>
        <v>3.488</v>
      </c>
      <c r="J173" s="32" t="n">
        <f aca="false">VLOOKUP($A173,Table,MATCH(J$4,Curves,0))</f>
        <v>0.019</v>
      </c>
      <c r="K173" s="98" t="n">
        <f aca="false">J173</f>
        <v>0.019</v>
      </c>
      <c r="L173" s="99" t="n">
        <f aca="false">K173</f>
        <v>0.019</v>
      </c>
      <c r="M173" s="32" t="n">
        <f aca="false">VLOOKUP($A173,Table,MATCH(M$4,Curves,0))</f>
        <v>0.01</v>
      </c>
      <c r="N173" s="98" t="n">
        <f aca="false">VLOOKUP($A173,Table,MATCH(N$4,Curves,0))</f>
        <v>0.0225</v>
      </c>
      <c r="O173" s="99" t="n">
        <f aca="false">N173</f>
        <v>0.0225</v>
      </c>
      <c r="P173" s="100"/>
      <c r="Q173" s="99" t="n">
        <f aca="false">O173+L173+I173</f>
        <v>3.5295</v>
      </c>
      <c r="R173" s="100"/>
      <c r="S173" s="35" t="n">
        <f aca="false">A174-A173</f>
        <v>30</v>
      </c>
      <c r="T173" s="101" t="n">
        <f aca="false">CHOOSE(F$3,A174+24,A173)</f>
        <v>41845</v>
      </c>
      <c r="U173" s="35" t="n">
        <f aca="false">T173-C$3</f>
        <v>5071</v>
      </c>
      <c r="V173" s="32" t="n">
        <f aca="false">VLOOKUP($A173,Table,MATCH(V$4,Curves,0))</f>
        <v>0.070738396298891</v>
      </c>
      <c r="W173" s="102" t="n">
        <f aca="false">1/(1+CHOOSE(F$3,(V174+($K$3/10000))/2,(V173+($K$3/10000))/2))^(2*U173/365.25)</f>
        <v>0.380911325898144</v>
      </c>
      <c r="X173" s="35" t="n">
        <f aca="false">IF(AND(mthbeg&lt;=A173,mthend&gt;=A173),1,0)</f>
        <v>0</v>
      </c>
      <c r="Y173" s="35" t="n">
        <f aca="false">S173*X173</f>
        <v>0</v>
      </c>
      <c r="AA173" s="89" t="n">
        <f aca="false">F173*G173</f>
        <v>0</v>
      </c>
      <c r="AB173" s="89" t="n">
        <f aca="false">$F173*H173</f>
        <v>0</v>
      </c>
      <c r="AC173" s="89" t="n">
        <f aca="false">$F173*I173</f>
        <v>0</v>
      </c>
      <c r="AD173" s="89" t="n">
        <f aca="false">$F173*J173</f>
        <v>0</v>
      </c>
      <c r="AE173" s="89" t="n">
        <f aca="false">$F173*K173</f>
        <v>0</v>
      </c>
      <c r="AF173" s="89" t="n">
        <f aca="false">$F173*L173</f>
        <v>0</v>
      </c>
      <c r="AG173" s="89" t="n">
        <f aca="false">$F173*M173</f>
        <v>0</v>
      </c>
      <c r="AH173" s="89" t="n">
        <f aca="false">$F173*N173</f>
        <v>0</v>
      </c>
      <c r="AI173" s="89" t="n">
        <f aca="false">F173*O173</f>
        <v>0</v>
      </c>
      <c r="AJ173" s="93"/>
      <c r="AK173" s="89" t="n">
        <f aca="false">CHOOSE($G$3,AB173-AC173,AC173-AB173)</f>
        <v>0</v>
      </c>
      <c r="AL173" s="89" t="n">
        <f aca="false">CHOOSE($G$3,AE173-AF173,AF173-AE173)</f>
        <v>0</v>
      </c>
      <c r="AM173" s="89" t="n">
        <f aca="false">CHOOSE($G$3,AH173-AI173,AI173-AH173)</f>
        <v>0</v>
      </c>
      <c r="AN173" s="103" t="n">
        <f aca="false">SUM(AK173:AM173)</f>
        <v>0</v>
      </c>
      <c r="AP173" s="89" t="n">
        <f aca="false">CHOOSE($G$3,AA173-AB173,AB173-AA173)</f>
        <v>0</v>
      </c>
      <c r="AQ173" s="89" t="n">
        <f aca="false">CHOOSE($G$3,AD173-AE173,AE173-AD173)</f>
        <v>0</v>
      </c>
      <c r="AR173" s="89" t="n">
        <f aca="false">CHOOSE($G$3,AG173-AH173,AH173-AG173)</f>
        <v>0</v>
      </c>
      <c r="AS173" s="103" t="n">
        <f aca="false">AP173+AQ173+AR173</f>
        <v>0</v>
      </c>
      <c r="AT173" s="103"/>
      <c r="AU173" s="90" t="n">
        <f aca="false">AS173+AN173</f>
        <v>0</v>
      </c>
      <c r="AW173" s="90" t="n">
        <f aca="false">AI173+AF173+AC173</f>
        <v>0</v>
      </c>
      <c r="AX173" s="104"/>
    </row>
    <row r="174" customFormat="false" ht="12" hidden="false" customHeight="true" outlineLevel="0" collapsed="false">
      <c r="A174" s="94" t="n">
        <f aca="false">EDATE(A173,1)</f>
        <v>41821</v>
      </c>
      <c r="B174" s="95" t="n">
        <f aca="false">VLOOKUP(MONTH(A174),Volumes,3)</f>
        <v>10000</v>
      </c>
      <c r="C174" s="96"/>
      <c r="D174" s="97" t="n">
        <f aca="false">B174+C174</f>
        <v>10000</v>
      </c>
      <c r="E174" s="84" t="n">
        <f aca="false">IF(X174=0,0,IF(AND(X174=1,$H$3=1),D174*S174,IF($H$3=2,D174,"N/A")))</f>
        <v>0</v>
      </c>
      <c r="F174" s="84" t="n">
        <f aca="false">E174*W174</f>
        <v>0</v>
      </c>
      <c r="G174" s="32" t="n">
        <f aca="false">VLOOKUP($A174,Table,MATCH(G$4,Curves,0))</f>
        <v>3.5</v>
      </c>
      <c r="H174" s="98" t="n">
        <f aca="false">G174</f>
        <v>3.5</v>
      </c>
      <c r="I174" s="99" t="n">
        <f aca="false">H174</f>
        <v>3.5</v>
      </c>
      <c r="J174" s="32" t="n">
        <f aca="false">VLOOKUP($A174,Table,MATCH(J$4,Curves,0))</f>
        <v>0.019</v>
      </c>
      <c r="K174" s="98" t="n">
        <f aca="false">J174</f>
        <v>0.019</v>
      </c>
      <c r="L174" s="99" t="n">
        <f aca="false">K174</f>
        <v>0.019</v>
      </c>
      <c r="M174" s="32" t="n">
        <f aca="false">VLOOKUP($A174,Table,MATCH(M$4,Curves,0))</f>
        <v>0.01</v>
      </c>
      <c r="N174" s="98" t="n">
        <f aca="false">VLOOKUP($A174,Table,MATCH(N$4,Curves,0))</f>
        <v>0.0225</v>
      </c>
      <c r="O174" s="99" t="n">
        <f aca="false">N174</f>
        <v>0.0225</v>
      </c>
      <c r="P174" s="100"/>
      <c r="Q174" s="99" t="n">
        <f aca="false">O174+L174+I174</f>
        <v>3.5415</v>
      </c>
      <c r="R174" s="100"/>
      <c r="S174" s="35" t="n">
        <f aca="false">A175-A174</f>
        <v>31</v>
      </c>
      <c r="T174" s="101" t="n">
        <f aca="false">CHOOSE(F$3,A175+24,A174)</f>
        <v>41876</v>
      </c>
      <c r="U174" s="35" t="n">
        <f aca="false">T174-C$3</f>
        <v>5102</v>
      </c>
      <c r="V174" s="32" t="n">
        <f aca="false">VLOOKUP($A174,Table,MATCH(V$4,Curves,0))</f>
        <v>0.070742225065714</v>
      </c>
      <c r="W174" s="102" t="n">
        <f aca="false">1/(1+CHOOSE(F$3,(V175+($K$3/10000))/2,(V174+($K$3/10000))/2))^(2*U174/365.25)</f>
        <v>0.378650208588998</v>
      </c>
      <c r="X174" s="35" t="n">
        <f aca="false">IF(AND(mthbeg&lt;=A174,mthend&gt;=A174),1,0)</f>
        <v>0</v>
      </c>
      <c r="Y174" s="35" t="n">
        <f aca="false">S174*X174</f>
        <v>0</v>
      </c>
      <c r="AA174" s="89" t="n">
        <f aca="false">F174*G174</f>
        <v>0</v>
      </c>
      <c r="AB174" s="89" t="n">
        <f aca="false">$F174*H174</f>
        <v>0</v>
      </c>
      <c r="AC174" s="89" t="n">
        <f aca="false">$F174*I174</f>
        <v>0</v>
      </c>
      <c r="AD174" s="89" t="n">
        <f aca="false">$F174*J174</f>
        <v>0</v>
      </c>
      <c r="AE174" s="89" t="n">
        <f aca="false">$F174*K174</f>
        <v>0</v>
      </c>
      <c r="AF174" s="89" t="n">
        <f aca="false">$F174*L174</f>
        <v>0</v>
      </c>
      <c r="AG174" s="89" t="n">
        <f aca="false">$F174*M174</f>
        <v>0</v>
      </c>
      <c r="AH174" s="89" t="n">
        <f aca="false">$F174*N174</f>
        <v>0</v>
      </c>
      <c r="AI174" s="89" t="n">
        <f aca="false">F174*O174</f>
        <v>0</v>
      </c>
      <c r="AJ174" s="93"/>
      <c r="AK174" s="89" t="n">
        <f aca="false">CHOOSE($G$3,AB174-AC174,AC174-AB174)</f>
        <v>0</v>
      </c>
      <c r="AL174" s="89" t="n">
        <f aca="false">CHOOSE($G$3,AE174-AF174,AF174-AE174)</f>
        <v>0</v>
      </c>
      <c r="AM174" s="89" t="n">
        <f aca="false">CHOOSE($G$3,AH174-AI174,AI174-AH174)</f>
        <v>0</v>
      </c>
      <c r="AN174" s="103" t="n">
        <f aca="false">SUM(AK174:AM174)</f>
        <v>0</v>
      </c>
      <c r="AP174" s="89" t="n">
        <f aca="false">CHOOSE($G$3,AA174-AB174,AB174-AA174)</f>
        <v>0</v>
      </c>
      <c r="AQ174" s="89" t="n">
        <f aca="false">CHOOSE($G$3,AD174-AE174,AE174-AD174)</f>
        <v>0</v>
      </c>
      <c r="AR174" s="89" t="n">
        <f aca="false">CHOOSE($G$3,AG174-AH174,AH174-AG174)</f>
        <v>0</v>
      </c>
      <c r="AS174" s="103" t="n">
        <f aca="false">AP174+AQ174+AR174</f>
        <v>0</v>
      </c>
      <c r="AT174" s="103"/>
      <c r="AU174" s="90" t="n">
        <f aca="false">AS174+AN174</f>
        <v>0</v>
      </c>
      <c r="AW174" s="90" t="n">
        <f aca="false">AI174+AF174+AC174</f>
        <v>0</v>
      </c>
      <c r="AX174" s="104"/>
    </row>
    <row r="175" customFormat="false" ht="12" hidden="false" customHeight="true" outlineLevel="0" collapsed="false">
      <c r="A175" s="94" t="n">
        <f aca="false">EDATE(A174,1)</f>
        <v>41852</v>
      </c>
      <c r="B175" s="95" t="n">
        <f aca="false">VLOOKUP(MONTH(A175),Volumes,3)</f>
        <v>10000</v>
      </c>
      <c r="C175" s="96"/>
      <c r="D175" s="97" t="n">
        <f aca="false">B175+C175</f>
        <v>10000</v>
      </c>
      <c r="E175" s="84" t="n">
        <f aca="false">IF(X175=0,0,IF(AND(X175=1,$H$3=1),D175*S175,IF($H$3=2,D175,"N/A")))</f>
        <v>0</v>
      </c>
      <c r="F175" s="84" t="n">
        <f aca="false">E175*W175</f>
        <v>0</v>
      </c>
      <c r="G175" s="32" t="n">
        <f aca="false">VLOOKUP($A175,Table,MATCH(G$4,Curves,0))</f>
        <v>3.521</v>
      </c>
      <c r="H175" s="98" t="n">
        <f aca="false">G175</f>
        <v>3.521</v>
      </c>
      <c r="I175" s="99" t="n">
        <f aca="false">H175</f>
        <v>3.521</v>
      </c>
      <c r="J175" s="32" t="n">
        <f aca="false">VLOOKUP($A175,Table,MATCH(J$4,Curves,0))</f>
        <v>0.019</v>
      </c>
      <c r="K175" s="98" t="n">
        <f aca="false">J175</f>
        <v>0.019</v>
      </c>
      <c r="L175" s="99" t="n">
        <f aca="false">K175</f>
        <v>0.019</v>
      </c>
      <c r="M175" s="32" t="n">
        <f aca="false">VLOOKUP($A175,Table,MATCH(M$4,Curves,0))</f>
        <v>0.01</v>
      </c>
      <c r="N175" s="98" t="n">
        <f aca="false">VLOOKUP($A175,Table,MATCH(N$4,Curves,0))</f>
        <v>0.0225</v>
      </c>
      <c r="O175" s="99" t="n">
        <f aca="false">N175</f>
        <v>0.0225</v>
      </c>
      <c r="P175" s="100"/>
      <c r="Q175" s="99" t="n">
        <f aca="false">O175+L175+I175</f>
        <v>3.5625</v>
      </c>
      <c r="R175" s="100"/>
      <c r="S175" s="35" t="n">
        <f aca="false">A176-A175</f>
        <v>31</v>
      </c>
      <c r="T175" s="101" t="n">
        <f aca="false">CHOOSE(F$3,A176+24,A175)</f>
        <v>41907</v>
      </c>
      <c r="U175" s="35" t="n">
        <f aca="false">T175-C$3</f>
        <v>5133</v>
      </c>
      <c r="V175" s="32" t="n">
        <f aca="false">VLOOKUP($A175,Table,MATCH(V$4,Curves,0))</f>
        <v>0.070746181458103</v>
      </c>
      <c r="W175" s="102" t="n">
        <f aca="false">1/(1+CHOOSE(F$3,(V176+($K$3/10000))/2,(V175+($K$3/10000))/2))^(2*U175/365.25)</f>
        <v>0.376402269325088</v>
      </c>
      <c r="X175" s="35" t="n">
        <f aca="false">IF(AND(mthbeg&lt;=A175,mthend&gt;=A175),1,0)</f>
        <v>0</v>
      </c>
      <c r="Y175" s="35" t="n">
        <f aca="false">S175*X175</f>
        <v>0</v>
      </c>
      <c r="AA175" s="89" t="n">
        <f aca="false">F175*G175</f>
        <v>0</v>
      </c>
      <c r="AB175" s="89" t="n">
        <f aca="false">$F175*H175</f>
        <v>0</v>
      </c>
      <c r="AC175" s="89" t="n">
        <f aca="false">$F175*I175</f>
        <v>0</v>
      </c>
      <c r="AD175" s="89" t="n">
        <f aca="false">$F175*J175</f>
        <v>0</v>
      </c>
      <c r="AE175" s="89" t="n">
        <f aca="false">$F175*K175</f>
        <v>0</v>
      </c>
      <c r="AF175" s="89" t="n">
        <f aca="false">$F175*L175</f>
        <v>0</v>
      </c>
      <c r="AG175" s="89" t="n">
        <f aca="false">$F175*M175</f>
        <v>0</v>
      </c>
      <c r="AH175" s="89" t="n">
        <f aca="false">$F175*N175</f>
        <v>0</v>
      </c>
      <c r="AI175" s="89" t="n">
        <f aca="false">F175*O175</f>
        <v>0</v>
      </c>
      <c r="AJ175" s="93"/>
      <c r="AK175" s="89" t="n">
        <f aca="false">CHOOSE($G$3,AB175-AC175,AC175-AB175)</f>
        <v>0</v>
      </c>
      <c r="AL175" s="89" t="n">
        <f aca="false">CHOOSE($G$3,AE175-AF175,AF175-AE175)</f>
        <v>0</v>
      </c>
      <c r="AM175" s="89" t="n">
        <f aca="false">CHOOSE($G$3,AH175-AI175,AI175-AH175)</f>
        <v>0</v>
      </c>
      <c r="AN175" s="103" t="n">
        <f aca="false">SUM(AK175:AM175)</f>
        <v>0</v>
      </c>
      <c r="AP175" s="89" t="n">
        <f aca="false">CHOOSE($G$3,AA175-AB175,AB175-AA175)</f>
        <v>0</v>
      </c>
      <c r="AQ175" s="89" t="n">
        <f aca="false">CHOOSE($G$3,AD175-AE175,AE175-AD175)</f>
        <v>0</v>
      </c>
      <c r="AR175" s="89" t="n">
        <f aca="false">CHOOSE($G$3,AG175-AH175,AH175-AG175)</f>
        <v>0</v>
      </c>
      <c r="AS175" s="103" t="n">
        <f aca="false">AP175+AQ175+AR175</f>
        <v>0</v>
      </c>
      <c r="AT175" s="103"/>
      <c r="AU175" s="90" t="n">
        <f aca="false">AS175+AN175</f>
        <v>0</v>
      </c>
      <c r="AW175" s="90" t="n">
        <f aca="false">AI175+AF175+AC175</f>
        <v>0</v>
      </c>
      <c r="AX175" s="104"/>
    </row>
    <row r="176" customFormat="false" ht="12" hidden="false" customHeight="true" outlineLevel="0" collapsed="false">
      <c r="A176" s="94" t="n">
        <f aca="false">EDATE(A175,1)</f>
        <v>41883</v>
      </c>
      <c r="B176" s="95" t="n">
        <f aca="false">VLOOKUP(MONTH(A176),Volumes,3)</f>
        <v>10000</v>
      </c>
      <c r="C176" s="96"/>
      <c r="D176" s="97" t="n">
        <f aca="false">B176+C176</f>
        <v>10000</v>
      </c>
      <c r="E176" s="84" t="n">
        <f aca="false">IF(X176=0,0,IF(AND(X176=1,$H$3=1),D176*S176,IF($H$3=2,D176,"N/A")))</f>
        <v>0</v>
      </c>
      <c r="F176" s="84" t="n">
        <f aca="false">E176*W176</f>
        <v>0</v>
      </c>
      <c r="G176" s="32" t="n">
        <f aca="false">VLOOKUP($A176,Table,MATCH(G$4,Curves,0))</f>
        <v>3.537</v>
      </c>
      <c r="H176" s="98" t="n">
        <f aca="false">G176</f>
        <v>3.537</v>
      </c>
      <c r="I176" s="99" t="n">
        <f aca="false">H176</f>
        <v>3.537</v>
      </c>
      <c r="J176" s="32" t="n">
        <f aca="false">VLOOKUP($A176,Table,MATCH(J$4,Curves,0))</f>
        <v>0.019</v>
      </c>
      <c r="K176" s="98" t="n">
        <f aca="false">J176</f>
        <v>0.019</v>
      </c>
      <c r="L176" s="99" t="n">
        <f aca="false">K176</f>
        <v>0.019</v>
      </c>
      <c r="M176" s="32" t="n">
        <f aca="false">VLOOKUP($A176,Table,MATCH(M$4,Curves,0))</f>
        <v>0.01</v>
      </c>
      <c r="N176" s="98" t="n">
        <f aca="false">VLOOKUP($A176,Table,MATCH(N$4,Curves,0))</f>
        <v>0.0225</v>
      </c>
      <c r="O176" s="99" t="n">
        <f aca="false">N176</f>
        <v>0.0225</v>
      </c>
      <c r="P176" s="100"/>
      <c r="Q176" s="99" t="n">
        <f aca="false">O176+L176+I176</f>
        <v>3.5785</v>
      </c>
      <c r="R176" s="100"/>
      <c r="S176" s="35" t="n">
        <f aca="false">A177-A176</f>
        <v>30</v>
      </c>
      <c r="T176" s="101" t="n">
        <f aca="false">CHOOSE(F$3,A177+24,A176)</f>
        <v>41937</v>
      </c>
      <c r="U176" s="35" t="n">
        <f aca="false">T176-C$3</f>
        <v>5163</v>
      </c>
      <c r="V176" s="32" t="n">
        <f aca="false">VLOOKUP($A176,Table,MATCH(V$4,Curves,0))</f>
        <v>0.070750137850497</v>
      </c>
      <c r="W176" s="102" t="n">
        <f aca="false">1/(1+CHOOSE(F$3,(V177+($K$3/10000))/2,(V176+($K$3/10000))/2))^(2*U176/365.25)</f>
        <v>0.374239320532383</v>
      </c>
      <c r="X176" s="35" t="n">
        <f aca="false">IF(AND(mthbeg&lt;=A176,mthend&gt;=A176),1,0)</f>
        <v>0</v>
      </c>
      <c r="Y176" s="35" t="n">
        <f aca="false">S176*X176</f>
        <v>0</v>
      </c>
      <c r="AA176" s="89" t="n">
        <f aca="false">F176*G176</f>
        <v>0</v>
      </c>
      <c r="AB176" s="89" t="n">
        <f aca="false">$F176*H176</f>
        <v>0</v>
      </c>
      <c r="AC176" s="89" t="n">
        <f aca="false">$F176*I176</f>
        <v>0</v>
      </c>
      <c r="AD176" s="89" t="n">
        <f aca="false">$F176*J176</f>
        <v>0</v>
      </c>
      <c r="AE176" s="89" t="n">
        <f aca="false">$F176*K176</f>
        <v>0</v>
      </c>
      <c r="AF176" s="89" t="n">
        <f aca="false">$F176*L176</f>
        <v>0</v>
      </c>
      <c r="AG176" s="89" t="n">
        <f aca="false">$F176*M176</f>
        <v>0</v>
      </c>
      <c r="AH176" s="89" t="n">
        <f aca="false">$F176*N176</f>
        <v>0</v>
      </c>
      <c r="AI176" s="89" t="n">
        <f aca="false">F176*O176</f>
        <v>0</v>
      </c>
      <c r="AJ176" s="93"/>
      <c r="AK176" s="89" t="n">
        <f aca="false">CHOOSE($G$3,AB176-AC176,AC176-AB176)</f>
        <v>0</v>
      </c>
      <c r="AL176" s="89" t="n">
        <f aca="false">CHOOSE($G$3,AE176-AF176,AF176-AE176)</f>
        <v>0</v>
      </c>
      <c r="AM176" s="89" t="n">
        <f aca="false">CHOOSE($G$3,AH176-AI176,AI176-AH176)</f>
        <v>0</v>
      </c>
      <c r="AN176" s="103" t="n">
        <f aca="false">SUM(AK176:AM176)</f>
        <v>0</v>
      </c>
      <c r="AP176" s="89" t="n">
        <f aca="false">CHOOSE($G$3,AA176-AB176,AB176-AA176)</f>
        <v>0</v>
      </c>
      <c r="AQ176" s="89" t="n">
        <f aca="false">CHOOSE($G$3,AD176-AE176,AE176-AD176)</f>
        <v>0</v>
      </c>
      <c r="AR176" s="89" t="n">
        <f aca="false">CHOOSE($G$3,AG176-AH176,AH176-AG176)</f>
        <v>0</v>
      </c>
      <c r="AS176" s="103" t="n">
        <f aca="false">AP176+AQ176+AR176</f>
        <v>0</v>
      </c>
      <c r="AT176" s="103"/>
      <c r="AU176" s="90" t="n">
        <f aca="false">AS176+AN176</f>
        <v>0</v>
      </c>
      <c r="AW176" s="90" t="n">
        <f aca="false">AI176+AF176+AC176</f>
        <v>0</v>
      </c>
      <c r="AX176" s="104"/>
    </row>
    <row r="177" customFormat="false" ht="12" hidden="false" customHeight="true" outlineLevel="0" collapsed="false">
      <c r="A177" s="94" t="n">
        <f aca="false">EDATE(A176,1)</f>
        <v>41913</v>
      </c>
      <c r="B177" s="95" t="n">
        <f aca="false">VLOOKUP(MONTH(A177),Volumes,3)</f>
        <v>10000</v>
      </c>
      <c r="C177" s="96"/>
      <c r="D177" s="97" t="n">
        <f aca="false">B177+C177</f>
        <v>10000</v>
      </c>
      <c r="E177" s="84" t="n">
        <f aca="false">IF(X177=0,0,IF(AND(X177=1,$H$3=1),D177*S177,IF($H$3=2,D177,"N/A")))</f>
        <v>0</v>
      </c>
      <c r="F177" s="84" t="n">
        <f aca="false">E177*W177</f>
        <v>0</v>
      </c>
      <c r="G177" s="32" t="n">
        <f aca="false">VLOOKUP($A177,Table,MATCH(G$4,Curves,0))</f>
        <v>3.541</v>
      </c>
      <c r="H177" s="98" t="n">
        <f aca="false">G177</f>
        <v>3.541</v>
      </c>
      <c r="I177" s="99" t="n">
        <f aca="false">H177</f>
        <v>3.541</v>
      </c>
      <c r="J177" s="32" t="n">
        <f aca="false">VLOOKUP($A177,Table,MATCH(J$4,Curves,0))</f>
        <v>0.019</v>
      </c>
      <c r="K177" s="98" t="n">
        <f aca="false">J177</f>
        <v>0.019</v>
      </c>
      <c r="L177" s="99" t="n">
        <f aca="false">K177</f>
        <v>0.019</v>
      </c>
      <c r="M177" s="32" t="n">
        <f aca="false">VLOOKUP($A177,Table,MATCH(M$4,Curves,0))</f>
        <v>0.01</v>
      </c>
      <c r="N177" s="98" t="n">
        <f aca="false">VLOOKUP($A177,Table,MATCH(N$4,Curves,0))</f>
        <v>0.0225</v>
      </c>
      <c r="O177" s="99" t="n">
        <f aca="false">N177</f>
        <v>0.0225</v>
      </c>
      <c r="P177" s="100"/>
      <c r="Q177" s="99" t="n">
        <f aca="false">O177+L177+I177</f>
        <v>3.5825</v>
      </c>
      <c r="R177" s="100"/>
      <c r="S177" s="35" t="n">
        <f aca="false">A178-A177</f>
        <v>31</v>
      </c>
      <c r="T177" s="101" t="n">
        <f aca="false">CHOOSE(F$3,A178+24,A177)</f>
        <v>41968</v>
      </c>
      <c r="U177" s="35" t="n">
        <f aca="false">T177-C$3</f>
        <v>5194</v>
      </c>
      <c r="V177" s="32" t="n">
        <f aca="false">VLOOKUP($A177,Table,MATCH(V$4,Curves,0))</f>
        <v>0.070753966617334</v>
      </c>
      <c r="W177" s="102" t="n">
        <f aca="false">1/(1+CHOOSE(F$3,(V178+($K$3/10000))/2,(V177+($K$3/10000))/2))^(2*U177/365.25)</f>
        <v>0.37201709271392</v>
      </c>
      <c r="X177" s="35" t="n">
        <f aca="false">IF(AND(mthbeg&lt;=A177,mthend&gt;=A177),1,0)</f>
        <v>0</v>
      </c>
      <c r="Y177" s="35" t="n">
        <f aca="false">S177*X177</f>
        <v>0</v>
      </c>
      <c r="AA177" s="89" t="n">
        <f aca="false">F177*G177</f>
        <v>0</v>
      </c>
      <c r="AB177" s="89" t="n">
        <f aca="false">$F177*H177</f>
        <v>0</v>
      </c>
      <c r="AC177" s="89" t="n">
        <f aca="false">$F177*I177</f>
        <v>0</v>
      </c>
      <c r="AD177" s="89" t="n">
        <f aca="false">$F177*J177</f>
        <v>0</v>
      </c>
      <c r="AE177" s="89" t="n">
        <f aca="false">$F177*K177</f>
        <v>0</v>
      </c>
      <c r="AF177" s="89" t="n">
        <f aca="false">$F177*L177</f>
        <v>0</v>
      </c>
      <c r="AG177" s="89" t="n">
        <f aca="false">$F177*M177</f>
        <v>0</v>
      </c>
      <c r="AH177" s="89" t="n">
        <f aca="false">$F177*N177</f>
        <v>0</v>
      </c>
      <c r="AI177" s="89" t="n">
        <f aca="false">F177*O177</f>
        <v>0</v>
      </c>
      <c r="AJ177" s="93"/>
      <c r="AK177" s="89" t="n">
        <f aca="false">CHOOSE($G$3,AB177-AC177,AC177-AB177)</f>
        <v>0</v>
      </c>
      <c r="AL177" s="89" t="n">
        <f aca="false">CHOOSE($G$3,AE177-AF177,AF177-AE177)</f>
        <v>0</v>
      </c>
      <c r="AM177" s="89" t="n">
        <f aca="false">CHOOSE($G$3,AH177-AI177,AI177-AH177)</f>
        <v>0</v>
      </c>
      <c r="AN177" s="103" t="n">
        <f aca="false">SUM(AK177:AM177)</f>
        <v>0</v>
      </c>
      <c r="AP177" s="89" t="n">
        <f aca="false">CHOOSE($G$3,AA177-AB177,AB177-AA177)</f>
        <v>0</v>
      </c>
      <c r="AQ177" s="89" t="n">
        <f aca="false">CHOOSE($G$3,AD177-AE177,AE177-AD177)</f>
        <v>0</v>
      </c>
      <c r="AR177" s="89" t="n">
        <f aca="false">CHOOSE($G$3,AG177-AH177,AH177-AG177)</f>
        <v>0</v>
      </c>
      <c r="AS177" s="103" t="n">
        <f aca="false">AP177+AQ177+AR177</f>
        <v>0</v>
      </c>
      <c r="AT177" s="103"/>
      <c r="AU177" s="90" t="n">
        <f aca="false">AS177+AN177</f>
        <v>0</v>
      </c>
      <c r="AW177" s="90" t="n">
        <f aca="false">AI177+AF177+AC177</f>
        <v>0</v>
      </c>
      <c r="AX177" s="104"/>
    </row>
    <row r="178" customFormat="false" ht="12" hidden="false" customHeight="true" outlineLevel="0" collapsed="false">
      <c r="A178" s="94" t="n">
        <f aca="false">EDATE(A177,1)</f>
        <v>41944</v>
      </c>
      <c r="B178" s="95" t="n">
        <f aca="false">VLOOKUP(MONTH(A178),Volumes,3)</f>
        <v>10000</v>
      </c>
      <c r="C178" s="96"/>
      <c r="D178" s="97" t="n">
        <f aca="false">B178+C178</f>
        <v>10000</v>
      </c>
      <c r="E178" s="84" t="n">
        <f aca="false">IF(X178=0,0,IF(AND(X178=1,$H$3=1),D178*S178,IF($H$3=2,D178,"N/A")))</f>
        <v>0</v>
      </c>
      <c r="F178" s="84" t="n">
        <f aca="false">E178*W178</f>
        <v>0</v>
      </c>
      <c r="G178" s="32" t="n">
        <f aca="false">VLOOKUP($A178,Table,MATCH(G$4,Curves,0))</f>
        <v>3.578</v>
      </c>
      <c r="H178" s="98" t="n">
        <f aca="false">G178</f>
        <v>3.578</v>
      </c>
      <c r="I178" s="99" t="n">
        <f aca="false">H178</f>
        <v>3.578</v>
      </c>
      <c r="J178" s="32" t="n">
        <f aca="false">VLOOKUP($A178,Table,MATCH(J$4,Curves,0))</f>
        <v>0.0085</v>
      </c>
      <c r="K178" s="98" t="n">
        <f aca="false">J178</f>
        <v>0.0085</v>
      </c>
      <c r="L178" s="99" t="n">
        <f aca="false">K178</f>
        <v>0.0085</v>
      </c>
      <c r="M178" s="32" t="n">
        <f aca="false">VLOOKUP($A178,Table,MATCH(M$4,Curves,0))</f>
        <v>0.01</v>
      </c>
      <c r="N178" s="98" t="n">
        <f aca="false">VLOOKUP($A178,Table,MATCH(N$4,Curves,0))</f>
        <v>0.0225</v>
      </c>
      <c r="O178" s="99" t="n">
        <f aca="false">N178</f>
        <v>0.0225</v>
      </c>
      <c r="P178" s="100"/>
      <c r="Q178" s="99" t="n">
        <f aca="false">O178+L178+I178</f>
        <v>3.609</v>
      </c>
      <c r="R178" s="100"/>
      <c r="S178" s="35" t="n">
        <f aca="false">A179-A178</f>
        <v>30</v>
      </c>
      <c r="T178" s="101" t="n">
        <f aca="false">CHOOSE(F$3,A179+24,A178)</f>
        <v>41998</v>
      </c>
      <c r="U178" s="35" t="n">
        <f aca="false">T178-C$3</f>
        <v>5224</v>
      </c>
      <c r="V178" s="32" t="n">
        <f aca="false">VLOOKUP($A178,Table,MATCH(V$4,Curves,0))</f>
        <v>0.070757923009738</v>
      </c>
      <c r="W178" s="102" t="n">
        <f aca="false">1/(1+CHOOSE(F$3,(V179+($K$3/10000))/2,(V178+($K$3/10000))/2))^(2*U178/365.25)</f>
        <v>0.369878885999067</v>
      </c>
      <c r="X178" s="35" t="n">
        <f aca="false">IF(AND(mthbeg&lt;=A178,mthend&gt;=A178),1,0)</f>
        <v>0</v>
      </c>
      <c r="Y178" s="35" t="n">
        <f aca="false">S178*X178</f>
        <v>0</v>
      </c>
      <c r="AA178" s="89" t="n">
        <f aca="false">F178*G178</f>
        <v>0</v>
      </c>
      <c r="AB178" s="89" t="n">
        <f aca="false">$F178*H178</f>
        <v>0</v>
      </c>
      <c r="AC178" s="89" t="n">
        <f aca="false">$F178*I178</f>
        <v>0</v>
      </c>
      <c r="AD178" s="89" t="n">
        <f aca="false">$F178*J178</f>
        <v>0</v>
      </c>
      <c r="AE178" s="89" t="n">
        <f aca="false">$F178*K178</f>
        <v>0</v>
      </c>
      <c r="AF178" s="89" t="n">
        <f aca="false">$F178*L178</f>
        <v>0</v>
      </c>
      <c r="AG178" s="89" t="n">
        <f aca="false">$F178*M178</f>
        <v>0</v>
      </c>
      <c r="AH178" s="89" t="n">
        <f aca="false">$F178*N178</f>
        <v>0</v>
      </c>
      <c r="AI178" s="89" t="n">
        <f aca="false">F178*O178</f>
        <v>0</v>
      </c>
      <c r="AJ178" s="93"/>
      <c r="AK178" s="89" t="n">
        <f aca="false">CHOOSE($G$3,AB178-AC178,AC178-AB178)</f>
        <v>0</v>
      </c>
      <c r="AL178" s="89" t="n">
        <f aca="false">CHOOSE($G$3,AE178-AF178,AF178-AE178)</f>
        <v>0</v>
      </c>
      <c r="AM178" s="89" t="n">
        <f aca="false">CHOOSE($G$3,AH178-AI178,AI178-AH178)</f>
        <v>0</v>
      </c>
      <c r="AN178" s="103" t="n">
        <f aca="false">SUM(AK178:AM178)</f>
        <v>0</v>
      </c>
      <c r="AP178" s="89" t="n">
        <f aca="false">CHOOSE($G$3,AA178-AB178,AB178-AA178)</f>
        <v>0</v>
      </c>
      <c r="AQ178" s="89" t="n">
        <f aca="false">CHOOSE($G$3,AD178-AE178,AE178-AD178)</f>
        <v>0</v>
      </c>
      <c r="AR178" s="89" t="n">
        <f aca="false">CHOOSE($G$3,AG178-AH178,AH178-AG178)</f>
        <v>0</v>
      </c>
      <c r="AS178" s="103" t="n">
        <f aca="false">AP178+AQ178+AR178</f>
        <v>0</v>
      </c>
      <c r="AT178" s="103"/>
      <c r="AU178" s="90" t="n">
        <f aca="false">AS178+AN178</f>
        <v>0</v>
      </c>
      <c r="AW178" s="90" t="n">
        <f aca="false">AI178+AF178+AC178</f>
        <v>0</v>
      </c>
      <c r="AX178" s="104"/>
    </row>
    <row r="179" customFormat="false" ht="12" hidden="false" customHeight="true" outlineLevel="0" collapsed="false">
      <c r="A179" s="94" t="n">
        <f aca="false">EDATE(A178,1)</f>
        <v>41974</v>
      </c>
      <c r="B179" s="95" t="n">
        <f aca="false">VLOOKUP(MONTH(A179),Volumes,3)</f>
        <v>10000</v>
      </c>
      <c r="C179" s="96"/>
      <c r="D179" s="97" t="n">
        <f aca="false">B179+C179</f>
        <v>10000</v>
      </c>
      <c r="E179" s="84" t="n">
        <f aca="false">IF(X179=0,0,IF(AND(X179=1,$H$3=1),D179*S179,IF($H$3=2,D179,"N/A")))</f>
        <v>0</v>
      </c>
      <c r="F179" s="84" t="n">
        <f aca="false">E179*W179</f>
        <v>0</v>
      </c>
      <c r="G179" s="32" t="n">
        <f aca="false">VLOOKUP($A179,Table,MATCH(G$4,Curves,0))</f>
        <v>3.631</v>
      </c>
      <c r="H179" s="98" t="n">
        <f aca="false">G179</f>
        <v>3.631</v>
      </c>
      <c r="I179" s="99" t="n">
        <f aca="false">H179</f>
        <v>3.631</v>
      </c>
      <c r="J179" s="32" t="n">
        <f aca="false">VLOOKUP($A179,Table,MATCH(J$4,Curves,0))</f>
        <v>0.0085</v>
      </c>
      <c r="K179" s="98" t="n">
        <f aca="false">J179</f>
        <v>0.0085</v>
      </c>
      <c r="L179" s="99" t="n">
        <f aca="false">K179</f>
        <v>0.0085</v>
      </c>
      <c r="M179" s="32" t="n">
        <f aca="false">VLOOKUP($A179,Table,MATCH(M$4,Curves,0))</f>
        <v>0.01</v>
      </c>
      <c r="N179" s="98" t="n">
        <f aca="false">VLOOKUP($A179,Table,MATCH(N$4,Curves,0))</f>
        <v>0.0225</v>
      </c>
      <c r="O179" s="99" t="n">
        <f aca="false">N179</f>
        <v>0.0225</v>
      </c>
      <c r="P179" s="100"/>
      <c r="Q179" s="99" t="n">
        <f aca="false">O179+L179+I179</f>
        <v>3.662</v>
      </c>
      <c r="R179" s="100"/>
      <c r="S179" s="35" t="n">
        <f aca="false">A180-A179</f>
        <v>31</v>
      </c>
      <c r="T179" s="101" t="n">
        <f aca="false">CHOOSE(F$3,A180+24,A179)</f>
        <v>42029</v>
      </c>
      <c r="U179" s="35" t="n">
        <f aca="false">T179-C$3</f>
        <v>5255</v>
      </c>
      <c r="V179" s="32" t="n">
        <f aca="false">VLOOKUP($A179,Table,MATCH(V$4,Curves,0))</f>
        <v>0.070761751776586</v>
      </c>
      <c r="W179" s="102" t="n">
        <f aca="false">1/(1+CHOOSE(F$3,(V180+($K$3/10000))/2,(V179+($K$3/10000))/2))^(2*U179/365.25)</f>
        <v>0.367682081164047</v>
      </c>
      <c r="X179" s="35" t="n">
        <f aca="false">IF(AND(mthbeg&lt;=A179,mthend&gt;=A179),1,0)</f>
        <v>0</v>
      </c>
      <c r="Y179" s="35" t="n">
        <f aca="false">S179*X179</f>
        <v>0</v>
      </c>
      <c r="AA179" s="89" t="n">
        <f aca="false">F179*G179</f>
        <v>0</v>
      </c>
      <c r="AB179" s="89" t="n">
        <f aca="false">$F179*H179</f>
        <v>0</v>
      </c>
      <c r="AC179" s="89" t="n">
        <f aca="false">$F179*I179</f>
        <v>0</v>
      </c>
      <c r="AD179" s="89" t="n">
        <f aca="false">$F179*J179</f>
        <v>0</v>
      </c>
      <c r="AE179" s="89" t="n">
        <f aca="false">$F179*K179</f>
        <v>0</v>
      </c>
      <c r="AF179" s="89" t="n">
        <f aca="false">$F179*L179</f>
        <v>0</v>
      </c>
      <c r="AG179" s="89" t="n">
        <f aca="false">$F179*M179</f>
        <v>0</v>
      </c>
      <c r="AH179" s="89" t="n">
        <f aca="false">$F179*N179</f>
        <v>0</v>
      </c>
      <c r="AI179" s="89" t="n">
        <f aca="false">F179*O179</f>
        <v>0</v>
      </c>
      <c r="AJ179" s="93"/>
      <c r="AK179" s="89" t="n">
        <f aca="false">CHOOSE($G$3,AB179-AC179,AC179-AB179)</f>
        <v>0</v>
      </c>
      <c r="AL179" s="89" t="n">
        <f aca="false">CHOOSE($G$3,AE179-AF179,AF179-AE179)</f>
        <v>0</v>
      </c>
      <c r="AM179" s="89" t="n">
        <f aca="false">CHOOSE($G$3,AH179-AI179,AI179-AH179)</f>
        <v>0</v>
      </c>
      <c r="AN179" s="103" t="n">
        <f aca="false">SUM(AK179:AM179)</f>
        <v>0</v>
      </c>
      <c r="AP179" s="89" t="n">
        <f aca="false">CHOOSE($G$3,AA179-AB179,AB179-AA179)</f>
        <v>0</v>
      </c>
      <c r="AQ179" s="89" t="n">
        <f aca="false">CHOOSE($G$3,AD179-AE179,AE179-AD179)</f>
        <v>0</v>
      </c>
      <c r="AR179" s="89" t="n">
        <f aca="false">CHOOSE($G$3,AG179-AH179,AH179-AG179)</f>
        <v>0</v>
      </c>
      <c r="AS179" s="103" t="n">
        <f aca="false">AP179+AQ179+AR179</f>
        <v>0</v>
      </c>
      <c r="AT179" s="103"/>
      <c r="AU179" s="90" t="n">
        <f aca="false">AS179+AN179</f>
        <v>0</v>
      </c>
      <c r="AW179" s="90" t="n">
        <f aca="false">AI179+AF179+AC179</f>
        <v>0</v>
      </c>
      <c r="AX179" s="104"/>
    </row>
    <row r="180" customFormat="false" ht="12" hidden="false" customHeight="true" outlineLevel="0" collapsed="false">
      <c r="A180" s="94" t="n">
        <f aca="false">EDATE(A179,1)</f>
        <v>42005</v>
      </c>
      <c r="B180" s="95" t="n">
        <f aca="false">VLOOKUP(MONTH(A180),Volumes,3)</f>
        <v>10000</v>
      </c>
      <c r="C180" s="96"/>
      <c r="D180" s="97" t="n">
        <f aca="false">B180+C180</f>
        <v>10000</v>
      </c>
      <c r="E180" s="84" t="n">
        <f aca="false">IF(X180=0,0,IF(AND(X180=1,$H$3=1),D180*S180,IF($H$3=2,D180,"N/A")))</f>
        <v>0</v>
      </c>
      <c r="F180" s="84" t="n">
        <f aca="false">E180*W180</f>
        <v>0</v>
      </c>
      <c r="G180" s="32" t="n">
        <f aca="false">VLOOKUP($A180,Table,MATCH(G$4,Curves,0))</f>
        <v>3.841</v>
      </c>
      <c r="H180" s="98" t="n">
        <f aca="false">G180</f>
        <v>3.841</v>
      </c>
      <c r="I180" s="99" t="n">
        <f aca="false">H180</f>
        <v>3.841</v>
      </c>
      <c r="J180" s="32" t="n">
        <f aca="false">VLOOKUP($A180,Table,MATCH(J$4,Curves,0))</f>
        <v>0.0085</v>
      </c>
      <c r="K180" s="98" t="n">
        <f aca="false">J180</f>
        <v>0.0085</v>
      </c>
      <c r="L180" s="99" t="n">
        <f aca="false">K180</f>
        <v>0.0085</v>
      </c>
      <c r="M180" s="32" t="n">
        <f aca="false">VLOOKUP($A180,Table,MATCH(M$4,Curves,0))</f>
        <v>0.01</v>
      </c>
      <c r="N180" s="98" t="n">
        <f aca="false">VLOOKUP($A180,Table,MATCH(N$4,Curves,0))</f>
        <v>0.0225</v>
      </c>
      <c r="O180" s="99" t="n">
        <f aca="false">N180</f>
        <v>0.0225</v>
      </c>
      <c r="P180" s="100"/>
      <c r="Q180" s="99" t="n">
        <f aca="false">O180+L180+I180</f>
        <v>3.872</v>
      </c>
      <c r="R180" s="100"/>
      <c r="S180" s="35" t="n">
        <f aca="false">A181-A180</f>
        <v>31</v>
      </c>
      <c r="T180" s="101" t="n">
        <f aca="false">CHOOSE(F$3,A181+24,A180)</f>
        <v>42060</v>
      </c>
      <c r="U180" s="35" t="n">
        <f aca="false">T180-C$3</f>
        <v>5286</v>
      </c>
      <c r="V180" s="32" t="n">
        <f aca="false">VLOOKUP($A180,Table,MATCH(V$4,Curves,0))</f>
        <v>0.070765708169001</v>
      </c>
      <c r="W180" s="102" t="n">
        <f aca="false">1/(1+CHOOSE(F$3,(V181+($K$3/10000))/2,(V180+($K$3/10000))/2))^(2*U180/365.25)</f>
        <v>0.365498086675738</v>
      </c>
      <c r="X180" s="35" t="n">
        <f aca="false">IF(AND(mthbeg&lt;=A180,mthend&gt;=A180),1,0)</f>
        <v>0</v>
      </c>
      <c r="Y180" s="35" t="n">
        <f aca="false">S180*X180</f>
        <v>0</v>
      </c>
      <c r="AA180" s="89" t="n">
        <f aca="false">F180*G180</f>
        <v>0</v>
      </c>
      <c r="AB180" s="89" t="n">
        <f aca="false">$F180*H180</f>
        <v>0</v>
      </c>
      <c r="AC180" s="89" t="n">
        <f aca="false">$F180*I180</f>
        <v>0</v>
      </c>
      <c r="AD180" s="89" t="n">
        <f aca="false">$F180*J180</f>
        <v>0</v>
      </c>
      <c r="AE180" s="89" t="n">
        <f aca="false">$F180*K180</f>
        <v>0</v>
      </c>
      <c r="AF180" s="89" t="n">
        <f aca="false">$F180*L180</f>
        <v>0</v>
      </c>
      <c r="AG180" s="89" t="n">
        <f aca="false">$F180*M180</f>
        <v>0</v>
      </c>
      <c r="AH180" s="89" t="n">
        <f aca="false">$F180*N180</f>
        <v>0</v>
      </c>
      <c r="AI180" s="89" t="n">
        <f aca="false">F180*O180</f>
        <v>0</v>
      </c>
      <c r="AJ180" s="93"/>
      <c r="AK180" s="89" t="n">
        <f aca="false">CHOOSE($G$3,AB180-AC180,AC180-AB180)</f>
        <v>0</v>
      </c>
      <c r="AL180" s="89" t="n">
        <f aca="false">CHOOSE($G$3,AE180-AF180,AF180-AE180)</f>
        <v>0</v>
      </c>
      <c r="AM180" s="89" t="n">
        <f aca="false">CHOOSE($G$3,AH180-AI180,AI180-AH180)</f>
        <v>0</v>
      </c>
      <c r="AN180" s="103" t="n">
        <f aca="false">SUM(AK180:AM180)</f>
        <v>0</v>
      </c>
      <c r="AP180" s="89" t="n">
        <f aca="false">CHOOSE($G$3,AA180-AB180,AB180-AA180)</f>
        <v>0</v>
      </c>
      <c r="AQ180" s="89" t="n">
        <f aca="false">CHOOSE($G$3,AD180-AE180,AE180-AD180)</f>
        <v>0</v>
      </c>
      <c r="AR180" s="89" t="n">
        <f aca="false">CHOOSE($G$3,AG180-AH180,AH180-AG180)</f>
        <v>0</v>
      </c>
      <c r="AS180" s="103" t="n">
        <f aca="false">AP180+AQ180+AR180</f>
        <v>0</v>
      </c>
      <c r="AT180" s="103"/>
      <c r="AU180" s="90" t="n">
        <f aca="false">AS180+AN180</f>
        <v>0</v>
      </c>
      <c r="AW180" s="90" t="n">
        <f aca="false">AI180+AF180+AC180</f>
        <v>0</v>
      </c>
      <c r="AX180" s="104"/>
    </row>
    <row r="181" customFormat="false" ht="12" hidden="false" customHeight="true" outlineLevel="0" collapsed="false">
      <c r="A181" s="94" t="n">
        <f aca="false">EDATE(A180,1)</f>
        <v>42036</v>
      </c>
      <c r="B181" s="95" t="n">
        <f aca="false">VLOOKUP(MONTH(A181),Volumes,3)</f>
        <v>10000</v>
      </c>
      <c r="C181" s="96"/>
      <c r="D181" s="97" t="n">
        <f aca="false">B181+C181</f>
        <v>10000</v>
      </c>
      <c r="E181" s="84" t="n">
        <f aca="false">IF(X181=0,0,IF(AND(X181=1,$H$3=1),D181*S181,IF($H$3=2,D181,"N/A")))</f>
        <v>0</v>
      </c>
      <c r="F181" s="84" t="n">
        <f aca="false">E181*W181</f>
        <v>0</v>
      </c>
      <c r="G181" s="32" t="n">
        <f aca="false">VLOOKUP($A181,Table,MATCH(G$4,Curves,0))</f>
        <v>3.759</v>
      </c>
      <c r="H181" s="98" t="n">
        <f aca="false">G181</f>
        <v>3.759</v>
      </c>
      <c r="I181" s="99" t="n">
        <f aca="false">H181</f>
        <v>3.759</v>
      </c>
      <c r="J181" s="32" t="n">
        <f aca="false">VLOOKUP($A181,Table,MATCH(J$4,Curves,0))</f>
        <v>0.0085</v>
      </c>
      <c r="K181" s="98" t="n">
        <f aca="false">J181</f>
        <v>0.0085</v>
      </c>
      <c r="L181" s="99" t="n">
        <f aca="false">K181</f>
        <v>0.0085</v>
      </c>
      <c r="M181" s="32" t="n">
        <f aca="false">VLOOKUP($A181,Table,MATCH(M$4,Curves,0))</f>
        <v>0.01</v>
      </c>
      <c r="N181" s="98" t="n">
        <f aca="false">VLOOKUP($A181,Table,MATCH(N$4,Curves,0))</f>
        <v>0.0225</v>
      </c>
      <c r="O181" s="99" t="n">
        <f aca="false">N181</f>
        <v>0.0225</v>
      </c>
      <c r="P181" s="100"/>
      <c r="Q181" s="99" t="n">
        <f aca="false">O181+L181+I181</f>
        <v>3.79</v>
      </c>
      <c r="R181" s="100"/>
      <c r="S181" s="35" t="n">
        <f aca="false">A182-A181</f>
        <v>28</v>
      </c>
      <c r="T181" s="101" t="n">
        <f aca="false">CHOOSE(F$3,A182+24,A181)</f>
        <v>42088</v>
      </c>
      <c r="U181" s="35" t="n">
        <f aca="false">T181-C$3</f>
        <v>5314</v>
      </c>
      <c r="V181" s="32" t="n">
        <f aca="false">VLOOKUP($A181,Table,MATCH(V$4,Curves,0))</f>
        <v>0.07076966456142</v>
      </c>
      <c r="W181" s="102" t="n">
        <f aca="false">1/(1+CHOOSE(F$3,(V182+($K$3/10000))/2,(V181+($K$3/10000))/2))^(2*U181/365.25)</f>
        <v>0.363536396307512</v>
      </c>
      <c r="X181" s="35" t="n">
        <f aca="false">IF(AND(mthbeg&lt;=A181,mthend&gt;=A181),1,0)</f>
        <v>0</v>
      </c>
      <c r="Y181" s="35" t="n">
        <f aca="false">S181*X181</f>
        <v>0</v>
      </c>
      <c r="AA181" s="89" t="n">
        <f aca="false">F181*G181</f>
        <v>0</v>
      </c>
      <c r="AB181" s="89" t="n">
        <f aca="false">$F181*H181</f>
        <v>0</v>
      </c>
      <c r="AC181" s="89" t="n">
        <f aca="false">$F181*I181</f>
        <v>0</v>
      </c>
      <c r="AD181" s="89" t="n">
        <f aca="false">$F181*J181</f>
        <v>0</v>
      </c>
      <c r="AE181" s="89" t="n">
        <f aca="false">$F181*K181</f>
        <v>0</v>
      </c>
      <c r="AF181" s="89" t="n">
        <f aca="false">$F181*L181</f>
        <v>0</v>
      </c>
      <c r="AG181" s="89" t="n">
        <f aca="false">$F181*M181</f>
        <v>0</v>
      </c>
      <c r="AH181" s="89" t="n">
        <f aca="false">$F181*N181</f>
        <v>0</v>
      </c>
      <c r="AI181" s="89" t="n">
        <f aca="false">F181*O181</f>
        <v>0</v>
      </c>
      <c r="AJ181" s="93"/>
      <c r="AK181" s="89" t="n">
        <f aca="false">CHOOSE($G$3,AB181-AC181,AC181-AB181)</f>
        <v>0</v>
      </c>
      <c r="AL181" s="89" t="n">
        <f aca="false">CHOOSE($G$3,AE181-AF181,AF181-AE181)</f>
        <v>0</v>
      </c>
      <c r="AM181" s="89" t="n">
        <f aca="false">CHOOSE($G$3,AH181-AI181,AI181-AH181)</f>
        <v>0</v>
      </c>
      <c r="AN181" s="103" t="n">
        <f aca="false">SUM(AK181:AM181)</f>
        <v>0</v>
      </c>
      <c r="AP181" s="89" t="n">
        <f aca="false">CHOOSE($G$3,AA181-AB181,AB181-AA181)</f>
        <v>0</v>
      </c>
      <c r="AQ181" s="89" t="n">
        <f aca="false">CHOOSE($G$3,AD181-AE181,AE181-AD181)</f>
        <v>0</v>
      </c>
      <c r="AR181" s="89" t="n">
        <f aca="false">CHOOSE($G$3,AG181-AH181,AH181-AG181)</f>
        <v>0</v>
      </c>
      <c r="AS181" s="103" t="n">
        <f aca="false">AP181+AQ181+AR181</f>
        <v>0</v>
      </c>
      <c r="AT181" s="103"/>
      <c r="AU181" s="90" t="n">
        <f aca="false">AS181+AN181</f>
        <v>0</v>
      </c>
      <c r="AW181" s="90" t="n">
        <f aca="false">AI181+AF181+AC181</f>
        <v>0</v>
      </c>
      <c r="AX181" s="104"/>
    </row>
    <row r="182" customFormat="false" ht="12" hidden="false" customHeight="true" outlineLevel="0" collapsed="false">
      <c r="A182" s="94" t="n">
        <f aca="false">EDATE(A181,1)</f>
        <v>42064</v>
      </c>
      <c r="B182" s="95" t="n">
        <f aca="false">VLOOKUP(MONTH(A182),Volumes,3)</f>
        <v>10000</v>
      </c>
      <c r="C182" s="96"/>
      <c r="D182" s="97" t="n">
        <f aca="false">B182+C182</f>
        <v>10000</v>
      </c>
      <c r="E182" s="84" t="n">
        <f aca="false">IF(X182=0,0,IF(AND(X182=1,$H$3=1),D182*S182,IF($H$3=2,D182,"N/A")))</f>
        <v>0</v>
      </c>
      <c r="F182" s="84" t="n">
        <f aca="false">E182*W182</f>
        <v>0</v>
      </c>
      <c r="G182" s="32" t="n">
        <f aca="false">VLOOKUP($A182,Table,MATCH(G$4,Curves,0))</f>
        <v>3.655</v>
      </c>
      <c r="H182" s="98" t="n">
        <f aca="false">G182</f>
        <v>3.655</v>
      </c>
      <c r="I182" s="99" t="n">
        <f aca="false">H182</f>
        <v>3.655</v>
      </c>
      <c r="J182" s="32" t="n">
        <f aca="false">VLOOKUP($A182,Table,MATCH(J$4,Curves,0))</f>
        <v>0.0085</v>
      </c>
      <c r="K182" s="98" t="n">
        <f aca="false">J182</f>
        <v>0.0085</v>
      </c>
      <c r="L182" s="99" t="n">
        <f aca="false">K182</f>
        <v>0.0085</v>
      </c>
      <c r="M182" s="32" t="n">
        <f aca="false">VLOOKUP($A182,Table,MATCH(M$4,Curves,0))</f>
        <v>0.01</v>
      </c>
      <c r="N182" s="98" t="n">
        <f aca="false">VLOOKUP($A182,Table,MATCH(N$4,Curves,0))</f>
        <v>0.0225</v>
      </c>
      <c r="O182" s="99" t="n">
        <f aca="false">N182</f>
        <v>0.0225</v>
      </c>
      <c r="P182" s="100"/>
      <c r="Q182" s="99" t="n">
        <f aca="false">O182+L182+I182</f>
        <v>3.686</v>
      </c>
      <c r="R182" s="100"/>
      <c r="S182" s="35" t="n">
        <f aca="false">A183-A182</f>
        <v>31</v>
      </c>
      <c r="T182" s="101" t="n">
        <f aca="false">CHOOSE(F$3,A183+24,A182)</f>
        <v>42119</v>
      </c>
      <c r="U182" s="35" t="n">
        <f aca="false">T182-C$3</f>
        <v>5345</v>
      </c>
      <c r="V182" s="32" t="n">
        <f aca="false">VLOOKUP($A182,Table,MATCH(V$4,Curves,0))</f>
        <v>0.070773238077158</v>
      </c>
      <c r="W182" s="102" t="n">
        <f aca="false">1/(1+CHOOSE(F$3,(V183+($K$3/10000))/2,(V182+($K$3/10000))/2))^(2*U182/365.25)</f>
        <v>0.361376580724564</v>
      </c>
      <c r="X182" s="35" t="n">
        <f aca="false">IF(AND(mthbeg&lt;=A182,mthend&gt;=A182),1,0)</f>
        <v>0</v>
      </c>
      <c r="Y182" s="35" t="n">
        <f aca="false">S182*X182</f>
        <v>0</v>
      </c>
      <c r="AA182" s="89" t="n">
        <f aca="false">F182*G182</f>
        <v>0</v>
      </c>
      <c r="AB182" s="89" t="n">
        <f aca="false">$F182*H182</f>
        <v>0</v>
      </c>
      <c r="AC182" s="89" t="n">
        <f aca="false">$F182*I182</f>
        <v>0</v>
      </c>
      <c r="AD182" s="89" t="n">
        <f aca="false">$F182*J182</f>
        <v>0</v>
      </c>
      <c r="AE182" s="89" t="n">
        <f aca="false">$F182*K182</f>
        <v>0</v>
      </c>
      <c r="AF182" s="89" t="n">
        <f aca="false">$F182*L182</f>
        <v>0</v>
      </c>
      <c r="AG182" s="89" t="n">
        <f aca="false">$F182*M182</f>
        <v>0</v>
      </c>
      <c r="AH182" s="89" t="n">
        <f aca="false">$F182*N182</f>
        <v>0</v>
      </c>
      <c r="AI182" s="89" t="n">
        <f aca="false">F182*O182</f>
        <v>0</v>
      </c>
      <c r="AJ182" s="93"/>
      <c r="AK182" s="89" t="n">
        <f aca="false">CHOOSE($G$3,AB182-AC182,AC182-AB182)</f>
        <v>0</v>
      </c>
      <c r="AL182" s="89" t="n">
        <f aca="false">CHOOSE($G$3,AE182-AF182,AF182-AE182)</f>
        <v>0</v>
      </c>
      <c r="AM182" s="89" t="n">
        <f aca="false">CHOOSE($G$3,AH182-AI182,AI182-AH182)</f>
        <v>0</v>
      </c>
      <c r="AN182" s="103" t="n">
        <f aca="false">SUM(AK182:AM182)</f>
        <v>0</v>
      </c>
      <c r="AP182" s="89" t="n">
        <f aca="false">CHOOSE($G$3,AA182-AB182,AB182-AA182)</f>
        <v>0</v>
      </c>
      <c r="AQ182" s="89" t="n">
        <f aca="false">CHOOSE($G$3,AD182-AE182,AE182-AD182)</f>
        <v>0</v>
      </c>
      <c r="AR182" s="89" t="n">
        <f aca="false">CHOOSE($G$3,AG182-AH182,AH182-AG182)</f>
        <v>0</v>
      </c>
      <c r="AS182" s="103" t="n">
        <f aca="false">AP182+AQ182+AR182</f>
        <v>0</v>
      </c>
      <c r="AT182" s="103"/>
      <c r="AU182" s="90" t="n">
        <f aca="false">AS182+AN182</f>
        <v>0</v>
      </c>
      <c r="AW182" s="90" t="n">
        <f aca="false">AI182+AF182+AC182</f>
        <v>0</v>
      </c>
      <c r="AX182" s="104"/>
    </row>
    <row r="183" customFormat="false" ht="12" hidden="false" customHeight="true" outlineLevel="0" collapsed="false">
      <c r="A183" s="94" t="n">
        <f aca="false">EDATE(A182,1)</f>
        <v>42095</v>
      </c>
      <c r="B183" s="95" t="n">
        <f aca="false">VLOOKUP(MONTH(A183),Volumes,3)</f>
        <v>10000</v>
      </c>
      <c r="C183" s="96"/>
      <c r="D183" s="97" t="n">
        <f aca="false">B183+C183</f>
        <v>10000</v>
      </c>
      <c r="E183" s="84" t="n">
        <f aca="false">IF(X183=0,0,IF(AND(X183=1,$H$3=1),D183*S183,IF($H$3=2,D183,"N/A")))</f>
        <v>0</v>
      </c>
      <c r="F183" s="84" t="n">
        <f aca="false">E183*W183</f>
        <v>0</v>
      </c>
      <c r="G183" s="32" t="n">
        <f aca="false">VLOOKUP($A183,Table,MATCH(G$4,Curves,0))</f>
        <v>3.551</v>
      </c>
      <c r="H183" s="98" t="n">
        <f aca="false">G183</f>
        <v>3.551</v>
      </c>
      <c r="I183" s="99" t="n">
        <f aca="false">H183</f>
        <v>3.551</v>
      </c>
      <c r="J183" s="32" t="n">
        <f aca="false">VLOOKUP($A183,Table,MATCH(J$4,Curves,0))</f>
        <v>0.021</v>
      </c>
      <c r="K183" s="98" t="n">
        <f aca="false">J183</f>
        <v>0.021</v>
      </c>
      <c r="L183" s="99" t="n">
        <f aca="false">K183</f>
        <v>0.021</v>
      </c>
      <c r="M183" s="32" t="n">
        <f aca="false">VLOOKUP($A183,Table,MATCH(M$4,Curves,0))</f>
        <v>0.01</v>
      </c>
      <c r="N183" s="98" t="n">
        <f aca="false">VLOOKUP($A183,Table,MATCH(N$4,Curves,0))</f>
        <v>0.0225</v>
      </c>
      <c r="O183" s="99" t="n">
        <f aca="false">N183</f>
        <v>0.0225</v>
      </c>
      <c r="P183" s="100"/>
      <c r="Q183" s="99" t="n">
        <f aca="false">O183+L183+I183</f>
        <v>3.5945</v>
      </c>
      <c r="R183" s="100"/>
      <c r="S183" s="35" t="n">
        <f aca="false">A184-A183</f>
        <v>30</v>
      </c>
      <c r="T183" s="101" t="n">
        <f aca="false">CHOOSE(F$3,A184+24,A183)</f>
        <v>42149</v>
      </c>
      <c r="U183" s="35" t="n">
        <f aca="false">T183-C$3</f>
        <v>5375</v>
      </c>
      <c r="V183" s="32" t="n">
        <f aca="false">VLOOKUP($A183,Table,MATCH(V$4,Curves,0))</f>
        <v>0.070777194469587</v>
      </c>
      <c r="W183" s="102" t="n">
        <f aca="false">1/(1+CHOOSE(F$3,(V184+($K$3/10000))/2,(V183+($K$3/10000))/2))^(2*U183/365.25)</f>
        <v>0.359298433056206</v>
      </c>
      <c r="X183" s="35" t="n">
        <f aca="false">IF(AND(mthbeg&lt;=A183,mthend&gt;=A183),1,0)</f>
        <v>0</v>
      </c>
      <c r="Y183" s="35" t="n">
        <f aca="false">S183*X183</f>
        <v>0</v>
      </c>
      <c r="AA183" s="89" t="n">
        <f aca="false">F183*G183</f>
        <v>0</v>
      </c>
      <c r="AB183" s="89" t="n">
        <f aca="false">$F183*H183</f>
        <v>0</v>
      </c>
      <c r="AC183" s="89" t="n">
        <f aca="false">$F183*I183</f>
        <v>0</v>
      </c>
      <c r="AD183" s="89" t="n">
        <f aca="false">$F183*J183</f>
        <v>0</v>
      </c>
      <c r="AE183" s="89" t="n">
        <f aca="false">$F183*K183</f>
        <v>0</v>
      </c>
      <c r="AF183" s="89" t="n">
        <f aca="false">$F183*L183</f>
        <v>0</v>
      </c>
      <c r="AG183" s="89" t="n">
        <f aca="false">$F183*M183</f>
        <v>0</v>
      </c>
      <c r="AH183" s="89" t="n">
        <f aca="false">$F183*N183</f>
        <v>0</v>
      </c>
      <c r="AI183" s="89" t="n">
        <f aca="false">F183*O183</f>
        <v>0</v>
      </c>
      <c r="AJ183" s="93"/>
      <c r="AK183" s="89" t="n">
        <f aca="false">CHOOSE($G$3,AB183-AC183,AC183-AB183)</f>
        <v>0</v>
      </c>
      <c r="AL183" s="89" t="n">
        <f aca="false">CHOOSE($G$3,AE183-AF183,AF183-AE183)</f>
        <v>0</v>
      </c>
      <c r="AM183" s="89" t="n">
        <f aca="false">CHOOSE($G$3,AH183-AI183,AI183-AH183)</f>
        <v>0</v>
      </c>
      <c r="AN183" s="103" t="n">
        <f aca="false">SUM(AK183:AM183)</f>
        <v>0</v>
      </c>
      <c r="AP183" s="89" t="n">
        <f aca="false">CHOOSE($G$3,AA183-AB183,AB183-AA183)</f>
        <v>0</v>
      </c>
      <c r="AQ183" s="89" t="n">
        <f aca="false">CHOOSE($G$3,AD183-AE183,AE183-AD183)</f>
        <v>0</v>
      </c>
      <c r="AR183" s="89" t="n">
        <f aca="false">CHOOSE($G$3,AG183-AH183,AH183-AG183)</f>
        <v>0</v>
      </c>
      <c r="AS183" s="103" t="n">
        <f aca="false">AP183+AQ183+AR183</f>
        <v>0</v>
      </c>
      <c r="AT183" s="103"/>
      <c r="AU183" s="90" t="n">
        <f aca="false">AS183+AN183</f>
        <v>0</v>
      </c>
      <c r="AW183" s="90" t="n">
        <f aca="false">AI183+AF183+AC183</f>
        <v>0</v>
      </c>
      <c r="AX183" s="104"/>
    </row>
    <row r="184" customFormat="false" ht="12" hidden="false" customHeight="true" outlineLevel="0" collapsed="false">
      <c r="A184" s="94" t="n">
        <f aca="false">EDATE(A183,1)</f>
        <v>42125</v>
      </c>
      <c r="B184" s="95" t="n">
        <f aca="false">VLOOKUP(MONTH(A184),Volumes,3)</f>
        <v>10000</v>
      </c>
      <c r="C184" s="96"/>
      <c r="D184" s="97" t="n">
        <f aca="false">B184+C184</f>
        <v>10000</v>
      </c>
      <c r="E184" s="84" t="n">
        <f aca="false">IF(X184=0,0,IF(AND(X184=1,$H$3=1),D184*S184,IF($H$3=2,D184,"N/A")))</f>
        <v>0</v>
      </c>
      <c r="F184" s="84" t="n">
        <f aca="false">E184*W184</f>
        <v>0</v>
      </c>
      <c r="G184" s="32" t="n">
        <f aca="false">VLOOKUP($A184,Table,MATCH(G$4,Curves,0))</f>
        <v>3.548</v>
      </c>
      <c r="H184" s="98" t="n">
        <f aca="false">G184</f>
        <v>3.548</v>
      </c>
      <c r="I184" s="99" t="n">
        <f aca="false">H184</f>
        <v>3.548</v>
      </c>
      <c r="J184" s="32" t="n">
        <f aca="false">VLOOKUP($A184,Table,MATCH(J$4,Curves,0))</f>
        <v>0.021</v>
      </c>
      <c r="K184" s="98" t="n">
        <f aca="false">J184</f>
        <v>0.021</v>
      </c>
      <c r="L184" s="99" t="n">
        <f aca="false">K184</f>
        <v>0.021</v>
      </c>
      <c r="M184" s="32" t="n">
        <f aca="false">VLOOKUP($A184,Table,MATCH(M$4,Curves,0))</f>
        <v>0.01</v>
      </c>
      <c r="N184" s="98" t="n">
        <f aca="false">VLOOKUP($A184,Table,MATCH(N$4,Curves,0))</f>
        <v>0.0225</v>
      </c>
      <c r="O184" s="99" t="n">
        <f aca="false">N184</f>
        <v>0.0225</v>
      </c>
      <c r="P184" s="100"/>
      <c r="Q184" s="99" t="n">
        <f aca="false">O184+L184+I184</f>
        <v>3.5915</v>
      </c>
      <c r="R184" s="100"/>
      <c r="S184" s="35" t="n">
        <f aca="false">A185-A184</f>
        <v>31</v>
      </c>
      <c r="T184" s="101" t="n">
        <f aca="false">CHOOSE(F$3,A185+24,A184)</f>
        <v>42180</v>
      </c>
      <c r="U184" s="35" t="n">
        <f aca="false">T184-C$3</f>
        <v>5406</v>
      </c>
      <c r="V184" s="32" t="n">
        <f aca="false">VLOOKUP($A184,Table,MATCH(V$4,Curves,0))</f>
        <v>0.070781023236459</v>
      </c>
      <c r="W184" s="102" t="n">
        <f aca="false">1/(1+CHOOSE(F$3,(V185+($K$3/10000))/2,(V184+($K$3/10000))/2))^(2*U184/365.25)</f>
        <v>0.357163339961812</v>
      </c>
      <c r="X184" s="35" t="n">
        <f aca="false">IF(AND(mthbeg&lt;=A184,mthend&gt;=A184),1,0)</f>
        <v>0</v>
      </c>
      <c r="Y184" s="35" t="n">
        <f aca="false">S184*X184</f>
        <v>0</v>
      </c>
      <c r="AA184" s="89" t="n">
        <f aca="false">F184*G184</f>
        <v>0</v>
      </c>
      <c r="AB184" s="89" t="n">
        <f aca="false">$F184*H184</f>
        <v>0</v>
      </c>
      <c r="AC184" s="89" t="n">
        <f aca="false">$F184*I184</f>
        <v>0</v>
      </c>
      <c r="AD184" s="89" t="n">
        <f aca="false">$F184*J184</f>
        <v>0</v>
      </c>
      <c r="AE184" s="89" t="n">
        <f aca="false">$F184*K184</f>
        <v>0</v>
      </c>
      <c r="AF184" s="89" t="n">
        <f aca="false">$F184*L184</f>
        <v>0</v>
      </c>
      <c r="AG184" s="89" t="n">
        <f aca="false">$F184*M184</f>
        <v>0</v>
      </c>
      <c r="AH184" s="89" t="n">
        <f aca="false">$F184*N184</f>
        <v>0</v>
      </c>
      <c r="AI184" s="89" t="n">
        <f aca="false">F184*O184</f>
        <v>0</v>
      </c>
      <c r="AJ184" s="93"/>
      <c r="AK184" s="89" t="n">
        <f aca="false">CHOOSE($G$3,AB184-AC184,AC184-AB184)</f>
        <v>0</v>
      </c>
      <c r="AL184" s="89" t="n">
        <f aca="false">CHOOSE($G$3,AE184-AF184,AF184-AE184)</f>
        <v>0</v>
      </c>
      <c r="AM184" s="89" t="n">
        <f aca="false">CHOOSE($G$3,AH184-AI184,AI184-AH184)</f>
        <v>0</v>
      </c>
      <c r="AN184" s="103" t="n">
        <f aca="false">SUM(AK184:AM184)</f>
        <v>0</v>
      </c>
      <c r="AP184" s="89" t="n">
        <f aca="false">CHOOSE($G$3,AA184-AB184,AB184-AA184)</f>
        <v>0</v>
      </c>
      <c r="AQ184" s="89" t="n">
        <f aca="false">CHOOSE($G$3,AD184-AE184,AE184-AD184)</f>
        <v>0</v>
      </c>
      <c r="AR184" s="89" t="n">
        <f aca="false">CHOOSE($G$3,AG184-AH184,AH184-AG184)</f>
        <v>0</v>
      </c>
      <c r="AS184" s="103" t="n">
        <f aca="false">AP184+AQ184+AR184</f>
        <v>0</v>
      </c>
      <c r="AT184" s="103"/>
      <c r="AU184" s="90" t="n">
        <f aca="false">AS184+AN184</f>
        <v>0</v>
      </c>
      <c r="AW184" s="90" t="n">
        <f aca="false">AI184+AF184+AC184</f>
        <v>0</v>
      </c>
      <c r="AX184" s="104"/>
    </row>
    <row r="185" customFormat="false" ht="12" hidden="false" customHeight="true" outlineLevel="0" collapsed="false">
      <c r="A185" s="94" t="n">
        <f aca="false">EDATE(A184,1)</f>
        <v>42156</v>
      </c>
      <c r="B185" s="95" t="n">
        <f aca="false">VLOOKUP(MONTH(A185),Volumes,3)</f>
        <v>10000</v>
      </c>
      <c r="C185" s="96"/>
      <c r="D185" s="97" t="n">
        <f aca="false">B185+C185</f>
        <v>10000</v>
      </c>
      <c r="E185" s="84" t="n">
        <f aca="false">IF(X185=0,0,IF(AND(X185=1,$H$3=1),D185*S185,IF($H$3=2,D185,"N/A")))</f>
        <v>0</v>
      </c>
      <c r="F185" s="84" t="n">
        <f aca="false">E185*W185</f>
        <v>0</v>
      </c>
      <c r="G185" s="32" t="n">
        <f aca="false">VLOOKUP($A185,Table,MATCH(G$4,Curves,0))</f>
        <v>3.592</v>
      </c>
      <c r="H185" s="98" t="n">
        <f aca="false">G185</f>
        <v>3.592</v>
      </c>
      <c r="I185" s="99" t="n">
        <f aca="false">H185</f>
        <v>3.592</v>
      </c>
      <c r="J185" s="32" t="n">
        <f aca="false">VLOOKUP($A185,Table,MATCH(J$4,Curves,0))</f>
        <v>0.021</v>
      </c>
      <c r="K185" s="98" t="n">
        <f aca="false">J185</f>
        <v>0.021</v>
      </c>
      <c r="L185" s="99" t="n">
        <f aca="false">K185</f>
        <v>0.021</v>
      </c>
      <c r="M185" s="32" t="n">
        <f aca="false">VLOOKUP($A185,Table,MATCH(M$4,Curves,0))</f>
        <v>0.01</v>
      </c>
      <c r="N185" s="98" t="n">
        <f aca="false">VLOOKUP($A185,Table,MATCH(N$4,Curves,0))</f>
        <v>0.0225</v>
      </c>
      <c r="O185" s="99" t="n">
        <f aca="false">N185</f>
        <v>0.0225</v>
      </c>
      <c r="P185" s="100"/>
      <c r="Q185" s="99" t="n">
        <f aca="false">O185+L185+I185</f>
        <v>3.6355</v>
      </c>
      <c r="R185" s="100"/>
      <c r="S185" s="35" t="n">
        <f aca="false">A186-A185</f>
        <v>30</v>
      </c>
      <c r="T185" s="101" t="n">
        <f aca="false">CHOOSE(F$3,A186+24,A185)</f>
        <v>42210</v>
      </c>
      <c r="U185" s="35" t="n">
        <f aca="false">T185-C$3</f>
        <v>5436</v>
      </c>
      <c r="V185" s="32" t="n">
        <f aca="false">VLOOKUP($A185,Table,MATCH(V$4,Curves,0))</f>
        <v>0.070784979628898</v>
      </c>
      <c r="W185" s="102" t="n">
        <f aca="false">1/(1+CHOOSE(F$3,(V186+($K$3/10000))/2,(V185+($K$3/10000))/2))^(2*U185/365.25)</f>
        <v>0.35510898259194</v>
      </c>
      <c r="X185" s="35" t="n">
        <f aca="false">IF(AND(mthbeg&lt;=A185,mthend&gt;=A185),1,0)</f>
        <v>0</v>
      </c>
      <c r="Y185" s="35" t="n">
        <f aca="false">S185*X185</f>
        <v>0</v>
      </c>
      <c r="AA185" s="89" t="n">
        <f aca="false">F185*G185</f>
        <v>0</v>
      </c>
      <c r="AB185" s="89" t="n">
        <f aca="false">$F185*H185</f>
        <v>0</v>
      </c>
      <c r="AC185" s="89" t="n">
        <f aca="false">$F185*I185</f>
        <v>0</v>
      </c>
      <c r="AD185" s="89" t="n">
        <f aca="false">$F185*J185</f>
        <v>0</v>
      </c>
      <c r="AE185" s="89" t="n">
        <f aca="false">$F185*K185</f>
        <v>0</v>
      </c>
      <c r="AF185" s="89" t="n">
        <f aca="false">$F185*L185</f>
        <v>0</v>
      </c>
      <c r="AG185" s="89" t="n">
        <f aca="false">$F185*M185</f>
        <v>0</v>
      </c>
      <c r="AH185" s="89" t="n">
        <f aca="false">$F185*N185</f>
        <v>0</v>
      </c>
      <c r="AI185" s="89" t="n">
        <f aca="false">F185*O185</f>
        <v>0</v>
      </c>
      <c r="AJ185" s="93"/>
      <c r="AK185" s="89" t="n">
        <f aca="false">CHOOSE($G$3,AB185-AC185,AC185-AB185)</f>
        <v>0</v>
      </c>
      <c r="AL185" s="89" t="n">
        <f aca="false">CHOOSE($G$3,AE185-AF185,AF185-AE185)</f>
        <v>0</v>
      </c>
      <c r="AM185" s="89" t="n">
        <f aca="false">CHOOSE($G$3,AH185-AI185,AI185-AH185)</f>
        <v>0</v>
      </c>
      <c r="AN185" s="103" t="n">
        <f aca="false">SUM(AK185:AM185)</f>
        <v>0</v>
      </c>
      <c r="AP185" s="89" t="n">
        <f aca="false">CHOOSE($G$3,AA185-AB185,AB185-AA185)</f>
        <v>0</v>
      </c>
      <c r="AQ185" s="89" t="n">
        <f aca="false">CHOOSE($G$3,AD185-AE185,AE185-AD185)</f>
        <v>0</v>
      </c>
      <c r="AR185" s="89" t="n">
        <f aca="false">CHOOSE($G$3,AG185-AH185,AH185-AG185)</f>
        <v>0</v>
      </c>
      <c r="AS185" s="103" t="n">
        <f aca="false">AP185+AQ185+AR185</f>
        <v>0</v>
      </c>
      <c r="AT185" s="103"/>
      <c r="AU185" s="90" t="n">
        <f aca="false">AS185+AN185</f>
        <v>0</v>
      </c>
      <c r="AW185" s="90" t="n">
        <f aca="false">AI185+AF185+AC185</f>
        <v>0</v>
      </c>
      <c r="AX185" s="104"/>
    </row>
    <row r="186" customFormat="false" ht="12" hidden="false" customHeight="true" outlineLevel="0" collapsed="false">
      <c r="A186" s="94" t="n">
        <f aca="false">EDATE(A185,1)</f>
        <v>42186</v>
      </c>
      <c r="B186" s="95" t="n">
        <f aca="false">VLOOKUP(MONTH(A186),Volumes,3)</f>
        <v>10000</v>
      </c>
      <c r="C186" s="96"/>
      <c r="D186" s="97" t="n">
        <f aca="false">B186+C186</f>
        <v>10000</v>
      </c>
      <c r="E186" s="84" t="n">
        <f aca="false">IF(X186=0,0,IF(AND(X186=1,$H$3=1),D186*S186,IF($H$3=2,D186,"N/A")))</f>
        <v>0</v>
      </c>
      <c r="F186" s="84" t="n">
        <f aca="false">E186*W186</f>
        <v>0</v>
      </c>
      <c r="G186" s="32" t="n">
        <f aca="false">VLOOKUP($A186,Table,MATCH(G$4,Curves,0))</f>
        <v>3.604</v>
      </c>
      <c r="H186" s="98" t="n">
        <f aca="false">G186</f>
        <v>3.604</v>
      </c>
      <c r="I186" s="99" t="n">
        <f aca="false">H186</f>
        <v>3.604</v>
      </c>
      <c r="J186" s="32" t="n">
        <f aca="false">VLOOKUP($A186,Table,MATCH(J$4,Curves,0))</f>
        <v>0.021</v>
      </c>
      <c r="K186" s="98" t="n">
        <f aca="false">J186</f>
        <v>0.021</v>
      </c>
      <c r="L186" s="99" t="n">
        <f aca="false">K186</f>
        <v>0.021</v>
      </c>
      <c r="M186" s="32" t="n">
        <f aca="false">VLOOKUP($A186,Table,MATCH(M$4,Curves,0))</f>
        <v>0.01</v>
      </c>
      <c r="N186" s="98" t="n">
        <f aca="false">VLOOKUP($A186,Table,MATCH(N$4,Curves,0))</f>
        <v>0.0225</v>
      </c>
      <c r="O186" s="99" t="n">
        <f aca="false">N186</f>
        <v>0.0225</v>
      </c>
      <c r="P186" s="100"/>
      <c r="Q186" s="99" t="n">
        <f aca="false">O186+L186+I186</f>
        <v>3.6475</v>
      </c>
      <c r="R186" s="100"/>
      <c r="S186" s="35" t="n">
        <f aca="false">A187-A186</f>
        <v>31</v>
      </c>
      <c r="T186" s="101" t="n">
        <f aca="false">CHOOSE(F$3,A187+24,A186)</f>
        <v>42241</v>
      </c>
      <c r="U186" s="35" t="n">
        <f aca="false">T186-C$3</f>
        <v>5467</v>
      </c>
      <c r="V186" s="32" t="n">
        <f aca="false">VLOOKUP($A186,Table,MATCH(V$4,Curves,0))</f>
        <v>0.07078880839578</v>
      </c>
      <c r="W186" s="102" t="n">
        <f aca="false">1/(1+CHOOSE(F$3,(V187+($K$3/10000))/2,(V186+($K$3/10000))/2))^(2*U186/365.25)</f>
        <v>0.352998334397619</v>
      </c>
      <c r="X186" s="35" t="n">
        <f aca="false">IF(AND(mthbeg&lt;=A186,mthend&gt;=A186),1,0)</f>
        <v>0</v>
      </c>
      <c r="Y186" s="35" t="n">
        <f aca="false">S186*X186</f>
        <v>0</v>
      </c>
      <c r="AA186" s="89" t="n">
        <f aca="false">F186*G186</f>
        <v>0</v>
      </c>
      <c r="AB186" s="89" t="n">
        <f aca="false">$F186*H186</f>
        <v>0</v>
      </c>
      <c r="AC186" s="89" t="n">
        <f aca="false">$F186*I186</f>
        <v>0</v>
      </c>
      <c r="AD186" s="89" t="n">
        <f aca="false">$F186*J186</f>
        <v>0</v>
      </c>
      <c r="AE186" s="89" t="n">
        <f aca="false">$F186*K186</f>
        <v>0</v>
      </c>
      <c r="AF186" s="89" t="n">
        <f aca="false">$F186*L186</f>
        <v>0</v>
      </c>
      <c r="AG186" s="89" t="n">
        <f aca="false">$F186*M186</f>
        <v>0</v>
      </c>
      <c r="AH186" s="89" t="n">
        <f aca="false">$F186*N186</f>
        <v>0</v>
      </c>
      <c r="AI186" s="89" t="n">
        <f aca="false">F186*O186</f>
        <v>0</v>
      </c>
      <c r="AJ186" s="93"/>
      <c r="AK186" s="89" t="n">
        <f aca="false">CHOOSE($G$3,AB186-AC186,AC186-AB186)</f>
        <v>0</v>
      </c>
      <c r="AL186" s="89" t="n">
        <f aca="false">CHOOSE($G$3,AE186-AF186,AF186-AE186)</f>
        <v>0</v>
      </c>
      <c r="AM186" s="89" t="n">
        <f aca="false">CHOOSE($G$3,AH186-AI186,AI186-AH186)</f>
        <v>0</v>
      </c>
      <c r="AN186" s="103" t="n">
        <f aca="false">SUM(AK186:AM186)</f>
        <v>0</v>
      </c>
      <c r="AP186" s="89" t="n">
        <f aca="false">CHOOSE($G$3,AA186-AB186,AB186-AA186)</f>
        <v>0</v>
      </c>
      <c r="AQ186" s="89" t="n">
        <f aca="false">CHOOSE($G$3,AD186-AE186,AE186-AD186)</f>
        <v>0</v>
      </c>
      <c r="AR186" s="89" t="n">
        <f aca="false">CHOOSE($G$3,AG186-AH186,AH186-AG186)</f>
        <v>0</v>
      </c>
      <c r="AS186" s="103" t="n">
        <f aca="false">AP186+AQ186+AR186</f>
        <v>0</v>
      </c>
      <c r="AT186" s="103"/>
      <c r="AU186" s="90" t="n">
        <f aca="false">AS186+AN186</f>
        <v>0</v>
      </c>
      <c r="AW186" s="90" t="n">
        <f aca="false">AI186+AF186+AC186</f>
        <v>0</v>
      </c>
      <c r="AX186" s="104"/>
    </row>
    <row r="187" customFormat="false" ht="12" hidden="false" customHeight="true" outlineLevel="0" collapsed="false">
      <c r="A187" s="94" t="n">
        <f aca="false">EDATE(A186,1)</f>
        <v>42217</v>
      </c>
      <c r="B187" s="95" t="n">
        <f aca="false">VLOOKUP(MONTH(A187),Volumes,3)</f>
        <v>10000</v>
      </c>
      <c r="C187" s="96"/>
      <c r="D187" s="97" t="n">
        <f aca="false">B187+C187</f>
        <v>10000</v>
      </c>
      <c r="E187" s="84" t="n">
        <f aca="false">IF(X187=0,0,IF(AND(X187=1,$H$3=1),D187*S187,IF($H$3=2,D187,"N/A")))</f>
        <v>0</v>
      </c>
      <c r="F187" s="84" t="n">
        <f aca="false">E187*W187</f>
        <v>0</v>
      </c>
      <c r="G187" s="32" t="n">
        <f aca="false">VLOOKUP($A187,Table,MATCH(G$4,Curves,0))</f>
        <v>3.625</v>
      </c>
      <c r="H187" s="98" t="n">
        <f aca="false">G187</f>
        <v>3.625</v>
      </c>
      <c r="I187" s="99" t="n">
        <f aca="false">H187</f>
        <v>3.625</v>
      </c>
      <c r="J187" s="32" t="n">
        <f aca="false">VLOOKUP($A187,Table,MATCH(J$4,Curves,0))</f>
        <v>0.021</v>
      </c>
      <c r="K187" s="98" t="n">
        <f aca="false">J187</f>
        <v>0.021</v>
      </c>
      <c r="L187" s="99" t="n">
        <f aca="false">K187</f>
        <v>0.021</v>
      </c>
      <c r="M187" s="32" t="n">
        <f aca="false">VLOOKUP($A187,Table,MATCH(M$4,Curves,0))</f>
        <v>0.01</v>
      </c>
      <c r="N187" s="98" t="n">
        <f aca="false">VLOOKUP($A187,Table,MATCH(N$4,Curves,0))</f>
        <v>0.0225</v>
      </c>
      <c r="O187" s="99" t="n">
        <f aca="false">N187</f>
        <v>0.0225</v>
      </c>
      <c r="P187" s="100"/>
      <c r="Q187" s="99" t="n">
        <f aca="false">O187+L187+I187</f>
        <v>3.6685</v>
      </c>
      <c r="R187" s="100"/>
      <c r="S187" s="35" t="n">
        <f aca="false">A188-A187</f>
        <v>31</v>
      </c>
      <c r="T187" s="101" t="n">
        <f aca="false">CHOOSE(F$3,A188+24,A187)</f>
        <v>42272</v>
      </c>
      <c r="U187" s="35" t="n">
        <f aca="false">T187-C$3</f>
        <v>5498</v>
      </c>
      <c r="V187" s="32" t="n">
        <f aca="false">VLOOKUP($A187,Table,MATCH(V$4,Curves,0))</f>
        <v>0.07079276478823</v>
      </c>
      <c r="W187" s="102" t="n">
        <f aca="false">1/(1+CHOOSE(F$3,(V188+($K$3/10000))/2,(V187+($K$3/10000))/2))^(2*U187/365.25)</f>
        <v>0.35090000362078</v>
      </c>
      <c r="X187" s="35" t="n">
        <f aca="false">IF(AND(mthbeg&lt;=A187,mthend&gt;=A187),1,0)</f>
        <v>0</v>
      </c>
      <c r="Y187" s="35" t="n">
        <f aca="false">S187*X187</f>
        <v>0</v>
      </c>
      <c r="AA187" s="89" t="n">
        <f aca="false">F187*G187</f>
        <v>0</v>
      </c>
      <c r="AB187" s="89" t="n">
        <f aca="false">$F187*H187</f>
        <v>0</v>
      </c>
      <c r="AC187" s="89" t="n">
        <f aca="false">$F187*I187</f>
        <v>0</v>
      </c>
      <c r="AD187" s="89" t="n">
        <f aca="false">$F187*J187</f>
        <v>0</v>
      </c>
      <c r="AE187" s="89" t="n">
        <f aca="false">$F187*K187</f>
        <v>0</v>
      </c>
      <c r="AF187" s="89" t="n">
        <f aca="false">$F187*L187</f>
        <v>0</v>
      </c>
      <c r="AG187" s="89" t="n">
        <f aca="false">$F187*M187</f>
        <v>0</v>
      </c>
      <c r="AH187" s="89" t="n">
        <f aca="false">$F187*N187</f>
        <v>0</v>
      </c>
      <c r="AI187" s="89" t="n">
        <f aca="false">F187*O187</f>
        <v>0</v>
      </c>
      <c r="AJ187" s="93"/>
      <c r="AK187" s="89" t="n">
        <f aca="false">CHOOSE($G$3,AB187-AC187,AC187-AB187)</f>
        <v>0</v>
      </c>
      <c r="AL187" s="89" t="n">
        <f aca="false">CHOOSE($G$3,AE187-AF187,AF187-AE187)</f>
        <v>0</v>
      </c>
      <c r="AM187" s="89" t="n">
        <f aca="false">CHOOSE($G$3,AH187-AI187,AI187-AH187)</f>
        <v>0</v>
      </c>
      <c r="AN187" s="103" t="n">
        <f aca="false">SUM(AK187:AM187)</f>
        <v>0</v>
      </c>
      <c r="AP187" s="89" t="n">
        <f aca="false">CHOOSE($G$3,AA187-AB187,AB187-AA187)</f>
        <v>0</v>
      </c>
      <c r="AQ187" s="89" t="n">
        <f aca="false">CHOOSE($G$3,AD187-AE187,AE187-AD187)</f>
        <v>0</v>
      </c>
      <c r="AR187" s="89" t="n">
        <f aca="false">CHOOSE($G$3,AG187-AH187,AH187-AG187)</f>
        <v>0</v>
      </c>
      <c r="AS187" s="103" t="n">
        <f aca="false">AP187+AQ187+AR187</f>
        <v>0</v>
      </c>
      <c r="AT187" s="103"/>
      <c r="AU187" s="90" t="n">
        <f aca="false">AS187+AN187</f>
        <v>0</v>
      </c>
      <c r="AW187" s="90" t="n">
        <f aca="false">AI187+AF187+AC187</f>
        <v>0</v>
      </c>
      <c r="AX187" s="104"/>
    </row>
    <row r="188" customFormat="false" ht="12" hidden="false" customHeight="true" outlineLevel="0" collapsed="false">
      <c r="A188" s="94" t="n">
        <f aca="false">EDATE(A187,1)</f>
        <v>42248</v>
      </c>
      <c r="B188" s="95" t="n">
        <f aca="false">VLOOKUP(MONTH(A188),Volumes,3)</f>
        <v>10000</v>
      </c>
      <c r="C188" s="96"/>
      <c r="D188" s="97" t="n">
        <f aca="false">B188+C188</f>
        <v>10000</v>
      </c>
      <c r="E188" s="84" t="n">
        <f aca="false">IF(X188=0,0,IF(AND(X188=1,$H$3=1),D188*S188,IF($H$3=2,D188,"N/A")))</f>
        <v>0</v>
      </c>
      <c r="F188" s="84" t="n">
        <f aca="false">E188*W188</f>
        <v>0</v>
      </c>
      <c r="G188" s="32" t="n">
        <f aca="false">VLOOKUP($A188,Table,MATCH(G$4,Curves,0))</f>
        <v>3.64</v>
      </c>
      <c r="H188" s="98" t="n">
        <f aca="false">G188</f>
        <v>3.64</v>
      </c>
      <c r="I188" s="99" t="n">
        <f aca="false">H188</f>
        <v>3.64</v>
      </c>
      <c r="J188" s="32" t="n">
        <f aca="false">VLOOKUP($A188,Table,MATCH(J$4,Curves,0))</f>
        <v>0.021</v>
      </c>
      <c r="K188" s="98" t="n">
        <f aca="false">J188</f>
        <v>0.021</v>
      </c>
      <c r="L188" s="99" t="n">
        <f aca="false">K188</f>
        <v>0.021</v>
      </c>
      <c r="M188" s="32" t="n">
        <f aca="false">VLOOKUP($A188,Table,MATCH(M$4,Curves,0))</f>
        <v>0.01</v>
      </c>
      <c r="N188" s="98" t="n">
        <f aca="false">VLOOKUP($A188,Table,MATCH(N$4,Curves,0))</f>
        <v>0.0225</v>
      </c>
      <c r="O188" s="99" t="n">
        <f aca="false">N188</f>
        <v>0.0225</v>
      </c>
      <c r="P188" s="100"/>
      <c r="Q188" s="99" t="n">
        <f aca="false">O188+L188+I188</f>
        <v>3.6835</v>
      </c>
      <c r="R188" s="100"/>
      <c r="S188" s="35" t="n">
        <f aca="false">A189-A188</f>
        <v>30</v>
      </c>
      <c r="T188" s="101" t="n">
        <f aca="false">CHOOSE(F$3,A189+24,A188)</f>
        <v>42302</v>
      </c>
      <c r="U188" s="35" t="n">
        <f aca="false">T188-C$3</f>
        <v>5528</v>
      </c>
      <c r="V188" s="32" t="n">
        <f aca="false">VLOOKUP($A188,Table,MATCH(V$4,Curves,0))</f>
        <v>0.070796721180685</v>
      </c>
      <c r="W188" s="102" t="n">
        <f aca="false">1/(1+CHOOSE(F$3,(V189+($K$3/10000))/2,(V188+($K$3/10000))/2))^(2*U188/365.25)</f>
        <v>0.348881022344853</v>
      </c>
      <c r="X188" s="35" t="n">
        <f aca="false">IF(AND(mthbeg&lt;=A188,mthend&gt;=A188),1,0)</f>
        <v>0</v>
      </c>
      <c r="Y188" s="35" t="n">
        <f aca="false">S188*X188</f>
        <v>0</v>
      </c>
      <c r="AA188" s="89" t="n">
        <f aca="false">F188*G188</f>
        <v>0</v>
      </c>
      <c r="AB188" s="89" t="n">
        <f aca="false">$F188*H188</f>
        <v>0</v>
      </c>
      <c r="AC188" s="89" t="n">
        <f aca="false">$F188*I188</f>
        <v>0</v>
      </c>
      <c r="AD188" s="89" t="n">
        <f aca="false">$F188*J188</f>
        <v>0</v>
      </c>
      <c r="AE188" s="89" t="n">
        <f aca="false">$F188*K188</f>
        <v>0</v>
      </c>
      <c r="AF188" s="89" t="n">
        <f aca="false">$F188*L188</f>
        <v>0</v>
      </c>
      <c r="AG188" s="89" t="n">
        <f aca="false">$F188*M188</f>
        <v>0</v>
      </c>
      <c r="AH188" s="89" t="n">
        <f aca="false">$F188*N188</f>
        <v>0</v>
      </c>
      <c r="AI188" s="89" t="n">
        <f aca="false">F188*O188</f>
        <v>0</v>
      </c>
      <c r="AJ188" s="93"/>
      <c r="AK188" s="89" t="n">
        <f aca="false">CHOOSE($G$3,AB188-AC188,AC188-AB188)</f>
        <v>0</v>
      </c>
      <c r="AL188" s="89" t="n">
        <f aca="false">CHOOSE($G$3,AE188-AF188,AF188-AE188)</f>
        <v>0</v>
      </c>
      <c r="AM188" s="89" t="n">
        <f aca="false">CHOOSE($G$3,AH188-AI188,AI188-AH188)</f>
        <v>0</v>
      </c>
      <c r="AN188" s="103" t="n">
        <f aca="false">SUM(AK188:AM188)</f>
        <v>0</v>
      </c>
      <c r="AP188" s="89" t="n">
        <f aca="false">CHOOSE($G$3,AA188-AB188,AB188-AA188)</f>
        <v>0</v>
      </c>
      <c r="AQ188" s="89" t="n">
        <f aca="false">CHOOSE($G$3,AD188-AE188,AE188-AD188)</f>
        <v>0</v>
      </c>
      <c r="AR188" s="89" t="n">
        <f aca="false">CHOOSE($G$3,AG188-AH188,AH188-AG188)</f>
        <v>0</v>
      </c>
      <c r="AS188" s="103" t="n">
        <f aca="false">AP188+AQ188+AR188</f>
        <v>0</v>
      </c>
      <c r="AT188" s="103"/>
      <c r="AU188" s="90" t="n">
        <f aca="false">AS188+AN188</f>
        <v>0</v>
      </c>
      <c r="AW188" s="90" t="n">
        <f aca="false">AI188+AF188+AC188</f>
        <v>0</v>
      </c>
      <c r="AX188" s="104"/>
    </row>
    <row r="189" customFormat="false" ht="12" hidden="false" customHeight="true" outlineLevel="0" collapsed="false">
      <c r="A189" s="94" t="n">
        <f aca="false">EDATE(A188,1)</f>
        <v>42278</v>
      </c>
      <c r="B189" s="95" t="n">
        <f aca="false">VLOOKUP(MONTH(A189),Volumes,3)</f>
        <v>10000</v>
      </c>
      <c r="C189" s="96"/>
      <c r="D189" s="97" t="n">
        <f aca="false">B189+C189</f>
        <v>10000</v>
      </c>
      <c r="E189" s="84" t="n">
        <f aca="false">IF(X189=0,0,IF(AND(X189=1,$H$3=1),D189*S189,IF($H$3=2,D189,"N/A")))</f>
        <v>0</v>
      </c>
      <c r="F189" s="84" t="n">
        <f aca="false">E189*W189</f>
        <v>0</v>
      </c>
      <c r="G189" s="32" t="n">
        <f aca="false">VLOOKUP($A189,Table,MATCH(G$4,Curves,0))</f>
        <v>3.643</v>
      </c>
      <c r="H189" s="98" t="n">
        <f aca="false">G189</f>
        <v>3.643</v>
      </c>
      <c r="I189" s="99" t="n">
        <f aca="false">H189</f>
        <v>3.643</v>
      </c>
      <c r="J189" s="32" t="n">
        <f aca="false">VLOOKUP($A189,Table,MATCH(J$4,Curves,0))</f>
        <v>0.021</v>
      </c>
      <c r="K189" s="98" t="n">
        <f aca="false">J189</f>
        <v>0.021</v>
      </c>
      <c r="L189" s="99" t="n">
        <f aca="false">K189</f>
        <v>0.021</v>
      </c>
      <c r="M189" s="32" t="n">
        <f aca="false">VLOOKUP($A189,Table,MATCH(M$4,Curves,0))</f>
        <v>0.01</v>
      </c>
      <c r="N189" s="98" t="n">
        <f aca="false">VLOOKUP($A189,Table,MATCH(N$4,Curves,0))</f>
        <v>0.0225</v>
      </c>
      <c r="O189" s="99" t="n">
        <f aca="false">N189</f>
        <v>0.0225</v>
      </c>
      <c r="P189" s="100"/>
      <c r="Q189" s="99" t="n">
        <f aca="false">O189+L189+I189</f>
        <v>3.6865</v>
      </c>
      <c r="R189" s="100"/>
      <c r="S189" s="35" t="n">
        <f aca="false">A190-A189</f>
        <v>31</v>
      </c>
      <c r="T189" s="101" t="n">
        <f aca="false">CHOOSE(F$3,A190+24,A189)</f>
        <v>42333</v>
      </c>
      <c r="U189" s="35" t="n">
        <f aca="false">T189-C$3</f>
        <v>5559</v>
      </c>
      <c r="V189" s="32" t="n">
        <f aca="false">VLOOKUP($A189,Table,MATCH(V$4,Curves,0))</f>
        <v>0.070800549947581</v>
      </c>
      <c r="W189" s="102" t="n">
        <f aca="false">1/(1+CHOOSE(F$3,(V190+($K$3/10000))/2,(V189+($K$3/10000))/2))^(2*U189/365.25)</f>
        <v>0.346806723575404</v>
      </c>
      <c r="X189" s="35" t="n">
        <f aca="false">IF(AND(mthbeg&lt;=A189,mthend&gt;=A189),1,0)</f>
        <v>0</v>
      </c>
      <c r="Y189" s="35" t="n">
        <f aca="false">S189*X189</f>
        <v>0</v>
      </c>
      <c r="AA189" s="89" t="n">
        <f aca="false">F189*G189</f>
        <v>0</v>
      </c>
      <c r="AB189" s="89" t="n">
        <f aca="false">$F189*H189</f>
        <v>0</v>
      </c>
      <c r="AC189" s="89" t="n">
        <f aca="false">$F189*I189</f>
        <v>0</v>
      </c>
      <c r="AD189" s="89" t="n">
        <f aca="false">$F189*J189</f>
        <v>0</v>
      </c>
      <c r="AE189" s="89" t="n">
        <f aca="false">$F189*K189</f>
        <v>0</v>
      </c>
      <c r="AF189" s="89" t="n">
        <f aca="false">$F189*L189</f>
        <v>0</v>
      </c>
      <c r="AG189" s="89" t="n">
        <f aca="false">$F189*M189</f>
        <v>0</v>
      </c>
      <c r="AH189" s="89" t="n">
        <f aca="false">$F189*N189</f>
        <v>0</v>
      </c>
      <c r="AI189" s="89" t="n">
        <f aca="false">F189*O189</f>
        <v>0</v>
      </c>
      <c r="AJ189" s="93"/>
      <c r="AK189" s="89" t="n">
        <f aca="false">CHOOSE($G$3,AB189-AC189,AC189-AB189)</f>
        <v>0</v>
      </c>
      <c r="AL189" s="89" t="n">
        <f aca="false">CHOOSE($G$3,AE189-AF189,AF189-AE189)</f>
        <v>0</v>
      </c>
      <c r="AM189" s="89" t="n">
        <f aca="false">CHOOSE($G$3,AH189-AI189,AI189-AH189)</f>
        <v>0</v>
      </c>
      <c r="AN189" s="103" t="n">
        <f aca="false">SUM(AK189:AM189)</f>
        <v>0</v>
      </c>
      <c r="AP189" s="89" t="n">
        <f aca="false">CHOOSE($G$3,AA189-AB189,AB189-AA189)</f>
        <v>0</v>
      </c>
      <c r="AQ189" s="89" t="n">
        <f aca="false">CHOOSE($G$3,AD189-AE189,AE189-AD189)</f>
        <v>0</v>
      </c>
      <c r="AR189" s="89" t="n">
        <f aca="false">CHOOSE($G$3,AG189-AH189,AH189-AG189)</f>
        <v>0</v>
      </c>
      <c r="AS189" s="103" t="n">
        <f aca="false">AP189+AQ189+AR189</f>
        <v>0</v>
      </c>
      <c r="AT189" s="103"/>
      <c r="AU189" s="90" t="n">
        <f aca="false">AS189+AN189</f>
        <v>0</v>
      </c>
      <c r="AW189" s="90" t="n">
        <f aca="false">AI189+AF189+AC189</f>
        <v>0</v>
      </c>
      <c r="AX189" s="104"/>
    </row>
    <row r="190" customFormat="false" ht="12" hidden="false" customHeight="true" outlineLevel="0" collapsed="false">
      <c r="A190" s="94" t="n">
        <f aca="false">EDATE(A189,1)</f>
        <v>42309</v>
      </c>
      <c r="B190" s="95" t="n">
        <f aca="false">VLOOKUP(MONTH(A190),Volumes,3)</f>
        <v>10000</v>
      </c>
      <c r="C190" s="96"/>
      <c r="D190" s="97" t="n">
        <f aca="false">B190+C190</f>
        <v>10000</v>
      </c>
      <c r="E190" s="84" t="n">
        <f aca="false">IF(X190=0,0,IF(AND(X190=1,$H$3=1),D190*S190,IF($H$3=2,D190,"N/A")))</f>
        <v>0</v>
      </c>
      <c r="F190" s="84" t="n">
        <f aca="false">E190*W190</f>
        <v>0</v>
      </c>
      <c r="G190" s="32" t="n">
        <f aca="false">VLOOKUP($A190,Table,MATCH(G$4,Curves,0))</f>
        <v>3.675</v>
      </c>
      <c r="H190" s="98" t="n">
        <f aca="false">G190</f>
        <v>3.675</v>
      </c>
      <c r="I190" s="99" t="n">
        <f aca="false">H190</f>
        <v>3.675</v>
      </c>
      <c r="J190" s="32" t="n">
        <f aca="false">VLOOKUP($A190,Table,MATCH(J$4,Curves,0))</f>
        <v>0.0105</v>
      </c>
      <c r="K190" s="98" t="n">
        <f aca="false">J190</f>
        <v>0.0105</v>
      </c>
      <c r="L190" s="99" t="n">
        <f aca="false">K190</f>
        <v>0.0105</v>
      </c>
      <c r="M190" s="32" t="n">
        <f aca="false">VLOOKUP($A190,Table,MATCH(M$4,Curves,0))</f>
        <v>0.01</v>
      </c>
      <c r="N190" s="98" t="n">
        <f aca="false">VLOOKUP($A190,Table,MATCH(N$4,Curves,0))</f>
        <v>0.0225</v>
      </c>
      <c r="O190" s="99" t="n">
        <f aca="false">N190</f>
        <v>0.0225</v>
      </c>
      <c r="P190" s="100"/>
      <c r="Q190" s="99" t="n">
        <f aca="false">O190+L190+I190</f>
        <v>3.708</v>
      </c>
      <c r="R190" s="100"/>
      <c r="S190" s="35" t="n">
        <f aca="false">A191-A190</f>
        <v>30</v>
      </c>
      <c r="T190" s="101" t="n">
        <f aca="false">CHOOSE(F$3,A191+24,A190)</f>
        <v>42363</v>
      </c>
      <c r="U190" s="35" t="n">
        <f aca="false">T190-C$3</f>
        <v>5589</v>
      </c>
      <c r="V190" s="32" t="n">
        <f aca="false">VLOOKUP($A190,Table,MATCH(V$4,Curves,0))</f>
        <v>0.070804506340046</v>
      </c>
      <c r="W190" s="102" t="n">
        <f aca="false">1/(1+CHOOSE(F$3,(V191+($K$3/10000))/2,(V190+($K$3/10000))/2))^(2*U190/365.25)</f>
        <v>0.344810868076477</v>
      </c>
      <c r="X190" s="35" t="n">
        <f aca="false">IF(AND(mthbeg&lt;=A190,mthend&gt;=A190),1,0)</f>
        <v>0</v>
      </c>
      <c r="Y190" s="35" t="n">
        <f aca="false">S190*X190</f>
        <v>0</v>
      </c>
      <c r="AA190" s="89" t="n">
        <f aca="false">F190*G190</f>
        <v>0</v>
      </c>
      <c r="AB190" s="89" t="n">
        <f aca="false">$F190*H190</f>
        <v>0</v>
      </c>
      <c r="AC190" s="89" t="n">
        <f aca="false">$F190*I190</f>
        <v>0</v>
      </c>
      <c r="AD190" s="89" t="n">
        <f aca="false">$F190*J190</f>
        <v>0</v>
      </c>
      <c r="AE190" s="89" t="n">
        <f aca="false">$F190*K190</f>
        <v>0</v>
      </c>
      <c r="AF190" s="89" t="n">
        <f aca="false">$F190*L190</f>
        <v>0</v>
      </c>
      <c r="AG190" s="89" t="n">
        <f aca="false">$F190*M190</f>
        <v>0</v>
      </c>
      <c r="AH190" s="89" t="n">
        <f aca="false">$F190*N190</f>
        <v>0</v>
      </c>
      <c r="AI190" s="89" t="n">
        <f aca="false">F190*O190</f>
        <v>0</v>
      </c>
      <c r="AJ190" s="93"/>
      <c r="AK190" s="89" t="n">
        <f aca="false">CHOOSE($G$3,AB190-AC190,AC190-AB190)</f>
        <v>0</v>
      </c>
      <c r="AL190" s="89" t="n">
        <f aca="false">CHOOSE($G$3,AE190-AF190,AF190-AE190)</f>
        <v>0</v>
      </c>
      <c r="AM190" s="89" t="n">
        <f aca="false">CHOOSE($G$3,AH190-AI190,AI190-AH190)</f>
        <v>0</v>
      </c>
      <c r="AN190" s="103" t="n">
        <f aca="false">SUM(AK190:AM190)</f>
        <v>0</v>
      </c>
      <c r="AP190" s="89" t="n">
        <f aca="false">CHOOSE($G$3,AA190-AB190,AB190-AA190)</f>
        <v>0</v>
      </c>
      <c r="AQ190" s="89" t="n">
        <f aca="false">CHOOSE($G$3,AD190-AE190,AE190-AD190)</f>
        <v>0</v>
      </c>
      <c r="AR190" s="89" t="n">
        <f aca="false">CHOOSE($G$3,AG190-AH190,AH190-AG190)</f>
        <v>0</v>
      </c>
      <c r="AS190" s="103" t="n">
        <f aca="false">AP190+AQ190+AR190</f>
        <v>0</v>
      </c>
      <c r="AT190" s="103"/>
      <c r="AU190" s="90" t="n">
        <f aca="false">AS190+AN190</f>
        <v>0</v>
      </c>
      <c r="AW190" s="90" t="n">
        <f aca="false">AI190+AF190+AC190</f>
        <v>0</v>
      </c>
      <c r="AX190" s="104"/>
    </row>
    <row r="191" customFormat="false" ht="12" hidden="false" customHeight="true" outlineLevel="0" collapsed="false">
      <c r="A191" s="94" t="n">
        <f aca="false">EDATE(A190,1)</f>
        <v>42339</v>
      </c>
      <c r="B191" s="95" t="n">
        <f aca="false">VLOOKUP(MONTH(A191),Volumes,3)</f>
        <v>10000</v>
      </c>
      <c r="C191" s="96"/>
      <c r="D191" s="97" t="n">
        <f aca="false">B191+C191</f>
        <v>10000</v>
      </c>
      <c r="E191" s="84" t="n">
        <f aca="false">IF(X191=0,0,IF(AND(X191=1,$H$3=1),D191*S191,IF($H$3=2,D191,"N/A")))</f>
        <v>0</v>
      </c>
      <c r="F191" s="84" t="n">
        <f aca="false">E191*W191</f>
        <v>0</v>
      </c>
      <c r="G191" s="32" t="n">
        <f aca="false">VLOOKUP($A191,Table,MATCH(G$4,Curves,0))</f>
        <v>3.725</v>
      </c>
      <c r="H191" s="98" t="n">
        <f aca="false">G191</f>
        <v>3.725</v>
      </c>
      <c r="I191" s="99" t="n">
        <f aca="false">H191</f>
        <v>3.725</v>
      </c>
      <c r="J191" s="32" t="n">
        <f aca="false">VLOOKUP($A191,Table,MATCH(J$4,Curves,0))</f>
        <v>0.0105</v>
      </c>
      <c r="K191" s="98" t="n">
        <f aca="false">J191</f>
        <v>0.0105</v>
      </c>
      <c r="L191" s="99" t="n">
        <f aca="false">K191</f>
        <v>0.0105</v>
      </c>
      <c r="M191" s="32" t="n">
        <f aca="false">VLOOKUP($A191,Table,MATCH(M$4,Curves,0))</f>
        <v>0.01</v>
      </c>
      <c r="N191" s="98" t="n">
        <f aca="false">VLOOKUP($A191,Table,MATCH(N$4,Curves,0))</f>
        <v>0.0225</v>
      </c>
      <c r="O191" s="99" t="n">
        <f aca="false">N191</f>
        <v>0.0225</v>
      </c>
      <c r="P191" s="100"/>
      <c r="Q191" s="99" t="n">
        <f aca="false">O191+L191+I191</f>
        <v>3.758</v>
      </c>
      <c r="R191" s="100"/>
      <c r="S191" s="35" t="n">
        <f aca="false">A192-A191</f>
        <v>31</v>
      </c>
      <c r="T191" s="101" t="n">
        <f aca="false">CHOOSE(F$3,A192+24,A191)</f>
        <v>42394</v>
      </c>
      <c r="U191" s="35" t="n">
        <f aca="false">T191-C$3</f>
        <v>5620</v>
      </c>
      <c r="V191" s="32" t="n">
        <f aca="false">VLOOKUP($A191,Table,MATCH(V$4,Curves,0))</f>
        <v>0.070808335106953</v>
      </c>
      <c r="W191" s="102" t="n">
        <f aca="false">1/(1+CHOOSE(F$3,(V192+($K$3/10000))/2,(V191+($K$3/10000))/2))^(2*U191/365.25)</f>
        <v>0.342760331323208</v>
      </c>
      <c r="X191" s="35" t="n">
        <f aca="false">IF(AND(mthbeg&lt;=A191,mthend&gt;=A191),1,0)</f>
        <v>0</v>
      </c>
      <c r="Y191" s="35" t="n">
        <f aca="false">S191*X191</f>
        <v>0</v>
      </c>
      <c r="AA191" s="89" t="n">
        <f aca="false">F191*G191</f>
        <v>0</v>
      </c>
      <c r="AB191" s="89" t="n">
        <f aca="false">$F191*H191</f>
        <v>0</v>
      </c>
      <c r="AC191" s="89" t="n">
        <f aca="false">$F191*I191</f>
        <v>0</v>
      </c>
      <c r="AD191" s="89" t="n">
        <f aca="false">$F191*J191</f>
        <v>0</v>
      </c>
      <c r="AE191" s="89" t="n">
        <f aca="false">$F191*K191</f>
        <v>0</v>
      </c>
      <c r="AF191" s="89" t="n">
        <f aca="false">$F191*L191</f>
        <v>0</v>
      </c>
      <c r="AG191" s="89" t="n">
        <f aca="false">$F191*M191</f>
        <v>0</v>
      </c>
      <c r="AH191" s="89" t="n">
        <f aca="false">$F191*N191</f>
        <v>0</v>
      </c>
      <c r="AI191" s="89" t="n">
        <f aca="false">F191*O191</f>
        <v>0</v>
      </c>
      <c r="AJ191" s="93"/>
      <c r="AK191" s="89" t="n">
        <f aca="false">CHOOSE($G$3,AB191-AC191,AC191-AB191)</f>
        <v>0</v>
      </c>
      <c r="AL191" s="89" t="n">
        <f aca="false">CHOOSE($G$3,AE191-AF191,AF191-AE191)</f>
        <v>0</v>
      </c>
      <c r="AM191" s="89" t="n">
        <f aca="false">CHOOSE($G$3,AH191-AI191,AI191-AH191)</f>
        <v>0</v>
      </c>
      <c r="AN191" s="103" t="n">
        <f aca="false">SUM(AK191:AM191)</f>
        <v>0</v>
      </c>
      <c r="AP191" s="89" t="n">
        <f aca="false">CHOOSE($G$3,AA191-AB191,AB191-AA191)</f>
        <v>0</v>
      </c>
      <c r="AQ191" s="89" t="n">
        <f aca="false">CHOOSE($G$3,AD191-AE191,AE191-AD191)</f>
        <v>0</v>
      </c>
      <c r="AR191" s="89" t="n">
        <f aca="false">CHOOSE($G$3,AG191-AH191,AH191-AG191)</f>
        <v>0</v>
      </c>
      <c r="AS191" s="103" t="n">
        <f aca="false">AP191+AQ191+AR191</f>
        <v>0</v>
      </c>
      <c r="AT191" s="103"/>
      <c r="AU191" s="90" t="n">
        <f aca="false">AS191+AN191</f>
        <v>0</v>
      </c>
      <c r="AW191" s="90" t="n">
        <f aca="false">AI191+AF191+AC191</f>
        <v>0</v>
      </c>
      <c r="AX191" s="104"/>
    </row>
    <row r="192" customFormat="false" ht="12" hidden="false" customHeight="true" outlineLevel="0" collapsed="false">
      <c r="A192" s="94" t="n">
        <f aca="false">EDATE(A191,1)</f>
        <v>42370</v>
      </c>
      <c r="B192" s="95" t="n">
        <f aca="false">VLOOKUP(MONTH(A192),Volumes,3)</f>
        <v>10000</v>
      </c>
      <c r="C192" s="96"/>
      <c r="D192" s="97" t="n">
        <f aca="false">B192+C192</f>
        <v>10000</v>
      </c>
      <c r="E192" s="84" t="n">
        <f aca="false">IF(X192=0,0,IF(AND(X192=1,$H$3=1),D192*S192,IF($H$3=2,D192,"N/A")))</f>
        <v>0</v>
      </c>
      <c r="F192" s="84" t="n">
        <f aca="false">E192*W192</f>
        <v>0</v>
      </c>
      <c r="G192" s="32" t="n">
        <f aca="false">VLOOKUP($A192,Table,MATCH(G$4,Curves,0))</f>
        <v>3.938</v>
      </c>
      <c r="H192" s="98" t="n">
        <f aca="false">G192</f>
        <v>3.938</v>
      </c>
      <c r="I192" s="99" t="n">
        <f aca="false">H192</f>
        <v>3.938</v>
      </c>
      <c r="J192" s="32" t="n">
        <f aca="false">VLOOKUP($A192,Table,MATCH(J$4,Curves,0))</f>
        <v>0.0105</v>
      </c>
      <c r="K192" s="98" t="n">
        <f aca="false">J192</f>
        <v>0.0105</v>
      </c>
      <c r="L192" s="99" t="n">
        <f aca="false">K192</f>
        <v>0.0105</v>
      </c>
      <c r="M192" s="32" t="n">
        <f aca="false">VLOOKUP($A192,Table,MATCH(M$4,Curves,0))</f>
        <v>0.01</v>
      </c>
      <c r="N192" s="98" t="n">
        <f aca="false">VLOOKUP($A192,Table,MATCH(N$4,Curves,0))</f>
        <v>0.0225</v>
      </c>
      <c r="O192" s="99" t="n">
        <f aca="false">N192</f>
        <v>0.0225</v>
      </c>
      <c r="P192" s="100"/>
      <c r="Q192" s="99" t="n">
        <f aca="false">O192+L192+I192</f>
        <v>3.971</v>
      </c>
      <c r="R192" s="100"/>
      <c r="S192" s="35" t="n">
        <f aca="false">A193-A192</f>
        <v>31</v>
      </c>
      <c r="T192" s="101" t="n">
        <f aca="false">CHOOSE(F$3,A193+24,A192)</f>
        <v>42425</v>
      </c>
      <c r="U192" s="35" t="n">
        <f aca="false">T192-C$3</f>
        <v>5651</v>
      </c>
      <c r="V192" s="32" t="n">
        <f aca="false">VLOOKUP($A192,Table,MATCH(V$4,Curves,0))</f>
        <v>0.070812291499428</v>
      </c>
      <c r="W192" s="102" t="n">
        <f aca="false">1/(1+CHOOSE(F$3,(V193+($K$3/10000))/2,(V192+($K$3/10000))/2))^(2*U192/365.25)</f>
        <v>0.340721767833318</v>
      </c>
      <c r="X192" s="35" t="n">
        <f aca="false">IF(AND(mthbeg&lt;=A192,mthend&gt;=A192),1,0)</f>
        <v>0</v>
      </c>
      <c r="Y192" s="35" t="n">
        <f aca="false">S192*X192</f>
        <v>0</v>
      </c>
      <c r="AA192" s="89" t="n">
        <f aca="false">F192*G192</f>
        <v>0</v>
      </c>
      <c r="AB192" s="89" t="n">
        <f aca="false">$F192*H192</f>
        <v>0</v>
      </c>
      <c r="AC192" s="89" t="n">
        <f aca="false">$F192*I192</f>
        <v>0</v>
      </c>
      <c r="AD192" s="89" t="n">
        <f aca="false">$F192*J192</f>
        <v>0</v>
      </c>
      <c r="AE192" s="89" t="n">
        <f aca="false">$F192*K192</f>
        <v>0</v>
      </c>
      <c r="AF192" s="89" t="n">
        <f aca="false">$F192*L192</f>
        <v>0</v>
      </c>
      <c r="AG192" s="89" t="n">
        <f aca="false">$F192*M192</f>
        <v>0</v>
      </c>
      <c r="AH192" s="89" t="n">
        <f aca="false">$F192*N192</f>
        <v>0</v>
      </c>
      <c r="AI192" s="89" t="n">
        <f aca="false">F192*O192</f>
        <v>0</v>
      </c>
      <c r="AJ192" s="93"/>
      <c r="AK192" s="89" t="n">
        <f aca="false">CHOOSE($G$3,AB192-AC192,AC192-AB192)</f>
        <v>0</v>
      </c>
      <c r="AL192" s="89" t="n">
        <f aca="false">CHOOSE($G$3,AE192-AF192,AF192-AE192)</f>
        <v>0</v>
      </c>
      <c r="AM192" s="89" t="n">
        <f aca="false">CHOOSE($G$3,AH192-AI192,AI192-AH192)</f>
        <v>0</v>
      </c>
      <c r="AN192" s="103" t="n">
        <f aca="false">SUM(AK192:AM192)</f>
        <v>0</v>
      </c>
      <c r="AP192" s="89" t="n">
        <f aca="false">CHOOSE($G$3,AA192-AB192,AB192-AA192)</f>
        <v>0</v>
      </c>
      <c r="AQ192" s="89" t="n">
        <f aca="false">CHOOSE($G$3,AD192-AE192,AE192-AD192)</f>
        <v>0</v>
      </c>
      <c r="AR192" s="89" t="n">
        <f aca="false">CHOOSE($G$3,AG192-AH192,AH192-AG192)</f>
        <v>0</v>
      </c>
      <c r="AS192" s="103" t="n">
        <f aca="false">AP192+AQ192+AR192</f>
        <v>0</v>
      </c>
      <c r="AT192" s="103"/>
      <c r="AU192" s="90" t="n">
        <f aca="false">AS192+AN192</f>
        <v>0</v>
      </c>
      <c r="AW192" s="90" t="n">
        <f aca="false">AI192+AF192+AC192</f>
        <v>0</v>
      </c>
      <c r="AX192" s="104"/>
    </row>
    <row r="193" customFormat="false" ht="12" hidden="false" customHeight="true" outlineLevel="0" collapsed="false">
      <c r="A193" s="94" t="n">
        <f aca="false">EDATE(A192,1)</f>
        <v>42401</v>
      </c>
      <c r="B193" s="95" t="n">
        <f aca="false">VLOOKUP(MONTH(A193),Volumes,3)</f>
        <v>10000</v>
      </c>
      <c r="C193" s="96"/>
      <c r="D193" s="97" t="n">
        <f aca="false">B193+C193</f>
        <v>10000</v>
      </c>
      <c r="E193" s="84" t="n">
        <f aca="false">IF(X193=0,0,IF(AND(X193=1,$H$3=1),D193*S193,IF($H$3=2,D193,"N/A")))</f>
        <v>0</v>
      </c>
      <c r="F193" s="84" t="n">
        <f aca="false">E193*W193</f>
        <v>0</v>
      </c>
      <c r="G193" s="32" t="n">
        <f aca="false">VLOOKUP($A193,Table,MATCH(G$4,Curves,0))</f>
        <v>3.86</v>
      </c>
      <c r="H193" s="98" t="n">
        <f aca="false">G193</f>
        <v>3.86</v>
      </c>
      <c r="I193" s="99" t="n">
        <f aca="false">H193</f>
        <v>3.86</v>
      </c>
      <c r="J193" s="32" t="n">
        <f aca="false">VLOOKUP($A193,Table,MATCH(J$4,Curves,0))</f>
        <v>0.0105</v>
      </c>
      <c r="K193" s="98" t="n">
        <f aca="false">J193</f>
        <v>0.0105</v>
      </c>
      <c r="L193" s="99" t="n">
        <f aca="false">K193</f>
        <v>0.0105</v>
      </c>
      <c r="M193" s="32" t="n">
        <f aca="false">VLOOKUP($A193,Table,MATCH(M$4,Curves,0))</f>
        <v>0.01</v>
      </c>
      <c r="N193" s="98" t="n">
        <f aca="false">VLOOKUP($A193,Table,MATCH(N$4,Curves,0))</f>
        <v>0.0225</v>
      </c>
      <c r="O193" s="99" t="n">
        <f aca="false">N193</f>
        <v>0.0225</v>
      </c>
      <c r="P193" s="100"/>
      <c r="Q193" s="99" t="n">
        <f aca="false">O193+L193+I193</f>
        <v>3.893</v>
      </c>
      <c r="R193" s="100"/>
      <c r="S193" s="35" t="n">
        <f aca="false">A194-A193</f>
        <v>29</v>
      </c>
      <c r="T193" s="101" t="n">
        <f aca="false">CHOOSE(F$3,A194+24,A193)</f>
        <v>42454</v>
      </c>
      <c r="U193" s="35" t="n">
        <f aca="false">T193-C$3</f>
        <v>5680</v>
      </c>
      <c r="V193" s="32" t="n">
        <f aca="false">VLOOKUP($A193,Table,MATCH(V$4,Curves,0))</f>
        <v>0.070816247891909</v>
      </c>
      <c r="W193" s="102" t="n">
        <f aca="false">1/(1+CHOOSE(F$3,(V194+($K$3/10000))/2,(V193+($K$3/10000))/2))^(2*U193/365.25)</f>
        <v>0.338825503296407</v>
      </c>
      <c r="X193" s="35" t="n">
        <f aca="false">IF(AND(mthbeg&lt;=A193,mthend&gt;=A193),1,0)</f>
        <v>0</v>
      </c>
      <c r="Y193" s="35" t="n">
        <f aca="false">S193*X193</f>
        <v>0</v>
      </c>
      <c r="AA193" s="89" t="n">
        <f aca="false">F193*G193</f>
        <v>0</v>
      </c>
      <c r="AB193" s="89" t="n">
        <f aca="false">$F193*H193</f>
        <v>0</v>
      </c>
      <c r="AC193" s="89" t="n">
        <f aca="false">$F193*I193</f>
        <v>0</v>
      </c>
      <c r="AD193" s="89" t="n">
        <f aca="false">$F193*J193</f>
        <v>0</v>
      </c>
      <c r="AE193" s="89" t="n">
        <f aca="false">$F193*K193</f>
        <v>0</v>
      </c>
      <c r="AF193" s="89" t="n">
        <f aca="false">$F193*L193</f>
        <v>0</v>
      </c>
      <c r="AG193" s="89" t="n">
        <f aca="false">$F193*M193</f>
        <v>0</v>
      </c>
      <c r="AH193" s="89" t="n">
        <f aca="false">$F193*N193</f>
        <v>0</v>
      </c>
      <c r="AI193" s="89" t="n">
        <f aca="false">F193*O193</f>
        <v>0</v>
      </c>
      <c r="AJ193" s="93"/>
      <c r="AK193" s="89" t="n">
        <f aca="false">CHOOSE($G$3,AB193-AC193,AC193-AB193)</f>
        <v>0</v>
      </c>
      <c r="AL193" s="89" t="n">
        <f aca="false">CHOOSE($G$3,AE193-AF193,AF193-AE193)</f>
        <v>0</v>
      </c>
      <c r="AM193" s="89" t="n">
        <f aca="false">CHOOSE($G$3,AH193-AI193,AI193-AH193)</f>
        <v>0</v>
      </c>
      <c r="AN193" s="103" t="n">
        <f aca="false">SUM(AK193:AM193)</f>
        <v>0</v>
      </c>
      <c r="AP193" s="89" t="n">
        <f aca="false">CHOOSE($G$3,AA193-AB193,AB193-AA193)</f>
        <v>0</v>
      </c>
      <c r="AQ193" s="89" t="n">
        <f aca="false">CHOOSE($G$3,AD193-AE193,AE193-AD193)</f>
        <v>0</v>
      </c>
      <c r="AR193" s="89" t="n">
        <f aca="false">CHOOSE($G$3,AG193-AH193,AH193-AG193)</f>
        <v>0</v>
      </c>
      <c r="AS193" s="103" t="n">
        <f aca="false">AP193+AQ193+AR193</f>
        <v>0</v>
      </c>
      <c r="AT193" s="103"/>
      <c r="AU193" s="90" t="n">
        <f aca="false">AS193+AN193</f>
        <v>0</v>
      </c>
      <c r="AW193" s="90" t="n">
        <f aca="false">AI193+AF193+AC193</f>
        <v>0</v>
      </c>
      <c r="AX193" s="104"/>
    </row>
    <row r="194" customFormat="false" ht="12" hidden="false" customHeight="true" outlineLevel="0" collapsed="false">
      <c r="A194" s="94" t="n">
        <f aca="false">EDATE(A193,1)</f>
        <v>42430</v>
      </c>
      <c r="B194" s="95" t="n">
        <f aca="false">VLOOKUP(MONTH(A194),Volumes,3)</f>
        <v>10000</v>
      </c>
      <c r="C194" s="96"/>
      <c r="D194" s="97" t="n">
        <f aca="false">B194+C194</f>
        <v>10000</v>
      </c>
      <c r="E194" s="84" t="n">
        <f aca="false">IF(X194=0,0,IF(AND(X194=1,$H$3=1),D194*S194,IF($H$3=2,D194,"N/A")))</f>
        <v>0</v>
      </c>
      <c r="F194" s="84" t="n">
        <f aca="false">E194*W194</f>
        <v>0</v>
      </c>
      <c r="G194" s="32" t="n">
        <f aca="false">VLOOKUP($A194,Table,MATCH(G$4,Curves,0))</f>
        <v>3.759</v>
      </c>
      <c r="H194" s="98" t="n">
        <f aca="false">G194</f>
        <v>3.759</v>
      </c>
      <c r="I194" s="99" t="n">
        <f aca="false">H194</f>
        <v>3.759</v>
      </c>
      <c r="J194" s="32" t="n">
        <f aca="false">VLOOKUP($A194,Table,MATCH(J$4,Curves,0))</f>
        <v>0</v>
      </c>
      <c r="K194" s="98" t="n">
        <f aca="false">J194</f>
        <v>0</v>
      </c>
      <c r="L194" s="99" t="n">
        <f aca="false">K194</f>
        <v>0</v>
      </c>
      <c r="M194" s="32" t="n">
        <f aca="false">VLOOKUP($A194,Table,MATCH(M$4,Curves,0))</f>
        <v>0</v>
      </c>
      <c r="N194" s="98" t="n">
        <f aca="false">VLOOKUP($A194,Table,MATCH(N$4,Curves,0))</f>
        <v>0.0225</v>
      </c>
      <c r="O194" s="99" t="n">
        <f aca="false">N194</f>
        <v>0.0225</v>
      </c>
      <c r="P194" s="100"/>
      <c r="Q194" s="99" t="n">
        <f aca="false">O194+L194+I194</f>
        <v>3.7815</v>
      </c>
      <c r="R194" s="100"/>
      <c r="S194" s="35" t="n">
        <f aca="false">A195-A194</f>
        <v>31</v>
      </c>
      <c r="T194" s="101" t="n">
        <f aca="false">CHOOSE(F$3,A195+24,A194)</f>
        <v>42485</v>
      </c>
      <c r="U194" s="35" t="n">
        <f aca="false">T194-C$3</f>
        <v>5711</v>
      </c>
      <c r="V194" s="32" t="n">
        <f aca="false">VLOOKUP($A194,Table,MATCH(V$4,Curves,0))</f>
        <v>0.070819949033266</v>
      </c>
      <c r="W194" s="102" t="n">
        <f aca="false">1/(1+CHOOSE(F$3,(V195+($K$3/10000))/2,(V194+($K$3/10000))/2))^(2*U194/365.25)</f>
        <v>0.33680991940103</v>
      </c>
      <c r="X194" s="35" t="n">
        <f aca="false">IF(AND(mthbeg&lt;=A194,mthend&gt;=A194),1,0)</f>
        <v>0</v>
      </c>
      <c r="Y194" s="35" t="n">
        <f aca="false">S194*X194</f>
        <v>0</v>
      </c>
      <c r="AA194" s="89" t="n">
        <f aca="false">F194*G194</f>
        <v>0</v>
      </c>
      <c r="AB194" s="89" t="n">
        <f aca="false">$F194*H194</f>
        <v>0</v>
      </c>
      <c r="AC194" s="89" t="n">
        <f aca="false">$F194*I194</f>
        <v>0</v>
      </c>
      <c r="AD194" s="89" t="n">
        <f aca="false">$F194*J194</f>
        <v>0</v>
      </c>
      <c r="AE194" s="89" t="n">
        <f aca="false">$F194*K194</f>
        <v>0</v>
      </c>
      <c r="AF194" s="89" t="n">
        <f aca="false">$F194*L194</f>
        <v>0</v>
      </c>
      <c r="AG194" s="89" t="n">
        <f aca="false">$F194*M194</f>
        <v>0</v>
      </c>
      <c r="AH194" s="89" t="n">
        <f aca="false">$F194*N194</f>
        <v>0</v>
      </c>
      <c r="AI194" s="89" t="n">
        <f aca="false">F194*O194</f>
        <v>0</v>
      </c>
      <c r="AJ194" s="93"/>
      <c r="AK194" s="89" t="n">
        <f aca="false">CHOOSE($G$3,AB194-AC194,AC194-AB194)</f>
        <v>0</v>
      </c>
      <c r="AL194" s="89" t="n">
        <f aca="false">CHOOSE($G$3,AE194-AF194,AF194-AE194)</f>
        <v>0</v>
      </c>
      <c r="AM194" s="89" t="n">
        <f aca="false">CHOOSE($G$3,AH194-AI194,AI194-AH194)</f>
        <v>0</v>
      </c>
      <c r="AN194" s="103" t="n">
        <f aca="false">SUM(AK194:AM194)</f>
        <v>0</v>
      </c>
      <c r="AP194" s="89" t="n">
        <f aca="false">CHOOSE($G$3,AA194-AB194,AB194-AA194)</f>
        <v>0</v>
      </c>
      <c r="AQ194" s="89" t="n">
        <f aca="false">CHOOSE($G$3,AD194-AE194,AE194-AD194)</f>
        <v>0</v>
      </c>
      <c r="AR194" s="89" t="n">
        <f aca="false">CHOOSE($G$3,AG194-AH194,AH194-AG194)</f>
        <v>0</v>
      </c>
      <c r="AS194" s="103" t="n">
        <f aca="false">AP194+AQ194+AR194</f>
        <v>0</v>
      </c>
      <c r="AT194" s="103"/>
      <c r="AU194" s="90" t="n">
        <f aca="false">AS194+AN194</f>
        <v>0</v>
      </c>
      <c r="AW194" s="90" t="n">
        <f aca="false">AI194+AF194+AC194</f>
        <v>0</v>
      </c>
      <c r="AX194" s="104"/>
    </row>
    <row r="195" customFormat="false" ht="12" hidden="false" customHeight="true" outlineLevel="0" collapsed="false">
      <c r="A195" s="94" t="n">
        <f aca="false">EDATE(A194,1)</f>
        <v>42461</v>
      </c>
      <c r="B195" s="95" t="n">
        <f aca="false">VLOOKUP(MONTH(A195),Volumes,3)</f>
        <v>10000</v>
      </c>
      <c r="C195" s="96"/>
      <c r="D195" s="97" t="n">
        <f aca="false">B195+C195</f>
        <v>10000</v>
      </c>
      <c r="E195" s="84" t="n">
        <f aca="false">IF(X195=0,0,IF(AND(X195=1,$H$3=1),D195*S195,IF($H$3=2,D195,"N/A")))</f>
        <v>0</v>
      </c>
      <c r="F195" s="84" t="n">
        <f aca="false">E195*W195</f>
        <v>0</v>
      </c>
      <c r="G195" s="32" t="n">
        <f aca="false">VLOOKUP($A195,Table,MATCH(G$4,Curves,0))</f>
        <v>3.658</v>
      </c>
      <c r="H195" s="98" t="n">
        <f aca="false">G195</f>
        <v>3.658</v>
      </c>
      <c r="I195" s="99" t="n">
        <f aca="false">H195</f>
        <v>3.658</v>
      </c>
      <c r="J195" s="32" t="n">
        <f aca="false">VLOOKUP($A195,Table,MATCH(J$4,Curves,0))</f>
        <v>0</v>
      </c>
      <c r="K195" s="98" t="n">
        <f aca="false">J195</f>
        <v>0</v>
      </c>
      <c r="L195" s="99" t="n">
        <f aca="false">K195</f>
        <v>0</v>
      </c>
      <c r="M195" s="32" t="n">
        <f aca="false">VLOOKUP($A195,Table,MATCH(M$4,Curves,0))</f>
        <v>0</v>
      </c>
      <c r="N195" s="98" t="n">
        <f aca="false">VLOOKUP($A195,Table,MATCH(N$4,Curves,0))</f>
        <v>0.0225</v>
      </c>
      <c r="O195" s="99" t="n">
        <f aca="false">N195</f>
        <v>0.0225</v>
      </c>
      <c r="P195" s="100"/>
      <c r="Q195" s="99" t="n">
        <f aca="false">O195+L195+I195</f>
        <v>3.6805</v>
      </c>
      <c r="R195" s="100"/>
      <c r="S195" s="35" t="n">
        <f aca="false">A196-A195</f>
        <v>30</v>
      </c>
      <c r="T195" s="101" t="n">
        <f aca="false">CHOOSE(F$3,A196+24,A195)</f>
        <v>42515</v>
      </c>
      <c r="U195" s="35" t="n">
        <f aca="false">T195-C$3</f>
        <v>5741</v>
      </c>
      <c r="V195" s="32" t="n">
        <f aca="false">VLOOKUP($A195,Table,MATCH(V$4,Curves,0))</f>
        <v>0.070823905425756</v>
      </c>
      <c r="W195" s="102" t="n">
        <f aca="false">1/(1+CHOOSE(F$3,(V196+($K$3/10000))/2,(V195+($K$3/10000))/2))^(2*U195/365.25)</f>
        <v>0.334870564550477</v>
      </c>
      <c r="X195" s="35" t="n">
        <f aca="false">IF(AND(mthbeg&lt;=A195,mthend&gt;=A195),1,0)</f>
        <v>0</v>
      </c>
      <c r="Y195" s="35" t="n">
        <f aca="false">S195*X195</f>
        <v>0</v>
      </c>
      <c r="AA195" s="89" t="n">
        <f aca="false">F195*G195</f>
        <v>0</v>
      </c>
      <c r="AB195" s="89" t="n">
        <f aca="false">$F195*H195</f>
        <v>0</v>
      </c>
      <c r="AC195" s="89" t="n">
        <f aca="false">$F195*I195</f>
        <v>0</v>
      </c>
      <c r="AD195" s="89" t="n">
        <f aca="false">$F195*J195</f>
        <v>0</v>
      </c>
      <c r="AE195" s="89" t="n">
        <f aca="false">$F195*K195</f>
        <v>0</v>
      </c>
      <c r="AF195" s="89" t="n">
        <f aca="false">$F195*L195</f>
        <v>0</v>
      </c>
      <c r="AG195" s="89" t="n">
        <f aca="false">$F195*M195</f>
        <v>0</v>
      </c>
      <c r="AH195" s="89" t="n">
        <f aca="false">$F195*N195</f>
        <v>0</v>
      </c>
      <c r="AI195" s="89" t="n">
        <f aca="false">F195*O195</f>
        <v>0</v>
      </c>
      <c r="AJ195" s="93"/>
      <c r="AK195" s="89" t="n">
        <f aca="false">CHOOSE($G$3,AB195-AC195,AC195-AB195)</f>
        <v>0</v>
      </c>
      <c r="AL195" s="89" t="n">
        <f aca="false">CHOOSE($G$3,AE195-AF195,AF195-AE195)</f>
        <v>0</v>
      </c>
      <c r="AM195" s="89" t="n">
        <f aca="false">CHOOSE($G$3,AH195-AI195,AI195-AH195)</f>
        <v>0</v>
      </c>
      <c r="AN195" s="103" t="n">
        <f aca="false">SUM(AK195:AM195)</f>
        <v>0</v>
      </c>
      <c r="AP195" s="89" t="n">
        <f aca="false">CHOOSE($G$3,AA195-AB195,AB195-AA195)</f>
        <v>0</v>
      </c>
      <c r="AQ195" s="89" t="n">
        <f aca="false">CHOOSE($G$3,AD195-AE195,AE195-AD195)</f>
        <v>0</v>
      </c>
      <c r="AR195" s="89" t="n">
        <f aca="false">CHOOSE($G$3,AG195-AH195,AH195-AG195)</f>
        <v>0</v>
      </c>
      <c r="AS195" s="103" t="n">
        <f aca="false">AP195+AQ195+AR195</f>
        <v>0</v>
      </c>
      <c r="AT195" s="103"/>
      <c r="AU195" s="90" t="n">
        <f aca="false">AS195+AN195</f>
        <v>0</v>
      </c>
      <c r="AW195" s="90" t="n">
        <f aca="false">AI195+AF195+AC195</f>
        <v>0</v>
      </c>
      <c r="AX195" s="104"/>
    </row>
    <row r="196" customFormat="false" ht="12" hidden="false" customHeight="true" outlineLevel="0" collapsed="false">
      <c r="A196" s="94" t="n">
        <f aca="false">EDATE(A195,1)</f>
        <v>42491</v>
      </c>
      <c r="B196" s="95" t="n">
        <f aca="false">VLOOKUP(MONTH(A196),Volumes,3)</f>
        <v>10000</v>
      </c>
      <c r="C196" s="96"/>
      <c r="D196" s="97" t="n">
        <f aca="false">B196+C196</f>
        <v>10000</v>
      </c>
      <c r="E196" s="84" t="n">
        <f aca="false">IF(X196=0,0,IF(AND(X196=1,$H$3=1),D196*S196,IF($H$3=2,D196,"N/A")))</f>
        <v>0</v>
      </c>
      <c r="F196" s="84" t="n">
        <f aca="false">E196*W196</f>
        <v>0</v>
      </c>
      <c r="G196" s="32" t="n">
        <f aca="false">VLOOKUP($A196,Table,MATCH(G$4,Curves,0))</f>
        <v>3.656</v>
      </c>
      <c r="H196" s="98" t="n">
        <f aca="false">G196</f>
        <v>3.656</v>
      </c>
      <c r="I196" s="99" t="n">
        <f aca="false">H196</f>
        <v>3.656</v>
      </c>
      <c r="J196" s="32" t="n">
        <f aca="false">VLOOKUP($A196,Table,MATCH(J$4,Curves,0))</f>
        <v>0</v>
      </c>
      <c r="K196" s="98" t="n">
        <f aca="false">J196</f>
        <v>0</v>
      </c>
      <c r="L196" s="99" t="n">
        <f aca="false">K196</f>
        <v>0</v>
      </c>
      <c r="M196" s="32" t="n">
        <f aca="false">VLOOKUP($A196,Table,MATCH(M$4,Curves,0))</f>
        <v>0</v>
      </c>
      <c r="N196" s="98" t="n">
        <f aca="false">VLOOKUP($A196,Table,MATCH(N$4,Curves,0))</f>
        <v>0.0225</v>
      </c>
      <c r="O196" s="99" t="n">
        <f aca="false">N196</f>
        <v>0.0225</v>
      </c>
      <c r="P196" s="100"/>
      <c r="Q196" s="99" t="n">
        <f aca="false">O196+L196+I196</f>
        <v>3.6785</v>
      </c>
      <c r="R196" s="100"/>
      <c r="S196" s="35" t="n">
        <f aca="false">A197-A196</f>
        <v>31</v>
      </c>
      <c r="T196" s="101" t="n">
        <f aca="false">CHOOSE(F$3,A197+24,A196)</f>
        <v>42546</v>
      </c>
      <c r="U196" s="35" t="n">
        <f aca="false">T196-C$3</f>
        <v>5772</v>
      </c>
      <c r="V196" s="32" t="n">
        <f aca="false">VLOOKUP($A196,Table,MATCH(V$4,Curves,0))</f>
        <v>0.070827734192687</v>
      </c>
      <c r="W196" s="102" t="n">
        <f aca="false">1/(1+CHOOSE(F$3,(V197+($K$3/10000))/2,(V196+($K$3/10000))/2))^(2*U196/365.25)</f>
        <v>0.332878082766338</v>
      </c>
      <c r="X196" s="35" t="n">
        <f aca="false">IF(AND(mthbeg&lt;=A196,mthend&gt;=A196),1,0)</f>
        <v>0</v>
      </c>
      <c r="Y196" s="35" t="n">
        <f aca="false">S196*X196</f>
        <v>0</v>
      </c>
      <c r="AA196" s="89" t="n">
        <f aca="false">F196*G196</f>
        <v>0</v>
      </c>
      <c r="AB196" s="89" t="n">
        <f aca="false">$F196*H196</f>
        <v>0</v>
      </c>
      <c r="AC196" s="89" t="n">
        <f aca="false">$F196*I196</f>
        <v>0</v>
      </c>
      <c r="AD196" s="89" t="n">
        <f aca="false">$F196*J196</f>
        <v>0</v>
      </c>
      <c r="AE196" s="89" t="n">
        <f aca="false">$F196*K196</f>
        <v>0</v>
      </c>
      <c r="AF196" s="89" t="n">
        <f aca="false">$F196*L196</f>
        <v>0</v>
      </c>
      <c r="AG196" s="89" t="n">
        <f aca="false">$F196*M196</f>
        <v>0</v>
      </c>
      <c r="AH196" s="89" t="n">
        <f aca="false">$F196*N196</f>
        <v>0</v>
      </c>
      <c r="AI196" s="89" t="n">
        <f aca="false">F196*O196</f>
        <v>0</v>
      </c>
      <c r="AJ196" s="93"/>
      <c r="AK196" s="89" t="n">
        <f aca="false">CHOOSE($G$3,AB196-AC196,AC196-AB196)</f>
        <v>0</v>
      </c>
      <c r="AL196" s="89" t="n">
        <f aca="false">CHOOSE($G$3,AE196-AF196,AF196-AE196)</f>
        <v>0</v>
      </c>
      <c r="AM196" s="89" t="n">
        <f aca="false">CHOOSE($G$3,AH196-AI196,AI196-AH196)</f>
        <v>0</v>
      </c>
      <c r="AN196" s="103" t="n">
        <f aca="false">SUM(AK196:AM196)</f>
        <v>0</v>
      </c>
      <c r="AP196" s="89" t="n">
        <f aca="false">CHOOSE($G$3,AA196-AB196,AB196-AA196)</f>
        <v>0</v>
      </c>
      <c r="AQ196" s="89" t="n">
        <f aca="false">CHOOSE($G$3,AD196-AE196,AE196-AD196)</f>
        <v>0</v>
      </c>
      <c r="AR196" s="89" t="n">
        <f aca="false">CHOOSE($G$3,AG196-AH196,AH196-AG196)</f>
        <v>0</v>
      </c>
      <c r="AS196" s="103" t="n">
        <f aca="false">AP196+AQ196+AR196</f>
        <v>0</v>
      </c>
      <c r="AT196" s="103"/>
      <c r="AU196" s="90" t="n">
        <f aca="false">AS196+AN196</f>
        <v>0</v>
      </c>
      <c r="AW196" s="90" t="n">
        <f aca="false">AI196+AF196+AC196</f>
        <v>0</v>
      </c>
      <c r="AX196" s="104"/>
    </row>
    <row r="197" customFormat="false" ht="12" hidden="false" customHeight="true" outlineLevel="0" collapsed="false">
      <c r="A197" s="94" t="n">
        <f aca="false">EDATE(A196,1)</f>
        <v>42522</v>
      </c>
      <c r="B197" s="95" t="n">
        <f aca="false">VLOOKUP(MONTH(A197),Volumes,3)</f>
        <v>10000</v>
      </c>
      <c r="C197" s="96"/>
      <c r="D197" s="97" t="n">
        <f aca="false">B197+C197</f>
        <v>10000</v>
      </c>
      <c r="E197" s="84" t="n">
        <f aca="false">IF(X197=0,0,IF(AND(X197=1,$H$3=1),D197*S197,IF($H$3=2,D197,"N/A")))</f>
        <v>0</v>
      </c>
      <c r="F197" s="84" t="n">
        <f aca="false">E197*W197</f>
        <v>0</v>
      </c>
      <c r="G197" s="32" t="n">
        <f aca="false">VLOOKUP($A197,Table,MATCH(G$4,Curves,0))</f>
        <v>3.701</v>
      </c>
      <c r="H197" s="98" t="n">
        <f aca="false">G197</f>
        <v>3.701</v>
      </c>
      <c r="I197" s="99" t="n">
        <f aca="false">H197</f>
        <v>3.701</v>
      </c>
      <c r="J197" s="32" t="n">
        <f aca="false">VLOOKUP($A197,Table,MATCH(J$4,Curves,0))</f>
        <v>0</v>
      </c>
      <c r="K197" s="98" t="n">
        <f aca="false">J197</f>
        <v>0</v>
      </c>
      <c r="L197" s="99" t="n">
        <f aca="false">K197</f>
        <v>0</v>
      </c>
      <c r="M197" s="32" t="n">
        <f aca="false">VLOOKUP($A197,Table,MATCH(M$4,Curves,0))</f>
        <v>0</v>
      </c>
      <c r="N197" s="98" t="n">
        <f aca="false">VLOOKUP($A197,Table,MATCH(N$4,Curves,0))</f>
        <v>0.0225</v>
      </c>
      <c r="O197" s="99" t="n">
        <f aca="false">N197</f>
        <v>0.0225</v>
      </c>
      <c r="P197" s="100"/>
      <c r="Q197" s="99" t="n">
        <f aca="false">O197+L197+I197</f>
        <v>3.7235</v>
      </c>
      <c r="R197" s="100"/>
      <c r="S197" s="35" t="n">
        <f aca="false">A198-A197</f>
        <v>30</v>
      </c>
      <c r="T197" s="101" t="n">
        <f aca="false">CHOOSE(F$3,A198+24,A197)</f>
        <v>42576</v>
      </c>
      <c r="U197" s="35" t="n">
        <f aca="false">T197-C$3</f>
        <v>5802</v>
      </c>
      <c r="V197" s="32" t="n">
        <f aca="false">VLOOKUP($A197,Table,MATCH(V$4,Curves,0))</f>
        <v>0.070831690585188</v>
      </c>
      <c r="W197" s="102" t="n">
        <f aca="false">1/(1+CHOOSE(F$3,(V198+($K$3/10000))/2,(V197+($K$3/10000))/2))^(2*U197/365.25)</f>
        <v>0.330960958761074</v>
      </c>
      <c r="X197" s="35" t="n">
        <f aca="false">IF(AND(mthbeg&lt;=A197,mthend&gt;=A197),1,0)</f>
        <v>0</v>
      </c>
      <c r="Y197" s="35" t="n">
        <f aca="false">S197*X197</f>
        <v>0</v>
      </c>
      <c r="AA197" s="89" t="n">
        <f aca="false">F197*G197</f>
        <v>0</v>
      </c>
      <c r="AB197" s="89" t="n">
        <f aca="false">$F197*H197</f>
        <v>0</v>
      </c>
      <c r="AC197" s="89" t="n">
        <f aca="false">$F197*I197</f>
        <v>0</v>
      </c>
      <c r="AD197" s="89" t="n">
        <f aca="false">$F197*J197</f>
        <v>0</v>
      </c>
      <c r="AE197" s="89" t="n">
        <f aca="false">$F197*K197</f>
        <v>0</v>
      </c>
      <c r="AF197" s="89" t="n">
        <f aca="false">$F197*L197</f>
        <v>0</v>
      </c>
      <c r="AG197" s="89" t="n">
        <f aca="false">$F197*M197</f>
        <v>0</v>
      </c>
      <c r="AH197" s="89" t="n">
        <f aca="false">$F197*N197</f>
        <v>0</v>
      </c>
      <c r="AI197" s="89" t="n">
        <f aca="false">F197*O197</f>
        <v>0</v>
      </c>
      <c r="AJ197" s="93"/>
      <c r="AK197" s="89" t="n">
        <f aca="false">CHOOSE($G$3,AB197-AC197,AC197-AB197)</f>
        <v>0</v>
      </c>
      <c r="AL197" s="89" t="n">
        <f aca="false">CHOOSE($G$3,AE197-AF197,AF197-AE197)</f>
        <v>0</v>
      </c>
      <c r="AM197" s="89" t="n">
        <f aca="false">CHOOSE($G$3,AH197-AI197,AI197-AH197)</f>
        <v>0</v>
      </c>
      <c r="AN197" s="103" t="n">
        <f aca="false">SUM(AK197:AM197)</f>
        <v>0</v>
      </c>
      <c r="AP197" s="89" t="n">
        <f aca="false">CHOOSE($G$3,AA197-AB197,AB197-AA197)</f>
        <v>0</v>
      </c>
      <c r="AQ197" s="89" t="n">
        <f aca="false">CHOOSE($G$3,AD197-AE197,AE197-AD197)</f>
        <v>0</v>
      </c>
      <c r="AR197" s="89" t="n">
        <f aca="false">CHOOSE($G$3,AG197-AH197,AH197-AG197)</f>
        <v>0</v>
      </c>
      <c r="AS197" s="103" t="n">
        <f aca="false">AP197+AQ197+AR197</f>
        <v>0</v>
      </c>
      <c r="AT197" s="103"/>
      <c r="AU197" s="90" t="n">
        <f aca="false">AS197+AN197</f>
        <v>0</v>
      </c>
      <c r="AW197" s="90" t="n">
        <f aca="false">AI197+AF197+AC197</f>
        <v>0</v>
      </c>
      <c r="AX197" s="104"/>
    </row>
    <row r="198" customFormat="false" ht="12" hidden="false" customHeight="true" outlineLevel="0" collapsed="false">
      <c r="A198" s="94" t="n">
        <f aca="false">EDATE(A197,1)</f>
        <v>42552</v>
      </c>
      <c r="B198" s="95" t="n">
        <f aca="false">VLOOKUP(MONTH(A198),Volumes,3)</f>
        <v>10000</v>
      </c>
      <c r="C198" s="96"/>
      <c r="D198" s="97" t="n">
        <f aca="false">B198+C198</f>
        <v>10000</v>
      </c>
      <c r="E198" s="84" t="n">
        <f aca="false">IF(X198=0,0,IF(AND(X198=1,$H$3=1),D198*S198,IF($H$3=2,D198,"N/A")))</f>
        <v>0</v>
      </c>
      <c r="F198" s="84" t="n">
        <f aca="false">E198*W198</f>
        <v>0</v>
      </c>
      <c r="G198" s="32" t="n">
        <f aca="false">VLOOKUP($A198,Table,MATCH(G$4,Curves,0))</f>
        <v>3.713</v>
      </c>
      <c r="H198" s="98" t="n">
        <f aca="false">G198</f>
        <v>3.713</v>
      </c>
      <c r="I198" s="99" t="n">
        <f aca="false">H198</f>
        <v>3.713</v>
      </c>
      <c r="J198" s="32" t="n">
        <f aca="false">VLOOKUP($A198,Table,MATCH(J$4,Curves,0))</f>
        <v>0</v>
      </c>
      <c r="K198" s="98" t="n">
        <f aca="false">J198</f>
        <v>0</v>
      </c>
      <c r="L198" s="99" t="n">
        <f aca="false">K198</f>
        <v>0</v>
      </c>
      <c r="M198" s="32" t="n">
        <f aca="false">VLOOKUP($A198,Table,MATCH(M$4,Curves,0))</f>
        <v>0</v>
      </c>
      <c r="N198" s="98" t="n">
        <f aca="false">VLOOKUP($A198,Table,MATCH(N$4,Curves,0))</f>
        <v>0.0225</v>
      </c>
      <c r="O198" s="99" t="n">
        <f aca="false">N198</f>
        <v>0.0225</v>
      </c>
      <c r="P198" s="100"/>
      <c r="Q198" s="99" t="n">
        <f aca="false">O198+L198+I198</f>
        <v>3.7355</v>
      </c>
      <c r="R198" s="100"/>
      <c r="S198" s="35" t="n">
        <f aca="false">A199-A198</f>
        <v>31</v>
      </c>
      <c r="T198" s="101" t="n">
        <f aca="false">CHOOSE(F$3,A199+24,A198)</f>
        <v>42607</v>
      </c>
      <c r="U198" s="35" t="n">
        <f aca="false">T198-C$3</f>
        <v>5833</v>
      </c>
      <c r="V198" s="32" t="n">
        <f aca="false">VLOOKUP($A198,Table,MATCH(V$4,Curves,0))</f>
        <v>0.070835519352128</v>
      </c>
      <c r="W198" s="102" t="n">
        <f aca="false">1/(1+CHOOSE(F$3,(V199+($K$3/10000))/2,(V198+($K$3/10000))/2))^(2*U198/365.25)</f>
        <v>0.328991319335832</v>
      </c>
      <c r="X198" s="35" t="n">
        <f aca="false">IF(AND(mthbeg&lt;=A198,mthend&gt;=A198),1,0)</f>
        <v>0</v>
      </c>
      <c r="Y198" s="35" t="n">
        <f aca="false">S198*X198</f>
        <v>0</v>
      </c>
      <c r="AA198" s="89" t="n">
        <f aca="false">F198*G198</f>
        <v>0</v>
      </c>
      <c r="AB198" s="89" t="n">
        <f aca="false">$F198*H198</f>
        <v>0</v>
      </c>
      <c r="AC198" s="89" t="n">
        <f aca="false">$F198*I198</f>
        <v>0</v>
      </c>
      <c r="AD198" s="89" t="n">
        <f aca="false">$F198*J198</f>
        <v>0</v>
      </c>
      <c r="AE198" s="89" t="n">
        <f aca="false">$F198*K198</f>
        <v>0</v>
      </c>
      <c r="AF198" s="89" t="n">
        <f aca="false">$F198*L198</f>
        <v>0</v>
      </c>
      <c r="AG198" s="89" t="n">
        <f aca="false">$F198*M198</f>
        <v>0</v>
      </c>
      <c r="AH198" s="89" t="n">
        <f aca="false">$F198*N198</f>
        <v>0</v>
      </c>
      <c r="AI198" s="89" t="n">
        <f aca="false">F198*O198</f>
        <v>0</v>
      </c>
      <c r="AJ198" s="93"/>
      <c r="AK198" s="89" t="n">
        <f aca="false">CHOOSE($G$3,AB198-AC198,AC198-AB198)</f>
        <v>0</v>
      </c>
      <c r="AL198" s="89" t="n">
        <f aca="false">CHOOSE($G$3,AE198-AF198,AF198-AE198)</f>
        <v>0</v>
      </c>
      <c r="AM198" s="89" t="n">
        <f aca="false">CHOOSE($G$3,AH198-AI198,AI198-AH198)</f>
        <v>0</v>
      </c>
      <c r="AN198" s="103" t="n">
        <f aca="false">SUM(AK198:AM198)</f>
        <v>0</v>
      </c>
      <c r="AP198" s="89" t="n">
        <f aca="false">CHOOSE($G$3,AA198-AB198,AB198-AA198)</f>
        <v>0</v>
      </c>
      <c r="AQ198" s="89" t="n">
        <f aca="false">CHOOSE($G$3,AD198-AE198,AE198-AD198)</f>
        <v>0</v>
      </c>
      <c r="AR198" s="89" t="n">
        <f aca="false">CHOOSE($G$3,AG198-AH198,AH198-AG198)</f>
        <v>0</v>
      </c>
      <c r="AS198" s="103" t="n">
        <f aca="false">AP198+AQ198+AR198</f>
        <v>0</v>
      </c>
      <c r="AT198" s="103"/>
      <c r="AU198" s="90" t="n">
        <f aca="false">AS198+AN198</f>
        <v>0</v>
      </c>
      <c r="AW198" s="90" t="n">
        <f aca="false">AI198+AF198+AC198</f>
        <v>0</v>
      </c>
      <c r="AX198" s="104"/>
    </row>
    <row r="199" customFormat="false" ht="12" hidden="false" customHeight="true" outlineLevel="0" collapsed="false">
      <c r="A199" s="94" t="n">
        <f aca="false">EDATE(A198,1)</f>
        <v>42583</v>
      </c>
      <c r="B199" s="95" t="n">
        <f aca="false">VLOOKUP(MONTH(A199),Volumes,3)</f>
        <v>10000</v>
      </c>
      <c r="C199" s="96"/>
      <c r="D199" s="97" t="n">
        <f aca="false">B199+C199</f>
        <v>10000</v>
      </c>
      <c r="E199" s="84" t="n">
        <f aca="false">IF(X199=0,0,IF(AND(X199=1,$H$3=1),D199*S199,IF($H$3=2,D199,"N/A")))</f>
        <v>0</v>
      </c>
      <c r="F199" s="84" t="n">
        <f aca="false">E199*W199</f>
        <v>0</v>
      </c>
      <c r="G199" s="32" t="n">
        <f aca="false">VLOOKUP($A199,Table,MATCH(G$4,Curves,0))</f>
        <v>3.734</v>
      </c>
      <c r="H199" s="98" t="n">
        <f aca="false">G199</f>
        <v>3.734</v>
      </c>
      <c r="I199" s="99" t="n">
        <f aca="false">H199</f>
        <v>3.734</v>
      </c>
      <c r="J199" s="32" t="n">
        <f aca="false">VLOOKUP($A199,Table,MATCH(J$4,Curves,0))</f>
        <v>0</v>
      </c>
      <c r="K199" s="98" t="n">
        <f aca="false">J199</f>
        <v>0</v>
      </c>
      <c r="L199" s="99" t="n">
        <f aca="false">K199</f>
        <v>0</v>
      </c>
      <c r="M199" s="32" t="n">
        <f aca="false">VLOOKUP($A199,Table,MATCH(M$4,Curves,0))</f>
        <v>0</v>
      </c>
      <c r="N199" s="98" t="n">
        <f aca="false">VLOOKUP($A199,Table,MATCH(N$4,Curves,0))</f>
        <v>0.0225</v>
      </c>
      <c r="O199" s="99" t="n">
        <f aca="false">N199</f>
        <v>0.0225</v>
      </c>
      <c r="P199" s="100"/>
      <c r="Q199" s="99" t="n">
        <f aca="false">O199+L199+I199</f>
        <v>3.7565</v>
      </c>
      <c r="R199" s="100"/>
      <c r="S199" s="35" t="n">
        <f aca="false">A200-A199</f>
        <v>31</v>
      </c>
      <c r="T199" s="101" t="n">
        <f aca="false">CHOOSE(F$3,A200+24,A199)</f>
        <v>42638</v>
      </c>
      <c r="U199" s="35" t="n">
        <f aca="false">T199-C$3</f>
        <v>5864</v>
      </c>
      <c r="V199" s="32" t="n">
        <f aca="false">VLOOKUP($A199,Table,MATCH(V$4,Curves,0))</f>
        <v>0.070839475744639</v>
      </c>
      <c r="W199" s="102" t="n">
        <f aca="false">1/(1+CHOOSE(F$3,(V200+($K$3/10000))/2,(V199+($K$3/10000))/2))^(2*U199/365.25)</f>
        <v>0.327033189695611</v>
      </c>
      <c r="X199" s="35" t="n">
        <f aca="false">IF(AND(mthbeg&lt;=A199,mthend&gt;=A199),1,0)</f>
        <v>0</v>
      </c>
      <c r="Y199" s="35" t="n">
        <f aca="false">S199*X199</f>
        <v>0</v>
      </c>
      <c r="AA199" s="89" t="n">
        <f aca="false">F199*G199</f>
        <v>0</v>
      </c>
      <c r="AB199" s="89" t="n">
        <f aca="false">$F199*H199</f>
        <v>0</v>
      </c>
      <c r="AC199" s="89" t="n">
        <f aca="false">$F199*I199</f>
        <v>0</v>
      </c>
      <c r="AD199" s="89" t="n">
        <f aca="false">$F199*J199</f>
        <v>0</v>
      </c>
      <c r="AE199" s="89" t="n">
        <f aca="false">$F199*K199</f>
        <v>0</v>
      </c>
      <c r="AF199" s="89" t="n">
        <f aca="false">$F199*L199</f>
        <v>0</v>
      </c>
      <c r="AG199" s="89" t="n">
        <f aca="false">$F199*M199</f>
        <v>0</v>
      </c>
      <c r="AH199" s="89" t="n">
        <f aca="false">$F199*N199</f>
        <v>0</v>
      </c>
      <c r="AI199" s="89" t="n">
        <f aca="false">F199*O199</f>
        <v>0</v>
      </c>
      <c r="AJ199" s="93"/>
      <c r="AK199" s="89" t="n">
        <f aca="false">CHOOSE($G$3,AB199-AC199,AC199-AB199)</f>
        <v>0</v>
      </c>
      <c r="AL199" s="89" t="n">
        <f aca="false">CHOOSE($G$3,AE199-AF199,AF199-AE199)</f>
        <v>0</v>
      </c>
      <c r="AM199" s="89" t="n">
        <f aca="false">CHOOSE($G$3,AH199-AI199,AI199-AH199)</f>
        <v>0</v>
      </c>
      <c r="AN199" s="103" t="n">
        <f aca="false">SUM(AK199:AM199)</f>
        <v>0</v>
      </c>
      <c r="AP199" s="89" t="n">
        <f aca="false">CHOOSE($G$3,AA199-AB199,AB199-AA199)</f>
        <v>0</v>
      </c>
      <c r="AQ199" s="89" t="n">
        <f aca="false">CHOOSE($G$3,AD199-AE199,AE199-AD199)</f>
        <v>0</v>
      </c>
      <c r="AR199" s="89" t="n">
        <f aca="false">CHOOSE($G$3,AG199-AH199,AH199-AG199)</f>
        <v>0</v>
      </c>
      <c r="AS199" s="103" t="n">
        <f aca="false">AP199+AQ199+AR199</f>
        <v>0</v>
      </c>
      <c r="AT199" s="103"/>
      <c r="AU199" s="90" t="n">
        <f aca="false">AS199+AN199</f>
        <v>0</v>
      </c>
      <c r="AW199" s="90" t="n">
        <f aca="false">AI199+AF199+AC199</f>
        <v>0</v>
      </c>
      <c r="AX199" s="104"/>
    </row>
    <row r="200" customFormat="false" ht="12" hidden="false" customHeight="true" outlineLevel="0" collapsed="false">
      <c r="A200" s="94" t="n">
        <f aca="false">EDATE(A199,1)</f>
        <v>42614</v>
      </c>
      <c r="B200" s="95" t="n">
        <f aca="false">VLOOKUP(MONTH(A200),Volumes,3)</f>
        <v>10000</v>
      </c>
      <c r="C200" s="96"/>
      <c r="D200" s="97" t="n">
        <f aca="false">B200+C200</f>
        <v>10000</v>
      </c>
      <c r="E200" s="84" t="n">
        <f aca="false">IF(X200=0,0,IF(AND(X200=1,$H$3=1),D200*S200,IF($H$3=2,D200,"N/A")))</f>
        <v>0</v>
      </c>
      <c r="F200" s="84" t="n">
        <f aca="false">E200*W200</f>
        <v>0</v>
      </c>
      <c r="G200" s="32" t="n">
        <f aca="false">VLOOKUP($A200,Table,MATCH(G$4,Curves,0))</f>
        <v>3.748</v>
      </c>
      <c r="H200" s="98" t="n">
        <f aca="false">G200</f>
        <v>3.748</v>
      </c>
      <c r="I200" s="99" t="n">
        <f aca="false">H200</f>
        <v>3.748</v>
      </c>
      <c r="J200" s="32" t="n">
        <f aca="false">VLOOKUP($A200,Table,MATCH(J$4,Curves,0))</f>
        <v>0</v>
      </c>
      <c r="K200" s="98" t="n">
        <f aca="false">J200</f>
        <v>0</v>
      </c>
      <c r="L200" s="99" t="n">
        <f aca="false">K200</f>
        <v>0</v>
      </c>
      <c r="M200" s="32" t="n">
        <f aca="false">VLOOKUP($A200,Table,MATCH(M$4,Curves,0))</f>
        <v>0</v>
      </c>
      <c r="N200" s="98" t="n">
        <f aca="false">VLOOKUP($A200,Table,MATCH(N$4,Curves,0))</f>
        <v>0.0225</v>
      </c>
      <c r="O200" s="99" t="n">
        <f aca="false">N200</f>
        <v>0.0225</v>
      </c>
      <c r="P200" s="100"/>
      <c r="Q200" s="99" t="n">
        <f aca="false">O200+L200+I200</f>
        <v>3.7705</v>
      </c>
      <c r="R200" s="100"/>
      <c r="S200" s="35" t="n">
        <f aca="false">A201-A200</f>
        <v>30</v>
      </c>
      <c r="T200" s="101" t="n">
        <f aca="false">CHOOSE(F$3,A201+24,A200)</f>
        <v>42668</v>
      </c>
      <c r="U200" s="35" t="n">
        <f aca="false">T200-C$3</f>
        <v>5894</v>
      </c>
      <c r="V200" s="32" t="n">
        <f aca="false">VLOOKUP($A200,Table,MATCH(V$4,Curves,0))</f>
        <v>0.070843432137155</v>
      </c>
      <c r="W200" s="102" t="n">
        <f aca="false">1/(1+CHOOSE(F$3,(V201+($K$3/10000))/2,(V200+($K$3/10000))/2))^(2*U200/365.25)</f>
        <v>0.325149122233953</v>
      </c>
      <c r="X200" s="35" t="n">
        <f aca="false">IF(AND(mthbeg&lt;=A200,mthend&gt;=A200),1,0)</f>
        <v>0</v>
      </c>
      <c r="Y200" s="35" t="n">
        <f aca="false">S200*X200</f>
        <v>0</v>
      </c>
      <c r="AA200" s="89" t="n">
        <f aca="false">F200*G200</f>
        <v>0</v>
      </c>
      <c r="AB200" s="89" t="n">
        <f aca="false">$F200*H200</f>
        <v>0</v>
      </c>
      <c r="AC200" s="89" t="n">
        <f aca="false">$F200*I200</f>
        <v>0</v>
      </c>
      <c r="AD200" s="89" t="n">
        <f aca="false">$F200*J200</f>
        <v>0</v>
      </c>
      <c r="AE200" s="89" t="n">
        <f aca="false">$F200*K200</f>
        <v>0</v>
      </c>
      <c r="AF200" s="89" t="n">
        <f aca="false">$F200*L200</f>
        <v>0</v>
      </c>
      <c r="AG200" s="89" t="n">
        <f aca="false">$F200*M200</f>
        <v>0</v>
      </c>
      <c r="AH200" s="89" t="n">
        <f aca="false">$F200*N200</f>
        <v>0</v>
      </c>
      <c r="AI200" s="89" t="n">
        <f aca="false">F200*O200</f>
        <v>0</v>
      </c>
      <c r="AJ200" s="93"/>
      <c r="AK200" s="89" t="n">
        <f aca="false">CHOOSE($G$3,AB200-AC200,AC200-AB200)</f>
        <v>0</v>
      </c>
      <c r="AL200" s="89" t="n">
        <f aca="false">CHOOSE($G$3,AE200-AF200,AF200-AE200)</f>
        <v>0</v>
      </c>
      <c r="AM200" s="89" t="n">
        <f aca="false">CHOOSE($G$3,AH200-AI200,AI200-AH200)</f>
        <v>0</v>
      </c>
      <c r="AN200" s="103" t="n">
        <f aca="false">SUM(AK200:AM200)</f>
        <v>0</v>
      </c>
      <c r="AP200" s="89" t="n">
        <f aca="false">CHOOSE($G$3,AA200-AB200,AB200-AA200)</f>
        <v>0</v>
      </c>
      <c r="AQ200" s="89" t="n">
        <f aca="false">CHOOSE($G$3,AD200-AE200,AE200-AD200)</f>
        <v>0</v>
      </c>
      <c r="AR200" s="89" t="n">
        <f aca="false">CHOOSE($G$3,AG200-AH200,AH200-AG200)</f>
        <v>0</v>
      </c>
      <c r="AS200" s="103" t="n">
        <f aca="false">AP200+AQ200+AR200</f>
        <v>0</v>
      </c>
      <c r="AT200" s="103"/>
      <c r="AU200" s="90" t="n">
        <f aca="false">AS200+AN200</f>
        <v>0</v>
      </c>
      <c r="AW200" s="90" t="n">
        <f aca="false">AI200+AF200+AC200</f>
        <v>0</v>
      </c>
      <c r="AX200" s="104"/>
    </row>
    <row r="201" customFormat="false" ht="12" hidden="false" customHeight="true" outlineLevel="0" collapsed="false">
      <c r="A201" s="94" t="n">
        <f aca="false">EDATE(A200,1)</f>
        <v>42644</v>
      </c>
      <c r="B201" s="95" t="n">
        <f aca="false">VLOOKUP(MONTH(A201),Volumes,3)</f>
        <v>10000</v>
      </c>
      <c r="C201" s="96"/>
      <c r="D201" s="97" t="n">
        <f aca="false">B201+C201</f>
        <v>10000</v>
      </c>
      <c r="E201" s="84" t="n">
        <f aca="false">IF(X201=0,0,IF(AND(X201=1,$H$3=1),D201*S201,IF($H$3=2,D201,"N/A")))</f>
        <v>0</v>
      </c>
      <c r="F201" s="84" t="n">
        <f aca="false">E201*W201</f>
        <v>0</v>
      </c>
      <c r="G201" s="32" t="n">
        <f aca="false">VLOOKUP($A201,Table,MATCH(G$4,Curves,0))</f>
        <v>3.75</v>
      </c>
      <c r="H201" s="98" t="n">
        <f aca="false">G201</f>
        <v>3.75</v>
      </c>
      <c r="I201" s="99" t="n">
        <f aca="false">H201</f>
        <v>3.75</v>
      </c>
      <c r="J201" s="32" t="n">
        <f aca="false">VLOOKUP($A201,Table,MATCH(J$4,Curves,0))</f>
        <v>0</v>
      </c>
      <c r="K201" s="98" t="n">
        <f aca="false">J201</f>
        <v>0</v>
      </c>
      <c r="L201" s="99" t="n">
        <f aca="false">K201</f>
        <v>0</v>
      </c>
      <c r="M201" s="32" t="n">
        <f aca="false">VLOOKUP($A201,Table,MATCH(M$4,Curves,0))</f>
        <v>0</v>
      </c>
      <c r="N201" s="98" t="n">
        <f aca="false">VLOOKUP($A201,Table,MATCH(N$4,Curves,0))</f>
        <v>0.0225</v>
      </c>
      <c r="O201" s="99" t="n">
        <f aca="false">N201</f>
        <v>0.0225</v>
      </c>
      <c r="P201" s="100"/>
      <c r="Q201" s="99" t="n">
        <f aca="false">O201+L201+I201</f>
        <v>3.7725</v>
      </c>
      <c r="R201" s="100"/>
      <c r="S201" s="35" t="n">
        <f aca="false">A202-A201</f>
        <v>31</v>
      </c>
      <c r="T201" s="101" t="n">
        <f aca="false">CHOOSE(F$3,A202+24,A201)</f>
        <v>42699</v>
      </c>
      <c r="U201" s="35" t="n">
        <f aca="false">T201-C$3</f>
        <v>5925</v>
      </c>
      <c r="V201" s="32" t="n">
        <f aca="false">VLOOKUP($A201,Table,MATCH(V$4,Curves,0))</f>
        <v>0.070847260904111</v>
      </c>
      <c r="W201" s="102" t="n">
        <f aca="false">1/(1+CHOOSE(F$3,(V202+($K$3/10000))/2,(V201+($K$3/10000))/2))^(2*U201/365.25)</f>
        <v>0.32321344859763</v>
      </c>
      <c r="X201" s="35" t="n">
        <f aca="false">IF(AND(mthbeg&lt;=A201,mthend&gt;=A201),1,0)</f>
        <v>0</v>
      </c>
      <c r="Y201" s="35" t="n">
        <f aca="false">S201*X201</f>
        <v>0</v>
      </c>
      <c r="AA201" s="89" t="n">
        <f aca="false">F201*G201</f>
        <v>0</v>
      </c>
      <c r="AB201" s="89" t="n">
        <f aca="false">$F201*H201</f>
        <v>0</v>
      </c>
      <c r="AC201" s="89" t="n">
        <f aca="false">$F201*I201</f>
        <v>0</v>
      </c>
      <c r="AD201" s="89" t="n">
        <f aca="false">$F201*J201</f>
        <v>0</v>
      </c>
      <c r="AE201" s="89" t="n">
        <f aca="false">$F201*K201</f>
        <v>0</v>
      </c>
      <c r="AF201" s="89" t="n">
        <f aca="false">$F201*L201</f>
        <v>0</v>
      </c>
      <c r="AG201" s="89" t="n">
        <f aca="false">$F201*M201</f>
        <v>0</v>
      </c>
      <c r="AH201" s="89" t="n">
        <f aca="false">$F201*N201</f>
        <v>0</v>
      </c>
      <c r="AI201" s="89" t="n">
        <f aca="false">F201*O201</f>
        <v>0</v>
      </c>
      <c r="AJ201" s="93"/>
      <c r="AK201" s="89" t="n">
        <f aca="false">CHOOSE($G$3,AB201-AC201,AC201-AB201)</f>
        <v>0</v>
      </c>
      <c r="AL201" s="89" t="n">
        <f aca="false">CHOOSE($G$3,AE201-AF201,AF201-AE201)</f>
        <v>0</v>
      </c>
      <c r="AM201" s="89" t="n">
        <f aca="false">CHOOSE($G$3,AH201-AI201,AI201-AH201)</f>
        <v>0</v>
      </c>
      <c r="AN201" s="103" t="n">
        <f aca="false">SUM(AK201:AM201)</f>
        <v>0</v>
      </c>
      <c r="AP201" s="89" t="n">
        <f aca="false">CHOOSE($G$3,AA201-AB201,AB201-AA201)</f>
        <v>0</v>
      </c>
      <c r="AQ201" s="89" t="n">
        <f aca="false">CHOOSE($G$3,AD201-AE201,AE201-AD201)</f>
        <v>0</v>
      </c>
      <c r="AR201" s="89" t="n">
        <f aca="false">CHOOSE($G$3,AG201-AH201,AH201-AG201)</f>
        <v>0</v>
      </c>
      <c r="AS201" s="103" t="n">
        <f aca="false">AP201+AQ201+AR201</f>
        <v>0</v>
      </c>
      <c r="AT201" s="103"/>
      <c r="AU201" s="90" t="n">
        <f aca="false">AS201+AN201</f>
        <v>0</v>
      </c>
      <c r="AW201" s="90" t="n">
        <f aca="false">AI201+AF201+AC201</f>
        <v>0</v>
      </c>
      <c r="AX201" s="104"/>
    </row>
    <row r="202" customFormat="false" ht="12" hidden="false" customHeight="true" outlineLevel="0" collapsed="false">
      <c r="A202" s="94" t="n">
        <f aca="false">EDATE(A201,1)</f>
        <v>42675</v>
      </c>
      <c r="B202" s="95" t="n">
        <f aca="false">VLOOKUP(MONTH(A202),Volumes,3)</f>
        <v>10000</v>
      </c>
      <c r="C202" s="96"/>
      <c r="D202" s="97" t="n">
        <f aca="false">B202+C202</f>
        <v>10000</v>
      </c>
      <c r="E202" s="84" t="n">
        <f aca="false">IF(X202=0,0,IF(AND(X202=1,$H$3=1),D202*S202,IF($H$3=2,D202,"N/A")))</f>
        <v>0</v>
      </c>
      <c r="F202" s="84" t="n">
        <f aca="false">E202*W202</f>
        <v>0</v>
      </c>
      <c r="G202" s="32" t="n">
        <f aca="false">VLOOKUP($A202,Table,MATCH(G$4,Curves,0))</f>
        <v>3.777</v>
      </c>
      <c r="H202" s="98" t="n">
        <f aca="false">G202</f>
        <v>3.777</v>
      </c>
      <c r="I202" s="99" t="n">
        <f aca="false">H202</f>
        <v>3.777</v>
      </c>
      <c r="J202" s="32" t="n">
        <f aca="false">VLOOKUP($A202,Table,MATCH(J$4,Curves,0))</f>
        <v>0</v>
      </c>
      <c r="K202" s="98" t="n">
        <f aca="false">J202</f>
        <v>0</v>
      </c>
      <c r="L202" s="99" t="n">
        <f aca="false">K202</f>
        <v>0</v>
      </c>
      <c r="M202" s="32" t="n">
        <f aca="false">VLOOKUP($A202,Table,MATCH(M$4,Curves,0))</f>
        <v>0</v>
      </c>
      <c r="N202" s="98" t="n">
        <f aca="false">VLOOKUP($A202,Table,MATCH(N$4,Curves,0))</f>
        <v>0.0225</v>
      </c>
      <c r="O202" s="99" t="n">
        <f aca="false">N202</f>
        <v>0.0225</v>
      </c>
      <c r="P202" s="100"/>
      <c r="Q202" s="99" t="n">
        <f aca="false">O202+L202+I202</f>
        <v>3.7995</v>
      </c>
      <c r="R202" s="100"/>
      <c r="S202" s="35" t="n">
        <f aca="false">A203-A202</f>
        <v>30</v>
      </c>
      <c r="T202" s="101" t="n">
        <f aca="false">CHOOSE(F$3,A203+24,A202)</f>
        <v>42729</v>
      </c>
      <c r="U202" s="35" t="n">
        <f aca="false">T202-C$3</f>
        <v>5955</v>
      </c>
      <c r="V202" s="32" t="n">
        <f aca="false">VLOOKUP($A202,Table,MATCH(V$4,Curves,0))</f>
        <v>0.070851217296637</v>
      </c>
      <c r="W202" s="102" t="n">
        <f aca="false">1/(1+CHOOSE(F$3,(V203+($K$3/10000))/2,(V202+($K$3/10000))/2))^(2*U202/365.25)</f>
        <v>0.321350990170269</v>
      </c>
      <c r="X202" s="35" t="n">
        <f aca="false">IF(AND(mthbeg&lt;=A202,mthend&gt;=A202),1,0)</f>
        <v>0</v>
      </c>
      <c r="Y202" s="35" t="n">
        <f aca="false">S202*X202</f>
        <v>0</v>
      </c>
      <c r="AA202" s="89" t="n">
        <f aca="false">F202*G202</f>
        <v>0</v>
      </c>
      <c r="AB202" s="89" t="n">
        <f aca="false">$F202*H202</f>
        <v>0</v>
      </c>
      <c r="AC202" s="89" t="n">
        <f aca="false">$F202*I202</f>
        <v>0</v>
      </c>
      <c r="AD202" s="89" t="n">
        <f aca="false">$F202*J202</f>
        <v>0</v>
      </c>
      <c r="AE202" s="89" t="n">
        <f aca="false">$F202*K202</f>
        <v>0</v>
      </c>
      <c r="AF202" s="89" t="n">
        <f aca="false">$F202*L202</f>
        <v>0</v>
      </c>
      <c r="AG202" s="89" t="n">
        <f aca="false">$F202*M202</f>
        <v>0</v>
      </c>
      <c r="AH202" s="89" t="n">
        <f aca="false">$F202*N202</f>
        <v>0</v>
      </c>
      <c r="AI202" s="89" t="n">
        <f aca="false">F202*O202</f>
        <v>0</v>
      </c>
      <c r="AJ202" s="93"/>
      <c r="AK202" s="89" t="n">
        <f aca="false">CHOOSE($G$3,AB202-AC202,AC202-AB202)</f>
        <v>0</v>
      </c>
      <c r="AL202" s="89" t="n">
        <f aca="false">CHOOSE($G$3,AE202-AF202,AF202-AE202)</f>
        <v>0</v>
      </c>
      <c r="AM202" s="89" t="n">
        <f aca="false">CHOOSE($G$3,AH202-AI202,AI202-AH202)</f>
        <v>0</v>
      </c>
      <c r="AN202" s="103" t="n">
        <f aca="false">SUM(AK202:AM202)</f>
        <v>0</v>
      </c>
      <c r="AP202" s="89" t="n">
        <f aca="false">CHOOSE($G$3,AA202-AB202,AB202-AA202)</f>
        <v>0</v>
      </c>
      <c r="AQ202" s="89" t="n">
        <f aca="false">CHOOSE($G$3,AD202-AE202,AE202-AD202)</f>
        <v>0</v>
      </c>
      <c r="AR202" s="89" t="n">
        <f aca="false">CHOOSE($G$3,AG202-AH202,AH202-AG202)</f>
        <v>0</v>
      </c>
      <c r="AS202" s="103" t="n">
        <f aca="false">AP202+AQ202+AR202</f>
        <v>0</v>
      </c>
      <c r="AT202" s="103"/>
      <c r="AU202" s="90" t="n">
        <f aca="false">AS202+AN202</f>
        <v>0</v>
      </c>
      <c r="AW202" s="90" t="n">
        <f aca="false">AI202+AF202+AC202</f>
        <v>0</v>
      </c>
      <c r="AX202" s="104"/>
    </row>
    <row r="203" customFormat="false" ht="12" hidden="false" customHeight="true" outlineLevel="0" collapsed="false">
      <c r="A203" s="94" t="n">
        <f aca="false">EDATE(A202,1)</f>
        <v>42705</v>
      </c>
      <c r="B203" s="95" t="n">
        <f aca="false">VLOOKUP(MONTH(A203),Volumes,3)</f>
        <v>10000</v>
      </c>
      <c r="C203" s="96"/>
      <c r="D203" s="97" t="n">
        <f aca="false">B203+C203</f>
        <v>10000</v>
      </c>
      <c r="E203" s="84" t="n">
        <f aca="false">IF(X203=0,0,IF(AND(X203=1,$H$3=1),D203*S203,IF($H$3=2,D203,"N/A")))</f>
        <v>0</v>
      </c>
      <c r="F203" s="84" t="n">
        <f aca="false">E203*W203</f>
        <v>0</v>
      </c>
      <c r="G203" s="32" t="n">
        <f aca="false">VLOOKUP($A203,Table,MATCH(G$4,Curves,0))</f>
        <v>3.824</v>
      </c>
      <c r="H203" s="98" t="n">
        <f aca="false">G203</f>
        <v>3.824</v>
      </c>
      <c r="I203" s="99" t="n">
        <f aca="false">H203</f>
        <v>3.824</v>
      </c>
      <c r="J203" s="32" t="n">
        <f aca="false">VLOOKUP($A203,Table,MATCH(J$4,Curves,0))</f>
        <v>0</v>
      </c>
      <c r="K203" s="98" t="n">
        <f aca="false">J203</f>
        <v>0</v>
      </c>
      <c r="L203" s="99" t="n">
        <f aca="false">K203</f>
        <v>0</v>
      </c>
      <c r="M203" s="32" t="n">
        <f aca="false">VLOOKUP($A203,Table,MATCH(M$4,Curves,0))</f>
        <v>0</v>
      </c>
      <c r="N203" s="98" t="n">
        <f aca="false">VLOOKUP($A203,Table,MATCH(N$4,Curves,0))</f>
        <v>0.0225</v>
      </c>
      <c r="O203" s="99" t="n">
        <f aca="false">N203</f>
        <v>0.0225</v>
      </c>
      <c r="P203" s="100"/>
      <c r="Q203" s="99" t="n">
        <f aca="false">O203+L203+I203</f>
        <v>3.8465</v>
      </c>
      <c r="R203" s="100"/>
      <c r="S203" s="35" t="n">
        <f aca="false">A204-A203</f>
        <v>31</v>
      </c>
      <c r="T203" s="101" t="n">
        <f aca="false">CHOOSE(F$3,A204+24,A203)</f>
        <v>42760</v>
      </c>
      <c r="U203" s="35" t="n">
        <f aca="false">T203-C$3</f>
        <v>5986</v>
      </c>
      <c r="V203" s="32" t="n">
        <f aca="false">VLOOKUP($A203,Table,MATCH(V$4,Curves,0))</f>
        <v>0.070855046063603</v>
      </c>
      <c r="W203" s="102" t="n">
        <f aca="false">1/(1+CHOOSE(F$3,(V204+($K$3/10000))/2,(V203+($K$3/10000))/2))^(2*U203/365.25)</f>
        <v>0.319437519904755</v>
      </c>
      <c r="X203" s="35" t="n">
        <f aca="false">IF(AND(mthbeg&lt;=A203,mthend&gt;=A203),1,0)</f>
        <v>0</v>
      </c>
      <c r="Y203" s="35" t="n">
        <f aca="false">S203*X203</f>
        <v>0</v>
      </c>
      <c r="AA203" s="89" t="n">
        <f aca="false">F203*G203</f>
        <v>0</v>
      </c>
      <c r="AB203" s="89" t="n">
        <f aca="false">$F203*H203</f>
        <v>0</v>
      </c>
      <c r="AC203" s="89" t="n">
        <f aca="false">$F203*I203</f>
        <v>0</v>
      </c>
      <c r="AD203" s="89" t="n">
        <f aca="false">$F203*J203</f>
        <v>0</v>
      </c>
      <c r="AE203" s="89" t="n">
        <f aca="false">$F203*K203</f>
        <v>0</v>
      </c>
      <c r="AF203" s="89" t="n">
        <f aca="false">$F203*L203</f>
        <v>0</v>
      </c>
      <c r="AG203" s="89" t="n">
        <f aca="false">$F203*M203</f>
        <v>0</v>
      </c>
      <c r="AH203" s="89" t="n">
        <f aca="false">$F203*N203</f>
        <v>0</v>
      </c>
      <c r="AI203" s="89" t="n">
        <f aca="false">F203*O203</f>
        <v>0</v>
      </c>
      <c r="AJ203" s="93"/>
      <c r="AK203" s="89" t="n">
        <f aca="false">CHOOSE($G$3,AB203-AC203,AC203-AB203)</f>
        <v>0</v>
      </c>
      <c r="AL203" s="89" t="n">
        <f aca="false">CHOOSE($G$3,AE203-AF203,AF203-AE203)</f>
        <v>0</v>
      </c>
      <c r="AM203" s="89" t="n">
        <f aca="false">CHOOSE($G$3,AH203-AI203,AI203-AH203)</f>
        <v>0</v>
      </c>
      <c r="AN203" s="103" t="n">
        <f aca="false">SUM(AK203:AM203)</f>
        <v>0</v>
      </c>
      <c r="AP203" s="89" t="n">
        <f aca="false">CHOOSE($G$3,AA203-AB203,AB203-AA203)</f>
        <v>0</v>
      </c>
      <c r="AQ203" s="89" t="n">
        <f aca="false">CHOOSE($G$3,AD203-AE203,AE203-AD203)</f>
        <v>0</v>
      </c>
      <c r="AR203" s="89" t="n">
        <f aca="false">CHOOSE($G$3,AG203-AH203,AH203-AG203)</f>
        <v>0</v>
      </c>
      <c r="AS203" s="103" t="n">
        <f aca="false">AP203+AQ203+AR203</f>
        <v>0</v>
      </c>
      <c r="AT203" s="103"/>
      <c r="AU203" s="90" t="n">
        <f aca="false">AS203+AN203</f>
        <v>0</v>
      </c>
      <c r="AW203" s="90" t="n">
        <f aca="false">AI203+AF203+AC203</f>
        <v>0</v>
      </c>
      <c r="AX203" s="104"/>
    </row>
    <row r="204" customFormat="false" ht="12" hidden="false" customHeight="true" outlineLevel="0" collapsed="false">
      <c r="A204" s="94" t="n">
        <f aca="false">EDATE(A203,1)</f>
        <v>42736</v>
      </c>
      <c r="B204" s="95" t="n">
        <f aca="false">VLOOKUP(MONTH(A204),Volumes,3)</f>
        <v>10000</v>
      </c>
      <c r="C204" s="96"/>
      <c r="D204" s="97" t="n">
        <f aca="false">B204+C204</f>
        <v>10000</v>
      </c>
      <c r="E204" s="84" t="n">
        <f aca="false">IF(X204=0,0,IF(AND(X204=1,$H$3=1),D204*S204,IF($H$3=2,D204,"N/A")))</f>
        <v>0</v>
      </c>
      <c r="F204" s="84" t="n">
        <f aca="false">E204*W204</f>
        <v>0</v>
      </c>
      <c r="G204" s="32" t="n">
        <f aca="false">VLOOKUP($A204,Table,MATCH(G$4,Curves,0))</f>
        <v>4.0375</v>
      </c>
      <c r="H204" s="98" t="n">
        <f aca="false">G204</f>
        <v>4.0375</v>
      </c>
      <c r="I204" s="99" t="n">
        <f aca="false">H204</f>
        <v>4.0375</v>
      </c>
      <c r="J204" s="32" t="n">
        <f aca="false">VLOOKUP($A204,Table,MATCH(J$4,Curves,0))</f>
        <v>0</v>
      </c>
      <c r="K204" s="98" t="n">
        <f aca="false">J204</f>
        <v>0</v>
      </c>
      <c r="L204" s="99" t="n">
        <f aca="false">K204</f>
        <v>0</v>
      </c>
      <c r="M204" s="32" t="n">
        <f aca="false">VLOOKUP($A204,Table,MATCH(M$4,Curves,0))</f>
        <v>0</v>
      </c>
      <c r="N204" s="98" t="n">
        <f aca="false">VLOOKUP($A204,Table,MATCH(N$4,Curves,0))</f>
        <v>0.0225</v>
      </c>
      <c r="O204" s="99" t="n">
        <f aca="false">N204</f>
        <v>0.0225</v>
      </c>
      <c r="P204" s="100"/>
      <c r="Q204" s="99" t="n">
        <f aca="false">O204+L204+I204</f>
        <v>4.06</v>
      </c>
      <c r="R204" s="100"/>
      <c r="S204" s="35" t="n">
        <f aca="false">A205-A204</f>
        <v>31</v>
      </c>
      <c r="T204" s="101" t="n">
        <f aca="false">CHOOSE(F$3,A205+24,A204)</f>
        <v>42791</v>
      </c>
      <c r="U204" s="35" t="n">
        <f aca="false">T204-C$3</f>
        <v>6017</v>
      </c>
      <c r="V204" s="32" t="n">
        <f aca="false">VLOOKUP($A204,Table,MATCH(V$4,Curves,0))</f>
        <v>0.070859002456139</v>
      </c>
      <c r="W204" s="102" t="n">
        <f aca="false">1/(1+CHOOSE(F$3,(V205+($K$3/10000))/2,(V204+($K$3/10000))/2))^(2*U204/365.25)</f>
        <v>0.317555225601858</v>
      </c>
      <c r="X204" s="35" t="n">
        <f aca="false">IF(AND(mthbeg&lt;=A204,mthend&gt;=A204),1,0)</f>
        <v>0</v>
      </c>
      <c r="Y204" s="35" t="n">
        <f aca="false">S204*X204</f>
        <v>0</v>
      </c>
      <c r="AA204" s="89" t="n">
        <f aca="false">F204*G204</f>
        <v>0</v>
      </c>
      <c r="AB204" s="89" t="n">
        <f aca="false">$F204*H204</f>
        <v>0</v>
      </c>
      <c r="AC204" s="89" t="n">
        <f aca="false">$F204*I204</f>
        <v>0</v>
      </c>
      <c r="AD204" s="89" t="n">
        <f aca="false">$F204*J204</f>
        <v>0</v>
      </c>
      <c r="AE204" s="89" t="n">
        <f aca="false">$F204*K204</f>
        <v>0</v>
      </c>
      <c r="AF204" s="89" t="n">
        <f aca="false">$F204*L204</f>
        <v>0</v>
      </c>
      <c r="AG204" s="89" t="n">
        <f aca="false">$F204*M204</f>
        <v>0</v>
      </c>
      <c r="AH204" s="89" t="n">
        <f aca="false">$F204*N204</f>
        <v>0</v>
      </c>
      <c r="AI204" s="89" t="n">
        <f aca="false">F204*O204</f>
        <v>0</v>
      </c>
      <c r="AJ204" s="93"/>
      <c r="AK204" s="89" t="n">
        <f aca="false">CHOOSE($G$3,AB204-AC204,AC204-AB204)</f>
        <v>0</v>
      </c>
      <c r="AL204" s="89" t="n">
        <f aca="false">CHOOSE($G$3,AE204-AF204,AF204-AE204)</f>
        <v>0</v>
      </c>
      <c r="AM204" s="89" t="n">
        <f aca="false">CHOOSE($G$3,AH204-AI204,AI204-AH204)</f>
        <v>0</v>
      </c>
      <c r="AN204" s="103" t="n">
        <f aca="false">SUM(AK204:AM204)</f>
        <v>0</v>
      </c>
      <c r="AP204" s="89" t="n">
        <f aca="false">CHOOSE($G$3,AA204-AB204,AB204-AA204)</f>
        <v>0</v>
      </c>
      <c r="AQ204" s="89" t="n">
        <f aca="false">CHOOSE($G$3,AD204-AE204,AE204-AD204)</f>
        <v>0</v>
      </c>
      <c r="AR204" s="89" t="n">
        <f aca="false">CHOOSE($G$3,AG204-AH204,AH204-AG204)</f>
        <v>0</v>
      </c>
      <c r="AS204" s="103" t="n">
        <f aca="false">AP204+AQ204+AR204</f>
        <v>0</v>
      </c>
      <c r="AT204" s="103"/>
      <c r="AU204" s="90" t="n">
        <f aca="false">AS204+AN204</f>
        <v>0</v>
      </c>
      <c r="AW204" s="90" t="n">
        <f aca="false">AI204+AF204+AC204</f>
        <v>0</v>
      </c>
      <c r="AX204" s="104"/>
    </row>
    <row r="205" customFormat="false" ht="12" hidden="false" customHeight="true" outlineLevel="0" collapsed="false">
      <c r="A205" s="94" t="n">
        <f aca="false">EDATE(A204,1)</f>
        <v>42767</v>
      </c>
      <c r="B205" s="95" t="n">
        <f aca="false">VLOOKUP(MONTH(A205),Volumes,3)</f>
        <v>10000</v>
      </c>
      <c r="C205" s="96"/>
      <c r="D205" s="97" t="n">
        <f aca="false">B205+C205</f>
        <v>10000</v>
      </c>
      <c r="E205" s="84" t="n">
        <f aca="false">IF(X205=0,0,IF(AND(X205=1,$H$3=1),D205*S205,IF($H$3=2,D205,"N/A")))</f>
        <v>0</v>
      </c>
      <c r="F205" s="84" t="n">
        <f aca="false">E205*W205</f>
        <v>0</v>
      </c>
      <c r="G205" s="32" t="n">
        <f aca="false">VLOOKUP($A205,Table,MATCH(G$4,Curves,0))</f>
        <v>4.0375</v>
      </c>
      <c r="H205" s="98" t="n">
        <f aca="false">G205</f>
        <v>4.0375</v>
      </c>
      <c r="I205" s="99" t="n">
        <f aca="false">H205</f>
        <v>4.0375</v>
      </c>
      <c r="J205" s="32" t="n">
        <f aca="false">VLOOKUP($A205,Table,MATCH(J$4,Curves,0))</f>
        <v>0</v>
      </c>
      <c r="K205" s="98" t="n">
        <f aca="false">J205</f>
        <v>0</v>
      </c>
      <c r="L205" s="99" t="n">
        <f aca="false">K205</f>
        <v>0</v>
      </c>
      <c r="M205" s="32" t="n">
        <f aca="false">VLOOKUP($A205,Table,MATCH(M$4,Curves,0))</f>
        <v>0</v>
      </c>
      <c r="N205" s="98" t="n">
        <f aca="false">VLOOKUP($A205,Table,MATCH(N$4,Curves,0))</f>
        <v>0.0225</v>
      </c>
      <c r="O205" s="99" t="n">
        <f aca="false">N205</f>
        <v>0.0225</v>
      </c>
      <c r="P205" s="100"/>
      <c r="Q205" s="99" t="n">
        <f aca="false">O205+L205+I205</f>
        <v>4.06</v>
      </c>
      <c r="R205" s="100"/>
      <c r="S205" s="35" t="n">
        <f aca="false">A206-A205</f>
        <v>28</v>
      </c>
      <c r="T205" s="101" t="n">
        <f aca="false">CHOOSE(F$3,A206+24,A205)</f>
        <v>42819</v>
      </c>
      <c r="U205" s="35" t="n">
        <f aca="false">T205-C$3</f>
        <v>6045</v>
      </c>
      <c r="V205" s="32" t="n">
        <f aca="false">VLOOKUP($A205,Table,MATCH(V$4,Curves,0))</f>
        <v>0.070859002456139</v>
      </c>
      <c r="W205" s="102" t="n">
        <f aca="false">1/(1+CHOOSE(F$3,(V206+($K$3/10000))/2,(V205+($K$3/10000))/2))^(2*U205/365.25)</f>
        <v>0.31586462398273</v>
      </c>
      <c r="X205" s="35" t="n">
        <f aca="false">IF(AND(mthbeg&lt;=A205,mthend&gt;=A205),1,0)</f>
        <v>0</v>
      </c>
      <c r="Y205" s="35" t="n">
        <f aca="false">S205*X205</f>
        <v>0</v>
      </c>
      <c r="AA205" s="89" t="n">
        <f aca="false">F205*G205</f>
        <v>0</v>
      </c>
      <c r="AB205" s="89" t="n">
        <f aca="false">$F205*H205</f>
        <v>0</v>
      </c>
      <c r="AC205" s="89" t="n">
        <f aca="false">$F205*I205</f>
        <v>0</v>
      </c>
      <c r="AD205" s="89" t="n">
        <f aca="false">$F205*J205</f>
        <v>0</v>
      </c>
      <c r="AE205" s="89" t="n">
        <f aca="false">$F205*K205</f>
        <v>0</v>
      </c>
      <c r="AF205" s="89" t="n">
        <f aca="false">$F205*L205</f>
        <v>0</v>
      </c>
      <c r="AG205" s="89" t="n">
        <f aca="false">$F205*M205</f>
        <v>0</v>
      </c>
      <c r="AH205" s="89" t="n">
        <f aca="false">$F205*N205</f>
        <v>0</v>
      </c>
      <c r="AI205" s="89" t="n">
        <f aca="false">F205*O205</f>
        <v>0</v>
      </c>
      <c r="AJ205" s="93"/>
      <c r="AK205" s="89" t="n">
        <f aca="false">CHOOSE($G$3,AB205-AC205,AC205-AB205)</f>
        <v>0</v>
      </c>
      <c r="AL205" s="89" t="n">
        <f aca="false">CHOOSE($G$3,AE205-AF205,AF205-AE205)</f>
        <v>0</v>
      </c>
      <c r="AM205" s="89" t="n">
        <f aca="false">CHOOSE($G$3,AH205-AI205,AI205-AH205)</f>
        <v>0</v>
      </c>
      <c r="AN205" s="103" t="n">
        <f aca="false">SUM(AK205:AM205)</f>
        <v>0</v>
      </c>
      <c r="AP205" s="89" t="n">
        <f aca="false">CHOOSE($G$3,AA205-AB205,AB205-AA205)</f>
        <v>0</v>
      </c>
      <c r="AQ205" s="89" t="n">
        <f aca="false">CHOOSE($G$3,AD205-AE205,AE205-AD205)</f>
        <v>0</v>
      </c>
      <c r="AR205" s="89" t="n">
        <f aca="false">CHOOSE($G$3,AG205-AH205,AH205-AG205)</f>
        <v>0</v>
      </c>
      <c r="AS205" s="103" t="n">
        <f aca="false">AP205+AQ205+AR205</f>
        <v>0</v>
      </c>
      <c r="AT205" s="103"/>
      <c r="AU205" s="90" t="n">
        <f aca="false">AS205+AN205</f>
        <v>0</v>
      </c>
      <c r="AW205" s="90" t="n">
        <f aca="false">AI205+AF205+AC205</f>
        <v>0</v>
      </c>
      <c r="AX205" s="104"/>
    </row>
    <row r="206" customFormat="false" ht="12" hidden="false" customHeight="true" outlineLevel="0" collapsed="false">
      <c r="A206" s="94" t="n">
        <f aca="false">EDATE(A205,1)</f>
        <v>42795</v>
      </c>
      <c r="B206" s="95" t="n">
        <f aca="false">VLOOKUP(MONTH(A206),Volumes,3)</f>
        <v>10000</v>
      </c>
      <c r="C206" s="96"/>
      <c r="D206" s="97" t="n">
        <f aca="false">B206+C206</f>
        <v>10000</v>
      </c>
      <c r="E206" s="84" t="n">
        <f aca="false">IF(X206=0,0,IF(AND(X206=1,$H$3=1),D206*S206,IF($H$3=2,D206,"N/A")))</f>
        <v>0</v>
      </c>
      <c r="F206" s="84" t="n">
        <f aca="false">E206*W206</f>
        <v>0</v>
      </c>
      <c r="G206" s="32" t="n">
        <f aca="false">VLOOKUP($A206,Table,MATCH(G$4,Curves,0))</f>
        <v>4.0375</v>
      </c>
      <c r="H206" s="98" t="n">
        <f aca="false">G206</f>
        <v>4.0375</v>
      </c>
      <c r="I206" s="99" t="n">
        <f aca="false">H206</f>
        <v>4.0375</v>
      </c>
      <c r="J206" s="32" t="n">
        <f aca="false">VLOOKUP($A206,Table,MATCH(J$4,Curves,0))</f>
        <v>0</v>
      </c>
      <c r="K206" s="98" t="n">
        <f aca="false">J206</f>
        <v>0</v>
      </c>
      <c r="L206" s="99" t="n">
        <f aca="false">K206</f>
        <v>0</v>
      </c>
      <c r="M206" s="32" t="n">
        <f aca="false">VLOOKUP($A206,Table,MATCH(M$4,Curves,0))</f>
        <v>0</v>
      </c>
      <c r="N206" s="98" t="n">
        <f aca="false">VLOOKUP($A206,Table,MATCH(N$4,Curves,0))</f>
        <v>0.0225</v>
      </c>
      <c r="O206" s="99" t="n">
        <f aca="false">N206</f>
        <v>0.0225</v>
      </c>
      <c r="P206" s="100"/>
      <c r="Q206" s="99" t="n">
        <f aca="false">O206+L206+I206</f>
        <v>4.06</v>
      </c>
      <c r="R206" s="100"/>
      <c r="S206" s="35" t="n">
        <f aca="false">A207-A206</f>
        <v>31</v>
      </c>
      <c r="T206" s="101" t="n">
        <f aca="false">CHOOSE(F$3,A207+24,A206)</f>
        <v>42850</v>
      </c>
      <c r="U206" s="35" t="n">
        <f aca="false">T206-C$3</f>
        <v>6076</v>
      </c>
      <c r="V206" s="32" t="n">
        <f aca="false">VLOOKUP($A206,Table,MATCH(V$4,Curves,0))</f>
        <v>0.070859002456139</v>
      </c>
      <c r="W206" s="102" t="n">
        <f aca="false">1/(1+CHOOSE(F$3,(V207+($K$3/10000))/2,(V206+($K$3/10000))/2))^(2*U206/365.25)</f>
        <v>0.314003383066552</v>
      </c>
      <c r="X206" s="35" t="n">
        <f aca="false">IF(AND(mthbeg&lt;=A206,mthend&gt;=A206),1,0)</f>
        <v>0</v>
      </c>
      <c r="Y206" s="35" t="n">
        <f aca="false">S206*X206</f>
        <v>0</v>
      </c>
      <c r="AA206" s="89" t="n">
        <f aca="false">F206*G206</f>
        <v>0</v>
      </c>
      <c r="AB206" s="89" t="n">
        <f aca="false">$F206*H206</f>
        <v>0</v>
      </c>
      <c r="AC206" s="89" t="n">
        <f aca="false">$F206*I206</f>
        <v>0</v>
      </c>
      <c r="AD206" s="89" t="n">
        <f aca="false">$F206*J206</f>
        <v>0</v>
      </c>
      <c r="AE206" s="89" t="n">
        <f aca="false">$F206*K206</f>
        <v>0</v>
      </c>
      <c r="AF206" s="89" t="n">
        <f aca="false">$F206*L206</f>
        <v>0</v>
      </c>
      <c r="AG206" s="89" t="n">
        <f aca="false">$F206*M206</f>
        <v>0</v>
      </c>
      <c r="AH206" s="89" t="n">
        <f aca="false">$F206*N206</f>
        <v>0</v>
      </c>
      <c r="AI206" s="89" t="n">
        <f aca="false">F206*O206</f>
        <v>0</v>
      </c>
      <c r="AJ206" s="93"/>
      <c r="AK206" s="89" t="n">
        <f aca="false">CHOOSE($G$3,AB206-AC206,AC206-AB206)</f>
        <v>0</v>
      </c>
      <c r="AL206" s="89" t="n">
        <f aca="false">CHOOSE($G$3,AE206-AF206,AF206-AE206)</f>
        <v>0</v>
      </c>
      <c r="AM206" s="89" t="n">
        <f aca="false">CHOOSE($G$3,AH206-AI206,AI206-AH206)</f>
        <v>0</v>
      </c>
      <c r="AN206" s="103" t="n">
        <f aca="false">SUM(AK206:AM206)</f>
        <v>0</v>
      </c>
      <c r="AP206" s="89" t="n">
        <f aca="false">CHOOSE($G$3,AA206-AB206,AB206-AA206)</f>
        <v>0</v>
      </c>
      <c r="AQ206" s="89" t="n">
        <f aca="false">CHOOSE($G$3,AD206-AE206,AE206-AD206)</f>
        <v>0</v>
      </c>
      <c r="AR206" s="89" t="n">
        <f aca="false">CHOOSE($G$3,AG206-AH206,AH206-AG206)</f>
        <v>0</v>
      </c>
      <c r="AS206" s="103" t="n">
        <f aca="false">AP206+AQ206+AR206</f>
        <v>0</v>
      </c>
      <c r="AT206" s="103"/>
      <c r="AU206" s="90" t="n">
        <f aca="false">AS206+AN206</f>
        <v>0</v>
      </c>
      <c r="AW206" s="90" t="n">
        <f aca="false">AI206+AF206+AC206</f>
        <v>0</v>
      </c>
      <c r="AX206" s="104"/>
    </row>
    <row r="207" customFormat="false" ht="12" hidden="false" customHeight="true" outlineLevel="0" collapsed="false">
      <c r="A207" s="94" t="n">
        <f aca="false">EDATE(A206,1)</f>
        <v>42826</v>
      </c>
      <c r="B207" s="95" t="n">
        <f aca="false">VLOOKUP(MONTH(A207),Volumes,3)</f>
        <v>10000</v>
      </c>
      <c r="C207" s="96"/>
      <c r="D207" s="97" t="n">
        <f aca="false">B207+C207</f>
        <v>10000</v>
      </c>
      <c r="E207" s="84" t="n">
        <f aca="false">IF(X207=0,0,IF(AND(X207=1,$H$3=1),D207*S207,IF($H$3=2,D207,"N/A")))</f>
        <v>0</v>
      </c>
      <c r="F207" s="84" t="n">
        <f aca="false">E207*W207</f>
        <v>0</v>
      </c>
      <c r="G207" s="32" t="n">
        <f aca="false">VLOOKUP($A207,Table,MATCH(G$4,Curves,0))</f>
        <v>4.0375</v>
      </c>
      <c r="H207" s="98" t="n">
        <f aca="false">G207</f>
        <v>4.0375</v>
      </c>
      <c r="I207" s="99" t="n">
        <f aca="false">H207</f>
        <v>4.0375</v>
      </c>
      <c r="J207" s="32" t="n">
        <f aca="false">VLOOKUP($A207,Table,MATCH(J$4,Curves,0))</f>
        <v>0</v>
      </c>
      <c r="K207" s="98" t="n">
        <f aca="false">J207</f>
        <v>0</v>
      </c>
      <c r="L207" s="99" t="n">
        <f aca="false">K207</f>
        <v>0</v>
      </c>
      <c r="M207" s="32" t="n">
        <f aca="false">VLOOKUP($A207,Table,MATCH(M$4,Curves,0))</f>
        <v>0</v>
      </c>
      <c r="N207" s="98" t="n">
        <f aca="false">VLOOKUP($A207,Table,MATCH(N$4,Curves,0))</f>
        <v>0.0225</v>
      </c>
      <c r="O207" s="99" t="n">
        <f aca="false">N207</f>
        <v>0.0225</v>
      </c>
      <c r="P207" s="100"/>
      <c r="Q207" s="99" t="n">
        <f aca="false">O207+L207+I207</f>
        <v>4.06</v>
      </c>
      <c r="R207" s="100"/>
      <c r="S207" s="35" t="n">
        <f aca="false">A208-A207</f>
        <v>30</v>
      </c>
      <c r="T207" s="101" t="n">
        <f aca="false">CHOOSE(F$3,A208+24,A207)</f>
        <v>42880</v>
      </c>
      <c r="U207" s="35" t="n">
        <f aca="false">T207-C$3</f>
        <v>6106</v>
      </c>
      <c r="V207" s="32" t="n">
        <f aca="false">VLOOKUP($A207,Table,MATCH(V$4,Curves,0))</f>
        <v>0.070859002456139</v>
      </c>
      <c r="W207" s="102" t="n">
        <f aca="false">1/(1+CHOOSE(F$3,(V208+($K$3/10000))/2,(V207+($K$3/10000))/2))^(2*U207/365.25)</f>
        <v>0.312212625280444</v>
      </c>
      <c r="X207" s="35" t="n">
        <f aca="false">IF(AND(mthbeg&lt;=A207,mthend&gt;=A207),1,0)</f>
        <v>0</v>
      </c>
      <c r="Y207" s="35" t="n">
        <f aca="false">S207*X207</f>
        <v>0</v>
      </c>
      <c r="AA207" s="89" t="n">
        <f aca="false">F207*G207</f>
        <v>0</v>
      </c>
      <c r="AB207" s="89" t="n">
        <f aca="false">$F207*H207</f>
        <v>0</v>
      </c>
      <c r="AC207" s="89" t="n">
        <f aca="false">$F207*I207</f>
        <v>0</v>
      </c>
      <c r="AD207" s="89" t="n">
        <f aca="false">$F207*J207</f>
        <v>0</v>
      </c>
      <c r="AE207" s="89" t="n">
        <f aca="false">$F207*K207</f>
        <v>0</v>
      </c>
      <c r="AF207" s="89" t="n">
        <f aca="false">$F207*L207</f>
        <v>0</v>
      </c>
      <c r="AG207" s="89" t="n">
        <f aca="false">$F207*M207</f>
        <v>0</v>
      </c>
      <c r="AH207" s="89" t="n">
        <f aca="false">$F207*N207</f>
        <v>0</v>
      </c>
      <c r="AI207" s="89" t="n">
        <f aca="false">F207*O207</f>
        <v>0</v>
      </c>
      <c r="AJ207" s="93"/>
      <c r="AK207" s="89" t="n">
        <f aca="false">CHOOSE($G$3,AB207-AC207,AC207-AB207)</f>
        <v>0</v>
      </c>
      <c r="AL207" s="89" t="n">
        <f aca="false">CHOOSE($G$3,AE207-AF207,AF207-AE207)</f>
        <v>0</v>
      </c>
      <c r="AM207" s="89" t="n">
        <f aca="false">CHOOSE($G$3,AH207-AI207,AI207-AH207)</f>
        <v>0</v>
      </c>
      <c r="AN207" s="103" t="n">
        <f aca="false">SUM(AK207:AM207)</f>
        <v>0</v>
      </c>
      <c r="AP207" s="89" t="n">
        <f aca="false">CHOOSE($G$3,AA207-AB207,AB207-AA207)</f>
        <v>0</v>
      </c>
      <c r="AQ207" s="89" t="n">
        <f aca="false">CHOOSE($G$3,AD207-AE207,AE207-AD207)</f>
        <v>0</v>
      </c>
      <c r="AR207" s="89" t="n">
        <f aca="false">CHOOSE($G$3,AG207-AH207,AH207-AG207)</f>
        <v>0</v>
      </c>
      <c r="AS207" s="103" t="n">
        <f aca="false">AP207+AQ207+AR207</f>
        <v>0</v>
      </c>
      <c r="AT207" s="103"/>
      <c r="AU207" s="90" t="n">
        <f aca="false">AS207+AN207</f>
        <v>0</v>
      </c>
      <c r="AW207" s="90" t="n">
        <f aca="false">AI207+AF207+AC207</f>
        <v>0</v>
      </c>
      <c r="AX207" s="104"/>
    </row>
    <row r="208" customFormat="false" ht="12" hidden="false" customHeight="true" outlineLevel="0" collapsed="false">
      <c r="A208" s="94" t="n">
        <f aca="false">EDATE(A207,1)</f>
        <v>42856</v>
      </c>
      <c r="B208" s="95" t="n">
        <f aca="false">VLOOKUP(MONTH(A208),Volumes,3)</f>
        <v>10000</v>
      </c>
      <c r="C208" s="96"/>
      <c r="D208" s="97" t="n">
        <f aca="false">B208+C208</f>
        <v>10000</v>
      </c>
      <c r="E208" s="84" t="n">
        <f aca="false">IF(X208=0,0,IF(AND(X208=1,$H$3=1),D208*S208,IF($H$3=2,D208,"N/A")))</f>
        <v>0</v>
      </c>
      <c r="F208" s="84" t="n">
        <f aca="false">E208*W208</f>
        <v>0</v>
      </c>
      <c r="G208" s="32" t="n">
        <f aca="false">VLOOKUP($A208,Table,MATCH(G$4,Curves,0))</f>
        <v>4.0375</v>
      </c>
      <c r="H208" s="98" t="n">
        <f aca="false">G208</f>
        <v>4.0375</v>
      </c>
      <c r="I208" s="99" t="n">
        <f aca="false">H208</f>
        <v>4.0375</v>
      </c>
      <c r="J208" s="32" t="n">
        <f aca="false">VLOOKUP($A208,Table,MATCH(J$4,Curves,0))</f>
        <v>0</v>
      </c>
      <c r="K208" s="98" t="n">
        <f aca="false">J208</f>
        <v>0</v>
      </c>
      <c r="L208" s="99" t="n">
        <f aca="false">K208</f>
        <v>0</v>
      </c>
      <c r="M208" s="32" t="n">
        <f aca="false">VLOOKUP($A208,Table,MATCH(M$4,Curves,0))</f>
        <v>0</v>
      </c>
      <c r="N208" s="98" t="n">
        <f aca="false">VLOOKUP($A208,Table,MATCH(N$4,Curves,0))</f>
        <v>0.0225</v>
      </c>
      <c r="O208" s="99" t="n">
        <f aca="false">N208</f>
        <v>0.0225</v>
      </c>
      <c r="P208" s="100"/>
      <c r="Q208" s="99" t="n">
        <f aca="false">O208+L208+I208</f>
        <v>4.06</v>
      </c>
      <c r="R208" s="100"/>
      <c r="S208" s="35" t="n">
        <f aca="false">A209-A208</f>
        <v>31</v>
      </c>
      <c r="T208" s="101" t="n">
        <f aca="false">CHOOSE(F$3,A209+24,A208)</f>
        <v>42911</v>
      </c>
      <c r="U208" s="35" t="n">
        <f aca="false">T208-C$3</f>
        <v>6137</v>
      </c>
      <c r="V208" s="32" t="n">
        <f aca="false">VLOOKUP($A208,Table,MATCH(V$4,Curves,0))</f>
        <v>0.070859002456139</v>
      </c>
      <c r="W208" s="102" t="n">
        <f aca="false">1/(1+CHOOSE(F$3,(V209+($K$3/10000))/2,(V208+($K$3/10000))/2))^(2*U208/365.25)</f>
        <v>0.310372903866275</v>
      </c>
      <c r="X208" s="35" t="n">
        <f aca="false">IF(AND(mthbeg&lt;=A208,mthend&gt;=A208),1,0)</f>
        <v>0</v>
      </c>
      <c r="Y208" s="35" t="n">
        <f aca="false">S208*X208</f>
        <v>0</v>
      </c>
      <c r="AA208" s="89" t="n">
        <f aca="false">F208*G208</f>
        <v>0</v>
      </c>
      <c r="AB208" s="89" t="n">
        <f aca="false">$F208*H208</f>
        <v>0</v>
      </c>
      <c r="AC208" s="89" t="n">
        <f aca="false">$F208*I208</f>
        <v>0</v>
      </c>
      <c r="AD208" s="89" t="n">
        <f aca="false">$F208*J208</f>
        <v>0</v>
      </c>
      <c r="AE208" s="89" t="n">
        <f aca="false">$F208*K208</f>
        <v>0</v>
      </c>
      <c r="AF208" s="89" t="n">
        <f aca="false">$F208*L208</f>
        <v>0</v>
      </c>
      <c r="AG208" s="89" t="n">
        <f aca="false">$F208*M208</f>
        <v>0</v>
      </c>
      <c r="AH208" s="89" t="n">
        <f aca="false">$F208*N208</f>
        <v>0</v>
      </c>
      <c r="AI208" s="89" t="n">
        <f aca="false">F208*O208</f>
        <v>0</v>
      </c>
      <c r="AJ208" s="93"/>
      <c r="AK208" s="89" t="n">
        <f aca="false">CHOOSE($G$3,AB208-AC208,AC208-AB208)</f>
        <v>0</v>
      </c>
      <c r="AL208" s="89" t="n">
        <f aca="false">CHOOSE($G$3,AE208-AF208,AF208-AE208)</f>
        <v>0</v>
      </c>
      <c r="AM208" s="89" t="n">
        <f aca="false">CHOOSE($G$3,AH208-AI208,AI208-AH208)</f>
        <v>0</v>
      </c>
      <c r="AN208" s="103" t="n">
        <f aca="false">SUM(AK208:AM208)</f>
        <v>0</v>
      </c>
      <c r="AP208" s="89" t="n">
        <f aca="false">CHOOSE($G$3,AA208-AB208,AB208-AA208)</f>
        <v>0</v>
      </c>
      <c r="AQ208" s="89" t="n">
        <f aca="false">CHOOSE($G$3,AD208-AE208,AE208-AD208)</f>
        <v>0</v>
      </c>
      <c r="AR208" s="89" t="n">
        <f aca="false">CHOOSE($G$3,AG208-AH208,AH208-AG208)</f>
        <v>0</v>
      </c>
      <c r="AS208" s="103" t="n">
        <f aca="false">AP208+AQ208+AR208</f>
        <v>0</v>
      </c>
      <c r="AT208" s="103"/>
      <c r="AU208" s="90" t="n">
        <f aca="false">AS208+AN208</f>
        <v>0</v>
      </c>
      <c r="AW208" s="90" t="n">
        <f aca="false">AI208+AF208+AC208</f>
        <v>0</v>
      </c>
      <c r="AX208" s="104"/>
    </row>
    <row r="209" customFormat="false" ht="12" hidden="false" customHeight="true" outlineLevel="0" collapsed="false">
      <c r="A209" s="94" t="n">
        <f aca="false">EDATE(A208,1)</f>
        <v>42887</v>
      </c>
      <c r="B209" s="95" t="n">
        <f aca="false">VLOOKUP(MONTH(A209),Volumes,3)</f>
        <v>10000</v>
      </c>
      <c r="C209" s="96"/>
      <c r="D209" s="97" t="n">
        <f aca="false">B209+C209</f>
        <v>10000</v>
      </c>
      <c r="E209" s="84" t="n">
        <f aca="false">IF(X209=0,0,IF(AND(X209=1,$H$3=1),D209*S209,IF($H$3=2,D209,"N/A")))</f>
        <v>0</v>
      </c>
      <c r="F209" s="84" t="n">
        <f aca="false">E209*W209</f>
        <v>0</v>
      </c>
      <c r="G209" s="32" t="n">
        <f aca="false">VLOOKUP($A209,Table,MATCH(G$4,Curves,0))</f>
        <v>4.0375</v>
      </c>
      <c r="H209" s="98" t="n">
        <f aca="false">G209</f>
        <v>4.0375</v>
      </c>
      <c r="I209" s="99" t="n">
        <f aca="false">H209</f>
        <v>4.0375</v>
      </c>
      <c r="J209" s="32" t="n">
        <f aca="false">VLOOKUP($A209,Table,MATCH(J$4,Curves,0))</f>
        <v>0</v>
      </c>
      <c r="K209" s="98" t="n">
        <f aca="false">J209</f>
        <v>0</v>
      </c>
      <c r="L209" s="99" t="n">
        <f aca="false">K209</f>
        <v>0</v>
      </c>
      <c r="M209" s="32" t="n">
        <f aca="false">VLOOKUP($A209,Table,MATCH(M$4,Curves,0))</f>
        <v>0</v>
      </c>
      <c r="N209" s="98" t="n">
        <f aca="false">VLOOKUP($A209,Table,MATCH(N$4,Curves,0))</f>
        <v>0.0225</v>
      </c>
      <c r="O209" s="99" t="n">
        <f aca="false">N209</f>
        <v>0.0225</v>
      </c>
      <c r="P209" s="100"/>
      <c r="Q209" s="99" t="n">
        <f aca="false">O209+L209+I209</f>
        <v>4.06</v>
      </c>
      <c r="R209" s="100"/>
      <c r="S209" s="35" t="n">
        <f aca="false">A210-A209</f>
        <v>30</v>
      </c>
      <c r="T209" s="101" t="n">
        <f aca="false">CHOOSE(F$3,A210+24,A209)</f>
        <v>42941</v>
      </c>
      <c r="U209" s="35" t="n">
        <f aca="false">T209-C$3</f>
        <v>6167</v>
      </c>
      <c r="V209" s="32" t="n">
        <f aca="false">VLOOKUP($A209,Table,MATCH(V$4,Curves,0))</f>
        <v>0.070859002456139</v>
      </c>
      <c r="W209" s="102" t="n">
        <f aca="false">1/(1+CHOOSE(F$3,(V210+($K$3/10000))/2,(V209+($K$3/10000))/2))^(2*U209/365.25)</f>
        <v>0.308602850662493</v>
      </c>
      <c r="X209" s="35" t="n">
        <f aca="false">IF(AND(mthbeg&lt;=A209,mthend&gt;=A209),1,0)</f>
        <v>0</v>
      </c>
      <c r="Y209" s="35" t="n">
        <f aca="false">S209*X209</f>
        <v>0</v>
      </c>
      <c r="AA209" s="89" t="n">
        <f aca="false">F209*G209</f>
        <v>0</v>
      </c>
      <c r="AB209" s="89" t="n">
        <f aca="false">$F209*H209</f>
        <v>0</v>
      </c>
      <c r="AC209" s="89" t="n">
        <f aca="false">$F209*I209</f>
        <v>0</v>
      </c>
      <c r="AD209" s="89" t="n">
        <f aca="false">$F209*J209</f>
        <v>0</v>
      </c>
      <c r="AE209" s="89" t="n">
        <f aca="false">$F209*K209</f>
        <v>0</v>
      </c>
      <c r="AF209" s="89" t="n">
        <f aca="false">$F209*L209</f>
        <v>0</v>
      </c>
      <c r="AG209" s="89" t="n">
        <f aca="false">$F209*M209</f>
        <v>0</v>
      </c>
      <c r="AH209" s="89" t="n">
        <f aca="false">$F209*N209</f>
        <v>0</v>
      </c>
      <c r="AI209" s="89" t="n">
        <f aca="false">F209*O209</f>
        <v>0</v>
      </c>
      <c r="AJ209" s="93"/>
      <c r="AK209" s="89" t="n">
        <f aca="false">CHOOSE($G$3,AB209-AC209,AC209-AB209)</f>
        <v>0</v>
      </c>
      <c r="AL209" s="89" t="n">
        <f aca="false">CHOOSE($G$3,AE209-AF209,AF209-AE209)</f>
        <v>0</v>
      </c>
      <c r="AM209" s="89" t="n">
        <f aca="false">CHOOSE($G$3,AH209-AI209,AI209-AH209)</f>
        <v>0</v>
      </c>
      <c r="AN209" s="103" t="n">
        <f aca="false">SUM(AK209:AM209)</f>
        <v>0</v>
      </c>
      <c r="AP209" s="89" t="n">
        <f aca="false">CHOOSE($G$3,AA209-AB209,AB209-AA209)</f>
        <v>0</v>
      </c>
      <c r="AQ209" s="89" t="n">
        <f aca="false">CHOOSE($G$3,AD209-AE209,AE209-AD209)</f>
        <v>0</v>
      </c>
      <c r="AR209" s="89" t="n">
        <f aca="false">CHOOSE($G$3,AG209-AH209,AH209-AG209)</f>
        <v>0</v>
      </c>
      <c r="AS209" s="103" t="n">
        <f aca="false">AP209+AQ209+AR209</f>
        <v>0</v>
      </c>
      <c r="AT209" s="103"/>
      <c r="AU209" s="90" t="n">
        <f aca="false">AS209+AN209</f>
        <v>0</v>
      </c>
      <c r="AW209" s="90" t="n">
        <f aca="false">AI209+AF209+AC209</f>
        <v>0</v>
      </c>
      <c r="AX209" s="104"/>
    </row>
    <row r="210" customFormat="false" ht="12" hidden="false" customHeight="true" outlineLevel="0" collapsed="false">
      <c r="A210" s="94" t="n">
        <f aca="false">EDATE(A209,1)</f>
        <v>42917</v>
      </c>
      <c r="B210" s="95" t="n">
        <f aca="false">VLOOKUP(MONTH(A210),Volumes,3)</f>
        <v>10000</v>
      </c>
      <c r="C210" s="96"/>
      <c r="D210" s="97" t="n">
        <f aca="false">B210+C210</f>
        <v>10000</v>
      </c>
      <c r="E210" s="84" t="n">
        <f aca="false">IF(X210=0,0,IF(AND(X210=1,$H$3=1),D210*S210,IF($H$3=2,D210,"N/A")))</f>
        <v>0</v>
      </c>
      <c r="F210" s="84" t="n">
        <f aca="false">E210*W210</f>
        <v>0</v>
      </c>
      <c r="G210" s="32" t="n">
        <f aca="false">VLOOKUP($A210,Table,MATCH(G$4,Curves,0))</f>
        <v>4.0375</v>
      </c>
      <c r="H210" s="98" t="n">
        <f aca="false">G210</f>
        <v>4.0375</v>
      </c>
      <c r="I210" s="99" t="n">
        <f aca="false">H210</f>
        <v>4.0375</v>
      </c>
      <c r="J210" s="32" t="n">
        <f aca="false">VLOOKUP($A210,Table,MATCH(J$4,Curves,0))</f>
        <v>0</v>
      </c>
      <c r="K210" s="98" t="n">
        <f aca="false">J210</f>
        <v>0</v>
      </c>
      <c r="L210" s="99" t="n">
        <f aca="false">K210</f>
        <v>0</v>
      </c>
      <c r="M210" s="32" t="n">
        <f aca="false">VLOOKUP($A210,Table,MATCH(M$4,Curves,0))</f>
        <v>0</v>
      </c>
      <c r="N210" s="98" t="n">
        <f aca="false">VLOOKUP($A210,Table,MATCH(N$4,Curves,0))</f>
        <v>0.0225</v>
      </c>
      <c r="O210" s="99" t="n">
        <f aca="false">N210</f>
        <v>0.0225</v>
      </c>
      <c r="P210" s="100"/>
      <c r="Q210" s="99" t="n">
        <f aca="false">O210+L210+I210</f>
        <v>4.06</v>
      </c>
      <c r="R210" s="100"/>
      <c r="S210" s="35" t="n">
        <f aca="false">A211-A210</f>
        <v>31</v>
      </c>
      <c r="T210" s="101" t="n">
        <f aca="false">CHOOSE(F$3,A211+24,A210)</f>
        <v>42972</v>
      </c>
      <c r="U210" s="35" t="n">
        <f aca="false">T210-C$3</f>
        <v>6198</v>
      </c>
      <c r="V210" s="32" t="n">
        <f aca="false">VLOOKUP($A210,Table,MATCH(V$4,Curves,0))</f>
        <v>0.070859002456139</v>
      </c>
      <c r="W210" s="102" t="n">
        <f aca="false">1/(1+CHOOSE(F$3,(V211+($K$3/10000))/2,(V210+($K$3/10000))/2))^(2*U210/365.25)</f>
        <v>0.306784399943764</v>
      </c>
      <c r="X210" s="35" t="n">
        <f aca="false">IF(AND(mthbeg&lt;=A210,mthend&gt;=A210),1,0)</f>
        <v>0</v>
      </c>
      <c r="Y210" s="35" t="n">
        <f aca="false">S210*X210</f>
        <v>0</v>
      </c>
      <c r="AA210" s="89" t="n">
        <f aca="false">F210*G210</f>
        <v>0</v>
      </c>
      <c r="AB210" s="89" t="n">
        <f aca="false">$F210*H210</f>
        <v>0</v>
      </c>
      <c r="AC210" s="89" t="n">
        <f aca="false">$F210*I210</f>
        <v>0</v>
      </c>
      <c r="AD210" s="89" t="n">
        <f aca="false">$F210*J210</f>
        <v>0</v>
      </c>
      <c r="AE210" s="89" t="n">
        <f aca="false">$F210*K210</f>
        <v>0</v>
      </c>
      <c r="AF210" s="89" t="n">
        <f aca="false">$F210*L210</f>
        <v>0</v>
      </c>
      <c r="AG210" s="89" t="n">
        <f aca="false">$F210*M210</f>
        <v>0</v>
      </c>
      <c r="AH210" s="89" t="n">
        <f aca="false">$F210*N210</f>
        <v>0</v>
      </c>
      <c r="AI210" s="89" t="n">
        <f aca="false">F210*O210</f>
        <v>0</v>
      </c>
      <c r="AJ210" s="93"/>
      <c r="AK210" s="89" t="n">
        <f aca="false">CHOOSE($G$3,AB210-AC210,AC210-AB210)</f>
        <v>0</v>
      </c>
      <c r="AL210" s="89" t="n">
        <f aca="false">CHOOSE($G$3,AE210-AF210,AF210-AE210)</f>
        <v>0</v>
      </c>
      <c r="AM210" s="89" t="n">
        <f aca="false">CHOOSE($G$3,AH210-AI210,AI210-AH210)</f>
        <v>0</v>
      </c>
      <c r="AN210" s="103" t="n">
        <f aca="false">SUM(AK210:AM210)</f>
        <v>0</v>
      </c>
      <c r="AP210" s="89" t="n">
        <f aca="false">CHOOSE($G$3,AA210-AB210,AB210-AA210)</f>
        <v>0</v>
      </c>
      <c r="AQ210" s="89" t="n">
        <f aca="false">CHOOSE($G$3,AD210-AE210,AE210-AD210)</f>
        <v>0</v>
      </c>
      <c r="AR210" s="89" t="n">
        <f aca="false">CHOOSE($G$3,AG210-AH210,AH210-AG210)</f>
        <v>0</v>
      </c>
      <c r="AS210" s="103" t="n">
        <f aca="false">AP210+AQ210+AR210</f>
        <v>0</v>
      </c>
      <c r="AT210" s="103"/>
      <c r="AU210" s="90" t="n">
        <f aca="false">AS210+AN210</f>
        <v>0</v>
      </c>
      <c r="AW210" s="90" t="n">
        <f aca="false">AI210+AF210+AC210</f>
        <v>0</v>
      </c>
      <c r="AX210" s="104"/>
    </row>
    <row r="211" customFormat="false" ht="12" hidden="false" customHeight="true" outlineLevel="0" collapsed="false">
      <c r="A211" s="94" t="n">
        <f aca="false">EDATE(A210,1)</f>
        <v>42948</v>
      </c>
      <c r="B211" s="95" t="n">
        <f aca="false">VLOOKUP(MONTH(A211),Volumes,3)</f>
        <v>10000</v>
      </c>
      <c r="C211" s="96"/>
      <c r="D211" s="97" t="n">
        <f aca="false">B211+C211</f>
        <v>10000</v>
      </c>
      <c r="E211" s="84" t="n">
        <f aca="false">IF(X211=0,0,IF(AND(X211=1,$H$3=1),D211*S211,IF($H$3=2,D211,"N/A")))</f>
        <v>0</v>
      </c>
      <c r="F211" s="84" t="n">
        <f aca="false">E211*W211</f>
        <v>0</v>
      </c>
      <c r="G211" s="32" t="n">
        <f aca="false">VLOOKUP($A211,Table,MATCH(G$4,Curves,0))</f>
        <v>4.0375</v>
      </c>
      <c r="H211" s="98" t="n">
        <f aca="false">G211</f>
        <v>4.0375</v>
      </c>
      <c r="I211" s="99" t="n">
        <f aca="false">H211</f>
        <v>4.0375</v>
      </c>
      <c r="J211" s="32" t="n">
        <f aca="false">VLOOKUP($A211,Table,MATCH(J$4,Curves,0))</f>
        <v>0</v>
      </c>
      <c r="K211" s="98" t="n">
        <f aca="false">J211</f>
        <v>0</v>
      </c>
      <c r="L211" s="99" t="n">
        <f aca="false">K211</f>
        <v>0</v>
      </c>
      <c r="M211" s="32" t="n">
        <f aca="false">VLOOKUP($A211,Table,MATCH(M$4,Curves,0))</f>
        <v>0</v>
      </c>
      <c r="N211" s="98" t="n">
        <f aca="false">VLOOKUP($A211,Table,MATCH(N$4,Curves,0))</f>
        <v>0.0225</v>
      </c>
      <c r="O211" s="99" t="n">
        <f aca="false">N211</f>
        <v>0.0225</v>
      </c>
      <c r="P211" s="100"/>
      <c r="Q211" s="99" t="n">
        <f aca="false">O211+L211+I211</f>
        <v>4.06</v>
      </c>
      <c r="R211" s="100"/>
      <c r="S211" s="35" t="n">
        <f aca="false">A212-A211</f>
        <v>31</v>
      </c>
      <c r="T211" s="101" t="n">
        <f aca="false">CHOOSE(F$3,A212+24,A211)</f>
        <v>43003</v>
      </c>
      <c r="U211" s="35" t="n">
        <f aca="false">T211-C$3</f>
        <v>6229</v>
      </c>
      <c r="V211" s="32" t="n">
        <f aca="false">VLOOKUP($A211,Table,MATCH(V$4,Curves,0))</f>
        <v>0.070859002456139</v>
      </c>
      <c r="W211" s="102" t="n">
        <f aca="false">1/(1+CHOOSE(F$3,(V212+($K$3/10000))/2,(V211+($K$3/10000))/2))^(2*U211/365.25)</f>
        <v>0.304976664495518</v>
      </c>
      <c r="X211" s="35" t="n">
        <f aca="false">IF(AND(mthbeg&lt;=A211,mthend&gt;=A211),1,0)</f>
        <v>0</v>
      </c>
      <c r="Y211" s="35" t="n">
        <f aca="false">S211*X211</f>
        <v>0</v>
      </c>
      <c r="AA211" s="89" t="n">
        <f aca="false">F211*G211</f>
        <v>0</v>
      </c>
      <c r="AB211" s="89" t="n">
        <f aca="false">$F211*H211</f>
        <v>0</v>
      </c>
      <c r="AC211" s="89" t="n">
        <f aca="false">$F211*I211</f>
        <v>0</v>
      </c>
      <c r="AD211" s="89" t="n">
        <f aca="false">$F211*J211</f>
        <v>0</v>
      </c>
      <c r="AE211" s="89" t="n">
        <f aca="false">$F211*K211</f>
        <v>0</v>
      </c>
      <c r="AF211" s="89" t="n">
        <f aca="false">$F211*L211</f>
        <v>0</v>
      </c>
      <c r="AG211" s="89" t="n">
        <f aca="false">$F211*M211</f>
        <v>0</v>
      </c>
      <c r="AH211" s="89" t="n">
        <f aca="false">$F211*N211</f>
        <v>0</v>
      </c>
      <c r="AI211" s="89" t="n">
        <f aca="false">F211*O211</f>
        <v>0</v>
      </c>
      <c r="AJ211" s="93"/>
      <c r="AK211" s="89" t="n">
        <f aca="false">CHOOSE($G$3,AB211-AC211,AC211-AB211)</f>
        <v>0</v>
      </c>
      <c r="AL211" s="89" t="n">
        <f aca="false">CHOOSE($G$3,AE211-AF211,AF211-AE211)</f>
        <v>0</v>
      </c>
      <c r="AM211" s="89" t="n">
        <f aca="false">CHOOSE($G$3,AH211-AI211,AI211-AH211)</f>
        <v>0</v>
      </c>
      <c r="AN211" s="103" t="n">
        <f aca="false">SUM(AK211:AM211)</f>
        <v>0</v>
      </c>
      <c r="AP211" s="89" t="n">
        <f aca="false">CHOOSE($G$3,AA211-AB211,AB211-AA211)</f>
        <v>0</v>
      </c>
      <c r="AQ211" s="89" t="n">
        <f aca="false">CHOOSE($G$3,AD211-AE211,AE211-AD211)</f>
        <v>0</v>
      </c>
      <c r="AR211" s="89" t="n">
        <f aca="false">CHOOSE($G$3,AG211-AH211,AH211-AG211)</f>
        <v>0</v>
      </c>
      <c r="AS211" s="103" t="n">
        <f aca="false">AP211+AQ211+AR211</f>
        <v>0</v>
      </c>
      <c r="AT211" s="103"/>
      <c r="AU211" s="90" t="n">
        <f aca="false">AS211+AN211</f>
        <v>0</v>
      </c>
      <c r="AW211" s="90" t="n">
        <f aca="false">AI211+AF211+AC211</f>
        <v>0</v>
      </c>
      <c r="AX211" s="104"/>
    </row>
    <row r="212" customFormat="false" ht="12" hidden="false" customHeight="true" outlineLevel="0" collapsed="false">
      <c r="A212" s="94" t="n">
        <f aca="false">EDATE(A211,1)</f>
        <v>42979</v>
      </c>
      <c r="B212" s="95" t="n">
        <f aca="false">VLOOKUP(MONTH(A212),Volumes,3)</f>
        <v>10000</v>
      </c>
      <c r="C212" s="96"/>
      <c r="D212" s="97" t="n">
        <f aca="false">B212+C212</f>
        <v>10000</v>
      </c>
      <c r="E212" s="84" t="n">
        <f aca="false">IF(X212=0,0,IF(AND(X212=1,$H$3=1),D212*S212,IF($H$3=2,D212,"N/A")))</f>
        <v>0</v>
      </c>
      <c r="F212" s="84" t="n">
        <f aca="false">E212*W212</f>
        <v>0</v>
      </c>
      <c r="G212" s="32" t="n">
        <f aca="false">VLOOKUP($A212,Table,MATCH(G$4,Curves,0))</f>
        <v>4.0375</v>
      </c>
      <c r="H212" s="98" t="n">
        <f aca="false">G212</f>
        <v>4.0375</v>
      </c>
      <c r="I212" s="99" t="n">
        <f aca="false">H212</f>
        <v>4.0375</v>
      </c>
      <c r="J212" s="32" t="n">
        <f aca="false">VLOOKUP($A212,Table,MATCH(J$4,Curves,0))</f>
        <v>0</v>
      </c>
      <c r="K212" s="98" t="n">
        <f aca="false">J212</f>
        <v>0</v>
      </c>
      <c r="L212" s="99" t="n">
        <f aca="false">K212</f>
        <v>0</v>
      </c>
      <c r="M212" s="32" t="n">
        <f aca="false">VLOOKUP($A212,Table,MATCH(M$4,Curves,0))</f>
        <v>0</v>
      </c>
      <c r="N212" s="98" t="n">
        <f aca="false">VLOOKUP($A212,Table,MATCH(N$4,Curves,0))</f>
        <v>0.0225</v>
      </c>
      <c r="O212" s="99" t="n">
        <f aca="false">N212</f>
        <v>0.0225</v>
      </c>
      <c r="P212" s="100"/>
      <c r="Q212" s="99" t="n">
        <f aca="false">O212+L212+I212</f>
        <v>4.06</v>
      </c>
      <c r="R212" s="100"/>
      <c r="S212" s="35" t="n">
        <f aca="false">A213-A212</f>
        <v>30</v>
      </c>
      <c r="T212" s="101" t="n">
        <f aca="false">CHOOSE(F$3,A213+24,A212)</f>
        <v>43033</v>
      </c>
      <c r="U212" s="35" t="n">
        <f aca="false">T212-C$3</f>
        <v>6259</v>
      </c>
      <c r="V212" s="32" t="n">
        <f aca="false">VLOOKUP($A212,Table,MATCH(V$4,Curves,0))</f>
        <v>0.070859002456139</v>
      </c>
      <c r="W212" s="102" t="n">
        <f aca="false">1/(1+CHOOSE(F$3,(V213+($K$3/10000))/2,(V212+($K$3/10000))/2))^(2*U212/365.25)</f>
        <v>0.303237385984589</v>
      </c>
      <c r="X212" s="35" t="n">
        <f aca="false">IF(AND(mthbeg&lt;=A212,mthend&gt;=A212),1,0)</f>
        <v>0</v>
      </c>
      <c r="Y212" s="35" t="n">
        <f aca="false">S212*X212</f>
        <v>0</v>
      </c>
      <c r="AA212" s="89" t="n">
        <f aca="false">F212*G212</f>
        <v>0</v>
      </c>
      <c r="AB212" s="89" t="n">
        <f aca="false">$F212*H212</f>
        <v>0</v>
      </c>
      <c r="AC212" s="89" t="n">
        <f aca="false">$F212*I212</f>
        <v>0</v>
      </c>
      <c r="AD212" s="89" t="n">
        <f aca="false">$F212*J212</f>
        <v>0</v>
      </c>
      <c r="AE212" s="89" t="n">
        <f aca="false">$F212*K212</f>
        <v>0</v>
      </c>
      <c r="AF212" s="89" t="n">
        <f aca="false">$F212*L212</f>
        <v>0</v>
      </c>
      <c r="AG212" s="89" t="n">
        <f aca="false">$F212*M212</f>
        <v>0</v>
      </c>
      <c r="AH212" s="89" t="n">
        <f aca="false">$F212*N212</f>
        <v>0</v>
      </c>
      <c r="AI212" s="89" t="n">
        <f aca="false">F212*O212</f>
        <v>0</v>
      </c>
      <c r="AJ212" s="93"/>
      <c r="AK212" s="89" t="n">
        <f aca="false">CHOOSE($G$3,AB212-AC212,AC212-AB212)</f>
        <v>0</v>
      </c>
      <c r="AL212" s="89" t="n">
        <f aca="false">CHOOSE($G$3,AE212-AF212,AF212-AE212)</f>
        <v>0</v>
      </c>
      <c r="AM212" s="89" t="n">
        <f aca="false">CHOOSE($G$3,AH212-AI212,AI212-AH212)</f>
        <v>0</v>
      </c>
      <c r="AN212" s="103" t="n">
        <f aca="false">SUM(AK212:AM212)</f>
        <v>0</v>
      </c>
      <c r="AP212" s="89" t="n">
        <f aca="false">CHOOSE($G$3,AA212-AB212,AB212-AA212)</f>
        <v>0</v>
      </c>
      <c r="AQ212" s="89" t="n">
        <f aca="false">CHOOSE($G$3,AD212-AE212,AE212-AD212)</f>
        <v>0</v>
      </c>
      <c r="AR212" s="89" t="n">
        <f aca="false">CHOOSE($G$3,AG212-AH212,AH212-AG212)</f>
        <v>0</v>
      </c>
      <c r="AS212" s="103" t="n">
        <f aca="false">AP212+AQ212+AR212</f>
        <v>0</v>
      </c>
      <c r="AT212" s="103"/>
      <c r="AU212" s="90" t="n">
        <f aca="false">AS212+AN212</f>
        <v>0</v>
      </c>
      <c r="AW212" s="90" t="n">
        <f aca="false">AI212+AF212+AC212</f>
        <v>0</v>
      </c>
      <c r="AX212" s="104"/>
    </row>
    <row r="213" customFormat="false" ht="12" hidden="false" customHeight="true" outlineLevel="0" collapsed="false">
      <c r="A213" s="94" t="n">
        <f aca="false">EDATE(A212,1)</f>
        <v>43009</v>
      </c>
      <c r="B213" s="95" t="n">
        <f aca="false">VLOOKUP(MONTH(A213),Volumes,3)</f>
        <v>10000</v>
      </c>
      <c r="C213" s="96"/>
      <c r="D213" s="97" t="n">
        <f aca="false">B213+C213</f>
        <v>10000</v>
      </c>
      <c r="E213" s="84" t="n">
        <f aca="false">IF(X213=0,0,IF(AND(X213=1,$H$3=1),D213*S213,IF($H$3=2,D213,"N/A")))</f>
        <v>0</v>
      </c>
      <c r="F213" s="84" t="n">
        <f aca="false">E213*W213</f>
        <v>0</v>
      </c>
      <c r="G213" s="32" t="n">
        <f aca="false">VLOOKUP($A213,Table,MATCH(G$4,Curves,0))</f>
        <v>4.0375</v>
      </c>
      <c r="H213" s="98" t="n">
        <f aca="false">G213</f>
        <v>4.0375</v>
      </c>
      <c r="I213" s="99" t="n">
        <f aca="false">H213</f>
        <v>4.0375</v>
      </c>
      <c r="J213" s="32" t="n">
        <f aca="false">VLOOKUP($A213,Table,MATCH(J$4,Curves,0))</f>
        <v>0</v>
      </c>
      <c r="K213" s="98" t="n">
        <f aca="false">J213</f>
        <v>0</v>
      </c>
      <c r="L213" s="99" t="n">
        <f aca="false">K213</f>
        <v>0</v>
      </c>
      <c r="M213" s="32" t="n">
        <f aca="false">VLOOKUP($A213,Table,MATCH(M$4,Curves,0))</f>
        <v>0</v>
      </c>
      <c r="N213" s="98" t="n">
        <f aca="false">VLOOKUP($A213,Table,MATCH(N$4,Curves,0))</f>
        <v>0.0225</v>
      </c>
      <c r="O213" s="99" t="n">
        <f aca="false">N213</f>
        <v>0.0225</v>
      </c>
      <c r="P213" s="100"/>
      <c r="Q213" s="99" t="n">
        <f aca="false">O213+L213+I213</f>
        <v>4.06</v>
      </c>
      <c r="R213" s="100"/>
      <c r="S213" s="35" t="n">
        <f aca="false">A214-A213</f>
        <v>31</v>
      </c>
      <c r="T213" s="101" t="n">
        <f aca="false">CHOOSE(F$3,A214+24,A213)</f>
        <v>43064</v>
      </c>
      <c r="U213" s="35" t="n">
        <f aca="false">T213-C$3</f>
        <v>6290</v>
      </c>
      <c r="V213" s="32" t="n">
        <f aca="false">VLOOKUP($A213,Table,MATCH(V$4,Curves,0))</f>
        <v>0.070859002456139</v>
      </c>
      <c r="W213" s="102" t="n">
        <f aca="false">1/(1+CHOOSE(F$3,(V214+($K$3/10000))/2,(V213+($K$3/10000))/2))^(2*U213/365.25)</f>
        <v>0.301450551412889</v>
      </c>
      <c r="X213" s="35" t="n">
        <f aca="false">IF(AND(mthbeg&lt;=A213,mthend&gt;=A213),1,0)</f>
        <v>0</v>
      </c>
      <c r="Y213" s="35" t="n">
        <f aca="false">S213*X213</f>
        <v>0</v>
      </c>
      <c r="AA213" s="89" t="n">
        <f aca="false">F213*G213</f>
        <v>0</v>
      </c>
      <c r="AB213" s="89" t="n">
        <f aca="false">$F213*H213</f>
        <v>0</v>
      </c>
      <c r="AC213" s="89" t="n">
        <f aca="false">$F213*I213</f>
        <v>0</v>
      </c>
      <c r="AD213" s="89" t="n">
        <f aca="false">$F213*J213</f>
        <v>0</v>
      </c>
      <c r="AE213" s="89" t="n">
        <f aca="false">$F213*K213</f>
        <v>0</v>
      </c>
      <c r="AF213" s="89" t="n">
        <f aca="false">$F213*L213</f>
        <v>0</v>
      </c>
      <c r="AG213" s="89" t="n">
        <f aca="false">$F213*M213</f>
        <v>0</v>
      </c>
      <c r="AH213" s="89" t="n">
        <f aca="false">$F213*N213</f>
        <v>0</v>
      </c>
      <c r="AI213" s="89" t="n">
        <f aca="false">F213*O213</f>
        <v>0</v>
      </c>
      <c r="AJ213" s="93"/>
      <c r="AK213" s="89" t="n">
        <f aca="false">CHOOSE($G$3,AB213-AC213,AC213-AB213)</f>
        <v>0</v>
      </c>
      <c r="AL213" s="89" t="n">
        <f aca="false">CHOOSE($G$3,AE213-AF213,AF213-AE213)</f>
        <v>0</v>
      </c>
      <c r="AM213" s="89" t="n">
        <f aca="false">CHOOSE($G$3,AH213-AI213,AI213-AH213)</f>
        <v>0</v>
      </c>
      <c r="AN213" s="103" t="n">
        <f aca="false">SUM(AK213:AM213)</f>
        <v>0</v>
      </c>
      <c r="AP213" s="89" t="n">
        <f aca="false">CHOOSE($G$3,AA213-AB213,AB213-AA213)</f>
        <v>0</v>
      </c>
      <c r="AQ213" s="89" t="n">
        <f aca="false">CHOOSE($G$3,AD213-AE213,AE213-AD213)</f>
        <v>0</v>
      </c>
      <c r="AR213" s="89" t="n">
        <f aca="false">CHOOSE($G$3,AG213-AH213,AH213-AG213)</f>
        <v>0</v>
      </c>
      <c r="AS213" s="103" t="n">
        <f aca="false">AP213+AQ213+AR213</f>
        <v>0</v>
      </c>
      <c r="AT213" s="103"/>
      <c r="AU213" s="90" t="n">
        <f aca="false">AS213+AN213</f>
        <v>0</v>
      </c>
      <c r="AW213" s="90" t="n">
        <f aca="false">AI213+AF213+AC213</f>
        <v>0</v>
      </c>
      <c r="AX213" s="104"/>
    </row>
    <row r="214" customFormat="false" ht="12" hidden="false" customHeight="true" outlineLevel="0" collapsed="false">
      <c r="A214" s="94" t="n">
        <f aca="false">EDATE(A213,1)</f>
        <v>43040</v>
      </c>
      <c r="B214" s="95" t="n">
        <f aca="false">VLOOKUP(MONTH(A214),Volumes,3)</f>
        <v>10000</v>
      </c>
      <c r="C214" s="96"/>
      <c r="D214" s="97" t="n">
        <f aca="false">B214+C214</f>
        <v>10000</v>
      </c>
      <c r="E214" s="84" t="n">
        <f aca="false">IF(X214=0,0,IF(AND(X214=1,$H$3=1),D214*S214,IF($H$3=2,D214,"N/A")))</f>
        <v>0</v>
      </c>
      <c r="F214" s="84" t="n">
        <f aca="false">E214*W214</f>
        <v>0</v>
      </c>
      <c r="G214" s="32" t="n">
        <f aca="false">VLOOKUP($A214,Table,MATCH(G$4,Curves,0))</f>
        <v>4.0375</v>
      </c>
      <c r="H214" s="98" t="n">
        <f aca="false">G214</f>
        <v>4.0375</v>
      </c>
      <c r="I214" s="99" t="n">
        <f aca="false">H214</f>
        <v>4.0375</v>
      </c>
      <c r="J214" s="32" t="n">
        <f aca="false">VLOOKUP($A214,Table,MATCH(J$4,Curves,0))</f>
        <v>0</v>
      </c>
      <c r="K214" s="98" t="n">
        <f aca="false">J214</f>
        <v>0</v>
      </c>
      <c r="L214" s="99" t="n">
        <f aca="false">K214</f>
        <v>0</v>
      </c>
      <c r="M214" s="32" t="n">
        <f aca="false">VLOOKUP($A214,Table,MATCH(M$4,Curves,0))</f>
        <v>0</v>
      </c>
      <c r="N214" s="98" t="n">
        <f aca="false">VLOOKUP($A214,Table,MATCH(N$4,Curves,0))</f>
        <v>0.0225</v>
      </c>
      <c r="O214" s="99" t="n">
        <f aca="false">N214</f>
        <v>0.0225</v>
      </c>
      <c r="P214" s="100"/>
      <c r="Q214" s="99" t="n">
        <f aca="false">O214+L214+I214</f>
        <v>4.06</v>
      </c>
      <c r="R214" s="100"/>
      <c r="S214" s="35" t="n">
        <f aca="false">A215-A214</f>
        <v>30</v>
      </c>
      <c r="T214" s="101" t="n">
        <f aca="false">CHOOSE(F$3,A215+24,A214)</f>
        <v>43094</v>
      </c>
      <c r="U214" s="35" t="n">
        <f aca="false">T214-C$3</f>
        <v>6320</v>
      </c>
      <c r="V214" s="32" t="n">
        <f aca="false">VLOOKUP($A214,Table,MATCH(V$4,Curves,0))</f>
        <v>0.070859002456139</v>
      </c>
      <c r="W214" s="102" t="n">
        <f aca="false">1/(1+CHOOSE(F$3,(V215+($K$3/10000))/2,(V214+($K$3/10000))/2))^(2*U214/365.25)</f>
        <v>0.299731382285483</v>
      </c>
      <c r="X214" s="35" t="n">
        <f aca="false">IF(AND(mthbeg&lt;=A214,mthend&gt;=A214),1,0)</f>
        <v>0</v>
      </c>
      <c r="Y214" s="35" t="n">
        <f aca="false">S214*X214</f>
        <v>0</v>
      </c>
      <c r="AA214" s="89" t="n">
        <f aca="false">F214*G214</f>
        <v>0</v>
      </c>
      <c r="AB214" s="89" t="n">
        <f aca="false">$F214*H214</f>
        <v>0</v>
      </c>
      <c r="AC214" s="89" t="n">
        <f aca="false">$F214*I214</f>
        <v>0</v>
      </c>
      <c r="AD214" s="89" t="n">
        <f aca="false">$F214*J214</f>
        <v>0</v>
      </c>
      <c r="AE214" s="89" t="n">
        <f aca="false">$F214*K214</f>
        <v>0</v>
      </c>
      <c r="AF214" s="89" t="n">
        <f aca="false">$F214*L214</f>
        <v>0</v>
      </c>
      <c r="AG214" s="89" t="n">
        <f aca="false">$F214*M214</f>
        <v>0</v>
      </c>
      <c r="AH214" s="89" t="n">
        <f aca="false">$F214*N214</f>
        <v>0</v>
      </c>
      <c r="AI214" s="89" t="n">
        <f aca="false">F214*O214</f>
        <v>0</v>
      </c>
      <c r="AJ214" s="93"/>
      <c r="AK214" s="89" t="n">
        <f aca="false">CHOOSE($G$3,AB214-AC214,AC214-AB214)</f>
        <v>0</v>
      </c>
      <c r="AL214" s="89" t="n">
        <f aca="false">CHOOSE($G$3,AE214-AF214,AF214-AE214)</f>
        <v>0</v>
      </c>
      <c r="AM214" s="89" t="n">
        <f aca="false">CHOOSE($G$3,AH214-AI214,AI214-AH214)</f>
        <v>0</v>
      </c>
      <c r="AN214" s="103" t="n">
        <f aca="false">SUM(AK214:AM214)</f>
        <v>0</v>
      </c>
      <c r="AP214" s="89" t="n">
        <f aca="false">CHOOSE($G$3,AA214-AB214,AB214-AA214)</f>
        <v>0</v>
      </c>
      <c r="AQ214" s="89" t="n">
        <f aca="false">CHOOSE($G$3,AD214-AE214,AE214-AD214)</f>
        <v>0</v>
      </c>
      <c r="AR214" s="89" t="n">
        <f aca="false">CHOOSE($G$3,AG214-AH214,AH214-AG214)</f>
        <v>0</v>
      </c>
      <c r="AS214" s="103" t="n">
        <f aca="false">AP214+AQ214+AR214</f>
        <v>0</v>
      </c>
      <c r="AT214" s="103"/>
      <c r="AU214" s="90" t="n">
        <f aca="false">AS214+AN214</f>
        <v>0</v>
      </c>
      <c r="AW214" s="90" t="n">
        <f aca="false">AI214+AF214+AC214</f>
        <v>0</v>
      </c>
      <c r="AX214" s="104"/>
    </row>
    <row r="215" customFormat="false" ht="12" hidden="false" customHeight="true" outlineLevel="0" collapsed="false">
      <c r="A215" s="94" t="n">
        <f aca="false">EDATE(A214,1)</f>
        <v>43070</v>
      </c>
      <c r="B215" s="95" t="n">
        <f aca="false">VLOOKUP(MONTH(A215),Volumes,3)</f>
        <v>10000</v>
      </c>
      <c r="C215" s="96"/>
      <c r="D215" s="97" t="n">
        <f aca="false">B215+C215</f>
        <v>10000</v>
      </c>
      <c r="E215" s="84" t="n">
        <f aca="false">IF(X215=0,0,IF(AND(X215=1,$H$3=1),D215*S215,IF($H$3=2,D215,"N/A")))</f>
        <v>0</v>
      </c>
      <c r="F215" s="84" t="n">
        <f aca="false">E215*W215</f>
        <v>0</v>
      </c>
      <c r="G215" s="32" t="n">
        <f aca="false">VLOOKUP($A215,Table,MATCH(G$4,Curves,0))</f>
        <v>4.0375</v>
      </c>
      <c r="H215" s="98" t="n">
        <f aca="false">G215</f>
        <v>4.0375</v>
      </c>
      <c r="I215" s="99" t="n">
        <f aca="false">H215</f>
        <v>4.0375</v>
      </c>
      <c r="J215" s="32" t="n">
        <f aca="false">VLOOKUP($A215,Table,MATCH(J$4,Curves,0))</f>
        <v>0</v>
      </c>
      <c r="K215" s="98" t="n">
        <f aca="false">J215</f>
        <v>0</v>
      </c>
      <c r="L215" s="99" t="n">
        <f aca="false">K215</f>
        <v>0</v>
      </c>
      <c r="M215" s="32" t="n">
        <f aca="false">VLOOKUP($A215,Table,MATCH(M$4,Curves,0))</f>
        <v>0</v>
      </c>
      <c r="N215" s="98" t="n">
        <f aca="false">VLOOKUP($A215,Table,MATCH(N$4,Curves,0))</f>
        <v>0.0225</v>
      </c>
      <c r="O215" s="99" t="n">
        <f aca="false">N215</f>
        <v>0.0225</v>
      </c>
      <c r="P215" s="100"/>
      <c r="Q215" s="99" t="n">
        <f aca="false">O215+L215+I215</f>
        <v>4.06</v>
      </c>
      <c r="R215" s="100"/>
      <c r="S215" s="35" t="n">
        <f aca="false">A216-A215</f>
        <v>31</v>
      </c>
      <c r="T215" s="101" t="n">
        <f aca="false">CHOOSE(F$3,A216+24,A215)</f>
        <v>43125</v>
      </c>
      <c r="U215" s="35" t="n">
        <f aca="false">T215-C$3</f>
        <v>6351</v>
      </c>
      <c r="V215" s="32" t="n">
        <f aca="false">VLOOKUP($A215,Table,MATCH(V$4,Curves,0))</f>
        <v>0.070859002456139</v>
      </c>
      <c r="W215" s="102" t="n">
        <f aca="false">1/(1+CHOOSE(F$3,(V216+($K$3/10000))/2,(V215+($K$3/10000))/2))^(2*U215/365.25)</f>
        <v>0.297965206936251</v>
      </c>
      <c r="X215" s="35" t="n">
        <f aca="false">IF(AND(mthbeg&lt;=A215,mthend&gt;=A215),1,0)</f>
        <v>0</v>
      </c>
      <c r="Y215" s="35" t="n">
        <f aca="false">S215*X215</f>
        <v>0</v>
      </c>
      <c r="AA215" s="89" t="n">
        <f aca="false">F215*G215</f>
        <v>0</v>
      </c>
      <c r="AB215" s="89" t="n">
        <f aca="false">$F215*H215</f>
        <v>0</v>
      </c>
      <c r="AC215" s="89" t="n">
        <f aca="false">$F215*I215</f>
        <v>0</v>
      </c>
      <c r="AD215" s="89" t="n">
        <f aca="false">$F215*J215</f>
        <v>0</v>
      </c>
      <c r="AE215" s="89" t="n">
        <f aca="false">$F215*K215</f>
        <v>0</v>
      </c>
      <c r="AF215" s="89" t="n">
        <f aca="false">$F215*L215</f>
        <v>0</v>
      </c>
      <c r="AG215" s="89" t="n">
        <f aca="false">$F215*M215</f>
        <v>0</v>
      </c>
      <c r="AH215" s="89" t="n">
        <f aca="false">$F215*N215</f>
        <v>0</v>
      </c>
      <c r="AI215" s="89" t="n">
        <f aca="false">F215*O215</f>
        <v>0</v>
      </c>
      <c r="AJ215" s="93"/>
      <c r="AK215" s="89" t="n">
        <f aca="false">CHOOSE($G$3,AB215-AC215,AC215-AB215)</f>
        <v>0</v>
      </c>
      <c r="AL215" s="89" t="n">
        <f aca="false">CHOOSE($G$3,AE215-AF215,AF215-AE215)</f>
        <v>0</v>
      </c>
      <c r="AM215" s="89" t="n">
        <f aca="false">CHOOSE($G$3,AH215-AI215,AI215-AH215)</f>
        <v>0</v>
      </c>
      <c r="AN215" s="103" t="n">
        <f aca="false">SUM(AK215:AM215)</f>
        <v>0</v>
      </c>
      <c r="AP215" s="89" t="n">
        <f aca="false">CHOOSE($G$3,AA215-AB215,AB215-AA215)</f>
        <v>0</v>
      </c>
      <c r="AQ215" s="89" t="n">
        <f aca="false">CHOOSE($G$3,AD215-AE215,AE215-AD215)</f>
        <v>0</v>
      </c>
      <c r="AR215" s="89" t="n">
        <f aca="false">CHOOSE($G$3,AG215-AH215,AH215-AG215)</f>
        <v>0</v>
      </c>
      <c r="AS215" s="103" t="n">
        <f aca="false">AP215+AQ215+AR215</f>
        <v>0</v>
      </c>
      <c r="AT215" s="103"/>
      <c r="AU215" s="90" t="n">
        <f aca="false">AS215+AN215</f>
        <v>0</v>
      </c>
      <c r="AW215" s="90" t="n">
        <f aca="false">AI215+AF215+AC215</f>
        <v>0</v>
      </c>
      <c r="AX215" s="104"/>
    </row>
    <row r="216" customFormat="false" ht="12" hidden="false" customHeight="true" outlineLevel="0" collapsed="false">
      <c r="A216" s="94" t="n">
        <f aca="false">EDATE(A215,1)</f>
        <v>43101</v>
      </c>
      <c r="B216" s="95" t="n">
        <f aca="false">VLOOKUP(MONTH(A216),Volumes,3)</f>
        <v>10000</v>
      </c>
      <c r="C216" s="96"/>
      <c r="D216" s="97" t="n">
        <f aca="false">B216+C216</f>
        <v>10000</v>
      </c>
      <c r="E216" s="84" t="n">
        <f aca="false">IF(X216=0,0,IF(AND(X216=1,$H$3=1),D216*S216,IF($H$3=2,D216,"N/A")))</f>
        <v>0</v>
      </c>
      <c r="F216" s="84" t="n">
        <f aca="false">E216*W216</f>
        <v>0</v>
      </c>
      <c r="G216" s="32" t="n">
        <f aca="false">VLOOKUP($A216,Table,MATCH(G$4,Curves,0))</f>
        <v>4.0375</v>
      </c>
      <c r="H216" s="98" t="n">
        <f aca="false">G216</f>
        <v>4.0375</v>
      </c>
      <c r="I216" s="99" t="n">
        <f aca="false">H216</f>
        <v>4.0375</v>
      </c>
      <c r="J216" s="32" t="n">
        <f aca="false">VLOOKUP($A216,Table,MATCH(J$4,Curves,0))</f>
        <v>0</v>
      </c>
      <c r="K216" s="98" t="n">
        <f aca="false">J216</f>
        <v>0</v>
      </c>
      <c r="L216" s="99" t="n">
        <f aca="false">K216</f>
        <v>0</v>
      </c>
      <c r="M216" s="32" t="n">
        <f aca="false">VLOOKUP($A216,Table,MATCH(M$4,Curves,0))</f>
        <v>0</v>
      </c>
      <c r="N216" s="98" t="n">
        <f aca="false">VLOOKUP($A216,Table,MATCH(N$4,Curves,0))</f>
        <v>0.0225</v>
      </c>
      <c r="O216" s="99" t="n">
        <f aca="false">N216</f>
        <v>0.0225</v>
      </c>
      <c r="P216" s="100"/>
      <c r="Q216" s="99" t="n">
        <f aca="false">O216+L216+I216</f>
        <v>4.06</v>
      </c>
      <c r="R216" s="100"/>
      <c r="S216" s="35" t="n">
        <f aca="false">A217-A216</f>
        <v>31</v>
      </c>
      <c r="T216" s="101" t="n">
        <f aca="false">CHOOSE(F$3,A217+24,A216)</f>
        <v>43156</v>
      </c>
      <c r="U216" s="35" t="n">
        <f aca="false">T216-C$3</f>
        <v>6382</v>
      </c>
      <c r="V216" s="32" t="n">
        <f aca="false">VLOOKUP($A216,Table,MATCH(V$4,Curves,0))</f>
        <v>0.070859002456139</v>
      </c>
      <c r="W216" s="102" t="n">
        <f aca="false">1/(1+CHOOSE(F$3,(V217+($K$3/10000))/2,(V216+($K$3/10000))/2))^(2*U216/365.25)</f>
        <v>0.296209438823461</v>
      </c>
      <c r="X216" s="35" t="n">
        <f aca="false">IF(AND(mthbeg&lt;=A216,mthend&gt;=A216),1,0)</f>
        <v>0</v>
      </c>
      <c r="Y216" s="35" t="n">
        <f aca="false">S216*X216</f>
        <v>0</v>
      </c>
      <c r="AA216" s="89" t="n">
        <f aca="false">F216*G216</f>
        <v>0</v>
      </c>
      <c r="AB216" s="89" t="n">
        <f aca="false">$F216*H216</f>
        <v>0</v>
      </c>
      <c r="AC216" s="89" t="n">
        <f aca="false">$F216*I216</f>
        <v>0</v>
      </c>
      <c r="AD216" s="89" t="n">
        <f aca="false">$F216*J216</f>
        <v>0</v>
      </c>
      <c r="AE216" s="89" t="n">
        <f aca="false">$F216*K216</f>
        <v>0</v>
      </c>
      <c r="AF216" s="89" t="n">
        <f aca="false">$F216*L216</f>
        <v>0</v>
      </c>
      <c r="AG216" s="89" t="n">
        <f aca="false">$F216*M216</f>
        <v>0</v>
      </c>
      <c r="AH216" s="89" t="n">
        <f aca="false">$F216*N216</f>
        <v>0</v>
      </c>
      <c r="AI216" s="89" t="n">
        <f aca="false">F216*O216</f>
        <v>0</v>
      </c>
      <c r="AJ216" s="93"/>
      <c r="AK216" s="89" t="n">
        <f aca="false">CHOOSE($G$3,AB216-AC216,AC216-AB216)</f>
        <v>0</v>
      </c>
      <c r="AL216" s="89" t="n">
        <f aca="false">CHOOSE($G$3,AE216-AF216,AF216-AE216)</f>
        <v>0</v>
      </c>
      <c r="AM216" s="89" t="n">
        <f aca="false">CHOOSE($G$3,AH216-AI216,AI216-AH216)</f>
        <v>0</v>
      </c>
      <c r="AN216" s="103" t="n">
        <f aca="false">SUM(AK216:AM216)</f>
        <v>0</v>
      </c>
      <c r="AP216" s="89" t="n">
        <f aca="false">CHOOSE($G$3,AA216-AB216,AB216-AA216)</f>
        <v>0</v>
      </c>
      <c r="AQ216" s="89" t="n">
        <f aca="false">CHOOSE($G$3,AD216-AE216,AE216-AD216)</f>
        <v>0</v>
      </c>
      <c r="AR216" s="89" t="n">
        <f aca="false">CHOOSE($G$3,AG216-AH216,AH216-AG216)</f>
        <v>0</v>
      </c>
      <c r="AS216" s="103" t="n">
        <f aca="false">AP216+AQ216+AR216</f>
        <v>0</v>
      </c>
      <c r="AT216" s="103"/>
      <c r="AU216" s="90" t="n">
        <f aca="false">AS216+AN216</f>
        <v>0</v>
      </c>
      <c r="AW216" s="90" t="n">
        <f aca="false">AI216+AF216+AC216</f>
        <v>0</v>
      </c>
      <c r="AX216" s="104"/>
    </row>
    <row r="217" customFormat="false" ht="12" hidden="false" customHeight="true" outlineLevel="0" collapsed="false">
      <c r="A217" s="94" t="n">
        <f aca="false">EDATE(A216,1)</f>
        <v>43132</v>
      </c>
      <c r="B217" s="95" t="n">
        <f aca="false">VLOOKUP(MONTH(A217),Volumes,3)</f>
        <v>10000</v>
      </c>
      <c r="C217" s="96"/>
      <c r="D217" s="97" t="n">
        <f aca="false">B217+C217</f>
        <v>10000</v>
      </c>
      <c r="E217" s="84" t="n">
        <f aca="false">IF(X217=0,0,IF(AND(X217=1,$H$3=1),D217*S217,IF($H$3=2,D217,"N/A")))</f>
        <v>0</v>
      </c>
      <c r="F217" s="84" t="n">
        <f aca="false">E217*W217</f>
        <v>0</v>
      </c>
      <c r="G217" s="32" t="n">
        <f aca="false">VLOOKUP($A217,Table,MATCH(G$4,Curves,0))</f>
        <v>4.0375</v>
      </c>
      <c r="H217" s="98" t="n">
        <f aca="false">G217</f>
        <v>4.0375</v>
      </c>
      <c r="I217" s="99" t="n">
        <f aca="false">H217</f>
        <v>4.0375</v>
      </c>
      <c r="J217" s="32" t="n">
        <f aca="false">VLOOKUP($A217,Table,MATCH(J$4,Curves,0))</f>
        <v>0</v>
      </c>
      <c r="K217" s="98" t="n">
        <f aca="false">J217</f>
        <v>0</v>
      </c>
      <c r="L217" s="99" t="n">
        <f aca="false">K217</f>
        <v>0</v>
      </c>
      <c r="M217" s="32" t="n">
        <f aca="false">VLOOKUP($A217,Table,MATCH(M$4,Curves,0))</f>
        <v>0</v>
      </c>
      <c r="N217" s="98" t="n">
        <f aca="false">VLOOKUP($A217,Table,MATCH(N$4,Curves,0))</f>
        <v>0.0225</v>
      </c>
      <c r="O217" s="99" t="n">
        <f aca="false">N217</f>
        <v>0.0225</v>
      </c>
      <c r="P217" s="100"/>
      <c r="Q217" s="99" t="n">
        <f aca="false">O217+L217+I217</f>
        <v>4.06</v>
      </c>
      <c r="R217" s="100"/>
      <c r="S217" s="35" t="n">
        <f aca="false">A218-A217</f>
        <v>28</v>
      </c>
      <c r="T217" s="101" t="n">
        <f aca="false">CHOOSE(F$3,A218+24,A217)</f>
        <v>43184</v>
      </c>
      <c r="U217" s="35" t="n">
        <f aca="false">T217-C$3</f>
        <v>6410</v>
      </c>
      <c r="V217" s="32" t="n">
        <f aca="false">VLOOKUP($A217,Table,MATCH(V$4,Curves,0))</f>
        <v>0.070859002456139</v>
      </c>
      <c r="W217" s="102" t="n">
        <f aca="false">1/(1+CHOOSE(F$3,(V218+($K$3/10000))/2,(V217+($K$3/10000))/2))^(2*U217/365.25)</f>
        <v>0.294632477978535</v>
      </c>
      <c r="X217" s="35" t="n">
        <f aca="false">IF(AND(mthbeg&lt;=A217,mthend&gt;=A217),1,0)</f>
        <v>0</v>
      </c>
      <c r="Y217" s="35" t="n">
        <f aca="false">S217*X217</f>
        <v>0</v>
      </c>
      <c r="AA217" s="89" t="n">
        <f aca="false">F217*G217</f>
        <v>0</v>
      </c>
      <c r="AB217" s="89" t="n">
        <f aca="false">$F217*H217</f>
        <v>0</v>
      </c>
      <c r="AC217" s="89" t="n">
        <f aca="false">$F217*I217</f>
        <v>0</v>
      </c>
      <c r="AD217" s="89" t="n">
        <f aca="false">$F217*J217</f>
        <v>0</v>
      </c>
      <c r="AE217" s="89" t="n">
        <f aca="false">$F217*K217</f>
        <v>0</v>
      </c>
      <c r="AF217" s="89" t="n">
        <f aca="false">$F217*L217</f>
        <v>0</v>
      </c>
      <c r="AG217" s="89" t="n">
        <f aca="false">$F217*M217</f>
        <v>0</v>
      </c>
      <c r="AH217" s="89" t="n">
        <f aca="false">$F217*N217</f>
        <v>0</v>
      </c>
      <c r="AI217" s="89" t="n">
        <f aca="false">F217*O217</f>
        <v>0</v>
      </c>
      <c r="AJ217" s="93"/>
      <c r="AK217" s="89" t="n">
        <f aca="false">CHOOSE($G$3,AB217-AC217,AC217-AB217)</f>
        <v>0</v>
      </c>
      <c r="AL217" s="89" t="n">
        <f aca="false">CHOOSE($G$3,AE217-AF217,AF217-AE217)</f>
        <v>0</v>
      </c>
      <c r="AM217" s="89" t="n">
        <f aca="false">CHOOSE($G$3,AH217-AI217,AI217-AH217)</f>
        <v>0</v>
      </c>
      <c r="AN217" s="103" t="n">
        <f aca="false">SUM(AK217:AM217)</f>
        <v>0</v>
      </c>
      <c r="AP217" s="89" t="n">
        <f aca="false">CHOOSE($G$3,AA217-AB217,AB217-AA217)</f>
        <v>0</v>
      </c>
      <c r="AQ217" s="89" t="n">
        <f aca="false">CHOOSE($G$3,AD217-AE217,AE217-AD217)</f>
        <v>0</v>
      </c>
      <c r="AR217" s="89" t="n">
        <f aca="false">CHOOSE($G$3,AG217-AH217,AH217-AG217)</f>
        <v>0</v>
      </c>
      <c r="AS217" s="103" t="n">
        <f aca="false">AP217+AQ217+AR217</f>
        <v>0</v>
      </c>
      <c r="AT217" s="103"/>
      <c r="AU217" s="90" t="n">
        <f aca="false">AS217+AN217</f>
        <v>0</v>
      </c>
      <c r="AW217" s="90" t="n">
        <f aca="false">AI217+AF217+AC217</f>
        <v>0</v>
      </c>
      <c r="AX217" s="104"/>
    </row>
    <row r="218" customFormat="false" ht="12" hidden="false" customHeight="true" outlineLevel="0" collapsed="false">
      <c r="A218" s="94" t="n">
        <f aca="false">EDATE(A217,1)</f>
        <v>43160</v>
      </c>
      <c r="B218" s="95" t="n">
        <f aca="false">VLOOKUP(MONTH(A218),Volumes,3)</f>
        <v>10000</v>
      </c>
      <c r="C218" s="96"/>
      <c r="D218" s="97" t="n">
        <f aca="false">B218+C218</f>
        <v>10000</v>
      </c>
      <c r="E218" s="84" t="n">
        <f aca="false">IF(X218=0,0,IF(AND(X218=1,$H$3=1),D218*S218,IF($H$3=2,D218,"N/A")))</f>
        <v>0</v>
      </c>
      <c r="F218" s="84" t="n">
        <f aca="false">E218*W218</f>
        <v>0</v>
      </c>
      <c r="G218" s="32" t="n">
        <f aca="false">VLOOKUP($A218,Table,MATCH(G$4,Curves,0))</f>
        <v>4.0375</v>
      </c>
      <c r="H218" s="98" t="n">
        <f aca="false">G218</f>
        <v>4.0375</v>
      </c>
      <c r="I218" s="99" t="n">
        <f aca="false">H218</f>
        <v>4.0375</v>
      </c>
      <c r="J218" s="32" t="n">
        <f aca="false">VLOOKUP($A218,Table,MATCH(J$4,Curves,0))</f>
        <v>0</v>
      </c>
      <c r="K218" s="98" t="n">
        <f aca="false">J218</f>
        <v>0</v>
      </c>
      <c r="L218" s="99" t="n">
        <f aca="false">K218</f>
        <v>0</v>
      </c>
      <c r="M218" s="32" t="n">
        <f aca="false">VLOOKUP($A218,Table,MATCH(M$4,Curves,0))</f>
        <v>0</v>
      </c>
      <c r="N218" s="98" t="n">
        <f aca="false">VLOOKUP($A218,Table,MATCH(N$4,Curves,0))</f>
        <v>0.0225</v>
      </c>
      <c r="O218" s="99" t="n">
        <f aca="false">N218</f>
        <v>0.0225</v>
      </c>
      <c r="P218" s="100"/>
      <c r="Q218" s="99" t="n">
        <f aca="false">O218+L218+I218</f>
        <v>4.06</v>
      </c>
      <c r="R218" s="100"/>
      <c r="S218" s="35" t="n">
        <f aca="false">A219-A218</f>
        <v>31</v>
      </c>
      <c r="T218" s="101" t="n">
        <f aca="false">CHOOSE(F$3,A219+24,A218)</f>
        <v>43215</v>
      </c>
      <c r="U218" s="35" t="n">
        <f aca="false">T218-C$3</f>
        <v>6441</v>
      </c>
      <c r="V218" s="32" t="n">
        <f aca="false">VLOOKUP($A218,Table,MATCH(V$4,Curves,0))</f>
        <v>0.070859002456139</v>
      </c>
      <c r="W218" s="102" t="n">
        <f aca="false">1/(1+CHOOSE(F$3,(V219+($K$3/10000))/2,(V218+($K$3/10000))/2))^(2*U218/365.25)</f>
        <v>0.292896348062072</v>
      </c>
      <c r="X218" s="35" t="n">
        <f aca="false">IF(AND(mthbeg&lt;=A218,mthend&gt;=A218),1,0)</f>
        <v>0</v>
      </c>
      <c r="Y218" s="35" t="n">
        <f aca="false">S218*X218</f>
        <v>0</v>
      </c>
      <c r="AA218" s="89" t="n">
        <f aca="false">F218*G218</f>
        <v>0</v>
      </c>
      <c r="AB218" s="89" t="n">
        <f aca="false">$F218*H218</f>
        <v>0</v>
      </c>
      <c r="AC218" s="89" t="n">
        <f aca="false">$F218*I218</f>
        <v>0</v>
      </c>
      <c r="AD218" s="89" t="n">
        <f aca="false">$F218*J218</f>
        <v>0</v>
      </c>
      <c r="AE218" s="89" t="n">
        <f aca="false">$F218*K218</f>
        <v>0</v>
      </c>
      <c r="AF218" s="89" t="n">
        <f aca="false">$F218*L218</f>
        <v>0</v>
      </c>
      <c r="AG218" s="89" t="n">
        <f aca="false">$F218*M218</f>
        <v>0</v>
      </c>
      <c r="AH218" s="89" t="n">
        <f aca="false">$F218*N218</f>
        <v>0</v>
      </c>
      <c r="AI218" s="89" t="n">
        <f aca="false">F218*O218</f>
        <v>0</v>
      </c>
      <c r="AJ218" s="93"/>
      <c r="AK218" s="89" t="n">
        <f aca="false">CHOOSE($G$3,AB218-AC218,AC218-AB218)</f>
        <v>0</v>
      </c>
      <c r="AL218" s="89" t="n">
        <f aca="false">CHOOSE($G$3,AE218-AF218,AF218-AE218)</f>
        <v>0</v>
      </c>
      <c r="AM218" s="89" t="n">
        <f aca="false">CHOOSE($G$3,AH218-AI218,AI218-AH218)</f>
        <v>0</v>
      </c>
      <c r="AN218" s="103" t="n">
        <f aca="false">SUM(AK218:AM218)</f>
        <v>0</v>
      </c>
      <c r="AP218" s="89" t="n">
        <f aca="false">CHOOSE($G$3,AA218-AB218,AB218-AA218)</f>
        <v>0</v>
      </c>
      <c r="AQ218" s="89" t="n">
        <f aca="false">CHOOSE($G$3,AD218-AE218,AE218-AD218)</f>
        <v>0</v>
      </c>
      <c r="AR218" s="89" t="n">
        <f aca="false">CHOOSE($G$3,AG218-AH218,AH218-AG218)</f>
        <v>0</v>
      </c>
      <c r="AS218" s="103" t="n">
        <f aca="false">AP218+AQ218+AR218</f>
        <v>0</v>
      </c>
      <c r="AT218" s="103"/>
      <c r="AU218" s="90" t="n">
        <f aca="false">AS218+AN218</f>
        <v>0</v>
      </c>
      <c r="AW218" s="90" t="n">
        <f aca="false">AI218+AF218+AC218</f>
        <v>0</v>
      </c>
      <c r="AX218" s="104"/>
    </row>
    <row r="219" customFormat="false" ht="12" hidden="false" customHeight="true" outlineLevel="0" collapsed="false">
      <c r="A219" s="94" t="n">
        <f aca="false">EDATE(A218,1)</f>
        <v>43191</v>
      </c>
      <c r="B219" s="95" t="n">
        <f aca="false">VLOOKUP(MONTH(A219),Volumes,3)</f>
        <v>10000</v>
      </c>
      <c r="C219" s="96"/>
      <c r="D219" s="97" t="n">
        <f aca="false">B219+C219</f>
        <v>10000</v>
      </c>
      <c r="E219" s="84" t="n">
        <f aca="false">IF(X219=0,0,IF(AND(X219=1,$H$3=1),D219*S219,IF($H$3=2,D219,"N/A")))</f>
        <v>0</v>
      </c>
      <c r="F219" s="84" t="n">
        <f aca="false">E219*W219</f>
        <v>0</v>
      </c>
      <c r="G219" s="32" t="n">
        <f aca="false">VLOOKUP($A219,Table,MATCH(G$4,Curves,0))</f>
        <v>4.0375</v>
      </c>
      <c r="H219" s="98" t="n">
        <f aca="false">G219</f>
        <v>4.0375</v>
      </c>
      <c r="I219" s="99" t="n">
        <f aca="false">H219</f>
        <v>4.0375</v>
      </c>
      <c r="J219" s="32" t="n">
        <f aca="false">VLOOKUP($A219,Table,MATCH(J$4,Curves,0))</f>
        <v>0</v>
      </c>
      <c r="K219" s="98" t="n">
        <f aca="false">J219</f>
        <v>0</v>
      </c>
      <c r="L219" s="99" t="n">
        <f aca="false">K219</f>
        <v>0</v>
      </c>
      <c r="M219" s="32" t="n">
        <f aca="false">VLOOKUP($A219,Table,MATCH(M$4,Curves,0))</f>
        <v>0</v>
      </c>
      <c r="N219" s="98" t="n">
        <f aca="false">VLOOKUP($A219,Table,MATCH(N$4,Curves,0))</f>
        <v>0.0225</v>
      </c>
      <c r="O219" s="99" t="n">
        <f aca="false">N219</f>
        <v>0.0225</v>
      </c>
      <c r="P219" s="100"/>
      <c r="Q219" s="99" t="n">
        <f aca="false">O219+L219+I219</f>
        <v>4.06</v>
      </c>
      <c r="R219" s="100"/>
      <c r="S219" s="35" t="n">
        <f aca="false">A220-A219</f>
        <v>30</v>
      </c>
      <c r="T219" s="101" t="n">
        <f aca="false">CHOOSE(F$3,A220+24,A219)</f>
        <v>43245</v>
      </c>
      <c r="U219" s="35" t="n">
        <f aca="false">T219-C$3</f>
        <v>6471</v>
      </c>
      <c r="V219" s="32" t="n">
        <f aca="false">VLOOKUP($A219,Table,MATCH(V$4,Curves,0))</f>
        <v>0.070859002456139</v>
      </c>
      <c r="W219" s="102" t="n">
        <f aca="false">1/(1+CHOOSE(F$3,(V220+($K$3/10000))/2,(V219+($K$3/10000))/2))^(2*U219/365.25)</f>
        <v>0.291225963460822</v>
      </c>
      <c r="X219" s="35" t="n">
        <f aca="false">IF(AND(mthbeg&lt;=A219,mthend&gt;=A219),1,0)</f>
        <v>0</v>
      </c>
      <c r="Y219" s="35" t="n">
        <f aca="false">S219*X219</f>
        <v>0</v>
      </c>
      <c r="AA219" s="89" t="n">
        <f aca="false">F219*G219</f>
        <v>0</v>
      </c>
      <c r="AB219" s="89" t="n">
        <f aca="false">$F219*H219</f>
        <v>0</v>
      </c>
      <c r="AC219" s="89" t="n">
        <f aca="false">$F219*I219</f>
        <v>0</v>
      </c>
      <c r="AD219" s="89" t="n">
        <f aca="false">$F219*J219</f>
        <v>0</v>
      </c>
      <c r="AE219" s="89" t="n">
        <f aca="false">$F219*K219</f>
        <v>0</v>
      </c>
      <c r="AF219" s="89" t="n">
        <f aca="false">$F219*L219</f>
        <v>0</v>
      </c>
      <c r="AG219" s="89" t="n">
        <f aca="false">$F219*M219</f>
        <v>0</v>
      </c>
      <c r="AH219" s="89" t="n">
        <f aca="false">$F219*N219</f>
        <v>0</v>
      </c>
      <c r="AI219" s="89" t="n">
        <f aca="false">F219*O219</f>
        <v>0</v>
      </c>
      <c r="AJ219" s="93"/>
      <c r="AK219" s="89" t="n">
        <f aca="false">CHOOSE($G$3,AB219-AC219,AC219-AB219)</f>
        <v>0</v>
      </c>
      <c r="AL219" s="89" t="n">
        <f aca="false">CHOOSE($G$3,AE219-AF219,AF219-AE219)</f>
        <v>0</v>
      </c>
      <c r="AM219" s="89" t="n">
        <f aca="false">CHOOSE($G$3,AH219-AI219,AI219-AH219)</f>
        <v>0</v>
      </c>
      <c r="AN219" s="103" t="n">
        <f aca="false">SUM(AK219:AM219)</f>
        <v>0</v>
      </c>
      <c r="AP219" s="89" t="n">
        <f aca="false">CHOOSE($G$3,AA219-AB219,AB219-AA219)</f>
        <v>0</v>
      </c>
      <c r="AQ219" s="89" t="n">
        <f aca="false">CHOOSE($G$3,AD219-AE219,AE219-AD219)</f>
        <v>0</v>
      </c>
      <c r="AR219" s="89" t="n">
        <f aca="false">CHOOSE($G$3,AG219-AH219,AH219-AG219)</f>
        <v>0</v>
      </c>
      <c r="AS219" s="103" t="n">
        <f aca="false">AP219+AQ219+AR219</f>
        <v>0</v>
      </c>
      <c r="AT219" s="103"/>
      <c r="AU219" s="90" t="n">
        <f aca="false">AS219+AN219</f>
        <v>0</v>
      </c>
      <c r="AW219" s="90" t="n">
        <f aca="false">AI219+AF219+AC219</f>
        <v>0</v>
      </c>
      <c r="AX219" s="104"/>
    </row>
    <row r="220" customFormat="false" ht="12" hidden="false" customHeight="true" outlineLevel="0" collapsed="false">
      <c r="A220" s="94" t="n">
        <f aca="false">EDATE(A219,1)</f>
        <v>43221</v>
      </c>
      <c r="B220" s="95" t="n">
        <f aca="false">VLOOKUP(MONTH(A220),Volumes,3)</f>
        <v>10000</v>
      </c>
      <c r="C220" s="96"/>
      <c r="D220" s="97" t="n">
        <f aca="false">B220+C220</f>
        <v>10000</v>
      </c>
      <c r="E220" s="84" t="n">
        <f aca="false">IF(X220=0,0,IF(AND(X220=1,$H$3=1),D220*S220,IF($H$3=2,D220,"N/A")))</f>
        <v>0</v>
      </c>
      <c r="F220" s="84" t="n">
        <f aca="false">E220*W220</f>
        <v>0</v>
      </c>
      <c r="G220" s="32" t="n">
        <f aca="false">VLOOKUP($A220,Table,MATCH(G$4,Curves,0))</f>
        <v>4.0375</v>
      </c>
      <c r="H220" s="98" t="n">
        <f aca="false">G220</f>
        <v>4.0375</v>
      </c>
      <c r="I220" s="99" t="n">
        <f aca="false">H220</f>
        <v>4.0375</v>
      </c>
      <c r="J220" s="32" t="n">
        <f aca="false">VLOOKUP($A220,Table,MATCH(J$4,Curves,0))</f>
        <v>0</v>
      </c>
      <c r="K220" s="98" t="n">
        <f aca="false">J220</f>
        <v>0</v>
      </c>
      <c r="L220" s="99" t="n">
        <f aca="false">K220</f>
        <v>0</v>
      </c>
      <c r="M220" s="32" t="n">
        <f aca="false">VLOOKUP($A220,Table,MATCH(M$4,Curves,0))</f>
        <v>0</v>
      </c>
      <c r="N220" s="98" t="n">
        <f aca="false">VLOOKUP($A220,Table,MATCH(N$4,Curves,0))</f>
        <v>0.0225</v>
      </c>
      <c r="O220" s="99" t="n">
        <f aca="false">N220</f>
        <v>0.0225</v>
      </c>
      <c r="P220" s="100"/>
      <c r="Q220" s="99" t="n">
        <f aca="false">O220+L220+I220</f>
        <v>4.06</v>
      </c>
      <c r="R220" s="100"/>
      <c r="S220" s="35" t="n">
        <f aca="false">A221-A220</f>
        <v>31</v>
      </c>
      <c r="T220" s="101" t="n">
        <f aca="false">CHOOSE(F$3,A221+24,A220)</f>
        <v>43276</v>
      </c>
      <c r="U220" s="35" t="n">
        <f aca="false">T220-C$3</f>
        <v>6502</v>
      </c>
      <c r="V220" s="32" t="n">
        <f aca="false">VLOOKUP($A220,Table,MATCH(V$4,Curves,0))</f>
        <v>0.070859002456139</v>
      </c>
      <c r="W220" s="102" t="n">
        <f aca="false">1/(1+CHOOSE(F$3,(V221+($K$3/10000))/2,(V220+($K$3/10000))/2))^(2*U220/365.25)</f>
        <v>0.289509906524112</v>
      </c>
      <c r="X220" s="35" t="n">
        <f aca="false">IF(AND(mthbeg&lt;=A220,mthend&gt;=A220),1,0)</f>
        <v>0</v>
      </c>
      <c r="Y220" s="35" t="n">
        <f aca="false">S220*X220</f>
        <v>0</v>
      </c>
      <c r="AA220" s="89" t="n">
        <f aca="false">F220*G220</f>
        <v>0</v>
      </c>
      <c r="AB220" s="89" t="n">
        <f aca="false">$F220*H220</f>
        <v>0</v>
      </c>
      <c r="AC220" s="89" t="n">
        <f aca="false">$F220*I220</f>
        <v>0</v>
      </c>
      <c r="AD220" s="89" t="n">
        <f aca="false">$F220*J220</f>
        <v>0</v>
      </c>
      <c r="AE220" s="89" t="n">
        <f aca="false">$F220*K220</f>
        <v>0</v>
      </c>
      <c r="AF220" s="89" t="n">
        <f aca="false">$F220*L220</f>
        <v>0</v>
      </c>
      <c r="AG220" s="89" t="n">
        <f aca="false">$F220*M220</f>
        <v>0</v>
      </c>
      <c r="AH220" s="89" t="n">
        <f aca="false">$F220*N220</f>
        <v>0</v>
      </c>
      <c r="AI220" s="89" t="n">
        <f aca="false">F220*O220</f>
        <v>0</v>
      </c>
      <c r="AJ220" s="93"/>
      <c r="AK220" s="89" t="n">
        <f aca="false">CHOOSE($G$3,AB220-AC220,AC220-AB220)</f>
        <v>0</v>
      </c>
      <c r="AL220" s="89" t="n">
        <f aca="false">CHOOSE($G$3,AE220-AF220,AF220-AE220)</f>
        <v>0</v>
      </c>
      <c r="AM220" s="89" t="n">
        <f aca="false">CHOOSE($G$3,AH220-AI220,AI220-AH220)</f>
        <v>0</v>
      </c>
      <c r="AN220" s="103" t="n">
        <f aca="false">SUM(AK220:AM220)</f>
        <v>0</v>
      </c>
      <c r="AP220" s="89" t="n">
        <f aca="false">CHOOSE($G$3,AA220-AB220,AB220-AA220)</f>
        <v>0</v>
      </c>
      <c r="AQ220" s="89" t="n">
        <f aca="false">CHOOSE($G$3,AD220-AE220,AE220-AD220)</f>
        <v>0</v>
      </c>
      <c r="AR220" s="89" t="n">
        <f aca="false">CHOOSE($G$3,AG220-AH220,AH220-AG220)</f>
        <v>0</v>
      </c>
      <c r="AS220" s="103" t="n">
        <f aca="false">AP220+AQ220+AR220</f>
        <v>0</v>
      </c>
      <c r="AT220" s="103"/>
      <c r="AU220" s="90" t="n">
        <f aca="false">AS220+AN220</f>
        <v>0</v>
      </c>
      <c r="AW220" s="90" t="n">
        <f aca="false">AI220+AF220+AC220</f>
        <v>0</v>
      </c>
      <c r="AX220" s="104"/>
    </row>
    <row r="221" customFormat="false" ht="12" hidden="false" customHeight="true" outlineLevel="0" collapsed="false">
      <c r="A221" s="94" t="n">
        <f aca="false">EDATE(A220,1)</f>
        <v>43252</v>
      </c>
      <c r="B221" s="95" t="n">
        <f aca="false">VLOOKUP(MONTH(A221),Volumes,3)</f>
        <v>10000</v>
      </c>
      <c r="C221" s="96"/>
      <c r="D221" s="97" t="n">
        <f aca="false">B221+C221</f>
        <v>10000</v>
      </c>
      <c r="E221" s="84" t="n">
        <f aca="false">IF(X221=0,0,IF(AND(X221=1,$H$3=1),D221*S221,IF($H$3=2,D221,"N/A")))</f>
        <v>0</v>
      </c>
      <c r="F221" s="84" t="n">
        <f aca="false">E221*W221</f>
        <v>0</v>
      </c>
      <c r="G221" s="32" t="n">
        <f aca="false">VLOOKUP($A221,Table,MATCH(G$4,Curves,0))</f>
        <v>4.0375</v>
      </c>
      <c r="H221" s="98" t="n">
        <f aca="false">G221</f>
        <v>4.0375</v>
      </c>
      <c r="I221" s="99" t="n">
        <f aca="false">H221</f>
        <v>4.0375</v>
      </c>
      <c r="J221" s="32" t="n">
        <f aca="false">VLOOKUP($A221,Table,MATCH(J$4,Curves,0))</f>
        <v>0</v>
      </c>
      <c r="K221" s="98" t="n">
        <f aca="false">J221</f>
        <v>0</v>
      </c>
      <c r="L221" s="99" t="n">
        <f aca="false">K221</f>
        <v>0</v>
      </c>
      <c r="M221" s="32" t="n">
        <f aca="false">VLOOKUP($A221,Table,MATCH(M$4,Curves,0))</f>
        <v>0</v>
      </c>
      <c r="N221" s="98" t="n">
        <f aca="false">VLOOKUP($A221,Table,MATCH(N$4,Curves,0))</f>
        <v>0.0225</v>
      </c>
      <c r="O221" s="99" t="n">
        <f aca="false">N221</f>
        <v>0.0225</v>
      </c>
      <c r="P221" s="100"/>
      <c r="Q221" s="99" t="n">
        <f aca="false">O221+L221+I221</f>
        <v>4.06</v>
      </c>
      <c r="R221" s="100"/>
      <c r="S221" s="35" t="n">
        <f aca="false">A222-A221</f>
        <v>30</v>
      </c>
      <c r="T221" s="101" t="n">
        <f aca="false">CHOOSE(F$3,A222+24,A221)</f>
        <v>43306</v>
      </c>
      <c r="U221" s="35" t="n">
        <f aca="false">T221-C$3</f>
        <v>6532</v>
      </c>
      <c r="V221" s="32" t="n">
        <f aca="false">VLOOKUP($A221,Table,MATCH(V$4,Curves,0))</f>
        <v>0.070859002456139</v>
      </c>
      <c r="W221" s="102" t="n">
        <f aca="false">1/(1+CHOOSE(F$3,(V222+($K$3/10000))/2,(V221+($K$3/10000))/2))^(2*U221/365.25)</f>
        <v>0.287858834761126</v>
      </c>
      <c r="X221" s="35" t="n">
        <f aca="false">IF(AND(mthbeg&lt;=A221,mthend&gt;=A221),1,0)</f>
        <v>0</v>
      </c>
      <c r="Y221" s="35" t="n">
        <f aca="false">S221*X221</f>
        <v>0</v>
      </c>
      <c r="AA221" s="89" t="n">
        <f aca="false">F221*G221</f>
        <v>0</v>
      </c>
      <c r="AB221" s="89" t="n">
        <f aca="false">$F221*H221</f>
        <v>0</v>
      </c>
      <c r="AC221" s="89" t="n">
        <f aca="false">$F221*I221</f>
        <v>0</v>
      </c>
      <c r="AD221" s="89" t="n">
        <f aca="false">$F221*J221</f>
        <v>0</v>
      </c>
      <c r="AE221" s="89" t="n">
        <f aca="false">$F221*K221</f>
        <v>0</v>
      </c>
      <c r="AF221" s="89" t="n">
        <f aca="false">$F221*L221</f>
        <v>0</v>
      </c>
      <c r="AG221" s="89" t="n">
        <f aca="false">$F221*M221</f>
        <v>0</v>
      </c>
      <c r="AH221" s="89" t="n">
        <f aca="false">$F221*N221</f>
        <v>0</v>
      </c>
      <c r="AI221" s="89" t="n">
        <f aca="false">F221*O221</f>
        <v>0</v>
      </c>
      <c r="AJ221" s="93"/>
      <c r="AK221" s="89" t="n">
        <f aca="false">CHOOSE($G$3,AB221-AC221,AC221-AB221)</f>
        <v>0</v>
      </c>
      <c r="AL221" s="89" t="n">
        <f aca="false">CHOOSE($G$3,AE221-AF221,AF221-AE221)</f>
        <v>0</v>
      </c>
      <c r="AM221" s="89" t="n">
        <f aca="false">CHOOSE($G$3,AH221-AI221,AI221-AH221)</f>
        <v>0</v>
      </c>
      <c r="AN221" s="103" t="n">
        <f aca="false">SUM(AK221:AM221)</f>
        <v>0</v>
      </c>
      <c r="AP221" s="89" t="n">
        <f aca="false">CHOOSE($G$3,AA221-AB221,AB221-AA221)</f>
        <v>0</v>
      </c>
      <c r="AQ221" s="89" t="n">
        <f aca="false">CHOOSE($G$3,AD221-AE221,AE221-AD221)</f>
        <v>0</v>
      </c>
      <c r="AR221" s="89" t="n">
        <f aca="false">CHOOSE($G$3,AG221-AH221,AH221-AG221)</f>
        <v>0</v>
      </c>
      <c r="AS221" s="103" t="n">
        <f aca="false">AP221+AQ221+AR221</f>
        <v>0</v>
      </c>
      <c r="AT221" s="103"/>
      <c r="AU221" s="90" t="n">
        <f aca="false">AS221+AN221</f>
        <v>0</v>
      </c>
      <c r="AW221" s="90" t="n">
        <f aca="false">AI221+AF221+AC221</f>
        <v>0</v>
      </c>
      <c r="AX221" s="104"/>
    </row>
    <row r="222" customFormat="false" ht="12" hidden="false" customHeight="true" outlineLevel="0" collapsed="false">
      <c r="A222" s="94" t="n">
        <f aca="false">EDATE(A221,1)</f>
        <v>43282</v>
      </c>
      <c r="B222" s="95" t="n">
        <f aca="false">VLOOKUP(MONTH(A222),Volumes,3)</f>
        <v>10000</v>
      </c>
      <c r="C222" s="96"/>
      <c r="D222" s="97" t="n">
        <f aca="false">B222+C222</f>
        <v>10000</v>
      </c>
      <c r="E222" s="84" t="n">
        <f aca="false">IF(X222=0,0,IF(AND(X222=1,$H$3=1),D222*S222,IF($H$3=2,D222,"N/A")))</f>
        <v>0</v>
      </c>
      <c r="F222" s="84" t="n">
        <f aca="false">E222*W222</f>
        <v>0</v>
      </c>
      <c r="G222" s="32" t="n">
        <f aca="false">VLOOKUP($A222,Table,MATCH(G$4,Curves,0))</f>
        <v>4.0375</v>
      </c>
      <c r="H222" s="98" t="n">
        <f aca="false">G222</f>
        <v>4.0375</v>
      </c>
      <c r="I222" s="99" t="n">
        <f aca="false">H222</f>
        <v>4.0375</v>
      </c>
      <c r="J222" s="32" t="n">
        <f aca="false">VLOOKUP($A222,Table,MATCH(J$4,Curves,0))</f>
        <v>0</v>
      </c>
      <c r="K222" s="98" t="n">
        <f aca="false">J222</f>
        <v>0</v>
      </c>
      <c r="L222" s="99" t="n">
        <f aca="false">K222</f>
        <v>0</v>
      </c>
      <c r="M222" s="32" t="n">
        <f aca="false">VLOOKUP($A222,Table,MATCH(M$4,Curves,0))</f>
        <v>0</v>
      </c>
      <c r="N222" s="98" t="n">
        <f aca="false">VLOOKUP($A222,Table,MATCH(N$4,Curves,0))</f>
        <v>0.0225</v>
      </c>
      <c r="O222" s="99" t="n">
        <f aca="false">N222</f>
        <v>0.0225</v>
      </c>
      <c r="P222" s="100"/>
      <c r="Q222" s="99" t="n">
        <f aca="false">O222+L222+I222</f>
        <v>4.06</v>
      </c>
      <c r="R222" s="100"/>
      <c r="S222" s="35" t="n">
        <f aca="false">A223-A222</f>
        <v>31</v>
      </c>
      <c r="T222" s="101" t="n">
        <f aca="false">CHOOSE(F$3,A223+24,A222)</f>
        <v>43337</v>
      </c>
      <c r="U222" s="35" t="n">
        <f aca="false">T222-C$3</f>
        <v>6563</v>
      </c>
      <c r="V222" s="32" t="n">
        <f aca="false">VLOOKUP($A222,Table,MATCH(V$4,Curves,0))</f>
        <v>0.070859002456139</v>
      </c>
      <c r="W222" s="102" t="n">
        <f aca="false">1/(1+CHOOSE(F$3,(V223+($K$3/10000))/2,(V222+($K$3/10000))/2))^(2*U222/365.25)</f>
        <v>0.286162618722162</v>
      </c>
      <c r="X222" s="35" t="n">
        <f aca="false">IF(AND(mthbeg&lt;=A222,mthend&gt;=A222),1,0)</f>
        <v>0</v>
      </c>
      <c r="Y222" s="35" t="n">
        <f aca="false">S222*X222</f>
        <v>0</v>
      </c>
      <c r="AA222" s="89" t="n">
        <f aca="false">F222*G222</f>
        <v>0</v>
      </c>
      <c r="AB222" s="89" t="n">
        <f aca="false">$F222*H222</f>
        <v>0</v>
      </c>
      <c r="AC222" s="89" t="n">
        <f aca="false">$F222*I222</f>
        <v>0</v>
      </c>
      <c r="AD222" s="89" t="n">
        <f aca="false">$F222*J222</f>
        <v>0</v>
      </c>
      <c r="AE222" s="89" t="n">
        <f aca="false">$F222*K222</f>
        <v>0</v>
      </c>
      <c r="AF222" s="89" t="n">
        <f aca="false">$F222*L222</f>
        <v>0</v>
      </c>
      <c r="AG222" s="89" t="n">
        <f aca="false">$F222*M222</f>
        <v>0</v>
      </c>
      <c r="AH222" s="89" t="n">
        <f aca="false">$F222*N222</f>
        <v>0</v>
      </c>
      <c r="AI222" s="89" t="n">
        <f aca="false">F222*O222</f>
        <v>0</v>
      </c>
      <c r="AJ222" s="93"/>
      <c r="AK222" s="89" t="n">
        <f aca="false">CHOOSE($G$3,AB222-AC222,AC222-AB222)</f>
        <v>0</v>
      </c>
      <c r="AL222" s="89" t="n">
        <f aca="false">CHOOSE($G$3,AE222-AF222,AF222-AE222)</f>
        <v>0</v>
      </c>
      <c r="AM222" s="89" t="n">
        <f aca="false">CHOOSE($G$3,AH222-AI222,AI222-AH222)</f>
        <v>0</v>
      </c>
      <c r="AN222" s="103" t="n">
        <f aca="false">SUM(AK222:AM222)</f>
        <v>0</v>
      </c>
      <c r="AP222" s="89" t="n">
        <f aca="false">CHOOSE($G$3,AA222-AB222,AB222-AA222)</f>
        <v>0</v>
      </c>
      <c r="AQ222" s="89" t="n">
        <f aca="false">CHOOSE($G$3,AD222-AE222,AE222-AD222)</f>
        <v>0</v>
      </c>
      <c r="AR222" s="89" t="n">
        <f aca="false">CHOOSE($G$3,AG222-AH222,AH222-AG222)</f>
        <v>0</v>
      </c>
      <c r="AS222" s="103" t="n">
        <f aca="false">AP222+AQ222+AR222</f>
        <v>0</v>
      </c>
      <c r="AT222" s="103"/>
      <c r="AU222" s="90" t="n">
        <f aca="false">AS222+AN222</f>
        <v>0</v>
      </c>
      <c r="AW222" s="90" t="n">
        <f aca="false">AI222+AF222+AC222</f>
        <v>0</v>
      </c>
      <c r="AX222" s="104"/>
    </row>
    <row r="223" customFormat="false" ht="12" hidden="false" customHeight="true" outlineLevel="0" collapsed="false">
      <c r="A223" s="94" t="n">
        <f aca="false">EDATE(A222,1)</f>
        <v>43313</v>
      </c>
      <c r="B223" s="95" t="n">
        <f aca="false">VLOOKUP(MONTH(A223),Volumes,3)</f>
        <v>10000</v>
      </c>
      <c r="C223" s="96"/>
      <c r="D223" s="97" t="n">
        <f aca="false">B223+C223</f>
        <v>10000</v>
      </c>
      <c r="E223" s="84" t="n">
        <f aca="false">IF(X223=0,0,IF(AND(X223=1,$H$3=1),D223*S223,IF($H$3=2,D223,"N/A")))</f>
        <v>0</v>
      </c>
      <c r="F223" s="84" t="n">
        <f aca="false">E223*W223</f>
        <v>0</v>
      </c>
      <c r="G223" s="32" t="n">
        <f aca="false">VLOOKUP($A223,Table,MATCH(G$4,Curves,0))</f>
        <v>4.0375</v>
      </c>
      <c r="H223" s="98" t="n">
        <f aca="false">G223</f>
        <v>4.0375</v>
      </c>
      <c r="I223" s="99" t="n">
        <f aca="false">H223</f>
        <v>4.0375</v>
      </c>
      <c r="J223" s="32" t="n">
        <f aca="false">VLOOKUP($A223,Table,MATCH(J$4,Curves,0))</f>
        <v>0</v>
      </c>
      <c r="K223" s="98" t="n">
        <f aca="false">J223</f>
        <v>0</v>
      </c>
      <c r="L223" s="99" t="n">
        <f aca="false">K223</f>
        <v>0</v>
      </c>
      <c r="M223" s="32" t="n">
        <f aca="false">VLOOKUP($A223,Table,MATCH(M$4,Curves,0))</f>
        <v>0</v>
      </c>
      <c r="N223" s="98" t="n">
        <f aca="false">VLOOKUP($A223,Table,MATCH(N$4,Curves,0))</f>
        <v>0.0225</v>
      </c>
      <c r="O223" s="99" t="n">
        <f aca="false">N223</f>
        <v>0.0225</v>
      </c>
      <c r="P223" s="100"/>
      <c r="Q223" s="99" t="n">
        <f aca="false">O223+L223+I223</f>
        <v>4.06</v>
      </c>
      <c r="R223" s="100"/>
      <c r="S223" s="35" t="n">
        <f aca="false">A224-A223</f>
        <v>31</v>
      </c>
      <c r="T223" s="101" t="n">
        <f aca="false">CHOOSE(F$3,A224+24,A223)</f>
        <v>43368</v>
      </c>
      <c r="U223" s="35" t="n">
        <f aca="false">T223-C$3</f>
        <v>6594</v>
      </c>
      <c r="V223" s="32" t="n">
        <f aca="false">VLOOKUP($A223,Table,MATCH(V$4,Curves,0))</f>
        <v>0.070859002456139</v>
      </c>
      <c r="W223" s="102" t="n">
        <f aca="false">1/(1+CHOOSE(F$3,(V224+($K$3/10000))/2,(V223+($K$3/10000))/2))^(2*U223/365.25)</f>
        <v>0.284476397682494</v>
      </c>
      <c r="X223" s="35" t="n">
        <f aca="false">IF(AND(mthbeg&lt;=A223,mthend&gt;=A223),1,0)</f>
        <v>0</v>
      </c>
      <c r="Y223" s="35" t="n">
        <f aca="false">S223*X223</f>
        <v>0</v>
      </c>
      <c r="AA223" s="89" t="n">
        <f aca="false">F223*G223</f>
        <v>0</v>
      </c>
      <c r="AB223" s="89" t="n">
        <f aca="false">$F223*H223</f>
        <v>0</v>
      </c>
      <c r="AC223" s="89" t="n">
        <f aca="false">$F223*I223</f>
        <v>0</v>
      </c>
      <c r="AD223" s="89" t="n">
        <f aca="false">$F223*J223</f>
        <v>0</v>
      </c>
      <c r="AE223" s="89" t="n">
        <f aca="false">$F223*K223</f>
        <v>0</v>
      </c>
      <c r="AF223" s="89" t="n">
        <f aca="false">$F223*L223</f>
        <v>0</v>
      </c>
      <c r="AG223" s="89" t="n">
        <f aca="false">$F223*M223</f>
        <v>0</v>
      </c>
      <c r="AH223" s="89" t="n">
        <f aca="false">$F223*N223</f>
        <v>0</v>
      </c>
      <c r="AI223" s="89" t="n">
        <f aca="false">F223*O223</f>
        <v>0</v>
      </c>
      <c r="AJ223" s="93"/>
      <c r="AK223" s="89" t="n">
        <f aca="false">CHOOSE($G$3,AB223-AC223,AC223-AB223)</f>
        <v>0</v>
      </c>
      <c r="AL223" s="89" t="n">
        <f aca="false">CHOOSE($G$3,AE223-AF223,AF223-AE223)</f>
        <v>0</v>
      </c>
      <c r="AM223" s="89" t="n">
        <f aca="false">CHOOSE($G$3,AH223-AI223,AI223-AH223)</f>
        <v>0</v>
      </c>
      <c r="AN223" s="103" t="n">
        <f aca="false">SUM(AK223:AM223)</f>
        <v>0</v>
      </c>
      <c r="AP223" s="89" t="n">
        <f aca="false">CHOOSE($G$3,AA223-AB223,AB223-AA223)</f>
        <v>0</v>
      </c>
      <c r="AQ223" s="89" t="n">
        <f aca="false">CHOOSE($G$3,AD223-AE223,AE223-AD223)</f>
        <v>0</v>
      </c>
      <c r="AR223" s="89" t="n">
        <f aca="false">CHOOSE($G$3,AG223-AH223,AH223-AG223)</f>
        <v>0</v>
      </c>
      <c r="AS223" s="103" t="n">
        <f aca="false">AP223+AQ223+AR223</f>
        <v>0</v>
      </c>
      <c r="AT223" s="103"/>
      <c r="AU223" s="90" t="n">
        <f aca="false">AS223+AN223</f>
        <v>0</v>
      </c>
      <c r="AW223" s="90" t="n">
        <f aca="false">AI223+AF223+AC223</f>
        <v>0</v>
      </c>
      <c r="AX223" s="104"/>
    </row>
    <row r="224" customFormat="false" ht="12" hidden="false" customHeight="true" outlineLevel="0" collapsed="false">
      <c r="A224" s="94" t="n">
        <f aca="false">EDATE(A223,1)</f>
        <v>43344</v>
      </c>
      <c r="B224" s="95" t="n">
        <f aca="false">VLOOKUP(MONTH(A224),Volumes,3)</f>
        <v>10000</v>
      </c>
      <c r="C224" s="96"/>
      <c r="D224" s="97" t="n">
        <f aca="false">B224+C224</f>
        <v>10000</v>
      </c>
      <c r="E224" s="84" t="n">
        <f aca="false">IF(X224=0,0,IF(AND(X224=1,$H$3=1),D224*S224,IF($H$3=2,D224,"N/A")))</f>
        <v>0</v>
      </c>
      <c r="F224" s="84" t="n">
        <f aca="false">E224*W224</f>
        <v>0</v>
      </c>
      <c r="G224" s="32" t="n">
        <f aca="false">VLOOKUP($A224,Table,MATCH(G$4,Curves,0))</f>
        <v>4.0375</v>
      </c>
      <c r="H224" s="98" t="n">
        <f aca="false">G224</f>
        <v>4.0375</v>
      </c>
      <c r="I224" s="99" t="n">
        <f aca="false">H224</f>
        <v>4.0375</v>
      </c>
      <c r="J224" s="32" t="n">
        <f aca="false">VLOOKUP($A224,Table,MATCH(J$4,Curves,0))</f>
        <v>0</v>
      </c>
      <c r="K224" s="98" t="n">
        <f aca="false">J224</f>
        <v>0</v>
      </c>
      <c r="L224" s="99" t="n">
        <f aca="false">K224</f>
        <v>0</v>
      </c>
      <c r="M224" s="32" t="n">
        <f aca="false">VLOOKUP($A224,Table,MATCH(M$4,Curves,0))</f>
        <v>0</v>
      </c>
      <c r="N224" s="98" t="n">
        <f aca="false">VLOOKUP($A224,Table,MATCH(N$4,Curves,0))</f>
        <v>0.0225</v>
      </c>
      <c r="O224" s="99" t="n">
        <f aca="false">N224</f>
        <v>0.0225</v>
      </c>
      <c r="P224" s="100"/>
      <c r="Q224" s="99" t="n">
        <f aca="false">O224+L224+I224</f>
        <v>4.06</v>
      </c>
      <c r="R224" s="100"/>
      <c r="S224" s="35" t="n">
        <f aca="false">A225-A224</f>
        <v>30</v>
      </c>
      <c r="T224" s="101" t="n">
        <f aca="false">CHOOSE(F$3,A225+24,A224)</f>
        <v>43398</v>
      </c>
      <c r="U224" s="35" t="n">
        <f aca="false">T224-C$3</f>
        <v>6624</v>
      </c>
      <c r="V224" s="32" t="n">
        <f aca="false">VLOOKUP($A224,Table,MATCH(V$4,Curves,0))</f>
        <v>0.070859002456139</v>
      </c>
      <c r="W224" s="102" t="n">
        <f aca="false">1/(1+CHOOSE(F$3,(V225+($K$3/10000))/2,(V224+($K$3/10000))/2))^(2*U224/365.25)</f>
        <v>0.282854031964205</v>
      </c>
      <c r="X224" s="35" t="n">
        <f aca="false">IF(AND(mthbeg&lt;=A224,mthend&gt;=A224),1,0)</f>
        <v>0</v>
      </c>
      <c r="Y224" s="35" t="n">
        <f aca="false">S224*X224</f>
        <v>0</v>
      </c>
      <c r="AA224" s="89" t="n">
        <f aca="false">F224*G224</f>
        <v>0</v>
      </c>
      <c r="AB224" s="89" t="n">
        <f aca="false">$F224*H224</f>
        <v>0</v>
      </c>
      <c r="AC224" s="89" t="n">
        <f aca="false">$F224*I224</f>
        <v>0</v>
      </c>
      <c r="AD224" s="89" t="n">
        <f aca="false">$F224*J224</f>
        <v>0</v>
      </c>
      <c r="AE224" s="89" t="n">
        <f aca="false">$F224*K224</f>
        <v>0</v>
      </c>
      <c r="AF224" s="89" t="n">
        <f aca="false">$F224*L224</f>
        <v>0</v>
      </c>
      <c r="AG224" s="89" t="n">
        <f aca="false">$F224*M224</f>
        <v>0</v>
      </c>
      <c r="AH224" s="89" t="n">
        <f aca="false">$F224*N224</f>
        <v>0</v>
      </c>
      <c r="AI224" s="89" t="n">
        <f aca="false">F224*O224</f>
        <v>0</v>
      </c>
      <c r="AJ224" s="93"/>
      <c r="AK224" s="89" t="n">
        <f aca="false">CHOOSE($G$3,AB224-AC224,AC224-AB224)</f>
        <v>0</v>
      </c>
      <c r="AL224" s="89" t="n">
        <f aca="false">CHOOSE($G$3,AE224-AF224,AF224-AE224)</f>
        <v>0</v>
      </c>
      <c r="AM224" s="89" t="n">
        <f aca="false">CHOOSE($G$3,AH224-AI224,AI224-AH224)</f>
        <v>0</v>
      </c>
      <c r="AN224" s="103" t="n">
        <f aca="false">SUM(AK224:AM224)</f>
        <v>0</v>
      </c>
      <c r="AP224" s="89" t="n">
        <f aca="false">CHOOSE($G$3,AA224-AB224,AB224-AA224)</f>
        <v>0</v>
      </c>
      <c r="AQ224" s="89" t="n">
        <f aca="false">CHOOSE($G$3,AD224-AE224,AE224-AD224)</f>
        <v>0</v>
      </c>
      <c r="AR224" s="89" t="n">
        <f aca="false">CHOOSE($G$3,AG224-AH224,AH224-AG224)</f>
        <v>0</v>
      </c>
      <c r="AS224" s="103" t="n">
        <f aca="false">AP224+AQ224+AR224</f>
        <v>0</v>
      </c>
      <c r="AT224" s="103"/>
      <c r="AU224" s="90" t="n">
        <f aca="false">AS224+AN224</f>
        <v>0</v>
      </c>
      <c r="AW224" s="90" t="n">
        <f aca="false">AI224+AF224+AC224</f>
        <v>0</v>
      </c>
      <c r="AX224" s="104"/>
    </row>
    <row r="225" customFormat="false" ht="12" hidden="false" customHeight="true" outlineLevel="0" collapsed="false">
      <c r="A225" s="94" t="n">
        <f aca="false">EDATE(A224,1)</f>
        <v>43374</v>
      </c>
      <c r="B225" s="95" t="n">
        <f aca="false">VLOOKUP(MONTH(A225),Volumes,3)</f>
        <v>10000</v>
      </c>
      <c r="C225" s="96"/>
      <c r="D225" s="97" t="n">
        <f aca="false">B225+C225</f>
        <v>10000</v>
      </c>
      <c r="E225" s="84" t="n">
        <f aca="false">IF(X225=0,0,IF(AND(X225=1,$H$3=1),D225*S225,IF($H$3=2,D225,"N/A")))</f>
        <v>0</v>
      </c>
      <c r="F225" s="84" t="n">
        <f aca="false">E225*W225</f>
        <v>0</v>
      </c>
      <c r="G225" s="32" t="n">
        <f aca="false">VLOOKUP($A225,Table,MATCH(G$4,Curves,0))</f>
        <v>4.0375</v>
      </c>
      <c r="H225" s="98" t="n">
        <f aca="false">G225</f>
        <v>4.0375</v>
      </c>
      <c r="I225" s="99" t="n">
        <f aca="false">H225</f>
        <v>4.0375</v>
      </c>
      <c r="J225" s="32" t="n">
        <f aca="false">VLOOKUP($A225,Table,MATCH(J$4,Curves,0))</f>
        <v>0</v>
      </c>
      <c r="K225" s="98" t="n">
        <f aca="false">J225</f>
        <v>0</v>
      </c>
      <c r="L225" s="99" t="n">
        <f aca="false">K225</f>
        <v>0</v>
      </c>
      <c r="M225" s="32" t="n">
        <f aca="false">VLOOKUP($A225,Table,MATCH(M$4,Curves,0))</f>
        <v>0</v>
      </c>
      <c r="N225" s="98" t="n">
        <f aca="false">VLOOKUP($A225,Table,MATCH(N$4,Curves,0))</f>
        <v>0.0225</v>
      </c>
      <c r="O225" s="99" t="n">
        <f aca="false">N225</f>
        <v>0.0225</v>
      </c>
      <c r="P225" s="100"/>
      <c r="Q225" s="99" t="n">
        <f aca="false">O225+L225+I225</f>
        <v>4.06</v>
      </c>
      <c r="R225" s="100"/>
      <c r="S225" s="35" t="n">
        <f aca="false">A226-A225</f>
        <v>31</v>
      </c>
      <c r="T225" s="101" t="n">
        <f aca="false">CHOOSE(F$3,A226+24,A225)</f>
        <v>43429</v>
      </c>
      <c r="U225" s="35" t="n">
        <f aca="false">T225-C$3</f>
        <v>6655</v>
      </c>
      <c r="V225" s="32" t="n">
        <f aca="false">VLOOKUP($A225,Table,MATCH(V$4,Curves,0))</f>
        <v>0.070859002456139</v>
      </c>
      <c r="W225" s="102" t="n">
        <f aca="false">1/(1+CHOOSE(F$3,(V226+($K$3/10000))/2,(V225+($K$3/10000))/2))^(2*U225/365.25)</f>
        <v>0.281187306862294</v>
      </c>
      <c r="X225" s="35" t="n">
        <f aca="false">IF(AND(mthbeg&lt;=A225,mthend&gt;=A225),1,0)</f>
        <v>0</v>
      </c>
      <c r="Y225" s="35" t="n">
        <f aca="false">S225*X225</f>
        <v>0</v>
      </c>
      <c r="AA225" s="89" t="n">
        <f aca="false">F225*G225</f>
        <v>0</v>
      </c>
      <c r="AB225" s="89" t="n">
        <f aca="false">$F225*H225</f>
        <v>0</v>
      </c>
      <c r="AC225" s="89" t="n">
        <f aca="false">$F225*I225</f>
        <v>0</v>
      </c>
      <c r="AD225" s="89" t="n">
        <f aca="false">$F225*J225</f>
        <v>0</v>
      </c>
      <c r="AE225" s="89" t="n">
        <f aca="false">$F225*K225</f>
        <v>0</v>
      </c>
      <c r="AF225" s="89" t="n">
        <f aca="false">$F225*L225</f>
        <v>0</v>
      </c>
      <c r="AG225" s="89" t="n">
        <f aca="false">$F225*M225</f>
        <v>0</v>
      </c>
      <c r="AH225" s="89" t="n">
        <f aca="false">$F225*N225</f>
        <v>0</v>
      </c>
      <c r="AI225" s="89" t="n">
        <f aca="false">F225*O225</f>
        <v>0</v>
      </c>
      <c r="AJ225" s="93"/>
      <c r="AK225" s="89" t="n">
        <f aca="false">CHOOSE($G$3,AB225-AC225,AC225-AB225)</f>
        <v>0</v>
      </c>
      <c r="AL225" s="89" t="n">
        <f aca="false">CHOOSE($G$3,AE225-AF225,AF225-AE225)</f>
        <v>0</v>
      </c>
      <c r="AM225" s="89" t="n">
        <f aca="false">CHOOSE($G$3,AH225-AI225,AI225-AH225)</f>
        <v>0</v>
      </c>
      <c r="AN225" s="103" t="n">
        <f aca="false">SUM(AK225:AM225)</f>
        <v>0</v>
      </c>
      <c r="AP225" s="89" t="n">
        <f aca="false">CHOOSE($G$3,AA225-AB225,AB225-AA225)</f>
        <v>0</v>
      </c>
      <c r="AQ225" s="89" t="n">
        <f aca="false">CHOOSE($G$3,AD225-AE225,AE225-AD225)</f>
        <v>0</v>
      </c>
      <c r="AR225" s="89" t="n">
        <f aca="false">CHOOSE($G$3,AG225-AH225,AH225-AG225)</f>
        <v>0</v>
      </c>
      <c r="AS225" s="103" t="n">
        <f aca="false">AP225+AQ225+AR225</f>
        <v>0</v>
      </c>
      <c r="AT225" s="103"/>
      <c r="AU225" s="90" t="n">
        <f aca="false">AS225+AN225</f>
        <v>0</v>
      </c>
      <c r="AW225" s="90" t="n">
        <f aca="false">AI225+AF225+AC225</f>
        <v>0</v>
      </c>
      <c r="AX225" s="104"/>
    </row>
    <row r="226" customFormat="false" ht="12" hidden="false" customHeight="true" outlineLevel="0" collapsed="false">
      <c r="A226" s="94" t="n">
        <f aca="false">EDATE(A225,1)</f>
        <v>43405</v>
      </c>
      <c r="B226" s="95" t="n">
        <f aca="false">VLOOKUP(MONTH(A226),Volumes,3)</f>
        <v>10000</v>
      </c>
      <c r="C226" s="96"/>
      <c r="D226" s="97" t="n">
        <f aca="false">B226+C226</f>
        <v>10000</v>
      </c>
      <c r="E226" s="84" t="n">
        <f aca="false">IF(X226=0,0,IF(AND(X226=1,$H$3=1),D226*S226,IF($H$3=2,D226,"N/A")))</f>
        <v>0</v>
      </c>
      <c r="F226" s="84" t="n">
        <f aca="false">E226*W226</f>
        <v>0</v>
      </c>
      <c r="G226" s="32" t="n">
        <f aca="false">VLOOKUP($A226,Table,MATCH(G$4,Curves,0))</f>
        <v>4.0375</v>
      </c>
      <c r="H226" s="98" t="n">
        <f aca="false">G226</f>
        <v>4.0375</v>
      </c>
      <c r="I226" s="99" t="n">
        <f aca="false">H226</f>
        <v>4.0375</v>
      </c>
      <c r="J226" s="32" t="n">
        <f aca="false">VLOOKUP($A226,Table,MATCH(J$4,Curves,0))</f>
        <v>0</v>
      </c>
      <c r="K226" s="98" t="n">
        <f aca="false">J226</f>
        <v>0</v>
      </c>
      <c r="L226" s="99" t="n">
        <f aca="false">K226</f>
        <v>0</v>
      </c>
      <c r="M226" s="32" t="n">
        <f aca="false">VLOOKUP($A226,Table,MATCH(M$4,Curves,0))</f>
        <v>0</v>
      </c>
      <c r="N226" s="98" t="n">
        <f aca="false">VLOOKUP($A226,Table,MATCH(N$4,Curves,0))</f>
        <v>0.0225</v>
      </c>
      <c r="O226" s="99" t="n">
        <f aca="false">N226</f>
        <v>0.0225</v>
      </c>
      <c r="P226" s="100"/>
      <c r="Q226" s="99" t="n">
        <f aca="false">O226+L226+I226</f>
        <v>4.06</v>
      </c>
      <c r="R226" s="100"/>
      <c r="S226" s="35" t="n">
        <f aca="false">A227-A226</f>
        <v>30</v>
      </c>
      <c r="T226" s="101" t="n">
        <f aca="false">CHOOSE(F$3,A227+24,A226)</f>
        <v>43459</v>
      </c>
      <c r="U226" s="35" t="n">
        <f aca="false">T226-C$3</f>
        <v>6685</v>
      </c>
      <c r="V226" s="32" t="n">
        <f aca="false">VLOOKUP($A226,Table,MATCH(V$4,Curves,0))</f>
        <v>0.070859002456139</v>
      </c>
      <c r="W226" s="102" t="n">
        <f aca="false">1/(1+CHOOSE(F$3,(V227+($K$3/10000))/2,(V226+($K$3/10000))/2))^(2*U226/365.25)</f>
        <v>0.279583698792213</v>
      </c>
      <c r="X226" s="35" t="n">
        <f aca="false">IF(AND(mthbeg&lt;=A226,mthend&gt;=A226),1,0)</f>
        <v>0</v>
      </c>
      <c r="Y226" s="35" t="n">
        <f aca="false">S226*X226</f>
        <v>0</v>
      </c>
      <c r="AA226" s="89" t="n">
        <f aca="false">F226*G226</f>
        <v>0</v>
      </c>
      <c r="AB226" s="89" t="n">
        <f aca="false">$F226*H226</f>
        <v>0</v>
      </c>
      <c r="AC226" s="89" t="n">
        <f aca="false">$F226*I226</f>
        <v>0</v>
      </c>
      <c r="AD226" s="89" t="n">
        <f aca="false">$F226*J226</f>
        <v>0</v>
      </c>
      <c r="AE226" s="89" t="n">
        <f aca="false">$F226*K226</f>
        <v>0</v>
      </c>
      <c r="AF226" s="89" t="n">
        <f aca="false">$F226*L226</f>
        <v>0</v>
      </c>
      <c r="AG226" s="89" t="n">
        <f aca="false">$F226*M226</f>
        <v>0</v>
      </c>
      <c r="AH226" s="89" t="n">
        <f aca="false">$F226*N226</f>
        <v>0</v>
      </c>
      <c r="AI226" s="89" t="n">
        <f aca="false">F226*O226</f>
        <v>0</v>
      </c>
      <c r="AJ226" s="93"/>
      <c r="AK226" s="89" t="n">
        <f aca="false">CHOOSE($G$3,AB226-AC226,AC226-AB226)</f>
        <v>0</v>
      </c>
      <c r="AL226" s="89" t="n">
        <f aca="false">CHOOSE($G$3,AE226-AF226,AF226-AE226)</f>
        <v>0</v>
      </c>
      <c r="AM226" s="89" t="n">
        <f aca="false">CHOOSE($G$3,AH226-AI226,AI226-AH226)</f>
        <v>0</v>
      </c>
      <c r="AN226" s="103" t="n">
        <f aca="false">SUM(AK226:AM226)</f>
        <v>0</v>
      </c>
      <c r="AP226" s="89" t="n">
        <f aca="false">CHOOSE($G$3,AA226-AB226,AB226-AA226)</f>
        <v>0</v>
      </c>
      <c r="AQ226" s="89" t="n">
        <f aca="false">CHOOSE($G$3,AD226-AE226,AE226-AD226)</f>
        <v>0</v>
      </c>
      <c r="AR226" s="89" t="n">
        <f aca="false">CHOOSE($G$3,AG226-AH226,AH226-AG226)</f>
        <v>0</v>
      </c>
      <c r="AS226" s="103" t="n">
        <f aca="false">AP226+AQ226+AR226</f>
        <v>0</v>
      </c>
      <c r="AT226" s="103"/>
      <c r="AU226" s="90" t="n">
        <f aca="false">AS226+AN226</f>
        <v>0</v>
      </c>
      <c r="AW226" s="90" t="n">
        <f aca="false">AI226+AF226+AC226</f>
        <v>0</v>
      </c>
      <c r="AX226" s="104"/>
    </row>
    <row r="227" customFormat="false" ht="12" hidden="false" customHeight="true" outlineLevel="0" collapsed="false">
      <c r="A227" s="94" t="n">
        <f aca="false">EDATE(A226,1)</f>
        <v>43435</v>
      </c>
      <c r="B227" s="95" t="n">
        <f aca="false">VLOOKUP(MONTH(A227),Volumes,3)</f>
        <v>10000</v>
      </c>
      <c r="C227" s="96"/>
      <c r="D227" s="97" t="n">
        <f aca="false">B227+C227</f>
        <v>10000</v>
      </c>
      <c r="E227" s="84" t="n">
        <f aca="false">IF(X227=0,0,IF(AND(X227=1,$H$3=1),D227*S227,IF($H$3=2,D227,"N/A")))</f>
        <v>0</v>
      </c>
      <c r="F227" s="84" t="n">
        <f aca="false">E227*W227</f>
        <v>0</v>
      </c>
      <c r="G227" s="32" t="n">
        <f aca="false">VLOOKUP($A227,Table,MATCH(G$4,Curves,0))</f>
        <v>4.0375</v>
      </c>
      <c r="H227" s="98" t="n">
        <f aca="false">G227</f>
        <v>4.0375</v>
      </c>
      <c r="I227" s="99" t="n">
        <f aca="false">H227</f>
        <v>4.0375</v>
      </c>
      <c r="J227" s="32" t="n">
        <f aca="false">VLOOKUP($A227,Table,MATCH(J$4,Curves,0))</f>
        <v>0</v>
      </c>
      <c r="K227" s="98" t="n">
        <f aca="false">J227</f>
        <v>0</v>
      </c>
      <c r="L227" s="99" t="n">
        <f aca="false">K227</f>
        <v>0</v>
      </c>
      <c r="M227" s="32" t="n">
        <f aca="false">VLOOKUP($A227,Table,MATCH(M$4,Curves,0))</f>
        <v>0</v>
      </c>
      <c r="N227" s="98" t="n">
        <f aca="false">VLOOKUP($A227,Table,MATCH(N$4,Curves,0))</f>
        <v>0.0225</v>
      </c>
      <c r="O227" s="99" t="n">
        <f aca="false">N227</f>
        <v>0.0225</v>
      </c>
      <c r="P227" s="100"/>
      <c r="Q227" s="99" t="n">
        <f aca="false">O227+L227+I227</f>
        <v>4.06</v>
      </c>
      <c r="R227" s="100"/>
      <c r="S227" s="35" t="n">
        <f aca="false">A228-A227</f>
        <v>31</v>
      </c>
      <c r="T227" s="101" t="n">
        <f aca="false">CHOOSE(F$3,A228+24,A227)</f>
        <v>43490</v>
      </c>
      <c r="U227" s="35" t="n">
        <f aca="false">T227-C$3</f>
        <v>6716</v>
      </c>
      <c r="V227" s="32" t="n">
        <f aca="false">VLOOKUP($A227,Table,MATCH(V$4,Curves,0))</f>
        <v>0.070859002456139</v>
      </c>
      <c r="W227" s="102" t="n">
        <f aca="false">1/(1+CHOOSE(F$3,(V228+($K$3/10000))/2,(V227+($K$3/10000))/2))^(2*U227/365.25)</f>
        <v>0.277936244217759</v>
      </c>
      <c r="X227" s="35" t="n">
        <f aca="false">IF(AND(mthbeg&lt;=A227,mthend&gt;=A227),1,0)</f>
        <v>0</v>
      </c>
      <c r="Y227" s="35" t="n">
        <f aca="false">S227*X227</f>
        <v>0</v>
      </c>
      <c r="AA227" s="89" t="n">
        <f aca="false">F227*G227</f>
        <v>0</v>
      </c>
      <c r="AB227" s="89" t="n">
        <f aca="false">$F227*H227</f>
        <v>0</v>
      </c>
      <c r="AC227" s="89" t="n">
        <f aca="false">$F227*I227</f>
        <v>0</v>
      </c>
      <c r="AD227" s="89" t="n">
        <f aca="false">$F227*J227</f>
        <v>0</v>
      </c>
      <c r="AE227" s="89" t="n">
        <f aca="false">$F227*K227</f>
        <v>0</v>
      </c>
      <c r="AF227" s="89" t="n">
        <f aca="false">$F227*L227</f>
        <v>0</v>
      </c>
      <c r="AG227" s="89" t="n">
        <f aca="false">$F227*M227</f>
        <v>0</v>
      </c>
      <c r="AH227" s="89" t="n">
        <f aca="false">$F227*N227</f>
        <v>0</v>
      </c>
      <c r="AI227" s="89" t="n">
        <f aca="false">F227*O227</f>
        <v>0</v>
      </c>
      <c r="AJ227" s="93"/>
      <c r="AK227" s="89" t="n">
        <f aca="false">CHOOSE($G$3,AB227-AC227,AC227-AB227)</f>
        <v>0</v>
      </c>
      <c r="AL227" s="89" t="n">
        <f aca="false">CHOOSE($G$3,AE227-AF227,AF227-AE227)</f>
        <v>0</v>
      </c>
      <c r="AM227" s="89" t="n">
        <f aca="false">CHOOSE($G$3,AH227-AI227,AI227-AH227)</f>
        <v>0</v>
      </c>
      <c r="AN227" s="103" t="n">
        <f aca="false">SUM(AK227:AM227)</f>
        <v>0</v>
      </c>
      <c r="AP227" s="89" t="n">
        <f aca="false">CHOOSE($G$3,AA227-AB227,AB227-AA227)</f>
        <v>0</v>
      </c>
      <c r="AQ227" s="89" t="n">
        <f aca="false">CHOOSE($G$3,AD227-AE227,AE227-AD227)</f>
        <v>0</v>
      </c>
      <c r="AR227" s="89" t="n">
        <f aca="false">CHOOSE($G$3,AG227-AH227,AH227-AG227)</f>
        <v>0</v>
      </c>
      <c r="AS227" s="103" t="n">
        <f aca="false">AP227+AQ227+AR227</f>
        <v>0</v>
      </c>
      <c r="AT227" s="103"/>
      <c r="AU227" s="90" t="n">
        <f aca="false">AS227+AN227</f>
        <v>0</v>
      </c>
      <c r="AW227" s="90" t="n">
        <f aca="false">AI227+AF227+AC227</f>
        <v>0</v>
      </c>
      <c r="AX227" s="104"/>
    </row>
    <row r="228" customFormat="false" ht="12" hidden="false" customHeight="true" outlineLevel="0" collapsed="false">
      <c r="A228" s="94" t="n">
        <f aca="false">EDATE(A227,1)</f>
        <v>43466</v>
      </c>
      <c r="B228" s="95" t="n">
        <f aca="false">VLOOKUP(MONTH(A228),Volumes,3)</f>
        <v>10000</v>
      </c>
      <c r="C228" s="96"/>
      <c r="D228" s="97" t="n">
        <f aca="false">B228+C228</f>
        <v>10000</v>
      </c>
      <c r="E228" s="84" t="n">
        <f aca="false">IF(X228=0,0,IF(AND(X228=1,$H$3=1),D228*S228,IF($H$3=2,D228,"N/A")))</f>
        <v>0</v>
      </c>
      <c r="F228" s="84" t="n">
        <f aca="false">E228*W228</f>
        <v>0</v>
      </c>
      <c r="G228" s="32" t="n">
        <f aca="false">VLOOKUP($A228,Table,MATCH(G$4,Curves,0))</f>
        <v>4.0375</v>
      </c>
      <c r="H228" s="98" t="n">
        <f aca="false">G228</f>
        <v>4.0375</v>
      </c>
      <c r="I228" s="99" t="n">
        <f aca="false">H228</f>
        <v>4.0375</v>
      </c>
      <c r="J228" s="32" t="n">
        <f aca="false">VLOOKUP($A228,Table,MATCH(J$4,Curves,0))</f>
        <v>0</v>
      </c>
      <c r="K228" s="98" t="n">
        <f aca="false">J228</f>
        <v>0</v>
      </c>
      <c r="L228" s="99" t="n">
        <f aca="false">K228</f>
        <v>0</v>
      </c>
      <c r="M228" s="32" t="n">
        <f aca="false">VLOOKUP($A228,Table,MATCH(M$4,Curves,0))</f>
        <v>0</v>
      </c>
      <c r="N228" s="98" t="n">
        <f aca="false">VLOOKUP($A228,Table,MATCH(N$4,Curves,0))</f>
        <v>0.0225</v>
      </c>
      <c r="O228" s="99" t="n">
        <f aca="false">N228</f>
        <v>0.0225</v>
      </c>
      <c r="P228" s="100"/>
      <c r="Q228" s="99" t="n">
        <f aca="false">O228+L228+I228</f>
        <v>4.06</v>
      </c>
      <c r="R228" s="100"/>
      <c r="S228" s="35" t="n">
        <f aca="false">A229-A228</f>
        <v>31</v>
      </c>
      <c r="T228" s="101" t="n">
        <f aca="false">CHOOSE(F$3,A229+24,A228)</f>
        <v>43521</v>
      </c>
      <c r="U228" s="35" t="n">
        <f aca="false">T228-C$3</f>
        <v>6747</v>
      </c>
      <c r="V228" s="32" t="n">
        <f aca="false">VLOOKUP($A228,Table,MATCH(V$4,Curves,0))</f>
        <v>0.070859002456139</v>
      </c>
      <c r="W228" s="102" t="n">
        <f aca="false">1/(1+CHOOSE(F$3,(V229+($K$3/10000))/2,(V228+($K$3/10000))/2))^(2*U228/365.25)</f>
        <v>0.27629849731434</v>
      </c>
      <c r="X228" s="35" t="n">
        <f aca="false">IF(AND(mthbeg&lt;=A228,mthend&gt;=A228),1,0)</f>
        <v>0</v>
      </c>
      <c r="Y228" s="35" t="n">
        <f aca="false">S228*X228</f>
        <v>0</v>
      </c>
      <c r="AA228" s="89" t="n">
        <f aca="false">F228*G228</f>
        <v>0</v>
      </c>
      <c r="AB228" s="89" t="n">
        <f aca="false">$F228*H228</f>
        <v>0</v>
      </c>
      <c r="AC228" s="89" t="n">
        <f aca="false">$F228*I228</f>
        <v>0</v>
      </c>
      <c r="AD228" s="89" t="n">
        <f aca="false">$F228*J228</f>
        <v>0</v>
      </c>
      <c r="AE228" s="89" t="n">
        <f aca="false">$F228*K228</f>
        <v>0</v>
      </c>
      <c r="AF228" s="89" t="n">
        <f aca="false">$F228*L228</f>
        <v>0</v>
      </c>
      <c r="AG228" s="89" t="n">
        <f aca="false">$F228*M228</f>
        <v>0</v>
      </c>
      <c r="AH228" s="89" t="n">
        <f aca="false">$F228*N228</f>
        <v>0</v>
      </c>
      <c r="AI228" s="89" t="n">
        <f aca="false">F228*O228</f>
        <v>0</v>
      </c>
      <c r="AJ228" s="93"/>
      <c r="AK228" s="89" t="n">
        <f aca="false">CHOOSE($G$3,AB228-AC228,AC228-AB228)</f>
        <v>0</v>
      </c>
      <c r="AL228" s="89" t="n">
        <f aca="false">CHOOSE($G$3,AE228-AF228,AF228-AE228)</f>
        <v>0</v>
      </c>
      <c r="AM228" s="89" t="n">
        <f aca="false">CHOOSE($G$3,AH228-AI228,AI228-AH228)</f>
        <v>0</v>
      </c>
      <c r="AN228" s="103" t="n">
        <f aca="false">SUM(AK228:AM228)</f>
        <v>0</v>
      </c>
      <c r="AP228" s="89" t="n">
        <f aca="false">CHOOSE($G$3,AA228-AB228,AB228-AA228)</f>
        <v>0</v>
      </c>
      <c r="AQ228" s="89" t="n">
        <f aca="false">CHOOSE($G$3,AD228-AE228,AE228-AD228)</f>
        <v>0</v>
      </c>
      <c r="AR228" s="89" t="n">
        <f aca="false">CHOOSE($G$3,AG228-AH228,AH228-AG228)</f>
        <v>0</v>
      </c>
      <c r="AS228" s="103" t="n">
        <f aca="false">AP228+AQ228+AR228</f>
        <v>0</v>
      </c>
      <c r="AT228" s="103"/>
      <c r="AU228" s="90" t="n">
        <f aca="false">AS228+AN228</f>
        <v>0</v>
      </c>
      <c r="AW228" s="90" t="n">
        <f aca="false">AI228+AF228+AC228</f>
        <v>0</v>
      </c>
      <c r="AX228" s="104"/>
    </row>
    <row r="229" customFormat="false" ht="12" hidden="false" customHeight="true" outlineLevel="0" collapsed="false">
      <c r="A229" s="94" t="n">
        <f aca="false">EDATE(A228,1)</f>
        <v>43497</v>
      </c>
      <c r="B229" s="95" t="n">
        <f aca="false">VLOOKUP(MONTH(A229),Volumes,3)</f>
        <v>10000</v>
      </c>
      <c r="C229" s="96"/>
      <c r="D229" s="97" t="n">
        <f aca="false">B229+C229</f>
        <v>10000</v>
      </c>
      <c r="E229" s="84" t="n">
        <f aca="false">IF(X229=0,0,IF(AND(X229=1,$H$3=1),D229*S229,IF($H$3=2,D229,"N/A")))</f>
        <v>0</v>
      </c>
      <c r="F229" s="84" t="n">
        <f aca="false">E229*W229</f>
        <v>0</v>
      </c>
      <c r="G229" s="32" t="n">
        <f aca="false">VLOOKUP($A229,Table,MATCH(G$4,Curves,0))</f>
        <v>4.0375</v>
      </c>
      <c r="H229" s="98" t="n">
        <f aca="false">G229</f>
        <v>4.0375</v>
      </c>
      <c r="I229" s="99" t="n">
        <f aca="false">H229</f>
        <v>4.0375</v>
      </c>
      <c r="J229" s="32" t="n">
        <f aca="false">VLOOKUP($A229,Table,MATCH(J$4,Curves,0))</f>
        <v>0</v>
      </c>
      <c r="K229" s="98" t="n">
        <f aca="false">J229</f>
        <v>0</v>
      </c>
      <c r="L229" s="99" t="n">
        <f aca="false">K229</f>
        <v>0</v>
      </c>
      <c r="M229" s="32" t="n">
        <f aca="false">VLOOKUP($A229,Table,MATCH(M$4,Curves,0))</f>
        <v>0</v>
      </c>
      <c r="N229" s="98" t="n">
        <f aca="false">VLOOKUP($A229,Table,MATCH(N$4,Curves,0))</f>
        <v>0.0225</v>
      </c>
      <c r="O229" s="99" t="n">
        <f aca="false">N229</f>
        <v>0.0225</v>
      </c>
      <c r="P229" s="100"/>
      <c r="Q229" s="99" t="n">
        <f aca="false">O229+L229+I229</f>
        <v>4.06</v>
      </c>
      <c r="R229" s="100"/>
      <c r="S229" s="35" t="n">
        <f aca="false">A230-A229</f>
        <v>28</v>
      </c>
      <c r="T229" s="101" t="n">
        <f aca="false">CHOOSE(F$3,A230+24,A229)</f>
        <v>43549</v>
      </c>
      <c r="U229" s="35" t="n">
        <f aca="false">T229-C$3</f>
        <v>6775</v>
      </c>
      <c r="V229" s="32" t="n">
        <f aca="false">VLOOKUP($A229,Table,MATCH(V$4,Curves,0))</f>
        <v>0.070859002456139</v>
      </c>
      <c r="W229" s="102" t="n">
        <f aca="false">1/(1+CHOOSE(F$3,(V230+($K$3/10000))/2,(V229+($K$3/10000))/2))^(2*U229/365.25)</f>
        <v>0.27482753840936</v>
      </c>
      <c r="X229" s="35" t="n">
        <f aca="false">IF(AND(mthbeg&lt;=A229,mthend&gt;=A229),1,0)</f>
        <v>0</v>
      </c>
      <c r="Y229" s="35" t="n">
        <f aca="false">S229*X229</f>
        <v>0</v>
      </c>
      <c r="AA229" s="89" t="n">
        <f aca="false">F229*G229</f>
        <v>0</v>
      </c>
      <c r="AB229" s="89" t="n">
        <f aca="false">$F229*H229</f>
        <v>0</v>
      </c>
      <c r="AC229" s="89" t="n">
        <f aca="false">$F229*I229</f>
        <v>0</v>
      </c>
      <c r="AD229" s="89" t="n">
        <f aca="false">$F229*J229</f>
        <v>0</v>
      </c>
      <c r="AE229" s="89" t="n">
        <f aca="false">$F229*K229</f>
        <v>0</v>
      </c>
      <c r="AF229" s="89" t="n">
        <f aca="false">$F229*L229</f>
        <v>0</v>
      </c>
      <c r="AG229" s="89" t="n">
        <f aca="false">$F229*M229</f>
        <v>0</v>
      </c>
      <c r="AH229" s="89" t="n">
        <f aca="false">$F229*N229</f>
        <v>0</v>
      </c>
      <c r="AI229" s="89" t="n">
        <f aca="false">F229*O229</f>
        <v>0</v>
      </c>
      <c r="AJ229" s="93"/>
      <c r="AK229" s="89" t="n">
        <f aca="false">CHOOSE($G$3,AB229-AC229,AC229-AB229)</f>
        <v>0</v>
      </c>
      <c r="AL229" s="89" t="n">
        <f aca="false">CHOOSE($G$3,AE229-AF229,AF229-AE229)</f>
        <v>0</v>
      </c>
      <c r="AM229" s="89" t="n">
        <f aca="false">CHOOSE($G$3,AH229-AI229,AI229-AH229)</f>
        <v>0</v>
      </c>
      <c r="AN229" s="103" t="n">
        <f aca="false">SUM(AK229:AM229)</f>
        <v>0</v>
      </c>
      <c r="AP229" s="89" t="n">
        <f aca="false">CHOOSE($G$3,AA229-AB229,AB229-AA229)</f>
        <v>0</v>
      </c>
      <c r="AQ229" s="89" t="n">
        <f aca="false">CHOOSE($G$3,AD229-AE229,AE229-AD229)</f>
        <v>0</v>
      </c>
      <c r="AR229" s="89" t="n">
        <f aca="false">CHOOSE($G$3,AG229-AH229,AH229-AG229)</f>
        <v>0</v>
      </c>
      <c r="AS229" s="103" t="n">
        <f aca="false">AP229+AQ229+AR229</f>
        <v>0</v>
      </c>
      <c r="AT229" s="103"/>
      <c r="AU229" s="90" t="n">
        <f aca="false">AS229+AN229</f>
        <v>0</v>
      </c>
      <c r="AW229" s="90" t="n">
        <f aca="false">AI229+AF229+AC229</f>
        <v>0</v>
      </c>
      <c r="AX229" s="104"/>
    </row>
    <row r="230" customFormat="false" ht="12" hidden="false" customHeight="true" outlineLevel="0" collapsed="false">
      <c r="A230" s="94" t="n">
        <f aca="false">EDATE(A229,1)</f>
        <v>43525</v>
      </c>
      <c r="B230" s="95" t="n">
        <f aca="false">VLOOKUP(MONTH(A230),Volumes,3)</f>
        <v>10000</v>
      </c>
      <c r="C230" s="96"/>
      <c r="D230" s="97" t="n">
        <f aca="false">B230+C230</f>
        <v>10000</v>
      </c>
      <c r="E230" s="84" t="n">
        <f aca="false">IF(X230=0,0,IF(AND(X230=1,$H$3=1),D230*S230,IF($H$3=2,D230,"N/A")))</f>
        <v>0</v>
      </c>
      <c r="F230" s="84" t="n">
        <f aca="false">E230*W230</f>
        <v>0</v>
      </c>
      <c r="G230" s="32" t="n">
        <f aca="false">VLOOKUP($A230,Table,MATCH(G$4,Curves,0))</f>
        <v>4.0375</v>
      </c>
      <c r="H230" s="98" t="n">
        <f aca="false">G230</f>
        <v>4.0375</v>
      </c>
      <c r="I230" s="99" t="n">
        <f aca="false">H230</f>
        <v>4.0375</v>
      </c>
      <c r="J230" s="32" t="n">
        <f aca="false">VLOOKUP($A230,Table,MATCH(J$4,Curves,0))</f>
        <v>0</v>
      </c>
      <c r="K230" s="98" t="n">
        <f aca="false">J230</f>
        <v>0</v>
      </c>
      <c r="L230" s="99" t="n">
        <f aca="false">K230</f>
        <v>0</v>
      </c>
      <c r="M230" s="32" t="n">
        <f aca="false">VLOOKUP($A230,Table,MATCH(M$4,Curves,0))</f>
        <v>0</v>
      </c>
      <c r="N230" s="98" t="n">
        <f aca="false">VLOOKUP($A230,Table,MATCH(N$4,Curves,0))</f>
        <v>0.0225</v>
      </c>
      <c r="O230" s="99" t="n">
        <f aca="false">N230</f>
        <v>0.0225</v>
      </c>
      <c r="P230" s="100"/>
      <c r="Q230" s="99" t="n">
        <f aca="false">O230+L230+I230</f>
        <v>4.06</v>
      </c>
      <c r="R230" s="100"/>
      <c r="S230" s="35" t="n">
        <f aca="false">A231-A230</f>
        <v>31</v>
      </c>
      <c r="T230" s="101" t="n">
        <f aca="false">CHOOSE(F$3,A231+24,A230)</f>
        <v>43580</v>
      </c>
      <c r="U230" s="35" t="n">
        <f aca="false">T230-C$3</f>
        <v>6806</v>
      </c>
      <c r="V230" s="32" t="n">
        <f aca="false">VLOOKUP($A230,Table,MATCH(V$4,Curves,0))</f>
        <v>0.070859002456139</v>
      </c>
      <c r="W230" s="102" t="n">
        <f aca="false">1/(1+CHOOSE(F$3,(V231+($K$3/10000))/2,(V230+($K$3/10000))/2))^(2*U230/365.25)</f>
        <v>0.273208109639748</v>
      </c>
      <c r="X230" s="35" t="n">
        <f aca="false">IF(AND(mthbeg&lt;=A230,mthend&gt;=A230),1,0)</f>
        <v>0</v>
      </c>
      <c r="Y230" s="35" t="n">
        <f aca="false">S230*X230</f>
        <v>0</v>
      </c>
      <c r="AA230" s="89" t="n">
        <f aca="false">F230*G230</f>
        <v>0</v>
      </c>
      <c r="AB230" s="89" t="n">
        <f aca="false">$F230*H230</f>
        <v>0</v>
      </c>
      <c r="AC230" s="89" t="n">
        <f aca="false">$F230*I230</f>
        <v>0</v>
      </c>
      <c r="AD230" s="89" t="n">
        <f aca="false">$F230*J230</f>
        <v>0</v>
      </c>
      <c r="AE230" s="89" t="n">
        <f aca="false">$F230*K230</f>
        <v>0</v>
      </c>
      <c r="AF230" s="89" t="n">
        <f aca="false">$F230*L230</f>
        <v>0</v>
      </c>
      <c r="AG230" s="89" t="n">
        <f aca="false">$F230*M230</f>
        <v>0</v>
      </c>
      <c r="AH230" s="89" t="n">
        <f aca="false">$F230*N230</f>
        <v>0</v>
      </c>
      <c r="AI230" s="89" t="n">
        <f aca="false">F230*O230</f>
        <v>0</v>
      </c>
      <c r="AJ230" s="93"/>
      <c r="AK230" s="89" t="n">
        <f aca="false">CHOOSE($G$3,AB230-AC230,AC230-AB230)</f>
        <v>0</v>
      </c>
      <c r="AL230" s="89" t="n">
        <f aca="false">CHOOSE($G$3,AE230-AF230,AF230-AE230)</f>
        <v>0</v>
      </c>
      <c r="AM230" s="89" t="n">
        <f aca="false">CHOOSE($G$3,AH230-AI230,AI230-AH230)</f>
        <v>0</v>
      </c>
      <c r="AN230" s="103" t="n">
        <f aca="false">SUM(AK230:AM230)</f>
        <v>0</v>
      </c>
      <c r="AP230" s="89" t="n">
        <f aca="false">CHOOSE($G$3,AA230-AB230,AB230-AA230)</f>
        <v>0</v>
      </c>
      <c r="AQ230" s="89" t="n">
        <f aca="false">CHOOSE($G$3,AD230-AE230,AE230-AD230)</f>
        <v>0</v>
      </c>
      <c r="AR230" s="89" t="n">
        <f aca="false">CHOOSE($G$3,AG230-AH230,AH230-AG230)</f>
        <v>0</v>
      </c>
      <c r="AS230" s="103" t="n">
        <f aca="false">AP230+AQ230+AR230</f>
        <v>0</v>
      </c>
      <c r="AT230" s="103"/>
      <c r="AU230" s="90" t="n">
        <f aca="false">AS230+AN230</f>
        <v>0</v>
      </c>
      <c r="AW230" s="90" t="n">
        <f aca="false">AI230+AF230+AC230</f>
        <v>0</v>
      </c>
      <c r="AX230" s="104"/>
    </row>
    <row r="231" customFormat="false" ht="12" hidden="false" customHeight="true" outlineLevel="0" collapsed="false">
      <c r="A231" s="94" t="n">
        <f aca="false">EDATE(A230,1)</f>
        <v>43556</v>
      </c>
      <c r="B231" s="95" t="n">
        <f aca="false">VLOOKUP(MONTH(A231),Volumes,3)</f>
        <v>10000</v>
      </c>
      <c r="C231" s="96"/>
      <c r="D231" s="97" t="n">
        <f aca="false">B231+C231</f>
        <v>10000</v>
      </c>
      <c r="E231" s="84" t="n">
        <f aca="false">IF(X231=0,0,IF(AND(X231=1,$H$3=1),D231*S231,IF($H$3=2,D231,"N/A")))</f>
        <v>0</v>
      </c>
      <c r="F231" s="84" t="n">
        <f aca="false">E231*W231</f>
        <v>0</v>
      </c>
      <c r="G231" s="32" t="n">
        <f aca="false">VLOOKUP($A231,Table,MATCH(G$4,Curves,0))</f>
        <v>4.0375</v>
      </c>
      <c r="H231" s="98" t="n">
        <f aca="false">G231</f>
        <v>4.0375</v>
      </c>
      <c r="I231" s="99" t="n">
        <f aca="false">H231</f>
        <v>4.0375</v>
      </c>
      <c r="J231" s="32" t="n">
        <f aca="false">VLOOKUP($A231,Table,MATCH(J$4,Curves,0))</f>
        <v>0</v>
      </c>
      <c r="K231" s="98" t="n">
        <f aca="false">J231</f>
        <v>0</v>
      </c>
      <c r="L231" s="99" t="n">
        <f aca="false">K231</f>
        <v>0</v>
      </c>
      <c r="M231" s="32" t="n">
        <f aca="false">VLOOKUP($A231,Table,MATCH(M$4,Curves,0))</f>
        <v>0</v>
      </c>
      <c r="N231" s="98" t="n">
        <f aca="false">VLOOKUP($A231,Table,MATCH(N$4,Curves,0))</f>
        <v>0.0225</v>
      </c>
      <c r="O231" s="99" t="n">
        <f aca="false">N231</f>
        <v>0.0225</v>
      </c>
      <c r="P231" s="100"/>
      <c r="Q231" s="99" t="n">
        <f aca="false">O231+L231+I231</f>
        <v>4.06</v>
      </c>
      <c r="R231" s="100"/>
      <c r="S231" s="35" t="n">
        <f aca="false">A232-A231</f>
        <v>30</v>
      </c>
      <c r="T231" s="101" t="n">
        <f aca="false">CHOOSE(F$3,A232+24,A231)</f>
        <v>43610</v>
      </c>
      <c r="U231" s="35" t="n">
        <f aca="false">T231-C$3</f>
        <v>6836</v>
      </c>
      <c r="V231" s="32" t="n">
        <f aca="false">VLOOKUP($A231,Table,MATCH(V$4,Curves,0))</f>
        <v>0.070859002456139</v>
      </c>
      <c r="W231" s="102" t="n">
        <f aca="false">1/(1+CHOOSE(F$3,(V232+($K$3/10000))/2,(V231+($K$3/10000))/2))^(2*U231/365.25)</f>
        <v>0.271650006842297</v>
      </c>
      <c r="X231" s="35" t="n">
        <f aca="false">IF(AND(mthbeg&lt;=A231,mthend&gt;=A231),1,0)</f>
        <v>0</v>
      </c>
      <c r="Y231" s="35" t="n">
        <f aca="false">S231*X231</f>
        <v>0</v>
      </c>
      <c r="AA231" s="89" t="n">
        <f aca="false">F231*G231</f>
        <v>0</v>
      </c>
      <c r="AB231" s="89" t="n">
        <f aca="false">$F231*H231</f>
        <v>0</v>
      </c>
      <c r="AC231" s="89" t="n">
        <f aca="false">$F231*I231</f>
        <v>0</v>
      </c>
      <c r="AD231" s="89" t="n">
        <f aca="false">$F231*J231</f>
        <v>0</v>
      </c>
      <c r="AE231" s="89" t="n">
        <f aca="false">$F231*K231</f>
        <v>0</v>
      </c>
      <c r="AF231" s="89" t="n">
        <f aca="false">$F231*L231</f>
        <v>0</v>
      </c>
      <c r="AG231" s="89" t="n">
        <f aca="false">$F231*M231</f>
        <v>0</v>
      </c>
      <c r="AH231" s="89" t="n">
        <f aca="false">$F231*N231</f>
        <v>0</v>
      </c>
      <c r="AI231" s="89" t="n">
        <f aca="false">F231*O231</f>
        <v>0</v>
      </c>
      <c r="AJ231" s="93"/>
      <c r="AK231" s="89" t="n">
        <f aca="false">CHOOSE($G$3,AB231-AC231,AC231-AB231)</f>
        <v>0</v>
      </c>
      <c r="AL231" s="89" t="n">
        <f aca="false">CHOOSE($G$3,AE231-AF231,AF231-AE231)</f>
        <v>0</v>
      </c>
      <c r="AM231" s="89" t="n">
        <f aca="false">CHOOSE($G$3,AH231-AI231,AI231-AH231)</f>
        <v>0</v>
      </c>
      <c r="AN231" s="103" t="n">
        <f aca="false">SUM(AK231:AM231)</f>
        <v>0</v>
      </c>
      <c r="AP231" s="89" t="n">
        <f aca="false">CHOOSE($G$3,AA231-AB231,AB231-AA231)</f>
        <v>0</v>
      </c>
      <c r="AQ231" s="89" t="n">
        <f aca="false">CHOOSE($G$3,AD231-AE231,AE231-AD231)</f>
        <v>0</v>
      </c>
      <c r="AR231" s="89" t="n">
        <f aca="false">CHOOSE($G$3,AG231-AH231,AH231-AG231)</f>
        <v>0</v>
      </c>
      <c r="AS231" s="103" t="n">
        <f aca="false">AP231+AQ231+AR231</f>
        <v>0</v>
      </c>
      <c r="AT231" s="103"/>
      <c r="AU231" s="90" t="n">
        <f aca="false">AS231+AN231</f>
        <v>0</v>
      </c>
      <c r="AW231" s="90" t="n">
        <f aca="false">AI231+AF231+AC231</f>
        <v>0</v>
      </c>
      <c r="AX231" s="104"/>
    </row>
    <row r="232" customFormat="false" ht="12" hidden="false" customHeight="true" outlineLevel="0" collapsed="false">
      <c r="A232" s="94" t="n">
        <f aca="false">EDATE(A231,1)</f>
        <v>43586</v>
      </c>
      <c r="B232" s="95" t="n">
        <f aca="false">VLOOKUP(MONTH(A232),Volumes,3)</f>
        <v>10000</v>
      </c>
      <c r="C232" s="96"/>
      <c r="D232" s="97" t="n">
        <f aca="false">B232+C232</f>
        <v>10000</v>
      </c>
      <c r="E232" s="84" t="n">
        <f aca="false">IF(X232=0,0,IF(AND(X232=1,$H$3=1),D232*S232,IF($H$3=2,D232,"N/A")))</f>
        <v>0</v>
      </c>
      <c r="F232" s="84" t="n">
        <f aca="false">E232*W232</f>
        <v>0</v>
      </c>
      <c r="G232" s="32" t="n">
        <f aca="false">VLOOKUP($A232,Table,MATCH(G$4,Curves,0))</f>
        <v>4.0375</v>
      </c>
      <c r="H232" s="98" t="n">
        <f aca="false">G232</f>
        <v>4.0375</v>
      </c>
      <c r="I232" s="99" t="n">
        <f aca="false">H232</f>
        <v>4.0375</v>
      </c>
      <c r="J232" s="32" t="n">
        <f aca="false">VLOOKUP($A232,Table,MATCH(J$4,Curves,0))</f>
        <v>0</v>
      </c>
      <c r="K232" s="98" t="n">
        <f aca="false">J232</f>
        <v>0</v>
      </c>
      <c r="L232" s="99" t="n">
        <f aca="false">K232</f>
        <v>0</v>
      </c>
      <c r="M232" s="32" t="n">
        <f aca="false">VLOOKUP($A232,Table,MATCH(M$4,Curves,0))</f>
        <v>0</v>
      </c>
      <c r="N232" s="98" t="n">
        <f aca="false">VLOOKUP($A232,Table,MATCH(N$4,Curves,0))</f>
        <v>0.0225</v>
      </c>
      <c r="O232" s="99" t="n">
        <f aca="false">N232</f>
        <v>0.0225</v>
      </c>
      <c r="P232" s="100"/>
      <c r="Q232" s="99" t="n">
        <f aca="false">O232+L232+I232</f>
        <v>4.06</v>
      </c>
      <c r="R232" s="100"/>
      <c r="S232" s="35" t="n">
        <f aca="false">A233-A232</f>
        <v>31</v>
      </c>
      <c r="T232" s="101" t="n">
        <f aca="false">CHOOSE(F$3,A233+24,A232)</f>
        <v>43641</v>
      </c>
      <c r="U232" s="35" t="n">
        <f aca="false">T232-C$3</f>
        <v>6867</v>
      </c>
      <c r="V232" s="32" t="n">
        <f aca="false">VLOOKUP($A232,Table,MATCH(V$4,Curves,0))</f>
        <v>0.070859002456139</v>
      </c>
      <c r="W232" s="102" t="n">
        <f aca="false">1/(1+CHOOSE(F$3,(V233+($K$3/10000))/2,(V232+($K$3/10000))/2))^(2*U232/365.25)</f>
        <v>0.270049301764153</v>
      </c>
      <c r="X232" s="35" t="n">
        <f aca="false">IF(AND(mthbeg&lt;=A232,mthend&gt;=A232),1,0)</f>
        <v>0</v>
      </c>
      <c r="Y232" s="35" t="n">
        <f aca="false">S232*X232</f>
        <v>0</v>
      </c>
      <c r="AA232" s="89" t="n">
        <f aca="false">F232*G232</f>
        <v>0</v>
      </c>
      <c r="AB232" s="89" t="n">
        <f aca="false">$F232*H232</f>
        <v>0</v>
      </c>
      <c r="AC232" s="89" t="n">
        <f aca="false">$F232*I232</f>
        <v>0</v>
      </c>
      <c r="AD232" s="89" t="n">
        <f aca="false">$F232*J232</f>
        <v>0</v>
      </c>
      <c r="AE232" s="89" t="n">
        <f aca="false">$F232*K232</f>
        <v>0</v>
      </c>
      <c r="AF232" s="89" t="n">
        <f aca="false">$F232*L232</f>
        <v>0</v>
      </c>
      <c r="AG232" s="89" t="n">
        <f aca="false">$F232*M232</f>
        <v>0</v>
      </c>
      <c r="AH232" s="89" t="n">
        <f aca="false">$F232*N232</f>
        <v>0</v>
      </c>
      <c r="AI232" s="89" t="n">
        <f aca="false">F232*O232</f>
        <v>0</v>
      </c>
      <c r="AJ232" s="93"/>
      <c r="AK232" s="89" t="n">
        <f aca="false">CHOOSE($G$3,AB232-AC232,AC232-AB232)</f>
        <v>0</v>
      </c>
      <c r="AL232" s="89" t="n">
        <f aca="false">CHOOSE($G$3,AE232-AF232,AF232-AE232)</f>
        <v>0</v>
      </c>
      <c r="AM232" s="89" t="n">
        <f aca="false">CHOOSE($G$3,AH232-AI232,AI232-AH232)</f>
        <v>0</v>
      </c>
      <c r="AN232" s="103" t="n">
        <f aca="false">SUM(AK232:AM232)</f>
        <v>0</v>
      </c>
      <c r="AP232" s="89" t="n">
        <f aca="false">CHOOSE($G$3,AA232-AB232,AB232-AA232)</f>
        <v>0</v>
      </c>
      <c r="AQ232" s="89" t="n">
        <f aca="false">CHOOSE($G$3,AD232-AE232,AE232-AD232)</f>
        <v>0</v>
      </c>
      <c r="AR232" s="89" t="n">
        <f aca="false">CHOOSE($G$3,AG232-AH232,AH232-AG232)</f>
        <v>0</v>
      </c>
      <c r="AS232" s="103" t="n">
        <f aca="false">AP232+AQ232+AR232</f>
        <v>0</v>
      </c>
      <c r="AT232" s="103"/>
      <c r="AU232" s="90" t="n">
        <f aca="false">AS232+AN232</f>
        <v>0</v>
      </c>
      <c r="AW232" s="90" t="n">
        <f aca="false">AI232+AF232+AC232</f>
        <v>0</v>
      </c>
      <c r="AX232" s="104"/>
    </row>
    <row r="233" customFormat="false" ht="12" hidden="false" customHeight="true" outlineLevel="0" collapsed="false">
      <c r="A233" s="94" t="n">
        <f aca="false">EDATE(A232,1)</f>
        <v>43617</v>
      </c>
      <c r="B233" s="95" t="n">
        <f aca="false">VLOOKUP(MONTH(A233),Volumes,3)</f>
        <v>10000</v>
      </c>
      <c r="C233" s="96"/>
      <c r="D233" s="97" t="n">
        <f aca="false">B233+C233</f>
        <v>10000</v>
      </c>
      <c r="E233" s="84" t="n">
        <f aca="false">IF(X233=0,0,IF(AND(X233=1,$H$3=1),D233*S233,IF($H$3=2,D233,"N/A")))</f>
        <v>0</v>
      </c>
      <c r="F233" s="84" t="n">
        <f aca="false">E233*W233</f>
        <v>0</v>
      </c>
      <c r="G233" s="32" t="n">
        <f aca="false">VLOOKUP($A233,Table,MATCH(G$4,Curves,0))</f>
        <v>4.0375</v>
      </c>
      <c r="H233" s="98" t="n">
        <f aca="false">G233</f>
        <v>4.0375</v>
      </c>
      <c r="I233" s="99" t="n">
        <f aca="false">H233</f>
        <v>4.0375</v>
      </c>
      <c r="J233" s="32" t="n">
        <f aca="false">VLOOKUP($A233,Table,MATCH(J$4,Curves,0))</f>
        <v>0</v>
      </c>
      <c r="K233" s="98" t="n">
        <f aca="false">J233</f>
        <v>0</v>
      </c>
      <c r="L233" s="99" t="n">
        <f aca="false">K233</f>
        <v>0</v>
      </c>
      <c r="M233" s="32" t="n">
        <f aca="false">VLOOKUP($A233,Table,MATCH(M$4,Curves,0))</f>
        <v>0</v>
      </c>
      <c r="N233" s="98" t="n">
        <f aca="false">VLOOKUP($A233,Table,MATCH(N$4,Curves,0))</f>
        <v>0.0225</v>
      </c>
      <c r="O233" s="99" t="n">
        <f aca="false">N233</f>
        <v>0.0225</v>
      </c>
      <c r="P233" s="100"/>
      <c r="Q233" s="99" t="n">
        <f aca="false">O233+L233+I233</f>
        <v>4.06</v>
      </c>
      <c r="R233" s="100"/>
      <c r="S233" s="35" t="n">
        <f aca="false">A234-A233</f>
        <v>30</v>
      </c>
      <c r="T233" s="101" t="n">
        <f aca="false">CHOOSE(F$3,A234+24,A233)</f>
        <v>43671</v>
      </c>
      <c r="U233" s="35" t="n">
        <f aca="false">T233-C$3</f>
        <v>6897</v>
      </c>
      <c r="V233" s="32" t="n">
        <f aca="false">VLOOKUP($A233,Table,MATCH(V$4,Curves,0))</f>
        <v>0.070859002456139</v>
      </c>
      <c r="W233" s="102" t="n">
        <f aca="false">1/(1+CHOOSE(F$3,(V234+($K$3/10000))/2,(V233+($K$3/10000))/2))^(2*U233/365.25)</f>
        <v>0.268509213612732</v>
      </c>
      <c r="X233" s="35" t="n">
        <f aca="false">IF(AND(mthbeg&lt;=A233,mthend&gt;=A233),1,0)</f>
        <v>0</v>
      </c>
      <c r="Y233" s="35" t="n">
        <f aca="false">S233*X233</f>
        <v>0</v>
      </c>
      <c r="AA233" s="89" t="n">
        <f aca="false">F233*G233</f>
        <v>0</v>
      </c>
      <c r="AB233" s="89" t="n">
        <f aca="false">$F233*H233</f>
        <v>0</v>
      </c>
      <c r="AC233" s="89" t="n">
        <f aca="false">$F233*I233</f>
        <v>0</v>
      </c>
      <c r="AD233" s="89" t="n">
        <f aca="false">$F233*J233</f>
        <v>0</v>
      </c>
      <c r="AE233" s="89" t="n">
        <f aca="false">$F233*K233</f>
        <v>0</v>
      </c>
      <c r="AF233" s="89" t="n">
        <f aca="false">$F233*L233</f>
        <v>0</v>
      </c>
      <c r="AG233" s="89" t="n">
        <f aca="false">$F233*M233</f>
        <v>0</v>
      </c>
      <c r="AH233" s="89" t="n">
        <f aca="false">$F233*N233</f>
        <v>0</v>
      </c>
      <c r="AI233" s="89" t="n">
        <f aca="false">F233*O233</f>
        <v>0</v>
      </c>
      <c r="AJ233" s="93"/>
      <c r="AK233" s="89" t="n">
        <f aca="false">CHOOSE($G$3,AB233-AC233,AC233-AB233)</f>
        <v>0</v>
      </c>
      <c r="AL233" s="89" t="n">
        <f aca="false">CHOOSE($G$3,AE233-AF233,AF233-AE233)</f>
        <v>0</v>
      </c>
      <c r="AM233" s="89" t="n">
        <f aca="false">CHOOSE($G$3,AH233-AI233,AI233-AH233)</f>
        <v>0</v>
      </c>
      <c r="AN233" s="103" t="n">
        <f aca="false">SUM(AK233:AM233)</f>
        <v>0</v>
      </c>
      <c r="AP233" s="89" t="n">
        <f aca="false">CHOOSE($G$3,AA233-AB233,AB233-AA233)</f>
        <v>0</v>
      </c>
      <c r="AQ233" s="89" t="n">
        <f aca="false">CHOOSE($G$3,AD233-AE233,AE233-AD233)</f>
        <v>0</v>
      </c>
      <c r="AR233" s="89" t="n">
        <f aca="false">CHOOSE($G$3,AG233-AH233,AH233-AG233)</f>
        <v>0</v>
      </c>
      <c r="AS233" s="103" t="n">
        <f aca="false">AP233+AQ233+AR233</f>
        <v>0</v>
      </c>
      <c r="AT233" s="103"/>
      <c r="AU233" s="90" t="n">
        <f aca="false">AS233+AN233</f>
        <v>0</v>
      </c>
      <c r="AW233" s="90" t="n">
        <f aca="false">AI233+AF233+AC233</f>
        <v>0</v>
      </c>
      <c r="AX233" s="104"/>
    </row>
    <row r="234" customFormat="false" ht="12" hidden="false" customHeight="true" outlineLevel="0" collapsed="false">
      <c r="A234" s="94" t="n">
        <f aca="false">EDATE(A233,1)</f>
        <v>43647</v>
      </c>
      <c r="B234" s="95" t="n">
        <f aca="false">VLOOKUP(MONTH(A234),Volumes,3)</f>
        <v>10000</v>
      </c>
      <c r="C234" s="96"/>
      <c r="D234" s="97" t="n">
        <f aca="false">B234+C234</f>
        <v>10000</v>
      </c>
      <c r="E234" s="84" t="n">
        <f aca="false">IF(X234=0,0,IF(AND(X234=1,$H$3=1),D234*S234,IF($H$3=2,D234,"N/A")))</f>
        <v>0</v>
      </c>
      <c r="F234" s="84" t="n">
        <f aca="false">E234*W234</f>
        <v>0</v>
      </c>
      <c r="G234" s="32" t="n">
        <f aca="false">VLOOKUP($A234,Table,MATCH(G$4,Curves,0))</f>
        <v>4.0375</v>
      </c>
      <c r="H234" s="98" t="n">
        <f aca="false">G234</f>
        <v>4.0375</v>
      </c>
      <c r="I234" s="99" t="n">
        <f aca="false">H234</f>
        <v>4.0375</v>
      </c>
      <c r="J234" s="32" t="n">
        <f aca="false">VLOOKUP($A234,Table,MATCH(J$4,Curves,0))</f>
        <v>0</v>
      </c>
      <c r="K234" s="98" t="n">
        <f aca="false">J234</f>
        <v>0</v>
      </c>
      <c r="L234" s="99" t="n">
        <f aca="false">K234</f>
        <v>0</v>
      </c>
      <c r="M234" s="32" t="n">
        <f aca="false">VLOOKUP($A234,Table,MATCH(M$4,Curves,0))</f>
        <v>0</v>
      </c>
      <c r="N234" s="98" t="n">
        <f aca="false">VLOOKUP($A234,Table,MATCH(N$4,Curves,0))</f>
        <v>0.0225</v>
      </c>
      <c r="O234" s="99" t="n">
        <f aca="false">N234</f>
        <v>0.0225</v>
      </c>
      <c r="P234" s="100"/>
      <c r="Q234" s="99" t="n">
        <f aca="false">O234+L234+I234</f>
        <v>4.06</v>
      </c>
      <c r="R234" s="100"/>
      <c r="S234" s="35" t="n">
        <f aca="false">A235-A234</f>
        <v>31</v>
      </c>
      <c r="T234" s="101" t="n">
        <f aca="false">CHOOSE(F$3,A235+24,A234)</f>
        <v>43702</v>
      </c>
      <c r="U234" s="35" t="n">
        <f aca="false">T234-C$3</f>
        <v>6928</v>
      </c>
      <c r="V234" s="32" t="n">
        <f aca="false">VLOOKUP($A234,Table,MATCH(V$4,Curves,0))</f>
        <v>0.070859002456139</v>
      </c>
      <c r="W234" s="102" t="n">
        <f aca="false">1/(1+CHOOSE(F$3,(V235+($K$3/10000))/2,(V234+($K$3/10000))/2))^(2*U234/365.25)</f>
        <v>0.2669270157444</v>
      </c>
      <c r="X234" s="35" t="n">
        <f aca="false">IF(AND(mthbeg&lt;=A234,mthend&gt;=A234),1,0)</f>
        <v>0</v>
      </c>
      <c r="Y234" s="35" t="n">
        <f aca="false">S234*X234</f>
        <v>0</v>
      </c>
      <c r="AA234" s="89" t="n">
        <f aca="false">F234*G234</f>
        <v>0</v>
      </c>
      <c r="AB234" s="89" t="n">
        <f aca="false">$F234*H234</f>
        <v>0</v>
      </c>
      <c r="AC234" s="89" t="n">
        <f aca="false">$F234*I234</f>
        <v>0</v>
      </c>
      <c r="AD234" s="89" t="n">
        <f aca="false">$F234*J234</f>
        <v>0</v>
      </c>
      <c r="AE234" s="89" t="n">
        <f aca="false">$F234*K234</f>
        <v>0</v>
      </c>
      <c r="AF234" s="89" t="n">
        <f aca="false">$F234*L234</f>
        <v>0</v>
      </c>
      <c r="AG234" s="89" t="n">
        <f aca="false">$F234*M234</f>
        <v>0</v>
      </c>
      <c r="AH234" s="89" t="n">
        <f aca="false">$F234*N234</f>
        <v>0</v>
      </c>
      <c r="AI234" s="89" t="n">
        <f aca="false">F234*O234</f>
        <v>0</v>
      </c>
      <c r="AJ234" s="93"/>
      <c r="AK234" s="89" t="n">
        <f aca="false">CHOOSE($G$3,AB234-AC234,AC234-AB234)</f>
        <v>0</v>
      </c>
      <c r="AL234" s="89" t="n">
        <f aca="false">CHOOSE($G$3,AE234-AF234,AF234-AE234)</f>
        <v>0</v>
      </c>
      <c r="AM234" s="89" t="n">
        <f aca="false">CHOOSE($G$3,AH234-AI234,AI234-AH234)</f>
        <v>0</v>
      </c>
      <c r="AN234" s="103" t="n">
        <f aca="false">SUM(AK234:AM234)</f>
        <v>0</v>
      </c>
      <c r="AP234" s="89" t="n">
        <f aca="false">CHOOSE($G$3,AA234-AB234,AB234-AA234)</f>
        <v>0</v>
      </c>
      <c r="AQ234" s="89" t="n">
        <f aca="false">CHOOSE($G$3,AD234-AE234,AE234-AD234)</f>
        <v>0</v>
      </c>
      <c r="AR234" s="89" t="n">
        <f aca="false">CHOOSE($G$3,AG234-AH234,AH234-AG234)</f>
        <v>0</v>
      </c>
      <c r="AS234" s="103" t="n">
        <f aca="false">AP234+AQ234+AR234</f>
        <v>0</v>
      </c>
      <c r="AT234" s="103"/>
      <c r="AU234" s="90" t="n">
        <f aca="false">AS234+AN234</f>
        <v>0</v>
      </c>
      <c r="AW234" s="90" t="n">
        <f aca="false">AI234+AF234+AC234</f>
        <v>0</v>
      </c>
      <c r="AX234" s="104"/>
    </row>
    <row r="235" customFormat="false" ht="12" hidden="false" customHeight="true" outlineLevel="0" collapsed="false">
      <c r="A235" s="94" t="n">
        <f aca="false">EDATE(A234,1)</f>
        <v>43678</v>
      </c>
      <c r="B235" s="95" t="n">
        <f aca="false">VLOOKUP(MONTH(A235),Volumes,3)</f>
        <v>10000</v>
      </c>
      <c r="C235" s="96"/>
      <c r="D235" s="97" t="n">
        <f aca="false">B235+C235</f>
        <v>10000</v>
      </c>
      <c r="E235" s="84" t="n">
        <f aca="false">IF(X235=0,0,IF(AND(X235=1,$H$3=1),D235*S235,IF($H$3=2,D235,"N/A")))</f>
        <v>0</v>
      </c>
      <c r="F235" s="84" t="n">
        <f aca="false">E235*W235</f>
        <v>0</v>
      </c>
      <c r="G235" s="32" t="n">
        <f aca="false">VLOOKUP($A235,Table,MATCH(G$4,Curves,0))</f>
        <v>4.0375</v>
      </c>
      <c r="H235" s="98" t="n">
        <f aca="false">G235</f>
        <v>4.0375</v>
      </c>
      <c r="I235" s="99" t="n">
        <f aca="false">H235</f>
        <v>4.0375</v>
      </c>
      <c r="J235" s="32" t="n">
        <f aca="false">VLOOKUP($A235,Table,MATCH(J$4,Curves,0))</f>
        <v>0</v>
      </c>
      <c r="K235" s="98" t="n">
        <f aca="false">J235</f>
        <v>0</v>
      </c>
      <c r="L235" s="99" t="n">
        <f aca="false">K235</f>
        <v>0</v>
      </c>
      <c r="M235" s="32" t="n">
        <f aca="false">VLOOKUP($A235,Table,MATCH(M$4,Curves,0))</f>
        <v>0</v>
      </c>
      <c r="N235" s="98" t="n">
        <f aca="false">VLOOKUP($A235,Table,MATCH(N$4,Curves,0))</f>
        <v>0.0225</v>
      </c>
      <c r="O235" s="99" t="n">
        <f aca="false">N235</f>
        <v>0.0225</v>
      </c>
      <c r="P235" s="100"/>
      <c r="Q235" s="99" t="n">
        <f aca="false">O235+L235+I235</f>
        <v>4.06</v>
      </c>
      <c r="R235" s="100"/>
      <c r="S235" s="35" t="n">
        <f aca="false">A236-A235</f>
        <v>31</v>
      </c>
      <c r="T235" s="101" t="n">
        <f aca="false">CHOOSE(F$3,A236+24,A235)</f>
        <v>43733</v>
      </c>
      <c r="U235" s="35" t="n">
        <f aca="false">T235-C$3</f>
        <v>6959</v>
      </c>
      <c r="V235" s="32" t="n">
        <f aca="false">VLOOKUP($A235,Table,MATCH(V$4,Curves,0))</f>
        <v>0.070859002456139</v>
      </c>
      <c r="W235" s="102" t="n">
        <f aca="false">1/(1+CHOOSE(F$3,(V236+($K$3/10000))/2,(V235+($K$3/10000))/2))^(2*U235/365.25)</f>
        <v>0.265354141020182</v>
      </c>
      <c r="X235" s="35" t="n">
        <f aca="false">IF(AND(mthbeg&lt;=A235,mthend&gt;=A235),1,0)</f>
        <v>0</v>
      </c>
      <c r="Y235" s="35" t="n">
        <f aca="false">S235*X235</f>
        <v>0</v>
      </c>
      <c r="AA235" s="89" t="n">
        <f aca="false">F235*G235</f>
        <v>0</v>
      </c>
      <c r="AB235" s="89" t="n">
        <f aca="false">$F235*H235</f>
        <v>0</v>
      </c>
      <c r="AC235" s="89" t="n">
        <f aca="false">$F235*I235</f>
        <v>0</v>
      </c>
      <c r="AD235" s="89" t="n">
        <f aca="false">$F235*J235</f>
        <v>0</v>
      </c>
      <c r="AE235" s="89" t="n">
        <f aca="false">$F235*K235</f>
        <v>0</v>
      </c>
      <c r="AF235" s="89" t="n">
        <f aca="false">$F235*L235</f>
        <v>0</v>
      </c>
      <c r="AG235" s="89" t="n">
        <f aca="false">$F235*M235</f>
        <v>0</v>
      </c>
      <c r="AH235" s="89" t="n">
        <f aca="false">$F235*N235</f>
        <v>0</v>
      </c>
      <c r="AI235" s="89" t="n">
        <f aca="false">F235*O235</f>
        <v>0</v>
      </c>
      <c r="AJ235" s="93"/>
      <c r="AK235" s="89" t="n">
        <f aca="false">CHOOSE($G$3,AB235-AC235,AC235-AB235)</f>
        <v>0</v>
      </c>
      <c r="AL235" s="89" t="n">
        <f aca="false">CHOOSE($G$3,AE235-AF235,AF235-AE235)</f>
        <v>0</v>
      </c>
      <c r="AM235" s="89" t="n">
        <f aca="false">CHOOSE($G$3,AH235-AI235,AI235-AH235)</f>
        <v>0</v>
      </c>
      <c r="AN235" s="103" t="n">
        <f aca="false">SUM(AK235:AM235)</f>
        <v>0</v>
      </c>
      <c r="AP235" s="89" t="n">
        <f aca="false">CHOOSE($G$3,AA235-AB235,AB235-AA235)</f>
        <v>0</v>
      </c>
      <c r="AQ235" s="89" t="n">
        <f aca="false">CHOOSE($G$3,AD235-AE235,AE235-AD235)</f>
        <v>0</v>
      </c>
      <c r="AR235" s="89" t="n">
        <f aca="false">CHOOSE($G$3,AG235-AH235,AH235-AG235)</f>
        <v>0</v>
      </c>
      <c r="AS235" s="103" t="n">
        <f aca="false">AP235+AQ235+AR235</f>
        <v>0</v>
      </c>
      <c r="AT235" s="103"/>
      <c r="AU235" s="90" t="n">
        <f aca="false">AS235+AN235</f>
        <v>0</v>
      </c>
      <c r="AW235" s="90" t="n">
        <f aca="false">AI235+AF235+AC235</f>
        <v>0</v>
      </c>
      <c r="AX235" s="104"/>
    </row>
    <row r="236" customFormat="false" ht="12" hidden="false" customHeight="true" outlineLevel="0" collapsed="false">
      <c r="A236" s="94" t="n">
        <f aca="false">EDATE(A235,1)</f>
        <v>43709</v>
      </c>
      <c r="B236" s="95" t="n">
        <f aca="false">VLOOKUP(MONTH(A236),Volumes,3)</f>
        <v>10000</v>
      </c>
      <c r="C236" s="96"/>
      <c r="D236" s="97" t="n">
        <f aca="false">B236+C236</f>
        <v>10000</v>
      </c>
      <c r="E236" s="84" t="n">
        <f aca="false">IF(X236=0,0,IF(AND(X236=1,$H$3=1),D236*S236,IF($H$3=2,D236,"N/A")))</f>
        <v>0</v>
      </c>
      <c r="F236" s="84" t="n">
        <f aca="false">E236*W236</f>
        <v>0</v>
      </c>
      <c r="G236" s="32" t="n">
        <f aca="false">VLOOKUP($A236,Table,MATCH(G$4,Curves,0))</f>
        <v>4.0375</v>
      </c>
      <c r="H236" s="98" t="n">
        <f aca="false">G236</f>
        <v>4.0375</v>
      </c>
      <c r="I236" s="99" t="n">
        <f aca="false">H236</f>
        <v>4.0375</v>
      </c>
      <c r="J236" s="32" t="n">
        <f aca="false">VLOOKUP($A236,Table,MATCH(J$4,Curves,0))</f>
        <v>0</v>
      </c>
      <c r="K236" s="98" t="n">
        <f aca="false">J236</f>
        <v>0</v>
      </c>
      <c r="L236" s="99" t="n">
        <f aca="false">K236</f>
        <v>0</v>
      </c>
      <c r="M236" s="32" t="n">
        <f aca="false">VLOOKUP($A236,Table,MATCH(M$4,Curves,0))</f>
        <v>0</v>
      </c>
      <c r="N236" s="98" t="n">
        <f aca="false">VLOOKUP($A236,Table,MATCH(N$4,Curves,0))</f>
        <v>0.0225</v>
      </c>
      <c r="O236" s="99" t="n">
        <f aca="false">N236</f>
        <v>0.0225</v>
      </c>
      <c r="P236" s="100"/>
      <c r="Q236" s="99" t="n">
        <f aca="false">O236+L236+I236</f>
        <v>4.06</v>
      </c>
      <c r="R236" s="100"/>
      <c r="S236" s="35" t="n">
        <f aca="false">A237-A236</f>
        <v>30</v>
      </c>
      <c r="T236" s="101" t="n">
        <f aca="false">CHOOSE(F$3,A237+24,A236)</f>
        <v>43763</v>
      </c>
      <c r="U236" s="35" t="n">
        <f aca="false">T236-C$3</f>
        <v>6989</v>
      </c>
      <c r="V236" s="32" t="n">
        <f aca="false">VLOOKUP($A236,Table,MATCH(V$4,Curves,0))</f>
        <v>0.070859002456139</v>
      </c>
      <c r="W236" s="102" t="n">
        <f aca="false">1/(1+CHOOSE(F$3,(V237+($K$3/10000))/2,(V236+($K$3/10000))/2))^(2*U236/365.25)</f>
        <v>0.263840829318037</v>
      </c>
      <c r="X236" s="35" t="n">
        <f aca="false">IF(AND(mthbeg&lt;=A236,mthend&gt;=A236),1,0)</f>
        <v>0</v>
      </c>
      <c r="Y236" s="35" t="n">
        <f aca="false">S236*X236</f>
        <v>0</v>
      </c>
      <c r="AA236" s="89" t="n">
        <f aca="false">F236*G236</f>
        <v>0</v>
      </c>
      <c r="AB236" s="89" t="n">
        <f aca="false">$F236*H236</f>
        <v>0</v>
      </c>
      <c r="AC236" s="89" t="n">
        <f aca="false">$F236*I236</f>
        <v>0</v>
      </c>
      <c r="AD236" s="89" t="n">
        <f aca="false">$F236*J236</f>
        <v>0</v>
      </c>
      <c r="AE236" s="89" t="n">
        <f aca="false">$F236*K236</f>
        <v>0</v>
      </c>
      <c r="AF236" s="89" t="n">
        <f aca="false">$F236*L236</f>
        <v>0</v>
      </c>
      <c r="AG236" s="89" t="n">
        <f aca="false">$F236*M236</f>
        <v>0</v>
      </c>
      <c r="AH236" s="89" t="n">
        <f aca="false">$F236*N236</f>
        <v>0</v>
      </c>
      <c r="AI236" s="89" t="n">
        <f aca="false">F236*O236</f>
        <v>0</v>
      </c>
      <c r="AJ236" s="93"/>
      <c r="AK236" s="89" t="n">
        <f aca="false">CHOOSE($G$3,AB236-AC236,AC236-AB236)</f>
        <v>0</v>
      </c>
      <c r="AL236" s="89" t="n">
        <f aca="false">CHOOSE($G$3,AE236-AF236,AF236-AE236)</f>
        <v>0</v>
      </c>
      <c r="AM236" s="89" t="n">
        <f aca="false">CHOOSE($G$3,AH236-AI236,AI236-AH236)</f>
        <v>0</v>
      </c>
      <c r="AN236" s="103" t="n">
        <f aca="false">SUM(AK236:AM236)</f>
        <v>0</v>
      </c>
      <c r="AP236" s="89" t="n">
        <f aca="false">CHOOSE($G$3,AA236-AB236,AB236-AA236)</f>
        <v>0</v>
      </c>
      <c r="AQ236" s="89" t="n">
        <f aca="false">CHOOSE($G$3,AD236-AE236,AE236-AD236)</f>
        <v>0</v>
      </c>
      <c r="AR236" s="89" t="n">
        <f aca="false">CHOOSE($G$3,AG236-AH236,AH236-AG236)</f>
        <v>0</v>
      </c>
      <c r="AS236" s="103" t="n">
        <f aca="false">AP236+AQ236+AR236</f>
        <v>0</v>
      </c>
      <c r="AT236" s="103"/>
      <c r="AU236" s="90" t="n">
        <f aca="false">AS236+AN236</f>
        <v>0</v>
      </c>
      <c r="AW236" s="90" t="n">
        <f aca="false">AI236+AF236+AC236</f>
        <v>0</v>
      </c>
      <c r="AX236" s="104"/>
    </row>
    <row r="237" customFormat="false" ht="12" hidden="false" customHeight="true" outlineLevel="0" collapsed="false">
      <c r="A237" s="94" t="n">
        <f aca="false">EDATE(A236,1)</f>
        <v>43739</v>
      </c>
      <c r="B237" s="95" t="n">
        <f aca="false">VLOOKUP(MONTH(A237),Volumes,3)</f>
        <v>10000</v>
      </c>
      <c r="C237" s="96"/>
      <c r="D237" s="97" t="n">
        <f aca="false">B237+C237</f>
        <v>10000</v>
      </c>
      <c r="E237" s="84" t="n">
        <f aca="false">IF(X237=0,0,IF(AND(X237=1,$H$3=1),D237*S237,IF($H$3=2,D237,"N/A")))</f>
        <v>0</v>
      </c>
      <c r="F237" s="84" t="n">
        <f aca="false">E237*W237</f>
        <v>0</v>
      </c>
      <c r="G237" s="32" t="n">
        <f aca="false">VLOOKUP($A237,Table,MATCH(G$4,Curves,0))</f>
        <v>4.0375</v>
      </c>
      <c r="H237" s="98" t="n">
        <f aca="false">G237</f>
        <v>4.0375</v>
      </c>
      <c r="I237" s="99" t="n">
        <f aca="false">H237</f>
        <v>4.0375</v>
      </c>
      <c r="J237" s="32" t="n">
        <f aca="false">VLOOKUP($A237,Table,MATCH(J$4,Curves,0))</f>
        <v>0</v>
      </c>
      <c r="K237" s="98" t="n">
        <f aca="false">J237</f>
        <v>0</v>
      </c>
      <c r="L237" s="99" t="n">
        <f aca="false">K237</f>
        <v>0</v>
      </c>
      <c r="M237" s="32" t="n">
        <f aca="false">VLOOKUP($A237,Table,MATCH(M$4,Curves,0))</f>
        <v>0</v>
      </c>
      <c r="N237" s="98" t="n">
        <f aca="false">VLOOKUP($A237,Table,MATCH(N$4,Curves,0))</f>
        <v>0.0225</v>
      </c>
      <c r="O237" s="99" t="n">
        <f aca="false">N237</f>
        <v>0.0225</v>
      </c>
      <c r="P237" s="100"/>
      <c r="Q237" s="99" t="n">
        <f aca="false">O237+L237+I237</f>
        <v>4.06</v>
      </c>
      <c r="R237" s="100"/>
      <c r="S237" s="35" t="n">
        <f aca="false">A238-A237</f>
        <v>31</v>
      </c>
      <c r="T237" s="101" t="n">
        <f aca="false">CHOOSE(F$3,A238+24,A237)</f>
        <v>43794</v>
      </c>
      <c r="U237" s="35" t="n">
        <f aca="false">T237-C$3</f>
        <v>7020</v>
      </c>
      <c r="V237" s="32" t="n">
        <f aca="false">VLOOKUP($A237,Table,MATCH(V$4,Curves,0))</f>
        <v>0.070859002456139</v>
      </c>
      <c r="W237" s="102" t="n">
        <f aca="false">1/(1+CHOOSE(F$3,(V238+($K$3/10000))/2,(V237+($K$3/10000))/2))^(2*U237/365.25)</f>
        <v>0.262286140031553</v>
      </c>
      <c r="X237" s="35" t="n">
        <f aca="false">IF(AND(mthbeg&lt;=A237,mthend&gt;=A237),1,0)</f>
        <v>0</v>
      </c>
      <c r="Y237" s="35" t="n">
        <f aca="false">S237*X237</f>
        <v>0</v>
      </c>
      <c r="AA237" s="89" t="n">
        <f aca="false">F237*G237</f>
        <v>0</v>
      </c>
      <c r="AB237" s="89" t="n">
        <f aca="false">$F237*H237</f>
        <v>0</v>
      </c>
      <c r="AC237" s="89" t="n">
        <f aca="false">$F237*I237</f>
        <v>0</v>
      </c>
      <c r="AD237" s="89" t="n">
        <f aca="false">$F237*J237</f>
        <v>0</v>
      </c>
      <c r="AE237" s="89" t="n">
        <f aca="false">$F237*K237</f>
        <v>0</v>
      </c>
      <c r="AF237" s="89" t="n">
        <f aca="false">$F237*L237</f>
        <v>0</v>
      </c>
      <c r="AG237" s="89" t="n">
        <f aca="false">$F237*M237</f>
        <v>0</v>
      </c>
      <c r="AH237" s="89" t="n">
        <f aca="false">$F237*N237</f>
        <v>0</v>
      </c>
      <c r="AI237" s="89" t="n">
        <f aca="false">F237*O237</f>
        <v>0</v>
      </c>
      <c r="AJ237" s="93"/>
      <c r="AK237" s="89" t="n">
        <f aca="false">CHOOSE($G$3,AB237-AC237,AC237-AB237)</f>
        <v>0</v>
      </c>
      <c r="AL237" s="89" t="n">
        <f aca="false">CHOOSE($G$3,AE237-AF237,AF237-AE237)</f>
        <v>0</v>
      </c>
      <c r="AM237" s="89" t="n">
        <f aca="false">CHOOSE($G$3,AH237-AI237,AI237-AH237)</f>
        <v>0</v>
      </c>
      <c r="AN237" s="103" t="n">
        <f aca="false">SUM(AK237:AM237)</f>
        <v>0</v>
      </c>
      <c r="AP237" s="89" t="n">
        <f aca="false">CHOOSE($G$3,AA237-AB237,AB237-AA237)</f>
        <v>0</v>
      </c>
      <c r="AQ237" s="89" t="n">
        <f aca="false">CHOOSE($G$3,AD237-AE237,AE237-AD237)</f>
        <v>0</v>
      </c>
      <c r="AR237" s="89" t="n">
        <f aca="false">CHOOSE($G$3,AG237-AH237,AH237-AG237)</f>
        <v>0</v>
      </c>
      <c r="AS237" s="103" t="n">
        <f aca="false">AP237+AQ237+AR237</f>
        <v>0</v>
      </c>
      <c r="AT237" s="103"/>
      <c r="AU237" s="90" t="n">
        <f aca="false">AS237+AN237</f>
        <v>0</v>
      </c>
      <c r="AW237" s="90" t="n">
        <f aca="false">AI237+AF237+AC237</f>
        <v>0</v>
      </c>
      <c r="AX237" s="104"/>
    </row>
    <row r="238" customFormat="false" ht="12" hidden="false" customHeight="true" outlineLevel="0" collapsed="false">
      <c r="A238" s="94" t="n">
        <f aca="false">EDATE(A237,1)</f>
        <v>43770</v>
      </c>
      <c r="B238" s="95" t="n">
        <f aca="false">VLOOKUP(MONTH(A238),Volumes,3)</f>
        <v>10000</v>
      </c>
      <c r="C238" s="96"/>
      <c r="D238" s="97" t="n">
        <f aca="false">B238+C238</f>
        <v>10000</v>
      </c>
      <c r="E238" s="84" t="n">
        <f aca="false">IF(X238=0,0,IF(AND(X238=1,$H$3=1),D238*S238,IF($H$3=2,D238,"N/A")))</f>
        <v>0</v>
      </c>
      <c r="F238" s="84" t="n">
        <f aca="false">E238*W238</f>
        <v>0</v>
      </c>
      <c r="G238" s="32" t="n">
        <f aca="false">VLOOKUP($A238,Table,MATCH(G$4,Curves,0))</f>
        <v>4.0375</v>
      </c>
      <c r="H238" s="98" t="n">
        <f aca="false">G238</f>
        <v>4.0375</v>
      </c>
      <c r="I238" s="99" t="n">
        <f aca="false">H238</f>
        <v>4.0375</v>
      </c>
      <c r="J238" s="32" t="n">
        <f aca="false">VLOOKUP($A238,Table,MATCH(J$4,Curves,0))</f>
        <v>0</v>
      </c>
      <c r="K238" s="98" t="n">
        <f aca="false">J238</f>
        <v>0</v>
      </c>
      <c r="L238" s="99" t="n">
        <f aca="false">K238</f>
        <v>0</v>
      </c>
      <c r="M238" s="32" t="n">
        <f aca="false">VLOOKUP($A238,Table,MATCH(M$4,Curves,0))</f>
        <v>0</v>
      </c>
      <c r="N238" s="98" t="n">
        <f aca="false">VLOOKUP($A238,Table,MATCH(N$4,Curves,0))</f>
        <v>0.0225</v>
      </c>
      <c r="O238" s="99" t="n">
        <f aca="false">N238</f>
        <v>0.0225</v>
      </c>
      <c r="P238" s="100"/>
      <c r="Q238" s="99" t="n">
        <f aca="false">O238+L238+I238</f>
        <v>4.06</v>
      </c>
      <c r="R238" s="100"/>
      <c r="S238" s="35" t="n">
        <f aca="false">A239-A238</f>
        <v>30</v>
      </c>
      <c r="T238" s="101" t="n">
        <f aca="false">CHOOSE(F$3,A239+24,A238)</f>
        <v>43824</v>
      </c>
      <c r="U238" s="35" t="n">
        <f aca="false">T238-C$3</f>
        <v>7050</v>
      </c>
      <c r="V238" s="32" t="n">
        <f aca="false">VLOOKUP($A238,Table,MATCH(V$4,Curves,0))</f>
        <v>0.070859002456139</v>
      </c>
      <c r="W238" s="102" t="n">
        <f aca="false">1/(1+CHOOSE(F$3,(V239+($K$3/10000))/2,(V238+($K$3/10000))/2))^(2*U238/365.25)</f>
        <v>0.260790325104775</v>
      </c>
      <c r="X238" s="35" t="n">
        <f aca="false">IF(AND(mthbeg&lt;=A238,mthend&gt;=A238),1,0)</f>
        <v>0</v>
      </c>
      <c r="Y238" s="35" t="n">
        <f aca="false">S238*X238</f>
        <v>0</v>
      </c>
      <c r="AA238" s="89" t="n">
        <f aca="false">F238*G238</f>
        <v>0</v>
      </c>
      <c r="AB238" s="89" t="n">
        <f aca="false">$F238*H238</f>
        <v>0</v>
      </c>
      <c r="AC238" s="89" t="n">
        <f aca="false">$F238*I238</f>
        <v>0</v>
      </c>
      <c r="AD238" s="89" t="n">
        <f aca="false">$F238*J238</f>
        <v>0</v>
      </c>
      <c r="AE238" s="89" t="n">
        <f aca="false">$F238*K238</f>
        <v>0</v>
      </c>
      <c r="AF238" s="89" t="n">
        <f aca="false">$F238*L238</f>
        <v>0</v>
      </c>
      <c r="AG238" s="89" t="n">
        <f aca="false">$F238*M238</f>
        <v>0</v>
      </c>
      <c r="AH238" s="89" t="n">
        <f aca="false">$F238*N238</f>
        <v>0</v>
      </c>
      <c r="AI238" s="89" t="n">
        <f aca="false">F238*O238</f>
        <v>0</v>
      </c>
      <c r="AJ238" s="93"/>
      <c r="AK238" s="89" t="n">
        <f aca="false">CHOOSE($G$3,AB238-AC238,AC238-AB238)</f>
        <v>0</v>
      </c>
      <c r="AL238" s="89" t="n">
        <f aca="false">CHOOSE($G$3,AE238-AF238,AF238-AE238)</f>
        <v>0</v>
      </c>
      <c r="AM238" s="89" t="n">
        <f aca="false">CHOOSE($G$3,AH238-AI238,AI238-AH238)</f>
        <v>0</v>
      </c>
      <c r="AN238" s="103" t="n">
        <f aca="false">SUM(AK238:AM238)</f>
        <v>0</v>
      </c>
      <c r="AP238" s="89" t="n">
        <f aca="false">CHOOSE($G$3,AA238-AB238,AB238-AA238)</f>
        <v>0</v>
      </c>
      <c r="AQ238" s="89" t="n">
        <f aca="false">CHOOSE($G$3,AD238-AE238,AE238-AD238)</f>
        <v>0</v>
      </c>
      <c r="AR238" s="89" t="n">
        <f aca="false">CHOOSE($G$3,AG238-AH238,AH238-AG238)</f>
        <v>0</v>
      </c>
      <c r="AS238" s="103" t="n">
        <f aca="false">AP238+AQ238+AR238</f>
        <v>0</v>
      </c>
      <c r="AT238" s="103"/>
      <c r="AU238" s="90" t="n">
        <f aca="false">AS238+AN238</f>
        <v>0</v>
      </c>
      <c r="AW238" s="90" t="n">
        <f aca="false">AI238+AF238+AC238</f>
        <v>0</v>
      </c>
      <c r="AX238" s="104"/>
    </row>
    <row r="239" customFormat="false" ht="12" hidden="false" customHeight="true" outlineLevel="0" collapsed="false">
      <c r="A239" s="94" t="n">
        <f aca="false">EDATE(A238,1)</f>
        <v>43800</v>
      </c>
      <c r="B239" s="95" t="n">
        <f aca="false">VLOOKUP(MONTH(A239),Volumes,3)</f>
        <v>10000</v>
      </c>
      <c r="C239" s="96"/>
      <c r="D239" s="97" t="n">
        <f aca="false">B239+C239</f>
        <v>10000</v>
      </c>
      <c r="E239" s="84" t="n">
        <f aca="false">IF(X239=0,0,IF(AND(X239=1,$H$3=1),D239*S239,IF($H$3=2,D239,"N/A")))</f>
        <v>0</v>
      </c>
      <c r="F239" s="84" t="n">
        <f aca="false">E239*W239</f>
        <v>0</v>
      </c>
      <c r="G239" s="32" t="n">
        <f aca="false">VLOOKUP($A239,Table,MATCH(G$4,Curves,0))</f>
        <v>4.0375</v>
      </c>
      <c r="H239" s="98" t="n">
        <f aca="false">G239</f>
        <v>4.0375</v>
      </c>
      <c r="I239" s="99" t="n">
        <f aca="false">H239</f>
        <v>4.0375</v>
      </c>
      <c r="J239" s="32" t="n">
        <f aca="false">VLOOKUP($A239,Table,MATCH(J$4,Curves,0))</f>
        <v>0</v>
      </c>
      <c r="K239" s="98" t="n">
        <f aca="false">J239</f>
        <v>0</v>
      </c>
      <c r="L239" s="99" t="n">
        <f aca="false">K239</f>
        <v>0</v>
      </c>
      <c r="M239" s="32" t="n">
        <f aca="false">VLOOKUP($A239,Table,MATCH(M$4,Curves,0))</f>
        <v>0</v>
      </c>
      <c r="N239" s="98" t="n">
        <f aca="false">VLOOKUP($A239,Table,MATCH(N$4,Curves,0))</f>
        <v>0.0225</v>
      </c>
      <c r="O239" s="99" t="n">
        <f aca="false">N239</f>
        <v>0.0225</v>
      </c>
      <c r="P239" s="100"/>
      <c r="Q239" s="99" t="n">
        <f aca="false">O239+L239+I239</f>
        <v>4.06</v>
      </c>
      <c r="R239" s="100"/>
      <c r="S239" s="35" t="n">
        <f aca="false">A240-A239</f>
        <v>31</v>
      </c>
      <c r="T239" s="101" t="n">
        <f aca="false">CHOOSE(F$3,A240+24,A239)</f>
        <v>43855</v>
      </c>
      <c r="U239" s="35" t="n">
        <f aca="false">T239-C$3</f>
        <v>7081</v>
      </c>
      <c r="V239" s="32" t="n">
        <f aca="false">VLOOKUP($A239,Table,MATCH(V$4,Curves,0))</f>
        <v>0.070859002456139</v>
      </c>
      <c r="W239" s="102" t="n">
        <f aca="false">1/(1+CHOOSE(F$3,(V240+($K$3/10000))/2,(V239+($K$3/10000))/2))^(2*U239/365.25)</f>
        <v>0.259253610997611</v>
      </c>
      <c r="X239" s="35" t="n">
        <f aca="false">IF(AND(mthbeg&lt;=A239,mthend&gt;=A239),1,0)</f>
        <v>0</v>
      </c>
      <c r="Y239" s="35" t="n">
        <f aca="false">S239*X239</f>
        <v>0</v>
      </c>
      <c r="AA239" s="89" t="n">
        <f aca="false">F239*G239</f>
        <v>0</v>
      </c>
      <c r="AB239" s="89" t="n">
        <f aca="false">$F239*H239</f>
        <v>0</v>
      </c>
      <c r="AC239" s="89" t="n">
        <f aca="false">$F239*I239</f>
        <v>0</v>
      </c>
      <c r="AD239" s="89" t="n">
        <f aca="false">$F239*J239</f>
        <v>0</v>
      </c>
      <c r="AE239" s="89" t="n">
        <f aca="false">$F239*K239</f>
        <v>0</v>
      </c>
      <c r="AF239" s="89" t="n">
        <f aca="false">$F239*L239</f>
        <v>0</v>
      </c>
      <c r="AG239" s="89" t="n">
        <f aca="false">$F239*M239</f>
        <v>0</v>
      </c>
      <c r="AH239" s="89" t="n">
        <f aca="false">$F239*N239</f>
        <v>0</v>
      </c>
      <c r="AI239" s="89" t="n">
        <f aca="false">F239*O239</f>
        <v>0</v>
      </c>
      <c r="AJ239" s="93"/>
      <c r="AK239" s="89" t="n">
        <f aca="false">CHOOSE($G$3,AB239-AC239,AC239-AB239)</f>
        <v>0</v>
      </c>
      <c r="AL239" s="89" t="n">
        <f aca="false">CHOOSE($G$3,AE239-AF239,AF239-AE239)</f>
        <v>0</v>
      </c>
      <c r="AM239" s="89" t="n">
        <f aca="false">CHOOSE($G$3,AH239-AI239,AI239-AH239)</f>
        <v>0</v>
      </c>
      <c r="AN239" s="103" t="n">
        <f aca="false">SUM(AK239:AM239)</f>
        <v>0</v>
      </c>
      <c r="AP239" s="89" t="n">
        <f aca="false">CHOOSE($G$3,AA239-AB239,AB239-AA239)</f>
        <v>0</v>
      </c>
      <c r="AQ239" s="89" t="n">
        <f aca="false">CHOOSE($G$3,AD239-AE239,AE239-AD239)</f>
        <v>0</v>
      </c>
      <c r="AR239" s="89" t="n">
        <f aca="false">CHOOSE($G$3,AG239-AH239,AH239-AG239)</f>
        <v>0</v>
      </c>
      <c r="AS239" s="103" t="n">
        <f aca="false">AP239+AQ239+AR239</f>
        <v>0</v>
      </c>
      <c r="AT239" s="103"/>
      <c r="AU239" s="90" t="n">
        <f aca="false">AS239+AN239</f>
        <v>0</v>
      </c>
      <c r="AW239" s="90" t="n">
        <f aca="false">AI239+AF239+AC239</f>
        <v>0</v>
      </c>
      <c r="AX239" s="104"/>
    </row>
    <row r="240" customFormat="false" ht="12" hidden="false" customHeight="true" outlineLevel="0" collapsed="false">
      <c r="A240" s="94" t="n">
        <f aca="false">EDATE(A239,1)</f>
        <v>43831</v>
      </c>
      <c r="B240" s="95" t="n">
        <f aca="false">VLOOKUP(MONTH(A240),Volumes,3)</f>
        <v>10000</v>
      </c>
      <c r="C240" s="96"/>
      <c r="D240" s="97" t="n">
        <f aca="false">B240+C240</f>
        <v>10000</v>
      </c>
      <c r="E240" s="84" t="n">
        <f aca="false">IF(X240=0,0,IF(AND(X240=1,$H$3=1),D240*S240,IF($H$3=2,D240,"N/A")))</f>
        <v>0</v>
      </c>
      <c r="F240" s="84" t="n">
        <f aca="false">E240*W240</f>
        <v>0</v>
      </c>
      <c r="G240" s="32" t="n">
        <f aca="false">VLOOKUP($A240,Table,MATCH(G$4,Curves,0))</f>
        <v>4.0375</v>
      </c>
      <c r="H240" s="98" t="n">
        <f aca="false">G240</f>
        <v>4.0375</v>
      </c>
      <c r="I240" s="99" t="n">
        <f aca="false">H240</f>
        <v>4.0375</v>
      </c>
      <c r="J240" s="32" t="n">
        <f aca="false">VLOOKUP($A240,Table,MATCH(J$4,Curves,0))</f>
        <v>0</v>
      </c>
      <c r="K240" s="98" t="n">
        <f aca="false">J240</f>
        <v>0</v>
      </c>
      <c r="L240" s="99" t="n">
        <f aca="false">K240</f>
        <v>0</v>
      </c>
      <c r="M240" s="32" t="n">
        <f aca="false">VLOOKUP($A240,Table,MATCH(M$4,Curves,0))</f>
        <v>0</v>
      </c>
      <c r="N240" s="98" t="n">
        <f aca="false">VLOOKUP($A240,Table,MATCH(N$4,Curves,0))</f>
        <v>0.0225</v>
      </c>
      <c r="O240" s="99" t="n">
        <f aca="false">N240</f>
        <v>0.0225</v>
      </c>
      <c r="P240" s="100"/>
      <c r="Q240" s="99" t="n">
        <f aca="false">O240+L240+I240</f>
        <v>4.06</v>
      </c>
      <c r="R240" s="100"/>
      <c r="S240" s="35" t="n">
        <f aca="false">A241-A240</f>
        <v>31</v>
      </c>
      <c r="T240" s="101" t="n">
        <f aca="false">CHOOSE(F$3,A241+24,A240)</f>
        <v>43886</v>
      </c>
      <c r="U240" s="35" t="n">
        <f aca="false">T240-C$3</f>
        <v>7112</v>
      </c>
      <c r="V240" s="32" t="n">
        <f aca="false">VLOOKUP($A240,Table,MATCH(V$4,Curves,0))</f>
        <v>0.070859002456139</v>
      </c>
      <c r="W240" s="102" t="n">
        <f aca="false">1/(1+CHOOSE(F$3,(V241+($K$3/10000))/2,(V240+($K$3/10000))/2))^(2*U240/365.25)</f>
        <v>0.257725952020257</v>
      </c>
      <c r="X240" s="35" t="n">
        <f aca="false">IF(AND(mthbeg&lt;=A240,mthend&gt;=A240),1,0)</f>
        <v>0</v>
      </c>
      <c r="Y240" s="35" t="n">
        <f aca="false">S240*X240</f>
        <v>0</v>
      </c>
      <c r="AA240" s="89" t="n">
        <f aca="false">F240*G240</f>
        <v>0</v>
      </c>
      <c r="AB240" s="89" t="n">
        <f aca="false">$F240*H240</f>
        <v>0</v>
      </c>
      <c r="AC240" s="89" t="n">
        <f aca="false">$F240*I240</f>
        <v>0</v>
      </c>
      <c r="AD240" s="89" t="n">
        <f aca="false">$F240*J240</f>
        <v>0</v>
      </c>
      <c r="AE240" s="89" t="n">
        <f aca="false">$F240*K240</f>
        <v>0</v>
      </c>
      <c r="AF240" s="89" t="n">
        <f aca="false">$F240*L240</f>
        <v>0</v>
      </c>
      <c r="AG240" s="89" t="n">
        <f aca="false">$F240*M240</f>
        <v>0</v>
      </c>
      <c r="AH240" s="89" t="n">
        <f aca="false">$F240*N240</f>
        <v>0</v>
      </c>
      <c r="AI240" s="89" t="n">
        <f aca="false">F240*O240</f>
        <v>0</v>
      </c>
      <c r="AJ240" s="93"/>
      <c r="AK240" s="89" t="n">
        <f aca="false">CHOOSE($G$3,AB240-AC240,AC240-AB240)</f>
        <v>0</v>
      </c>
      <c r="AL240" s="89" t="n">
        <f aca="false">CHOOSE($G$3,AE240-AF240,AF240-AE240)</f>
        <v>0</v>
      </c>
      <c r="AM240" s="89" t="n">
        <f aca="false">CHOOSE($G$3,AH240-AI240,AI240-AH240)</f>
        <v>0</v>
      </c>
      <c r="AN240" s="103" t="n">
        <f aca="false">SUM(AK240:AM240)</f>
        <v>0</v>
      </c>
      <c r="AP240" s="89" t="n">
        <f aca="false">CHOOSE($G$3,AA240-AB240,AB240-AA240)</f>
        <v>0</v>
      </c>
      <c r="AQ240" s="89" t="n">
        <f aca="false">CHOOSE($G$3,AD240-AE240,AE240-AD240)</f>
        <v>0</v>
      </c>
      <c r="AR240" s="89" t="n">
        <f aca="false">CHOOSE($G$3,AG240-AH240,AH240-AG240)</f>
        <v>0</v>
      </c>
      <c r="AS240" s="103" t="n">
        <f aca="false">AP240+AQ240+AR240</f>
        <v>0</v>
      </c>
      <c r="AT240" s="103"/>
      <c r="AU240" s="90" t="n">
        <f aca="false">AS240+AN240</f>
        <v>0</v>
      </c>
      <c r="AW240" s="90" t="n">
        <f aca="false">AI240+AF240+AC240</f>
        <v>0</v>
      </c>
      <c r="AX240" s="104"/>
    </row>
    <row r="241" customFormat="false" ht="12" hidden="false" customHeight="true" outlineLevel="0" collapsed="false">
      <c r="A241" s="94" t="n">
        <f aca="false">EDATE(A240,1)</f>
        <v>43862</v>
      </c>
      <c r="B241" s="95" t="n">
        <f aca="false">VLOOKUP(MONTH(A241),Volumes,3)</f>
        <v>10000</v>
      </c>
      <c r="C241" s="96"/>
      <c r="D241" s="97" t="n">
        <f aca="false">B241+C241</f>
        <v>10000</v>
      </c>
      <c r="E241" s="84" t="n">
        <f aca="false">IF(X241=0,0,IF(AND(X241=1,$H$3=1),D241*S241,IF($H$3=2,D241,"N/A")))</f>
        <v>0</v>
      </c>
      <c r="F241" s="84" t="n">
        <f aca="false">E241*W241</f>
        <v>0</v>
      </c>
      <c r="G241" s="32" t="n">
        <f aca="false">VLOOKUP($A241,Table,MATCH(G$4,Curves,0))</f>
        <v>4.0375</v>
      </c>
      <c r="H241" s="98" t="n">
        <f aca="false">G241</f>
        <v>4.0375</v>
      </c>
      <c r="I241" s="99" t="n">
        <f aca="false">H241</f>
        <v>4.0375</v>
      </c>
      <c r="J241" s="32" t="n">
        <f aca="false">VLOOKUP($A241,Table,MATCH(J$4,Curves,0))</f>
        <v>0</v>
      </c>
      <c r="K241" s="98" t="n">
        <f aca="false">J241</f>
        <v>0</v>
      </c>
      <c r="L241" s="99" t="n">
        <f aca="false">K241</f>
        <v>0</v>
      </c>
      <c r="M241" s="32" t="n">
        <f aca="false">VLOOKUP($A241,Table,MATCH(M$4,Curves,0))</f>
        <v>0</v>
      </c>
      <c r="N241" s="98" t="n">
        <f aca="false">VLOOKUP($A241,Table,MATCH(N$4,Curves,0))</f>
        <v>0.0225</v>
      </c>
      <c r="O241" s="99" t="n">
        <f aca="false">N241</f>
        <v>0.0225</v>
      </c>
      <c r="P241" s="100"/>
      <c r="Q241" s="99" t="n">
        <f aca="false">O241+L241+I241</f>
        <v>4.06</v>
      </c>
      <c r="R241" s="100"/>
      <c r="S241" s="35" t="n">
        <f aca="false">A242-A241</f>
        <v>29</v>
      </c>
      <c r="T241" s="101" t="n">
        <f aca="false">CHOOSE(F$3,A242+24,A241)</f>
        <v>43915</v>
      </c>
      <c r="U241" s="35" t="n">
        <f aca="false">T241-C$3</f>
        <v>7141</v>
      </c>
      <c r="V241" s="32" t="n">
        <f aca="false">VLOOKUP($A241,Table,MATCH(V$4,Curves,0))</f>
        <v>0.070859002456139</v>
      </c>
      <c r="W241" s="102" t="n">
        <f aca="false">1/(1+CHOOSE(F$3,(V242+($K$3/10000))/2,(V241+($K$3/10000))/2))^(2*U241/365.25)</f>
        <v>0.256305002088065</v>
      </c>
      <c r="X241" s="35" t="n">
        <f aca="false">IF(AND(mthbeg&lt;=A241,mthend&gt;=A241),1,0)</f>
        <v>0</v>
      </c>
      <c r="Y241" s="35" t="n">
        <f aca="false">S241*X241</f>
        <v>0</v>
      </c>
      <c r="AA241" s="89" t="n">
        <f aca="false">F241*G241</f>
        <v>0</v>
      </c>
      <c r="AB241" s="89" t="n">
        <f aca="false">$F241*H241</f>
        <v>0</v>
      </c>
      <c r="AC241" s="89" t="n">
        <f aca="false">$F241*I241</f>
        <v>0</v>
      </c>
      <c r="AD241" s="89" t="n">
        <f aca="false">$F241*J241</f>
        <v>0</v>
      </c>
      <c r="AE241" s="89" t="n">
        <f aca="false">$F241*K241</f>
        <v>0</v>
      </c>
      <c r="AF241" s="89" t="n">
        <f aca="false">$F241*L241</f>
        <v>0</v>
      </c>
      <c r="AG241" s="89" t="n">
        <f aca="false">$F241*M241</f>
        <v>0</v>
      </c>
      <c r="AH241" s="89" t="n">
        <f aca="false">$F241*N241</f>
        <v>0</v>
      </c>
      <c r="AI241" s="89" t="n">
        <f aca="false">F241*O241</f>
        <v>0</v>
      </c>
      <c r="AJ241" s="93"/>
      <c r="AK241" s="89" t="n">
        <f aca="false">CHOOSE($G$3,AB241-AC241,AC241-AB241)</f>
        <v>0</v>
      </c>
      <c r="AL241" s="89" t="n">
        <f aca="false">CHOOSE($G$3,AE241-AF241,AF241-AE241)</f>
        <v>0</v>
      </c>
      <c r="AM241" s="89" t="n">
        <f aca="false">CHOOSE($G$3,AH241-AI241,AI241-AH241)</f>
        <v>0</v>
      </c>
      <c r="AN241" s="103" t="n">
        <f aca="false">SUM(AK241:AM241)</f>
        <v>0</v>
      </c>
      <c r="AP241" s="89" t="n">
        <f aca="false">CHOOSE($G$3,AA241-AB241,AB241-AA241)</f>
        <v>0</v>
      </c>
      <c r="AQ241" s="89" t="n">
        <f aca="false">CHOOSE($G$3,AD241-AE241,AE241-AD241)</f>
        <v>0</v>
      </c>
      <c r="AR241" s="89" t="n">
        <f aca="false">CHOOSE($G$3,AG241-AH241,AH241-AG241)</f>
        <v>0</v>
      </c>
      <c r="AS241" s="103" t="n">
        <f aca="false">AP241+AQ241+AR241</f>
        <v>0</v>
      </c>
      <c r="AT241" s="103"/>
      <c r="AU241" s="90" t="n">
        <f aca="false">AS241+AN241</f>
        <v>0</v>
      </c>
      <c r="AW241" s="90" t="n">
        <f aca="false">AI241+AF241+AC241</f>
        <v>0</v>
      </c>
      <c r="AX241" s="104"/>
    </row>
    <row r="242" customFormat="false" ht="12" hidden="false" customHeight="true" outlineLevel="0" collapsed="false">
      <c r="A242" s="94" t="n">
        <f aca="false">EDATE(A241,1)</f>
        <v>43891</v>
      </c>
      <c r="B242" s="95" t="n">
        <f aca="false">VLOOKUP(MONTH(A242),Volumes,3)</f>
        <v>10000</v>
      </c>
      <c r="C242" s="96"/>
      <c r="D242" s="97" t="n">
        <f aca="false">B242+C242</f>
        <v>10000</v>
      </c>
      <c r="E242" s="84" t="n">
        <f aca="false">IF(X242=0,0,IF(AND(X242=1,$H$3=1),D242*S242,IF($H$3=2,D242,"N/A")))</f>
        <v>0</v>
      </c>
      <c r="F242" s="84" t="n">
        <f aca="false">E242*W242</f>
        <v>0</v>
      </c>
      <c r="G242" s="32" t="n">
        <f aca="false">VLOOKUP($A242,Table,MATCH(G$4,Curves,0))</f>
        <v>4.0375</v>
      </c>
      <c r="H242" s="98" t="n">
        <f aca="false">G242</f>
        <v>4.0375</v>
      </c>
      <c r="I242" s="99" t="n">
        <f aca="false">H242</f>
        <v>4.0375</v>
      </c>
      <c r="J242" s="32" t="n">
        <f aca="false">VLOOKUP($A242,Table,MATCH(J$4,Curves,0))</f>
        <v>0</v>
      </c>
      <c r="K242" s="98" t="n">
        <f aca="false">J242</f>
        <v>0</v>
      </c>
      <c r="L242" s="99" t="n">
        <f aca="false">K242</f>
        <v>0</v>
      </c>
      <c r="M242" s="32" t="n">
        <f aca="false">VLOOKUP($A242,Table,MATCH(M$4,Curves,0))</f>
        <v>0</v>
      </c>
      <c r="N242" s="98" t="n">
        <f aca="false">VLOOKUP($A242,Table,MATCH(N$4,Curves,0))</f>
        <v>0.0225</v>
      </c>
      <c r="O242" s="99" t="n">
        <f aca="false">N242</f>
        <v>0.0225</v>
      </c>
      <c r="P242" s="100"/>
      <c r="Q242" s="99" t="n">
        <f aca="false">O242+L242+I242</f>
        <v>4.06</v>
      </c>
      <c r="R242" s="100"/>
      <c r="S242" s="35" t="n">
        <f aca="false">A243-A242</f>
        <v>31</v>
      </c>
      <c r="T242" s="101" t="n">
        <f aca="false">CHOOSE(F$3,A243+24,A242)</f>
        <v>43946</v>
      </c>
      <c r="U242" s="35" t="n">
        <f aca="false">T242-C$3</f>
        <v>7172</v>
      </c>
      <c r="V242" s="32" t="n">
        <f aca="false">VLOOKUP($A242,Table,MATCH(V$4,Curves,0))</f>
        <v>0.070859002456139</v>
      </c>
      <c r="W242" s="102" t="n">
        <f aca="false">1/(1+CHOOSE(F$3,(V243+($K$3/10000))/2,(V242+($K$3/10000))/2))^(2*U242/365.25)</f>
        <v>0.254794717869172</v>
      </c>
      <c r="X242" s="35" t="n">
        <f aca="false">IF(AND(mthbeg&lt;=A242,mthend&gt;=A242),1,0)</f>
        <v>0</v>
      </c>
      <c r="Y242" s="35" t="n">
        <f aca="false">S242*X242</f>
        <v>0</v>
      </c>
      <c r="AA242" s="89" t="n">
        <f aca="false">F242*G242</f>
        <v>0</v>
      </c>
      <c r="AB242" s="89" t="n">
        <f aca="false">$F242*H242</f>
        <v>0</v>
      </c>
      <c r="AC242" s="89" t="n">
        <f aca="false">$F242*I242</f>
        <v>0</v>
      </c>
      <c r="AD242" s="89" t="n">
        <f aca="false">$F242*J242</f>
        <v>0</v>
      </c>
      <c r="AE242" s="89" t="n">
        <f aca="false">$F242*K242</f>
        <v>0</v>
      </c>
      <c r="AF242" s="89" t="n">
        <f aca="false">$F242*L242</f>
        <v>0</v>
      </c>
      <c r="AG242" s="89" t="n">
        <f aca="false">$F242*M242</f>
        <v>0</v>
      </c>
      <c r="AH242" s="89" t="n">
        <f aca="false">$F242*N242</f>
        <v>0</v>
      </c>
      <c r="AI242" s="89" t="n">
        <f aca="false">F242*O242</f>
        <v>0</v>
      </c>
      <c r="AJ242" s="93"/>
      <c r="AK242" s="89" t="n">
        <f aca="false">CHOOSE($G$3,AB242-AC242,AC242-AB242)</f>
        <v>0</v>
      </c>
      <c r="AL242" s="89" t="n">
        <f aca="false">CHOOSE($G$3,AE242-AF242,AF242-AE242)</f>
        <v>0</v>
      </c>
      <c r="AM242" s="89" t="n">
        <f aca="false">CHOOSE($G$3,AH242-AI242,AI242-AH242)</f>
        <v>0</v>
      </c>
      <c r="AN242" s="103" t="n">
        <f aca="false">SUM(AK242:AM242)</f>
        <v>0</v>
      </c>
      <c r="AP242" s="89" t="n">
        <f aca="false">CHOOSE($G$3,AA242-AB242,AB242-AA242)</f>
        <v>0</v>
      </c>
      <c r="AQ242" s="89" t="n">
        <f aca="false">CHOOSE($G$3,AD242-AE242,AE242-AD242)</f>
        <v>0</v>
      </c>
      <c r="AR242" s="89" t="n">
        <f aca="false">CHOOSE($G$3,AG242-AH242,AH242-AG242)</f>
        <v>0</v>
      </c>
      <c r="AS242" s="103" t="n">
        <f aca="false">AP242+AQ242+AR242</f>
        <v>0</v>
      </c>
      <c r="AT242" s="103"/>
      <c r="AU242" s="90" t="n">
        <f aca="false">AS242+AN242</f>
        <v>0</v>
      </c>
      <c r="AW242" s="90" t="n">
        <f aca="false">AI242+AF242+AC242</f>
        <v>0</v>
      </c>
      <c r="AX242" s="104"/>
    </row>
    <row r="243" customFormat="false" ht="12" hidden="false" customHeight="true" outlineLevel="0" collapsed="false">
      <c r="A243" s="94" t="n">
        <f aca="false">EDATE(A242,1)</f>
        <v>43922</v>
      </c>
      <c r="B243" s="95" t="n">
        <f aca="false">VLOOKUP(MONTH(A243),Volumes,3)</f>
        <v>10000</v>
      </c>
      <c r="C243" s="96"/>
      <c r="D243" s="97" t="n">
        <f aca="false">B243+C243</f>
        <v>10000</v>
      </c>
      <c r="E243" s="84" t="n">
        <f aca="false">IF(X243=0,0,IF(AND(X243=1,$H$3=1),D243*S243,IF($H$3=2,D243,"N/A")))</f>
        <v>0</v>
      </c>
      <c r="F243" s="84" t="n">
        <f aca="false">E243*W243</f>
        <v>0</v>
      </c>
      <c r="G243" s="32" t="n">
        <f aca="false">VLOOKUP($A243,Table,MATCH(G$4,Curves,0))</f>
        <v>4.0375</v>
      </c>
      <c r="H243" s="98" t="n">
        <f aca="false">G243</f>
        <v>4.0375</v>
      </c>
      <c r="I243" s="99" t="n">
        <f aca="false">H243</f>
        <v>4.0375</v>
      </c>
      <c r="J243" s="32" t="n">
        <f aca="false">VLOOKUP($A243,Table,MATCH(J$4,Curves,0))</f>
        <v>0</v>
      </c>
      <c r="K243" s="98" t="n">
        <f aca="false">J243</f>
        <v>0</v>
      </c>
      <c r="L243" s="99" t="n">
        <f aca="false">K243</f>
        <v>0</v>
      </c>
      <c r="M243" s="32" t="n">
        <f aca="false">VLOOKUP($A243,Table,MATCH(M$4,Curves,0))</f>
        <v>0</v>
      </c>
      <c r="N243" s="98" t="n">
        <f aca="false">VLOOKUP($A243,Table,MATCH(N$4,Curves,0))</f>
        <v>0.0225</v>
      </c>
      <c r="O243" s="99" t="n">
        <f aca="false">N243</f>
        <v>0.0225</v>
      </c>
      <c r="P243" s="100"/>
      <c r="Q243" s="99" t="n">
        <f aca="false">O243+L243+I243</f>
        <v>4.06</v>
      </c>
      <c r="R243" s="100"/>
      <c r="S243" s="35" t="n">
        <f aca="false">A244-A243</f>
        <v>30</v>
      </c>
      <c r="T243" s="101" t="n">
        <f aca="false">CHOOSE(F$3,A244+24,A243)</f>
        <v>43976</v>
      </c>
      <c r="U243" s="35" t="n">
        <f aca="false">T243-C$3</f>
        <v>7202</v>
      </c>
      <c r="V243" s="32" t="n">
        <f aca="false">VLOOKUP($A243,Table,MATCH(V$4,Curves,0))</f>
        <v>0.070859002456139</v>
      </c>
      <c r="W243" s="102" t="n">
        <f aca="false">1/(1+CHOOSE(F$3,(V244+($K$3/10000))/2,(V243+($K$3/10000))/2))^(2*U243/365.25)</f>
        <v>0.253341626439305</v>
      </c>
      <c r="X243" s="35" t="n">
        <f aca="false">IF(AND(mthbeg&lt;=A243,mthend&gt;=A243),1,0)</f>
        <v>0</v>
      </c>
      <c r="Y243" s="35" t="n">
        <f aca="false">S243*X243</f>
        <v>0</v>
      </c>
      <c r="AA243" s="89" t="n">
        <f aca="false">F243*G243</f>
        <v>0</v>
      </c>
      <c r="AB243" s="89" t="n">
        <f aca="false">$F243*H243</f>
        <v>0</v>
      </c>
      <c r="AC243" s="89" t="n">
        <f aca="false">$F243*I243</f>
        <v>0</v>
      </c>
      <c r="AD243" s="89" t="n">
        <f aca="false">$F243*J243</f>
        <v>0</v>
      </c>
      <c r="AE243" s="89" t="n">
        <f aca="false">$F243*K243</f>
        <v>0</v>
      </c>
      <c r="AF243" s="89" t="n">
        <f aca="false">$F243*L243</f>
        <v>0</v>
      </c>
      <c r="AG243" s="89" t="n">
        <f aca="false">$F243*M243</f>
        <v>0</v>
      </c>
      <c r="AH243" s="89" t="n">
        <f aca="false">$F243*N243</f>
        <v>0</v>
      </c>
      <c r="AI243" s="89" t="n">
        <f aca="false">F243*O243</f>
        <v>0</v>
      </c>
      <c r="AJ243" s="93"/>
      <c r="AK243" s="89" t="n">
        <f aca="false">CHOOSE($G$3,AB243-AC243,AC243-AB243)</f>
        <v>0</v>
      </c>
      <c r="AL243" s="89" t="n">
        <f aca="false">CHOOSE($G$3,AE243-AF243,AF243-AE243)</f>
        <v>0</v>
      </c>
      <c r="AM243" s="89" t="n">
        <f aca="false">CHOOSE($G$3,AH243-AI243,AI243-AH243)</f>
        <v>0</v>
      </c>
      <c r="AN243" s="103" t="n">
        <f aca="false">SUM(AK243:AM243)</f>
        <v>0</v>
      </c>
      <c r="AP243" s="89" t="n">
        <f aca="false">CHOOSE($G$3,AA243-AB243,AB243-AA243)</f>
        <v>0</v>
      </c>
      <c r="AQ243" s="89" t="n">
        <f aca="false">CHOOSE($G$3,AD243-AE243,AE243-AD243)</f>
        <v>0</v>
      </c>
      <c r="AR243" s="89" t="n">
        <f aca="false">CHOOSE($G$3,AG243-AH243,AH243-AG243)</f>
        <v>0</v>
      </c>
      <c r="AS243" s="103" t="n">
        <f aca="false">AP243+AQ243+AR243</f>
        <v>0</v>
      </c>
      <c r="AT243" s="103"/>
      <c r="AU243" s="90" t="n">
        <f aca="false">AS243+AN243</f>
        <v>0</v>
      </c>
      <c r="AW243" s="90" t="n">
        <f aca="false">AI243+AF243+AC243</f>
        <v>0</v>
      </c>
      <c r="AX243" s="104"/>
    </row>
    <row r="244" customFormat="false" ht="12" hidden="false" customHeight="true" outlineLevel="0" collapsed="false">
      <c r="A244" s="94" t="n">
        <f aca="false">EDATE(A243,1)</f>
        <v>43952</v>
      </c>
      <c r="B244" s="95" t="n">
        <f aca="false">VLOOKUP(MONTH(A244),Volumes,3)</f>
        <v>10000</v>
      </c>
      <c r="C244" s="96"/>
      <c r="D244" s="97" t="n">
        <f aca="false">B244+C244</f>
        <v>10000</v>
      </c>
      <c r="E244" s="84" t="n">
        <f aca="false">IF(X244=0,0,IF(AND(X244=1,$H$3=1),D244*S244,IF($H$3=2,D244,"N/A")))</f>
        <v>0</v>
      </c>
      <c r="F244" s="84" t="n">
        <f aca="false">E244*W244</f>
        <v>0</v>
      </c>
      <c r="G244" s="32" t="n">
        <f aca="false">VLOOKUP($A244,Table,MATCH(G$4,Curves,0))</f>
        <v>4.0375</v>
      </c>
      <c r="H244" s="98" t="n">
        <f aca="false">G244</f>
        <v>4.0375</v>
      </c>
      <c r="I244" s="99" t="n">
        <f aca="false">H244</f>
        <v>4.0375</v>
      </c>
      <c r="J244" s="32" t="n">
        <f aca="false">VLOOKUP($A244,Table,MATCH(J$4,Curves,0))</f>
        <v>0</v>
      </c>
      <c r="K244" s="98" t="n">
        <f aca="false">J244</f>
        <v>0</v>
      </c>
      <c r="L244" s="99" t="n">
        <f aca="false">K244</f>
        <v>0</v>
      </c>
      <c r="M244" s="32" t="n">
        <f aca="false">VLOOKUP($A244,Table,MATCH(M$4,Curves,0))</f>
        <v>0</v>
      </c>
      <c r="N244" s="98" t="n">
        <f aca="false">VLOOKUP($A244,Table,MATCH(N$4,Curves,0))</f>
        <v>0.0225</v>
      </c>
      <c r="O244" s="99" t="n">
        <f aca="false">N244</f>
        <v>0.0225</v>
      </c>
      <c r="P244" s="100"/>
      <c r="Q244" s="99" t="n">
        <f aca="false">O244+L244+I244</f>
        <v>4.06</v>
      </c>
      <c r="R244" s="100"/>
      <c r="S244" s="35" t="n">
        <f aca="false">A245-A244</f>
        <v>31</v>
      </c>
      <c r="T244" s="101" t="n">
        <f aca="false">CHOOSE(F$3,A245+24,A244)</f>
        <v>44007</v>
      </c>
      <c r="U244" s="35" t="n">
        <f aca="false">T244-C$3</f>
        <v>7233</v>
      </c>
      <c r="V244" s="32" t="n">
        <f aca="false">VLOOKUP($A244,Table,MATCH(V$4,Curves,0))</f>
        <v>0.070859002456139</v>
      </c>
      <c r="W244" s="102" t="n">
        <f aca="false">1/(1+CHOOSE(F$3,(V245+($K$3/10000))/2,(V244+($K$3/10000))/2))^(2*U244/365.25)</f>
        <v>0.251848803992288</v>
      </c>
      <c r="X244" s="35" t="n">
        <f aca="false">IF(AND(mthbeg&lt;=A244,mthend&gt;=A244),1,0)</f>
        <v>0</v>
      </c>
      <c r="Y244" s="35" t="n">
        <f aca="false">S244*X244</f>
        <v>0</v>
      </c>
      <c r="AA244" s="89" t="n">
        <f aca="false">F244*G244</f>
        <v>0</v>
      </c>
      <c r="AB244" s="89" t="n">
        <f aca="false">$F244*H244</f>
        <v>0</v>
      </c>
      <c r="AC244" s="89" t="n">
        <f aca="false">$F244*I244</f>
        <v>0</v>
      </c>
      <c r="AD244" s="89" t="n">
        <f aca="false">$F244*J244</f>
        <v>0</v>
      </c>
      <c r="AE244" s="89" t="n">
        <f aca="false">$F244*K244</f>
        <v>0</v>
      </c>
      <c r="AF244" s="89" t="n">
        <f aca="false">$F244*L244</f>
        <v>0</v>
      </c>
      <c r="AG244" s="89" t="n">
        <f aca="false">$F244*M244</f>
        <v>0</v>
      </c>
      <c r="AH244" s="89" t="n">
        <f aca="false">$F244*N244</f>
        <v>0</v>
      </c>
      <c r="AI244" s="89" t="n">
        <f aca="false">F244*O244</f>
        <v>0</v>
      </c>
      <c r="AJ244" s="93"/>
      <c r="AK244" s="89" t="n">
        <f aca="false">CHOOSE($G$3,AB244-AC244,AC244-AB244)</f>
        <v>0</v>
      </c>
      <c r="AL244" s="89" t="n">
        <f aca="false">CHOOSE($G$3,AE244-AF244,AF244-AE244)</f>
        <v>0</v>
      </c>
      <c r="AM244" s="89" t="n">
        <f aca="false">CHOOSE($G$3,AH244-AI244,AI244-AH244)</f>
        <v>0</v>
      </c>
      <c r="AN244" s="103" t="n">
        <f aca="false">SUM(AK244:AM244)</f>
        <v>0</v>
      </c>
      <c r="AP244" s="89" t="n">
        <f aca="false">CHOOSE($G$3,AA244-AB244,AB244-AA244)</f>
        <v>0</v>
      </c>
      <c r="AQ244" s="89" t="n">
        <f aca="false">CHOOSE($G$3,AD244-AE244,AE244-AD244)</f>
        <v>0</v>
      </c>
      <c r="AR244" s="89" t="n">
        <f aca="false">CHOOSE($G$3,AG244-AH244,AH244-AG244)</f>
        <v>0</v>
      </c>
      <c r="AS244" s="103" t="n">
        <f aca="false">AP244+AQ244+AR244</f>
        <v>0</v>
      </c>
      <c r="AT244" s="103"/>
      <c r="AU244" s="90" t="n">
        <f aca="false">AS244+AN244</f>
        <v>0</v>
      </c>
      <c r="AW244" s="90" t="n">
        <f aca="false">AI244+AF244+AC244</f>
        <v>0</v>
      </c>
      <c r="AX244" s="104"/>
    </row>
    <row r="245" customFormat="false" ht="12" hidden="false" customHeight="true" outlineLevel="0" collapsed="false">
      <c r="A245" s="94" t="n">
        <f aca="false">EDATE(A244,1)</f>
        <v>43983</v>
      </c>
      <c r="B245" s="95" t="n">
        <f aca="false">VLOOKUP(MONTH(A245),Volumes,3)</f>
        <v>10000</v>
      </c>
      <c r="C245" s="96"/>
      <c r="D245" s="97" t="n">
        <f aca="false">B245+C245</f>
        <v>10000</v>
      </c>
      <c r="E245" s="84" t="n">
        <f aca="false">IF(X245=0,0,IF(AND(X245=1,$H$3=1),D245*S245,IF($H$3=2,D245,"N/A")))</f>
        <v>0</v>
      </c>
      <c r="F245" s="84" t="n">
        <f aca="false">E245*W245</f>
        <v>0</v>
      </c>
      <c r="G245" s="32" t="n">
        <f aca="false">VLOOKUP($A245,Table,MATCH(G$4,Curves,0))</f>
        <v>4.0375</v>
      </c>
      <c r="H245" s="98" t="n">
        <f aca="false">G245</f>
        <v>4.0375</v>
      </c>
      <c r="I245" s="99" t="n">
        <f aca="false">H245</f>
        <v>4.0375</v>
      </c>
      <c r="J245" s="32" t="n">
        <f aca="false">VLOOKUP($A245,Table,MATCH(J$4,Curves,0))</f>
        <v>0</v>
      </c>
      <c r="K245" s="98" t="n">
        <f aca="false">J245</f>
        <v>0</v>
      </c>
      <c r="L245" s="99" t="n">
        <f aca="false">K245</f>
        <v>0</v>
      </c>
      <c r="M245" s="32" t="n">
        <f aca="false">VLOOKUP($A245,Table,MATCH(M$4,Curves,0))</f>
        <v>0</v>
      </c>
      <c r="N245" s="98" t="n">
        <f aca="false">VLOOKUP($A245,Table,MATCH(N$4,Curves,0))</f>
        <v>0.0225</v>
      </c>
      <c r="O245" s="99" t="n">
        <f aca="false">N245</f>
        <v>0.0225</v>
      </c>
      <c r="P245" s="100"/>
      <c r="Q245" s="99" t="n">
        <f aca="false">O245+L245+I245</f>
        <v>4.06</v>
      </c>
      <c r="R245" s="100"/>
      <c r="S245" s="35" t="n">
        <f aca="false">A246-A245</f>
        <v>30</v>
      </c>
      <c r="T245" s="101" t="n">
        <f aca="false">CHOOSE(F$3,A246+24,A245)</f>
        <v>44037</v>
      </c>
      <c r="U245" s="35" t="n">
        <f aca="false">T245-C$3</f>
        <v>7263</v>
      </c>
      <c r="V245" s="32" t="n">
        <f aca="false">VLOOKUP($A245,Table,MATCH(V$4,Curves,0))</f>
        <v>0.070859002456139</v>
      </c>
      <c r="W245" s="102" t="n">
        <f aca="false">1/(1+CHOOSE(F$3,(V246+($K$3/10000))/2,(V245+($K$3/10000))/2))^(2*U245/365.25)</f>
        <v>0.250412513076354</v>
      </c>
      <c r="X245" s="35" t="n">
        <f aca="false">IF(AND(mthbeg&lt;=A245,mthend&gt;=A245),1,0)</f>
        <v>0</v>
      </c>
      <c r="Y245" s="35" t="n">
        <f aca="false">S245*X245</f>
        <v>0</v>
      </c>
      <c r="AA245" s="89" t="n">
        <f aca="false">F245*G245</f>
        <v>0</v>
      </c>
      <c r="AB245" s="89" t="n">
        <f aca="false">$F245*H245</f>
        <v>0</v>
      </c>
      <c r="AC245" s="89" t="n">
        <f aca="false">$F245*I245</f>
        <v>0</v>
      </c>
      <c r="AD245" s="89" t="n">
        <f aca="false">$F245*J245</f>
        <v>0</v>
      </c>
      <c r="AE245" s="89" t="n">
        <f aca="false">$F245*K245</f>
        <v>0</v>
      </c>
      <c r="AF245" s="89" t="n">
        <f aca="false">$F245*L245</f>
        <v>0</v>
      </c>
      <c r="AG245" s="89" t="n">
        <f aca="false">$F245*M245</f>
        <v>0</v>
      </c>
      <c r="AH245" s="89" t="n">
        <f aca="false">$F245*N245</f>
        <v>0</v>
      </c>
      <c r="AI245" s="89" t="n">
        <f aca="false">F245*O245</f>
        <v>0</v>
      </c>
      <c r="AJ245" s="93"/>
      <c r="AK245" s="89" t="n">
        <f aca="false">CHOOSE($G$3,AB245-AC245,AC245-AB245)</f>
        <v>0</v>
      </c>
      <c r="AL245" s="89" t="n">
        <f aca="false">CHOOSE($G$3,AE245-AF245,AF245-AE245)</f>
        <v>0</v>
      </c>
      <c r="AM245" s="89" t="n">
        <f aca="false">CHOOSE($G$3,AH245-AI245,AI245-AH245)</f>
        <v>0</v>
      </c>
      <c r="AN245" s="103" t="n">
        <f aca="false">SUM(AK245:AM245)</f>
        <v>0</v>
      </c>
      <c r="AP245" s="89" t="n">
        <f aca="false">CHOOSE($G$3,AA245-AB245,AB245-AA245)</f>
        <v>0</v>
      </c>
      <c r="AQ245" s="89" t="n">
        <f aca="false">CHOOSE($G$3,AD245-AE245,AE245-AD245)</f>
        <v>0</v>
      </c>
      <c r="AR245" s="89" t="n">
        <f aca="false">CHOOSE($G$3,AG245-AH245,AH245-AG245)</f>
        <v>0</v>
      </c>
      <c r="AS245" s="103" t="n">
        <f aca="false">AP245+AQ245+AR245</f>
        <v>0</v>
      </c>
      <c r="AT245" s="103"/>
      <c r="AU245" s="90" t="n">
        <f aca="false">AS245+AN245</f>
        <v>0</v>
      </c>
      <c r="AW245" s="90" t="n">
        <f aca="false">AI245+AF245+AC245</f>
        <v>0</v>
      </c>
      <c r="AX245" s="104"/>
    </row>
    <row r="246" customFormat="false" ht="12" hidden="false" customHeight="true" outlineLevel="0" collapsed="false">
      <c r="A246" s="94" t="n">
        <f aca="false">EDATE(A245,1)</f>
        <v>44013</v>
      </c>
      <c r="B246" s="95" t="n">
        <f aca="false">VLOOKUP(MONTH(A246),Volumes,3)</f>
        <v>10000</v>
      </c>
      <c r="C246" s="96"/>
      <c r="D246" s="97" t="n">
        <f aca="false">B246+C246</f>
        <v>10000</v>
      </c>
      <c r="E246" s="84" t="n">
        <f aca="false">IF(X246=0,0,IF(AND(X246=1,$H$3=1),D246*S246,IF($H$3=2,D246,"N/A")))</f>
        <v>0</v>
      </c>
      <c r="F246" s="84" t="n">
        <f aca="false">E246*W246</f>
        <v>0</v>
      </c>
      <c r="G246" s="32" t="n">
        <f aca="false">VLOOKUP($A246,Table,MATCH(G$4,Curves,0))</f>
        <v>4.0375</v>
      </c>
      <c r="H246" s="98" t="n">
        <f aca="false">G246</f>
        <v>4.0375</v>
      </c>
      <c r="I246" s="99" t="n">
        <f aca="false">H246</f>
        <v>4.0375</v>
      </c>
      <c r="J246" s="32" t="n">
        <f aca="false">VLOOKUP($A246,Table,MATCH(J$4,Curves,0))</f>
        <v>0</v>
      </c>
      <c r="K246" s="98" t="n">
        <f aca="false">J246</f>
        <v>0</v>
      </c>
      <c r="L246" s="99" t="n">
        <f aca="false">K246</f>
        <v>0</v>
      </c>
      <c r="M246" s="32" t="n">
        <f aca="false">VLOOKUP($A246,Table,MATCH(M$4,Curves,0))</f>
        <v>0</v>
      </c>
      <c r="N246" s="98" t="n">
        <f aca="false">VLOOKUP($A246,Table,MATCH(N$4,Curves,0))</f>
        <v>0.0225</v>
      </c>
      <c r="O246" s="99" t="n">
        <f aca="false">N246</f>
        <v>0.0225</v>
      </c>
      <c r="P246" s="100"/>
      <c r="Q246" s="99" t="n">
        <f aca="false">O246+L246+I246</f>
        <v>4.06</v>
      </c>
      <c r="R246" s="100"/>
      <c r="S246" s="35" t="n">
        <f aca="false">A247-A246</f>
        <v>31</v>
      </c>
      <c r="T246" s="101" t="n">
        <f aca="false">CHOOSE(F$3,A247+24,A246)</f>
        <v>44068</v>
      </c>
      <c r="U246" s="35" t="n">
        <f aca="false">T246-C$3</f>
        <v>7294</v>
      </c>
      <c r="V246" s="32" t="n">
        <f aca="false">VLOOKUP($A246,Table,MATCH(V$4,Curves,0))</f>
        <v>0.070859002456139</v>
      </c>
      <c r="W246" s="102" t="n">
        <f aca="false">1/(1+CHOOSE(F$3,(V247+($K$3/10000))/2,(V246+($K$3/10000))/2))^(2*U246/365.25)</f>
        <v>0.248936950509758</v>
      </c>
      <c r="X246" s="35" t="n">
        <f aca="false">IF(AND(mthbeg&lt;=A246,mthend&gt;=A246),1,0)</f>
        <v>0</v>
      </c>
      <c r="Y246" s="35" t="n">
        <f aca="false">S246*X246</f>
        <v>0</v>
      </c>
      <c r="AA246" s="89" t="n">
        <f aca="false">F246*G246</f>
        <v>0</v>
      </c>
      <c r="AB246" s="89" t="n">
        <f aca="false">$F246*H246</f>
        <v>0</v>
      </c>
      <c r="AC246" s="89" t="n">
        <f aca="false">$F246*I246</f>
        <v>0</v>
      </c>
      <c r="AD246" s="89" t="n">
        <f aca="false">$F246*J246</f>
        <v>0</v>
      </c>
      <c r="AE246" s="89" t="n">
        <f aca="false">$F246*K246</f>
        <v>0</v>
      </c>
      <c r="AF246" s="89" t="n">
        <f aca="false">$F246*L246</f>
        <v>0</v>
      </c>
      <c r="AG246" s="89" t="n">
        <f aca="false">$F246*M246</f>
        <v>0</v>
      </c>
      <c r="AH246" s="89" t="n">
        <f aca="false">$F246*N246</f>
        <v>0</v>
      </c>
      <c r="AI246" s="89" t="n">
        <f aca="false">F246*O246</f>
        <v>0</v>
      </c>
      <c r="AJ246" s="93"/>
      <c r="AK246" s="89" t="n">
        <f aca="false">CHOOSE($G$3,AB246-AC246,AC246-AB246)</f>
        <v>0</v>
      </c>
      <c r="AL246" s="89" t="n">
        <f aca="false">CHOOSE($G$3,AE246-AF246,AF246-AE246)</f>
        <v>0</v>
      </c>
      <c r="AM246" s="89" t="n">
        <f aca="false">CHOOSE($G$3,AH246-AI246,AI246-AH246)</f>
        <v>0</v>
      </c>
      <c r="AN246" s="103" t="n">
        <f aca="false">SUM(AK246:AM246)</f>
        <v>0</v>
      </c>
      <c r="AP246" s="89" t="n">
        <f aca="false">CHOOSE($G$3,AA246-AB246,AB246-AA246)</f>
        <v>0</v>
      </c>
      <c r="AQ246" s="89" t="n">
        <f aca="false">CHOOSE($G$3,AD246-AE246,AE246-AD246)</f>
        <v>0</v>
      </c>
      <c r="AR246" s="89" t="n">
        <f aca="false">CHOOSE($G$3,AG246-AH246,AH246-AG246)</f>
        <v>0</v>
      </c>
      <c r="AS246" s="103" t="n">
        <f aca="false">AP246+AQ246+AR246</f>
        <v>0</v>
      </c>
      <c r="AT246" s="103"/>
      <c r="AU246" s="90" t="n">
        <f aca="false">AS246+AN246</f>
        <v>0</v>
      </c>
      <c r="AW246" s="90" t="n">
        <f aca="false">AI246+AF246+AC246</f>
        <v>0</v>
      </c>
      <c r="AX246" s="104"/>
    </row>
    <row r="247" customFormat="false" ht="12" hidden="false" customHeight="true" outlineLevel="0" collapsed="false">
      <c r="A247" s="94" t="n">
        <f aca="false">EDATE(A246,1)</f>
        <v>44044</v>
      </c>
      <c r="B247" s="95" t="n">
        <f aca="false">VLOOKUP(MONTH(A247),Volumes,3)</f>
        <v>10000</v>
      </c>
      <c r="C247" s="96"/>
      <c r="D247" s="97" t="n">
        <f aca="false">B247+C247</f>
        <v>10000</v>
      </c>
      <c r="E247" s="84" t="n">
        <f aca="false">IF(X247=0,0,IF(AND(X247=1,$H$3=1),D247*S247,IF($H$3=2,D247,"N/A")))</f>
        <v>0</v>
      </c>
      <c r="F247" s="84" t="n">
        <f aca="false">E247*W247</f>
        <v>0</v>
      </c>
      <c r="G247" s="32" t="n">
        <f aca="false">VLOOKUP($A247,Table,MATCH(G$4,Curves,0))</f>
        <v>4.0375</v>
      </c>
      <c r="H247" s="98" t="n">
        <f aca="false">G247</f>
        <v>4.0375</v>
      </c>
      <c r="I247" s="99" t="n">
        <f aca="false">H247</f>
        <v>4.0375</v>
      </c>
      <c r="J247" s="32" t="n">
        <f aca="false">VLOOKUP($A247,Table,MATCH(J$4,Curves,0))</f>
        <v>0</v>
      </c>
      <c r="K247" s="98" t="n">
        <f aca="false">J247</f>
        <v>0</v>
      </c>
      <c r="L247" s="99" t="n">
        <f aca="false">K247</f>
        <v>0</v>
      </c>
      <c r="M247" s="32" t="n">
        <f aca="false">VLOOKUP($A247,Table,MATCH(M$4,Curves,0))</f>
        <v>0</v>
      </c>
      <c r="N247" s="98" t="n">
        <f aca="false">VLOOKUP($A247,Table,MATCH(N$4,Curves,0))</f>
        <v>0.0225</v>
      </c>
      <c r="O247" s="99" t="n">
        <f aca="false">N247</f>
        <v>0.0225</v>
      </c>
      <c r="P247" s="100"/>
      <c r="Q247" s="99" t="n">
        <f aca="false">O247+L247+I247</f>
        <v>4.06</v>
      </c>
      <c r="R247" s="100"/>
      <c r="S247" s="35" t="n">
        <f aca="false">A248-A247</f>
        <v>31</v>
      </c>
      <c r="T247" s="101" t="n">
        <f aca="false">CHOOSE(F$3,A248+24,A247)</f>
        <v>44099</v>
      </c>
      <c r="U247" s="35" t="n">
        <f aca="false">T247-C$3</f>
        <v>7325</v>
      </c>
      <c r="V247" s="32" t="n">
        <f aca="false">VLOOKUP($A247,Table,MATCH(V$4,Curves,0))</f>
        <v>0.070859002456139</v>
      </c>
      <c r="W247" s="102" t="n">
        <f aca="false">1/(1+CHOOSE(F$3,(V248+($K$3/10000))/2,(V247+($K$3/10000))/2))^(2*U247/365.25)</f>
        <v>0.247470082735851</v>
      </c>
      <c r="X247" s="35" t="n">
        <f aca="false">IF(AND(mthbeg&lt;=A247,mthend&gt;=A247),1,0)</f>
        <v>0</v>
      </c>
      <c r="Y247" s="35" t="n">
        <f aca="false">S247*X247</f>
        <v>0</v>
      </c>
      <c r="AA247" s="89" t="n">
        <f aca="false">F247*G247</f>
        <v>0</v>
      </c>
      <c r="AB247" s="89" t="n">
        <f aca="false">$F247*H247</f>
        <v>0</v>
      </c>
      <c r="AC247" s="89" t="n">
        <f aca="false">$F247*I247</f>
        <v>0</v>
      </c>
      <c r="AD247" s="89" t="n">
        <f aca="false">$F247*J247</f>
        <v>0</v>
      </c>
      <c r="AE247" s="89" t="n">
        <f aca="false">$F247*K247</f>
        <v>0</v>
      </c>
      <c r="AF247" s="89" t="n">
        <f aca="false">$F247*L247</f>
        <v>0</v>
      </c>
      <c r="AG247" s="89" t="n">
        <f aca="false">$F247*M247</f>
        <v>0</v>
      </c>
      <c r="AH247" s="89" t="n">
        <f aca="false">$F247*N247</f>
        <v>0</v>
      </c>
      <c r="AI247" s="89" t="n">
        <f aca="false">F247*O247</f>
        <v>0</v>
      </c>
      <c r="AJ247" s="93"/>
      <c r="AK247" s="89" t="n">
        <f aca="false">CHOOSE($G$3,AB247-AC247,AC247-AB247)</f>
        <v>0</v>
      </c>
      <c r="AL247" s="89" t="n">
        <f aca="false">CHOOSE($G$3,AE247-AF247,AF247-AE247)</f>
        <v>0</v>
      </c>
      <c r="AM247" s="89" t="n">
        <f aca="false">CHOOSE($G$3,AH247-AI247,AI247-AH247)</f>
        <v>0</v>
      </c>
      <c r="AN247" s="103" t="n">
        <f aca="false">SUM(AK247:AM247)</f>
        <v>0</v>
      </c>
      <c r="AP247" s="89" t="n">
        <f aca="false">CHOOSE($G$3,AA247-AB247,AB247-AA247)</f>
        <v>0</v>
      </c>
      <c r="AQ247" s="89" t="n">
        <f aca="false">CHOOSE($G$3,AD247-AE247,AE247-AD247)</f>
        <v>0</v>
      </c>
      <c r="AR247" s="89" t="n">
        <f aca="false">CHOOSE($G$3,AG247-AH247,AH247-AG247)</f>
        <v>0</v>
      </c>
      <c r="AS247" s="103" t="n">
        <f aca="false">AP247+AQ247+AR247</f>
        <v>0</v>
      </c>
      <c r="AT247" s="103"/>
      <c r="AU247" s="90" t="n">
        <f aca="false">AS247+AN247</f>
        <v>0</v>
      </c>
      <c r="AW247" s="90" t="n">
        <f aca="false">AI247+AF247+AC247</f>
        <v>0</v>
      </c>
      <c r="AX247" s="104"/>
    </row>
    <row r="248" customFormat="false" ht="12" hidden="false" customHeight="true" outlineLevel="0" collapsed="false">
      <c r="A248" s="94" t="n">
        <f aca="false">EDATE(A247,1)</f>
        <v>44075</v>
      </c>
      <c r="B248" s="95" t="n">
        <f aca="false">VLOOKUP(MONTH(A248),Volumes,3)</f>
        <v>10000</v>
      </c>
      <c r="C248" s="96"/>
      <c r="D248" s="97" t="n">
        <f aca="false">B248+C248</f>
        <v>10000</v>
      </c>
      <c r="E248" s="84" t="n">
        <f aca="false">IF(X248=0,0,IF(AND(X248=1,$H$3=1),D248*S248,IF($H$3=2,D248,"N/A")))</f>
        <v>0</v>
      </c>
      <c r="F248" s="84" t="n">
        <f aca="false">E248*W248</f>
        <v>0</v>
      </c>
      <c r="G248" s="32" t="n">
        <f aca="false">VLOOKUP($A248,Table,MATCH(G$4,Curves,0))</f>
        <v>4.0375</v>
      </c>
      <c r="H248" s="98" t="n">
        <f aca="false">G248</f>
        <v>4.0375</v>
      </c>
      <c r="I248" s="99" t="n">
        <f aca="false">H248</f>
        <v>4.0375</v>
      </c>
      <c r="J248" s="32" t="n">
        <f aca="false">VLOOKUP($A248,Table,MATCH(J$4,Curves,0))</f>
        <v>0</v>
      </c>
      <c r="K248" s="98" t="n">
        <f aca="false">J248</f>
        <v>0</v>
      </c>
      <c r="L248" s="99" t="n">
        <f aca="false">K248</f>
        <v>0</v>
      </c>
      <c r="M248" s="32" t="n">
        <f aca="false">VLOOKUP($A248,Table,MATCH(M$4,Curves,0))</f>
        <v>0</v>
      </c>
      <c r="N248" s="98" t="n">
        <f aca="false">VLOOKUP($A248,Table,MATCH(N$4,Curves,0))</f>
        <v>0.0225</v>
      </c>
      <c r="O248" s="99" t="n">
        <f aca="false">N248</f>
        <v>0.0225</v>
      </c>
      <c r="P248" s="100"/>
      <c r="Q248" s="99" t="n">
        <f aca="false">O248+L248+I248</f>
        <v>4.06</v>
      </c>
      <c r="R248" s="100"/>
      <c r="S248" s="35" t="n">
        <f aca="false">A249-A248</f>
        <v>30</v>
      </c>
      <c r="T248" s="101" t="n">
        <f aca="false">CHOOSE(F$3,A249+24,A248)</f>
        <v>44129</v>
      </c>
      <c r="U248" s="35" t="n">
        <f aca="false">T248-C$3</f>
        <v>7355</v>
      </c>
      <c r="V248" s="32" t="n">
        <f aca="false">VLOOKUP($A248,Table,MATCH(V$4,Curves,0))</f>
        <v>0.070859002456139</v>
      </c>
      <c r="W248" s="102" t="n">
        <f aca="false">1/(1+CHOOSE(F$3,(V249+($K$3/10000))/2,(V248+($K$3/10000))/2))^(2*U248/365.25)</f>
        <v>0.24605876361833</v>
      </c>
      <c r="X248" s="35" t="n">
        <f aca="false">IF(AND(mthbeg&lt;=A248,mthend&gt;=A248),1,0)</f>
        <v>0</v>
      </c>
      <c r="Y248" s="35" t="n">
        <f aca="false">S248*X248</f>
        <v>0</v>
      </c>
      <c r="AA248" s="89" t="n">
        <f aca="false">F248*G248</f>
        <v>0</v>
      </c>
      <c r="AB248" s="89" t="n">
        <f aca="false">$F248*H248</f>
        <v>0</v>
      </c>
      <c r="AC248" s="89" t="n">
        <f aca="false">$F248*I248</f>
        <v>0</v>
      </c>
      <c r="AD248" s="89" t="n">
        <f aca="false">$F248*J248</f>
        <v>0</v>
      </c>
      <c r="AE248" s="89" t="n">
        <f aca="false">$F248*K248</f>
        <v>0</v>
      </c>
      <c r="AF248" s="89" t="n">
        <f aca="false">$F248*L248</f>
        <v>0</v>
      </c>
      <c r="AG248" s="89" t="n">
        <f aca="false">$F248*M248</f>
        <v>0</v>
      </c>
      <c r="AH248" s="89" t="n">
        <f aca="false">$F248*N248</f>
        <v>0</v>
      </c>
      <c r="AI248" s="89" t="n">
        <f aca="false">F248*O248</f>
        <v>0</v>
      </c>
      <c r="AJ248" s="93"/>
      <c r="AK248" s="89" t="n">
        <f aca="false">CHOOSE($G$3,AB248-AC248,AC248-AB248)</f>
        <v>0</v>
      </c>
      <c r="AL248" s="89" t="n">
        <f aca="false">CHOOSE($G$3,AE248-AF248,AF248-AE248)</f>
        <v>0</v>
      </c>
      <c r="AM248" s="89" t="n">
        <f aca="false">CHOOSE($G$3,AH248-AI248,AI248-AH248)</f>
        <v>0</v>
      </c>
      <c r="AN248" s="103" t="n">
        <f aca="false">SUM(AK248:AM248)</f>
        <v>0</v>
      </c>
      <c r="AP248" s="89" t="n">
        <f aca="false">CHOOSE($G$3,AA248-AB248,AB248-AA248)</f>
        <v>0</v>
      </c>
      <c r="AQ248" s="89" t="n">
        <f aca="false">CHOOSE($G$3,AD248-AE248,AE248-AD248)</f>
        <v>0</v>
      </c>
      <c r="AR248" s="89" t="n">
        <f aca="false">CHOOSE($G$3,AG248-AH248,AH248-AG248)</f>
        <v>0</v>
      </c>
      <c r="AS248" s="103" t="n">
        <f aca="false">AP248+AQ248+AR248</f>
        <v>0</v>
      </c>
      <c r="AT248" s="103"/>
      <c r="AU248" s="90" t="n">
        <f aca="false">AS248+AN248</f>
        <v>0</v>
      </c>
      <c r="AW248" s="90" t="n">
        <f aca="false">AI248+AF248+AC248</f>
        <v>0</v>
      </c>
      <c r="AX248" s="104"/>
    </row>
    <row r="249" customFormat="false" ht="12" hidden="false" customHeight="true" outlineLevel="0" collapsed="false">
      <c r="A249" s="94" t="n">
        <f aca="false">EDATE(A248,1)</f>
        <v>44105</v>
      </c>
      <c r="B249" s="95" t="n">
        <f aca="false">VLOOKUP(MONTH(A249),Volumes,3)</f>
        <v>10000</v>
      </c>
      <c r="C249" s="96"/>
      <c r="D249" s="97" t="n">
        <f aca="false">B249+C249</f>
        <v>10000</v>
      </c>
      <c r="E249" s="84" t="n">
        <f aca="false">IF(X249=0,0,IF(AND(X249=1,$H$3=1),D249*S249,IF($H$3=2,D249,"N/A")))</f>
        <v>0</v>
      </c>
      <c r="F249" s="84" t="n">
        <f aca="false">E249*W249</f>
        <v>0</v>
      </c>
      <c r="G249" s="32" t="n">
        <f aca="false">VLOOKUP($A249,Table,MATCH(G$4,Curves,0))</f>
        <v>4.0375</v>
      </c>
      <c r="H249" s="98" t="n">
        <f aca="false">G249</f>
        <v>4.0375</v>
      </c>
      <c r="I249" s="99" t="n">
        <f aca="false">H249</f>
        <v>4.0375</v>
      </c>
      <c r="J249" s="32" t="n">
        <f aca="false">VLOOKUP($A249,Table,MATCH(J$4,Curves,0))</f>
        <v>0</v>
      </c>
      <c r="K249" s="98" t="n">
        <f aca="false">J249</f>
        <v>0</v>
      </c>
      <c r="L249" s="99" t="n">
        <f aca="false">K249</f>
        <v>0</v>
      </c>
      <c r="M249" s="32" t="n">
        <f aca="false">VLOOKUP($A249,Table,MATCH(M$4,Curves,0))</f>
        <v>0</v>
      </c>
      <c r="N249" s="98" t="n">
        <f aca="false">VLOOKUP($A249,Table,MATCH(N$4,Curves,0))</f>
        <v>0.0225</v>
      </c>
      <c r="O249" s="99" t="n">
        <f aca="false">N249</f>
        <v>0.0225</v>
      </c>
      <c r="P249" s="100"/>
      <c r="Q249" s="99" t="n">
        <f aca="false">O249+L249+I249</f>
        <v>4.06</v>
      </c>
      <c r="R249" s="100"/>
      <c r="S249" s="35" t="n">
        <f aca="false">A250-A249</f>
        <v>31</v>
      </c>
      <c r="T249" s="101" t="n">
        <f aca="false">CHOOSE(F$3,A250+24,A249)</f>
        <v>44160</v>
      </c>
      <c r="U249" s="35" t="n">
        <f aca="false">T249-C$3</f>
        <v>7386</v>
      </c>
      <c r="V249" s="32" t="n">
        <f aca="false">VLOOKUP($A249,Table,MATCH(V$4,Curves,0))</f>
        <v>0.070859002456139</v>
      </c>
      <c r="W249" s="102" t="n">
        <f aca="false">1/(1+CHOOSE(F$3,(V250+($K$3/10000))/2,(V249+($K$3/10000))/2))^(2*U249/365.25)</f>
        <v>0.244608855639222</v>
      </c>
      <c r="X249" s="35" t="n">
        <f aca="false">IF(AND(mthbeg&lt;=A249,mthend&gt;=A249),1,0)</f>
        <v>0</v>
      </c>
      <c r="Y249" s="35" t="n">
        <f aca="false">S249*X249</f>
        <v>0</v>
      </c>
      <c r="AA249" s="89" t="n">
        <f aca="false">F249*G249</f>
        <v>0</v>
      </c>
      <c r="AB249" s="89" t="n">
        <f aca="false">$F249*H249</f>
        <v>0</v>
      </c>
      <c r="AC249" s="89" t="n">
        <f aca="false">$F249*I249</f>
        <v>0</v>
      </c>
      <c r="AD249" s="89" t="n">
        <f aca="false">$F249*J249</f>
        <v>0</v>
      </c>
      <c r="AE249" s="89" t="n">
        <f aca="false">$F249*K249</f>
        <v>0</v>
      </c>
      <c r="AF249" s="89" t="n">
        <f aca="false">$F249*L249</f>
        <v>0</v>
      </c>
      <c r="AG249" s="89" t="n">
        <f aca="false">$F249*M249</f>
        <v>0</v>
      </c>
      <c r="AH249" s="89" t="n">
        <f aca="false">$F249*N249</f>
        <v>0</v>
      </c>
      <c r="AI249" s="89" t="n">
        <f aca="false">F249*O249</f>
        <v>0</v>
      </c>
      <c r="AJ249" s="93"/>
      <c r="AK249" s="89" t="n">
        <f aca="false">CHOOSE($G$3,AB249-AC249,AC249-AB249)</f>
        <v>0</v>
      </c>
      <c r="AL249" s="89" t="n">
        <f aca="false">CHOOSE($G$3,AE249-AF249,AF249-AE249)</f>
        <v>0</v>
      </c>
      <c r="AM249" s="89" t="n">
        <f aca="false">CHOOSE($G$3,AH249-AI249,AI249-AH249)</f>
        <v>0</v>
      </c>
      <c r="AN249" s="103" t="n">
        <f aca="false">SUM(AK249:AM249)</f>
        <v>0</v>
      </c>
      <c r="AP249" s="89" t="n">
        <f aca="false">CHOOSE($G$3,AA249-AB249,AB249-AA249)</f>
        <v>0</v>
      </c>
      <c r="AQ249" s="89" t="n">
        <f aca="false">CHOOSE($G$3,AD249-AE249,AE249-AD249)</f>
        <v>0</v>
      </c>
      <c r="AR249" s="89" t="n">
        <f aca="false">CHOOSE($G$3,AG249-AH249,AH249-AG249)</f>
        <v>0</v>
      </c>
      <c r="AS249" s="103" t="n">
        <f aca="false">AP249+AQ249+AR249</f>
        <v>0</v>
      </c>
      <c r="AT249" s="103"/>
      <c r="AU249" s="90" t="n">
        <f aca="false">AS249+AN249</f>
        <v>0</v>
      </c>
      <c r="AW249" s="90" t="n">
        <f aca="false">AI249+AF249+AC249</f>
        <v>0</v>
      </c>
      <c r="AX249" s="104"/>
    </row>
    <row r="250" customFormat="false" ht="12" hidden="false" customHeight="true" outlineLevel="0" collapsed="false">
      <c r="A250" s="94" t="n">
        <f aca="false">EDATE(A249,1)</f>
        <v>44136</v>
      </c>
      <c r="B250" s="95" t="n">
        <f aca="false">VLOOKUP(MONTH(A250),Volumes,3)</f>
        <v>10000</v>
      </c>
      <c r="C250" s="96"/>
      <c r="D250" s="97" t="n">
        <f aca="false">B250+C250</f>
        <v>10000</v>
      </c>
      <c r="E250" s="84" t="n">
        <f aca="false">IF(X250=0,0,IF(AND(X250=1,$H$3=1),D250*S250,IF($H$3=2,D250,"N/A")))</f>
        <v>0</v>
      </c>
      <c r="F250" s="84" t="n">
        <f aca="false">E250*W250</f>
        <v>0</v>
      </c>
      <c r="G250" s="32" t="n">
        <f aca="false">VLOOKUP($A250,Table,MATCH(G$4,Curves,0))</f>
        <v>4.0375</v>
      </c>
      <c r="H250" s="98" t="n">
        <f aca="false">G250</f>
        <v>4.0375</v>
      </c>
      <c r="I250" s="99" t="n">
        <f aca="false">H250</f>
        <v>4.0375</v>
      </c>
      <c r="J250" s="32" t="n">
        <f aca="false">VLOOKUP($A250,Table,MATCH(J$4,Curves,0))</f>
        <v>0</v>
      </c>
      <c r="K250" s="98" t="n">
        <f aca="false">J250</f>
        <v>0</v>
      </c>
      <c r="L250" s="99" t="n">
        <f aca="false">K250</f>
        <v>0</v>
      </c>
      <c r="M250" s="32" t="n">
        <f aca="false">VLOOKUP($A250,Table,MATCH(M$4,Curves,0))</f>
        <v>0</v>
      </c>
      <c r="N250" s="98" t="n">
        <f aca="false">VLOOKUP($A250,Table,MATCH(N$4,Curves,0))</f>
        <v>0.0225</v>
      </c>
      <c r="O250" s="99" t="n">
        <f aca="false">N250</f>
        <v>0.0225</v>
      </c>
      <c r="P250" s="100"/>
      <c r="Q250" s="99" t="n">
        <f aca="false">O250+L250+I250</f>
        <v>4.06</v>
      </c>
      <c r="R250" s="100"/>
      <c r="S250" s="35" t="n">
        <f aca="false">A251-A250</f>
        <v>30</v>
      </c>
      <c r="T250" s="101" t="n">
        <f aca="false">CHOOSE(F$3,A251+24,A250)</f>
        <v>44190</v>
      </c>
      <c r="U250" s="35" t="n">
        <f aca="false">T250-C$3</f>
        <v>7416</v>
      </c>
      <c r="V250" s="32" t="n">
        <f aca="false">VLOOKUP($A250,Table,MATCH(V$4,Curves,0))</f>
        <v>0.070859002456139</v>
      </c>
      <c r="W250" s="102" t="n">
        <f aca="false">1/(1+CHOOSE(F$3,(V251+($K$3/10000))/2,(V250+($K$3/10000))/2))^(2*U250/365.25)</f>
        <v>0.243213854067872</v>
      </c>
      <c r="X250" s="35" t="n">
        <f aca="false">IF(AND(mthbeg&lt;=A250,mthend&gt;=A250),1,0)</f>
        <v>0</v>
      </c>
      <c r="Y250" s="35" t="n">
        <f aca="false">S250*X250</f>
        <v>0</v>
      </c>
      <c r="AA250" s="89" t="n">
        <f aca="false">F250*G250</f>
        <v>0</v>
      </c>
      <c r="AB250" s="89" t="n">
        <f aca="false">$F250*H250</f>
        <v>0</v>
      </c>
      <c r="AC250" s="89" t="n">
        <f aca="false">$F250*I250</f>
        <v>0</v>
      </c>
      <c r="AD250" s="89" t="n">
        <f aca="false">$F250*J250</f>
        <v>0</v>
      </c>
      <c r="AE250" s="89" t="n">
        <f aca="false">$F250*K250</f>
        <v>0</v>
      </c>
      <c r="AF250" s="89" t="n">
        <f aca="false">$F250*L250</f>
        <v>0</v>
      </c>
      <c r="AG250" s="89" t="n">
        <f aca="false">$F250*M250</f>
        <v>0</v>
      </c>
      <c r="AH250" s="89" t="n">
        <f aca="false">$F250*N250</f>
        <v>0</v>
      </c>
      <c r="AI250" s="89" t="n">
        <f aca="false">F250*O250</f>
        <v>0</v>
      </c>
      <c r="AJ250" s="93"/>
      <c r="AK250" s="89" t="n">
        <f aca="false">CHOOSE($G$3,AB250-AC250,AC250-AB250)</f>
        <v>0</v>
      </c>
      <c r="AL250" s="89" t="n">
        <f aca="false">CHOOSE($G$3,AE250-AF250,AF250-AE250)</f>
        <v>0</v>
      </c>
      <c r="AM250" s="89" t="n">
        <f aca="false">CHOOSE($G$3,AH250-AI250,AI250-AH250)</f>
        <v>0</v>
      </c>
      <c r="AN250" s="103" t="n">
        <f aca="false">SUM(AK250:AM250)</f>
        <v>0</v>
      </c>
      <c r="AP250" s="89" t="n">
        <f aca="false">CHOOSE($G$3,AA250-AB250,AB250-AA250)</f>
        <v>0</v>
      </c>
      <c r="AQ250" s="89" t="n">
        <f aca="false">CHOOSE($G$3,AD250-AE250,AE250-AD250)</f>
        <v>0</v>
      </c>
      <c r="AR250" s="89" t="n">
        <f aca="false">CHOOSE($G$3,AG250-AH250,AH250-AG250)</f>
        <v>0</v>
      </c>
      <c r="AS250" s="103" t="n">
        <f aca="false">AP250+AQ250+AR250</f>
        <v>0</v>
      </c>
      <c r="AT250" s="103"/>
      <c r="AU250" s="90" t="n">
        <f aca="false">AS250+AN250</f>
        <v>0</v>
      </c>
      <c r="AW250" s="90" t="n">
        <f aca="false">AI250+AF250+AC250</f>
        <v>0</v>
      </c>
      <c r="AX250" s="104"/>
    </row>
    <row r="251" customFormat="false" ht="12" hidden="false" customHeight="true" outlineLevel="0" collapsed="false">
      <c r="A251" s="94" t="n">
        <f aca="false">EDATE(A250,1)</f>
        <v>44166</v>
      </c>
      <c r="B251" s="95" t="n">
        <f aca="false">VLOOKUP(MONTH(A251),Volumes,3)</f>
        <v>10000</v>
      </c>
      <c r="C251" s="96"/>
      <c r="D251" s="97" t="n">
        <f aca="false">B251+C251</f>
        <v>10000</v>
      </c>
      <c r="E251" s="84" t="n">
        <f aca="false">IF(X251=0,0,IF(AND(X251=1,$H$3=1),D251*S251,IF($H$3=2,D251,"N/A")))</f>
        <v>0</v>
      </c>
      <c r="F251" s="84" t="n">
        <f aca="false">E251*W251</f>
        <v>0</v>
      </c>
      <c r="G251" s="32" t="n">
        <f aca="false">VLOOKUP($A251,Table,MATCH(G$4,Curves,0))</f>
        <v>4.0375</v>
      </c>
      <c r="H251" s="98" t="n">
        <f aca="false">G251</f>
        <v>4.0375</v>
      </c>
      <c r="I251" s="99" t="n">
        <f aca="false">H251</f>
        <v>4.0375</v>
      </c>
      <c r="J251" s="32" t="n">
        <f aca="false">VLOOKUP($A251,Table,MATCH(J$4,Curves,0))</f>
        <v>0</v>
      </c>
      <c r="K251" s="98" t="n">
        <f aca="false">J251</f>
        <v>0</v>
      </c>
      <c r="L251" s="99" t="n">
        <f aca="false">K251</f>
        <v>0</v>
      </c>
      <c r="M251" s="32" t="n">
        <f aca="false">VLOOKUP($A251,Table,MATCH(M$4,Curves,0))</f>
        <v>0</v>
      </c>
      <c r="N251" s="98" t="n">
        <f aca="false">VLOOKUP($A251,Table,MATCH(N$4,Curves,0))</f>
        <v>0.0225</v>
      </c>
      <c r="O251" s="99" t="n">
        <f aca="false">N251</f>
        <v>0.0225</v>
      </c>
      <c r="P251" s="100"/>
      <c r="Q251" s="99" t="n">
        <f aca="false">O251+L251+I251</f>
        <v>4.06</v>
      </c>
      <c r="R251" s="100"/>
      <c r="S251" s="35" t="n">
        <f aca="false">A252-A251</f>
        <v>31</v>
      </c>
      <c r="T251" s="101" t="n">
        <f aca="false">CHOOSE(F$3,A252+24,A251)</f>
        <v>44221</v>
      </c>
      <c r="U251" s="35" t="n">
        <f aca="false">T251-C$3</f>
        <v>7447</v>
      </c>
      <c r="V251" s="32" t="n">
        <f aca="false">VLOOKUP($A251,Table,MATCH(V$4,Curves,0))</f>
        <v>0.070859002456139</v>
      </c>
      <c r="W251" s="102" t="n">
        <f aca="false">1/(1+CHOOSE(F$3,(V252+($K$3/10000))/2,(V251+($K$3/10000))/2))^(2*U251/365.25)</f>
        <v>0.241780709795922</v>
      </c>
      <c r="X251" s="35" t="n">
        <f aca="false">IF(AND(mthbeg&lt;=A251,mthend&gt;=A251),1,0)</f>
        <v>0</v>
      </c>
      <c r="Y251" s="35" t="n">
        <f aca="false">S251*X251</f>
        <v>0</v>
      </c>
      <c r="AA251" s="89" t="n">
        <f aca="false">F251*G251</f>
        <v>0</v>
      </c>
      <c r="AB251" s="89" t="n">
        <f aca="false">$F251*H251</f>
        <v>0</v>
      </c>
      <c r="AC251" s="89" t="n">
        <f aca="false">$F251*I251</f>
        <v>0</v>
      </c>
      <c r="AD251" s="89" t="n">
        <f aca="false">$F251*J251</f>
        <v>0</v>
      </c>
      <c r="AE251" s="89" t="n">
        <f aca="false">$F251*K251</f>
        <v>0</v>
      </c>
      <c r="AF251" s="89" t="n">
        <f aca="false">$F251*L251</f>
        <v>0</v>
      </c>
      <c r="AG251" s="89" t="n">
        <f aca="false">$F251*M251</f>
        <v>0</v>
      </c>
      <c r="AH251" s="89" t="n">
        <f aca="false">$F251*N251</f>
        <v>0</v>
      </c>
      <c r="AI251" s="89" t="n">
        <f aca="false">F251*O251</f>
        <v>0</v>
      </c>
      <c r="AJ251" s="93"/>
      <c r="AK251" s="89" t="n">
        <f aca="false">CHOOSE($G$3,AB251-AC251,AC251-AB251)</f>
        <v>0</v>
      </c>
      <c r="AL251" s="89" t="n">
        <f aca="false">CHOOSE($G$3,AE251-AF251,AF251-AE251)</f>
        <v>0</v>
      </c>
      <c r="AM251" s="89" t="n">
        <f aca="false">CHOOSE($G$3,AH251-AI251,AI251-AH251)</f>
        <v>0</v>
      </c>
      <c r="AN251" s="103" t="n">
        <f aca="false">SUM(AK251:AM251)</f>
        <v>0</v>
      </c>
      <c r="AP251" s="89" t="n">
        <f aca="false">CHOOSE($G$3,AA251-AB251,AB251-AA251)</f>
        <v>0</v>
      </c>
      <c r="AQ251" s="89" t="n">
        <f aca="false">CHOOSE($G$3,AD251-AE251,AE251-AD251)</f>
        <v>0</v>
      </c>
      <c r="AR251" s="89" t="n">
        <f aca="false">CHOOSE($G$3,AG251-AH251,AH251-AG251)</f>
        <v>0</v>
      </c>
      <c r="AS251" s="103" t="n">
        <f aca="false">AP251+AQ251+AR251</f>
        <v>0</v>
      </c>
      <c r="AT251" s="103"/>
      <c r="AU251" s="90" t="n">
        <f aca="false">AS251+AN251</f>
        <v>0</v>
      </c>
      <c r="AW251" s="90" t="n">
        <f aca="false">AI251+AF251+AC251</f>
        <v>0</v>
      </c>
      <c r="AX251" s="104"/>
    </row>
    <row r="252" customFormat="false" ht="12" hidden="false" customHeight="true" outlineLevel="0" collapsed="false">
      <c r="A252" s="94" t="n">
        <f aca="false">EDATE(A251,1)</f>
        <v>44197</v>
      </c>
      <c r="B252" s="95" t="n">
        <f aca="false">VLOOKUP(MONTH(A252),Volumes,3)</f>
        <v>10000</v>
      </c>
      <c r="C252" s="96"/>
      <c r="D252" s="97" t="n">
        <f aca="false">B252+C252</f>
        <v>10000</v>
      </c>
      <c r="E252" s="84" t="n">
        <f aca="false">IF(X252=0,0,IF(AND(X252=1,$H$3=1),D252*S252,IF($H$3=2,D252,"N/A")))</f>
        <v>0</v>
      </c>
      <c r="F252" s="84" t="n">
        <f aca="false">E252*W252</f>
        <v>0</v>
      </c>
      <c r="G252" s="32" t="n">
        <f aca="false">VLOOKUP($A252,Table,MATCH(G$4,Curves,0))</f>
        <v>4.0375</v>
      </c>
      <c r="H252" s="98" t="n">
        <f aca="false">G252</f>
        <v>4.0375</v>
      </c>
      <c r="I252" s="99" t="n">
        <f aca="false">H252</f>
        <v>4.0375</v>
      </c>
      <c r="J252" s="32" t="n">
        <f aca="false">VLOOKUP($A252,Table,MATCH(J$4,Curves,0))</f>
        <v>0</v>
      </c>
      <c r="K252" s="98" t="n">
        <f aca="false">J252</f>
        <v>0</v>
      </c>
      <c r="L252" s="99" t="n">
        <f aca="false">K252</f>
        <v>0</v>
      </c>
      <c r="M252" s="32" t="n">
        <f aca="false">VLOOKUP($A252,Table,MATCH(M$4,Curves,0))</f>
        <v>0</v>
      </c>
      <c r="N252" s="98" t="n">
        <f aca="false">VLOOKUP($A252,Table,MATCH(N$4,Curves,0))</f>
        <v>0.0225</v>
      </c>
      <c r="O252" s="99" t="n">
        <f aca="false">N252</f>
        <v>0.0225</v>
      </c>
      <c r="P252" s="100"/>
      <c r="Q252" s="99" t="n">
        <f aca="false">O252+L252+I252</f>
        <v>4.06</v>
      </c>
      <c r="R252" s="100"/>
      <c r="S252" s="35" t="n">
        <f aca="false">A253-A252</f>
        <v>31</v>
      </c>
      <c r="T252" s="101" t="n">
        <f aca="false">CHOOSE(F$3,A253+24,A252)</f>
        <v>44252</v>
      </c>
      <c r="U252" s="35" t="n">
        <f aca="false">T252-C$3</f>
        <v>7478</v>
      </c>
      <c r="V252" s="32" t="n">
        <f aca="false">VLOOKUP($A252,Table,MATCH(V$4,Curves,0))</f>
        <v>0.070859002456139</v>
      </c>
      <c r="W252" s="102" t="n">
        <f aca="false">1/(1+CHOOSE(F$3,(V253+($K$3/10000))/2,(V252+($K$3/10000))/2))^(2*U252/365.25)</f>
        <v>0.240356010365702</v>
      </c>
      <c r="X252" s="35" t="n">
        <f aca="false">IF(AND(mthbeg&lt;=A252,mthend&gt;=A252),1,0)</f>
        <v>0</v>
      </c>
      <c r="Y252" s="35" t="n">
        <f aca="false">S252*X252</f>
        <v>0</v>
      </c>
      <c r="AA252" s="89" t="n">
        <f aca="false">F252*G252</f>
        <v>0</v>
      </c>
      <c r="AB252" s="89" t="n">
        <f aca="false">$F252*H252</f>
        <v>0</v>
      </c>
      <c r="AC252" s="89" t="n">
        <f aca="false">$F252*I252</f>
        <v>0</v>
      </c>
      <c r="AD252" s="89" t="n">
        <f aca="false">$F252*J252</f>
        <v>0</v>
      </c>
      <c r="AE252" s="89" t="n">
        <f aca="false">$F252*K252</f>
        <v>0</v>
      </c>
      <c r="AF252" s="89" t="n">
        <f aca="false">$F252*L252</f>
        <v>0</v>
      </c>
      <c r="AG252" s="89" t="n">
        <f aca="false">$F252*M252</f>
        <v>0</v>
      </c>
      <c r="AH252" s="89" t="n">
        <f aca="false">$F252*N252</f>
        <v>0</v>
      </c>
      <c r="AI252" s="89" t="n">
        <f aca="false">F252*O252</f>
        <v>0</v>
      </c>
      <c r="AJ252" s="93"/>
      <c r="AK252" s="89" t="n">
        <f aca="false">CHOOSE($G$3,AB252-AC252,AC252-AB252)</f>
        <v>0</v>
      </c>
      <c r="AL252" s="89" t="n">
        <f aca="false">CHOOSE($G$3,AE252-AF252,AF252-AE252)</f>
        <v>0</v>
      </c>
      <c r="AM252" s="89" t="n">
        <f aca="false">CHOOSE($G$3,AH252-AI252,AI252-AH252)</f>
        <v>0</v>
      </c>
      <c r="AN252" s="103" t="n">
        <f aca="false">SUM(AK252:AM252)</f>
        <v>0</v>
      </c>
      <c r="AP252" s="89" t="n">
        <f aca="false">CHOOSE($G$3,AA252-AB252,AB252-AA252)</f>
        <v>0</v>
      </c>
      <c r="AQ252" s="89" t="n">
        <f aca="false">CHOOSE($G$3,AD252-AE252,AE252-AD252)</f>
        <v>0</v>
      </c>
      <c r="AR252" s="89" t="n">
        <f aca="false">CHOOSE($G$3,AG252-AH252,AH252-AG252)</f>
        <v>0</v>
      </c>
      <c r="AS252" s="103" t="n">
        <f aca="false">AP252+AQ252+AR252</f>
        <v>0</v>
      </c>
      <c r="AT252" s="103"/>
      <c r="AU252" s="90" t="n">
        <f aca="false">AS252+AN252</f>
        <v>0</v>
      </c>
      <c r="AW252" s="90" t="n">
        <f aca="false">AI252+AF252+AC252</f>
        <v>0</v>
      </c>
      <c r="AX252" s="104"/>
    </row>
    <row r="253" customFormat="false" ht="12" hidden="false" customHeight="true" outlineLevel="0" collapsed="false">
      <c r="A253" s="94" t="n">
        <f aca="false">EDATE(A252,1)</f>
        <v>44228</v>
      </c>
      <c r="B253" s="95" t="n">
        <f aca="false">VLOOKUP(MONTH(A253),Volumes,3)</f>
        <v>10000</v>
      </c>
      <c r="C253" s="96"/>
      <c r="D253" s="97" t="n">
        <f aca="false">B253+C253</f>
        <v>10000</v>
      </c>
      <c r="E253" s="84" t="n">
        <f aca="false">IF(X253=0,0,IF(AND(X253=1,$H$3=1),D253*S253,IF($H$3=2,D253,"N/A")))</f>
        <v>0</v>
      </c>
      <c r="F253" s="84" t="n">
        <f aca="false">E253*W253</f>
        <v>0</v>
      </c>
      <c r="G253" s="32" t="n">
        <f aca="false">VLOOKUP($A253,Table,MATCH(G$4,Curves,0))</f>
        <v>4.0375</v>
      </c>
      <c r="H253" s="98" t="n">
        <f aca="false">G253</f>
        <v>4.0375</v>
      </c>
      <c r="I253" s="99" t="n">
        <f aca="false">H253</f>
        <v>4.0375</v>
      </c>
      <c r="J253" s="32" t="n">
        <f aca="false">VLOOKUP($A253,Table,MATCH(J$4,Curves,0))</f>
        <v>0</v>
      </c>
      <c r="K253" s="98" t="n">
        <f aca="false">J253</f>
        <v>0</v>
      </c>
      <c r="L253" s="99" t="n">
        <f aca="false">K253</f>
        <v>0</v>
      </c>
      <c r="M253" s="32" t="n">
        <f aca="false">VLOOKUP($A253,Table,MATCH(M$4,Curves,0))</f>
        <v>0</v>
      </c>
      <c r="N253" s="98" t="n">
        <f aca="false">VLOOKUP($A253,Table,MATCH(N$4,Curves,0))</f>
        <v>0.0225</v>
      </c>
      <c r="O253" s="99" t="n">
        <f aca="false">N253</f>
        <v>0.0225</v>
      </c>
      <c r="P253" s="100"/>
      <c r="Q253" s="99" t="n">
        <f aca="false">O253+L253+I253</f>
        <v>4.06</v>
      </c>
      <c r="R253" s="100"/>
      <c r="S253" s="35" t="n">
        <f aca="false">A254-A253</f>
        <v>28</v>
      </c>
      <c r="T253" s="101" t="n">
        <f aca="false">CHOOSE(F$3,A254+24,A253)</f>
        <v>44280</v>
      </c>
      <c r="U253" s="35" t="n">
        <f aca="false">T253-C$3</f>
        <v>7506</v>
      </c>
      <c r="V253" s="32" t="n">
        <f aca="false">VLOOKUP($A253,Table,MATCH(V$4,Curves,0))</f>
        <v>0.070859002456139</v>
      </c>
      <c r="W253" s="102" t="n">
        <f aca="false">1/(1+CHOOSE(F$3,(V254+($K$3/10000))/2,(V253+($K$3/10000))/2))^(2*U253/365.25)</f>
        <v>0.239076402198268</v>
      </c>
      <c r="X253" s="35" t="n">
        <f aca="false">IF(AND(mthbeg&lt;=A253,mthend&gt;=A253),1,0)</f>
        <v>0</v>
      </c>
      <c r="Y253" s="35" t="n">
        <f aca="false">S253*X253</f>
        <v>0</v>
      </c>
      <c r="AA253" s="89" t="n">
        <f aca="false">F253*G253</f>
        <v>0</v>
      </c>
      <c r="AB253" s="89" t="n">
        <f aca="false">$F253*H253</f>
        <v>0</v>
      </c>
      <c r="AC253" s="89" t="n">
        <f aca="false">$F253*I253</f>
        <v>0</v>
      </c>
      <c r="AD253" s="89" t="n">
        <f aca="false">$F253*J253</f>
        <v>0</v>
      </c>
      <c r="AE253" s="89" t="n">
        <f aca="false">$F253*K253</f>
        <v>0</v>
      </c>
      <c r="AF253" s="89" t="n">
        <f aca="false">$F253*L253</f>
        <v>0</v>
      </c>
      <c r="AG253" s="89" t="n">
        <f aca="false">$F253*M253</f>
        <v>0</v>
      </c>
      <c r="AH253" s="89" t="n">
        <f aca="false">$F253*N253</f>
        <v>0</v>
      </c>
      <c r="AI253" s="89" t="n">
        <f aca="false">F253*O253</f>
        <v>0</v>
      </c>
      <c r="AJ253" s="93"/>
      <c r="AK253" s="89" t="n">
        <f aca="false">CHOOSE($G$3,AB253-AC253,AC253-AB253)</f>
        <v>0</v>
      </c>
      <c r="AL253" s="89" t="n">
        <f aca="false">CHOOSE($G$3,AE253-AF253,AF253-AE253)</f>
        <v>0</v>
      </c>
      <c r="AM253" s="89" t="n">
        <f aca="false">CHOOSE($G$3,AH253-AI253,AI253-AH253)</f>
        <v>0</v>
      </c>
      <c r="AN253" s="103" t="n">
        <f aca="false">SUM(AK253:AM253)</f>
        <v>0</v>
      </c>
      <c r="AP253" s="89" t="n">
        <f aca="false">CHOOSE($G$3,AA253-AB253,AB253-AA253)</f>
        <v>0</v>
      </c>
      <c r="AQ253" s="89" t="n">
        <f aca="false">CHOOSE($G$3,AD253-AE253,AE253-AD253)</f>
        <v>0</v>
      </c>
      <c r="AR253" s="89" t="n">
        <f aca="false">CHOOSE($G$3,AG253-AH253,AH253-AG253)</f>
        <v>0</v>
      </c>
      <c r="AS253" s="103" t="n">
        <f aca="false">AP253+AQ253+AR253</f>
        <v>0</v>
      </c>
      <c r="AT253" s="103"/>
      <c r="AU253" s="90" t="n">
        <f aca="false">AS253+AN253</f>
        <v>0</v>
      </c>
      <c r="AW253" s="90" t="n">
        <f aca="false">AI253+AF253+AC253</f>
        <v>0</v>
      </c>
      <c r="AX253" s="104"/>
    </row>
    <row r="254" customFormat="false" ht="12" hidden="false" customHeight="true" outlineLevel="0" collapsed="false">
      <c r="A254" s="94" t="n">
        <f aca="false">EDATE(A253,1)</f>
        <v>44256</v>
      </c>
      <c r="B254" s="95" t="n">
        <f aca="false">VLOOKUP(MONTH(A254),Volumes,3)</f>
        <v>10000</v>
      </c>
      <c r="C254" s="96"/>
      <c r="D254" s="97" t="n">
        <f aca="false">B254+C254</f>
        <v>10000</v>
      </c>
      <c r="E254" s="84" t="n">
        <f aca="false">IF(X254=0,0,IF(AND(X254=1,$H$3=1),D254*S254,IF($H$3=2,D254,"N/A")))</f>
        <v>0</v>
      </c>
      <c r="F254" s="84" t="n">
        <f aca="false">E254*W254</f>
        <v>0</v>
      </c>
      <c r="G254" s="32" t="n">
        <f aca="false">VLOOKUP($A254,Table,MATCH(G$4,Curves,0))</f>
        <v>4.0375</v>
      </c>
      <c r="H254" s="98" t="n">
        <f aca="false">G254</f>
        <v>4.0375</v>
      </c>
      <c r="I254" s="99" t="n">
        <f aca="false">H254</f>
        <v>4.0375</v>
      </c>
      <c r="J254" s="32" t="n">
        <f aca="false">VLOOKUP($A254,Table,MATCH(J$4,Curves,0))</f>
        <v>0</v>
      </c>
      <c r="K254" s="98" t="n">
        <f aca="false">J254</f>
        <v>0</v>
      </c>
      <c r="L254" s="99" t="n">
        <f aca="false">K254</f>
        <v>0</v>
      </c>
      <c r="M254" s="32" t="n">
        <f aca="false">VLOOKUP($A254,Table,MATCH(M$4,Curves,0))</f>
        <v>0</v>
      </c>
      <c r="N254" s="98" t="n">
        <f aca="false">VLOOKUP($A254,Table,MATCH(N$4,Curves,0))</f>
        <v>0.0225</v>
      </c>
      <c r="O254" s="99" t="n">
        <f aca="false">N254</f>
        <v>0.0225</v>
      </c>
      <c r="P254" s="100"/>
      <c r="Q254" s="99" t="n">
        <f aca="false">O254+L254+I254</f>
        <v>4.06</v>
      </c>
      <c r="R254" s="100"/>
      <c r="S254" s="35" t="n">
        <f aca="false">A255-A254</f>
        <v>31</v>
      </c>
      <c r="T254" s="101" t="n">
        <f aca="false">CHOOSE(F$3,A255+24,A254)</f>
        <v>44311</v>
      </c>
      <c r="U254" s="35" t="n">
        <f aca="false">T254-C$3</f>
        <v>7537</v>
      </c>
      <c r="V254" s="32" t="n">
        <f aca="false">VLOOKUP($A254,Table,MATCH(V$4,Curves,0))</f>
        <v>0.070859002456139</v>
      </c>
      <c r="W254" s="102" t="n">
        <f aca="false">1/(1+CHOOSE(F$3,(V255+($K$3/10000))/2,(V254+($K$3/10000))/2))^(2*U254/365.25)</f>
        <v>0.237667637974363</v>
      </c>
      <c r="X254" s="35" t="n">
        <f aca="false">IF(AND(mthbeg&lt;=A254,mthend&gt;=A254),1,0)</f>
        <v>0</v>
      </c>
      <c r="Y254" s="35" t="n">
        <f aca="false">S254*X254</f>
        <v>0</v>
      </c>
      <c r="AA254" s="89" t="n">
        <f aca="false">F254*G254</f>
        <v>0</v>
      </c>
      <c r="AB254" s="89" t="n">
        <f aca="false">$F254*H254</f>
        <v>0</v>
      </c>
      <c r="AC254" s="89" t="n">
        <f aca="false">$F254*I254</f>
        <v>0</v>
      </c>
      <c r="AD254" s="89" t="n">
        <f aca="false">$F254*J254</f>
        <v>0</v>
      </c>
      <c r="AE254" s="89" t="n">
        <f aca="false">$F254*K254</f>
        <v>0</v>
      </c>
      <c r="AF254" s="89" t="n">
        <f aca="false">$F254*L254</f>
        <v>0</v>
      </c>
      <c r="AG254" s="89" t="n">
        <f aca="false">$F254*M254</f>
        <v>0</v>
      </c>
      <c r="AH254" s="89" t="n">
        <f aca="false">$F254*N254</f>
        <v>0</v>
      </c>
      <c r="AI254" s="89" t="n">
        <f aca="false">F254*O254</f>
        <v>0</v>
      </c>
      <c r="AJ254" s="93"/>
      <c r="AK254" s="89" t="n">
        <f aca="false">CHOOSE($G$3,AB254-AC254,AC254-AB254)</f>
        <v>0</v>
      </c>
      <c r="AL254" s="89" t="n">
        <f aca="false">CHOOSE($G$3,AE254-AF254,AF254-AE254)</f>
        <v>0</v>
      </c>
      <c r="AM254" s="89" t="n">
        <f aca="false">CHOOSE($G$3,AH254-AI254,AI254-AH254)</f>
        <v>0</v>
      </c>
      <c r="AN254" s="103" t="n">
        <f aca="false">SUM(AK254:AM254)</f>
        <v>0</v>
      </c>
      <c r="AP254" s="89" t="n">
        <f aca="false">CHOOSE($G$3,AA254-AB254,AB254-AA254)</f>
        <v>0</v>
      </c>
      <c r="AQ254" s="89" t="n">
        <f aca="false">CHOOSE($G$3,AD254-AE254,AE254-AD254)</f>
        <v>0</v>
      </c>
      <c r="AR254" s="89" t="n">
        <f aca="false">CHOOSE($G$3,AG254-AH254,AH254-AG254)</f>
        <v>0</v>
      </c>
      <c r="AS254" s="103" t="n">
        <f aca="false">AP254+AQ254+AR254</f>
        <v>0</v>
      </c>
      <c r="AT254" s="103"/>
      <c r="AU254" s="90" t="n">
        <f aca="false">AS254+AN254</f>
        <v>0</v>
      </c>
      <c r="AW254" s="90" t="n">
        <f aca="false">AI254+AF254+AC254</f>
        <v>0</v>
      </c>
      <c r="AX254" s="104"/>
    </row>
    <row r="255" customFormat="false" ht="12" hidden="false" customHeight="true" outlineLevel="0" collapsed="false">
      <c r="A255" s="94" t="n">
        <f aca="false">EDATE(A254,1)</f>
        <v>44287</v>
      </c>
      <c r="B255" s="95" t="n">
        <f aca="false">VLOOKUP(MONTH(A255),Volumes,3)</f>
        <v>10000</v>
      </c>
      <c r="C255" s="96"/>
      <c r="D255" s="97" t="n">
        <f aca="false">B255+C255</f>
        <v>10000</v>
      </c>
      <c r="E255" s="84" t="n">
        <f aca="false">IF(X255=0,0,IF(AND(X255=1,$H$3=1),D255*S255,IF($H$3=2,D255,"N/A")))</f>
        <v>0</v>
      </c>
      <c r="F255" s="84" t="n">
        <f aca="false">E255*W255</f>
        <v>0</v>
      </c>
      <c r="G255" s="32" t="n">
        <f aca="false">VLOOKUP($A255,Table,MATCH(G$4,Curves,0))</f>
        <v>4.0375</v>
      </c>
      <c r="H255" s="98" t="n">
        <f aca="false">G255</f>
        <v>4.0375</v>
      </c>
      <c r="I255" s="99" t="n">
        <f aca="false">H255</f>
        <v>4.0375</v>
      </c>
      <c r="J255" s="32" t="n">
        <f aca="false">VLOOKUP($A255,Table,MATCH(J$4,Curves,0))</f>
        <v>0</v>
      </c>
      <c r="K255" s="98" t="n">
        <f aca="false">J255</f>
        <v>0</v>
      </c>
      <c r="L255" s="99" t="n">
        <f aca="false">K255</f>
        <v>0</v>
      </c>
      <c r="M255" s="32" t="n">
        <f aca="false">VLOOKUP($A255,Table,MATCH(M$4,Curves,0))</f>
        <v>0</v>
      </c>
      <c r="N255" s="98" t="n">
        <f aca="false">VLOOKUP($A255,Table,MATCH(N$4,Curves,0))</f>
        <v>0.0225</v>
      </c>
      <c r="O255" s="99" t="n">
        <f aca="false">N255</f>
        <v>0.0225</v>
      </c>
      <c r="P255" s="100"/>
      <c r="Q255" s="99" t="n">
        <f aca="false">O255+L255+I255</f>
        <v>4.06</v>
      </c>
      <c r="R255" s="100"/>
      <c r="S255" s="35" t="n">
        <f aca="false">A256-A255</f>
        <v>30</v>
      </c>
      <c r="T255" s="101" t="n">
        <f aca="false">CHOOSE(F$3,A256+24,A255)</f>
        <v>44341</v>
      </c>
      <c r="U255" s="35" t="n">
        <f aca="false">T255-C$3</f>
        <v>7567</v>
      </c>
      <c r="V255" s="32" t="n">
        <f aca="false">VLOOKUP($A255,Table,MATCH(V$4,Curves,0))</f>
        <v>0.070859002456139</v>
      </c>
      <c r="W255" s="102" t="n">
        <f aca="false">1/(1+CHOOSE(F$3,(V256+($K$3/10000))/2,(V255+($K$3/10000))/2))^(2*U255/365.25)</f>
        <v>0.236312222089821</v>
      </c>
      <c r="X255" s="35" t="n">
        <f aca="false">IF(AND(mthbeg&lt;=A255,mthend&gt;=A255),1,0)</f>
        <v>0</v>
      </c>
      <c r="Y255" s="35" t="n">
        <f aca="false">S255*X255</f>
        <v>0</v>
      </c>
      <c r="AA255" s="89" t="n">
        <f aca="false">F255*G255</f>
        <v>0</v>
      </c>
      <c r="AB255" s="89" t="n">
        <f aca="false">$F255*H255</f>
        <v>0</v>
      </c>
      <c r="AC255" s="89" t="n">
        <f aca="false">$F255*I255</f>
        <v>0</v>
      </c>
      <c r="AD255" s="89" t="n">
        <f aca="false">$F255*J255</f>
        <v>0</v>
      </c>
      <c r="AE255" s="89" t="n">
        <f aca="false">$F255*K255</f>
        <v>0</v>
      </c>
      <c r="AF255" s="89" t="n">
        <f aca="false">$F255*L255</f>
        <v>0</v>
      </c>
      <c r="AG255" s="89" t="n">
        <f aca="false">$F255*M255</f>
        <v>0</v>
      </c>
      <c r="AH255" s="89" t="n">
        <f aca="false">$F255*N255</f>
        <v>0</v>
      </c>
      <c r="AI255" s="89" t="n">
        <f aca="false">F255*O255</f>
        <v>0</v>
      </c>
      <c r="AJ255" s="93"/>
      <c r="AK255" s="89" t="n">
        <f aca="false">CHOOSE($G$3,AB255-AC255,AC255-AB255)</f>
        <v>0</v>
      </c>
      <c r="AL255" s="89" t="n">
        <f aca="false">CHOOSE($G$3,AE255-AF255,AF255-AE255)</f>
        <v>0</v>
      </c>
      <c r="AM255" s="89" t="n">
        <f aca="false">CHOOSE($G$3,AH255-AI255,AI255-AH255)</f>
        <v>0</v>
      </c>
      <c r="AN255" s="103" t="n">
        <f aca="false">SUM(AK255:AM255)</f>
        <v>0</v>
      </c>
      <c r="AP255" s="89" t="n">
        <f aca="false">CHOOSE($G$3,AA255-AB255,AB255-AA255)</f>
        <v>0</v>
      </c>
      <c r="AQ255" s="89" t="n">
        <f aca="false">CHOOSE($G$3,AD255-AE255,AE255-AD255)</f>
        <v>0</v>
      </c>
      <c r="AR255" s="89" t="n">
        <f aca="false">CHOOSE($G$3,AG255-AH255,AH255-AG255)</f>
        <v>0</v>
      </c>
      <c r="AS255" s="103" t="n">
        <f aca="false">AP255+AQ255+AR255</f>
        <v>0</v>
      </c>
      <c r="AT255" s="103"/>
      <c r="AU255" s="90" t="n">
        <f aca="false">AS255+AN255</f>
        <v>0</v>
      </c>
      <c r="AW255" s="90" t="n">
        <f aca="false">AI255+AF255+AC255</f>
        <v>0</v>
      </c>
      <c r="AX255" s="104"/>
    </row>
    <row r="256" customFormat="false" ht="12" hidden="false" customHeight="true" outlineLevel="0" collapsed="false">
      <c r="A256" s="94" t="n">
        <f aca="false">EDATE(A255,1)</f>
        <v>44317</v>
      </c>
      <c r="B256" s="95" t="n">
        <f aca="false">VLOOKUP(MONTH(A256),Volumes,3)</f>
        <v>10000</v>
      </c>
      <c r="C256" s="96"/>
      <c r="D256" s="97" t="n">
        <f aca="false">B256+C256</f>
        <v>10000</v>
      </c>
      <c r="E256" s="84" t="n">
        <f aca="false">IF(X256=0,0,IF(AND(X256=1,$H$3=1),D256*S256,IF($H$3=2,D256,"N/A")))</f>
        <v>0</v>
      </c>
      <c r="F256" s="84" t="n">
        <f aca="false">E256*W256</f>
        <v>0</v>
      </c>
      <c r="G256" s="32" t="n">
        <f aca="false">VLOOKUP($A256,Table,MATCH(G$4,Curves,0))</f>
        <v>4.0375</v>
      </c>
      <c r="H256" s="98" t="n">
        <f aca="false">G256</f>
        <v>4.0375</v>
      </c>
      <c r="I256" s="99" t="n">
        <f aca="false">H256</f>
        <v>4.0375</v>
      </c>
      <c r="J256" s="32" t="n">
        <f aca="false">VLOOKUP($A256,Table,MATCH(J$4,Curves,0))</f>
        <v>0</v>
      </c>
      <c r="K256" s="98" t="n">
        <f aca="false">J256</f>
        <v>0</v>
      </c>
      <c r="L256" s="99" t="n">
        <f aca="false">K256</f>
        <v>0</v>
      </c>
      <c r="M256" s="32" t="n">
        <f aca="false">VLOOKUP($A256,Table,MATCH(M$4,Curves,0))</f>
        <v>0</v>
      </c>
      <c r="N256" s="98" t="n">
        <f aca="false">VLOOKUP($A256,Table,MATCH(N$4,Curves,0))</f>
        <v>0.0225</v>
      </c>
      <c r="O256" s="99" t="n">
        <f aca="false">N256</f>
        <v>0.0225</v>
      </c>
      <c r="P256" s="100"/>
      <c r="Q256" s="99" t="n">
        <f aca="false">O256+L256+I256</f>
        <v>4.06</v>
      </c>
      <c r="R256" s="100"/>
      <c r="S256" s="35" t="n">
        <f aca="false">A257-A256</f>
        <v>31</v>
      </c>
      <c r="T256" s="101" t="n">
        <f aca="false">CHOOSE(F$3,A257+24,A256)</f>
        <v>44372</v>
      </c>
      <c r="U256" s="35" t="n">
        <f aca="false">T256-C$3</f>
        <v>7598</v>
      </c>
      <c r="V256" s="32" t="n">
        <f aca="false">VLOOKUP($A256,Table,MATCH(V$4,Curves,0))</f>
        <v>0.070859002456139</v>
      </c>
      <c r="W256" s="102" t="n">
        <f aca="false">1/(1+CHOOSE(F$3,(V257+($K$3/10000))/2,(V256+($K$3/10000))/2))^(2*U256/365.25)</f>
        <v>0.234919745872634</v>
      </c>
      <c r="X256" s="35" t="n">
        <f aca="false">IF(AND(mthbeg&lt;=A256,mthend&gt;=A256),1,0)</f>
        <v>0</v>
      </c>
      <c r="Y256" s="35" t="n">
        <f aca="false">S256*X256</f>
        <v>0</v>
      </c>
      <c r="AA256" s="89" t="n">
        <f aca="false">F256*G256</f>
        <v>0</v>
      </c>
      <c r="AB256" s="89" t="n">
        <f aca="false">$F256*H256</f>
        <v>0</v>
      </c>
      <c r="AC256" s="89" t="n">
        <f aca="false">$F256*I256</f>
        <v>0</v>
      </c>
      <c r="AD256" s="89" t="n">
        <f aca="false">$F256*J256</f>
        <v>0</v>
      </c>
      <c r="AE256" s="89" t="n">
        <f aca="false">$F256*K256</f>
        <v>0</v>
      </c>
      <c r="AF256" s="89" t="n">
        <f aca="false">$F256*L256</f>
        <v>0</v>
      </c>
      <c r="AG256" s="89" t="n">
        <f aca="false">$F256*M256</f>
        <v>0</v>
      </c>
      <c r="AH256" s="89" t="n">
        <f aca="false">$F256*N256</f>
        <v>0</v>
      </c>
      <c r="AI256" s="89" t="n">
        <f aca="false">F256*O256</f>
        <v>0</v>
      </c>
      <c r="AJ256" s="93"/>
      <c r="AK256" s="89" t="n">
        <f aca="false">CHOOSE($G$3,AB256-AC256,AC256-AB256)</f>
        <v>0</v>
      </c>
      <c r="AL256" s="89" t="n">
        <f aca="false">CHOOSE($G$3,AE256-AF256,AF256-AE256)</f>
        <v>0</v>
      </c>
      <c r="AM256" s="89" t="n">
        <f aca="false">CHOOSE($G$3,AH256-AI256,AI256-AH256)</f>
        <v>0</v>
      </c>
      <c r="AN256" s="103" t="n">
        <f aca="false">SUM(AK256:AM256)</f>
        <v>0</v>
      </c>
      <c r="AP256" s="89" t="n">
        <f aca="false">CHOOSE($G$3,AA256-AB256,AB256-AA256)</f>
        <v>0</v>
      </c>
      <c r="AQ256" s="89" t="n">
        <f aca="false">CHOOSE($G$3,AD256-AE256,AE256-AD256)</f>
        <v>0</v>
      </c>
      <c r="AR256" s="89" t="n">
        <f aca="false">CHOOSE($G$3,AG256-AH256,AH256-AG256)</f>
        <v>0</v>
      </c>
      <c r="AS256" s="103" t="n">
        <f aca="false">AP256+AQ256+AR256</f>
        <v>0</v>
      </c>
      <c r="AT256" s="103"/>
      <c r="AU256" s="90" t="n">
        <f aca="false">AS256+AN256</f>
        <v>0</v>
      </c>
      <c r="AW256" s="90" t="n">
        <f aca="false">AI256+AF256+AC256</f>
        <v>0</v>
      </c>
      <c r="AX256" s="104"/>
    </row>
    <row r="257" customFormat="false" ht="12" hidden="false" customHeight="true" outlineLevel="0" collapsed="false">
      <c r="A257" s="94" t="n">
        <f aca="false">EDATE(A256,1)</f>
        <v>44348</v>
      </c>
      <c r="B257" s="95" t="n">
        <f aca="false">VLOOKUP(MONTH(A257),Volumes,3)</f>
        <v>10000</v>
      </c>
      <c r="C257" s="96"/>
      <c r="D257" s="97" t="n">
        <f aca="false">B257+C257</f>
        <v>10000</v>
      </c>
      <c r="E257" s="84" t="n">
        <f aca="false">IF(X257=0,0,IF(AND(X257=1,$H$3=1),D257*S257,IF($H$3=2,D257,"N/A")))</f>
        <v>0</v>
      </c>
      <c r="F257" s="84" t="n">
        <f aca="false">E257*W257</f>
        <v>0</v>
      </c>
      <c r="G257" s="32" t="n">
        <f aca="false">VLOOKUP($A257,Table,MATCH(G$4,Curves,0))</f>
        <v>4.0375</v>
      </c>
      <c r="H257" s="98" t="n">
        <f aca="false">G257</f>
        <v>4.0375</v>
      </c>
      <c r="I257" s="99" t="n">
        <f aca="false">H257</f>
        <v>4.0375</v>
      </c>
      <c r="J257" s="32" t="n">
        <f aca="false">VLOOKUP($A257,Table,MATCH(J$4,Curves,0))</f>
        <v>0</v>
      </c>
      <c r="K257" s="98" t="n">
        <f aca="false">J257</f>
        <v>0</v>
      </c>
      <c r="L257" s="99" t="n">
        <f aca="false">K257</f>
        <v>0</v>
      </c>
      <c r="M257" s="32" t="n">
        <f aca="false">VLOOKUP($A257,Table,MATCH(M$4,Curves,0))</f>
        <v>0</v>
      </c>
      <c r="N257" s="98" t="n">
        <f aca="false">VLOOKUP($A257,Table,MATCH(N$4,Curves,0))</f>
        <v>0.0225</v>
      </c>
      <c r="O257" s="99" t="n">
        <f aca="false">N257</f>
        <v>0.0225</v>
      </c>
      <c r="P257" s="100"/>
      <c r="Q257" s="99" t="n">
        <f aca="false">O257+L257+I257</f>
        <v>4.06</v>
      </c>
      <c r="R257" s="100"/>
      <c r="S257" s="35" t="n">
        <f aca="false">A258-A257</f>
        <v>30</v>
      </c>
      <c r="T257" s="101" t="n">
        <f aca="false">CHOOSE(F$3,A258+24,A257)</f>
        <v>44402</v>
      </c>
      <c r="U257" s="35" t="n">
        <f aca="false">T257-C$3</f>
        <v>7628</v>
      </c>
      <c r="V257" s="32" t="n">
        <f aca="false">VLOOKUP($A257,Table,MATCH(V$4,Curves,0))</f>
        <v>0.070859002456139</v>
      </c>
      <c r="W257" s="102" t="n">
        <f aca="false">1/(1+CHOOSE(F$3,(V258+($K$3/10000))/2,(V257+($K$3/10000))/2))^(2*U257/365.25)</f>
        <v>0.233580001186053</v>
      </c>
      <c r="X257" s="35" t="n">
        <f aca="false">IF(AND(mthbeg&lt;=A257,mthend&gt;=A257),1,0)</f>
        <v>0</v>
      </c>
      <c r="Y257" s="35" t="n">
        <f aca="false">S257*X257</f>
        <v>0</v>
      </c>
      <c r="AA257" s="89" t="n">
        <f aca="false">F257*G257</f>
        <v>0</v>
      </c>
      <c r="AB257" s="89" t="n">
        <f aca="false">$F257*H257</f>
        <v>0</v>
      </c>
      <c r="AC257" s="89" t="n">
        <f aca="false">$F257*I257</f>
        <v>0</v>
      </c>
      <c r="AD257" s="89" t="n">
        <f aca="false">$F257*J257</f>
        <v>0</v>
      </c>
      <c r="AE257" s="89" t="n">
        <f aca="false">$F257*K257</f>
        <v>0</v>
      </c>
      <c r="AF257" s="89" t="n">
        <f aca="false">$F257*L257</f>
        <v>0</v>
      </c>
      <c r="AG257" s="89" t="n">
        <f aca="false">$F257*M257</f>
        <v>0</v>
      </c>
      <c r="AH257" s="89" t="n">
        <f aca="false">$F257*N257</f>
        <v>0</v>
      </c>
      <c r="AI257" s="89" t="n">
        <f aca="false">F257*O257</f>
        <v>0</v>
      </c>
      <c r="AJ257" s="93"/>
      <c r="AK257" s="89" t="n">
        <f aca="false">CHOOSE($G$3,AB257-AC257,AC257-AB257)</f>
        <v>0</v>
      </c>
      <c r="AL257" s="89" t="n">
        <f aca="false">CHOOSE($G$3,AE257-AF257,AF257-AE257)</f>
        <v>0</v>
      </c>
      <c r="AM257" s="89" t="n">
        <f aca="false">CHOOSE($G$3,AH257-AI257,AI257-AH257)</f>
        <v>0</v>
      </c>
      <c r="AN257" s="103" t="n">
        <f aca="false">SUM(AK257:AM257)</f>
        <v>0</v>
      </c>
      <c r="AP257" s="89" t="n">
        <f aca="false">CHOOSE($G$3,AA257-AB257,AB257-AA257)</f>
        <v>0</v>
      </c>
      <c r="AQ257" s="89" t="n">
        <f aca="false">CHOOSE($G$3,AD257-AE257,AE257-AD257)</f>
        <v>0</v>
      </c>
      <c r="AR257" s="89" t="n">
        <f aca="false">CHOOSE($G$3,AG257-AH257,AH257-AG257)</f>
        <v>0</v>
      </c>
      <c r="AS257" s="103" t="n">
        <f aca="false">AP257+AQ257+AR257</f>
        <v>0</v>
      </c>
      <c r="AT257" s="103"/>
      <c r="AU257" s="90" t="n">
        <f aca="false">AS257+AN257</f>
        <v>0</v>
      </c>
      <c r="AW257" s="90" t="n">
        <f aca="false">AI257+AF257+AC257</f>
        <v>0</v>
      </c>
      <c r="AX257" s="104"/>
    </row>
    <row r="258" customFormat="false" ht="12" hidden="false" customHeight="true" outlineLevel="0" collapsed="false">
      <c r="A258" s="94" t="n">
        <f aca="false">EDATE(A257,1)</f>
        <v>44378</v>
      </c>
      <c r="B258" s="95" t="n">
        <f aca="false">VLOOKUP(MONTH(A258),Volumes,3)</f>
        <v>10000</v>
      </c>
      <c r="C258" s="96"/>
      <c r="D258" s="97" t="n">
        <f aca="false">B258+C258</f>
        <v>10000</v>
      </c>
      <c r="E258" s="84" t="n">
        <f aca="false">IF(X258=0,0,IF(AND(X258=1,$H$3=1),D258*S258,IF($H$3=2,D258,"N/A")))</f>
        <v>0</v>
      </c>
      <c r="F258" s="84" t="n">
        <f aca="false">E258*W258</f>
        <v>0</v>
      </c>
      <c r="G258" s="32" t="n">
        <f aca="false">VLOOKUP($A258,Table,MATCH(G$4,Curves,0))</f>
        <v>4.0375</v>
      </c>
      <c r="H258" s="98" t="n">
        <f aca="false">G258</f>
        <v>4.0375</v>
      </c>
      <c r="I258" s="99" t="n">
        <f aca="false">H258</f>
        <v>4.0375</v>
      </c>
      <c r="J258" s="32" t="n">
        <f aca="false">VLOOKUP($A258,Table,MATCH(J$4,Curves,0))</f>
        <v>0</v>
      </c>
      <c r="K258" s="98" t="n">
        <f aca="false">J258</f>
        <v>0</v>
      </c>
      <c r="L258" s="99" t="n">
        <f aca="false">K258</f>
        <v>0</v>
      </c>
      <c r="M258" s="32" t="n">
        <f aca="false">VLOOKUP($A258,Table,MATCH(M$4,Curves,0))</f>
        <v>0</v>
      </c>
      <c r="N258" s="98" t="n">
        <f aca="false">VLOOKUP($A258,Table,MATCH(N$4,Curves,0))</f>
        <v>0.0225</v>
      </c>
      <c r="O258" s="99" t="n">
        <f aca="false">N258</f>
        <v>0.0225</v>
      </c>
      <c r="P258" s="100"/>
      <c r="Q258" s="99" t="n">
        <f aca="false">O258+L258+I258</f>
        <v>4.06</v>
      </c>
      <c r="R258" s="100"/>
      <c r="S258" s="35" t="n">
        <f aca="false">A259-A258</f>
        <v>31</v>
      </c>
      <c r="T258" s="101" t="n">
        <f aca="false">CHOOSE(F$3,A259+24,A258)</f>
        <v>44433</v>
      </c>
      <c r="U258" s="35" t="n">
        <f aca="false">T258-C$3</f>
        <v>7659</v>
      </c>
      <c r="V258" s="32" t="n">
        <f aca="false">VLOOKUP($A258,Table,MATCH(V$4,Curves,0))</f>
        <v>0.070859002456139</v>
      </c>
      <c r="W258" s="102" t="n">
        <f aca="false">1/(1+CHOOSE(F$3,(V259+($K$3/10000))/2,(V258+($K$3/10000))/2))^(2*U258/365.25)</f>
        <v>0.232203624655099</v>
      </c>
      <c r="X258" s="35" t="n">
        <f aca="false">IF(AND(mthbeg&lt;=A258,mthend&gt;=A258),1,0)</f>
        <v>0</v>
      </c>
      <c r="Y258" s="35" t="n">
        <f aca="false">S258*X258</f>
        <v>0</v>
      </c>
      <c r="AA258" s="89" t="n">
        <f aca="false">F258*G258</f>
        <v>0</v>
      </c>
      <c r="AB258" s="89" t="n">
        <f aca="false">$F258*H258</f>
        <v>0</v>
      </c>
      <c r="AC258" s="89" t="n">
        <f aca="false">$F258*I258</f>
        <v>0</v>
      </c>
      <c r="AD258" s="89" t="n">
        <f aca="false">$F258*J258</f>
        <v>0</v>
      </c>
      <c r="AE258" s="89" t="n">
        <f aca="false">$F258*K258</f>
        <v>0</v>
      </c>
      <c r="AF258" s="89" t="n">
        <f aca="false">$F258*L258</f>
        <v>0</v>
      </c>
      <c r="AG258" s="89" t="n">
        <f aca="false">$F258*M258</f>
        <v>0</v>
      </c>
      <c r="AH258" s="89" t="n">
        <f aca="false">$F258*N258</f>
        <v>0</v>
      </c>
      <c r="AI258" s="89" t="n">
        <f aca="false">F258*O258</f>
        <v>0</v>
      </c>
      <c r="AJ258" s="93"/>
      <c r="AK258" s="89" t="n">
        <f aca="false">CHOOSE($G$3,AB258-AC258,AC258-AB258)</f>
        <v>0</v>
      </c>
      <c r="AL258" s="89" t="n">
        <f aca="false">CHOOSE($G$3,AE258-AF258,AF258-AE258)</f>
        <v>0</v>
      </c>
      <c r="AM258" s="89" t="n">
        <f aca="false">CHOOSE($G$3,AH258-AI258,AI258-AH258)</f>
        <v>0</v>
      </c>
      <c r="AN258" s="103" t="n">
        <f aca="false">SUM(AK258:AM258)</f>
        <v>0</v>
      </c>
      <c r="AP258" s="89" t="n">
        <f aca="false">CHOOSE($G$3,AA258-AB258,AB258-AA258)</f>
        <v>0</v>
      </c>
      <c r="AQ258" s="89" t="n">
        <f aca="false">CHOOSE($G$3,AD258-AE258,AE258-AD258)</f>
        <v>0</v>
      </c>
      <c r="AR258" s="89" t="n">
        <f aca="false">CHOOSE($G$3,AG258-AH258,AH258-AG258)</f>
        <v>0</v>
      </c>
      <c r="AS258" s="103" t="n">
        <f aca="false">AP258+AQ258+AR258</f>
        <v>0</v>
      </c>
      <c r="AT258" s="103"/>
      <c r="AU258" s="90" t="n">
        <f aca="false">AS258+AN258</f>
        <v>0</v>
      </c>
      <c r="AW258" s="90" t="n">
        <f aca="false">AI258+AF258+AC258</f>
        <v>0</v>
      </c>
      <c r="AX258" s="104"/>
    </row>
    <row r="259" customFormat="false" ht="12" hidden="false" customHeight="true" outlineLevel="0" collapsed="false">
      <c r="A259" s="94" t="n">
        <f aca="false">EDATE(A258,1)</f>
        <v>44409</v>
      </c>
      <c r="B259" s="95" t="n">
        <f aca="false">VLOOKUP(MONTH(A259),Volumes,3)</f>
        <v>10000</v>
      </c>
      <c r="C259" s="96"/>
      <c r="D259" s="97" t="n">
        <f aca="false">B259+C259</f>
        <v>10000</v>
      </c>
      <c r="E259" s="84" t="n">
        <f aca="false">IF(X259=0,0,IF(AND(X259=1,$H$3=1),D259*S259,IF($H$3=2,D259,"N/A")))</f>
        <v>0</v>
      </c>
      <c r="F259" s="84" t="n">
        <f aca="false">E259*W259</f>
        <v>0</v>
      </c>
      <c r="G259" s="32" t="n">
        <f aca="false">VLOOKUP($A259,Table,MATCH(G$4,Curves,0))</f>
        <v>4.0375</v>
      </c>
      <c r="H259" s="98" t="n">
        <f aca="false">G259</f>
        <v>4.0375</v>
      </c>
      <c r="I259" s="99" t="n">
        <f aca="false">H259</f>
        <v>4.0375</v>
      </c>
      <c r="J259" s="32" t="n">
        <f aca="false">VLOOKUP($A259,Table,MATCH(J$4,Curves,0))</f>
        <v>0</v>
      </c>
      <c r="K259" s="98" t="n">
        <f aca="false">J259</f>
        <v>0</v>
      </c>
      <c r="L259" s="99" t="n">
        <f aca="false">K259</f>
        <v>0</v>
      </c>
      <c r="M259" s="32" t="n">
        <f aca="false">VLOOKUP($A259,Table,MATCH(M$4,Curves,0))</f>
        <v>0</v>
      </c>
      <c r="N259" s="98" t="n">
        <f aca="false">VLOOKUP($A259,Table,MATCH(N$4,Curves,0))</f>
        <v>0.0225</v>
      </c>
      <c r="O259" s="99" t="n">
        <f aca="false">N259</f>
        <v>0.0225</v>
      </c>
      <c r="P259" s="100"/>
      <c r="Q259" s="99" t="n">
        <f aca="false">O259+L259+I259</f>
        <v>4.06</v>
      </c>
      <c r="R259" s="100"/>
      <c r="S259" s="35" t="n">
        <f aca="false">A260-A259</f>
        <v>31</v>
      </c>
      <c r="T259" s="101" t="n">
        <f aca="false">CHOOSE(F$3,A260+24,A259)</f>
        <v>44464</v>
      </c>
      <c r="U259" s="35" t="n">
        <f aca="false">T259-C$3</f>
        <v>7690</v>
      </c>
      <c r="V259" s="32" t="n">
        <f aca="false">VLOOKUP($A259,Table,MATCH(V$4,Curves,0))</f>
        <v>0.070859002456139</v>
      </c>
      <c r="W259" s="102" t="n">
        <f aca="false">1/(1+CHOOSE(F$3,(V260+($K$3/10000))/2,(V259+($K$3/10000))/2))^(2*U259/365.25)</f>
        <v>0.230835358460412</v>
      </c>
      <c r="X259" s="35" t="n">
        <f aca="false">IF(AND(mthbeg&lt;=A259,mthend&gt;=A259),1,0)</f>
        <v>0</v>
      </c>
      <c r="Y259" s="35" t="n">
        <f aca="false">S259*X259</f>
        <v>0</v>
      </c>
      <c r="AA259" s="89" t="n">
        <f aca="false">F259*G259</f>
        <v>0</v>
      </c>
      <c r="AB259" s="89" t="n">
        <f aca="false">$F259*H259</f>
        <v>0</v>
      </c>
      <c r="AC259" s="89" t="n">
        <f aca="false">$F259*I259</f>
        <v>0</v>
      </c>
      <c r="AD259" s="89" t="n">
        <f aca="false">$F259*J259</f>
        <v>0</v>
      </c>
      <c r="AE259" s="89" t="n">
        <f aca="false">$F259*K259</f>
        <v>0</v>
      </c>
      <c r="AF259" s="89" t="n">
        <f aca="false">$F259*L259</f>
        <v>0</v>
      </c>
      <c r="AG259" s="89" t="n">
        <f aca="false">$F259*M259</f>
        <v>0</v>
      </c>
      <c r="AH259" s="89" t="n">
        <f aca="false">$F259*N259</f>
        <v>0</v>
      </c>
      <c r="AI259" s="89" t="n">
        <f aca="false">F259*O259</f>
        <v>0</v>
      </c>
      <c r="AJ259" s="93"/>
      <c r="AK259" s="89" t="n">
        <f aca="false">CHOOSE($G$3,AB259-AC259,AC259-AB259)</f>
        <v>0</v>
      </c>
      <c r="AL259" s="89" t="n">
        <f aca="false">CHOOSE($G$3,AE259-AF259,AF259-AE259)</f>
        <v>0</v>
      </c>
      <c r="AM259" s="89" t="n">
        <f aca="false">CHOOSE($G$3,AH259-AI259,AI259-AH259)</f>
        <v>0</v>
      </c>
      <c r="AN259" s="103" t="n">
        <f aca="false">SUM(AK259:AM259)</f>
        <v>0</v>
      </c>
      <c r="AP259" s="89" t="n">
        <f aca="false">CHOOSE($G$3,AA259-AB259,AB259-AA259)</f>
        <v>0</v>
      </c>
      <c r="AQ259" s="89" t="n">
        <f aca="false">CHOOSE($G$3,AD259-AE259,AE259-AD259)</f>
        <v>0</v>
      </c>
      <c r="AR259" s="89" t="n">
        <f aca="false">CHOOSE($G$3,AG259-AH259,AH259-AG259)</f>
        <v>0</v>
      </c>
      <c r="AS259" s="103" t="n">
        <f aca="false">AP259+AQ259+AR259</f>
        <v>0</v>
      </c>
      <c r="AT259" s="103"/>
      <c r="AU259" s="90" t="n">
        <f aca="false">AS259+AN259</f>
        <v>0</v>
      </c>
      <c r="AW259" s="90" t="n">
        <f aca="false">AI259+AF259+AC259</f>
        <v>0</v>
      </c>
      <c r="AX259" s="104"/>
    </row>
    <row r="260" customFormat="false" ht="12" hidden="false" customHeight="true" outlineLevel="0" collapsed="false">
      <c r="A260" s="94" t="n">
        <f aca="false">EDATE(A259,1)</f>
        <v>44440</v>
      </c>
      <c r="B260" s="95" t="n">
        <f aca="false">VLOOKUP(MONTH(A260),Volumes,3)</f>
        <v>10000</v>
      </c>
      <c r="C260" s="96"/>
      <c r="D260" s="97" t="n">
        <f aca="false">B260+C260</f>
        <v>10000</v>
      </c>
      <c r="E260" s="84" t="n">
        <f aca="false">IF(X260=0,0,IF(AND(X260=1,$H$3=1),D260*S260,IF($H$3=2,D260,"N/A")))</f>
        <v>0</v>
      </c>
      <c r="F260" s="84" t="n">
        <f aca="false">E260*W260</f>
        <v>0</v>
      </c>
      <c r="G260" s="32" t="n">
        <f aca="false">VLOOKUP($A260,Table,MATCH(G$4,Curves,0))</f>
        <v>4.0375</v>
      </c>
      <c r="H260" s="98" t="n">
        <f aca="false">G260</f>
        <v>4.0375</v>
      </c>
      <c r="I260" s="99" t="n">
        <f aca="false">H260</f>
        <v>4.0375</v>
      </c>
      <c r="J260" s="32" t="n">
        <f aca="false">VLOOKUP($A260,Table,MATCH(J$4,Curves,0))</f>
        <v>0</v>
      </c>
      <c r="K260" s="98" t="n">
        <f aca="false">J260</f>
        <v>0</v>
      </c>
      <c r="L260" s="99" t="n">
        <f aca="false">K260</f>
        <v>0</v>
      </c>
      <c r="M260" s="32" t="n">
        <f aca="false">VLOOKUP($A260,Table,MATCH(M$4,Curves,0))</f>
        <v>0</v>
      </c>
      <c r="N260" s="98" t="n">
        <f aca="false">VLOOKUP($A260,Table,MATCH(N$4,Curves,0))</f>
        <v>0.0225</v>
      </c>
      <c r="O260" s="99" t="n">
        <f aca="false">N260</f>
        <v>0.0225</v>
      </c>
      <c r="P260" s="100"/>
      <c r="Q260" s="99" t="n">
        <f aca="false">O260+L260+I260</f>
        <v>4.06</v>
      </c>
      <c r="R260" s="100"/>
      <c r="S260" s="35" t="n">
        <f aca="false">A261-A260</f>
        <v>30</v>
      </c>
      <c r="T260" s="101" t="n">
        <f aca="false">CHOOSE(F$3,A261+24,A260)</f>
        <v>44494</v>
      </c>
      <c r="U260" s="35" t="n">
        <f aca="false">T260-C$3</f>
        <v>7720</v>
      </c>
      <c r="V260" s="32" t="n">
        <f aca="false">VLOOKUP($A260,Table,MATCH(V$4,Curves,0))</f>
        <v>0.070859002456139</v>
      </c>
      <c r="W260" s="102" t="n">
        <f aca="false">1/(1+CHOOSE(F$3,(V261+($K$3/10000))/2,(V260+($K$3/10000))/2))^(2*U260/365.25)</f>
        <v>0.229518906989619</v>
      </c>
      <c r="X260" s="35" t="n">
        <f aca="false">IF(AND(mthbeg&lt;=A260,mthend&gt;=A260),1,0)</f>
        <v>0</v>
      </c>
      <c r="Y260" s="35" t="n">
        <f aca="false">S260*X260</f>
        <v>0</v>
      </c>
      <c r="AA260" s="89" t="n">
        <f aca="false">F260*G260</f>
        <v>0</v>
      </c>
      <c r="AB260" s="89" t="n">
        <f aca="false">$F260*H260</f>
        <v>0</v>
      </c>
      <c r="AC260" s="89" t="n">
        <f aca="false">$F260*I260</f>
        <v>0</v>
      </c>
      <c r="AD260" s="89" t="n">
        <f aca="false">$F260*J260</f>
        <v>0</v>
      </c>
      <c r="AE260" s="89" t="n">
        <f aca="false">$F260*K260</f>
        <v>0</v>
      </c>
      <c r="AF260" s="89" t="n">
        <f aca="false">$F260*L260</f>
        <v>0</v>
      </c>
      <c r="AG260" s="89" t="n">
        <f aca="false">$F260*M260</f>
        <v>0</v>
      </c>
      <c r="AH260" s="89" t="n">
        <f aca="false">$F260*N260</f>
        <v>0</v>
      </c>
      <c r="AI260" s="89" t="n">
        <f aca="false">F260*O260</f>
        <v>0</v>
      </c>
      <c r="AJ260" s="93"/>
      <c r="AK260" s="89" t="n">
        <f aca="false">CHOOSE($G$3,AB260-AC260,AC260-AB260)</f>
        <v>0</v>
      </c>
      <c r="AL260" s="89" t="n">
        <f aca="false">CHOOSE($G$3,AE260-AF260,AF260-AE260)</f>
        <v>0</v>
      </c>
      <c r="AM260" s="89" t="n">
        <f aca="false">CHOOSE($G$3,AH260-AI260,AI260-AH260)</f>
        <v>0</v>
      </c>
      <c r="AN260" s="103" t="n">
        <f aca="false">SUM(AK260:AM260)</f>
        <v>0</v>
      </c>
      <c r="AP260" s="89" t="n">
        <f aca="false">CHOOSE($G$3,AA260-AB260,AB260-AA260)</f>
        <v>0</v>
      </c>
      <c r="AQ260" s="89" t="n">
        <f aca="false">CHOOSE($G$3,AD260-AE260,AE260-AD260)</f>
        <v>0</v>
      </c>
      <c r="AR260" s="89" t="n">
        <f aca="false">CHOOSE($G$3,AG260-AH260,AH260-AG260)</f>
        <v>0</v>
      </c>
      <c r="AS260" s="103" t="n">
        <f aca="false">AP260+AQ260+AR260</f>
        <v>0</v>
      </c>
      <c r="AT260" s="103"/>
      <c r="AU260" s="90" t="n">
        <f aca="false">AS260+AN260</f>
        <v>0</v>
      </c>
      <c r="AW260" s="90" t="n">
        <f aca="false">AI260+AF260+AC260</f>
        <v>0</v>
      </c>
      <c r="AX260" s="104"/>
    </row>
    <row r="261" customFormat="false" ht="12" hidden="false" customHeight="true" outlineLevel="0" collapsed="false">
      <c r="A261" s="94" t="n">
        <f aca="false">EDATE(A260,1)</f>
        <v>44470</v>
      </c>
      <c r="B261" s="95" t="n">
        <f aca="false">VLOOKUP(MONTH(A261),Volumes,3)</f>
        <v>10000</v>
      </c>
      <c r="C261" s="96"/>
      <c r="D261" s="97" t="n">
        <f aca="false">B261+C261</f>
        <v>10000</v>
      </c>
      <c r="E261" s="84" t="n">
        <f aca="false">IF(X261=0,0,IF(AND(X261=1,$H$3=1),D261*S261,IF($H$3=2,D261,"N/A")))</f>
        <v>0</v>
      </c>
      <c r="F261" s="84" t="n">
        <f aca="false">E261*W261</f>
        <v>0</v>
      </c>
      <c r="G261" s="32" t="n">
        <f aca="false">VLOOKUP($A261,Table,MATCH(G$4,Curves,0))</f>
        <v>4.0375</v>
      </c>
      <c r="H261" s="98" t="n">
        <f aca="false">G261</f>
        <v>4.0375</v>
      </c>
      <c r="I261" s="99" t="n">
        <f aca="false">H261</f>
        <v>4.0375</v>
      </c>
      <c r="J261" s="32" t="n">
        <f aca="false">VLOOKUP($A261,Table,MATCH(J$4,Curves,0))</f>
        <v>0</v>
      </c>
      <c r="K261" s="98" t="n">
        <f aca="false">J261</f>
        <v>0</v>
      </c>
      <c r="L261" s="99" t="n">
        <f aca="false">K261</f>
        <v>0</v>
      </c>
      <c r="M261" s="32" t="n">
        <f aca="false">VLOOKUP($A261,Table,MATCH(M$4,Curves,0))</f>
        <v>0</v>
      </c>
      <c r="N261" s="98" t="n">
        <f aca="false">VLOOKUP($A261,Table,MATCH(N$4,Curves,0))</f>
        <v>0.0225</v>
      </c>
      <c r="O261" s="99" t="n">
        <f aca="false">N261</f>
        <v>0.0225</v>
      </c>
      <c r="P261" s="100"/>
      <c r="Q261" s="99" t="n">
        <f aca="false">O261+L261+I261</f>
        <v>4.06</v>
      </c>
      <c r="R261" s="100"/>
      <c r="S261" s="35" t="n">
        <f aca="false">A262-A261</f>
        <v>31</v>
      </c>
      <c r="T261" s="101" t="n">
        <f aca="false">CHOOSE(F$3,A262+24,A261)</f>
        <v>44525</v>
      </c>
      <c r="U261" s="35" t="n">
        <f aca="false">T261-C$3</f>
        <v>7751</v>
      </c>
      <c r="V261" s="32" t="n">
        <f aca="false">VLOOKUP($A261,Table,MATCH(V$4,Curves,0))</f>
        <v>0.070859002456139</v>
      </c>
      <c r="W261" s="102" t="n">
        <f aca="false">1/(1+CHOOSE(F$3,(V262+($K$3/10000))/2,(V261+($K$3/10000))/2))^(2*U261/365.25)</f>
        <v>0.228166460567037</v>
      </c>
      <c r="X261" s="35" t="n">
        <f aca="false">IF(AND(mthbeg&lt;=A261,mthend&gt;=A261),1,0)</f>
        <v>0</v>
      </c>
      <c r="Y261" s="35" t="n">
        <f aca="false">S261*X261</f>
        <v>0</v>
      </c>
      <c r="AA261" s="89" t="n">
        <f aca="false">F261*G261</f>
        <v>0</v>
      </c>
      <c r="AB261" s="89" t="n">
        <f aca="false">$F261*H261</f>
        <v>0</v>
      </c>
      <c r="AC261" s="89" t="n">
        <f aca="false">$F261*I261</f>
        <v>0</v>
      </c>
      <c r="AD261" s="89" t="n">
        <f aca="false">$F261*J261</f>
        <v>0</v>
      </c>
      <c r="AE261" s="89" t="n">
        <f aca="false">$F261*K261</f>
        <v>0</v>
      </c>
      <c r="AF261" s="89" t="n">
        <f aca="false">$F261*L261</f>
        <v>0</v>
      </c>
      <c r="AG261" s="89" t="n">
        <f aca="false">$F261*M261</f>
        <v>0</v>
      </c>
      <c r="AH261" s="89" t="n">
        <f aca="false">$F261*N261</f>
        <v>0</v>
      </c>
      <c r="AI261" s="89" t="n">
        <f aca="false">F261*O261</f>
        <v>0</v>
      </c>
      <c r="AJ261" s="93"/>
      <c r="AK261" s="89" t="n">
        <f aca="false">CHOOSE($G$3,AB261-AC261,AC261-AB261)</f>
        <v>0</v>
      </c>
      <c r="AL261" s="89" t="n">
        <f aca="false">CHOOSE($G$3,AE261-AF261,AF261-AE261)</f>
        <v>0</v>
      </c>
      <c r="AM261" s="89" t="n">
        <f aca="false">CHOOSE($G$3,AH261-AI261,AI261-AH261)</f>
        <v>0</v>
      </c>
      <c r="AN261" s="103" t="n">
        <f aca="false">SUM(AK261:AM261)</f>
        <v>0</v>
      </c>
      <c r="AP261" s="89" t="n">
        <f aca="false">CHOOSE($G$3,AA261-AB261,AB261-AA261)</f>
        <v>0</v>
      </c>
      <c r="AQ261" s="89" t="n">
        <f aca="false">CHOOSE($G$3,AD261-AE261,AE261-AD261)</f>
        <v>0</v>
      </c>
      <c r="AR261" s="89" t="n">
        <f aca="false">CHOOSE($G$3,AG261-AH261,AH261-AG261)</f>
        <v>0</v>
      </c>
      <c r="AS261" s="103" t="n">
        <f aca="false">AP261+AQ261+AR261</f>
        <v>0</v>
      </c>
      <c r="AT261" s="103"/>
      <c r="AU261" s="90" t="n">
        <f aca="false">AS261+AN261</f>
        <v>0</v>
      </c>
      <c r="AW261" s="90" t="n">
        <f aca="false">AI261+AF261+AC261</f>
        <v>0</v>
      </c>
      <c r="AX261" s="104"/>
    </row>
    <row r="262" customFormat="false" ht="12" hidden="false" customHeight="true" outlineLevel="0" collapsed="false">
      <c r="A262" s="94" t="n">
        <f aca="false">EDATE(A261,1)</f>
        <v>44501</v>
      </c>
      <c r="B262" s="95" t="n">
        <f aca="false">VLOOKUP(MONTH(A262),Volumes,3)</f>
        <v>10000</v>
      </c>
      <c r="C262" s="96"/>
      <c r="D262" s="97" t="n">
        <f aca="false">B262+C262</f>
        <v>10000</v>
      </c>
      <c r="E262" s="84" t="n">
        <f aca="false">IF(X262=0,0,IF(AND(X262=1,$H$3=1),D262*S262,IF($H$3=2,D262,"N/A")))</f>
        <v>0</v>
      </c>
      <c r="F262" s="84" t="n">
        <f aca="false">E262*W262</f>
        <v>0</v>
      </c>
      <c r="G262" s="32" t="n">
        <f aca="false">VLOOKUP($A262,Table,MATCH(G$4,Curves,0))</f>
        <v>4.0375</v>
      </c>
      <c r="H262" s="98" t="n">
        <f aca="false">G262</f>
        <v>4.0375</v>
      </c>
      <c r="I262" s="99" t="n">
        <f aca="false">H262</f>
        <v>4.0375</v>
      </c>
      <c r="J262" s="32" t="n">
        <f aca="false">VLOOKUP($A262,Table,MATCH(J$4,Curves,0))</f>
        <v>0</v>
      </c>
      <c r="K262" s="98" t="n">
        <f aca="false">J262</f>
        <v>0</v>
      </c>
      <c r="L262" s="99" t="n">
        <f aca="false">K262</f>
        <v>0</v>
      </c>
      <c r="M262" s="32" t="n">
        <f aca="false">VLOOKUP($A262,Table,MATCH(M$4,Curves,0))</f>
        <v>0</v>
      </c>
      <c r="N262" s="98" t="n">
        <f aca="false">VLOOKUP($A262,Table,MATCH(N$4,Curves,0))</f>
        <v>0.0225</v>
      </c>
      <c r="O262" s="99" t="n">
        <f aca="false">N262</f>
        <v>0.0225</v>
      </c>
      <c r="P262" s="100"/>
      <c r="Q262" s="99" t="n">
        <f aca="false">O262+L262+I262</f>
        <v>4.06</v>
      </c>
      <c r="R262" s="100"/>
      <c r="S262" s="35" t="n">
        <f aca="false">A263-A262</f>
        <v>30</v>
      </c>
      <c r="T262" s="101" t="n">
        <f aca="false">CHOOSE(F$3,A263+24,A262)</f>
        <v>44555</v>
      </c>
      <c r="U262" s="35" t="n">
        <f aca="false">T262-C$3</f>
        <v>7781</v>
      </c>
      <c r="V262" s="32" t="n">
        <f aca="false">VLOOKUP($A262,Table,MATCH(V$4,Curves,0))</f>
        <v>0.070859002456139</v>
      </c>
      <c r="W262" s="102" t="n">
        <f aca="false">1/(1+CHOOSE(F$3,(V263+($K$3/10000))/2,(V262+($K$3/10000))/2))^(2*U262/365.25)</f>
        <v>0.226865229791117</v>
      </c>
      <c r="X262" s="35" t="n">
        <f aca="false">IF(AND(mthbeg&lt;=A262,mthend&gt;=A262),1,0)</f>
        <v>0</v>
      </c>
      <c r="Y262" s="35" t="n">
        <f aca="false">S262*X262</f>
        <v>0</v>
      </c>
      <c r="AA262" s="89" t="n">
        <f aca="false">F262*G262</f>
        <v>0</v>
      </c>
      <c r="AB262" s="89" t="n">
        <f aca="false">$F262*H262</f>
        <v>0</v>
      </c>
      <c r="AC262" s="89" t="n">
        <f aca="false">$F262*I262</f>
        <v>0</v>
      </c>
      <c r="AD262" s="89" t="n">
        <f aca="false">$F262*J262</f>
        <v>0</v>
      </c>
      <c r="AE262" s="89" t="n">
        <f aca="false">$F262*K262</f>
        <v>0</v>
      </c>
      <c r="AF262" s="89" t="n">
        <f aca="false">$F262*L262</f>
        <v>0</v>
      </c>
      <c r="AG262" s="89" t="n">
        <f aca="false">$F262*M262</f>
        <v>0</v>
      </c>
      <c r="AH262" s="89" t="n">
        <f aca="false">$F262*N262</f>
        <v>0</v>
      </c>
      <c r="AI262" s="89" t="n">
        <f aca="false">F262*O262</f>
        <v>0</v>
      </c>
      <c r="AJ262" s="93"/>
      <c r="AK262" s="89" t="n">
        <f aca="false">CHOOSE($G$3,AB262-AC262,AC262-AB262)</f>
        <v>0</v>
      </c>
      <c r="AL262" s="89" t="n">
        <f aca="false">CHOOSE($G$3,AE262-AF262,AF262-AE262)</f>
        <v>0</v>
      </c>
      <c r="AM262" s="89" t="n">
        <f aca="false">CHOOSE($G$3,AH262-AI262,AI262-AH262)</f>
        <v>0</v>
      </c>
      <c r="AN262" s="103" t="n">
        <f aca="false">SUM(AK262:AM262)</f>
        <v>0</v>
      </c>
      <c r="AP262" s="89" t="n">
        <f aca="false">CHOOSE($G$3,AA262-AB262,AB262-AA262)</f>
        <v>0</v>
      </c>
      <c r="AQ262" s="89" t="n">
        <f aca="false">CHOOSE($G$3,AD262-AE262,AE262-AD262)</f>
        <v>0</v>
      </c>
      <c r="AR262" s="89" t="n">
        <f aca="false">CHOOSE($G$3,AG262-AH262,AH262-AG262)</f>
        <v>0</v>
      </c>
      <c r="AS262" s="103" t="n">
        <f aca="false">AP262+AQ262+AR262</f>
        <v>0</v>
      </c>
      <c r="AT262" s="103"/>
      <c r="AU262" s="90" t="n">
        <f aca="false">AS262+AN262</f>
        <v>0</v>
      </c>
      <c r="AW262" s="90" t="n">
        <f aca="false">AI262+AF262+AC262</f>
        <v>0</v>
      </c>
      <c r="AX262" s="104"/>
    </row>
    <row r="263" customFormat="false" ht="12" hidden="false" customHeight="true" outlineLevel="0" collapsed="false">
      <c r="A263" s="94" t="n">
        <f aca="false">EDATE(A262,1)</f>
        <v>44531</v>
      </c>
      <c r="B263" s="95" t="n">
        <f aca="false">VLOOKUP(MONTH(A263),Volumes,3)</f>
        <v>10000</v>
      </c>
      <c r="C263" s="96"/>
      <c r="D263" s="97" t="n">
        <f aca="false">B263+C263</f>
        <v>10000</v>
      </c>
      <c r="E263" s="84" t="n">
        <f aca="false">IF(X263=0,0,IF(AND(X263=1,$H$3=1),D263*S263,IF($H$3=2,D263,"N/A")))</f>
        <v>0</v>
      </c>
      <c r="F263" s="84" t="n">
        <f aca="false">E263*W263</f>
        <v>0</v>
      </c>
      <c r="G263" s="32" t="n">
        <f aca="false">VLOOKUP($A263,Table,MATCH(G$4,Curves,0))</f>
        <v>4.0375</v>
      </c>
      <c r="H263" s="98" t="n">
        <f aca="false">G263</f>
        <v>4.0375</v>
      </c>
      <c r="I263" s="99" t="n">
        <f aca="false">H263</f>
        <v>4.0375</v>
      </c>
      <c r="J263" s="32" t="n">
        <f aca="false">VLOOKUP($A263,Table,MATCH(J$4,Curves,0))</f>
        <v>0</v>
      </c>
      <c r="K263" s="98" t="n">
        <f aca="false">J263</f>
        <v>0</v>
      </c>
      <c r="L263" s="99" t="n">
        <f aca="false">K263</f>
        <v>0</v>
      </c>
      <c r="M263" s="32" t="n">
        <f aca="false">VLOOKUP($A263,Table,MATCH(M$4,Curves,0))</f>
        <v>0</v>
      </c>
      <c r="N263" s="98" t="n">
        <f aca="false">VLOOKUP($A263,Table,MATCH(N$4,Curves,0))</f>
        <v>0.0225</v>
      </c>
      <c r="O263" s="99" t="n">
        <f aca="false">N263</f>
        <v>0.0225</v>
      </c>
      <c r="P263" s="100"/>
      <c r="Q263" s="99" t="n">
        <f aca="false">O263+L263+I263</f>
        <v>4.06</v>
      </c>
      <c r="R263" s="100"/>
      <c r="S263" s="35" t="n">
        <f aca="false">A264-A263</f>
        <v>31</v>
      </c>
      <c r="T263" s="101" t="n">
        <f aca="false">CHOOSE(F$3,A264+24,A263)</f>
        <v>44586</v>
      </c>
      <c r="U263" s="35" t="n">
        <f aca="false">T263-C$3</f>
        <v>7812</v>
      </c>
      <c r="V263" s="32" t="n">
        <f aca="false">VLOOKUP($A263,Table,MATCH(V$4,Curves,0))</f>
        <v>0.070859002456139</v>
      </c>
      <c r="W263" s="102" t="n">
        <f aca="false">1/(1+CHOOSE(F$3,(V264+($K$3/10000))/2,(V263+($K$3/10000))/2))^(2*U263/365.25)</f>
        <v>0.225528420233841</v>
      </c>
      <c r="X263" s="35" t="n">
        <f aca="false">IF(AND(mthbeg&lt;=A263,mthend&gt;=A263),1,0)</f>
        <v>0</v>
      </c>
      <c r="Y263" s="35" t="n">
        <f aca="false">S263*X263</f>
        <v>0</v>
      </c>
      <c r="AA263" s="89" t="n">
        <f aca="false">F263*G263</f>
        <v>0</v>
      </c>
      <c r="AB263" s="89" t="n">
        <f aca="false">$F263*H263</f>
        <v>0</v>
      </c>
      <c r="AC263" s="89" t="n">
        <f aca="false">$F263*I263</f>
        <v>0</v>
      </c>
      <c r="AD263" s="89" t="n">
        <f aca="false">$F263*J263</f>
        <v>0</v>
      </c>
      <c r="AE263" s="89" t="n">
        <f aca="false">$F263*K263</f>
        <v>0</v>
      </c>
      <c r="AF263" s="89" t="n">
        <f aca="false">$F263*L263</f>
        <v>0</v>
      </c>
      <c r="AG263" s="89" t="n">
        <f aca="false">$F263*M263</f>
        <v>0</v>
      </c>
      <c r="AH263" s="89" t="n">
        <f aca="false">$F263*N263</f>
        <v>0</v>
      </c>
      <c r="AI263" s="89" t="n">
        <f aca="false">F263*O263</f>
        <v>0</v>
      </c>
      <c r="AJ263" s="93"/>
      <c r="AK263" s="89" t="n">
        <f aca="false">CHOOSE($G$3,AB263-AC263,AC263-AB263)</f>
        <v>0</v>
      </c>
      <c r="AL263" s="89" t="n">
        <f aca="false">CHOOSE($G$3,AE263-AF263,AF263-AE263)</f>
        <v>0</v>
      </c>
      <c r="AM263" s="89" t="n">
        <f aca="false">CHOOSE($G$3,AH263-AI263,AI263-AH263)</f>
        <v>0</v>
      </c>
      <c r="AN263" s="103" t="n">
        <f aca="false">SUM(AK263:AM263)</f>
        <v>0</v>
      </c>
      <c r="AP263" s="89" t="n">
        <f aca="false">CHOOSE($G$3,AA263-AB263,AB263-AA263)</f>
        <v>0</v>
      </c>
      <c r="AQ263" s="89" t="n">
        <f aca="false">CHOOSE($G$3,AD263-AE263,AE263-AD263)</f>
        <v>0</v>
      </c>
      <c r="AR263" s="89" t="n">
        <f aca="false">CHOOSE($G$3,AG263-AH263,AH263-AG263)</f>
        <v>0</v>
      </c>
      <c r="AS263" s="103" t="n">
        <f aca="false">AP263+AQ263+AR263</f>
        <v>0</v>
      </c>
      <c r="AT263" s="103"/>
      <c r="AU263" s="90" t="n">
        <f aca="false">AS263+AN263</f>
        <v>0</v>
      </c>
      <c r="AW263" s="90" t="n">
        <f aca="false">AI263+AF263+AC263</f>
        <v>0</v>
      </c>
      <c r="AX263" s="104"/>
    </row>
    <row r="264" customFormat="false" ht="12" hidden="false" customHeight="true" outlineLevel="0" collapsed="false">
      <c r="A264" s="94" t="n">
        <f aca="false">EDATE(A263,1)</f>
        <v>44562</v>
      </c>
      <c r="B264" s="95" t="n">
        <f aca="false">VLOOKUP(MONTH(A264),Volumes,3)</f>
        <v>10000</v>
      </c>
      <c r="C264" s="96"/>
      <c r="D264" s="97" t="n">
        <f aca="false">B264+C264</f>
        <v>10000</v>
      </c>
      <c r="E264" s="84" t="n">
        <f aca="false">IF(X264=0,0,IF(AND(X264=1,$H$3=1),D264*S264,IF($H$3=2,D264,"N/A")))</f>
        <v>0</v>
      </c>
      <c r="F264" s="84" t="n">
        <f aca="false">E264*W264</f>
        <v>0</v>
      </c>
      <c r="G264" s="32" t="n">
        <f aca="false">VLOOKUP($A264,Table,MATCH(G$4,Curves,0))</f>
        <v>4.0375</v>
      </c>
      <c r="H264" s="98" t="n">
        <f aca="false">G264</f>
        <v>4.0375</v>
      </c>
      <c r="I264" s="99" t="n">
        <f aca="false">H264</f>
        <v>4.0375</v>
      </c>
      <c r="J264" s="32" t="n">
        <f aca="false">VLOOKUP($A264,Table,MATCH(J$4,Curves,0))</f>
        <v>0</v>
      </c>
      <c r="K264" s="98" t="n">
        <f aca="false">J264</f>
        <v>0</v>
      </c>
      <c r="L264" s="99" t="n">
        <f aca="false">K264</f>
        <v>0</v>
      </c>
      <c r="M264" s="32" t="n">
        <f aca="false">VLOOKUP($A264,Table,MATCH(M$4,Curves,0))</f>
        <v>0</v>
      </c>
      <c r="N264" s="98" t="n">
        <f aca="false">VLOOKUP($A264,Table,MATCH(N$4,Curves,0))</f>
        <v>0.0225</v>
      </c>
      <c r="O264" s="99" t="n">
        <f aca="false">N264</f>
        <v>0.0225</v>
      </c>
      <c r="P264" s="100"/>
      <c r="Q264" s="99" t="n">
        <f aca="false">O264+L264+I264</f>
        <v>4.06</v>
      </c>
      <c r="R264" s="100"/>
      <c r="S264" s="35" t="n">
        <f aca="false">A265-A264</f>
        <v>31</v>
      </c>
      <c r="T264" s="101" t="n">
        <f aca="false">CHOOSE(F$3,A265+24,A264)</f>
        <v>44617</v>
      </c>
      <c r="U264" s="35" t="n">
        <f aca="false">T264-C$3</f>
        <v>7843</v>
      </c>
      <c r="V264" s="32" t="n">
        <f aca="false">VLOOKUP($A264,Table,MATCH(V$4,Curves,0))</f>
        <v>0.070859002456139</v>
      </c>
      <c r="W264" s="102" t="n">
        <f aca="false">1/(1+CHOOSE(F$3,(V265+($K$3/10000))/2,(V264+($K$3/10000))/2))^(2*U264/365.25)</f>
        <v>0.224199487863361</v>
      </c>
      <c r="X264" s="35" t="n">
        <f aca="false">IF(AND(mthbeg&lt;=A264,mthend&gt;=A264),1,0)</f>
        <v>0</v>
      </c>
      <c r="Y264" s="35" t="n">
        <f aca="false">S264*X264</f>
        <v>0</v>
      </c>
      <c r="AA264" s="89" t="n">
        <f aca="false">F264*G264</f>
        <v>0</v>
      </c>
      <c r="AB264" s="89" t="n">
        <f aca="false">$F264*H264</f>
        <v>0</v>
      </c>
      <c r="AC264" s="89" t="n">
        <f aca="false">$F264*I264</f>
        <v>0</v>
      </c>
      <c r="AD264" s="89" t="n">
        <f aca="false">$F264*J264</f>
        <v>0</v>
      </c>
      <c r="AE264" s="89" t="n">
        <f aca="false">$F264*K264</f>
        <v>0</v>
      </c>
      <c r="AF264" s="89" t="n">
        <f aca="false">$F264*L264</f>
        <v>0</v>
      </c>
      <c r="AG264" s="89" t="n">
        <f aca="false">$F264*M264</f>
        <v>0</v>
      </c>
      <c r="AH264" s="89" t="n">
        <f aca="false">$F264*N264</f>
        <v>0</v>
      </c>
      <c r="AI264" s="89" t="n">
        <f aca="false">F264*O264</f>
        <v>0</v>
      </c>
      <c r="AJ264" s="93"/>
      <c r="AK264" s="89" t="n">
        <f aca="false">CHOOSE($G$3,AB264-AC264,AC264-AB264)</f>
        <v>0</v>
      </c>
      <c r="AL264" s="89" t="n">
        <f aca="false">CHOOSE($G$3,AE264-AF264,AF264-AE264)</f>
        <v>0</v>
      </c>
      <c r="AM264" s="89" t="n">
        <f aca="false">CHOOSE($G$3,AH264-AI264,AI264-AH264)</f>
        <v>0</v>
      </c>
      <c r="AN264" s="103" t="n">
        <f aca="false">SUM(AK264:AM264)</f>
        <v>0</v>
      </c>
      <c r="AP264" s="89" t="n">
        <f aca="false">CHOOSE($G$3,AA264-AB264,AB264-AA264)</f>
        <v>0</v>
      </c>
      <c r="AQ264" s="89" t="n">
        <f aca="false">CHOOSE($G$3,AD264-AE264,AE264-AD264)</f>
        <v>0</v>
      </c>
      <c r="AR264" s="89" t="n">
        <f aca="false">CHOOSE($G$3,AG264-AH264,AH264-AG264)</f>
        <v>0</v>
      </c>
      <c r="AS264" s="103" t="n">
        <f aca="false">AP264+AQ264+AR264</f>
        <v>0</v>
      </c>
      <c r="AT264" s="103"/>
      <c r="AU264" s="90" t="n">
        <f aca="false">AS264+AN264</f>
        <v>0</v>
      </c>
      <c r="AW264" s="90" t="n">
        <f aca="false">AI264+AF264+AC264</f>
        <v>0</v>
      </c>
      <c r="AX264" s="104"/>
    </row>
    <row r="265" customFormat="false" ht="12" hidden="false" customHeight="true" outlineLevel="0" collapsed="false">
      <c r="A265" s="94" t="n">
        <f aca="false">EDATE(A264,1)</f>
        <v>44593</v>
      </c>
      <c r="B265" s="95" t="n">
        <f aca="false">VLOOKUP(MONTH(A265),Volumes,3)</f>
        <v>10000</v>
      </c>
      <c r="C265" s="96"/>
      <c r="D265" s="97" t="n">
        <f aca="false">B265+C265</f>
        <v>10000</v>
      </c>
      <c r="E265" s="84" t="n">
        <f aca="false">IF(X265=0,0,IF(AND(X265=1,$H$3=1),D265*S265,IF($H$3=2,D265,"N/A")))</f>
        <v>0</v>
      </c>
      <c r="F265" s="84" t="n">
        <f aca="false">E265*W265</f>
        <v>0</v>
      </c>
      <c r="G265" s="32" t="n">
        <f aca="false">VLOOKUP($A265,Table,MATCH(G$4,Curves,0))</f>
        <v>4.0375</v>
      </c>
      <c r="H265" s="98" t="n">
        <f aca="false">G265</f>
        <v>4.0375</v>
      </c>
      <c r="I265" s="99" t="n">
        <f aca="false">H265</f>
        <v>4.0375</v>
      </c>
      <c r="J265" s="32" t="n">
        <f aca="false">VLOOKUP($A265,Table,MATCH(J$4,Curves,0))</f>
        <v>0</v>
      </c>
      <c r="K265" s="98" t="n">
        <f aca="false">J265</f>
        <v>0</v>
      </c>
      <c r="L265" s="99" t="n">
        <f aca="false">K265</f>
        <v>0</v>
      </c>
      <c r="M265" s="32" t="n">
        <f aca="false">VLOOKUP($A265,Table,MATCH(M$4,Curves,0))</f>
        <v>0</v>
      </c>
      <c r="N265" s="98" t="n">
        <f aca="false">VLOOKUP($A265,Table,MATCH(N$4,Curves,0))</f>
        <v>0.0225</v>
      </c>
      <c r="O265" s="99" t="n">
        <f aca="false">N265</f>
        <v>0.0225</v>
      </c>
      <c r="P265" s="100"/>
      <c r="Q265" s="99" t="n">
        <f aca="false">O265+L265+I265</f>
        <v>4.06</v>
      </c>
      <c r="R265" s="100"/>
      <c r="S265" s="35" t="n">
        <f aca="false">A266-A265</f>
        <v>28</v>
      </c>
      <c r="T265" s="101" t="n">
        <f aca="false">CHOOSE(F$3,A266+24,A265)</f>
        <v>44645</v>
      </c>
      <c r="U265" s="35" t="n">
        <f aca="false">T265-C$3</f>
        <v>7871</v>
      </c>
      <c r="V265" s="32" t="n">
        <f aca="false">VLOOKUP($A265,Table,MATCH(V$4,Curves,0))</f>
        <v>0.070859002456139</v>
      </c>
      <c r="W265" s="102" t="n">
        <f aca="false">1/(1+CHOOSE(F$3,(V266+($K$3/10000))/2,(V265+($K$3/10000))/2))^(2*U265/365.25)</f>
        <v>0.223005893846852</v>
      </c>
      <c r="X265" s="35" t="n">
        <f aca="false">IF(AND(mthbeg&lt;=A265,mthend&gt;=A265),1,0)</f>
        <v>0</v>
      </c>
      <c r="Y265" s="35" t="n">
        <f aca="false">S265*X265</f>
        <v>0</v>
      </c>
      <c r="AA265" s="89" t="n">
        <f aca="false">F265*G265</f>
        <v>0</v>
      </c>
      <c r="AB265" s="89" t="n">
        <f aca="false">$F265*H265</f>
        <v>0</v>
      </c>
      <c r="AC265" s="89" t="n">
        <f aca="false">$F265*I265</f>
        <v>0</v>
      </c>
      <c r="AD265" s="89" t="n">
        <f aca="false">$F265*J265</f>
        <v>0</v>
      </c>
      <c r="AE265" s="89" t="n">
        <f aca="false">$F265*K265</f>
        <v>0</v>
      </c>
      <c r="AF265" s="89" t="n">
        <f aca="false">$F265*L265</f>
        <v>0</v>
      </c>
      <c r="AG265" s="89" t="n">
        <f aca="false">$F265*M265</f>
        <v>0</v>
      </c>
      <c r="AH265" s="89" t="n">
        <f aca="false">$F265*N265</f>
        <v>0</v>
      </c>
      <c r="AI265" s="89" t="n">
        <f aca="false">F265*O265</f>
        <v>0</v>
      </c>
      <c r="AJ265" s="93"/>
      <c r="AK265" s="89" t="n">
        <f aca="false">CHOOSE($G$3,AB265-AC265,AC265-AB265)</f>
        <v>0</v>
      </c>
      <c r="AL265" s="89" t="n">
        <f aca="false">CHOOSE($G$3,AE265-AF265,AF265-AE265)</f>
        <v>0</v>
      </c>
      <c r="AM265" s="89" t="n">
        <f aca="false">CHOOSE($G$3,AH265-AI265,AI265-AH265)</f>
        <v>0</v>
      </c>
      <c r="AN265" s="103" t="n">
        <f aca="false">SUM(AK265:AM265)</f>
        <v>0</v>
      </c>
      <c r="AP265" s="89" t="n">
        <f aca="false">CHOOSE($G$3,AA265-AB265,AB265-AA265)</f>
        <v>0</v>
      </c>
      <c r="AQ265" s="89" t="n">
        <f aca="false">CHOOSE($G$3,AD265-AE265,AE265-AD265)</f>
        <v>0</v>
      </c>
      <c r="AR265" s="89" t="n">
        <f aca="false">CHOOSE($G$3,AG265-AH265,AH265-AG265)</f>
        <v>0</v>
      </c>
      <c r="AS265" s="103" t="n">
        <f aca="false">AP265+AQ265+AR265</f>
        <v>0</v>
      </c>
      <c r="AT265" s="103"/>
      <c r="AU265" s="90" t="n">
        <f aca="false">AS265+AN265</f>
        <v>0</v>
      </c>
      <c r="AW265" s="90" t="n">
        <f aca="false">AI265+AF265+AC265</f>
        <v>0</v>
      </c>
      <c r="AX265" s="104"/>
    </row>
    <row r="266" customFormat="false" ht="12" hidden="false" customHeight="true" outlineLevel="0" collapsed="false">
      <c r="A266" s="94" t="n">
        <f aca="false">EDATE(A265,1)</f>
        <v>44621</v>
      </c>
      <c r="B266" s="95" t="n">
        <f aca="false">VLOOKUP(MONTH(A266),Volumes,3)</f>
        <v>10000</v>
      </c>
      <c r="C266" s="96"/>
      <c r="D266" s="97" t="n">
        <f aca="false">B266+C266</f>
        <v>10000</v>
      </c>
      <c r="E266" s="84" t="n">
        <f aca="false">IF(X266=0,0,IF(AND(X266=1,$H$3=1),D266*S266,IF($H$3=2,D266,"N/A")))</f>
        <v>0</v>
      </c>
      <c r="F266" s="84" t="n">
        <f aca="false">E266*W266</f>
        <v>0</v>
      </c>
      <c r="G266" s="32" t="n">
        <f aca="false">VLOOKUP($A266,Table,MATCH(G$4,Curves,0))</f>
        <v>4.0375</v>
      </c>
      <c r="H266" s="98" t="n">
        <f aca="false">G266</f>
        <v>4.0375</v>
      </c>
      <c r="I266" s="99" t="n">
        <f aca="false">H266</f>
        <v>4.0375</v>
      </c>
      <c r="J266" s="32" t="n">
        <f aca="false">VLOOKUP($A266,Table,MATCH(J$4,Curves,0))</f>
        <v>0</v>
      </c>
      <c r="K266" s="98" t="n">
        <f aca="false">J266</f>
        <v>0</v>
      </c>
      <c r="L266" s="99" t="n">
        <f aca="false">K266</f>
        <v>0</v>
      </c>
      <c r="M266" s="32" t="n">
        <f aca="false">VLOOKUP($A266,Table,MATCH(M$4,Curves,0))</f>
        <v>0</v>
      </c>
      <c r="N266" s="98" t="n">
        <f aca="false">VLOOKUP($A266,Table,MATCH(N$4,Curves,0))</f>
        <v>0.0225</v>
      </c>
      <c r="O266" s="99" t="n">
        <f aca="false">N266</f>
        <v>0.0225</v>
      </c>
      <c r="P266" s="100"/>
      <c r="Q266" s="99" t="n">
        <f aca="false">O266+L266+I266</f>
        <v>4.06</v>
      </c>
      <c r="R266" s="100"/>
      <c r="S266" s="35" t="n">
        <f aca="false">A267-A266</f>
        <v>31</v>
      </c>
      <c r="T266" s="101" t="n">
        <f aca="false">CHOOSE(F$3,A267+24,A266)</f>
        <v>44676</v>
      </c>
      <c r="U266" s="35" t="n">
        <f aca="false">T266-C$3</f>
        <v>7902</v>
      </c>
      <c r="V266" s="32" t="n">
        <f aca="false">VLOOKUP($A266,Table,MATCH(V$4,Curves,0))</f>
        <v>0.070859002456139</v>
      </c>
      <c r="W266" s="102" t="n">
        <f aca="false">1/(1+CHOOSE(F$3,(V267+($K$3/10000))/2,(V266+($K$3/10000))/2))^(2*U266/365.25)</f>
        <v>0.221691825531942</v>
      </c>
      <c r="X266" s="35" t="n">
        <f aca="false">IF(AND(mthbeg&lt;=A266,mthend&gt;=A266),1,0)</f>
        <v>0</v>
      </c>
      <c r="Y266" s="35" t="n">
        <f aca="false">S266*X266</f>
        <v>0</v>
      </c>
      <c r="AA266" s="89" t="n">
        <f aca="false">F266*G266</f>
        <v>0</v>
      </c>
      <c r="AB266" s="89" t="n">
        <f aca="false">$F266*H266</f>
        <v>0</v>
      </c>
      <c r="AC266" s="89" t="n">
        <f aca="false">$F266*I266</f>
        <v>0</v>
      </c>
      <c r="AD266" s="89" t="n">
        <f aca="false">$F266*J266</f>
        <v>0</v>
      </c>
      <c r="AE266" s="89" t="n">
        <f aca="false">$F266*K266</f>
        <v>0</v>
      </c>
      <c r="AF266" s="89" t="n">
        <f aca="false">$F266*L266</f>
        <v>0</v>
      </c>
      <c r="AG266" s="89" t="n">
        <f aca="false">$F266*M266</f>
        <v>0</v>
      </c>
      <c r="AH266" s="89" t="n">
        <f aca="false">$F266*N266</f>
        <v>0</v>
      </c>
      <c r="AI266" s="89" t="n">
        <f aca="false">F266*O266</f>
        <v>0</v>
      </c>
      <c r="AJ266" s="93"/>
      <c r="AK266" s="89" t="n">
        <f aca="false">CHOOSE($G$3,AB266-AC266,AC266-AB266)</f>
        <v>0</v>
      </c>
      <c r="AL266" s="89" t="n">
        <f aca="false">CHOOSE($G$3,AE266-AF266,AF266-AE266)</f>
        <v>0</v>
      </c>
      <c r="AM266" s="89" t="n">
        <f aca="false">CHOOSE($G$3,AH266-AI266,AI266-AH266)</f>
        <v>0</v>
      </c>
      <c r="AN266" s="103" t="n">
        <f aca="false">SUM(AK266:AM266)</f>
        <v>0</v>
      </c>
      <c r="AP266" s="89" t="n">
        <f aca="false">CHOOSE($G$3,AA266-AB266,AB266-AA266)</f>
        <v>0</v>
      </c>
      <c r="AQ266" s="89" t="n">
        <f aca="false">CHOOSE($G$3,AD266-AE266,AE266-AD266)</f>
        <v>0</v>
      </c>
      <c r="AR266" s="89" t="n">
        <f aca="false">CHOOSE($G$3,AG266-AH266,AH266-AG266)</f>
        <v>0</v>
      </c>
      <c r="AS266" s="103" t="n">
        <f aca="false">AP266+AQ266+AR266</f>
        <v>0</v>
      </c>
      <c r="AT266" s="103"/>
      <c r="AU266" s="90" t="n">
        <f aca="false">AS266+AN266</f>
        <v>0</v>
      </c>
      <c r="AW266" s="90" t="n">
        <f aca="false">AI266+AF266+AC266</f>
        <v>0</v>
      </c>
      <c r="AX266" s="104"/>
    </row>
    <row r="267" customFormat="false" ht="12" hidden="false" customHeight="true" outlineLevel="0" collapsed="false">
      <c r="A267" s="94" t="n">
        <f aca="false">EDATE(A266,1)</f>
        <v>44652</v>
      </c>
      <c r="B267" s="95" t="n">
        <f aca="false">VLOOKUP(MONTH(A267),Volumes,3)</f>
        <v>10000</v>
      </c>
      <c r="C267" s="96"/>
      <c r="D267" s="97" t="n">
        <f aca="false">B267+C267</f>
        <v>10000</v>
      </c>
      <c r="E267" s="84" t="n">
        <f aca="false">IF(X267=0,0,IF(AND(X267=1,$H$3=1),D267*S267,IF($H$3=2,D267,"N/A")))</f>
        <v>0</v>
      </c>
      <c r="F267" s="84" t="n">
        <f aca="false">E267*W267</f>
        <v>0</v>
      </c>
      <c r="G267" s="32" t="n">
        <f aca="false">VLOOKUP($A267,Table,MATCH(G$4,Curves,0))</f>
        <v>4.0375</v>
      </c>
      <c r="H267" s="98" t="n">
        <f aca="false">G267</f>
        <v>4.0375</v>
      </c>
      <c r="I267" s="99" t="n">
        <f aca="false">H267</f>
        <v>4.0375</v>
      </c>
      <c r="J267" s="32" t="n">
        <f aca="false">VLOOKUP($A267,Table,MATCH(J$4,Curves,0))</f>
        <v>0</v>
      </c>
      <c r="K267" s="98" t="n">
        <f aca="false">J267</f>
        <v>0</v>
      </c>
      <c r="L267" s="99" t="n">
        <f aca="false">K267</f>
        <v>0</v>
      </c>
      <c r="M267" s="32" t="n">
        <f aca="false">VLOOKUP($A267,Table,MATCH(M$4,Curves,0))</f>
        <v>0</v>
      </c>
      <c r="N267" s="98" t="n">
        <f aca="false">VLOOKUP($A267,Table,MATCH(N$4,Curves,0))</f>
        <v>0.0225</v>
      </c>
      <c r="O267" s="99" t="n">
        <f aca="false">N267</f>
        <v>0.0225</v>
      </c>
      <c r="P267" s="100"/>
      <c r="Q267" s="99" t="n">
        <f aca="false">O267+L267+I267</f>
        <v>4.06</v>
      </c>
      <c r="R267" s="100"/>
      <c r="S267" s="35" t="n">
        <f aca="false">A268-A267</f>
        <v>30</v>
      </c>
      <c r="T267" s="101" t="n">
        <f aca="false">CHOOSE(F$3,A268+24,A267)</f>
        <v>44706</v>
      </c>
      <c r="U267" s="35" t="n">
        <f aca="false">T267-C$3</f>
        <v>7932</v>
      </c>
      <c r="V267" s="32" t="n">
        <f aca="false">VLOOKUP($A267,Table,MATCH(V$4,Curves,0))</f>
        <v>0.070859002456139</v>
      </c>
      <c r="W267" s="102" t="n">
        <f aca="false">1/(1+CHOOSE(F$3,(V268+($K$3/10000))/2,(V267+($K$3/10000))/2))^(2*U267/365.25)</f>
        <v>0.220427519527304</v>
      </c>
      <c r="X267" s="35" t="n">
        <f aca="false">IF(AND(mthbeg&lt;=A267,mthend&gt;=A267),1,0)</f>
        <v>0</v>
      </c>
      <c r="Y267" s="35" t="n">
        <f aca="false">S267*X267</f>
        <v>0</v>
      </c>
      <c r="AA267" s="89" t="n">
        <f aca="false">F267*G267</f>
        <v>0</v>
      </c>
      <c r="AB267" s="89" t="n">
        <f aca="false">$F267*H267</f>
        <v>0</v>
      </c>
      <c r="AC267" s="89" t="n">
        <f aca="false">$F267*I267</f>
        <v>0</v>
      </c>
      <c r="AD267" s="89" t="n">
        <f aca="false">$F267*J267</f>
        <v>0</v>
      </c>
      <c r="AE267" s="89" t="n">
        <f aca="false">$F267*K267</f>
        <v>0</v>
      </c>
      <c r="AF267" s="89" t="n">
        <f aca="false">$F267*L267</f>
        <v>0</v>
      </c>
      <c r="AG267" s="89" t="n">
        <f aca="false">$F267*M267</f>
        <v>0</v>
      </c>
      <c r="AH267" s="89" t="n">
        <f aca="false">$F267*N267</f>
        <v>0</v>
      </c>
      <c r="AI267" s="89" t="n">
        <f aca="false">F267*O267</f>
        <v>0</v>
      </c>
      <c r="AJ267" s="93"/>
      <c r="AK267" s="89" t="n">
        <f aca="false">CHOOSE($G$3,AB267-AC267,AC267-AB267)</f>
        <v>0</v>
      </c>
      <c r="AL267" s="89" t="n">
        <f aca="false">CHOOSE($G$3,AE267-AF267,AF267-AE267)</f>
        <v>0</v>
      </c>
      <c r="AM267" s="89" t="n">
        <f aca="false">CHOOSE($G$3,AH267-AI267,AI267-AH267)</f>
        <v>0</v>
      </c>
      <c r="AN267" s="103" t="n">
        <f aca="false">SUM(AK267:AM267)</f>
        <v>0</v>
      </c>
      <c r="AP267" s="89" t="n">
        <f aca="false">CHOOSE($G$3,AA267-AB267,AB267-AA267)</f>
        <v>0</v>
      </c>
      <c r="AQ267" s="89" t="n">
        <f aca="false">CHOOSE($G$3,AD267-AE267,AE267-AD267)</f>
        <v>0</v>
      </c>
      <c r="AR267" s="89" t="n">
        <f aca="false">CHOOSE($G$3,AG267-AH267,AH267-AG267)</f>
        <v>0</v>
      </c>
      <c r="AS267" s="103" t="n">
        <f aca="false">AP267+AQ267+AR267</f>
        <v>0</v>
      </c>
      <c r="AT267" s="103"/>
      <c r="AU267" s="90" t="n">
        <f aca="false">AS267+AN267</f>
        <v>0</v>
      </c>
      <c r="AW267" s="90" t="n">
        <f aca="false">AI267+AF267+AC267</f>
        <v>0</v>
      </c>
      <c r="AX267" s="104"/>
    </row>
    <row r="268" customFormat="false" ht="12" hidden="false" customHeight="true" outlineLevel="0" collapsed="false">
      <c r="A268" s="94" t="n">
        <f aca="false">EDATE(A267,1)</f>
        <v>44682</v>
      </c>
      <c r="B268" s="95" t="n">
        <f aca="false">VLOOKUP(MONTH(A268),Volumes,3)</f>
        <v>10000</v>
      </c>
      <c r="C268" s="96"/>
      <c r="D268" s="97" t="n">
        <f aca="false">B268+C268</f>
        <v>10000</v>
      </c>
      <c r="E268" s="84" t="n">
        <f aca="false">IF(X268=0,0,IF(AND(X268=1,$H$3=1),D268*S268,IF($H$3=2,D268,"N/A")))</f>
        <v>0</v>
      </c>
      <c r="F268" s="84" t="n">
        <f aca="false">E268*W268</f>
        <v>0</v>
      </c>
      <c r="G268" s="32" t="n">
        <f aca="false">VLOOKUP($A268,Table,MATCH(G$4,Curves,0))</f>
        <v>4.0375</v>
      </c>
      <c r="H268" s="98" t="n">
        <f aca="false">G268</f>
        <v>4.0375</v>
      </c>
      <c r="I268" s="99" t="n">
        <f aca="false">H268</f>
        <v>4.0375</v>
      </c>
      <c r="J268" s="32" t="n">
        <f aca="false">VLOOKUP($A268,Table,MATCH(J$4,Curves,0))</f>
        <v>0</v>
      </c>
      <c r="K268" s="98" t="n">
        <f aca="false">J268</f>
        <v>0</v>
      </c>
      <c r="L268" s="99" t="n">
        <f aca="false">K268</f>
        <v>0</v>
      </c>
      <c r="M268" s="32" t="n">
        <f aca="false">VLOOKUP($A268,Table,MATCH(M$4,Curves,0))</f>
        <v>0</v>
      </c>
      <c r="N268" s="98" t="n">
        <f aca="false">VLOOKUP($A268,Table,MATCH(N$4,Curves,0))</f>
        <v>0.0225</v>
      </c>
      <c r="O268" s="99" t="n">
        <f aca="false">N268</f>
        <v>0.0225</v>
      </c>
      <c r="P268" s="100"/>
      <c r="Q268" s="99" t="n">
        <f aca="false">O268+L268+I268</f>
        <v>4.06</v>
      </c>
      <c r="R268" s="100"/>
      <c r="S268" s="35" t="n">
        <f aca="false">A269-A268</f>
        <v>31</v>
      </c>
      <c r="T268" s="101" t="n">
        <f aca="false">CHOOSE(F$3,A269+24,A268)</f>
        <v>44737</v>
      </c>
      <c r="U268" s="35" t="n">
        <f aca="false">T268-C$3</f>
        <v>7963</v>
      </c>
      <c r="V268" s="32" t="n">
        <f aca="false">VLOOKUP($A268,Table,MATCH(V$4,Curves,0))</f>
        <v>0.070859002456139</v>
      </c>
      <c r="W268" s="102" t="n">
        <f aca="false">1/(1+CHOOSE(F$3,(V269+($K$3/10000))/2,(V268+($K$3/10000))/2))^(2*U268/365.25)</f>
        <v>0.21912864435343</v>
      </c>
      <c r="X268" s="35" t="n">
        <f aca="false">IF(AND(mthbeg&lt;=A268,mthend&gt;=A268),1,0)</f>
        <v>0</v>
      </c>
      <c r="Y268" s="35" t="n">
        <f aca="false">S268*X268</f>
        <v>0</v>
      </c>
      <c r="AA268" s="89" t="n">
        <f aca="false">F268*G268</f>
        <v>0</v>
      </c>
      <c r="AB268" s="89" t="n">
        <f aca="false">$F268*H268</f>
        <v>0</v>
      </c>
      <c r="AC268" s="89" t="n">
        <f aca="false">$F268*I268</f>
        <v>0</v>
      </c>
      <c r="AD268" s="89" t="n">
        <f aca="false">$F268*J268</f>
        <v>0</v>
      </c>
      <c r="AE268" s="89" t="n">
        <f aca="false">$F268*K268</f>
        <v>0</v>
      </c>
      <c r="AF268" s="89" t="n">
        <f aca="false">$F268*L268</f>
        <v>0</v>
      </c>
      <c r="AG268" s="89" t="n">
        <f aca="false">$F268*M268</f>
        <v>0</v>
      </c>
      <c r="AH268" s="89" t="n">
        <f aca="false">$F268*N268</f>
        <v>0</v>
      </c>
      <c r="AI268" s="89" t="n">
        <f aca="false">F268*O268</f>
        <v>0</v>
      </c>
      <c r="AJ268" s="93"/>
      <c r="AK268" s="89" t="n">
        <f aca="false">CHOOSE($G$3,AB268-AC268,AC268-AB268)</f>
        <v>0</v>
      </c>
      <c r="AL268" s="89" t="n">
        <f aca="false">CHOOSE($G$3,AE268-AF268,AF268-AE268)</f>
        <v>0</v>
      </c>
      <c r="AM268" s="89" t="n">
        <f aca="false">CHOOSE($G$3,AH268-AI268,AI268-AH268)</f>
        <v>0</v>
      </c>
      <c r="AN268" s="103" t="n">
        <f aca="false">SUM(AK268:AM268)</f>
        <v>0</v>
      </c>
      <c r="AP268" s="89" t="n">
        <f aca="false">CHOOSE($G$3,AA268-AB268,AB268-AA268)</f>
        <v>0</v>
      </c>
      <c r="AQ268" s="89" t="n">
        <f aca="false">CHOOSE($G$3,AD268-AE268,AE268-AD268)</f>
        <v>0</v>
      </c>
      <c r="AR268" s="89" t="n">
        <f aca="false">CHOOSE($G$3,AG268-AH268,AH268-AG268)</f>
        <v>0</v>
      </c>
      <c r="AS268" s="103" t="n">
        <f aca="false">AP268+AQ268+AR268</f>
        <v>0</v>
      </c>
      <c r="AT268" s="103"/>
      <c r="AU268" s="90" t="n">
        <f aca="false">AS268+AN268</f>
        <v>0</v>
      </c>
      <c r="AW268" s="90" t="n">
        <f aca="false">AI268+AF268+AC268</f>
        <v>0</v>
      </c>
      <c r="AX268" s="104"/>
    </row>
    <row r="269" customFormat="false" ht="12" hidden="false" customHeight="true" outlineLevel="0" collapsed="false">
      <c r="A269" s="94" t="n">
        <f aca="false">EDATE(A268,1)</f>
        <v>44713</v>
      </c>
      <c r="B269" s="95" t="n">
        <f aca="false">VLOOKUP(MONTH(A269),Volumes,3)</f>
        <v>10000</v>
      </c>
      <c r="C269" s="96"/>
      <c r="D269" s="97" t="n">
        <f aca="false">B269+C269</f>
        <v>10000</v>
      </c>
      <c r="E269" s="84" t="n">
        <f aca="false">IF(X269=0,0,IF(AND(X269=1,$H$3=1),D269*S269,IF($H$3=2,D269,"N/A")))</f>
        <v>0</v>
      </c>
      <c r="F269" s="84" t="n">
        <f aca="false">E269*W269</f>
        <v>0</v>
      </c>
      <c r="G269" s="32" t="n">
        <f aca="false">VLOOKUP($A269,Table,MATCH(G$4,Curves,0))</f>
        <v>4.0375</v>
      </c>
      <c r="H269" s="98" t="n">
        <f aca="false">G269</f>
        <v>4.0375</v>
      </c>
      <c r="I269" s="99" t="n">
        <f aca="false">H269</f>
        <v>4.0375</v>
      </c>
      <c r="J269" s="32" t="n">
        <f aca="false">VLOOKUP($A269,Table,MATCH(J$4,Curves,0))</f>
        <v>0</v>
      </c>
      <c r="K269" s="98" t="n">
        <f aca="false">J269</f>
        <v>0</v>
      </c>
      <c r="L269" s="99" t="n">
        <f aca="false">K269</f>
        <v>0</v>
      </c>
      <c r="M269" s="32" t="n">
        <f aca="false">VLOOKUP($A269,Table,MATCH(M$4,Curves,0))</f>
        <v>0</v>
      </c>
      <c r="N269" s="98" t="n">
        <f aca="false">VLOOKUP($A269,Table,MATCH(N$4,Curves,0))</f>
        <v>0.0225</v>
      </c>
      <c r="O269" s="99" t="n">
        <f aca="false">N269</f>
        <v>0.0225</v>
      </c>
      <c r="P269" s="100"/>
      <c r="Q269" s="99" t="n">
        <f aca="false">O269+L269+I269</f>
        <v>4.06</v>
      </c>
      <c r="R269" s="100"/>
      <c r="S269" s="35" t="n">
        <f aca="false">A270-A269</f>
        <v>30</v>
      </c>
      <c r="T269" s="101" t="n">
        <f aca="false">CHOOSE(F$3,A270+24,A269)</f>
        <v>44767</v>
      </c>
      <c r="U269" s="35" t="n">
        <f aca="false">T269-C$3</f>
        <v>7993</v>
      </c>
      <c r="V269" s="32" t="n">
        <f aca="false">VLOOKUP($A269,Table,MATCH(V$4,Curves,0))</f>
        <v>0.070859002456139</v>
      </c>
      <c r="W269" s="102" t="n">
        <f aca="false">1/(1+CHOOSE(F$3,(V270+($K$3/10000))/2,(V269+($K$3/10000))/2))^(2*U269/365.25)</f>
        <v>0.217878956142422</v>
      </c>
      <c r="X269" s="35" t="n">
        <f aca="false">IF(AND(mthbeg&lt;=A269,mthend&gt;=A269),1,0)</f>
        <v>0</v>
      </c>
      <c r="Y269" s="35" t="n">
        <f aca="false">S269*X269</f>
        <v>0</v>
      </c>
      <c r="AA269" s="89" t="n">
        <f aca="false">F269*G269</f>
        <v>0</v>
      </c>
      <c r="AB269" s="89" t="n">
        <f aca="false">$F269*H269</f>
        <v>0</v>
      </c>
      <c r="AC269" s="89" t="n">
        <f aca="false">$F269*I269</f>
        <v>0</v>
      </c>
      <c r="AD269" s="89" t="n">
        <f aca="false">$F269*J269</f>
        <v>0</v>
      </c>
      <c r="AE269" s="89" t="n">
        <f aca="false">$F269*K269</f>
        <v>0</v>
      </c>
      <c r="AF269" s="89" t="n">
        <f aca="false">$F269*L269</f>
        <v>0</v>
      </c>
      <c r="AG269" s="89" t="n">
        <f aca="false">$F269*M269</f>
        <v>0</v>
      </c>
      <c r="AH269" s="89" t="n">
        <f aca="false">$F269*N269</f>
        <v>0</v>
      </c>
      <c r="AI269" s="89" t="n">
        <f aca="false">F269*O269</f>
        <v>0</v>
      </c>
      <c r="AJ269" s="93"/>
      <c r="AK269" s="89" t="n">
        <f aca="false">CHOOSE($G$3,AB269-AC269,AC269-AB269)</f>
        <v>0</v>
      </c>
      <c r="AL269" s="89" t="n">
        <f aca="false">CHOOSE($G$3,AE269-AF269,AF269-AE269)</f>
        <v>0</v>
      </c>
      <c r="AM269" s="89" t="n">
        <f aca="false">CHOOSE($G$3,AH269-AI269,AI269-AH269)</f>
        <v>0</v>
      </c>
      <c r="AN269" s="103" t="n">
        <f aca="false">SUM(AK269:AM269)</f>
        <v>0</v>
      </c>
      <c r="AP269" s="89" t="n">
        <f aca="false">CHOOSE($G$3,AA269-AB269,AB269-AA269)</f>
        <v>0</v>
      </c>
      <c r="AQ269" s="89" t="n">
        <f aca="false">CHOOSE($G$3,AD269-AE269,AE269-AD269)</f>
        <v>0</v>
      </c>
      <c r="AR269" s="89" t="n">
        <f aca="false">CHOOSE($G$3,AG269-AH269,AH269-AG269)</f>
        <v>0</v>
      </c>
      <c r="AS269" s="103" t="n">
        <f aca="false">AP269+AQ269+AR269</f>
        <v>0</v>
      </c>
      <c r="AT269" s="103"/>
      <c r="AU269" s="90" t="n">
        <f aca="false">AS269+AN269</f>
        <v>0</v>
      </c>
      <c r="AW269" s="90" t="n">
        <f aca="false">AI269+AF269+AC269</f>
        <v>0</v>
      </c>
      <c r="AX269" s="104"/>
    </row>
    <row r="270" customFormat="false" ht="12" hidden="false" customHeight="true" outlineLevel="0" collapsed="false">
      <c r="A270" s="94" t="n">
        <f aca="false">EDATE(A269,1)</f>
        <v>44743</v>
      </c>
      <c r="B270" s="95" t="n">
        <f aca="false">VLOOKUP(MONTH(A270),Volumes,3)</f>
        <v>10000</v>
      </c>
      <c r="C270" s="96"/>
      <c r="D270" s="97" t="n">
        <f aca="false">B270+C270</f>
        <v>10000</v>
      </c>
      <c r="E270" s="84" t="n">
        <f aca="false">IF(X270=0,0,IF(AND(X270=1,$H$3=1),D270*S270,IF($H$3=2,D270,"N/A")))</f>
        <v>0</v>
      </c>
      <c r="F270" s="84" t="n">
        <f aca="false">E270*W270</f>
        <v>0</v>
      </c>
      <c r="G270" s="32" t="n">
        <f aca="false">VLOOKUP($A270,Table,MATCH(G$4,Curves,0))</f>
        <v>4.0375</v>
      </c>
      <c r="H270" s="98" t="n">
        <f aca="false">G270</f>
        <v>4.0375</v>
      </c>
      <c r="I270" s="99" t="n">
        <f aca="false">H270</f>
        <v>4.0375</v>
      </c>
      <c r="J270" s="32" t="n">
        <f aca="false">VLOOKUP($A270,Table,MATCH(J$4,Curves,0))</f>
        <v>0</v>
      </c>
      <c r="K270" s="98" t="n">
        <f aca="false">J270</f>
        <v>0</v>
      </c>
      <c r="L270" s="99" t="n">
        <f aca="false">K270</f>
        <v>0</v>
      </c>
      <c r="M270" s="32" t="n">
        <f aca="false">VLOOKUP($A270,Table,MATCH(M$4,Curves,0))</f>
        <v>0</v>
      </c>
      <c r="N270" s="98" t="n">
        <f aca="false">VLOOKUP($A270,Table,MATCH(N$4,Curves,0))</f>
        <v>0.0225</v>
      </c>
      <c r="O270" s="99" t="n">
        <f aca="false">N270</f>
        <v>0.0225</v>
      </c>
      <c r="P270" s="100"/>
      <c r="Q270" s="99" t="n">
        <f aca="false">O270+L270+I270</f>
        <v>4.06</v>
      </c>
      <c r="R270" s="100"/>
      <c r="S270" s="35" t="n">
        <f aca="false">A271-A270</f>
        <v>31</v>
      </c>
      <c r="T270" s="101" t="n">
        <f aca="false">CHOOSE(F$3,A271+24,A270)</f>
        <v>44798</v>
      </c>
      <c r="U270" s="35" t="n">
        <f aca="false">T270-C$3</f>
        <v>8024</v>
      </c>
      <c r="V270" s="32" t="n">
        <f aca="false">VLOOKUP($A270,Table,MATCH(V$4,Curves,0))</f>
        <v>0.070859002456139</v>
      </c>
      <c r="W270" s="102" t="n">
        <f aca="false">1/(1+CHOOSE(F$3,(V271+($K$3/10000))/2,(V270+($K$3/10000))/2))^(2*U270/365.25)</f>
        <v>0.216595098447839</v>
      </c>
      <c r="X270" s="35" t="n">
        <f aca="false">IF(AND(mthbeg&lt;=A270,mthend&gt;=A270),1,0)</f>
        <v>0</v>
      </c>
      <c r="Y270" s="35" t="n">
        <f aca="false">S270*X270</f>
        <v>0</v>
      </c>
      <c r="AA270" s="89" t="n">
        <f aca="false">F270*G270</f>
        <v>0</v>
      </c>
      <c r="AB270" s="89" t="n">
        <f aca="false">$F270*H270</f>
        <v>0</v>
      </c>
      <c r="AC270" s="89" t="n">
        <f aca="false">$F270*I270</f>
        <v>0</v>
      </c>
      <c r="AD270" s="89" t="n">
        <f aca="false">$F270*J270</f>
        <v>0</v>
      </c>
      <c r="AE270" s="89" t="n">
        <f aca="false">$F270*K270</f>
        <v>0</v>
      </c>
      <c r="AF270" s="89" t="n">
        <f aca="false">$F270*L270</f>
        <v>0</v>
      </c>
      <c r="AG270" s="89" t="n">
        <f aca="false">$F270*M270</f>
        <v>0</v>
      </c>
      <c r="AH270" s="89" t="n">
        <f aca="false">$F270*N270</f>
        <v>0</v>
      </c>
      <c r="AI270" s="89" t="n">
        <f aca="false">F270*O270</f>
        <v>0</v>
      </c>
      <c r="AJ270" s="93"/>
      <c r="AK270" s="89" t="n">
        <f aca="false">CHOOSE($G$3,AB270-AC270,AC270-AB270)</f>
        <v>0</v>
      </c>
      <c r="AL270" s="89" t="n">
        <f aca="false">CHOOSE($G$3,AE270-AF270,AF270-AE270)</f>
        <v>0</v>
      </c>
      <c r="AM270" s="89" t="n">
        <f aca="false">CHOOSE($G$3,AH270-AI270,AI270-AH270)</f>
        <v>0</v>
      </c>
      <c r="AN270" s="103" t="n">
        <f aca="false">SUM(AK270:AM270)</f>
        <v>0</v>
      </c>
      <c r="AP270" s="89" t="n">
        <f aca="false">CHOOSE($G$3,AA270-AB270,AB270-AA270)</f>
        <v>0</v>
      </c>
      <c r="AQ270" s="89" t="n">
        <f aca="false">CHOOSE($G$3,AD270-AE270,AE270-AD270)</f>
        <v>0</v>
      </c>
      <c r="AR270" s="89" t="n">
        <f aca="false">CHOOSE($G$3,AG270-AH270,AH270-AG270)</f>
        <v>0</v>
      </c>
      <c r="AS270" s="103" t="n">
        <f aca="false">AP270+AQ270+AR270</f>
        <v>0</v>
      </c>
      <c r="AT270" s="103"/>
      <c r="AU270" s="90" t="n">
        <f aca="false">AS270+AN270</f>
        <v>0</v>
      </c>
      <c r="AW270" s="90" t="n">
        <f aca="false">AI270+AF270+AC270</f>
        <v>0</v>
      </c>
      <c r="AX270" s="104"/>
    </row>
    <row r="271" customFormat="false" ht="12" hidden="false" customHeight="true" outlineLevel="0" collapsed="false">
      <c r="A271" s="94" t="n">
        <f aca="false">EDATE(A270,1)</f>
        <v>44774</v>
      </c>
      <c r="B271" s="95" t="n">
        <f aca="false">VLOOKUP(MONTH(A271),Volumes,3)</f>
        <v>10000</v>
      </c>
      <c r="C271" s="96"/>
      <c r="D271" s="97" t="n">
        <f aca="false">B271+C271</f>
        <v>10000</v>
      </c>
      <c r="E271" s="84" t="n">
        <f aca="false">IF(X271=0,0,IF(AND(X271=1,$H$3=1),D271*S271,IF($H$3=2,D271,"N/A")))</f>
        <v>0</v>
      </c>
      <c r="F271" s="84" t="n">
        <f aca="false">E271*W271</f>
        <v>0</v>
      </c>
      <c r="G271" s="32" t="n">
        <f aca="false">VLOOKUP($A271,Table,MATCH(G$4,Curves,0))</f>
        <v>4.0375</v>
      </c>
      <c r="H271" s="98" t="n">
        <f aca="false">G271</f>
        <v>4.0375</v>
      </c>
      <c r="I271" s="99" t="n">
        <f aca="false">H271</f>
        <v>4.0375</v>
      </c>
      <c r="J271" s="32" t="n">
        <f aca="false">VLOOKUP($A271,Table,MATCH(J$4,Curves,0))</f>
        <v>0</v>
      </c>
      <c r="K271" s="98" t="n">
        <f aca="false">J271</f>
        <v>0</v>
      </c>
      <c r="L271" s="99" t="n">
        <f aca="false">K271</f>
        <v>0</v>
      </c>
      <c r="M271" s="32" t="n">
        <f aca="false">VLOOKUP($A271,Table,MATCH(M$4,Curves,0))</f>
        <v>0</v>
      </c>
      <c r="N271" s="98" t="n">
        <f aca="false">VLOOKUP($A271,Table,MATCH(N$4,Curves,0))</f>
        <v>0.0225</v>
      </c>
      <c r="O271" s="99" t="n">
        <f aca="false">N271</f>
        <v>0.0225</v>
      </c>
      <c r="P271" s="100"/>
      <c r="Q271" s="99" t="n">
        <f aca="false">O271+L271+I271</f>
        <v>4.06</v>
      </c>
      <c r="R271" s="100"/>
      <c r="S271" s="35" t="n">
        <f aca="false">A272-A271</f>
        <v>31</v>
      </c>
      <c r="T271" s="101" t="n">
        <f aca="false">CHOOSE(F$3,A272+24,A271)</f>
        <v>44829</v>
      </c>
      <c r="U271" s="35" t="n">
        <f aca="false">T271-C$3</f>
        <v>8055</v>
      </c>
      <c r="V271" s="32" t="n">
        <f aca="false">VLOOKUP($A271,Table,MATCH(V$4,Curves,0))</f>
        <v>0.070859002456139</v>
      </c>
      <c r="W271" s="102" t="n">
        <f aca="false">1/(1+CHOOSE(F$3,(V272+($K$3/10000))/2,(V271+($K$3/10000))/2))^(2*U271/365.25)</f>
        <v>0.215318805919757</v>
      </c>
      <c r="X271" s="35" t="n">
        <f aca="false">IF(AND(mthbeg&lt;=A271,mthend&gt;=A271),1,0)</f>
        <v>0</v>
      </c>
      <c r="Y271" s="35" t="n">
        <f aca="false">S271*X271</f>
        <v>0</v>
      </c>
      <c r="AA271" s="89" t="n">
        <f aca="false">F271*G271</f>
        <v>0</v>
      </c>
      <c r="AB271" s="89" t="n">
        <f aca="false">$F271*H271</f>
        <v>0</v>
      </c>
      <c r="AC271" s="89" t="n">
        <f aca="false">$F271*I271</f>
        <v>0</v>
      </c>
      <c r="AD271" s="89" t="n">
        <f aca="false">$F271*J271</f>
        <v>0</v>
      </c>
      <c r="AE271" s="89" t="n">
        <f aca="false">$F271*K271</f>
        <v>0</v>
      </c>
      <c r="AF271" s="89" t="n">
        <f aca="false">$F271*L271</f>
        <v>0</v>
      </c>
      <c r="AG271" s="89" t="n">
        <f aca="false">$F271*M271</f>
        <v>0</v>
      </c>
      <c r="AH271" s="89" t="n">
        <f aca="false">$F271*N271</f>
        <v>0</v>
      </c>
      <c r="AI271" s="89" t="n">
        <f aca="false">F271*O271</f>
        <v>0</v>
      </c>
      <c r="AJ271" s="93"/>
      <c r="AK271" s="89" t="n">
        <f aca="false">CHOOSE($G$3,AB271-AC271,AC271-AB271)</f>
        <v>0</v>
      </c>
      <c r="AL271" s="89" t="n">
        <f aca="false">CHOOSE($G$3,AE271-AF271,AF271-AE271)</f>
        <v>0</v>
      </c>
      <c r="AM271" s="89" t="n">
        <f aca="false">CHOOSE($G$3,AH271-AI271,AI271-AH271)</f>
        <v>0</v>
      </c>
      <c r="AN271" s="103" t="n">
        <f aca="false">SUM(AK271:AM271)</f>
        <v>0</v>
      </c>
      <c r="AP271" s="89" t="n">
        <f aca="false">CHOOSE($G$3,AA271-AB271,AB271-AA271)</f>
        <v>0</v>
      </c>
      <c r="AQ271" s="89" t="n">
        <f aca="false">CHOOSE($G$3,AD271-AE271,AE271-AD271)</f>
        <v>0</v>
      </c>
      <c r="AR271" s="89" t="n">
        <f aca="false">CHOOSE($G$3,AG271-AH271,AH271-AG271)</f>
        <v>0</v>
      </c>
      <c r="AS271" s="103" t="n">
        <f aca="false">AP271+AQ271+AR271</f>
        <v>0</v>
      </c>
      <c r="AT271" s="103"/>
      <c r="AU271" s="90" t="n">
        <f aca="false">AS271+AN271</f>
        <v>0</v>
      </c>
      <c r="AW271" s="90" t="n">
        <f aca="false">AI271+AF271+AC271</f>
        <v>0</v>
      </c>
      <c r="AX271" s="104"/>
    </row>
    <row r="272" customFormat="false" ht="12" hidden="false" customHeight="true" outlineLevel="0" collapsed="false">
      <c r="A272" s="94" t="n">
        <f aca="false">EDATE(A271,1)</f>
        <v>44805</v>
      </c>
      <c r="B272" s="95" t="n">
        <f aca="false">VLOOKUP(MONTH(A272),Volumes,3)</f>
        <v>10000</v>
      </c>
      <c r="C272" s="96"/>
      <c r="D272" s="97" t="n">
        <f aca="false">B272+C272</f>
        <v>10000</v>
      </c>
      <c r="E272" s="84" t="n">
        <f aca="false">IF(X272=0,0,IF(AND(X272=1,$H$3=1),D272*S272,IF($H$3=2,D272,"N/A")))</f>
        <v>0</v>
      </c>
      <c r="F272" s="84" t="n">
        <f aca="false">E272*W272</f>
        <v>0</v>
      </c>
      <c r="G272" s="32" t="n">
        <f aca="false">VLOOKUP($A272,Table,MATCH(G$4,Curves,0))</f>
        <v>4.0375</v>
      </c>
      <c r="H272" s="98" t="n">
        <f aca="false">G272</f>
        <v>4.0375</v>
      </c>
      <c r="I272" s="99" t="n">
        <f aca="false">H272</f>
        <v>4.0375</v>
      </c>
      <c r="J272" s="32" t="n">
        <f aca="false">VLOOKUP($A272,Table,MATCH(J$4,Curves,0))</f>
        <v>0</v>
      </c>
      <c r="K272" s="98" t="n">
        <f aca="false">J272</f>
        <v>0</v>
      </c>
      <c r="L272" s="99" t="n">
        <f aca="false">K272</f>
        <v>0</v>
      </c>
      <c r="M272" s="32" t="n">
        <f aca="false">VLOOKUP($A272,Table,MATCH(M$4,Curves,0))</f>
        <v>0</v>
      </c>
      <c r="N272" s="98" t="n">
        <f aca="false">VLOOKUP($A272,Table,MATCH(N$4,Curves,0))</f>
        <v>0.0225</v>
      </c>
      <c r="O272" s="99" t="n">
        <f aca="false">N272</f>
        <v>0.0225</v>
      </c>
      <c r="P272" s="100"/>
      <c r="Q272" s="99" t="n">
        <f aca="false">O272+L272+I272</f>
        <v>4.06</v>
      </c>
      <c r="R272" s="100"/>
      <c r="S272" s="35" t="n">
        <f aca="false">A273-A272</f>
        <v>30</v>
      </c>
      <c r="T272" s="101" t="n">
        <f aca="false">CHOOSE(F$3,A273+24,A272)</f>
        <v>44859</v>
      </c>
      <c r="U272" s="35" t="n">
        <f aca="false">T272-C$3</f>
        <v>8085</v>
      </c>
      <c r="V272" s="32" t="n">
        <f aca="false">VLOOKUP($A272,Table,MATCH(V$4,Curves,0))</f>
        <v>0.070859002456139</v>
      </c>
      <c r="W272" s="102" t="n">
        <f aca="false">1/(1+CHOOSE(F$3,(V273+($K$3/10000))/2,(V272+($K$3/10000))/2))^(2*U272/365.25)</f>
        <v>0.214090845174778</v>
      </c>
      <c r="X272" s="35" t="n">
        <f aca="false">IF(AND(mthbeg&lt;=A272,mthend&gt;=A272),1,0)</f>
        <v>0</v>
      </c>
      <c r="Y272" s="35" t="n">
        <f aca="false">S272*X272</f>
        <v>0</v>
      </c>
      <c r="AA272" s="89" t="n">
        <f aca="false">F272*G272</f>
        <v>0</v>
      </c>
      <c r="AB272" s="89" t="n">
        <f aca="false">$F272*H272</f>
        <v>0</v>
      </c>
      <c r="AC272" s="89" t="n">
        <f aca="false">$F272*I272</f>
        <v>0</v>
      </c>
      <c r="AD272" s="89" t="n">
        <f aca="false">$F272*J272</f>
        <v>0</v>
      </c>
      <c r="AE272" s="89" t="n">
        <f aca="false">$F272*K272</f>
        <v>0</v>
      </c>
      <c r="AF272" s="89" t="n">
        <f aca="false">$F272*L272</f>
        <v>0</v>
      </c>
      <c r="AG272" s="89" t="n">
        <f aca="false">$F272*M272</f>
        <v>0</v>
      </c>
      <c r="AH272" s="89" t="n">
        <f aca="false">$F272*N272</f>
        <v>0</v>
      </c>
      <c r="AI272" s="89" t="n">
        <f aca="false">F272*O272</f>
        <v>0</v>
      </c>
      <c r="AJ272" s="93"/>
      <c r="AK272" s="89" t="n">
        <f aca="false">CHOOSE($G$3,AB272-AC272,AC272-AB272)</f>
        <v>0</v>
      </c>
      <c r="AL272" s="89" t="n">
        <f aca="false">CHOOSE($G$3,AE272-AF272,AF272-AE272)</f>
        <v>0</v>
      </c>
      <c r="AM272" s="89" t="n">
        <f aca="false">CHOOSE($G$3,AH272-AI272,AI272-AH272)</f>
        <v>0</v>
      </c>
      <c r="AN272" s="103" t="n">
        <f aca="false">SUM(AK272:AM272)</f>
        <v>0</v>
      </c>
      <c r="AP272" s="89" t="n">
        <f aca="false">CHOOSE($G$3,AA272-AB272,AB272-AA272)</f>
        <v>0</v>
      </c>
      <c r="AQ272" s="89" t="n">
        <f aca="false">CHOOSE($G$3,AD272-AE272,AE272-AD272)</f>
        <v>0</v>
      </c>
      <c r="AR272" s="89" t="n">
        <f aca="false">CHOOSE($G$3,AG272-AH272,AH272-AG272)</f>
        <v>0</v>
      </c>
      <c r="AS272" s="103" t="n">
        <f aca="false">AP272+AQ272+AR272</f>
        <v>0</v>
      </c>
      <c r="AT272" s="103"/>
      <c r="AU272" s="90" t="n">
        <f aca="false">AS272+AN272</f>
        <v>0</v>
      </c>
      <c r="AW272" s="90" t="n">
        <f aca="false">AI272+AF272+AC272</f>
        <v>0</v>
      </c>
      <c r="AX272" s="104"/>
    </row>
    <row r="273" customFormat="false" ht="12" hidden="false" customHeight="true" outlineLevel="0" collapsed="false">
      <c r="A273" s="94" t="n">
        <f aca="false">EDATE(A272,1)</f>
        <v>44835</v>
      </c>
      <c r="B273" s="95" t="n">
        <f aca="false">VLOOKUP(MONTH(A273),Volumes,3)</f>
        <v>10000</v>
      </c>
      <c r="C273" s="96"/>
      <c r="D273" s="97" t="n">
        <f aca="false">B273+C273</f>
        <v>10000</v>
      </c>
      <c r="E273" s="84" t="n">
        <f aca="false">IF(X273=0,0,IF(AND(X273=1,$H$3=1),D273*S273,IF($H$3=2,D273,"N/A")))</f>
        <v>0</v>
      </c>
      <c r="F273" s="84" t="n">
        <f aca="false">E273*W273</f>
        <v>0</v>
      </c>
      <c r="G273" s="32" t="n">
        <f aca="false">VLOOKUP($A273,Table,MATCH(G$4,Curves,0))</f>
        <v>4.0375</v>
      </c>
      <c r="H273" s="98" t="n">
        <f aca="false">G273</f>
        <v>4.0375</v>
      </c>
      <c r="I273" s="99" t="n">
        <f aca="false">H273</f>
        <v>4.0375</v>
      </c>
      <c r="J273" s="32" t="n">
        <f aca="false">VLOOKUP($A273,Table,MATCH(J$4,Curves,0))</f>
        <v>0</v>
      </c>
      <c r="K273" s="98" t="n">
        <f aca="false">J273</f>
        <v>0</v>
      </c>
      <c r="L273" s="99" t="n">
        <f aca="false">K273</f>
        <v>0</v>
      </c>
      <c r="M273" s="32" t="n">
        <f aca="false">VLOOKUP($A273,Table,MATCH(M$4,Curves,0))</f>
        <v>0</v>
      </c>
      <c r="N273" s="98" t="n">
        <f aca="false">VLOOKUP($A273,Table,MATCH(N$4,Curves,0))</f>
        <v>0.0225</v>
      </c>
      <c r="O273" s="99" t="n">
        <f aca="false">N273</f>
        <v>0.0225</v>
      </c>
      <c r="P273" s="100"/>
      <c r="Q273" s="99" t="n">
        <f aca="false">O273+L273+I273</f>
        <v>4.06</v>
      </c>
      <c r="R273" s="100"/>
      <c r="S273" s="35" t="n">
        <f aca="false">A274-A273</f>
        <v>31</v>
      </c>
      <c r="T273" s="101" t="n">
        <f aca="false">CHOOSE(F$3,A274+24,A273)</f>
        <v>44890</v>
      </c>
      <c r="U273" s="35" t="n">
        <f aca="false">T273-C$3</f>
        <v>8116</v>
      </c>
      <c r="V273" s="32" t="n">
        <f aca="false">VLOOKUP($A273,Table,MATCH(V$4,Curves,0))</f>
        <v>0.070859002456139</v>
      </c>
      <c r="W273" s="102" t="n">
        <f aca="false">1/(1+CHOOSE(F$3,(V274+($K$3/10000))/2,(V273+($K$3/10000))/2))^(2*U273/365.25)</f>
        <v>0.212829309027443</v>
      </c>
      <c r="X273" s="35" t="n">
        <f aca="false">IF(AND(mthbeg&lt;=A273,mthend&gt;=A273),1,0)</f>
        <v>0</v>
      </c>
      <c r="Y273" s="35" t="n">
        <f aca="false">S273*X273</f>
        <v>0</v>
      </c>
      <c r="AA273" s="89" t="n">
        <f aca="false">F273*G273</f>
        <v>0</v>
      </c>
      <c r="AB273" s="89" t="n">
        <f aca="false">$F273*H273</f>
        <v>0</v>
      </c>
      <c r="AC273" s="89" t="n">
        <f aca="false">$F273*I273</f>
        <v>0</v>
      </c>
      <c r="AD273" s="89" t="n">
        <f aca="false">$F273*J273</f>
        <v>0</v>
      </c>
      <c r="AE273" s="89" t="n">
        <f aca="false">$F273*K273</f>
        <v>0</v>
      </c>
      <c r="AF273" s="89" t="n">
        <f aca="false">$F273*L273</f>
        <v>0</v>
      </c>
      <c r="AG273" s="89" t="n">
        <f aca="false">$F273*M273</f>
        <v>0</v>
      </c>
      <c r="AH273" s="89" t="n">
        <f aca="false">$F273*N273</f>
        <v>0</v>
      </c>
      <c r="AI273" s="89" t="n">
        <f aca="false">F273*O273</f>
        <v>0</v>
      </c>
      <c r="AJ273" s="93"/>
      <c r="AK273" s="89" t="n">
        <f aca="false">CHOOSE($G$3,AB273-AC273,AC273-AB273)</f>
        <v>0</v>
      </c>
      <c r="AL273" s="89" t="n">
        <f aca="false">CHOOSE($G$3,AE273-AF273,AF273-AE273)</f>
        <v>0</v>
      </c>
      <c r="AM273" s="89" t="n">
        <f aca="false">CHOOSE($G$3,AH273-AI273,AI273-AH273)</f>
        <v>0</v>
      </c>
      <c r="AN273" s="103" t="n">
        <f aca="false">SUM(AK273:AM273)</f>
        <v>0</v>
      </c>
      <c r="AP273" s="89" t="n">
        <f aca="false">CHOOSE($G$3,AA273-AB273,AB273-AA273)</f>
        <v>0</v>
      </c>
      <c r="AQ273" s="89" t="n">
        <f aca="false">CHOOSE($G$3,AD273-AE273,AE273-AD273)</f>
        <v>0</v>
      </c>
      <c r="AR273" s="89" t="n">
        <f aca="false">CHOOSE($G$3,AG273-AH273,AH273-AG273)</f>
        <v>0</v>
      </c>
      <c r="AS273" s="103" t="n">
        <f aca="false">AP273+AQ273+AR273</f>
        <v>0</v>
      </c>
      <c r="AT273" s="103"/>
      <c r="AU273" s="90" t="n">
        <f aca="false">AS273+AN273</f>
        <v>0</v>
      </c>
      <c r="AW273" s="90" t="n">
        <f aca="false">AI273+AF273+AC273</f>
        <v>0</v>
      </c>
      <c r="AX273" s="104"/>
    </row>
    <row r="274" customFormat="false" ht="12" hidden="false" customHeight="true" outlineLevel="0" collapsed="false">
      <c r="A274" s="94" t="n">
        <f aca="false">EDATE(A273,1)</f>
        <v>44866</v>
      </c>
      <c r="B274" s="95" t="n">
        <f aca="false">VLOOKUP(MONTH(A274),Volumes,3)</f>
        <v>10000</v>
      </c>
      <c r="C274" s="96"/>
      <c r="D274" s="97" t="n">
        <f aca="false">B274+C274</f>
        <v>10000</v>
      </c>
      <c r="E274" s="84" t="n">
        <f aca="false">IF(X274=0,0,IF(AND(X274=1,$H$3=1),D274*S274,IF($H$3=2,D274,"N/A")))</f>
        <v>0</v>
      </c>
      <c r="F274" s="84" t="n">
        <f aca="false">E274*W274</f>
        <v>0</v>
      </c>
      <c r="G274" s="32" t="n">
        <f aca="false">VLOOKUP($A274,Table,MATCH(G$4,Curves,0))</f>
        <v>4.0375</v>
      </c>
      <c r="H274" s="98" t="n">
        <f aca="false">G274</f>
        <v>4.0375</v>
      </c>
      <c r="I274" s="99" t="n">
        <f aca="false">H274</f>
        <v>4.0375</v>
      </c>
      <c r="J274" s="32" t="n">
        <f aca="false">VLOOKUP($A274,Table,MATCH(J$4,Curves,0))</f>
        <v>0</v>
      </c>
      <c r="K274" s="98" t="n">
        <f aca="false">J274</f>
        <v>0</v>
      </c>
      <c r="L274" s="99" t="n">
        <f aca="false">K274</f>
        <v>0</v>
      </c>
      <c r="M274" s="32" t="n">
        <f aca="false">VLOOKUP($A274,Table,MATCH(M$4,Curves,0))</f>
        <v>0</v>
      </c>
      <c r="N274" s="98" t="n">
        <f aca="false">VLOOKUP($A274,Table,MATCH(N$4,Curves,0))</f>
        <v>0.0225</v>
      </c>
      <c r="O274" s="99" t="n">
        <f aca="false">N274</f>
        <v>0.0225</v>
      </c>
      <c r="P274" s="100"/>
      <c r="Q274" s="99" t="n">
        <f aca="false">O274+L274+I274</f>
        <v>4.06</v>
      </c>
      <c r="R274" s="100"/>
      <c r="S274" s="35" t="n">
        <f aca="false">A275-A274</f>
        <v>30</v>
      </c>
      <c r="T274" s="101" t="n">
        <f aca="false">CHOOSE(F$3,A275+24,A274)</f>
        <v>44920</v>
      </c>
      <c r="U274" s="35" t="n">
        <f aca="false">T274-C$3</f>
        <v>8146</v>
      </c>
      <c r="V274" s="32" t="n">
        <f aca="false">VLOOKUP($A274,Table,MATCH(V$4,Curves,0))</f>
        <v>0.070859002456139</v>
      </c>
      <c r="W274" s="102" t="n">
        <f aca="false">1/(1+CHOOSE(F$3,(V275+($K$3/10000))/2,(V274+($K$3/10000))/2))^(2*U274/365.25)</f>
        <v>0.211615545855433</v>
      </c>
      <c r="X274" s="35" t="n">
        <f aca="false">IF(AND(mthbeg&lt;=A274,mthend&gt;=A274),1,0)</f>
        <v>0</v>
      </c>
      <c r="Y274" s="35" t="n">
        <f aca="false">S274*X274</f>
        <v>0</v>
      </c>
      <c r="AA274" s="89" t="n">
        <f aca="false">F274*G274</f>
        <v>0</v>
      </c>
      <c r="AB274" s="89" t="n">
        <f aca="false">$F274*H274</f>
        <v>0</v>
      </c>
      <c r="AC274" s="89" t="n">
        <f aca="false">$F274*I274</f>
        <v>0</v>
      </c>
      <c r="AD274" s="89" t="n">
        <f aca="false">$F274*J274</f>
        <v>0</v>
      </c>
      <c r="AE274" s="89" t="n">
        <f aca="false">$F274*K274</f>
        <v>0</v>
      </c>
      <c r="AF274" s="89" t="n">
        <f aca="false">$F274*L274</f>
        <v>0</v>
      </c>
      <c r="AG274" s="89" t="n">
        <f aca="false">$F274*M274</f>
        <v>0</v>
      </c>
      <c r="AH274" s="89" t="n">
        <f aca="false">$F274*N274</f>
        <v>0</v>
      </c>
      <c r="AI274" s="89" t="n">
        <f aca="false">F274*O274</f>
        <v>0</v>
      </c>
      <c r="AJ274" s="93"/>
      <c r="AK274" s="89" t="n">
        <f aca="false">CHOOSE($G$3,AB274-AC274,AC274-AB274)</f>
        <v>0</v>
      </c>
      <c r="AL274" s="89" t="n">
        <f aca="false">CHOOSE($G$3,AE274-AF274,AF274-AE274)</f>
        <v>0</v>
      </c>
      <c r="AM274" s="89" t="n">
        <f aca="false">CHOOSE($G$3,AH274-AI274,AI274-AH274)</f>
        <v>0</v>
      </c>
      <c r="AN274" s="103" t="n">
        <f aca="false">SUM(AK274:AM274)</f>
        <v>0</v>
      </c>
      <c r="AP274" s="89" t="n">
        <f aca="false">CHOOSE($G$3,AA274-AB274,AB274-AA274)</f>
        <v>0</v>
      </c>
      <c r="AQ274" s="89" t="n">
        <f aca="false">CHOOSE($G$3,AD274-AE274,AE274-AD274)</f>
        <v>0</v>
      </c>
      <c r="AR274" s="89" t="n">
        <f aca="false">CHOOSE($G$3,AG274-AH274,AH274-AG274)</f>
        <v>0</v>
      </c>
      <c r="AS274" s="103" t="n">
        <f aca="false">AP274+AQ274+AR274</f>
        <v>0</v>
      </c>
      <c r="AT274" s="103"/>
      <c r="AU274" s="90" t="n">
        <f aca="false">AS274+AN274</f>
        <v>0</v>
      </c>
      <c r="AW274" s="90" t="n">
        <f aca="false">AI274+AF274+AC274</f>
        <v>0</v>
      </c>
      <c r="AX274" s="104"/>
    </row>
    <row r="275" customFormat="false" ht="12" hidden="false" customHeight="true" outlineLevel="0" collapsed="false">
      <c r="A275" s="94" t="n">
        <f aca="false">EDATE(A274,1)</f>
        <v>44896</v>
      </c>
      <c r="B275" s="95" t="n">
        <f aca="false">VLOOKUP(MONTH(A275),Volumes,3)</f>
        <v>10000</v>
      </c>
      <c r="C275" s="96"/>
      <c r="D275" s="97" t="n">
        <f aca="false">B275+C275</f>
        <v>10000</v>
      </c>
      <c r="E275" s="84" t="n">
        <f aca="false">IF(X275=0,0,IF(AND(X275=1,$H$3=1),D275*S275,IF($H$3=2,D275,"N/A")))</f>
        <v>0</v>
      </c>
      <c r="F275" s="84" t="n">
        <f aca="false">E275*W275</f>
        <v>0</v>
      </c>
      <c r="G275" s="32" t="n">
        <f aca="false">VLOOKUP($A275,Table,MATCH(G$4,Curves,0))</f>
        <v>4.0375</v>
      </c>
      <c r="H275" s="98" t="n">
        <f aca="false">G275</f>
        <v>4.0375</v>
      </c>
      <c r="I275" s="99" t="n">
        <f aca="false">H275</f>
        <v>4.0375</v>
      </c>
      <c r="J275" s="32" t="n">
        <f aca="false">VLOOKUP($A275,Table,MATCH(J$4,Curves,0))</f>
        <v>0</v>
      </c>
      <c r="K275" s="98" t="n">
        <f aca="false">J275</f>
        <v>0</v>
      </c>
      <c r="L275" s="99" t="n">
        <f aca="false">K275</f>
        <v>0</v>
      </c>
      <c r="M275" s="32" t="n">
        <f aca="false">VLOOKUP($A275,Table,MATCH(M$4,Curves,0))</f>
        <v>0</v>
      </c>
      <c r="N275" s="98" t="n">
        <f aca="false">VLOOKUP($A275,Table,MATCH(N$4,Curves,0))</f>
        <v>0.0225</v>
      </c>
      <c r="O275" s="99" t="n">
        <f aca="false">N275</f>
        <v>0.0225</v>
      </c>
      <c r="P275" s="100"/>
      <c r="Q275" s="99" t="n">
        <f aca="false">O275+L275+I275</f>
        <v>4.06</v>
      </c>
      <c r="R275" s="100"/>
      <c r="S275" s="35" t="n">
        <f aca="false">A276-A275</f>
        <v>31</v>
      </c>
      <c r="T275" s="101" t="n">
        <f aca="false">CHOOSE(F$3,A276+24,A275)</f>
        <v>44951</v>
      </c>
      <c r="U275" s="35" t="n">
        <f aca="false">T275-C$3</f>
        <v>8177</v>
      </c>
      <c r="V275" s="32" t="n">
        <f aca="false">VLOOKUP($A275,Table,MATCH(V$4,Curves,0))</f>
        <v>0.070859002456139</v>
      </c>
      <c r="W275" s="102" t="n">
        <f aca="false">1/(1+CHOOSE(F$3,(V276+($K$3/10000))/2,(V275+($K$3/10000))/2))^(2*U275/365.25)</f>
        <v>0.210368595476884</v>
      </c>
      <c r="X275" s="35" t="n">
        <f aca="false">IF(AND(mthbeg&lt;=A275,mthend&gt;=A275),1,0)</f>
        <v>0</v>
      </c>
      <c r="Y275" s="35" t="n">
        <f aca="false">S275*X275</f>
        <v>0</v>
      </c>
      <c r="AA275" s="89" t="n">
        <f aca="false">F275*G275</f>
        <v>0</v>
      </c>
      <c r="AB275" s="89" t="n">
        <f aca="false">$F275*H275</f>
        <v>0</v>
      </c>
      <c r="AC275" s="89" t="n">
        <f aca="false">$F275*I275</f>
        <v>0</v>
      </c>
      <c r="AD275" s="89" t="n">
        <f aca="false">$F275*J275</f>
        <v>0</v>
      </c>
      <c r="AE275" s="89" t="n">
        <f aca="false">$F275*K275</f>
        <v>0</v>
      </c>
      <c r="AF275" s="89" t="n">
        <f aca="false">$F275*L275</f>
        <v>0</v>
      </c>
      <c r="AG275" s="89" t="n">
        <f aca="false">$F275*M275</f>
        <v>0</v>
      </c>
      <c r="AH275" s="89" t="n">
        <f aca="false">$F275*N275</f>
        <v>0</v>
      </c>
      <c r="AI275" s="89" t="n">
        <f aca="false">F275*O275</f>
        <v>0</v>
      </c>
      <c r="AJ275" s="93"/>
      <c r="AK275" s="89" t="n">
        <f aca="false">CHOOSE($G$3,AB275-AC275,AC275-AB275)</f>
        <v>0</v>
      </c>
      <c r="AL275" s="89" t="n">
        <f aca="false">CHOOSE($G$3,AE275-AF275,AF275-AE275)</f>
        <v>0</v>
      </c>
      <c r="AM275" s="89" t="n">
        <f aca="false">CHOOSE($G$3,AH275-AI275,AI275-AH275)</f>
        <v>0</v>
      </c>
      <c r="AN275" s="103" t="n">
        <f aca="false">SUM(AK275:AM275)</f>
        <v>0</v>
      </c>
      <c r="AP275" s="89" t="n">
        <f aca="false">CHOOSE($G$3,AA275-AB275,AB275-AA275)</f>
        <v>0</v>
      </c>
      <c r="AQ275" s="89" t="n">
        <f aca="false">CHOOSE($G$3,AD275-AE275,AE275-AD275)</f>
        <v>0</v>
      </c>
      <c r="AR275" s="89" t="n">
        <f aca="false">CHOOSE($G$3,AG275-AH275,AH275-AG275)</f>
        <v>0</v>
      </c>
      <c r="AS275" s="103" t="n">
        <f aca="false">AP275+AQ275+AR275</f>
        <v>0</v>
      </c>
      <c r="AT275" s="103"/>
      <c r="AU275" s="90" t="n">
        <f aca="false">AS275+AN275</f>
        <v>0</v>
      </c>
      <c r="AW275" s="90" t="n">
        <f aca="false">AI275+AF275+AC275</f>
        <v>0</v>
      </c>
      <c r="AX275" s="104"/>
    </row>
    <row r="276" customFormat="false" ht="12" hidden="false" customHeight="true" outlineLevel="0" collapsed="false">
      <c r="A276" s="94" t="n">
        <f aca="false">EDATE(A275,1)</f>
        <v>44927</v>
      </c>
      <c r="B276" s="95" t="n">
        <f aca="false">VLOOKUP(MONTH(A276),Volumes,3)</f>
        <v>10000</v>
      </c>
      <c r="C276" s="96"/>
      <c r="D276" s="97" t="n">
        <f aca="false">B276+C276</f>
        <v>10000</v>
      </c>
      <c r="E276" s="84" t="n">
        <f aca="false">IF(X276=0,0,IF(AND(X276=1,$H$3=1),D276*S276,IF($H$3=2,D276,"N/A")))</f>
        <v>0</v>
      </c>
      <c r="F276" s="84" t="n">
        <f aca="false">E276*W276</f>
        <v>0</v>
      </c>
      <c r="G276" s="32" t="n">
        <f aca="false">VLOOKUP($A276,Table,MATCH(G$4,Curves,0))</f>
        <v>4.0375</v>
      </c>
      <c r="H276" s="98" t="n">
        <f aca="false">G276</f>
        <v>4.0375</v>
      </c>
      <c r="I276" s="99" t="n">
        <f aca="false">H276</f>
        <v>4.0375</v>
      </c>
      <c r="J276" s="32" t="n">
        <f aca="false">VLOOKUP($A276,Table,MATCH(J$4,Curves,0))</f>
        <v>0</v>
      </c>
      <c r="K276" s="98" t="n">
        <f aca="false">J276</f>
        <v>0</v>
      </c>
      <c r="L276" s="99" t="n">
        <f aca="false">K276</f>
        <v>0</v>
      </c>
      <c r="M276" s="32" t="n">
        <f aca="false">VLOOKUP($A276,Table,MATCH(M$4,Curves,0))</f>
        <v>0</v>
      </c>
      <c r="N276" s="98" t="n">
        <f aca="false">VLOOKUP($A276,Table,MATCH(N$4,Curves,0))</f>
        <v>0.0225</v>
      </c>
      <c r="O276" s="99" t="n">
        <f aca="false">N276</f>
        <v>0.0225</v>
      </c>
      <c r="P276" s="100"/>
      <c r="Q276" s="99" t="n">
        <f aca="false">O276+L276+I276</f>
        <v>4.06</v>
      </c>
      <c r="R276" s="100"/>
      <c r="S276" s="35" t="n">
        <f aca="false">A277-A276</f>
        <v>31</v>
      </c>
      <c r="T276" s="101" t="n">
        <f aca="false">CHOOSE(F$3,A277+24,A276)</f>
        <v>44982</v>
      </c>
      <c r="U276" s="35" t="n">
        <f aca="false">T276-C$3</f>
        <v>8208</v>
      </c>
      <c r="V276" s="32" t="n">
        <f aca="false">VLOOKUP($A276,Table,MATCH(V$4,Curves,0))</f>
        <v>0.070859002456139</v>
      </c>
      <c r="W276" s="102" t="n">
        <f aca="false">1/(1+CHOOSE(F$3,(V277+($K$3/10000))/2,(V276+($K$3/10000))/2))^(2*U276/365.25)</f>
        <v>0.209128992787467</v>
      </c>
      <c r="X276" s="35" t="n">
        <f aca="false">IF(AND(mthbeg&lt;=A276,mthend&gt;=A276),1,0)</f>
        <v>0</v>
      </c>
      <c r="Y276" s="35" t="n">
        <f aca="false">S276*X276</f>
        <v>0</v>
      </c>
      <c r="AA276" s="89" t="n">
        <f aca="false">F276*G276</f>
        <v>0</v>
      </c>
      <c r="AB276" s="89" t="n">
        <f aca="false">$F276*H276</f>
        <v>0</v>
      </c>
      <c r="AC276" s="89" t="n">
        <f aca="false">$F276*I276</f>
        <v>0</v>
      </c>
      <c r="AD276" s="89" t="n">
        <f aca="false">$F276*J276</f>
        <v>0</v>
      </c>
      <c r="AE276" s="89" t="n">
        <f aca="false">$F276*K276</f>
        <v>0</v>
      </c>
      <c r="AF276" s="89" t="n">
        <f aca="false">$F276*L276</f>
        <v>0</v>
      </c>
      <c r="AG276" s="89" t="n">
        <f aca="false">$F276*M276</f>
        <v>0</v>
      </c>
      <c r="AH276" s="89" t="n">
        <f aca="false">$F276*N276</f>
        <v>0</v>
      </c>
      <c r="AI276" s="89" t="n">
        <f aca="false">F276*O276</f>
        <v>0</v>
      </c>
      <c r="AJ276" s="93"/>
      <c r="AK276" s="89" t="n">
        <f aca="false">CHOOSE($G$3,AB276-AC276,AC276-AB276)</f>
        <v>0</v>
      </c>
      <c r="AL276" s="89" t="n">
        <f aca="false">CHOOSE($G$3,AE276-AF276,AF276-AE276)</f>
        <v>0</v>
      </c>
      <c r="AM276" s="89" t="n">
        <f aca="false">CHOOSE($G$3,AH276-AI276,AI276-AH276)</f>
        <v>0</v>
      </c>
      <c r="AN276" s="103" t="n">
        <f aca="false">SUM(AK276:AM276)</f>
        <v>0</v>
      </c>
      <c r="AP276" s="89" t="n">
        <f aca="false">CHOOSE($G$3,AA276-AB276,AB276-AA276)</f>
        <v>0</v>
      </c>
      <c r="AQ276" s="89" t="n">
        <f aca="false">CHOOSE($G$3,AD276-AE276,AE276-AD276)</f>
        <v>0</v>
      </c>
      <c r="AR276" s="89" t="n">
        <f aca="false">CHOOSE($G$3,AG276-AH276,AH276-AG276)</f>
        <v>0</v>
      </c>
      <c r="AS276" s="103" t="n">
        <f aca="false">AP276+AQ276+AR276</f>
        <v>0</v>
      </c>
      <c r="AT276" s="103"/>
      <c r="AU276" s="90" t="n">
        <f aca="false">AS276+AN276</f>
        <v>0</v>
      </c>
      <c r="AW276" s="90" t="n">
        <f aca="false">AI276+AF276+AC276</f>
        <v>0</v>
      </c>
      <c r="AX276" s="104"/>
    </row>
    <row r="277" customFormat="false" ht="12" hidden="false" customHeight="true" outlineLevel="0" collapsed="false">
      <c r="A277" s="94" t="n">
        <f aca="false">EDATE(A276,1)</f>
        <v>44958</v>
      </c>
      <c r="B277" s="95" t="n">
        <f aca="false">VLOOKUP(MONTH(A277),Volumes,3)</f>
        <v>10000</v>
      </c>
      <c r="C277" s="96"/>
      <c r="D277" s="97" t="n">
        <f aca="false">B277+C277</f>
        <v>10000</v>
      </c>
      <c r="E277" s="84" t="n">
        <f aca="false">IF(X277=0,0,IF(AND(X277=1,$H$3=1),D277*S277,IF($H$3=2,D277,"N/A")))</f>
        <v>0</v>
      </c>
      <c r="F277" s="84" t="n">
        <f aca="false">E277*W277</f>
        <v>0</v>
      </c>
      <c r="G277" s="32" t="n">
        <f aca="false">VLOOKUP($A277,Table,MATCH(G$4,Curves,0))</f>
        <v>4.0375</v>
      </c>
      <c r="H277" s="98" t="n">
        <f aca="false">G277</f>
        <v>4.0375</v>
      </c>
      <c r="I277" s="99" t="n">
        <f aca="false">H277</f>
        <v>4.0375</v>
      </c>
      <c r="J277" s="32" t="n">
        <f aca="false">VLOOKUP($A277,Table,MATCH(J$4,Curves,0))</f>
        <v>0</v>
      </c>
      <c r="K277" s="98" t="n">
        <f aca="false">J277</f>
        <v>0</v>
      </c>
      <c r="L277" s="99" t="n">
        <f aca="false">K277</f>
        <v>0</v>
      </c>
      <c r="M277" s="32" t="n">
        <f aca="false">VLOOKUP($A277,Table,MATCH(M$4,Curves,0))</f>
        <v>0</v>
      </c>
      <c r="N277" s="98" t="n">
        <f aca="false">VLOOKUP($A277,Table,MATCH(N$4,Curves,0))</f>
        <v>0.0225</v>
      </c>
      <c r="O277" s="99" t="n">
        <f aca="false">N277</f>
        <v>0.0225</v>
      </c>
      <c r="P277" s="100"/>
      <c r="Q277" s="99" t="n">
        <f aca="false">O277+L277+I277</f>
        <v>4.06</v>
      </c>
      <c r="R277" s="100"/>
      <c r="S277" s="35" t="n">
        <f aca="false">A278-A277</f>
        <v>28</v>
      </c>
      <c r="T277" s="101" t="n">
        <f aca="false">CHOOSE(F$3,A278+24,A277)</f>
        <v>45010</v>
      </c>
      <c r="U277" s="35" t="n">
        <f aca="false">T277-C$3</f>
        <v>8236</v>
      </c>
      <c r="V277" s="32" t="n">
        <f aca="false">VLOOKUP($A277,Table,MATCH(V$4,Curves,0))</f>
        <v>0.070859002456139</v>
      </c>
      <c r="W277" s="102" t="n">
        <f aca="false">1/(1+CHOOSE(F$3,(V278+($K$3/10000))/2,(V277+($K$3/10000))/2))^(2*U277/365.25)</f>
        <v>0.208015631125277</v>
      </c>
      <c r="X277" s="35" t="n">
        <f aca="false">IF(AND(mthbeg&lt;=A277,mthend&gt;=A277),1,0)</f>
        <v>0</v>
      </c>
      <c r="Y277" s="35" t="n">
        <f aca="false">S277*X277</f>
        <v>0</v>
      </c>
      <c r="AA277" s="89" t="n">
        <f aca="false">F277*G277</f>
        <v>0</v>
      </c>
      <c r="AB277" s="89" t="n">
        <f aca="false">$F277*H277</f>
        <v>0</v>
      </c>
      <c r="AC277" s="89" t="n">
        <f aca="false">$F277*I277</f>
        <v>0</v>
      </c>
      <c r="AD277" s="89" t="n">
        <f aca="false">$F277*J277</f>
        <v>0</v>
      </c>
      <c r="AE277" s="89" t="n">
        <f aca="false">$F277*K277</f>
        <v>0</v>
      </c>
      <c r="AF277" s="89" t="n">
        <f aca="false">$F277*L277</f>
        <v>0</v>
      </c>
      <c r="AG277" s="89" t="n">
        <f aca="false">$F277*M277</f>
        <v>0</v>
      </c>
      <c r="AH277" s="89" t="n">
        <f aca="false">$F277*N277</f>
        <v>0</v>
      </c>
      <c r="AI277" s="89" t="n">
        <f aca="false">F277*O277</f>
        <v>0</v>
      </c>
      <c r="AJ277" s="93"/>
      <c r="AK277" s="89" t="n">
        <f aca="false">CHOOSE($G$3,AB277-AC277,AC277-AB277)</f>
        <v>0</v>
      </c>
      <c r="AL277" s="89" t="n">
        <f aca="false">CHOOSE($G$3,AE277-AF277,AF277-AE277)</f>
        <v>0</v>
      </c>
      <c r="AM277" s="89" t="n">
        <f aca="false">CHOOSE($G$3,AH277-AI277,AI277-AH277)</f>
        <v>0</v>
      </c>
      <c r="AN277" s="103" t="n">
        <f aca="false">SUM(AK277:AM277)</f>
        <v>0</v>
      </c>
      <c r="AP277" s="89" t="n">
        <f aca="false">CHOOSE($G$3,AA277-AB277,AB277-AA277)</f>
        <v>0</v>
      </c>
      <c r="AQ277" s="89" t="n">
        <f aca="false">CHOOSE($G$3,AD277-AE277,AE277-AD277)</f>
        <v>0</v>
      </c>
      <c r="AR277" s="89" t="n">
        <f aca="false">CHOOSE($G$3,AG277-AH277,AH277-AG277)</f>
        <v>0</v>
      </c>
      <c r="AS277" s="103" t="n">
        <f aca="false">AP277+AQ277+AR277</f>
        <v>0</v>
      </c>
      <c r="AT277" s="103"/>
      <c r="AU277" s="90" t="n">
        <f aca="false">AS277+AN277</f>
        <v>0</v>
      </c>
      <c r="AW277" s="90" t="n">
        <f aca="false">AI277+AF277+AC277</f>
        <v>0</v>
      </c>
      <c r="AX277" s="104"/>
    </row>
    <row r="278" customFormat="false" ht="12" hidden="false" customHeight="true" outlineLevel="0" collapsed="false">
      <c r="A278" s="94" t="n">
        <f aca="false">EDATE(A277,1)</f>
        <v>44986</v>
      </c>
      <c r="B278" s="95" t="n">
        <f aca="false">VLOOKUP(MONTH(A278),Volumes,3)</f>
        <v>10000</v>
      </c>
      <c r="C278" s="96"/>
      <c r="D278" s="97" t="n">
        <f aca="false">B278+C278</f>
        <v>10000</v>
      </c>
      <c r="E278" s="84" t="n">
        <f aca="false">IF(X278=0,0,IF(AND(X278=1,$H$3=1),D278*S278,IF($H$3=2,D278,"N/A")))</f>
        <v>0</v>
      </c>
      <c r="F278" s="84" t="n">
        <f aca="false">E278*W278</f>
        <v>0</v>
      </c>
      <c r="G278" s="32" t="n">
        <f aca="false">VLOOKUP($A278,Table,MATCH(G$4,Curves,0))</f>
        <v>4.0375</v>
      </c>
      <c r="H278" s="98" t="n">
        <f aca="false">G278</f>
        <v>4.0375</v>
      </c>
      <c r="I278" s="99" t="n">
        <f aca="false">H278</f>
        <v>4.0375</v>
      </c>
      <c r="J278" s="32" t="n">
        <f aca="false">VLOOKUP($A278,Table,MATCH(J$4,Curves,0))</f>
        <v>0</v>
      </c>
      <c r="K278" s="98" t="n">
        <f aca="false">J278</f>
        <v>0</v>
      </c>
      <c r="L278" s="99" t="n">
        <f aca="false">K278</f>
        <v>0</v>
      </c>
      <c r="M278" s="32" t="n">
        <f aca="false">VLOOKUP($A278,Table,MATCH(M$4,Curves,0))</f>
        <v>0</v>
      </c>
      <c r="N278" s="98" t="n">
        <f aca="false">VLOOKUP($A278,Table,MATCH(N$4,Curves,0))</f>
        <v>0.0225</v>
      </c>
      <c r="O278" s="99" t="n">
        <f aca="false">N278</f>
        <v>0.0225</v>
      </c>
      <c r="P278" s="100"/>
      <c r="Q278" s="99" t="n">
        <f aca="false">O278+L278+I278</f>
        <v>4.06</v>
      </c>
      <c r="R278" s="100"/>
      <c r="S278" s="35" t="n">
        <f aca="false">A279-A278</f>
        <v>31</v>
      </c>
      <c r="T278" s="101" t="n">
        <f aca="false">CHOOSE(F$3,A279+24,A278)</f>
        <v>45041</v>
      </c>
      <c r="U278" s="35" t="n">
        <f aca="false">T278-C$3</f>
        <v>8267</v>
      </c>
      <c r="V278" s="32" t="n">
        <f aca="false">VLOOKUP($A278,Table,MATCH(V$4,Curves,0))</f>
        <v>0.070859002456139</v>
      </c>
      <c r="W278" s="102" t="n">
        <f aca="false">1/(1+CHOOSE(F$3,(V279+($K$3/10000))/2,(V278+($K$3/10000))/2))^(2*U278/365.25)</f>
        <v>0.206789893342511</v>
      </c>
      <c r="X278" s="35" t="n">
        <f aca="false">IF(AND(mthbeg&lt;=A278,mthend&gt;=A278),1,0)</f>
        <v>0</v>
      </c>
      <c r="Y278" s="35" t="n">
        <f aca="false">S278*X278</f>
        <v>0</v>
      </c>
      <c r="AA278" s="89" t="n">
        <f aca="false">F278*G278</f>
        <v>0</v>
      </c>
      <c r="AB278" s="89" t="n">
        <f aca="false">$F278*H278</f>
        <v>0</v>
      </c>
      <c r="AC278" s="89" t="n">
        <f aca="false">$F278*I278</f>
        <v>0</v>
      </c>
      <c r="AD278" s="89" t="n">
        <f aca="false">$F278*J278</f>
        <v>0</v>
      </c>
      <c r="AE278" s="89" t="n">
        <f aca="false">$F278*K278</f>
        <v>0</v>
      </c>
      <c r="AF278" s="89" t="n">
        <f aca="false">$F278*L278</f>
        <v>0</v>
      </c>
      <c r="AG278" s="89" t="n">
        <f aca="false">$F278*M278</f>
        <v>0</v>
      </c>
      <c r="AH278" s="89" t="n">
        <f aca="false">$F278*N278</f>
        <v>0</v>
      </c>
      <c r="AI278" s="89" t="n">
        <f aca="false">F278*O278</f>
        <v>0</v>
      </c>
      <c r="AJ278" s="93"/>
      <c r="AK278" s="89" t="n">
        <f aca="false">CHOOSE($G$3,AB278-AC278,AC278-AB278)</f>
        <v>0</v>
      </c>
      <c r="AL278" s="89" t="n">
        <f aca="false">CHOOSE($G$3,AE278-AF278,AF278-AE278)</f>
        <v>0</v>
      </c>
      <c r="AM278" s="89" t="n">
        <f aca="false">CHOOSE($G$3,AH278-AI278,AI278-AH278)</f>
        <v>0</v>
      </c>
      <c r="AN278" s="103" t="n">
        <f aca="false">SUM(AK278:AM278)</f>
        <v>0</v>
      </c>
      <c r="AP278" s="89" t="n">
        <f aca="false">CHOOSE($G$3,AA278-AB278,AB278-AA278)</f>
        <v>0</v>
      </c>
      <c r="AQ278" s="89" t="n">
        <f aca="false">CHOOSE($G$3,AD278-AE278,AE278-AD278)</f>
        <v>0</v>
      </c>
      <c r="AR278" s="89" t="n">
        <f aca="false">CHOOSE($G$3,AG278-AH278,AH278-AG278)</f>
        <v>0</v>
      </c>
      <c r="AS278" s="103" t="n">
        <f aca="false">AP278+AQ278+AR278</f>
        <v>0</v>
      </c>
      <c r="AT278" s="103"/>
      <c r="AU278" s="90" t="n">
        <f aca="false">AS278+AN278</f>
        <v>0</v>
      </c>
      <c r="AW278" s="90" t="n">
        <f aca="false">AI278+AF278+AC278</f>
        <v>0</v>
      </c>
      <c r="AX278" s="104"/>
    </row>
    <row r="279" customFormat="false" ht="12" hidden="false" customHeight="true" outlineLevel="0" collapsed="false">
      <c r="A279" s="94" t="n">
        <f aca="false">EDATE(A278,1)</f>
        <v>45017</v>
      </c>
      <c r="B279" s="95" t="n">
        <f aca="false">VLOOKUP(MONTH(A279),Volumes,3)</f>
        <v>10000</v>
      </c>
      <c r="C279" s="96"/>
      <c r="D279" s="97" t="n">
        <f aca="false">B279+C279</f>
        <v>10000</v>
      </c>
      <c r="E279" s="84" t="n">
        <f aca="false">IF(X279=0,0,IF(AND(X279=1,$H$3=1),D279*S279,IF($H$3=2,D279,"N/A")))</f>
        <v>0</v>
      </c>
      <c r="F279" s="84" t="n">
        <f aca="false">E279*W279</f>
        <v>0</v>
      </c>
      <c r="G279" s="32" t="n">
        <f aca="false">VLOOKUP($A279,Table,MATCH(G$4,Curves,0))</f>
        <v>4.0375</v>
      </c>
      <c r="H279" s="98" t="n">
        <f aca="false">G279</f>
        <v>4.0375</v>
      </c>
      <c r="I279" s="99" t="n">
        <f aca="false">H279</f>
        <v>4.0375</v>
      </c>
      <c r="J279" s="32" t="n">
        <f aca="false">VLOOKUP($A279,Table,MATCH(J$4,Curves,0))</f>
        <v>0</v>
      </c>
      <c r="K279" s="98" t="n">
        <f aca="false">J279</f>
        <v>0</v>
      </c>
      <c r="L279" s="99" t="n">
        <f aca="false">K279</f>
        <v>0</v>
      </c>
      <c r="M279" s="32" t="n">
        <f aca="false">VLOOKUP($A279,Table,MATCH(M$4,Curves,0))</f>
        <v>0</v>
      </c>
      <c r="N279" s="98" t="n">
        <f aca="false">VLOOKUP($A279,Table,MATCH(N$4,Curves,0))</f>
        <v>0.0225</v>
      </c>
      <c r="O279" s="99" t="n">
        <f aca="false">N279</f>
        <v>0.0225</v>
      </c>
      <c r="P279" s="100"/>
      <c r="Q279" s="99" t="n">
        <f aca="false">O279+L279+I279</f>
        <v>4.06</v>
      </c>
      <c r="R279" s="100"/>
      <c r="S279" s="35" t="n">
        <f aca="false">A280-A279</f>
        <v>30</v>
      </c>
      <c r="T279" s="101" t="n">
        <f aca="false">CHOOSE(F$3,A280+24,A279)</f>
        <v>45071</v>
      </c>
      <c r="U279" s="35" t="n">
        <f aca="false">T279-C$3</f>
        <v>8297</v>
      </c>
      <c r="V279" s="32" t="n">
        <f aca="false">VLOOKUP($A279,Table,MATCH(V$4,Curves,0))</f>
        <v>0.070859002456139</v>
      </c>
      <c r="W279" s="102" t="n">
        <f aca="false">1/(1+CHOOSE(F$3,(V280+($K$3/10000))/2,(V279+($K$3/10000))/2))^(2*U279/365.25)</f>
        <v>0.205610572890689</v>
      </c>
      <c r="X279" s="35" t="n">
        <f aca="false">IF(AND(mthbeg&lt;=A279,mthend&gt;=A279),1,0)</f>
        <v>0</v>
      </c>
      <c r="Y279" s="35" t="n">
        <f aca="false">S279*X279</f>
        <v>0</v>
      </c>
      <c r="AA279" s="89" t="n">
        <f aca="false">F279*G279</f>
        <v>0</v>
      </c>
      <c r="AB279" s="89" t="n">
        <f aca="false">$F279*H279</f>
        <v>0</v>
      </c>
      <c r="AC279" s="89" t="n">
        <f aca="false">$F279*I279</f>
        <v>0</v>
      </c>
      <c r="AD279" s="89" t="n">
        <f aca="false">$F279*J279</f>
        <v>0</v>
      </c>
      <c r="AE279" s="89" t="n">
        <f aca="false">$F279*K279</f>
        <v>0</v>
      </c>
      <c r="AF279" s="89" t="n">
        <f aca="false">$F279*L279</f>
        <v>0</v>
      </c>
      <c r="AG279" s="89" t="n">
        <f aca="false">$F279*M279</f>
        <v>0</v>
      </c>
      <c r="AH279" s="89" t="n">
        <f aca="false">$F279*N279</f>
        <v>0</v>
      </c>
      <c r="AI279" s="89" t="n">
        <f aca="false">F279*O279</f>
        <v>0</v>
      </c>
      <c r="AJ279" s="93"/>
      <c r="AK279" s="89" t="n">
        <f aca="false">CHOOSE($G$3,AB279-AC279,AC279-AB279)</f>
        <v>0</v>
      </c>
      <c r="AL279" s="89" t="n">
        <f aca="false">CHOOSE($G$3,AE279-AF279,AF279-AE279)</f>
        <v>0</v>
      </c>
      <c r="AM279" s="89" t="n">
        <f aca="false">CHOOSE($G$3,AH279-AI279,AI279-AH279)</f>
        <v>0</v>
      </c>
      <c r="AN279" s="103" t="n">
        <f aca="false">SUM(AK279:AM279)</f>
        <v>0</v>
      </c>
      <c r="AP279" s="89" t="n">
        <f aca="false">CHOOSE($G$3,AA279-AB279,AB279-AA279)</f>
        <v>0</v>
      </c>
      <c r="AQ279" s="89" t="n">
        <f aca="false">CHOOSE($G$3,AD279-AE279,AE279-AD279)</f>
        <v>0</v>
      </c>
      <c r="AR279" s="89" t="n">
        <f aca="false">CHOOSE($G$3,AG279-AH279,AH279-AG279)</f>
        <v>0</v>
      </c>
      <c r="AS279" s="103" t="n">
        <f aca="false">AP279+AQ279+AR279</f>
        <v>0</v>
      </c>
      <c r="AT279" s="103"/>
      <c r="AU279" s="90" t="n">
        <f aca="false">AS279+AN279</f>
        <v>0</v>
      </c>
      <c r="AW279" s="90" t="n">
        <f aca="false">AI279+AF279+AC279</f>
        <v>0</v>
      </c>
      <c r="AX279" s="104"/>
    </row>
    <row r="280" customFormat="false" ht="12" hidden="false" customHeight="true" outlineLevel="0" collapsed="false">
      <c r="A280" s="94" t="n">
        <f aca="false">EDATE(A279,1)</f>
        <v>45047</v>
      </c>
      <c r="B280" s="95" t="n">
        <f aca="false">VLOOKUP(MONTH(A280),Volumes,3)</f>
        <v>10000</v>
      </c>
      <c r="C280" s="96"/>
      <c r="D280" s="97" t="n">
        <f aca="false">B280+C280</f>
        <v>10000</v>
      </c>
      <c r="E280" s="84" t="n">
        <f aca="false">IF(X280=0,0,IF(AND(X280=1,$H$3=1),D280*S280,IF($H$3=2,D280,"N/A")))</f>
        <v>0</v>
      </c>
      <c r="F280" s="84" t="n">
        <f aca="false">E280*W280</f>
        <v>0</v>
      </c>
      <c r="G280" s="32" t="n">
        <f aca="false">VLOOKUP($A280,Table,MATCH(G$4,Curves,0))</f>
        <v>4.0375</v>
      </c>
      <c r="H280" s="98" t="n">
        <f aca="false">G280</f>
        <v>4.0375</v>
      </c>
      <c r="I280" s="99" t="n">
        <f aca="false">H280</f>
        <v>4.0375</v>
      </c>
      <c r="J280" s="32" t="n">
        <f aca="false">VLOOKUP($A280,Table,MATCH(J$4,Curves,0))</f>
        <v>0</v>
      </c>
      <c r="K280" s="98" t="n">
        <f aca="false">J280</f>
        <v>0</v>
      </c>
      <c r="L280" s="99" t="n">
        <f aca="false">K280</f>
        <v>0</v>
      </c>
      <c r="M280" s="32" t="n">
        <f aca="false">VLOOKUP($A280,Table,MATCH(M$4,Curves,0))</f>
        <v>0</v>
      </c>
      <c r="N280" s="98" t="n">
        <f aca="false">VLOOKUP($A280,Table,MATCH(N$4,Curves,0))</f>
        <v>0.0225</v>
      </c>
      <c r="O280" s="99" t="n">
        <f aca="false">N280</f>
        <v>0.0225</v>
      </c>
      <c r="P280" s="100"/>
      <c r="Q280" s="99" t="n">
        <f aca="false">O280+L280+I280</f>
        <v>4.06</v>
      </c>
      <c r="R280" s="100"/>
      <c r="S280" s="35" t="n">
        <f aca="false">A281-A280</f>
        <v>31</v>
      </c>
      <c r="T280" s="101" t="n">
        <f aca="false">CHOOSE(F$3,A281+24,A280)</f>
        <v>45102</v>
      </c>
      <c r="U280" s="35" t="n">
        <f aca="false">T280-C$3</f>
        <v>8328</v>
      </c>
      <c r="V280" s="32" t="n">
        <f aca="false">VLOOKUP($A280,Table,MATCH(V$4,Curves,0))</f>
        <v>0.070859002456139</v>
      </c>
      <c r="W280" s="102" t="n">
        <f aca="false">1/(1+CHOOSE(F$3,(V281+($K$3/10000))/2,(V280+($K$3/10000))/2))^(2*U280/365.25)</f>
        <v>0.204399006979199</v>
      </c>
      <c r="X280" s="35" t="n">
        <f aca="false">IF(AND(mthbeg&lt;=A280,mthend&gt;=A280),1,0)</f>
        <v>0</v>
      </c>
      <c r="Y280" s="35" t="n">
        <f aca="false">S280*X280</f>
        <v>0</v>
      </c>
      <c r="AA280" s="89" t="n">
        <f aca="false">F280*G280</f>
        <v>0</v>
      </c>
      <c r="AB280" s="89" t="n">
        <f aca="false">$F280*H280</f>
        <v>0</v>
      </c>
      <c r="AC280" s="89" t="n">
        <f aca="false">$F280*I280</f>
        <v>0</v>
      </c>
      <c r="AD280" s="89" t="n">
        <f aca="false">$F280*J280</f>
        <v>0</v>
      </c>
      <c r="AE280" s="89" t="n">
        <f aca="false">$F280*K280</f>
        <v>0</v>
      </c>
      <c r="AF280" s="89" t="n">
        <f aca="false">$F280*L280</f>
        <v>0</v>
      </c>
      <c r="AG280" s="89" t="n">
        <f aca="false">$F280*M280</f>
        <v>0</v>
      </c>
      <c r="AH280" s="89" t="n">
        <f aca="false">$F280*N280</f>
        <v>0</v>
      </c>
      <c r="AI280" s="89" t="n">
        <f aca="false">F280*O280</f>
        <v>0</v>
      </c>
      <c r="AJ280" s="93"/>
      <c r="AK280" s="89" t="n">
        <f aca="false">CHOOSE($G$3,AB280-AC280,AC280-AB280)</f>
        <v>0</v>
      </c>
      <c r="AL280" s="89" t="n">
        <f aca="false">CHOOSE($G$3,AE280-AF280,AF280-AE280)</f>
        <v>0</v>
      </c>
      <c r="AM280" s="89" t="n">
        <f aca="false">CHOOSE($G$3,AH280-AI280,AI280-AH280)</f>
        <v>0</v>
      </c>
      <c r="AN280" s="103" t="n">
        <f aca="false">SUM(AK280:AM280)</f>
        <v>0</v>
      </c>
      <c r="AP280" s="89" t="n">
        <f aca="false">CHOOSE($G$3,AA280-AB280,AB280-AA280)</f>
        <v>0</v>
      </c>
      <c r="AQ280" s="89" t="n">
        <f aca="false">CHOOSE($G$3,AD280-AE280,AE280-AD280)</f>
        <v>0</v>
      </c>
      <c r="AR280" s="89" t="n">
        <f aca="false">CHOOSE($G$3,AG280-AH280,AH280-AG280)</f>
        <v>0</v>
      </c>
      <c r="AS280" s="103" t="n">
        <f aca="false">AP280+AQ280+AR280</f>
        <v>0</v>
      </c>
      <c r="AT280" s="103"/>
      <c r="AU280" s="90" t="n">
        <f aca="false">AS280+AN280</f>
        <v>0</v>
      </c>
      <c r="AW280" s="90" t="n">
        <f aca="false">AI280+AF280+AC280</f>
        <v>0</v>
      </c>
      <c r="AX280" s="104"/>
    </row>
    <row r="281" customFormat="false" ht="12" hidden="false" customHeight="true" outlineLevel="0" collapsed="false">
      <c r="A281" s="94" t="n">
        <f aca="false">EDATE(A280,1)</f>
        <v>45078</v>
      </c>
      <c r="B281" s="95" t="n">
        <f aca="false">VLOOKUP(MONTH(A281),Volumes,3)</f>
        <v>10000</v>
      </c>
      <c r="C281" s="96"/>
      <c r="D281" s="97" t="n">
        <f aca="false">B281+C281</f>
        <v>10000</v>
      </c>
      <c r="E281" s="84" t="n">
        <f aca="false">IF(X281=0,0,IF(AND(X281=1,$H$3=1),D281*S281,IF($H$3=2,D281,"N/A")))</f>
        <v>0</v>
      </c>
      <c r="F281" s="84" t="n">
        <f aca="false">E281*W281</f>
        <v>0</v>
      </c>
      <c r="G281" s="32" t="n">
        <f aca="false">VLOOKUP($A281,Table,MATCH(G$4,Curves,0))</f>
        <v>4.0375</v>
      </c>
      <c r="H281" s="98" t="n">
        <f aca="false">G281</f>
        <v>4.0375</v>
      </c>
      <c r="I281" s="99" t="n">
        <f aca="false">H281</f>
        <v>4.0375</v>
      </c>
      <c r="J281" s="32" t="n">
        <f aca="false">VLOOKUP($A281,Table,MATCH(J$4,Curves,0))</f>
        <v>0</v>
      </c>
      <c r="K281" s="98" t="n">
        <f aca="false">J281</f>
        <v>0</v>
      </c>
      <c r="L281" s="99" t="n">
        <f aca="false">K281</f>
        <v>0</v>
      </c>
      <c r="M281" s="32" t="n">
        <f aca="false">VLOOKUP($A281,Table,MATCH(M$4,Curves,0))</f>
        <v>0</v>
      </c>
      <c r="N281" s="98" t="n">
        <f aca="false">VLOOKUP($A281,Table,MATCH(N$4,Curves,0))</f>
        <v>0.0225</v>
      </c>
      <c r="O281" s="99" t="n">
        <f aca="false">N281</f>
        <v>0.0225</v>
      </c>
      <c r="P281" s="100"/>
      <c r="Q281" s="99" t="n">
        <f aca="false">O281+L281+I281</f>
        <v>4.06</v>
      </c>
      <c r="R281" s="100"/>
      <c r="S281" s="35" t="n">
        <f aca="false">A282-A281</f>
        <v>30</v>
      </c>
      <c r="T281" s="101" t="n">
        <f aca="false">CHOOSE(F$3,A282+24,A281)</f>
        <v>45132</v>
      </c>
      <c r="U281" s="35" t="n">
        <f aca="false">T281-C$3</f>
        <v>8358</v>
      </c>
      <c r="V281" s="32" t="n">
        <f aca="false">VLOOKUP($A281,Table,MATCH(V$4,Curves,0))</f>
        <v>0.070859002456139</v>
      </c>
      <c r="W281" s="102" t="n">
        <f aca="false">1/(1+CHOOSE(F$3,(V282+($K$3/10000))/2,(V281+($K$3/10000))/2))^(2*U281/365.25)</f>
        <v>0.203233321725601</v>
      </c>
      <c r="X281" s="35" t="n">
        <f aca="false">IF(AND(mthbeg&lt;=A281,mthend&gt;=A281),1,0)</f>
        <v>0</v>
      </c>
      <c r="Y281" s="35" t="n">
        <f aca="false">S281*X281</f>
        <v>0</v>
      </c>
      <c r="AA281" s="89" t="n">
        <f aca="false">F281*G281</f>
        <v>0</v>
      </c>
      <c r="AB281" s="89" t="n">
        <f aca="false">$F281*H281</f>
        <v>0</v>
      </c>
      <c r="AC281" s="89" t="n">
        <f aca="false">$F281*I281</f>
        <v>0</v>
      </c>
      <c r="AD281" s="89" t="n">
        <f aca="false">$F281*J281</f>
        <v>0</v>
      </c>
      <c r="AE281" s="89" t="n">
        <f aca="false">$F281*K281</f>
        <v>0</v>
      </c>
      <c r="AF281" s="89" t="n">
        <f aca="false">$F281*L281</f>
        <v>0</v>
      </c>
      <c r="AG281" s="89" t="n">
        <f aca="false">$F281*M281</f>
        <v>0</v>
      </c>
      <c r="AH281" s="89" t="n">
        <f aca="false">$F281*N281</f>
        <v>0</v>
      </c>
      <c r="AI281" s="89" t="n">
        <f aca="false">F281*O281</f>
        <v>0</v>
      </c>
      <c r="AJ281" s="93"/>
      <c r="AK281" s="89" t="n">
        <f aca="false">CHOOSE($G$3,AB281-AC281,AC281-AB281)</f>
        <v>0</v>
      </c>
      <c r="AL281" s="89" t="n">
        <f aca="false">CHOOSE($G$3,AE281-AF281,AF281-AE281)</f>
        <v>0</v>
      </c>
      <c r="AM281" s="89" t="n">
        <f aca="false">CHOOSE($G$3,AH281-AI281,AI281-AH281)</f>
        <v>0</v>
      </c>
      <c r="AN281" s="103" t="n">
        <f aca="false">SUM(AK281:AM281)</f>
        <v>0</v>
      </c>
      <c r="AP281" s="89" t="n">
        <f aca="false">CHOOSE($G$3,AA281-AB281,AB281-AA281)</f>
        <v>0</v>
      </c>
      <c r="AQ281" s="89" t="n">
        <f aca="false">CHOOSE($G$3,AD281-AE281,AE281-AD281)</f>
        <v>0</v>
      </c>
      <c r="AR281" s="89" t="n">
        <f aca="false">CHOOSE($G$3,AG281-AH281,AH281-AG281)</f>
        <v>0</v>
      </c>
      <c r="AS281" s="103" t="n">
        <f aca="false">AP281+AQ281+AR281</f>
        <v>0</v>
      </c>
      <c r="AT281" s="103"/>
      <c r="AU281" s="90" t="n">
        <f aca="false">AS281+AN281</f>
        <v>0</v>
      </c>
      <c r="AW281" s="90" t="n">
        <f aca="false">AI281+AF281+AC281</f>
        <v>0</v>
      </c>
      <c r="AX281" s="104"/>
    </row>
    <row r="282" customFormat="false" ht="12" hidden="false" customHeight="true" outlineLevel="0" collapsed="false">
      <c r="A282" s="94" t="n">
        <f aca="false">EDATE(A281,1)</f>
        <v>45108</v>
      </c>
      <c r="B282" s="95" t="n">
        <f aca="false">VLOOKUP(MONTH(A282),Volumes,3)</f>
        <v>10000</v>
      </c>
      <c r="C282" s="96"/>
      <c r="D282" s="97" t="n">
        <f aca="false">B282+C282</f>
        <v>10000</v>
      </c>
      <c r="E282" s="84" t="n">
        <f aca="false">IF(X282=0,0,IF(AND(X282=1,$H$3=1),D282*S282,IF($H$3=2,D282,"N/A")))</f>
        <v>0</v>
      </c>
      <c r="F282" s="84" t="n">
        <f aca="false">E282*W282</f>
        <v>0</v>
      </c>
      <c r="G282" s="32" t="n">
        <f aca="false">VLOOKUP($A282,Table,MATCH(G$4,Curves,0))</f>
        <v>4.0375</v>
      </c>
      <c r="H282" s="98" t="n">
        <f aca="false">G282</f>
        <v>4.0375</v>
      </c>
      <c r="I282" s="99" t="n">
        <f aca="false">H282</f>
        <v>4.0375</v>
      </c>
      <c r="J282" s="32" t="n">
        <f aca="false">VLOOKUP($A282,Table,MATCH(J$4,Curves,0))</f>
        <v>0</v>
      </c>
      <c r="K282" s="98" t="n">
        <f aca="false">J282</f>
        <v>0</v>
      </c>
      <c r="L282" s="99" t="n">
        <f aca="false">K282</f>
        <v>0</v>
      </c>
      <c r="M282" s="32" t="n">
        <f aca="false">VLOOKUP($A282,Table,MATCH(M$4,Curves,0))</f>
        <v>0</v>
      </c>
      <c r="N282" s="98" t="n">
        <f aca="false">VLOOKUP($A282,Table,MATCH(N$4,Curves,0))</f>
        <v>0.0225</v>
      </c>
      <c r="O282" s="99" t="n">
        <f aca="false">N282</f>
        <v>0.0225</v>
      </c>
      <c r="P282" s="100"/>
      <c r="Q282" s="99" t="n">
        <f aca="false">O282+L282+I282</f>
        <v>4.06</v>
      </c>
      <c r="R282" s="100"/>
      <c r="S282" s="35" t="n">
        <f aca="false">A283-A282</f>
        <v>31</v>
      </c>
      <c r="T282" s="101" t="n">
        <f aca="false">CHOOSE(F$3,A283+24,A282)</f>
        <v>45163</v>
      </c>
      <c r="U282" s="35" t="n">
        <f aca="false">T282-C$3</f>
        <v>8389</v>
      </c>
      <c r="V282" s="32" t="n">
        <f aca="false">VLOOKUP($A282,Table,MATCH(V$4,Curves,0))</f>
        <v>0.070859002456139</v>
      </c>
      <c r="W282" s="102" t="n">
        <f aca="false">1/(1+CHOOSE(F$3,(V283+($K$3/10000))/2,(V282+($K$3/10000))/2))^(2*U282/365.25)</f>
        <v>0.202035763831472</v>
      </c>
      <c r="X282" s="35" t="n">
        <f aca="false">IF(AND(mthbeg&lt;=A282,mthend&gt;=A282),1,0)</f>
        <v>0</v>
      </c>
      <c r="Y282" s="35" t="n">
        <f aca="false">S282*X282</f>
        <v>0</v>
      </c>
      <c r="AA282" s="89" t="n">
        <f aca="false">F282*G282</f>
        <v>0</v>
      </c>
      <c r="AB282" s="89" t="n">
        <f aca="false">$F282*H282</f>
        <v>0</v>
      </c>
      <c r="AC282" s="89" t="n">
        <f aca="false">$F282*I282</f>
        <v>0</v>
      </c>
      <c r="AD282" s="89" t="n">
        <f aca="false">$F282*J282</f>
        <v>0</v>
      </c>
      <c r="AE282" s="89" t="n">
        <f aca="false">$F282*K282</f>
        <v>0</v>
      </c>
      <c r="AF282" s="89" t="n">
        <f aca="false">$F282*L282</f>
        <v>0</v>
      </c>
      <c r="AG282" s="89" t="n">
        <f aca="false">$F282*M282</f>
        <v>0</v>
      </c>
      <c r="AH282" s="89" t="n">
        <f aca="false">$F282*N282</f>
        <v>0</v>
      </c>
      <c r="AI282" s="89" t="n">
        <f aca="false">F282*O282</f>
        <v>0</v>
      </c>
      <c r="AJ282" s="93"/>
      <c r="AK282" s="89" t="n">
        <f aca="false">CHOOSE($G$3,AB282-AC282,AC282-AB282)</f>
        <v>0</v>
      </c>
      <c r="AL282" s="89" t="n">
        <f aca="false">CHOOSE($G$3,AE282-AF282,AF282-AE282)</f>
        <v>0</v>
      </c>
      <c r="AM282" s="89" t="n">
        <f aca="false">CHOOSE($G$3,AH282-AI282,AI282-AH282)</f>
        <v>0</v>
      </c>
      <c r="AN282" s="103" t="n">
        <f aca="false">SUM(AK282:AM282)</f>
        <v>0</v>
      </c>
      <c r="AP282" s="89" t="n">
        <f aca="false">CHOOSE($G$3,AA282-AB282,AB282-AA282)</f>
        <v>0</v>
      </c>
      <c r="AQ282" s="89" t="n">
        <f aca="false">CHOOSE($G$3,AD282-AE282,AE282-AD282)</f>
        <v>0</v>
      </c>
      <c r="AR282" s="89" t="n">
        <f aca="false">CHOOSE($G$3,AG282-AH282,AH282-AG282)</f>
        <v>0</v>
      </c>
      <c r="AS282" s="103" t="n">
        <f aca="false">AP282+AQ282+AR282</f>
        <v>0</v>
      </c>
      <c r="AT282" s="103"/>
      <c r="AU282" s="90" t="n">
        <f aca="false">AS282+AN282</f>
        <v>0</v>
      </c>
      <c r="AW282" s="90" t="n">
        <f aca="false">AI282+AF282+AC282</f>
        <v>0</v>
      </c>
      <c r="AX282" s="104"/>
    </row>
    <row r="283" customFormat="false" ht="12" hidden="false" customHeight="true" outlineLevel="0" collapsed="false">
      <c r="A283" s="94" t="n">
        <f aca="false">EDATE(A282,1)</f>
        <v>45139</v>
      </c>
      <c r="B283" s="95" t="n">
        <f aca="false">VLOOKUP(MONTH(A283),Volumes,3)</f>
        <v>10000</v>
      </c>
      <c r="C283" s="96"/>
      <c r="D283" s="97" t="n">
        <f aca="false">B283+C283</f>
        <v>10000</v>
      </c>
      <c r="E283" s="84" t="n">
        <f aca="false">IF(X283=0,0,IF(AND(X283=1,$H$3=1),D283*S283,IF($H$3=2,D283,"N/A")))</f>
        <v>0</v>
      </c>
      <c r="F283" s="84" t="n">
        <f aca="false">E283*W283</f>
        <v>0</v>
      </c>
      <c r="G283" s="32" t="n">
        <f aca="false">VLOOKUP($A283,Table,MATCH(G$4,Curves,0))</f>
        <v>4.0375</v>
      </c>
      <c r="H283" s="98" t="n">
        <f aca="false">G283</f>
        <v>4.0375</v>
      </c>
      <c r="I283" s="99" t="n">
        <f aca="false">H283</f>
        <v>4.0375</v>
      </c>
      <c r="J283" s="32" t="n">
        <f aca="false">VLOOKUP($A283,Table,MATCH(J$4,Curves,0))</f>
        <v>0</v>
      </c>
      <c r="K283" s="98" t="n">
        <f aca="false">J283</f>
        <v>0</v>
      </c>
      <c r="L283" s="99" t="n">
        <f aca="false">K283</f>
        <v>0</v>
      </c>
      <c r="M283" s="32" t="n">
        <f aca="false">VLOOKUP($A283,Table,MATCH(M$4,Curves,0))</f>
        <v>0</v>
      </c>
      <c r="N283" s="98" t="n">
        <f aca="false">VLOOKUP($A283,Table,MATCH(N$4,Curves,0))</f>
        <v>0.0225</v>
      </c>
      <c r="O283" s="99" t="n">
        <f aca="false">N283</f>
        <v>0.0225</v>
      </c>
      <c r="P283" s="100"/>
      <c r="Q283" s="99" t="n">
        <f aca="false">O283+L283+I283</f>
        <v>4.06</v>
      </c>
      <c r="R283" s="100"/>
      <c r="S283" s="35" t="n">
        <f aca="false">A284-A283</f>
        <v>31</v>
      </c>
      <c r="T283" s="101" t="n">
        <f aca="false">CHOOSE(F$3,A284+24,A283)</f>
        <v>45194</v>
      </c>
      <c r="U283" s="35" t="n">
        <f aca="false">T283-C$3</f>
        <v>8420</v>
      </c>
      <c r="V283" s="32" t="n">
        <f aca="false">VLOOKUP($A283,Table,MATCH(V$4,Curves,0))</f>
        <v>0.070859002456139</v>
      </c>
      <c r="W283" s="102" t="n">
        <f aca="false">1/(1+CHOOSE(F$3,(V284+($K$3/10000))/2,(V283+($K$3/10000))/2))^(2*U283/365.25)</f>
        <v>0.200845262579914</v>
      </c>
      <c r="X283" s="35" t="n">
        <f aca="false">IF(AND(mthbeg&lt;=A283,mthend&gt;=A283),1,0)</f>
        <v>0</v>
      </c>
      <c r="Y283" s="35" t="n">
        <f aca="false">S283*X283</f>
        <v>0</v>
      </c>
      <c r="AA283" s="89" t="n">
        <f aca="false">F283*G283</f>
        <v>0</v>
      </c>
      <c r="AB283" s="89" t="n">
        <f aca="false">$F283*H283</f>
        <v>0</v>
      </c>
      <c r="AC283" s="89" t="n">
        <f aca="false">$F283*I283</f>
        <v>0</v>
      </c>
      <c r="AD283" s="89" t="n">
        <f aca="false">$F283*J283</f>
        <v>0</v>
      </c>
      <c r="AE283" s="89" t="n">
        <f aca="false">$F283*K283</f>
        <v>0</v>
      </c>
      <c r="AF283" s="89" t="n">
        <f aca="false">$F283*L283</f>
        <v>0</v>
      </c>
      <c r="AG283" s="89" t="n">
        <f aca="false">$F283*M283</f>
        <v>0</v>
      </c>
      <c r="AH283" s="89" t="n">
        <f aca="false">$F283*N283</f>
        <v>0</v>
      </c>
      <c r="AI283" s="89" t="n">
        <f aca="false">F283*O283</f>
        <v>0</v>
      </c>
      <c r="AJ283" s="93"/>
      <c r="AK283" s="89" t="n">
        <f aca="false">CHOOSE($G$3,AB283-AC283,AC283-AB283)</f>
        <v>0</v>
      </c>
      <c r="AL283" s="89" t="n">
        <f aca="false">CHOOSE($G$3,AE283-AF283,AF283-AE283)</f>
        <v>0</v>
      </c>
      <c r="AM283" s="89" t="n">
        <f aca="false">CHOOSE($G$3,AH283-AI283,AI283-AH283)</f>
        <v>0</v>
      </c>
      <c r="AN283" s="103" t="n">
        <f aca="false">SUM(AK283:AM283)</f>
        <v>0</v>
      </c>
      <c r="AP283" s="89" t="n">
        <f aca="false">CHOOSE($G$3,AA283-AB283,AB283-AA283)</f>
        <v>0</v>
      </c>
      <c r="AQ283" s="89" t="n">
        <f aca="false">CHOOSE($G$3,AD283-AE283,AE283-AD283)</f>
        <v>0</v>
      </c>
      <c r="AR283" s="89" t="n">
        <f aca="false">CHOOSE($G$3,AG283-AH283,AH283-AG283)</f>
        <v>0</v>
      </c>
      <c r="AS283" s="103" t="n">
        <f aca="false">AP283+AQ283+AR283</f>
        <v>0</v>
      </c>
      <c r="AT283" s="103"/>
      <c r="AU283" s="90" t="n">
        <f aca="false">AS283+AN283</f>
        <v>0</v>
      </c>
      <c r="AW283" s="90" t="n">
        <f aca="false">AI283+AF283+AC283</f>
        <v>0</v>
      </c>
      <c r="AX283" s="104"/>
    </row>
    <row r="284" customFormat="false" ht="12" hidden="false" customHeight="true" outlineLevel="0" collapsed="false">
      <c r="A284" s="94" t="n">
        <f aca="false">EDATE(A283,1)</f>
        <v>45170</v>
      </c>
      <c r="B284" s="95" t="n">
        <f aca="false">VLOOKUP(MONTH(A284),Volumes,3)</f>
        <v>10000</v>
      </c>
      <c r="C284" s="96"/>
      <c r="D284" s="97" t="n">
        <f aca="false">B284+C284</f>
        <v>10000</v>
      </c>
      <c r="E284" s="84" t="n">
        <f aca="false">IF(X284=0,0,IF(AND(X284=1,$H$3=1),D284*S284,IF($H$3=2,D284,"N/A")))</f>
        <v>0</v>
      </c>
      <c r="F284" s="84" t="n">
        <f aca="false">E284*W284</f>
        <v>0</v>
      </c>
      <c r="G284" s="32" t="n">
        <f aca="false">VLOOKUP($A284,Table,MATCH(G$4,Curves,0))</f>
        <v>4.0375</v>
      </c>
      <c r="H284" s="98" t="n">
        <f aca="false">G284</f>
        <v>4.0375</v>
      </c>
      <c r="I284" s="99" t="n">
        <f aca="false">H284</f>
        <v>4.0375</v>
      </c>
      <c r="J284" s="32" t="n">
        <f aca="false">VLOOKUP($A284,Table,MATCH(J$4,Curves,0))</f>
        <v>0</v>
      </c>
      <c r="K284" s="98" t="n">
        <f aca="false">J284</f>
        <v>0</v>
      </c>
      <c r="L284" s="99" t="n">
        <f aca="false">K284</f>
        <v>0</v>
      </c>
      <c r="M284" s="32" t="n">
        <f aca="false">VLOOKUP($A284,Table,MATCH(M$4,Curves,0))</f>
        <v>0</v>
      </c>
      <c r="N284" s="98" t="n">
        <f aca="false">VLOOKUP($A284,Table,MATCH(N$4,Curves,0))</f>
        <v>0.0225</v>
      </c>
      <c r="O284" s="99" t="n">
        <f aca="false">N284</f>
        <v>0.0225</v>
      </c>
      <c r="P284" s="100"/>
      <c r="Q284" s="99" t="n">
        <f aca="false">O284+L284+I284</f>
        <v>4.06</v>
      </c>
      <c r="R284" s="100"/>
      <c r="S284" s="35" t="n">
        <f aca="false">A285-A284</f>
        <v>30</v>
      </c>
      <c r="T284" s="101" t="n">
        <f aca="false">CHOOSE(F$3,A285+24,A284)</f>
        <v>45224</v>
      </c>
      <c r="U284" s="35" t="n">
        <f aca="false">T284-C$3</f>
        <v>8450</v>
      </c>
      <c r="V284" s="32" t="n">
        <f aca="false">VLOOKUP($A284,Table,MATCH(V$4,Curves,0))</f>
        <v>0.070859002456139</v>
      </c>
      <c r="W284" s="102" t="n">
        <f aca="false">1/(1+CHOOSE(F$3,(V285+($K$3/10000))/2,(V284+($K$3/10000))/2))^(2*U284/365.25)</f>
        <v>0.199699844290928</v>
      </c>
      <c r="X284" s="35" t="n">
        <f aca="false">IF(AND(mthbeg&lt;=A284,mthend&gt;=A284),1,0)</f>
        <v>0</v>
      </c>
      <c r="Y284" s="35" t="n">
        <f aca="false">S284*X284</f>
        <v>0</v>
      </c>
      <c r="AA284" s="89" t="n">
        <f aca="false">F284*G284</f>
        <v>0</v>
      </c>
      <c r="AB284" s="89" t="n">
        <f aca="false">$F284*H284</f>
        <v>0</v>
      </c>
      <c r="AC284" s="89" t="n">
        <f aca="false">$F284*I284</f>
        <v>0</v>
      </c>
      <c r="AD284" s="89" t="n">
        <f aca="false">$F284*J284</f>
        <v>0</v>
      </c>
      <c r="AE284" s="89" t="n">
        <f aca="false">$F284*K284</f>
        <v>0</v>
      </c>
      <c r="AF284" s="89" t="n">
        <f aca="false">$F284*L284</f>
        <v>0</v>
      </c>
      <c r="AG284" s="89" t="n">
        <f aca="false">$F284*M284</f>
        <v>0</v>
      </c>
      <c r="AH284" s="89" t="n">
        <f aca="false">$F284*N284</f>
        <v>0</v>
      </c>
      <c r="AI284" s="89" t="n">
        <f aca="false">F284*O284</f>
        <v>0</v>
      </c>
      <c r="AJ284" s="93"/>
      <c r="AK284" s="89" t="n">
        <f aca="false">CHOOSE($G$3,AB284-AC284,AC284-AB284)</f>
        <v>0</v>
      </c>
      <c r="AL284" s="89" t="n">
        <f aca="false">CHOOSE($G$3,AE284-AF284,AF284-AE284)</f>
        <v>0</v>
      </c>
      <c r="AM284" s="89" t="n">
        <f aca="false">CHOOSE($G$3,AH284-AI284,AI284-AH284)</f>
        <v>0</v>
      </c>
      <c r="AN284" s="103" t="n">
        <f aca="false">SUM(AK284:AM284)</f>
        <v>0</v>
      </c>
      <c r="AP284" s="89" t="n">
        <f aca="false">CHOOSE($G$3,AA284-AB284,AB284-AA284)</f>
        <v>0</v>
      </c>
      <c r="AQ284" s="89" t="n">
        <f aca="false">CHOOSE($G$3,AD284-AE284,AE284-AD284)</f>
        <v>0</v>
      </c>
      <c r="AR284" s="89" t="n">
        <f aca="false">CHOOSE($G$3,AG284-AH284,AH284-AG284)</f>
        <v>0</v>
      </c>
      <c r="AS284" s="103" t="n">
        <f aca="false">AP284+AQ284+AR284</f>
        <v>0</v>
      </c>
      <c r="AT284" s="103"/>
      <c r="AU284" s="90" t="n">
        <f aca="false">AS284+AN284</f>
        <v>0</v>
      </c>
      <c r="AW284" s="90" t="n">
        <f aca="false">AI284+AF284+AC284</f>
        <v>0</v>
      </c>
      <c r="AX284" s="104"/>
    </row>
    <row r="285" customFormat="false" ht="12" hidden="false" customHeight="true" outlineLevel="0" collapsed="false">
      <c r="A285" s="94" t="n">
        <f aca="false">EDATE(A284,1)</f>
        <v>45200</v>
      </c>
      <c r="B285" s="95" t="n">
        <f aca="false">VLOOKUP(MONTH(A285),Volumes,3)</f>
        <v>10000</v>
      </c>
      <c r="C285" s="96"/>
      <c r="D285" s="97" t="n">
        <f aca="false">B285+C285</f>
        <v>10000</v>
      </c>
      <c r="E285" s="84" t="n">
        <f aca="false">IF(X285=0,0,IF(AND(X285=1,$H$3=1),D285*S285,IF($H$3=2,D285,"N/A")))</f>
        <v>0</v>
      </c>
      <c r="F285" s="84" t="n">
        <f aca="false">E285*W285</f>
        <v>0</v>
      </c>
      <c r="G285" s="32" t="n">
        <f aca="false">VLOOKUP($A285,Table,MATCH(G$4,Curves,0))</f>
        <v>4.0375</v>
      </c>
      <c r="H285" s="98" t="n">
        <f aca="false">G285</f>
        <v>4.0375</v>
      </c>
      <c r="I285" s="99" t="n">
        <f aca="false">H285</f>
        <v>4.0375</v>
      </c>
      <c r="J285" s="32" t="n">
        <f aca="false">VLOOKUP($A285,Table,MATCH(J$4,Curves,0))</f>
        <v>0</v>
      </c>
      <c r="K285" s="98" t="n">
        <f aca="false">J285</f>
        <v>0</v>
      </c>
      <c r="L285" s="99" t="n">
        <f aca="false">K285</f>
        <v>0</v>
      </c>
      <c r="M285" s="32" t="n">
        <f aca="false">VLOOKUP($A285,Table,MATCH(M$4,Curves,0))</f>
        <v>0</v>
      </c>
      <c r="N285" s="98" t="n">
        <f aca="false">VLOOKUP($A285,Table,MATCH(N$4,Curves,0))</f>
        <v>0.0225</v>
      </c>
      <c r="O285" s="99" t="n">
        <f aca="false">N285</f>
        <v>0.0225</v>
      </c>
      <c r="P285" s="100"/>
      <c r="Q285" s="99" t="n">
        <f aca="false">O285+L285+I285</f>
        <v>4.06</v>
      </c>
      <c r="R285" s="100"/>
      <c r="S285" s="35" t="n">
        <f aca="false">A286-A285</f>
        <v>31</v>
      </c>
      <c r="T285" s="101" t="n">
        <f aca="false">CHOOSE(F$3,A286+24,A285)</f>
        <v>45255</v>
      </c>
      <c r="U285" s="35" t="n">
        <f aca="false">T285-C$3</f>
        <v>8481</v>
      </c>
      <c r="V285" s="32" t="n">
        <f aca="false">VLOOKUP($A285,Table,MATCH(V$4,Curves,0))</f>
        <v>0.070859002456139</v>
      </c>
      <c r="W285" s="102" t="n">
        <f aca="false">1/(1+CHOOSE(F$3,(V286+($K$3/10000))/2,(V285+($K$3/10000))/2))^(2*U285/365.25)</f>
        <v>0.198523107509005</v>
      </c>
      <c r="X285" s="35" t="n">
        <f aca="false">IF(AND(mthbeg&lt;=A285,mthend&gt;=A285),1,0)</f>
        <v>0</v>
      </c>
      <c r="Y285" s="35" t="n">
        <f aca="false">S285*X285</f>
        <v>0</v>
      </c>
      <c r="AA285" s="89" t="n">
        <f aca="false">F285*G285</f>
        <v>0</v>
      </c>
      <c r="AB285" s="89" t="n">
        <f aca="false">$F285*H285</f>
        <v>0</v>
      </c>
      <c r="AC285" s="89" t="n">
        <f aca="false">$F285*I285</f>
        <v>0</v>
      </c>
      <c r="AD285" s="89" t="n">
        <f aca="false">$F285*J285</f>
        <v>0</v>
      </c>
      <c r="AE285" s="89" t="n">
        <f aca="false">$F285*K285</f>
        <v>0</v>
      </c>
      <c r="AF285" s="89" t="n">
        <f aca="false">$F285*L285</f>
        <v>0</v>
      </c>
      <c r="AG285" s="89" t="n">
        <f aca="false">$F285*M285</f>
        <v>0</v>
      </c>
      <c r="AH285" s="89" t="n">
        <f aca="false">$F285*N285</f>
        <v>0</v>
      </c>
      <c r="AI285" s="89" t="n">
        <f aca="false">F285*O285</f>
        <v>0</v>
      </c>
      <c r="AJ285" s="93"/>
      <c r="AK285" s="89" t="n">
        <f aca="false">CHOOSE($G$3,AB285-AC285,AC285-AB285)</f>
        <v>0</v>
      </c>
      <c r="AL285" s="89" t="n">
        <f aca="false">CHOOSE($G$3,AE285-AF285,AF285-AE285)</f>
        <v>0</v>
      </c>
      <c r="AM285" s="89" t="n">
        <f aca="false">CHOOSE($G$3,AH285-AI285,AI285-AH285)</f>
        <v>0</v>
      </c>
      <c r="AN285" s="103" t="n">
        <f aca="false">SUM(AK285:AM285)</f>
        <v>0</v>
      </c>
      <c r="AP285" s="89" t="n">
        <f aca="false">CHOOSE($G$3,AA285-AB285,AB285-AA285)</f>
        <v>0</v>
      </c>
      <c r="AQ285" s="89" t="n">
        <f aca="false">CHOOSE($G$3,AD285-AE285,AE285-AD285)</f>
        <v>0</v>
      </c>
      <c r="AR285" s="89" t="n">
        <f aca="false">CHOOSE($G$3,AG285-AH285,AH285-AG285)</f>
        <v>0</v>
      </c>
      <c r="AS285" s="103" t="n">
        <f aca="false">AP285+AQ285+AR285</f>
        <v>0</v>
      </c>
      <c r="AT285" s="103"/>
      <c r="AU285" s="90" t="n">
        <f aca="false">AS285+AN285</f>
        <v>0</v>
      </c>
      <c r="AW285" s="90" t="n">
        <f aca="false">AI285+AF285+AC285</f>
        <v>0</v>
      </c>
      <c r="AX285" s="104"/>
    </row>
    <row r="286" customFormat="false" ht="12" hidden="false" customHeight="true" outlineLevel="0" collapsed="false">
      <c r="A286" s="94" t="n">
        <f aca="false">EDATE(A285,1)</f>
        <v>45231</v>
      </c>
      <c r="B286" s="95" t="n">
        <f aca="false">VLOOKUP(MONTH(A286),Volumes,3)</f>
        <v>10000</v>
      </c>
      <c r="C286" s="96"/>
      <c r="D286" s="97" t="n">
        <f aca="false">B286+C286</f>
        <v>10000</v>
      </c>
      <c r="E286" s="84" t="n">
        <f aca="false">IF(X286=0,0,IF(AND(X286=1,$H$3=1),D286*S286,IF($H$3=2,D286,"N/A")))</f>
        <v>0</v>
      </c>
      <c r="F286" s="84" t="n">
        <f aca="false">E286*W286</f>
        <v>0</v>
      </c>
      <c r="G286" s="32" t="n">
        <f aca="false">VLOOKUP($A286,Table,MATCH(G$4,Curves,0))</f>
        <v>4.0375</v>
      </c>
      <c r="H286" s="98" t="n">
        <f aca="false">G286</f>
        <v>4.0375</v>
      </c>
      <c r="I286" s="99" t="n">
        <f aca="false">H286</f>
        <v>4.0375</v>
      </c>
      <c r="J286" s="32" t="n">
        <f aca="false">VLOOKUP($A286,Table,MATCH(J$4,Curves,0))</f>
        <v>0</v>
      </c>
      <c r="K286" s="98" t="n">
        <f aca="false">J286</f>
        <v>0</v>
      </c>
      <c r="L286" s="99" t="n">
        <f aca="false">K286</f>
        <v>0</v>
      </c>
      <c r="M286" s="32" t="n">
        <f aca="false">VLOOKUP($A286,Table,MATCH(M$4,Curves,0))</f>
        <v>0</v>
      </c>
      <c r="N286" s="98" t="n">
        <f aca="false">VLOOKUP($A286,Table,MATCH(N$4,Curves,0))</f>
        <v>0.0225</v>
      </c>
      <c r="O286" s="99" t="n">
        <f aca="false">N286</f>
        <v>0.0225</v>
      </c>
      <c r="P286" s="100"/>
      <c r="Q286" s="99" t="n">
        <f aca="false">O286+L286+I286</f>
        <v>4.06</v>
      </c>
      <c r="R286" s="100"/>
      <c r="S286" s="35" t="n">
        <f aca="false">A287-A286</f>
        <v>30</v>
      </c>
      <c r="T286" s="101" t="n">
        <f aca="false">CHOOSE(F$3,A287+24,A286)</f>
        <v>45285</v>
      </c>
      <c r="U286" s="35" t="n">
        <f aca="false">T286-C$3</f>
        <v>8511</v>
      </c>
      <c r="V286" s="32" t="n">
        <f aca="false">VLOOKUP($A286,Table,MATCH(V$4,Curves,0))</f>
        <v>0.070859002456139</v>
      </c>
      <c r="W286" s="102" t="n">
        <f aca="false">1/(1+CHOOSE(F$3,(V287+($K$3/10000))/2,(V286+($K$3/10000))/2))^(2*U286/365.25)</f>
        <v>0.197390932444449</v>
      </c>
      <c r="X286" s="35" t="n">
        <f aca="false">IF(AND(mthbeg&lt;=A286,mthend&gt;=A286),1,0)</f>
        <v>0</v>
      </c>
      <c r="Y286" s="35" t="n">
        <f aca="false">S286*X286</f>
        <v>0</v>
      </c>
      <c r="AA286" s="89" t="n">
        <f aca="false">F286*G286</f>
        <v>0</v>
      </c>
      <c r="AB286" s="89" t="n">
        <f aca="false">$F286*H286</f>
        <v>0</v>
      </c>
      <c r="AC286" s="89" t="n">
        <f aca="false">$F286*I286</f>
        <v>0</v>
      </c>
      <c r="AD286" s="89" t="n">
        <f aca="false">$F286*J286</f>
        <v>0</v>
      </c>
      <c r="AE286" s="89" t="n">
        <f aca="false">$F286*K286</f>
        <v>0</v>
      </c>
      <c r="AF286" s="89" t="n">
        <f aca="false">$F286*L286</f>
        <v>0</v>
      </c>
      <c r="AG286" s="89" t="n">
        <f aca="false">$F286*M286</f>
        <v>0</v>
      </c>
      <c r="AH286" s="89" t="n">
        <f aca="false">$F286*N286</f>
        <v>0</v>
      </c>
      <c r="AI286" s="89" t="n">
        <f aca="false">F286*O286</f>
        <v>0</v>
      </c>
      <c r="AJ286" s="93"/>
      <c r="AK286" s="89" t="n">
        <f aca="false">CHOOSE($G$3,AB286-AC286,AC286-AB286)</f>
        <v>0</v>
      </c>
      <c r="AL286" s="89" t="n">
        <f aca="false">CHOOSE($G$3,AE286-AF286,AF286-AE286)</f>
        <v>0</v>
      </c>
      <c r="AM286" s="89" t="n">
        <f aca="false">CHOOSE($G$3,AH286-AI286,AI286-AH286)</f>
        <v>0</v>
      </c>
      <c r="AN286" s="103" t="n">
        <f aca="false">SUM(AK286:AM286)</f>
        <v>0</v>
      </c>
      <c r="AP286" s="89" t="n">
        <f aca="false">CHOOSE($G$3,AA286-AB286,AB286-AA286)</f>
        <v>0</v>
      </c>
      <c r="AQ286" s="89" t="n">
        <f aca="false">CHOOSE($G$3,AD286-AE286,AE286-AD286)</f>
        <v>0</v>
      </c>
      <c r="AR286" s="89" t="n">
        <f aca="false">CHOOSE($G$3,AG286-AH286,AH286-AG286)</f>
        <v>0</v>
      </c>
      <c r="AS286" s="103" t="n">
        <f aca="false">AP286+AQ286+AR286</f>
        <v>0</v>
      </c>
      <c r="AT286" s="103"/>
      <c r="AU286" s="90" t="n">
        <f aca="false">AS286+AN286</f>
        <v>0</v>
      </c>
      <c r="AW286" s="90" t="n">
        <f aca="false">AI286+AF286+AC286</f>
        <v>0</v>
      </c>
      <c r="AX286" s="104"/>
    </row>
    <row r="287" customFormat="false" ht="12" hidden="false" customHeight="true" outlineLevel="0" collapsed="false">
      <c r="A287" s="94" t="n">
        <f aca="false">EDATE(A286,1)</f>
        <v>45261</v>
      </c>
      <c r="B287" s="95" t="n">
        <f aca="false">VLOOKUP(MONTH(A287),Volumes,3)</f>
        <v>10000</v>
      </c>
      <c r="C287" s="96"/>
      <c r="D287" s="97" t="n">
        <f aca="false">B287+C287</f>
        <v>10000</v>
      </c>
      <c r="E287" s="84" t="n">
        <f aca="false">IF(X287=0,0,IF(AND(X287=1,$H$3=1),D287*S287,IF($H$3=2,D287,"N/A")))</f>
        <v>0</v>
      </c>
      <c r="F287" s="84" t="n">
        <f aca="false">E287*W287</f>
        <v>0</v>
      </c>
      <c r="G287" s="32" t="n">
        <f aca="false">VLOOKUP($A287,Table,MATCH(G$4,Curves,0))</f>
        <v>4.0375</v>
      </c>
      <c r="H287" s="98" t="n">
        <f aca="false">G287</f>
        <v>4.0375</v>
      </c>
      <c r="I287" s="99" t="n">
        <f aca="false">H287</f>
        <v>4.0375</v>
      </c>
      <c r="J287" s="32" t="n">
        <f aca="false">VLOOKUP($A287,Table,MATCH(J$4,Curves,0))</f>
        <v>0</v>
      </c>
      <c r="K287" s="98" t="n">
        <f aca="false">J287</f>
        <v>0</v>
      </c>
      <c r="L287" s="99" t="n">
        <f aca="false">K287</f>
        <v>0</v>
      </c>
      <c r="M287" s="32" t="n">
        <f aca="false">VLOOKUP($A287,Table,MATCH(M$4,Curves,0))</f>
        <v>0</v>
      </c>
      <c r="N287" s="98" t="n">
        <f aca="false">VLOOKUP($A287,Table,MATCH(N$4,Curves,0))</f>
        <v>0.0225</v>
      </c>
      <c r="O287" s="99" t="n">
        <f aca="false">N287</f>
        <v>0.0225</v>
      </c>
      <c r="P287" s="100"/>
      <c r="Q287" s="99" t="n">
        <f aca="false">O287+L287+I287</f>
        <v>4.06</v>
      </c>
      <c r="R287" s="100"/>
      <c r="S287" s="35" t="n">
        <f aca="false">A288-A287</f>
        <v>31</v>
      </c>
      <c r="T287" s="101" t="n">
        <f aca="false">CHOOSE(F$3,A288+24,A287)</f>
        <v>45316</v>
      </c>
      <c r="U287" s="35" t="n">
        <f aca="false">T287-C$3</f>
        <v>8542</v>
      </c>
      <c r="V287" s="32" t="n">
        <f aca="false">VLOOKUP($A287,Table,MATCH(V$4,Curves,0))</f>
        <v>0.070859002456139</v>
      </c>
      <c r="W287" s="102" t="n">
        <f aca="false">1/(1+CHOOSE(F$3,(V288+($K$3/10000))/2,(V287+($K$3/10000))/2))^(2*U287/365.25)</f>
        <v>0.196227800988587</v>
      </c>
      <c r="X287" s="35" t="n">
        <f aca="false">IF(AND(mthbeg&lt;=A287,mthend&gt;=A287),1,0)</f>
        <v>0</v>
      </c>
      <c r="Y287" s="35" t="n">
        <f aca="false">S287*X287</f>
        <v>0</v>
      </c>
      <c r="AA287" s="89" t="n">
        <f aca="false">F287*G287</f>
        <v>0</v>
      </c>
      <c r="AB287" s="89" t="n">
        <f aca="false">$F287*H287</f>
        <v>0</v>
      </c>
      <c r="AC287" s="89" t="n">
        <f aca="false">$F287*I287</f>
        <v>0</v>
      </c>
      <c r="AD287" s="89" t="n">
        <f aca="false">$F287*J287</f>
        <v>0</v>
      </c>
      <c r="AE287" s="89" t="n">
        <f aca="false">$F287*K287</f>
        <v>0</v>
      </c>
      <c r="AF287" s="89" t="n">
        <f aca="false">$F287*L287</f>
        <v>0</v>
      </c>
      <c r="AG287" s="89" t="n">
        <f aca="false">$F287*M287</f>
        <v>0</v>
      </c>
      <c r="AH287" s="89" t="n">
        <f aca="false">$F287*N287</f>
        <v>0</v>
      </c>
      <c r="AI287" s="89" t="n">
        <f aca="false">F287*O287</f>
        <v>0</v>
      </c>
      <c r="AJ287" s="93"/>
      <c r="AK287" s="89" t="n">
        <f aca="false">CHOOSE($G$3,AB287-AC287,AC287-AB287)</f>
        <v>0</v>
      </c>
      <c r="AL287" s="89" t="n">
        <f aca="false">CHOOSE($G$3,AE287-AF287,AF287-AE287)</f>
        <v>0</v>
      </c>
      <c r="AM287" s="89" t="n">
        <f aca="false">CHOOSE($G$3,AH287-AI287,AI287-AH287)</f>
        <v>0</v>
      </c>
      <c r="AN287" s="103" t="n">
        <f aca="false">SUM(AK287:AM287)</f>
        <v>0</v>
      </c>
      <c r="AP287" s="89" t="n">
        <f aca="false">CHOOSE($G$3,AA287-AB287,AB287-AA287)</f>
        <v>0</v>
      </c>
      <c r="AQ287" s="89" t="n">
        <f aca="false">CHOOSE($G$3,AD287-AE287,AE287-AD287)</f>
        <v>0</v>
      </c>
      <c r="AR287" s="89" t="n">
        <f aca="false">CHOOSE($G$3,AG287-AH287,AH287-AG287)</f>
        <v>0</v>
      </c>
      <c r="AS287" s="103" t="n">
        <f aca="false">AP287+AQ287+AR287</f>
        <v>0</v>
      </c>
      <c r="AT287" s="103"/>
      <c r="AU287" s="90" t="n">
        <f aca="false">AS287+AN287</f>
        <v>0</v>
      </c>
      <c r="AW287" s="90" t="n">
        <f aca="false">AI287+AF287+AC287</f>
        <v>0</v>
      </c>
      <c r="AX287" s="104"/>
    </row>
    <row r="288" customFormat="false" ht="12" hidden="false" customHeight="true" outlineLevel="0" collapsed="false">
      <c r="A288" s="94" t="n">
        <f aca="false">EDATE(A287,1)</f>
        <v>45292</v>
      </c>
      <c r="B288" s="95" t="n">
        <f aca="false">VLOOKUP(MONTH(A288),Volumes,3)</f>
        <v>10000</v>
      </c>
      <c r="C288" s="96"/>
      <c r="D288" s="97" t="n">
        <f aca="false">B288+C288</f>
        <v>10000</v>
      </c>
      <c r="E288" s="84" t="n">
        <f aca="false">IF(X288=0,0,IF(AND(X288=1,$H$3=1),D288*S288,IF($H$3=2,D288,"N/A")))</f>
        <v>0</v>
      </c>
      <c r="F288" s="84" t="n">
        <f aca="false">E288*W288</f>
        <v>0</v>
      </c>
      <c r="G288" s="32" t="n">
        <f aca="false">VLOOKUP($A288,Table,MATCH(G$4,Curves,0))</f>
        <v>4.0375</v>
      </c>
      <c r="H288" s="98" t="n">
        <f aca="false">G288</f>
        <v>4.0375</v>
      </c>
      <c r="I288" s="99" t="n">
        <f aca="false">H288</f>
        <v>4.0375</v>
      </c>
      <c r="J288" s="32" t="n">
        <f aca="false">VLOOKUP($A288,Table,MATCH(J$4,Curves,0))</f>
        <v>0</v>
      </c>
      <c r="K288" s="98" t="n">
        <f aca="false">J288</f>
        <v>0</v>
      </c>
      <c r="L288" s="99" t="n">
        <f aca="false">K288</f>
        <v>0</v>
      </c>
      <c r="M288" s="32" t="n">
        <f aca="false">VLOOKUP($A288,Table,MATCH(M$4,Curves,0))</f>
        <v>0</v>
      </c>
      <c r="N288" s="98" t="n">
        <f aca="false">VLOOKUP($A288,Table,MATCH(N$4,Curves,0))</f>
        <v>0.0225</v>
      </c>
      <c r="O288" s="99" t="n">
        <f aca="false">N288</f>
        <v>0.0225</v>
      </c>
      <c r="P288" s="100"/>
      <c r="Q288" s="99" t="n">
        <f aca="false">O288+L288+I288</f>
        <v>4.06</v>
      </c>
      <c r="R288" s="100"/>
      <c r="S288" s="35" t="n">
        <f aca="false">A289-A288</f>
        <v>31</v>
      </c>
      <c r="T288" s="101" t="n">
        <f aca="false">CHOOSE(F$3,A289+24,A288)</f>
        <v>45347</v>
      </c>
      <c r="U288" s="35" t="n">
        <f aca="false">T288-C$3</f>
        <v>8573</v>
      </c>
      <c r="V288" s="32" t="n">
        <f aca="false">VLOOKUP($A288,Table,MATCH(V$4,Curves,0))</f>
        <v>0.070859002456139</v>
      </c>
      <c r="W288" s="102" t="n">
        <f aca="false">1/(1+CHOOSE(F$3,(V289+($K$3/10000))/2,(V288+($K$3/10000))/2))^(2*U288/365.25)</f>
        <v>0.195071523316569</v>
      </c>
      <c r="X288" s="35" t="n">
        <f aca="false">IF(AND(mthbeg&lt;=A288,mthend&gt;=A288),1,0)</f>
        <v>0</v>
      </c>
      <c r="Y288" s="35" t="n">
        <f aca="false">S288*X288</f>
        <v>0</v>
      </c>
      <c r="AA288" s="89" t="n">
        <f aca="false">F288*G288</f>
        <v>0</v>
      </c>
      <c r="AB288" s="89" t="n">
        <f aca="false">$F288*H288</f>
        <v>0</v>
      </c>
      <c r="AC288" s="89" t="n">
        <f aca="false">$F288*I288</f>
        <v>0</v>
      </c>
      <c r="AD288" s="89" t="n">
        <f aca="false">$F288*J288</f>
        <v>0</v>
      </c>
      <c r="AE288" s="89" t="n">
        <f aca="false">$F288*K288</f>
        <v>0</v>
      </c>
      <c r="AF288" s="89" t="n">
        <f aca="false">$F288*L288</f>
        <v>0</v>
      </c>
      <c r="AG288" s="89" t="n">
        <f aca="false">$F288*M288</f>
        <v>0</v>
      </c>
      <c r="AH288" s="89" t="n">
        <f aca="false">$F288*N288</f>
        <v>0</v>
      </c>
      <c r="AI288" s="89" t="n">
        <f aca="false">F288*O288</f>
        <v>0</v>
      </c>
      <c r="AJ288" s="93"/>
      <c r="AK288" s="89" t="n">
        <f aca="false">CHOOSE($G$3,AB288-AC288,AC288-AB288)</f>
        <v>0</v>
      </c>
      <c r="AL288" s="89" t="n">
        <f aca="false">CHOOSE($G$3,AE288-AF288,AF288-AE288)</f>
        <v>0</v>
      </c>
      <c r="AM288" s="89" t="n">
        <f aca="false">CHOOSE($G$3,AH288-AI288,AI288-AH288)</f>
        <v>0</v>
      </c>
      <c r="AN288" s="103" t="n">
        <f aca="false">SUM(AK288:AM288)</f>
        <v>0</v>
      </c>
      <c r="AP288" s="89" t="n">
        <f aca="false">CHOOSE($G$3,AA288-AB288,AB288-AA288)</f>
        <v>0</v>
      </c>
      <c r="AQ288" s="89" t="n">
        <f aca="false">CHOOSE($G$3,AD288-AE288,AE288-AD288)</f>
        <v>0</v>
      </c>
      <c r="AR288" s="89" t="n">
        <f aca="false">CHOOSE($G$3,AG288-AH288,AH288-AG288)</f>
        <v>0</v>
      </c>
      <c r="AS288" s="103" t="n">
        <f aca="false">AP288+AQ288+AR288</f>
        <v>0</v>
      </c>
      <c r="AT288" s="103"/>
      <c r="AU288" s="90" t="n">
        <f aca="false">AS288+AN288</f>
        <v>0</v>
      </c>
      <c r="AW288" s="90" t="n">
        <f aca="false">AI288+AF288+AC288</f>
        <v>0</v>
      </c>
      <c r="AX288" s="104"/>
    </row>
    <row r="289" customFormat="false" ht="12" hidden="false" customHeight="true" outlineLevel="0" collapsed="false">
      <c r="A289" s="94" t="n">
        <f aca="false">EDATE(A288,1)</f>
        <v>45323</v>
      </c>
      <c r="B289" s="95" t="n">
        <f aca="false">VLOOKUP(MONTH(A289),Volumes,3)</f>
        <v>10000</v>
      </c>
      <c r="C289" s="96"/>
      <c r="D289" s="97" t="n">
        <f aca="false">B289+C289</f>
        <v>10000</v>
      </c>
      <c r="E289" s="84" t="n">
        <f aca="false">IF(X289=0,0,IF(AND(X289=1,$H$3=1),D289*S289,IF($H$3=2,D289,"N/A")))</f>
        <v>0</v>
      </c>
      <c r="F289" s="84" t="n">
        <f aca="false">E289*W289</f>
        <v>0</v>
      </c>
      <c r="G289" s="32" t="n">
        <f aca="false">VLOOKUP($A289,Table,MATCH(G$4,Curves,0))</f>
        <v>4.0375</v>
      </c>
      <c r="H289" s="98" t="n">
        <f aca="false">G289</f>
        <v>4.0375</v>
      </c>
      <c r="I289" s="99" t="n">
        <f aca="false">H289</f>
        <v>4.0375</v>
      </c>
      <c r="J289" s="32" t="n">
        <f aca="false">VLOOKUP($A289,Table,MATCH(J$4,Curves,0))</f>
        <v>0</v>
      </c>
      <c r="K289" s="98" t="n">
        <f aca="false">J289</f>
        <v>0</v>
      </c>
      <c r="L289" s="99" t="n">
        <f aca="false">K289</f>
        <v>0</v>
      </c>
      <c r="M289" s="32" t="n">
        <f aca="false">VLOOKUP($A289,Table,MATCH(M$4,Curves,0))</f>
        <v>0</v>
      </c>
      <c r="N289" s="98" t="n">
        <f aca="false">VLOOKUP($A289,Table,MATCH(N$4,Curves,0))</f>
        <v>0.0225</v>
      </c>
      <c r="O289" s="99" t="n">
        <f aca="false">N289</f>
        <v>0.0225</v>
      </c>
      <c r="P289" s="100"/>
      <c r="Q289" s="99" t="n">
        <f aca="false">O289+L289+I289</f>
        <v>4.06</v>
      </c>
      <c r="R289" s="100"/>
      <c r="S289" s="35" t="n">
        <f aca="false">A290-A289</f>
        <v>29</v>
      </c>
      <c r="T289" s="101" t="n">
        <f aca="false">CHOOSE(F$3,A290+24,A289)</f>
        <v>45376</v>
      </c>
      <c r="U289" s="35" t="n">
        <f aca="false">T289-C$3</f>
        <v>8602</v>
      </c>
      <c r="V289" s="32" t="n">
        <f aca="false">VLOOKUP($A289,Table,MATCH(V$4,Curves,0))</f>
        <v>0.070859002456139</v>
      </c>
      <c r="W289" s="102" t="n">
        <f aca="false">1/(1+CHOOSE(F$3,(V290+($K$3/10000))/2,(V289+($K$3/10000))/2))^(2*U289/365.25)</f>
        <v>0.193996013203379</v>
      </c>
      <c r="X289" s="35" t="n">
        <f aca="false">IF(AND(mthbeg&lt;=A289,mthend&gt;=A289),1,0)</f>
        <v>0</v>
      </c>
      <c r="Y289" s="35" t="n">
        <f aca="false">S289*X289</f>
        <v>0</v>
      </c>
      <c r="AA289" s="89" t="n">
        <f aca="false">F289*G289</f>
        <v>0</v>
      </c>
      <c r="AB289" s="89" t="n">
        <f aca="false">$F289*H289</f>
        <v>0</v>
      </c>
      <c r="AC289" s="89" t="n">
        <f aca="false">$F289*I289</f>
        <v>0</v>
      </c>
      <c r="AD289" s="89" t="n">
        <f aca="false">$F289*J289</f>
        <v>0</v>
      </c>
      <c r="AE289" s="89" t="n">
        <f aca="false">$F289*K289</f>
        <v>0</v>
      </c>
      <c r="AF289" s="89" t="n">
        <f aca="false">$F289*L289</f>
        <v>0</v>
      </c>
      <c r="AG289" s="89" t="n">
        <f aca="false">$F289*M289</f>
        <v>0</v>
      </c>
      <c r="AH289" s="89" t="n">
        <f aca="false">$F289*N289</f>
        <v>0</v>
      </c>
      <c r="AI289" s="89" t="n">
        <f aca="false">F289*O289</f>
        <v>0</v>
      </c>
      <c r="AJ289" s="93"/>
      <c r="AK289" s="89" t="n">
        <f aca="false">CHOOSE($G$3,AB289-AC289,AC289-AB289)</f>
        <v>0</v>
      </c>
      <c r="AL289" s="89" t="n">
        <f aca="false">CHOOSE($G$3,AE289-AF289,AF289-AE289)</f>
        <v>0</v>
      </c>
      <c r="AM289" s="89" t="n">
        <f aca="false">CHOOSE($G$3,AH289-AI289,AI289-AH289)</f>
        <v>0</v>
      </c>
      <c r="AN289" s="103" t="n">
        <f aca="false">SUM(AK289:AM289)</f>
        <v>0</v>
      </c>
      <c r="AP289" s="89" t="n">
        <f aca="false">CHOOSE($G$3,AA289-AB289,AB289-AA289)</f>
        <v>0</v>
      </c>
      <c r="AQ289" s="89" t="n">
        <f aca="false">CHOOSE($G$3,AD289-AE289,AE289-AD289)</f>
        <v>0</v>
      </c>
      <c r="AR289" s="89" t="n">
        <f aca="false">CHOOSE($G$3,AG289-AH289,AH289-AG289)</f>
        <v>0</v>
      </c>
      <c r="AS289" s="103" t="n">
        <f aca="false">AP289+AQ289+AR289</f>
        <v>0</v>
      </c>
      <c r="AT289" s="103"/>
      <c r="AU289" s="90" t="n">
        <f aca="false">AS289+AN289</f>
        <v>0</v>
      </c>
      <c r="AW289" s="90" t="n">
        <f aca="false">AI289+AF289+AC289</f>
        <v>0</v>
      </c>
      <c r="AX289" s="104"/>
    </row>
    <row r="290" customFormat="false" ht="12" hidden="false" customHeight="true" outlineLevel="0" collapsed="false">
      <c r="A290" s="94" t="n">
        <f aca="false">EDATE(A289,1)</f>
        <v>45352</v>
      </c>
      <c r="B290" s="95" t="n">
        <f aca="false">VLOOKUP(MONTH(A290),Volumes,3)</f>
        <v>10000</v>
      </c>
      <c r="C290" s="96"/>
      <c r="D290" s="97" t="n">
        <f aca="false">B290+C290</f>
        <v>10000</v>
      </c>
      <c r="E290" s="84" t="n">
        <f aca="false">IF(X290=0,0,IF(AND(X290=1,$H$3=1),D290*S290,IF($H$3=2,D290,"N/A")))</f>
        <v>0</v>
      </c>
      <c r="F290" s="84" t="n">
        <f aca="false">E290*W290</f>
        <v>0</v>
      </c>
      <c r="G290" s="32" t="n">
        <f aca="false">VLOOKUP($A290,Table,MATCH(G$4,Curves,0))</f>
        <v>4.0375</v>
      </c>
      <c r="H290" s="98" t="n">
        <f aca="false">G290</f>
        <v>4.0375</v>
      </c>
      <c r="I290" s="99" t="n">
        <f aca="false">H290</f>
        <v>4.0375</v>
      </c>
      <c r="J290" s="32" t="n">
        <f aca="false">VLOOKUP($A290,Table,MATCH(J$4,Curves,0))</f>
        <v>0</v>
      </c>
      <c r="K290" s="98" t="n">
        <f aca="false">J290</f>
        <v>0</v>
      </c>
      <c r="L290" s="99" t="n">
        <f aca="false">K290</f>
        <v>0</v>
      </c>
      <c r="M290" s="32" t="n">
        <f aca="false">VLOOKUP($A290,Table,MATCH(M$4,Curves,0))</f>
        <v>0</v>
      </c>
      <c r="N290" s="98" t="n">
        <f aca="false">VLOOKUP($A290,Table,MATCH(N$4,Curves,0))</f>
        <v>0.0225</v>
      </c>
      <c r="O290" s="99" t="n">
        <f aca="false">N290</f>
        <v>0.0225</v>
      </c>
      <c r="P290" s="100"/>
      <c r="Q290" s="99" t="n">
        <f aca="false">O290+L290+I290</f>
        <v>4.06</v>
      </c>
      <c r="R290" s="100"/>
      <c r="S290" s="35" t="n">
        <f aca="false">A291-A290</f>
        <v>31</v>
      </c>
      <c r="T290" s="101" t="n">
        <f aca="false">CHOOSE(F$3,A291+24,A290)</f>
        <v>45407</v>
      </c>
      <c r="U290" s="35" t="n">
        <f aca="false">T290-C$3</f>
        <v>8633</v>
      </c>
      <c r="V290" s="32" t="n">
        <f aca="false">VLOOKUP($A290,Table,MATCH(V$4,Curves,0))</f>
        <v>0.070859002456139</v>
      </c>
      <c r="W290" s="102" t="n">
        <f aca="false">1/(1+CHOOSE(F$3,(V291+($K$3/10000))/2,(V290+($K$3/10000))/2))^(2*U290/365.25)</f>
        <v>0.192852886401787</v>
      </c>
      <c r="X290" s="35" t="n">
        <f aca="false">IF(AND(mthbeg&lt;=A290,mthend&gt;=A290),1,0)</f>
        <v>0</v>
      </c>
      <c r="Y290" s="35" t="n">
        <f aca="false">S290*X290</f>
        <v>0</v>
      </c>
      <c r="AA290" s="89" t="n">
        <f aca="false">F290*G290</f>
        <v>0</v>
      </c>
      <c r="AB290" s="89" t="n">
        <f aca="false">$F290*H290</f>
        <v>0</v>
      </c>
      <c r="AC290" s="89" t="n">
        <f aca="false">$F290*I290</f>
        <v>0</v>
      </c>
      <c r="AD290" s="89" t="n">
        <f aca="false">$F290*J290</f>
        <v>0</v>
      </c>
      <c r="AE290" s="89" t="n">
        <f aca="false">$F290*K290</f>
        <v>0</v>
      </c>
      <c r="AF290" s="89" t="n">
        <f aca="false">$F290*L290</f>
        <v>0</v>
      </c>
      <c r="AG290" s="89" t="n">
        <f aca="false">$F290*M290</f>
        <v>0</v>
      </c>
      <c r="AH290" s="89" t="n">
        <f aca="false">$F290*N290</f>
        <v>0</v>
      </c>
      <c r="AI290" s="89" t="n">
        <f aca="false">F290*O290</f>
        <v>0</v>
      </c>
      <c r="AJ290" s="93"/>
      <c r="AK290" s="89" t="n">
        <f aca="false">CHOOSE($G$3,AB290-AC290,AC290-AB290)</f>
        <v>0</v>
      </c>
      <c r="AL290" s="89" t="n">
        <f aca="false">CHOOSE($G$3,AE290-AF290,AF290-AE290)</f>
        <v>0</v>
      </c>
      <c r="AM290" s="89" t="n">
        <f aca="false">CHOOSE($G$3,AH290-AI290,AI290-AH290)</f>
        <v>0</v>
      </c>
      <c r="AN290" s="103" t="n">
        <f aca="false">SUM(AK290:AM290)</f>
        <v>0</v>
      </c>
      <c r="AP290" s="89" t="n">
        <f aca="false">CHOOSE($G$3,AA290-AB290,AB290-AA290)</f>
        <v>0</v>
      </c>
      <c r="AQ290" s="89" t="n">
        <f aca="false">CHOOSE($G$3,AD290-AE290,AE290-AD290)</f>
        <v>0</v>
      </c>
      <c r="AR290" s="89" t="n">
        <f aca="false">CHOOSE($G$3,AG290-AH290,AH290-AG290)</f>
        <v>0</v>
      </c>
      <c r="AS290" s="103" t="n">
        <f aca="false">AP290+AQ290+AR290</f>
        <v>0</v>
      </c>
      <c r="AT290" s="103"/>
      <c r="AU290" s="90" t="n">
        <f aca="false">AS290+AN290</f>
        <v>0</v>
      </c>
      <c r="AW290" s="90" t="n">
        <f aca="false">AI290+AF290+AC290</f>
        <v>0</v>
      </c>
      <c r="AX290" s="104"/>
    </row>
    <row r="291" customFormat="false" ht="12" hidden="false" customHeight="true" outlineLevel="0" collapsed="false">
      <c r="A291" s="94" t="n">
        <f aca="false">EDATE(A290,1)</f>
        <v>45383</v>
      </c>
      <c r="B291" s="95" t="n">
        <f aca="false">VLOOKUP(MONTH(A291),Volumes,3)</f>
        <v>10000</v>
      </c>
      <c r="C291" s="96"/>
      <c r="D291" s="97" t="n">
        <f aca="false">B291+C291</f>
        <v>10000</v>
      </c>
      <c r="E291" s="84" t="n">
        <f aca="false">IF(X291=0,0,IF(AND(X291=1,$H$3=1),D291*S291,IF($H$3=2,D291,"N/A")))</f>
        <v>0</v>
      </c>
      <c r="F291" s="84" t="n">
        <f aca="false">E291*W291</f>
        <v>0</v>
      </c>
      <c r="G291" s="32" t="n">
        <f aca="false">VLOOKUP($A291,Table,MATCH(G$4,Curves,0))</f>
        <v>4.0375</v>
      </c>
      <c r="H291" s="98" t="n">
        <f aca="false">G291</f>
        <v>4.0375</v>
      </c>
      <c r="I291" s="99" t="n">
        <f aca="false">H291</f>
        <v>4.0375</v>
      </c>
      <c r="J291" s="32" t="n">
        <f aca="false">VLOOKUP($A291,Table,MATCH(J$4,Curves,0))</f>
        <v>0</v>
      </c>
      <c r="K291" s="98" t="n">
        <f aca="false">J291</f>
        <v>0</v>
      </c>
      <c r="L291" s="99" t="n">
        <f aca="false">K291</f>
        <v>0</v>
      </c>
      <c r="M291" s="32" t="n">
        <f aca="false">VLOOKUP($A291,Table,MATCH(M$4,Curves,0))</f>
        <v>0</v>
      </c>
      <c r="N291" s="98" t="n">
        <f aca="false">VLOOKUP($A291,Table,MATCH(N$4,Curves,0))</f>
        <v>0.0225</v>
      </c>
      <c r="O291" s="99" t="n">
        <f aca="false">N291</f>
        <v>0.0225</v>
      </c>
      <c r="P291" s="100"/>
      <c r="Q291" s="99" t="n">
        <f aca="false">O291+L291+I291</f>
        <v>4.06</v>
      </c>
      <c r="R291" s="100"/>
      <c r="S291" s="35" t="n">
        <f aca="false">A292-A291</f>
        <v>30</v>
      </c>
      <c r="T291" s="101" t="n">
        <f aca="false">CHOOSE(F$3,A292+24,A291)</f>
        <v>45437</v>
      </c>
      <c r="U291" s="35" t="n">
        <f aca="false">T291-C$3</f>
        <v>8663</v>
      </c>
      <c r="V291" s="32" t="n">
        <f aca="false">VLOOKUP($A291,Table,MATCH(V$4,Curves,0))</f>
        <v>0.070859002456139</v>
      </c>
      <c r="W291" s="102" t="n">
        <f aca="false">1/(1+CHOOSE(F$3,(V292+($K$3/10000))/2,(V291+($K$3/10000))/2))^(2*U291/365.25)</f>
        <v>0.191753048544867</v>
      </c>
      <c r="X291" s="35" t="n">
        <f aca="false">IF(AND(mthbeg&lt;=A291,mthend&gt;=A291),1,0)</f>
        <v>0</v>
      </c>
      <c r="Y291" s="35" t="n">
        <f aca="false">S291*X291</f>
        <v>0</v>
      </c>
      <c r="AA291" s="89" t="n">
        <f aca="false">F291*G291</f>
        <v>0</v>
      </c>
      <c r="AB291" s="89" t="n">
        <f aca="false">$F291*H291</f>
        <v>0</v>
      </c>
      <c r="AC291" s="89" t="n">
        <f aca="false">$F291*I291</f>
        <v>0</v>
      </c>
      <c r="AD291" s="89" t="n">
        <f aca="false">$F291*J291</f>
        <v>0</v>
      </c>
      <c r="AE291" s="89" t="n">
        <f aca="false">$F291*K291</f>
        <v>0</v>
      </c>
      <c r="AF291" s="89" t="n">
        <f aca="false">$F291*L291</f>
        <v>0</v>
      </c>
      <c r="AG291" s="89" t="n">
        <f aca="false">$F291*M291</f>
        <v>0</v>
      </c>
      <c r="AH291" s="89" t="n">
        <f aca="false">$F291*N291</f>
        <v>0</v>
      </c>
      <c r="AI291" s="89" t="n">
        <f aca="false">F291*O291</f>
        <v>0</v>
      </c>
      <c r="AJ291" s="93"/>
      <c r="AK291" s="89" t="n">
        <f aca="false">CHOOSE($G$3,AB291-AC291,AC291-AB291)</f>
        <v>0</v>
      </c>
      <c r="AL291" s="89" t="n">
        <f aca="false">CHOOSE($G$3,AE291-AF291,AF291-AE291)</f>
        <v>0</v>
      </c>
      <c r="AM291" s="89" t="n">
        <f aca="false">CHOOSE($G$3,AH291-AI291,AI291-AH291)</f>
        <v>0</v>
      </c>
      <c r="AN291" s="103" t="n">
        <f aca="false">SUM(AK291:AM291)</f>
        <v>0</v>
      </c>
      <c r="AP291" s="89" t="n">
        <f aca="false">CHOOSE($G$3,AA291-AB291,AB291-AA291)</f>
        <v>0</v>
      </c>
      <c r="AQ291" s="89" t="n">
        <f aca="false">CHOOSE($G$3,AD291-AE291,AE291-AD291)</f>
        <v>0</v>
      </c>
      <c r="AR291" s="89" t="n">
        <f aca="false">CHOOSE($G$3,AG291-AH291,AH291-AG291)</f>
        <v>0</v>
      </c>
      <c r="AS291" s="103" t="n">
        <f aca="false">AP291+AQ291+AR291</f>
        <v>0</v>
      </c>
      <c r="AT291" s="103"/>
      <c r="AU291" s="90" t="n">
        <f aca="false">AS291+AN291</f>
        <v>0</v>
      </c>
      <c r="AW291" s="90" t="n">
        <f aca="false">AI291+AF291+AC291</f>
        <v>0</v>
      </c>
      <c r="AX291" s="104"/>
    </row>
    <row r="292" customFormat="false" ht="12" hidden="false" customHeight="true" outlineLevel="0" collapsed="false">
      <c r="A292" s="94" t="n">
        <f aca="false">EDATE(A291,1)</f>
        <v>45413</v>
      </c>
      <c r="B292" s="95" t="n">
        <f aca="false">VLOOKUP(MONTH(A292),Volumes,3)</f>
        <v>10000</v>
      </c>
      <c r="C292" s="96"/>
      <c r="D292" s="97" t="n">
        <f aca="false">B292+C292</f>
        <v>10000</v>
      </c>
      <c r="E292" s="84" t="n">
        <f aca="false">IF(X292=0,0,IF(AND(X292=1,$H$3=1),D292*S292,IF($H$3=2,D292,"N/A")))</f>
        <v>0</v>
      </c>
      <c r="F292" s="84" t="n">
        <f aca="false">E292*W292</f>
        <v>0</v>
      </c>
      <c r="G292" s="32" t="n">
        <f aca="false">VLOOKUP($A292,Table,MATCH(G$4,Curves,0))</f>
        <v>4.0375</v>
      </c>
      <c r="H292" s="98" t="n">
        <f aca="false">G292</f>
        <v>4.0375</v>
      </c>
      <c r="I292" s="99" t="n">
        <f aca="false">H292</f>
        <v>4.0375</v>
      </c>
      <c r="J292" s="32" t="n">
        <f aca="false">VLOOKUP($A292,Table,MATCH(J$4,Curves,0))</f>
        <v>0</v>
      </c>
      <c r="K292" s="98" t="n">
        <f aca="false">J292</f>
        <v>0</v>
      </c>
      <c r="L292" s="99" t="n">
        <f aca="false">K292</f>
        <v>0</v>
      </c>
      <c r="M292" s="32" t="n">
        <f aca="false">VLOOKUP($A292,Table,MATCH(M$4,Curves,0))</f>
        <v>0</v>
      </c>
      <c r="N292" s="98" t="n">
        <f aca="false">VLOOKUP($A292,Table,MATCH(N$4,Curves,0))</f>
        <v>0.0225</v>
      </c>
      <c r="O292" s="99" t="n">
        <f aca="false">N292</f>
        <v>0.0225</v>
      </c>
      <c r="P292" s="100"/>
      <c r="Q292" s="99" t="n">
        <f aca="false">O292+L292+I292</f>
        <v>4.06</v>
      </c>
      <c r="R292" s="100"/>
      <c r="S292" s="35" t="n">
        <f aca="false">A293-A292</f>
        <v>31</v>
      </c>
      <c r="T292" s="101" t="n">
        <f aca="false">CHOOSE(F$3,A293+24,A292)</f>
        <v>45468</v>
      </c>
      <c r="U292" s="35" t="n">
        <f aca="false">T292-C$3</f>
        <v>8694</v>
      </c>
      <c r="V292" s="32" t="n">
        <f aca="false">VLOOKUP($A292,Table,MATCH(V$4,Curves,0))</f>
        <v>0.070859002456139</v>
      </c>
      <c r="W292" s="102" t="n">
        <f aca="false">1/(1+CHOOSE(F$3,(V293+($K$3/10000))/2,(V292+($K$3/10000))/2))^(2*U292/365.25)</f>
        <v>0.190623138473731</v>
      </c>
      <c r="X292" s="35" t="n">
        <f aca="false">IF(AND(mthbeg&lt;=A292,mthend&gt;=A292),1,0)</f>
        <v>0</v>
      </c>
      <c r="Y292" s="35" t="n">
        <f aca="false">S292*X292</f>
        <v>0</v>
      </c>
      <c r="AA292" s="89" t="n">
        <f aca="false">F292*G292</f>
        <v>0</v>
      </c>
      <c r="AB292" s="89" t="n">
        <f aca="false">$F292*H292</f>
        <v>0</v>
      </c>
      <c r="AC292" s="89" t="n">
        <f aca="false">$F292*I292</f>
        <v>0</v>
      </c>
      <c r="AD292" s="89" t="n">
        <f aca="false">$F292*J292</f>
        <v>0</v>
      </c>
      <c r="AE292" s="89" t="n">
        <f aca="false">$F292*K292</f>
        <v>0</v>
      </c>
      <c r="AF292" s="89" t="n">
        <f aca="false">$F292*L292</f>
        <v>0</v>
      </c>
      <c r="AG292" s="89" t="n">
        <f aca="false">$F292*M292</f>
        <v>0</v>
      </c>
      <c r="AH292" s="89" t="n">
        <f aca="false">$F292*N292</f>
        <v>0</v>
      </c>
      <c r="AI292" s="89" t="n">
        <f aca="false">F292*O292</f>
        <v>0</v>
      </c>
      <c r="AJ292" s="93"/>
      <c r="AK292" s="89" t="n">
        <f aca="false">CHOOSE($G$3,AB292-AC292,AC292-AB292)</f>
        <v>0</v>
      </c>
      <c r="AL292" s="89" t="n">
        <f aca="false">CHOOSE($G$3,AE292-AF292,AF292-AE292)</f>
        <v>0</v>
      </c>
      <c r="AM292" s="89" t="n">
        <f aca="false">CHOOSE($G$3,AH292-AI292,AI292-AH292)</f>
        <v>0</v>
      </c>
      <c r="AN292" s="103" t="n">
        <f aca="false">SUM(AK292:AM292)</f>
        <v>0</v>
      </c>
      <c r="AP292" s="89" t="n">
        <f aca="false">CHOOSE($G$3,AA292-AB292,AB292-AA292)</f>
        <v>0</v>
      </c>
      <c r="AQ292" s="89" t="n">
        <f aca="false">CHOOSE($G$3,AD292-AE292,AE292-AD292)</f>
        <v>0</v>
      </c>
      <c r="AR292" s="89" t="n">
        <f aca="false">CHOOSE($G$3,AG292-AH292,AH292-AG292)</f>
        <v>0</v>
      </c>
      <c r="AS292" s="103" t="n">
        <f aca="false">AP292+AQ292+AR292</f>
        <v>0</v>
      </c>
      <c r="AT292" s="103"/>
      <c r="AU292" s="90" t="n">
        <f aca="false">AS292+AN292</f>
        <v>0</v>
      </c>
      <c r="AW292" s="90" t="n">
        <f aca="false">AI292+AF292+AC292</f>
        <v>0</v>
      </c>
      <c r="AX292" s="104"/>
    </row>
    <row r="293" customFormat="false" ht="12" hidden="false" customHeight="true" outlineLevel="0" collapsed="false">
      <c r="A293" s="94" t="n">
        <f aca="false">EDATE(A292,1)</f>
        <v>45444</v>
      </c>
      <c r="B293" s="95" t="n">
        <f aca="false">VLOOKUP(MONTH(A293),Volumes,3)</f>
        <v>10000</v>
      </c>
      <c r="C293" s="96"/>
      <c r="D293" s="97" t="n">
        <f aca="false">B293+C293</f>
        <v>10000</v>
      </c>
      <c r="E293" s="84" t="n">
        <f aca="false">IF(X293=0,0,IF(AND(X293=1,$H$3=1),D293*S293,IF($H$3=2,D293,"N/A")))</f>
        <v>0</v>
      </c>
      <c r="F293" s="84" t="n">
        <f aca="false">E293*W293</f>
        <v>0</v>
      </c>
      <c r="G293" s="32" t="n">
        <f aca="false">VLOOKUP($A293,Table,MATCH(G$4,Curves,0))</f>
        <v>4.0375</v>
      </c>
      <c r="H293" s="98" t="n">
        <f aca="false">G293</f>
        <v>4.0375</v>
      </c>
      <c r="I293" s="99" t="n">
        <f aca="false">H293</f>
        <v>4.0375</v>
      </c>
      <c r="J293" s="32" t="n">
        <f aca="false">VLOOKUP($A293,Table,MATCH(J$4,Curves,0))</f>
        <v>0</v>
      </c>
      <c r="K293" s="98" t="n">
        <f aca="false">J293</f>
        <v>0</v>
      </c>
      <c r="L293" s="99" t="n">
        <f aca="false">K293</f>
        <v>0</v>
      </c>
      <c r="M293" s="32" t="n">
        <f aca="false">VLOOKUP($A293,Table,MATCH(M$4,Curves,0))</f>
        <v>0</v>
      </c>
      <c r="N293" s="98" t="n">
        <f aca="false">VLOOKUP($A293,Table,MATCH(N$4,Curves,0))</f>
        <v>0.0225</v>
      </c>
      <c r="O293" s="99" t="n">
        <f aca="false">N293</f>
        <v>0.0225</v>
      </c>
      <c r="P293" s="100"/>
      <c r="Q293" s="99" t="n">
        <f aca="false">O293+L293+I293</f>
        <v>4.06</v>
      </c>
      <c r="R293" s="100"/>
      <c r="S293" s="35" t="n">
        <f aca="false">A294-A293</f>
        <v>30</v>
      </c>
      <c r="T293" s="101" t="n">
        <f aca="false">CHOOSE(F$3,A294+24,A293)</f>
        <v>45498</v>
      </c>
      <c r="U293" s="35" t="n">
        <f aca="false">T293-C$3</f>
        <v>8724</v>
      </c>
      <c r="V293" s="32" t="n">
        <f aca="false">VLOOKUP($A293,Table,MATCH(V$4,Curves,0))</f>
        <v>0.070859002456139</v>
      </c>
      <c r="W293" s="102" t="n">
        <f aca="false">1/(1+CHOOSE(F$3,(V294+($K$3/10000))/2,(V293+($K$3/10000))/2))^(2*U293/365.25)</f>
        <v>0.189536016844339</v>
      </c>
      <c r="X293" s="35" t="n">
        <f aca="false">IF(AND(mthbeg&lt;=A293,mthend&gt;=A293),1,0)</f>
        <v>0</v>
      </c>
      <c r="Y293" s="35" t="n">
        <f aca="false">S293*X293</f>
        <v>0</v>
      </c>
      <c r="AA293" s="89" t="n">
        <f aca="false">F293*G293</f>
        <v>0</v>
      </c>
      <c r="AB293" s="89" t="n">
        <f aca="false">$F293*H293</f>
        <v>0</v>
      </c>
      <c r="AC293" s="89" t="n">
        <f aca="false">$F293*I293</f>
        <v>0</v>
      </c>
      <c r="AD293" s="89" t="n">
        <f aca="false">$F293*J293</f>
        <v>0</v>
      </c>
      <c r="AE293" s="89" t="n">
        <f aca="false">$F293*K293</f>
        <v>0</v>
      </c>
      <c r="AF293" s="89" t="n">
        <f aca="false">$F293*L293</f>
        <v>0</v>
      </c>
      <c r="AG293" s="89" t="n">
        <f aca="false">$F293*M293</f>
        <v>0</v>
      </c>
      <c r="AH293" s="89" t="n">
        <f aca="false">$F293*N293</f>
        <v>0</v>
      </c>
      <c r="AI293" s="89" t="n">
        <f aca="false">F293*O293</f>
        <v>0</v>
      </c>
      <c r="AJ293" s="93"/>
      <c r="AK293" s="89" t="n">
        <f aca="false">CHOOSE($G$3,AB293-AC293,AC293-AB293)</f>
        <v>0</v>
      </c>
      <c r="AL293" s="89" t="n">
        <f aca="false">CHOOSE($G$3,AE293-AF293,AF293-AE293)</f>
        <v>0</v>
      </c>
      <c r="AM293" s="89" t="n">
        <f aca="false">CHOOSE($G$3,AH293-AI293,AI293-AH293)</f>
        <v>0</v>
      </c>
      <c r="AN293" s="103" t="n">
        <f aca="false">SUM(AK293:AM293)</f>
        <v>0</v>
      </c>
      <c r="AP293" s="89" t="n">
        <f aca="false">CHOOSE($G$3,AA293-AB293,AB293-AA293)</f>
        <v>0</v>
      </c>
      <c r="AQ293" s="89" t="n">
        <f aca="false">CHOOSE($G$3,AD293-AE293,AE293-AD293)</f>
        <v>0</v>
      </c>
      <c r="AR293" s="89" t="n">
        <f aca="false">CHOOSE($G$3,AG293-AH293,AH293-AG293)</f>
        <v>0</v>
      </c>
      <c r="AS293" s="103" t="n">
        <f aca="false">AP293+AQ293+AR293</f>
        <v>0</v>
      </c>
      <c r="AT293" s="103"/>
      <c r="AU293" s="90" t="n">
        <f aca="false">AS293+AN293</f>
        <v>0</v>
      </c>
      <c r="AW293" s="90" t="n">
        <f aca="false">AI293+AF293+AC293</f>
        <v>0</v>
      </c>
      <c r="AX293" s="104"/>
    </row>
    <row r="294" customFormat="false" ht="12" hidden="false" customHeight="true" outlineLevel="0" collapsed="false">
      <c r="A294" s="94" t="n">
        <f aca="false">EDATE(A293,1)</f>
        <v>45474</v>
      </c>
      <c r="B294" s="95" t="n">
        <f aca="false">VLOOKUP(MONTH(A294),Volumes,3)</f>
        <v>10000</v>
      </c>
      <c r="C294" s="96"/>
      <c r="D294" s="97" t="n">
        <f aca="false">B294+C294</f>
        <v>10000</v>
      </c>
      <c r="E294" s="84" t="n">
        <f aca="false">IF(X294=0,0,IF(AND(X294=1,$H$3=1),D294*S294,IF($H$3=2,D294,"N/A")))</f>
        <v>0</v>
      </c>
      <c r="F294" s="84" t="n">
        <f aca="false">E294*W294</f>
        <v>0</v>
      </c>
      <c r="G294" s="32" t="n">
        <f aca="false">VLOOKUP($A294,Table,MATCH(G$4,Curves,0))</f>
        <v>4.0375</v>
      </c>
      <c r="H294" s="98" t="n">
        <f aca="false">G294</f>
        <v>4.0375</v>
      </c>
      <c r="I294" s="99" t="n">
        <f aca="false">H294</f>
        <v>4.0375</v>
      </c>
      <c r="J294" s="32" t="n">
        <f aca="false">VLOOKUP($A294,Table,MATCH(J$4,Curves,0))</f>
        <v>0</v>
      </c>
      <c r="K294" s="98" t="n">
        <f aca="false">J294</f>
        <v>0</v>
      </c>
      <c r="L294" s="99" t="n">
        <f aca="false">K294</f>
        <v>0</v>
      </c>
      <c r="M294" s="32" t="n">
        <f aca="false">VLOOKUP($A294,Table,MATCH(M$4,Curves,0))</f>
        <v>0</v>
      </c>
      <c r="N294" s="98" t="n">
        <f aca="false">VLOOKUP($A294,Table,MATCH(N$4,Curves,0))</f>
        <v>0.0225</v>
      </c>
      <c r="O294" s="99" t="n">
        <f aca="false">N294</f>
        <v>0.0225</v>
      </c>
      <c r="P294" s="100"/>
      <c r="Q294" s="99" t="n">
        <f aca="false">O294+L294+I294</f>
        <v>4.06</v>
      </c>
      <c r="R294" s="100"/>
      <c r="S294" s="35" t="n">
        <f aca="false">A295-A294</f>
        <v>31</v>
      </c>
      <c r="T294" s="101" t="n">
        <f aca="false">CHOOSE(F$3,A295+24,A294)</f>
        <v>45529</v>
      </c>
      <c r="U294" s="35" t="n">
        <f aca="false">T294-C$3</f>
        <v>8755</v>
      </c>
      <c r="V294" s="32" t="n">
        <f aca="false">VLOOKUP($A294,Table,MATCH(V$4,Curves,0))</f>
        <v>0.070859002456139</v>
      </c>
      <c r="W294" s="102" t="n">
        <f aca="false">1/(1+CHOOSE(F$3,(V295+($K$3/10000))/2,(V294+($K$3/10000))/2))^(2*U294/365.25)</f>
        <v>0.188419170692997</v>
      </c>
      <c r="X294" s="35" t="n">
        <f aca="false">IF(AND(mthbeg&lt;=A294,mthend&gt;=A294),1,0)</f>
        <v>0</v>
      </c>
      <c r="Y294" s="35" t="n">
        <f aca="false">S294*X294</f>
        <v>0</v>
      </c>
      <c r="AA294" s="89" t="n">
        <f aca="false">F294*G294</f>
        <v>0</v>
      </c>
      <c r="AB294" s="89" t="n">
        <f aca="false">$F294*H294</f>
        <v>0</v>
      </c>
      <c r="AC294" s="89" t="n">
        <f aca="false">$F294*I294</f>
        <v>0</v>
      </c>
      <c r="AD294" s="89" t="n">
        <f aca="false">$F294*J294</f>
        <v>0</v>
      </c>
      <c r="AE294" s="89" t="n">
        <f aca="false">$F294*K294</f>
        <v>0</v>
      </c>
      <c r="AF294" s="89" t="n">
        <f aca="false">$F294*L294</f>
        <v>0</v>
      </c>
      <c r="AG294" s="89" t="n">
        <f aca="false">$F294*M294</f>
        <v>0</v>
      </c>
      <c r="AH294" s="89" t="n">
        <f aca="false">$F294*N294</f>
        <v>0</v>
      </c>
      <c r="AI294" s="89" t="n">
        <f aca="false">F294*O294</f>
        <v>0</v>
      </c>
      <c r="AJ294" s="93"/>
      <c r="AK294" s="89" t="n">
        <f aca="false">CHOOSE($G$3,AB294-AC294,AC294-AB294)</f>
        <v>0</v>
      </c>
      <c r="AL294" s="89" t="n">
        <f aca="false">CHOOSE($G$3,AE294-AF294,AF294-AE294)</f>
        <v>0</v>
      </c>
      <c r="AM294" s="89" t="n">
        <f aca="false">CHOOSE($G$3,AH294-AI294,AI294-AH294)</f>
        <v>0</v>
      </c>
      <c r="AN294" s="103" t="n">
        <f aca="false">SUM(AK294:AM294)</f>
        <v>0</v>
      </c>
      <c r="AP294" s="89" t="n">
        <f aca="false">CHOOSE($G$3,AA294-AB294,AB294-AA294)</f>
        <v>0</v>
      </c>
      <c r="AQ294" s="89" t="n">
        <f aca="false">CHOOSE($G$3,AD294-AE294,AE294-AD294)</f>
        <v>0</v>
      </c>
      <c r="AR294" s="89" t="n">
        <f aca="false">CHOOSE($G$3,AG294-AH294,AH294-AG294)</f>
        <v>0</v>
      </c>
      <c r="AS294" s="103" t="n">
        <f aca="false">AP294+AQ294+AR294</f>
        <v>0</v>
      </c>
      <c r="AT294" s="103"/>
      <c r="AU294" s="90" t="n">
        <f aca="false">AS294+AN294</f>
        <v>0</v>
      </c>
      <c r="AW294" s="90" t="n">
        <f aca="false">AI294+AF294+AC294</f>
        <v>0</v>
      </c>
      <c r="AX294" s="104"/>
    </row>
    <row r="295" customFormat="false" ht="12" hidden="false" customHeight="true" outlineLevel="0" collapsed="false">
      <c r="A295" s="94" t="n">
        <f aca="false">EDATE(A294,1)</f>
        <v>45505</v>
      </c>
      <c r="B295" s="95" t="n">
        <f aca="false">VLOOKUP(MONTH(A295),Volumes,3)</f>
        <v>10000</v>
      </c>
      <c r="C295" s="96"/>
      <c r="D295" s="97" t="n">
        <f aca="false">B295+C295</f>
        <v>10000</v>
      </c>
      <c r="E295" s="84" t="n">
        <f aca="false">IF(X295=0,0,IF(AND(X295=1,$H$3=1),D295*S295,IF($H$3=2,D295,"N/A")))</f>
        <v>0</v>
      </c>
      <c r="F295" s="84" t="n">
        <f aca="false">E295*W295</f>
        <v>0</v>
      </c>
      <c r="G295" s="32" t="n">
        <f aca="false">VLOOKUP($A295,Table,MATCH(G$4,Curves,0))</f>
        <v>4.0375</v>
      </c>
      <c r="H295" s="98" t="n">
        <f aca="false">G295</f>
        <v>4.0375</v>
      </c>
      <c r="I295" s="99" t="n">
        <f aca="false">H295</f>
        <v>4.0375</v>
      </c>
      <c r="J295" s="32" t="n">
        <f aca="false">VLOOKUP($A295,Table,MATCH(J$4,Curves,0))</f>
        <v>0</v>
      </c>
      <c r="K295" s="98" t="n">
        <f aca="false">J295</f>
        <v>0</v>
      </c>
      <c r="L295" s="99" t="n">
        <f aca="false">K295</f>
        <v>0</v>
      </c>
      <c r="M295" s="32" t="n">
        <f aca="false">VLOOKUP($A295,Table,MATCH(M$4,Curves,0))</f>
        <v>0</v>
      </c>
      <c r="N295" s="98" t="n">
        <f aca="false">VLOOKUP($A295,Table,MATCH(N$4,Curves,0))</f>
        <v>0.0225</v>
      </c>
      <c r="O295" s="99" t="n">
        <f aca="false">N295</f>
        <v>0.0225</v>
      </c>
      <c r="P295" s="100"/>
      <c r="Q295" s="99" t="n">
        <f aca="false">O295+L295+I295</f>
        <v>4.06</v>
      </c>
      <c r="R295" s="100"/>
      <c r="S295" s="35" t="n">
        <f aca="false">A296-A295</f>
        <v>31</v>
      </c>
      <c r="T295" s="101" t="n">
        <f aca="false">CHOOSE(F$3,A296+24,A295)</f>
        <v>45560</v>
      </c>
      <c r="U295" s="35" t="n">
        <f aca="false">T295-C$3</f>
        <v>8786</v>
      </c>
      <c r="V295" s="32" t="n">
        <f aca="false">VLOOKUP($A295,Table,MATCH(V$4,Curves,0))</f>
        <v>0.070859002456139</v>
      </c>
      <c r="W295" s="102" t="n">
        <f aca="false">1/(1+CHOOSE(F$3,(V296+($K$3/10000))/2,(V295+($K$3/10000))/2))^(2*U295/365.25)</f>
        <v>0.187308905588078</v>
      </c>
      <c r="X295" s="35" t="n">
        <f aca="false">IF(AND(mthbeg&lt;=A295,mthend&gt;=A295),1,0)</f>
        <v>0</v>
      </c>
      <c r="Y295" s="35" t="n">
        <f aca="false">S295*X295</f>
        <v>0</v>
      </c>
      <c r="AA295" s="89" t="n">
        <f aca="false">F295*G295</f>
        <v>0</v>
      </c>
      <c r="AB295" s="89" t="n">
        <f aca="false">$F295*H295</f>
        <v>0</v>
      </c>
      <c r="AC295" s="89" t="n">
        <f aca="false">$F295*I295</f>
        <v>0</v>
      </c>
      <c r="AD295" s="89" t="n">
        <f aca="false">$F295*J295</f>
        <v>0</v>
      </c>
      <c r="AE295" s="89" t="n">
        <f aca="false">$F295*K295</f>
        <v>0</v>
      </c>
      <c r="AF295" s="89" t="n">
        <f aca="false">$F295*L295</f>
        <v>0</v>
      </c>
      <c r="AG295" s="89" t="n">
        <f aca="false">$F295*M295</f>
        <v>0</v>
      </c>
      <c r="AH295" s="89" t="n">
        <f aca="false">$F295*N295</f>
        <v>0</v>
      </c>
      <c r="AI295" s="89" t="n">
        <f aca="false">F295*O295</f>
        <v>0</v>
      </c>
      <c r="AJ295" s="93"/>
      <c r="AK295" s="89" t="n">
        <f aca="false">CHOOSE($G$3,AB295-AC295,AC295-AB295)</f>
        <v>0</v>
      </c>
      <c r="AL295" s="89" t="n">
        <f aca="false">CHOOSE($G$3,AE295-AF295,AF295-AE295)</f>
        <v>0</v>
      </c>
      <c r="AM295" s="89" t="n">
        <f aca="false">CHOOSE($G$3,AH295-AI295,AI295-AH295)</f>
        <v>0</v>
      </c>
      <c r="AN295" s="103" t="n">
        <f aca="false">SUM(AK295:AM295)</f>
        <v>0</v>
      </c>
      <c r="AP295" s="89" t="n">
        <f aca="false">CHOOSE($G$3,AA295-AB295,AB295-AA295)</f>
        <v>0</v>
      </c>
      <c r="AQ295" s="89" t="n">
        <f aca="false">CHOOSE($G$3,AD295-AE295,AE295-AD295)</f>
        <v>0</v>
      </c>
      <c r="AR295" s="89" t="n">
        <f aca="false">CHOOSE($G$3,AG295-AH295,AH295-AG295)</f>
        <v>0</v>
      </c>
      <c r="AS295" s="103" t="n">
        <f aca="false">AP295+AQ295+AR295</f>
        <v>0</v>
      </c>
      <c r="AT295" s="103"/>
      <c r="AU295" s="90" t="n">
        <f aca="false">AS295+AN295</f>
        <v>0</v>
      </c>
      <c r="AW295" s="90" t="n">
        <f aca="false">AI295+AF295+AC295</f>
        <v>0</v>
      </c>
      <c r="AX295" s="104"/>
    </row>
    <row r="296" customFormat="false" ht="12" hidden="false" customHeight="true" outlineLevel="0" collapsed="false">
      <c r="A296" s="94" t="n">
        <f aca="false">EDATE(A295,1)</f>
        <v>45536</v>
      </c>
      <c r="B296" s="95" t="n">
        <f aca="false">VLOOKUP(MONTH(A296),Volumes,3)</f>
        <v>10000</v>
      </c>
      <c r="C296" s="96"/>
      <c r="D296" s="97" t="n">
        <f aca="false">B296+C296</f>
        <v>10000</v>
      </c>
      <c r="E296" s="84" t="n">
        <f aca="false">IF(X296=0,0,IF(AND(X296=1,$H$3=1),D296*S296,IF($H$3=2,D296,"N/A")))</f>
        <v>0</v>
      </c>
      <c r="F296" s="84" t="n">
        <f aca="false">E296*W296</f>
        <v>0</v>
      </c>
      <c r="G296" s="32" t="n">
        <f aca="false">VLOOKUP($A296,Table,MATCH(G$4,Curves,0))</f>
        <v>4.0375</v>
      </c>
      <c r="H296" s="98" t="n">
        <f aca="false">G296</f>
        <v>4.0375</v>
      </c>
      <c r="I296" s="99" t="n">
        <f aca="false">H296</f>
        <v>4.0375</v>
      </c>
      <c r="J296" s="32" t="n">
        <f aca="false">VLOOKUP($A296,Table,MATCH(J$4,Curves,0))</f>
        <v>0</v>
      </c>
      <c r="K296" s="98" t="n">
        <f aca="false">J296</f>
        <v>0</v>
      </c>
      <c r="L296" s="99" t="n">
        <f aca="false">K296</f>
        <v>0</v>
      </c>
      <c r="M296" s="32" t="n">
        <f aca="false">VLOOKUP($A296,Table,MATCH(M$4,Curves,0))</f>
        <v>0</v>
      </c>
      <c r="N296" s="98" t="n">
        <f aca="false">VLOOKUP($A296,Table,MATCH(N$4,Curves,0))</f>
        <v>0.0225</v>
      </c>
      <c r="O296" s="99" t="n">
        <f aca="false">N296</f>
        <v>0.0225</v>
      </c>
      <c r="P296" s="100"/>
      <c r="Q296" s="99" t="n">
        <f aca="false">O296+L296+I296</f>
        <v>4.06</v>
      </c>
      <c r="R296" s="100"/>
      <c r="S296" s="35" t="n">
        <f aca="false">A297-A296</f>
        <v>30</v>
      </c>
      <c r="T296" s="101" t="n">
        <f aca="false">CHOOSE(F$3,A297+24,A296)</f>
        <v>45590</v>
      </c>
      <c r="U296" s="35" t="n">
        <f aca="false">T296-C$3</f>
        <v>8816</v>
      </c>
      <c r="V296" s="32" t="n">
        <f aca="false">VLOOKUP($A296,Table,MATCH(V$4,Curves,0))</f>
        <v>0.070859002456139</v>
      </c>
      <c r="W296" s="102" t="n">
        <f aca="false">1/(1+CHOOSE(F$3,(V297+($K$3/10000))/2,(V296+($K$3/10000))/2))^(2*U296/365.25)</f>
        <v>0.186240684991811</v>
      </c>
      <c r="X296" s="35" t="n">
        <f aca="false">IF(AND(mthbeg&lt;=A296,mthend&gt;=A296),1,0)</f>
        <v>0</v>
      </c>
      <c r="Y296" s="35" t="n">
        <f aca="false">S296*X296</f>
        <v>0</v>
      </c>
      <c r="AA296" s="89" t="n">
        <f aca="false">F296*G296</f>
        <v>0</v>
      </c>
      <c r="AB296" s="89" t="n">
        <f aca="false">$F296*H296</f>
        <v>0</v>
      </c>
      <c r="AC296" s="89" t="n">
        <f aca="false">$F296*I296</f>
        <v>0</v>
      </c>
      <c r="AD296" s="89" t="n">
        <f aca="false">$F296*J296</f>
        <v>0</v>
      </c>
      <c r="AE296" s="89" t="n">
        <f aca="false">$F296*K296</f>
        <v>0</v>
      </c>
      <c r="AF296" s="89" t="n">
        <f aca="false">$F296*L296</f>
        <v>0</v>
      </c>
      <c r="AG296" s="89" t="n">
        <f aca="false">$F296*M296</f>
        <v>0</v>
      </c>
      <c r="AH296" s="89" t="n">
        <f aca="false">$F296*N296</f>
        <v>0</v>
      </c>
      <c r="AI296" s="89" t="n">
        <f aca="false">F296*O296</f>
        <v>0</v>
      </c>
      <c r="AJ296" s="93"/>
      <c r="AK296" s="89" t="n">
        <f aca="false">CHOOSE($G$3,AB296-AC296,AC296-AB296)</f>
        <v>0</v>
      </c>
      <c r="AL296" s="89" t="n">
        <f aca="false">CHOOSE($G$3,AE296-AF296,AF296-AE296)</f>
        <v>0</v>
      </c>
      <c r="AM296" s="89" t="n">
        <f aca="false">CHOOSE($G$3,AH296-AI296,AI296-AH296)</f>
        <v>0</v>
      </c>
      <c r="AN296" s="103" t="n">
        <f aca="false">SUM(AK296:AM296)</f>
        <v>0</v>
      </c>
      <c r="AP296" s="89" t="n">
        <f aca="false">CHOOSE($G$3,AA296-AB296,AB296-AA296)</f>
        <v>0</v>
      </c>
      <c r="AQ296" s="89" t="n">
        <f aca="false">CHOOSE($G$3,AD296-AE296,AE296-AD296)</f>
        <v>0</v>
      </c>
      <c r="AR296" s="89" t="n">
        <f aca="false">CHOOSE($G$3,AG296-AH296,AH296-AG296)</f>
        <v>0</v>
      </c>
      <c r="AS296" s="103" t="n">
        <f aca="false">AP296+AQ296+AR296</f>
        <v>0</v>
      </c>
      <c r="AT296" s="103"/>
      <c r="AU296" s="90" t="n">
        <f aca="false">AS296+AN296</f>
        <v>0</v>
      </c>
      <c r="AW296" s="90" t="n">
        <f aca="false">AI296+AF296+AC296</f>
        <v>0</v>
      </c>
      <c r="AX296" s="104"/>
    </row>
    <row r="297" customFormat="false" ht="12" hidden="false" customHeight="true" outlineLevel="0" collapsed="false">
      <c r="A297" s="94" t="n">
        <f aca="false">EDATE(A296,1)</f>
        <v>45566</v>
      </c>
      <c r="B297" s="95" t="n">
        <f aca="false">VLOOKUP(MONTH(A297),Volumes,3)</f>
        <v>10000</v>
      </c>
      <c r="C297" s="96"/>
      <c r="D297" s="97" t="n">
        <f aca="false">B297+C297</f>
        <v>10000</v>
      </c>
      <c r="E297" s="84" t="n">
        <f aca="false">IF(X297=0,0,IF(AND(X297=1,$H$3=1),D297*S297,IF($H$3=2,D297,"N/A")))</f>
        <v>0</v>
      </c>
      <c r="F297" s="84" t="n">
        <f aca="false">E297*W297</f>
        <v>0</v>
      </c>
      <c r="G297" s="32" t="n">
        <f aca="false">VLOOKUP($A297,Table,MATCH(G$4,Curves,0))</f>
        <v>4.0375</v>
      </c>
      <c r="H297" s="98" t="n">
        <f aca="false">G297</f>
        <v>4.0375</v>
      </c>
      <c r="I297" s="99" t="n">
        <f aca="false">H297</f>
        <v>4.0375</v>
      </c>
      <c r="J297" s="32" t="n">
        <f aca="false">VLOOKUP($A297,Table,MATCH(J$4,Curves,0))</f>
        <v>0</v>
      </c>
      <c r="K297" s="98" t="n">
        <f aca="false">J297</f>
        <v>0</v>
      </c>
      <c r="L297" s="99" t="n">
        <f aca="false">K297</f>
        <v>0</v>
      </c>
      <c r="M297" s="32" t="n">
        <f aca="false">VLOOKUP($A297,Table,MATCH(M$4,Curves,0))</f>
        <v>0</v>
      </c>
      <c r="N297" s="98" t="n">
        <f aca="false">VLOOKUP($A297,Table,MATCH(N$4,Curves,0))</f>
        <v>0.0225</v>
      </c>
      <c r="O297" s="99" t="n">
        <f aca="false">N297</f>
        <v>0.0225</v>
      </c>
      <c r="P297" s="100"/>
      <c r="Q297" s="99" t="n">
        <f aca="false">O297+L297+I297</f>
        <v>4.06</v>
      </c>
      <c r="R297" s="100"/>
      <c r="S297" s="35" t="n">
        <f aca="false">A298-A297</f>
        <v>31</v>
      </c>
      <c r="T297" s="101" t="n">
        <f aca="false">CHOOSE(F$3,A298+24,A297)</f>
        <v>45621</v>
      </c>
      <c r="U297" s="35" t="n">
        <f aca="false">T297-C$3</f>
        <v>8847</v>
      </c>
      <c r="V297" s="32" t="n">
        <f aca="false">VLOOKUP($A297,Table,MATCH(V$4,Curves,0))</f>
        <v>0.070859002456139</v>
      </c>
      <c r="W297" s="102" t="n">
        <f aca="false">1/(1+CHOOSE(F$3,(V298+($K$3/10000))/2,(V297+($K$3/10000))/2))^(2*U297/365.25)</f>
        <v>0.185143256673334</v>
      </c>
      <c r="X297" s="35" t="n">
        <f aca="false">IF(AND(mthbeg&lt;=A297,mthend&gt;=A297),1,0)</f>
        <v>0</v>
      </c>
      <c r="Y297" s="35" t="n">
        <f aca="false">S297*X297</f>
        <v>0</v>
      </c>
      <c r="AA297" s="89" t="n">
        <f aca="false">F297*G297</f>
        <v>0</v>
      </c>
      <c r="AB297" s="89" t="n">
        <f aca="false">$F297*H297</f>
        <v>0</v>
      </c>
      <c r="AC297" s="89" t="n">
        <f aca="false">$F297*I297</f>
        <v>0</v>
      </c>
      <c r="AD297" s="89" t="n">
        <f aca="false">$F297*J297</f>
        <v>0</v>
      </c>
      <c r="AE297" s="89" t="n">
        <f aca="false">$F297*K297</f>
        <v>0</v>
      </c>
      <c r="AF297" s="89" t="n">
        <f aca="false">$F297*L297</f>
        <v>0</v>
      </c>
      <c r="AG297" s="89" t="n">
        <f aca="false">$F297*M297</f>
        <v>0</v>
      </c>
      <c r="AH297" s="89" t="n">
        <f aca="false">$F297*N297</f>
        <v>0</v>
      </c>
      <c r="AI297" s="89" t="n">
        <f aca="false">F297*O297</f>
        <v>0</v>
      </c>
      <c r="AJ297" s="93"/>
      <c r="AK297" s="89" t="n">
        <f aca="false">CHOOSE($G$3,AB297-AC297,AC297-AB297)</f>
        <v>0</v>
      </c>
      <c r="AL297" s="89" t="n">
        <f aca="false">CHOOSE($G$3,AE297-AF297,AF297-AE297)</f>
        <v>0</v>
      </c>
      <c r="AM297" s="89" t="n">
        <f aca="false">CHOOSE($G$3,AH297-AI297,AI297-AH297)</f>
        <v>0</v>
      </c>
      <c r="AN297" s="103" t="n">
        <f aca="false">SUM(AK297:AM297)</f>
        <v>0</v>
      </c>
      <c r="AP297" s="89" t="n">
        <f aca="false">CHOOSE($G$3,AA297-AB297,AB297-AA297)</f>
        <v>0</v>
      </c>
      <c r="AQ297" s="89" t="n">
        <f aca="false">CHOOSE($G$3,AD297-AE297,AE297-AD297)</f>
        <v>0</v>
      </c>
      <c r="AR297" s="89" t="n">
        <f aca="false">CHOOSE($G$3,AG297-AH297,AH297-AG297)</f>
        <v>0</v>
      </c>
      <c r="AS297" s="103" t="n">
        <f aca="false">AP297+AQ297+AR297</f>
        <v>0</v>
      </c>
      <c r="AT297" s="103"/>
      <c r="AU297" s="90" t="n">
        <f aca="false">AS297+AN297</f>
        <v>0</v>
      </c>
      <c r="AW297" s="90" t="n">
        <f aca="false">AI297+AF297+AC297</f>
        <v>0</v>
      </c>
      <c r="AX297" s="104"/>
    </row>
    <row r="298" customFormat="false" ht="12" hidden="false" customHeight="true" outlineLevel="0" collapsed="false">
      <c r="A298" s="94" t="n">
        <f aca="false">EDATE(A297,1)</f>
        <v>45597</v>
      </c>
      <c r="B298" s="95" t="n">
        <f aca="false">VLOOKUP(MONTH(A298),Volumes,3)</f>
        <v>10000</v>
      </c>
      <c r="C298" s="96"/>
      <c r="D298" s="97" t="n">
        <f aca="false">B298+C298</f>
        <v>10000</v>
      </c>
      <c r="E298" s="84" t="n">
        <f aca="false">IF(X298=0,0,IF(AND(X298=1,$H$3=1),D298*S298,IF($H$3=2,D298,"N/A")))</f>
        <v>0</v>
      </c>
      <c r="F298" s="84" t="n">
        <f aca="false">E298*W298</f>
        <v>0</v>
      </c>
      <c r="G298" s="32" t="n">
        <f aca="false">VLOOKUP($A298,Table,MATCH(G$4,Curves,0))</f>
        <v>4.0375</v>
      </c>
      <c r="H298" s="98" t="n">
        <f aca="false">G298</f>
        <v>4.0375</v>
      </c>
      <c r="I298" s="99" t="n">
        <f aca="false">H298</f>
        <v>4.0375</v>
      </c>
      <c r="J298" s="32" t="n">
        <f aca="false">VLOOKUP($A298,Table,MATCH(J$4,Curves,0))</f>
        <v>0</v>
      </c>
      <c r="K298" s="98" t="n">
        <f aca="false">J298</f>
        <v>0</v>
      </c>
      <c r="L298" s="99" t="n">
        <f aca="false">K298</f>
        <v>0</v>
      </c>
      <c r="M298" s="32" t="n">
        <f aca="false">VLOOKUP($A298,Table,MATCH(M$4,Curves,0))</f>
        <v>0</v>
      </c>
      <c r="N298" s="98" t="n">
        <f aca="false">VLOOKUP($A298,Table,MATCH(N$4,Curves,0))</f>
        <v>0.0225</v>
      </c>
      <c r="O298" s="99" t="n">
        <f aca="false">N298</f>
        <v>0.0225</v>
      </c>
      <c r="P298" s="100"/>
      <c r="Q298" s="99" t="n">
        <f aca="false">O298+L298+I298</f>
        <v>4.06</v>
      </c>
      <c r="R298" s="100"/>
      <c r="S298" s="35" t="n">
        <f aca="false">A299-A298</f>
        <v>30</v>
      </c>
      <c r="T298" s="101" t="n">
        <f aca="false">CHOOSE(F$3,A299+24,A298)</f>
        <v>45651</v>
      </c>
      <c r="U298" s="35" t="n">
        <f aca="false">T298-C$3</f>
        <v>8877</v>
      </c>
      <c r="V298" s="32" t="n">
        <f aca="false">VLOOKUP($A298,Table,MATCH(V$4,Curves,0))</f>
        <v>0.070859002456139</v>
      </c>
      <c r="W298" s="102" t="n">
        <f aca="false">1/(1+CHOOSE(F$3,(V299+($K$3/10000))/2,(V298+($K$3/10000))/2))^(2*U298/365.25)</f>
        <v>0.184087386748637</v>
      </c>
      <c r="X298" s="35" t="n">
        <f aca="false">IF(AND(mthbeg&lt;=A298,mthend&gt;=A298),1,0)</f>
        <v>0</v>
      </c>
      <c r="Y298" s="35" t="n">
        <f aca="false">S298*X298</f>
        <v>0</v>
      </c>
      <c r="AA298" s="89" t="n">
        <f aca="false">F298*G298</f>
        <v>0</v>
      </c>
      <c r="AB298" s="89" t="n">
        <f aca="false">$F298*H298</f>
        <v>0</v>
      </c>
      <c r="AC298" s="89" t="n">
        <f aca="false">$F298*I298</f>
        <v>0</v>
      </c>
      <c r="AD298" s="89" t="n">
        <f aca="false">$F298*J298</f>
        <v>0</v>
      </c>
      <c r="AE298" s="89" t="n">
        <f aca="false">$F298*K298</f>
        <v>0</v>
      </c>
      <c r="AF298" s="89" t="n">
        <f aca="false">$F298*L298</f>
        <v>0</v>
      </c>
      <c r="AG298" s="89" t="n">
        <f aca="false">$F298*M298</f>
        <v>0</v>
      </c>
      <c r="AH298" s="89" t="n">
        <f aca="false">$F298*N298</f>
        <v>0</v>
      </c>
      <c r="AI298" s="89" t="n">
        <f aca="false">F298*O298</f>
        <v>0</v>
      </c>
      <c r="AJ298" s="93"/>
      <c r="AK298" s="89" t="n">
        <f aca="false">CHOOSE($G$3,AB298-AC298,AC298-AB298)</f>
        <v>0</v>
      </c>
      <c r="AL298" s="89" t="n">
        <f aca="false">CHOOSE($G$3,AE298-AF298,AF298-AE298)</f>
        <v>0</v>
      </c>
      <c r="AM298" s="89" t="n">
        <f aca="false">CHOOSE($G$3,AH298-AI298,AI298-AH298)</f>
        <v>0</v>
      </c>
      <c r="AN298" s="103" t="n">
        <f aca="false">SUM(AK298:AM298)</f>
        <v>0</v>
      </c>
      <c r="AP298" s="89" t="n">
        <f aca="false">CHOOSE($G$3,AA298-AB298,AB298-AA298)</f>
        <v>0</v>
      </c>
      <c r="AQ298" s="89" t="n">
        <f aca="false">CHOOSE($G$3,AD298-AE298,AE298-AD298)</f>
        <v>0</v>
      </c>
      <c r="AR298" s="89" t="n">
        <f aca="false">CHOOSE($G$3,AG298-AH298,AH298-AG298)</f>
        <v>0</v>
      </c>
      <c r="AS298" s="103" t="n">
        <f aca="false">AP298+AQ298+AR298</f>
        <v>0</v>
      </c>
      <c r="AT298" s="103"/>
      <c r="AU298" s="90" t="n">
        <f aca="false">AS298+AN298</f>
        <v>0</v>
      </c>
      <c r="AW298" s="90" t="n">
        <f aca="false">AI298+AF298+AC298</f>
        <v>0</v>
      </c>
      <c r="AX298" s="104"/>
    </row>
    <row r="299" customFormat="false" ht="12" hidden="false" customHeight="true" outlineLevel="0" collapsed="false">
      <c r="A299" s="94" t="n">
        <f aca="false">EDATE(A298,1)</f>
        <v>45627</v>
      </c>
      <c r="B299" s="95" t="n">
        <f aca="false">VLOOKUP(MONTH(A299),Volumes,3)</f>
        <v>10000</v>
      </c>
      <c r="C299" s="96"/>
      <c r="D299" s="97" t="n">
        <f aca="false">B299+C299</f>
        <v>10000</v>
      </c>
      <c r="E299" s="84" t="n">
        <f aca="false">IF(X299=0,0,IF(AND(X299=1,$H$3=1),D299*S299,IF($H$3=2,D299,"N/A")))</f>
        <v>0</v>
      </c>
      <c r="F299" s="84" t="n">
        <f aca="false">E299*W299</f>
        <v>0</v>
      </c>
      <c r="G299" s="32" t="n">
        <f aca="false">VLOOKUP($A299,Table,MATCH(G$4,Curves,0))</f>
        <v>4.0375</v>
      </c>
      <c r="H299" s="98" t="n">
        <f aca="false">G299</f>
        <v>4.0375</v>
      </c>
      <c r="I299" s="99" t="n">
        <f aca="false">H299</f>
        <v>4.0375</v>
      </c>
      <c r="J299" s="32" t="n">
        <f aca="false">VLOOKUP($A299,Table,MATCH(J$4,Curves,0))</f>
        <v>0</v>
      </c>
      <c r="K299" s="98" t="n">
        <f aca="false">J299</f>
        <v>0</v>
      </c>
      <c r="L299" s="99" t="n">
        <f aca="false">K299</f>
        <v>0</v>
      </c>
      <c r="M299" s="32" t="n">
        <f aca="false">VLOOKUP($A299,Table,MATCH(M$4,Curves,0))</f>
        <v>0</v>
      </c>
      <c r="N299" s="98" t="n">
        <f aca="false">VLOOKUP($A299,Table,MATCH(N$4,Curves,0))</f>
        <v>0.0225</v>
      </c>
      <c r="O299" s="99" t="n">
        <f aca="false">N299</f>
        <v>0.0225</v>
      </c>
      <c r="P299" s="100"/>
      <c r="Q299" s="99" t="n">
        <f aca="false">O299+L299+I299</f>
        <v>4.06</v>
      </c>
      <c r="R299" s="100"/>
      <c r="S299" s="35" t="n">
        <f aca="false">A300-A299</f>
        <v>31</v>
      </c>
      <c r="T299" s="101" t="n">
        <f aca="false">CHOOSE(F$3,A300+24,A299)</f>
        <v>45682</v>
      </c>
      <c r="U299" s="35" t="n">
        <f aca="false">T299-C$3</f>
        <v>8908</v>
      </c>
      <c r="V299" s="32" t="n">
        <f aca="false">VLOOKUP($A299,Table,MATCH(V$4,Curves,0))</f>
        <v>0.070859002456139</v>
      </c>
      <c r="W299" s="102" t="n">
        <f aca="false">1/(1+CHOOSE(F$3,(V300+($K$3/10000))/2,(V299+($K$3/10000))/2))^(2*U299/365.25)</f>
        <v>0.183002646798817</v>
      </c>
      <c r="X299" s="35" t="n">
        <f aca="false">IF(AND(mthbeg&lt;=A299,mthend&gt;=A299),1,0)</f>
        <v>0</v>
      </c>
      <c r="Y299" s="35" t="n">
        <f aca="false">S299*X299</f>
        <v>0</v>
      </c>
      <c r="AA299" s="89" t="n">
        <f aca="false">F299*G299</f>
        <v>0</v>
      </c>
      <c r="AB299" s="89" t="n">
        <f aca="false">$F299*H299</f>
        <v>0</v>
      </c>
      <c r="AC299" s="89" t="n">
        <f aca="false">$F299*I299</f>
        <v>0</v>
      </c>
      <c r="AD299" s="89" t="n">
        <f aca="false">$F299*J299</f>
        <v>0</v>
      </c>
      <c r="AE299" s="89" t="n">
        <f aca="false">$F299*K299</f>
        <v>0</v>
      </c>
      <c r="AF299" s="89" t="n">
        <f aca="false">$F299*L299</f>
        <v>0</v>
      </c>
      <c r="AG299" s="89" t="n">
        <f aca="false">$F299*M299</f>
        <v>0</v>
      </c>
      <c r="AH299" s="89" t="n">
        <f aca="false">$F299*N299</f>
        <v>0</v>
      </c>
      <c r="AI299" s="89" t="n">
        <f aca="false">F299*O299</f>
        <v>0</v>
      </c>
      <c r="AJ299" s="93"/>
      <c r="AK299" s="89" t="n">
        <f aca="false">CHOOSE($G$3,AB299-AC299,AC299-AB299)</f>
        <v>0</v>
      </c>
      <c r="AL299" s="89" t="n">
        <f aca="false">CHOOSE($G$3,AE299-AF299,AF299-AE299)</f>
        <v>0</v>
      </c>
      <c r="AM299" s="89" t="n">
        <f aca="false">CHOOSE($G$3,AH299-AI299,AI299-AH299)</f>
        <v>0</v>
      </c>
      <c r="AN299" s="103" t="n">
        <f aca="false">SUM(AK299:AM299)</f>
        <v>0</v>
      </c>
      <c r="AP299" s="89" t="n">
        <f aca="false">CHOOSE($G$3,AA299-AB299,AB299-AA299)</f>
        <v>0</v>
      </c>
      <c r="AQ299" s="89" t="n">
        <f aca="false">CHOOSE($G$3,AD299-AE299,AE299-AD299)</f>
        <v>0</v>
      </c>
      <c r="AR299" s="89" t="n">
        <f aca="false">CHOOSE($G$3,AG299-AH299,AH299-AG299)</f>
        <v>0</v>
      </c>
      <c r="AS299" s="103" t="n">
        <f aca="false">AP299+AQ299+AR299</f>
        <v>0</v>
      </c>
      <c r="AT299" s="103"/>
      <c r="AU299" s="90" t="n">
        <f aca="false">AS299+AN299</f>
        <v>0</v>
      </c>
      <c r="AW299" s="90" t="n">
        <f aca="false">AI299+AF299+AC299</f>
        <v>0</v>
      </c>
      <c r="AX299" s="104"/>
    </row>
    <row r="300" customFormat="false" ht="12" hidden="false" customHeight="true" outlineLevel="0" collapsed="false">
      <c r="A300" s="94" t="n">
        <f aca="false">EDATE(A299,1)</f>
        <v>45658</v>
      </c>
      <c r="B300" s="95" t="n">
        <f aca="false">VLOOKUP(MONTH(A300),Volumes,3)</f>
        <v>10000</v>
      </c>
      <c r="C300" s="96"/>
      <c r="D300" s="97" t="n">
        <f aca="false">B300+C300</f>
        <v>10000</v>
      </c>
      <c r="E300" s="84" t="n">
        <f aca="false">IF(X300=0,0,IF(AND(X300=1,$H$3=1),D300*S300,IF($H$3=2,D300,"N/A")))</f>
        <v>0</v>
      </c>
      <c r="F300" s="84" t="n">
        <f aca="false">E300*W300</f>
        <v>0</v>
      </c>
      <c r="G300" s="32" t="n">
        <f aca="false">VLOOKUP($A300,Table,MATCH(G$4,Curves,0))</f>
        <v>4.0375</v>
      </c>
      <c r="H300" s="98" t="n">
        <f aca="false">G300</f>
        <v>4.0375</v>
      </c>
      <c r="I300" s="99" t="n">
        <f aca="false">H300</f>
        <v>4.0375</v>
      </c>
      <c r="J300" s="32" t="n">
        <f aca="false">VLOOKUP($A300,Table,MATCH(J$4,Curves,0))</f>
        <v>0</v>
      </c>
      <c r="K300" s="98" t="n">
        <f aca="false">J300</f>
        <v>0</v>
      </c>
      <c r="L300" s="99" t="n">
        <f aca="false">K300</f>
        <v>0</v>
      </c>
      <c r="M300" s="32" t="n">
        <f aca="false">VLOOKUP($A300,Table,MATCH(M$4,Curves,0))</f>
        <v>0</v>
      </c>
      <c r="N300" s="98" t="n">
        <f aca="false">VLOOKUP($A300,Table,MATCH(N$4,Curves,0))</f>
        <v>0.0225</v>
      </c>
      <c r="O300" s="99" t="n">
        <f aca="false">N300</f>
        <v>0.0225</v>
      </c>
      <c r="P300" s="100"/>
      <c r="Q300" s="99" t="n">
        <f aca="false">O300+L300+I300</f>
        <v>4.06</v>
      </c>
      <c r="R300" s="100"/>
      <c r="S300" s="35" t="n">
        <f aca="false">A301-A300</f>
        <v>31</v>
      </c>
      <c r="T300" s="101" t="n">
        <f aca="false">CHOOSE(F$3,A301+24,A300)</f>
        <v>45713</v>
      </c>
      <c r="U300" s="35" t="n">
        <f aca="false">T300-C$3</f>
        <v>8939</v>
      </c>
      <c r="V300" s="32" t="n">
        <f aca="false">VLOOKUP($A300,Table,MATCH(V$4,Curves,0))</f>
        <v>0.070859002456139</v>
      </c>
      <c r="W300" s="102" t="n">
        <f aca="false">1/(1+CHOOSE(F$3,(V301+($K$3/10000))/2,(V300+($K$3/10000))/2))^(2*U300/365.25)</f>
        <v>0.181924298708752</v>
      </c>
      <c r="X300" s="35" t="n">
        <f aca="false">IF(AND(mthbeg&lt;=A300,mthend&gt;=A300),1,0)</f>
        <v>0</v>
      </c>
      <c r="Y300" s="35" t="n">
        <f aca="false">S300*X300</f>
        <v>0</v>
      </c>
      <c r="AA300" s="89" t="n">
        <f aca="false">F300*G300</f>
        <v>0</v>
      </c>
      <c r="AB300" s="89" t="n">
        <f aca="false">$F300*H300</f>
        <v>0</v>
      </c>
      <c r="AC300" s="89" t="n">
        <f aca="false">$F300*I300</f>
        <v>0</v>
      </c>
      <c r="AD300" s="89" t="n">
        <f aca="false">$F300*J300</f>
        <v>0</v>
      </c>
      <c r="AE300" s="89" t="n">
        <f aca="false">$F300*K300</f>
        <v>0</v>
      </c>
      <c r="AF300" s="89" t="n">
        <f aca="false">$F300*L300</f>
        <v>0</v>
      </c>
      <c r="AG300" s="89" t="n">
        <f aca="false">$F300*M300</f>
        <v>0</v>
      </c>
      <c r="AH300" s="89" t="n">
        <f aca="false">$F300*N300</f>
        <v>0</v>
      </c>
      <c r="AI300" s="89" t="n">
        <f aca="false">F300*O300</f>
        <v>0</v>
      </c>
      <c r="AJ300" s="93"/>
      <c r="AK300" s="89" t="n">
        <f aca="false">CHOOSE($G$3,AB300-AC300,AC300-AB300)</f>
        <v>0</v>
      </c>
      <c r="AL300" s="89" t="n">
        <f aca="false">CHOOSE($G$3,AE300-AF300,AF300-AE300)</f>
        <v>0</v>
      </c>
      <c r="AM300" s="89" t="n">
        <f aca="false">CHOOSE($G$3,AH300-AI300,AI300-AH300)</f>
        <v>0</v>
      </c>
      <c r="AN300" s="103" t="n">
        <f aca="false">SUM(AK300:AM300)</f>
        <v>0</v>
      </c>
      <c r="AP300" s="89" t="n">
        <f aca="false">CHOOSE($G$3,AA300-AB300,AB300-AA300)</f>
        <v>0</v>
      </c>
      <c r="AQ300" s="89" t="n">
        <f aca="false">CHOOSE($G$3,AD300-AE300,AE300-AD300)</f>
        <v>0</v>
      </c>
      <c r="AR300" s="89" t="n">
        <f aca="false">CHOOSE($G$3,AG300-AH300,AH300-AG300)</f>
        <v>0</v>
      </c>
      <c r="AS300" s="103" t="n">
        <f aca="false">AP300+AQ300+AR300</f>
        <v>0</v>
      </c>
      <c r="AT300" s="103"/>
      <c r="AU300" s="90" t="n">
        <f aca="false">AS300+AN300</f>
        <v>0</v>
      </c>
      <c r="AW300" s="90" t="n">
        <f aca="false">AI300+AF300+AC300</f>
        <v>0</v>
      </c>
      <c r="AX300" s="104"/>
    </row>
    <row r="301" customFormat="false" ht="12" hidden="false" customHeight="true" outlineLevel="0" collapsed="false">
      <c r="A301" s="94" t="n">
        <f aca="false">EDATE(A300,1)</f>
        <v>45689</v>
      </c>
      <c r="B301" s="95" t="n">
        <f aca="false">VLOOKUP(MONTH(A301),Volumes,3)</f>
        <v>10000</v>
      </c>
      <c r="C301" s="96"/>
      <c r="D301" s="97" t="n">
        <f aca="false">B301+C301</f>
        <v>10000</v>
      </c>
      <c r="E301" s="84" t="n">
        <f aca="false">IF(X301=0,0,IF(AND(X301=1,$H$3=1),D301*S301,IF($H$3=2,D301,"N/A")))</f>
        <v>0</v>
      </c>
      <c r="F301" s="84" t="n">
        <f aca="false">E301*W301</f>
        <v>0</v>
      </c>
      <c r="G301" s="32" t="n">
        <f aca="false">VLOOKUP($A301,Table,MATCH(G$4,Curves,0))</f>
        <v>4.0375</v>
      </c>
      <c r="H301" s="98" t="n">
        <f aca="false">G301</f>
        <v>4.0375</v>
      </c>
      <c r="I301" s="99" t="n">
        <f aca="false">H301</f>
        <v>4.0375</v>
      </c>
      <c r="J301" s="32" t="n">
        <f aca="false">VLOOKUP($A301,Table,MATCH(J$4,Curves,0))</f>
        <v>0</v>
      </c>
      <c r="K301" s="98" t="n">
        <f aca="false">J301</f>
        <v>0</v>
      </c>
      <c r="L301" s="99" t="n">
        <f aca="false">K301</f>
        <v>0</v>
      </c>
      <c r="M301" s="32" t="n">
        <f aca="false">VLOOKUP($A301,Table,MATCH(M$4,Curves,0))</f>
        <v>0</v>
      </c>
      <c r="N301" s="98" t="n">
        <f aca="false">VLOOKUP($A301,Table,MATCH(N$4,Curves,0))</f>
        <v>0.0225</v>
      </c>
      <c r="O301" s="99" t="n">
        <f aca="false">N301</f>
        <v>0.0225</v>
      </c>
      <c r="P301" s="100"/>
      <c r="Q301" s="99" t="n">
        <f aca="false">O301+L301+I301</f>
        <v>4.06</v>
      </c>
      <c r="R301" s="100"/>
      <c r="S301" s="35" t="n">
        <f aca="false">A302-A301</f>
        <v>28</v>
      </c>
      <c r="T301" s="101" t="n">
        <f aca="false">CHOOSE(F$3,A302+24,A301)</f>
        <v>45741</v>
      </c>
      <c r="U301" s="35" t="n">
        <f aca="false">T301-C$3</f>
        <v>8967</v>
      </c>
      <c r="V301" s="32" t="n">
        <f aca="false">VLOOKUP($A301,Table,MATCH(V$4,Curves,0))</f>
        <v>0.070859002456139</v>
      </c>
      <c r="W301" s="102" t="n">
        <f aca="false">1/(1+CHOOSE(F$3,(V302+($K$3/10000))/2,(V301+($K$3/10000))/2))^(2*U301/365.25)</f>
        <v>0.180955769491911</v>
      </c>
      <c r="X301" s="35" t="n">
        <f aca="false">IF(AND(mthbeg&lt;=A301,mthend&gt;=A301),1,0)</f>
        <v>0</v>
      </c>
      <c r="Y301" s="35" t="n">
        <f aca="false">S301*X301</f>
        <v>0</v>
      </c>
      <c r="AA301" s="89" t="n">
        <f aca="false">F301*G301</f>
        <v>0</v>
      </c>
      <c r="AB301" s="89" t="n">
        <f aca="false">$F301*H301</f>
        <v>0</v>
      </c>
      <c r="AC301" s="89" t="n">
        <f aca="false">$F301*I301</f>
        <v>0</v>
      </c>
      <c r="AD301" s="89" t="n">
        <f aca="false">$F301*J301</f>
        <v>0</v>
      </c>
      <c r="AE301" s="89" t="n">
        <f aca="false">$F301*K301</f>
        <v>0</v>
      </c>
      <c r="AF301" s="89" t="n">
        <f aca="false">$F301*L301</f>
        <v>0</v>
      </c>
      <c r="AG301" s="89" t="n">
        <f aca="false">$F301*M301</f>
        <v>0</v>
      </c>
      <c r="AH301" s="89" t="n">
        <f aca="false">$F301*N301</f>
        <v>0</v>
      </c>
      <c r="AI301" s="89" t="n">
        <f aca="false">F301*O301</f>
        <v>0</v>
      </c>
      <c r="AJ301" s="93"/>
      <c r="AK301" s="89" t="n">
        <f aca="false">CHOOSE($G$3,AB301-AC301,AC301-AB301)</f>
        <v>0</v>
      </c>
      <c r="AL301" s="89" t="n">
        <f aca="false">CHOOSE($G$3,AE301-AF301,AF301-AE301)</f>
        <v>0</v>
      </c>
      <c r="AM301" s="89" t="n">
        <f aca="false">CHOOSE($G$3,AH301-AI301,AI301-AH301)</f>
        <v>0</v>
      </c>
      <c r="AN301" s="103" t="n">
        <f aca="false">SUM(AK301:AM301)</f>
        <v>0</v>
      </c>
      <c r="AP301" s="89" t="n">
        <f aca="false">CHOOSE($G$3,AA301-AB301,AB301-AA301)</f>
        <v>0</v>
      </c>
      <c r="AQ301" s="89" t="n">
        <f aca="false">CHOOSE($G$3,AD301-AE301,AE301-AD301)</f>
        <v>0</v>
      </c>
      <c r="AR301" s="89" t="n">
        <f aca="false">CHOOSE($G$3,AG301-AH301,AH301-AG301)</f>
        <v>0</v>
      </c>
      <c r="AS301" s="103" t="n">
        <f aca="false">AP301+AQ301+AR301</f>
        <v>0</v>
      </c>
      <c r="AT301" s="103"/>
      <c r="AU301" s="90" t="n">
        <f aca="false">AS301+AN301</f>
        <v>0</v>
      </c>
      <c r="AW301" s="90" t="n">
        <f aca="false">AI301+AF301+AC301</f>
        <v>0</v>
      </c>
      <c r="AX301" s="104"/>
    </row>
    <row r="302" customFormat="false" ht="12" hidden="false" customHeight="true" outlineLevel="0" collapsed="false">
      <c r="A302" s="94" t="n">
        <f aca="false">EDATE(A301,1)</f>
        <v>45717</v>
      </c>
      <c r="B302" s="95" t="n">
        <f aca="false">VLOOKUP(MONTH(A302),Volumes,3)</f>
        <v>10000</v>
      </c>
      <c r="C302" s="96"/>
      <c r="D302" s="97" t="n">
        <f aca="false">B302+C302</f>
        <v>10000</v>
      </c>
      <c r="E302" s="84" t="n">
        <f aca="false">IF(X302=0,0,IF(AND(X302=1,$H$3=1),D302*S302,IF($H$3=2,D302,"N/A")))</f>
        <v>0</v>
      </c>
      <c r="F302" s="84" t="n">
        <f aca="false">E302*W302</f>
        <v>0</v>
      </c>
      <c r="G302" s="32" t="n">
        <f aca="false">VLOOKUP($A302,Table,MATCH(G$4,Curves,0))</f>
        <v>4.0375</v>
      </c>
      <c r="H302" s="98" t="n">
        <f aca="false">G302</f>
        <v>4.0375</v>
      </c>
      <c r="I302" s="99" t="n">
        <f aca="false">H302</f>
        <v>4.0375</v>
      </c>
      <c r="J302" s="32" t="n">
        <f aca="false">VLOOKUP($A302,Table,MATCH(J$4,Curves,0))</f>
        <v>0</v>
      </c>
      <c r="K302" s="98" t="n">
        <f aca="false">J302</f>
        <v>0</v>
      </c>
      <c r="L302" s="99" t="n">
        <f aca="false">K302</f>
        <v>0</v>
      </c>
      <c r="M302" s="32" t="n">
        <f aca="false">VLOOKUP($A302,Table,MATCH(M$4,Curves,0))</f>
        <v>0</v>
      </c>
      <c r="N302" s="98" t="n">
        <f aca="false">VLOOKUP($A302,Table,MATCH(N$4,Curves,0))</f>
        <v>0.0225</v>
      </c>
      <c r="O302" s="99" t="n">
        <f aca="false">N302</f>
        <v>0.0225</v>
      </c>
      <c r="P302" s="100"/>
      <c r="Q302" s="99" t="n">
        <f aca="false">O302+L302+I302</f>
        <v>4.06</v>
      </c>
      <c r="R302" s="100"/>
      <c r="S302" s="35" t="n">
        <f aca="false">A303-A302</f>
        <v>31</v>
      </c>
      <c r="T302" s="101" t="n">
        <f aca="false">CHOOSE(F$3,A303+24,A302)</f>
        <v>45772</v>
      </c>
      <c r="U302" s="35" t="n">
        <f aca="false">T302-C$3</f>
        <v>8998</v>
      </c>
      <c r="V302" s="32" t="n">
        <f aca="false">VLOOKUP($A302,Table,MATCH(V$4,Curves,0))</f>
        <v>0.070859002456139</v>
      </c>
      <c r="W302" s="102" t="n">
        <f aca="false">1/(1+CHOOSE(F$3,(V303+($K$3/10000))/2,(V302+($K$3/10000))/2))^(2*U302/365.25)</f>
        <v>0.179889482682232</v>
      </c>
      <c r="X302" s="35" t="n">
        <f aca="false">IF(AND(mthbeg&lt;=A302,mthend&gt;=A302),1,0)</f>
        <v>0</v>
      </c>
      <c r="Y302" s="35" t="n">
        <f aca="false">S302*X302</f>
        <v>0</v>
      </c>
      <c r="AA302" s="89" t="n">
        <f aca="false">F302*G302</f>
        <v>0</v>
      </c>
      <c r="AB302" s="89" t="n">
        <f aca="false">$F302*H302</f>
        <v>0</v>
      </c>
      <c r="AC302" s="89" t="n">
        <f aca="false">$F302*I302</f>
        <v>0</v>
      </c>
      <c r="AD302" s="89" t="n">
        <f aca="false">$F302*J302</f>
        <v>0</v>
      </c>
      <c r="AE302" s="89" t="n">
        <f aca="false">$F302*K302</f>
        <v>0</v>
      </c>
      <c r="AF302" s="89" t="n">
        <f aca="false">$F302*L302</f>
        <v>0</v>
      </c>
      <c r="AG302" s="89" t="n">
        <f aca="false">$F302*M302</f>
        <v>0</v>
      </c>
      <c r="AH302" s="89" t="n">
        <f aca="false">$F302*N302</f>
        <v>0</v>
      </c>
      <c r="AI302" s="89" t="n">
        <f aca="false">F302*O302</f>
        <v>0</v>
      </c>
      <c r="AJ302" s="93"/>
      <c r="AK302" s="89" t="n">
        <f aca="false">CHOOSE($G$3,AB302-AC302,AC302-AB302)</f>
        <v>0</v>
      </c>
      <c r="AL302" s="89" t="n">
        <f aca="false">CHOOSE($G$3,AE302-AF302,AF302-AE302)</f>
        <v>0</v>
      </c>
      <c r="AM302" s="89" t="n">
        <f aca="false">CHOOSE($G$3,AH302-AI302,AI302-AH302)</f>
        <v>0</v>
      </c>
      <c r="AN302" s="103" t="n">
        <f aca="false">SUM(AK302:AM302)</f>
        <v>0</v>
      </c>
      <c r="AP302" s="89" t="n">
        <f aca="false">CHOOSE($G$3,AA302-AB302,AB302-AA302)</f>
        <v>0</v>
      </c>
      <c r="AQ302" s="89" t="n">
        <f aca="false">CHOOSE($G$3,AD302-AE302,AE302-AD302)</f>
        <v>0</v>
      </c>
      <c r="AR302" s="89" t="n">
        <f aca="false">CHOOSE($G$3,AG302-AH302,AH302-AG302)</f>
        <v>0</v>
      </c>
      <c r="AS302" s="103" t="n">
        <f aca="false">AP302+AQ302+AR302</f>
        <v>0</v>
      </c>
      <c r="AT302" s="103"/>
      <c r="AU302" s="90" t="n">
        <f aca="false">AS302+AN302</f>
        <v>0</v>
      </c>
      <c r="AW302" s="90" t="n">
        <f aca="false">AI302+AF302+AC302</f>
        <v>0</v>
      </c>
      <c r="AX302" s="104"/>
    </row>
    <row r="303" customFormat="false" ht="12" hidden="false" customHeight="true" outlineLevel="0" collapsed="false">
      <c r="A303" s="94" t="n">
        <f aca="false">EDATE(A302,1)</f>
        <v>45748</v>
      </c>
      <c r="B303" s="95" t="n">
        <f aca="false">VLOOKUP(MONTH(A303),Volumes,3)</f>
        <v>10000</v>
      </c>
      <c r="C303" s="96"/>
      <c r="D303" s="97" t="n">
        <f aca="false">B303+C303</f>
        <v>10000</v>
      </c>
      <c r="E303" s="84" t="n">
        <f aca="false">IF(X303=0,0,IF(AND(X303=1,$H$3=1),D303*S303,IF($H$3=2,D303,"N/A")))</f>
        <v>0</v>
      </c>
      <c r="F303" s="84" t="n">
        <f aca="false">E303*W303</f>
        <v>0</v>
      </c>
      <c r="G303" s="32" t="n">
        <f aca="false">VLOOKUP($A303,Table,MATCH(G$4,Curves,0))</f>
        <v>4.0375</v>
      </c>
      <c r="H303" s="98" t="n">
        <f aca="false">G303</f>
        <v>4.0375</v>
      </c>
      <c r="I303" s="99" t="n">
        <f aca="false">H303</f>
        <v>4.0375</v>
      </c>
      <c r="J303" s="32" t="n">
        <f aca="false">VLOOKUP($A303,Table,MATCH(J$4,Curves,0))</f>
        <v>0</v>
      </c>
      <c r="K303" s="98" t="n">
        <f aca="false">J303</f>
        <v>0</v>
      </c>
      <c r="L303" s="99" t="n">
        <f aca="false">K303</f>
        <v>0</v>
      </c>
      <c r="M303" s="32" t="n">
        <f aca="false">VLOOKUP($A303,Table,MATCH(M$4,Curves,0))</f>
        <v>0</v>
      </c>
      <c r="N303" s="98" t="n">
        <f aca="false">VLOOKUP($A303,Table,MATCH(N$4,Curves,0))</f>
        <v>0.0225</v>
      </c>
      <c r="O303" s="99" t="n">
        <f aca="false">N303</f>
        <v>0.0225</v>
      </c>
      <c r="P303" s="100"/>
      <c r="Q303" s="99" t="n">
        <f aca="false">O303+L303+I303</f>
        <v>4.06</v>
      </c>
      <c r="R303" s="100"/>
      <c r="S303" s="35" t="n">
        <f aca="false">A304-A303</f>
        <v>30</v>
      </c>
      <c r="T303" s="101" t="n">
        <f aca="false">CHOOSE(F$3,A304+24,A303)</f>
        <v>45802</v>
      </c>
      <c r="U303" s="35" t="n">
        <f aca="false">T303-C$3</f>
        <v>9028</v>
      </c>
      <c r="V303" s="32" t="n">
        <f aca="false">VLOOKUP($A303,Table,MATCH(V$4,Curves,0))</f>
        <v>0.070859002456139</v>
      </c>
      <c r="W303" s="102" t="n">
        <f aca="false">1/(1+CHOOSE(F$3,(V304+($K$3/10000))/2,(V303+($K$3/10000))/2))^(2*U303/365.25)</f>
        <v>0.17886357497192</v>
      </c>
      <c r="X303" s="35" t="n">
        <f aca="false">IF(AND(mthbeg&lt;=A303,mthend&gt;=A303),1,0)</f>
        <v>0</v>
      </c>
      <c r="Y303" s="35" t="n">
        <f aca="false">S303*X303</f>
        <v>0</v>
      </c>
      <c r="AA303" s="89" t="n">
        <f aca="false">F303*G303</f>
        <v>0</v>
      </c>
      <c r="AB303" s="89" t="n">
        <f aca="false">$F303*H303</f>
        <v>0</v>
      </c>
      <c r="AC303" s="89" t="n">
        <f aca="false">$F303*I303</f>
        <v>0</v>
      </c>
      <c r="AD303" s="89" t="n">
        <f aca="false">$F303*J303</f>
        <v>0</v>
      </c>
      <c r="AE303" s="89" t="n">
        <f aca="false">$F303*K303</f>
        <v>0</v>
      </c>
      <c r="AF303" s="89" t="n">
        <f aca="false">$F303*L303</f>
        <v>0</v>
      </c>
      <c r="AG303" s="89" t="n">
        <f aca="false">$F303*M303</f>
        <v>0</v>
      </c>
      <c r="AH303" s="89" t="n">
        <f aca="false">$F303*N303</f>
        <v>0</v>
      </c>
      <c r="AI303" s="89" t="n">
        <f aca="false">F303*O303</f>
        <v>0</v>
      </c>
      <c r="AJ303" s="93"/>
      <c r="AK303" s="89" t="n">
        <f aca="false">CHOOSE($G$3,AB303-AC303,AC303-AB303)</f>
        <v>0</v>
      </c>
      <c r="AL303" s="89" t="n">
        <f aca="false">CHOOSE($G$3,AE303-AF303,AF303-AE303)</f>
        <v>0</v>
      </c>
      <c r="AM303" s="89" t="n">
        <f aca="false">CHOOSE($G$3,AH303-AI303,AI303-AH303)</f>
        <v>0</v>
      </c>
      <c r="AN303" s="103" t="n">
        <f aca="false">SUM(AK303:AM303)</f>
        <v>0</v>
      </c>
      <c r="AP303" s="89" t="n">
        <f aca="false">CHOOSE($G$3,AA303-AB303,AB303-AA303)</f>
        <v>0</v>
      </c>
      <c r="AQ303" s="89" t="n">
        <f aca="false">CHOOSE($G$3,AD303-AE303,AE303-AD303)</f>
        <v>0</v>
      </c>
      <c r="AR303" s="89" t="n">
        <f aca="false">CHOOSE($G$3,AG303-AH303,AH303-AG303)</f>
        <v>0</v>
      </c>
      <c r="AS303" s="103" t="n">
        <f aca="false">AP303+AQ303+AR303</f>
        <v>0</v>
      </c>
      <c r="AT303" s="103"/>
      <c r="AU303" s="90" t="n">
        <f aca="false">AS303+AN303</f>
        <v>0</v>
      </c>
      <c r="AW303" s="90" t="n">
        <f aca="false">AI303+AF303+AC303</f>
        <v>0</v>
      </c>
      <c r="AX303" s="104"/>
    </row>
    <row r="304" customFormat="false" ht="12" hidden="false" customHeight="true" outlineLevel="0" collapsed="false">
      <c r="A304" s="94" t="n">
        <f aca="false">EDATE(A303,1)</f>
        <v>45778</v>
      </c>
      <c r="B304" s="95" t="n">
        <f aca="false">VLOOKUP(MONTH(A304),Volumes,3)</f>
        <v>10000</v>
      </c>
      <c r="C304" s="96"/>
      <c r="D304" s="97" t="n">
        <f aca="false">B304+C304</f>
        <v>10000</v>
      </c>
      <c r="E304" s="84" t="n">
        <f aca="false">IF(X304=0,0,IF(AND(X304=1,$H$3=1),D304*S304,IF($H$3=2,D304,"N/A")))</f>
        <v>0</v>
      </c>
      <c r="F304" s="84" t="n">
        <f aca="false">E304*W304</f>
        <v>0</v>
      </c>
      <c r="G304" s="32" t="n">
        <f aca="false">VLOOKUP($A304,Table,MATCH(G$4,Curves,0))</f>
        <v>4.0375</v>
      </c>
      <c r="H304" s="98" t="n">
        <f aca="false">G304</f>
        <v>4.0375</v>
      </c>
      <c r="I304" s="99" t="n">
        <f aca="false">H304</f>
        <v>4.0375</v>
      </c>
      <c r="J304" s="32" t="n">
        <f aca="false">VLOOKUP($A304,Table,MATCH(J$4,Curves,0))</f>
        <v>0</v>
      </c>
      <c r="K304" s="98" t="n">
        <f aca="false">J304</f>
        <v>0</v>
      </c>
      <c r="L304" s="99" t="n">
        <f aca="false">K304</f>
        <v>0</v>
      </c>
      <c r="M304" s="32" t="n">
        <f aca="false">VLOOKUP($A304,Table,MATCH(M$4,Curves,0))</f>
        <v>0</v>
      </c>
      <c r="N304" s="98" t="n">
        <f aca="false">VLOOKUP($A304,Table,MATCH(N$4,Curves,0))</f>
        <v>0.0225</v>
      </c>
      <c r="O304" s="99" t="n">
        <f aca="false">N304</f>
        <v>0.0225</v>
      </c>
      <c r="P304" s="100"/>
      <c r="Q304" s="99" t="n">
        <f aca="false">O304+L304+I304</f>
        <v>4.06</v>
      </c>
      <c r="R304" s="100"/>
      <c r="S304" s="35" t="n">
        <f aca="false">A305-A304</f>
        <v>31</v>
      </c>
      <c r="T304" s="101" t="n">
        <f aca="false">CHOOSE(F$3,A305+24,A304)</f>
        <v>45833</v>
      </c>
      <c r="U304" s="35" t="n">
        <f aca="false">T304-C$3</f>
        <v>9059</v>
      </c>
      <c r="V304" s="32" t="n">
        <f aca="false">VLOOKUP($A304,Table,MATCH(V$4,Curves,0))</f>
        <v>0.070859002456139</v>
      </c>
      <c r="W304" s="102" t="n">
        <f aca="false">1/(1+CHOOSE(F$3,(V305+($K$3/10000))/2,(V304+($K$3/10000))/2))^(2*U304/365.25)</f>
        <v>0.177809616475543</v>
      </c>
      <c r="X304" s="35" t="n">
        <f aca="false">IF(AND(mthbeg&lt;=A304,mthend&gt;=A304),1,0)</f>
        <v>0</v>
      </c>
      <c r="Y304" s="35" t="n">
        <f aca="false">S304*X304</f>
        <v>0</v>
      </c>
      <c r="AA304" s="89" t="n">
        <f aca="false">F304*G304</f>
        <v>0</v>
      </c>
      <c r="AB304" s="89" t="n">
        <f aca="false">$F304*H304</f>
        <v>0</v>
      </c>
      <c r="AC304" s="89" t="n">
        <f aca="false">$F304*I304</f>
        <v>0</v>
      </c>
      <c r="AD304" s="89" t="n">
        <f aca="false">$F304*J304</f>
        <v>0</v>
      </c>
      <c r="AE304" s="89" t="n">
        <f aca="false">$F304*K304</f>
        <v>0</v>
      </c>
      <c r="AF304" s="89" t="n">
        <f aca="false">$F304*L304</f>
        <v>0</v>
      </c>
      <c r="AG304" s="89" t="n">
        <f aca="false">$F304*M304</f>
        <v>0</v>
      </c>
      <c r="AH304" s="89" t="n">
        <f aca="false">$F304*N304</f>
        <v>0</v>
      </c>
      <c r="AI304" s="89" t="n">
        <f aca="false">F304*O304</f>
        <v>0</v>
      </c>
      <c r="AJ304" s="93"/>
      <c r="AK304" s="89" t="n">
        <f aca="false">CHOOSE($G$3,AB304-AC304,AC304-AB304)</f>
        <v>0</v>
      </c>
      <c r="AL304" s="89" t="n">
        <f aca="false">CHOOSE($G$3,AE304-AF304,AF304-AE304)</f>
        <v>0</v>
      </c>
      <c r="AM304" s="89" t="n">
        <f aca="false">CHOOSE($G$3,AH304-AI304,AI304-AH304)</f>
        <v>0</v>
      </c>
      <c r="AN304" s="103" t="n">
        <f aca="false">SUM(AK304:AM304)</f>
        <v>0</v>
      </c>
      <c r="AP304" s="89" t="n">
        <f aca="false">CHOOSE($G$3,AA304-AB304,AB304-AA304)</f>
        <v>0</v>
      </c>
      <c r="AQ304" s="89" t="n">
        <f aca="false">CHOOSE($G$3,AD304-AE304,AE304-AD304)</f>
        <v>0</v>
      </c>
      <c r="AR304" s="89" t="n">
        <f aca="false">CHOOSE($G$3,AG304-AH304,AH304-AG304)</f>
        <v>0</v>
      </c>
      <c r="AS304" s="103" t="n">
        <f aca="false">AP304+AQ304+AR304</f>
        <v>0</v>
      </c>
      <c r="AT304" s="103"/>
      <c r="AU304" s="90" t="n">
        <f aca="false">AS304+AN304</f>
        <v>0</v>
      </c>
      <c r="AW304" s="90" t="n">
        <f aca="false">AI304+AF304+AC304</f>
        <v>0</v>
      </c>
      <c r="AX304" s="104"/>
    </row>
    <row r="305" customFormat="false" ht="12" hidden="false" customHeight="true" outlineLevel="0" collapsed="false">
      <c r="A305" s="94" t="n">
        <f aca="false">EDATE(A304,1)</f>
        <v>45809</v>
      </c>
      <c r="B305" s="95" t="n">
        <f aca="false">VLOOKUP(MONTH(A305),Volumes,3)</f>
        <v>10000</v>
      </c>
      <c r="C305" s="96"/>
      <c r="D305" s="97" t="n">
        <f aca="false">B305+C305</f>
        <v>10000</v>
      </c>
      <c r="E305" s="84" t="n">
        <f aca="false">IF(X305=0,0,IF(AND(X305=1,$H$3=1),D305*S305,IF($H$3=2,D305,"N/A")))</f>
        <v>0</v>
      </c>
      <c r="F305" s="84" t="n">
        <f aca="false">E305*W305</f>
        <v>0</v>
      </c>
      <c r="G305" s="32" t="n">
        <f aca="false">VLOOKUP($A305,Table,MATCH(G$4,Curves,0))</f>
        <v>4.0375</v>
      </c>
      <c r="H305" s="98" t="n">
        <f aca="false">G305</f>
        <v>4.0375</v>
      </c>
      <c r="I305" s="99" t="n">
        <f aca="false">H305</f>
        <v>4.0375</v>
      </c>
      <c r="J305" s="32" t="n">
        <f aca="false">VLOOKUP($A305,Table,MATCH(J$4,Curves,0))</f>
        <v>0</v>
      </c>
      <c r="K305" s="98" t="n">
        <f aca="false">J305</f>
        <v>0</v>
      </c>
      <c r="L305" s="99" t="n">
        <f aca="false">K305</f>
        <v>0</v>
      </c>
      <c r="M305" s="32" t="n">
        <f aca="false">VLOOKUP($A305,Table,MATCH(M$4,Curves,0))</f>
        <v>0</v>
      </c>
      <c r="N305" s="98" t="n">
        <f aca="false">VLOOKUP($A305,Table,MATCH(N$4,Curves,0))</f>
        <v>0.0225</v>
      </c>
      <c r="O305" s="99" t="n">
        <f aca="false">N305</f>
        <v>0.0225</v>
      </c>
      <c r="P305" s="100"/>
      <c r="Q305" s="99" t="n">
        <f aca="false">O305+L305+I305</f>
        <v>4.06</v>
      </c>
      <c r="R305" s="100"/>
      <c r="S305" s="35" t="n">
        <f aca="false">A306-A305</f>
        <v>30</v>
      </c>
      <c r="T305" s="101" t="n">
        <f aca="false">CHOOSE(F$3,A306+24,A305)</f>
        <v>45863</v>
      </c>
      <c r="U305" s="35" t="n">
        <f aca="false">T305-C$3</f>
        <v>9089</v>
      </c>
      <c r="V305" s="32" t="n">
        <f aca="false">VLOOKUP($A305,Table,MATCH(V$4,Curves,0))</f>
        <v>0.070859002456139</v>
      </c>
      <c r="W305" s="102" t="n">
        <f aca="false">1/(1+CHOOSE(F$3,(V306+($K$3/10000))/2,(V305+($K$3/10000))/2))^(2*U305/365.25)</f>
        <v>0.176795570218974</v>
      </c>
      <c r="X305" s="35" t="n">
        <f aca="false">IF(AND(mthbeg&lt;=A305,mthend&gt;=A305),1,0)</f>
        <v>0</v>
      </c>
      <c r="Y305" s="35" t="n">
        <f aca="false">S305*X305</f>
        <v>0</v>
      </c>
      <c r="AA305" s="89" t="n">
        <f aca="false">F305*G305</f>
        <v>0</v>
      </c>
      <c r="AB305" s="89" t="n">
        <f aca="false">$F305*H305</f>
        <v>0</v>
      </c>
      <c r="AC305" s="89" t="n">
        <f aca="false">$F305*I305</f>
        <v>0</v>
      </c>
      <c r="AD305" s="89" t="n">
        <f aca="false">$F305*J305</f>
        <v>0</v>
      </c>
      <c r="AE305" s="89" t="n">
        <f aca="false">$F305*K305</f>
        <v>0</v>
      </c>
      <c r="AF305" s="89" t="n">
        <f aca="false">$F305*L305</f>
        <v>0</v>
      </c>
      <c r="AG305" s="89" t="n">
        <f aca="false">$F305*M305</f>
        <v>0</v>
      </c>
      <c r="AH305" s="89" t="n">
        <f aca="false">$F305*N305</f>
        <v>0</v>
      </c>
      <c r="AI305" s="89" t="n">
        <f aca="false">F305*O305</f>
        <v>0</v>
      </c>
      <c r="AJ305" s="93"/>
      <c r="AK305" s="89" t="n">
        <f aca="false">CHOOSE($G$3,AB305-AC305,AC305-AB305)</f>
        <v>0</v>
      </c>
      <c r="AL305" s="89" t="n">
        <f aca="false">CHOOSE($G$3,AE305-AF305,AF305-AE305)</f>
        <v>0</v>
      </c>
      <c r="AM305" s="89" t="n">
        <f aca="false">CHOOSE($G$3,AH305-AI305,AI305-AH305)</f>
        <v>0</v>
      </c>
      <c r="AN305" s="103" t="n">
        <f aca="false">SUM(AK305:AM305)</f>
        <v>0</v>
      </c>
      <c r="AP305" s="89" t="n">
        <f aca="false">CHOOSE($G$3,AA305-AB305,AB305-AA305)</f>
        <v>0</v>
      </c>
      <c r="AQ305" s="89" t="n">
        <f aca="false">CHOOSE($G$3,AD305-AE305,AE305-AD305)</f>
        <v>0</v>
      </c>
      <c r="AR305" s="89" t="n">
        <f aca="false">CHOOSE($G$3,AG305-AH305,AH305-AG305)</f>
        <v>0</v>
      </c>
      <c r="AS305" s="103" t="n">
        <f aca="false">AP305+AQ305+AR305</f>
        <v>0</v>
      </c>
      <c r="AT305" s="103"/>
      <c r="AU305" s="90" t="n">
        <f aca="false">AS305+AN305</f>
        <v>0</v>
      </c>
      <c r="AW305" s="90" t="n">
        <f aca="false">AI305+AF305+AC305</f>
        <v>0</v>
      </c>
      <c r="AX305" s="104"/>
    </row>
    <row r="306" customFormat="false" ht="12" hidden="false" customHeight="true" outlineLevel="0" collapsed="false">
      <c r="A306" s="94" t="n">
        <f aca="false">EDATE(A305,1)</f>
        <v>45839</v>
      </c>
      <c r="B306" s="95" t="n">
        <f aca="false">VLOOKUP(MONTH(A306),Volumes,3)</f>
        <v>10000</v>
      </c>
      <c r="C306" s="96"/>
      <c r="D306" s="97" t="n">
        <f aca="false">B306+C306</f>
        <v>10000</v>
      </c>
      <c r="E306" s="84" t="n">
        <f aca="false">IF(X306=0,0,IF(AND(X306=1,$H$3=1),D306*S306,IF($H$3=2,D306,"N/A")))</f>
        <v>0</v>
      </c>
      <c r="F306" s="84" t="n">
        <f aca="false">E306*W306</f>
        <v>0</v>
      </c>
      <c r="G306" s="32" t="n">
        <f aca="false">VLOOKUP($A306,Table,MATCH(G$4,Curves,0))</f>
        <v>4.0375</v>
      </c>
      <c r="H306" s="98" t="n">
        <f aca="false">G306</f>
        <v>4.0375</v>
      </c>
      <c r="I306" s="99" t="n">
        <f aca="false">H306</f>
        <v>4.0375</v>
      </c>
      <c r="J306" s="32" t="n">
        <f aca="false">VLOOKUP($A306,Table,MATCH(J$4,Curves,0))</f>
        <v>0</v>
      </c>
      <c r="K306" s="98" t="n">
        <f aca="false">J306</f>
        <v>0</v>
      </c>
      <c r="L306" s="99" t="n">
        <f aca="false">K306</f>
        <v>0</v>
      </c>
      <c r="M306" s="32" t="n">
        <f aca="false">VLOOKUP($A306,Table,MATCH(M$4,Curves,0))</f>
        <v>0</v>
      </c>
      <c r="N306" s="98" t="n">
        <f aca="false">VLOOKUP($A306,Table,MATCH(N$4,Curves,0))</f>
        <v>0.0225</v>
      </c>
      <c r="O306" s="99" t="n">
        <f aca="false">N306</f>
        <v>0.0225</v>
      </c>
      <c r="P306" s="100"/>
      <c r="Q306" s="99" t="n">
        <f aca="false">O306+L306+I306</f>
        <v>4.06</v>
      </c>
      <c r="R306" s="100"/>
      <c r="S306" s="35" t="n">
        <f aca="false">A307-A306</f>
        <v>31</v>
      </c>
      <c r="T306" s="101" t="n">
        <f aca="false">CHOOSE(F$3,A307+24,A306)</f>
        <v>45894</v>
      </c>
      <c r="U306" s="35" t="n">
        <f aca="false">T306-C$3</f>
        <v>9120</v>
      </c>
      <c r="V306" s="32" t="n">
        <f aca="false">VLOOKUP($A306,Table,MATCH(V$4,Curves,0))</f>
        <v>0.070859002456139</v>
      </c>
      <c r="W306" s="102" t="n">
        <f aca="false">1/(1+CHOOSE(F$3,(V307+($K$3/10000))/2,(V306+($K$3/10000))/2))^(2*U306/365.25)</f>
        <v>0.175753797497036</v>
      </c>
      <c r="X306" s="35" t="n">
        <f aca="false">IF(AND(mthbeg&lt;=A306,mthend&gt;=A306),1,0)</f>
        <v>0</v>
      </c>
      <c r="Y306" s="35" t="n">
        <f aca="false">S306*X306</f>
        <v>0</v>
      </c>
      <c r="AA306" s="89" t="n">
        <f aca="false">F306*G306</f>
        <v>0</v>
      </c>
      <c r="AB306" s="89" t="n">
        <f aca="false">$F306*H306</f>
        <v>0</v>
      </c>
      <c r="AC306" s="89" t="n">
        <f aca="false">$F306*I306</f>
        <v>0</v>
      </c>
      <c r="AD306" s="89" t="n">
        <f aca="false">$F306*J306</f>
        <v>0</v>
      </c>
      <c r="AE306" s="89" t="n">
        <f aca="false">$F306*K306</f>
        <v>0</v>
      </c>
      <c r="AF306" s="89" t="n">
        <f aca="false">$F306*L306</f>
        <v>0</v>
      </c>
      <c r="AG306" s="89" t="n">
        <f aca="false">$F306*M306</f>
        <v>0</v>
      </c>
      <c r="AH306" s="89" t="n">
        <f aca="false">$F306*N306</f>
        <v>0</v>
      </c>
      <c r="AI306" s="89" t="n">
        <f aca="false">F306*O306</f>
        <v>0</v>
      </c>
      <c r="AJ306" s="93"/>
      <c r="AK306" s="89" t="n">
        <f aca="false">CHOOSE($G$3,AB306-AC306,AC306-AB306)</f>
        <v>0</v>
      </c>
      <c r="AL306" s="89" t="n">
        <f aca="false">CHOOSE($G$3,AE306-AF306,AF306-AE306)</f>
        <v>0</v>
      </c>
      <c r="AM306" s="89" t="n">
        <f aca="false">CHOOSE($G$3,AH306-AI306,AI306-AH306)</f>
        <v>0</v>
      </c>
      <c r="AN306" s="103" t="n">
        <f aca="false">SUM(AK306:AM306)</f>
        <v>0</v>
      </c>
      <c r="AP306" s="89" t="n">
        <f aca="false">CHOOSE($G$3,AA306-AB306,AB306-AA306)</f>
        <v>0</v>
      </c>
      <c r="AQ306" s="89" t="n">
        <f aca="false">CHOOSE($G$3,AD306-AE306,AE306-AD306)</f>
        <v>0</v>
      </c>
      <c r="AR306" s="89" t="n">
        <f aca="false">CHOOSE($G$3,AG306-AH306,AH306-AG306)</f>
        <v>0</v>
      </c>
      <c r="AS306" s="103" t="n">
        <f aca="false">AP306+AQ306+AR306</f>
        <v>0</v>
      </c>
      <c r="AT306" s="103"/>
      <c r="AU306" s="90" t="n">
        <f aca="false">AS306+AN306</f>
        <v>0</v>
      </c>
      <c r="AW306" s="90" t="n">
        <f aca="false">AI306+AF306+AC306</f>
        <v>0</v>
      </c>
      <c r="AX306" s="104"/>
    </row>
    <row r="307" customFormat="false" ht="12" hidden="false" customHeight="true" outlineLevel="0" collapsed="false">
      <c r="A307" s="94" t="n">
        <f aca="false">EDATE(A306,1)</f>
        <v>45870</v>
      </c>
      <c r="B307" s="95" t="n">
        <f aca="false">VLOOKUP(MONTH(A307),Volumes,3)</f>
        <v>10000</v>
      </c>
      <c r="C307" s="96"/>
      <c r="D307" s="97" t="n">
        <f aca="false">B307+C307</f>
        <v>10000</v>
      </c>
      <c r="E307" s="84" t="n">
        <f aca="false">IF(X307=0,0,IF(AND(X307=1,$H$3=1),D307*S307,IF($H$3=2,D307,"N/A")))</f>
        <v>0</v>
      </c>
      <c r="F307" s="84" t="n">
        <f aca="false">E307*W307</f>
        <v>0</v>
      </c>
      <c r="G307" s="32" t="n">
        <f aca="false">VLOOKUP($A307,Table,MATCH(G$4,Curves,0))</f>
        <v>4.0375</v>
      </c>
      <c r="H307" s="98" t="n">
        <f aca="false">G307</f>
        <v>4.0375</v>
      </c>
      <c r="I307" s="99" t="n">
        <f aca="false">H307</f>
        <v>4.0375</v>
      </c>
      <c r="J307" s="32" t="n">
        <f aca="false">VLOOKUP($A307,Table,MATCH(J$4,Curves,0))</f>
        <v>0</v>
      </c>
      <c r="K307" s="98" t="n">
        <f aca="false">J307</f>
        <v>0</v>
      </c>
      <c r="L307" s="99" t="n">
        <f aca="false">K307</f>
        <v>0</v>
      </c>
      <c r="M307" s="32" t="n">
        <f aca="false">VLOOKUP($A307,Table,MATCH(M$4,Curves,0))</f>
        <v>0</v>
      </c>
      <c r="N307" s="98" t="n">
        <f aca="false">VLOOKUP($A307,Table,MATCH(N$4,Curves,0))</f>
        <v>0.0225</v>
      </c>
      <c r="O307" s="99" t="n">
        <f aca="false">N307</f>
        <v>0.0225</v>
      </c>
      <c r="P307" s="100"/>
      <c r="Q307" s="99" t="n">
        <f aca="false">O307+L307+I307</f>
        <v>4.06</v>
      </c>
      <c r="R307" s="100"/>
      <c r="S307" s="35" t="n">
        <f aca="false">A308-A307</f>
        <v>31</v>
      </c>
      <c r="T307" s="101" t="n">
        <f aca="false">CHOOSE(F$3,A308+24,A307)</f>
        <v>45925</v>
      </c>
      <c r="U307" s="35" t="n">
        <f aca="false">T307-C$3</f>
        <v>9151</v>
      </c>
      <c r="V307" s="32" t="n">
        <f aca="false">VLOOKUP($A307,Table,MATCH(V$4,Curves,0))</f>
        <v>0.070859002456139</v>
      </c>
      <c r="W307" s="102" t="n">
        <f aca="false">1/(1+CHOOSE(F$3,(V308+($K$3/10000))/2,(V307+($K$3/10000))/2))^(2*U307/365.25)</f>
        <v>0.174718163449289</v>
      </c>
      <c r="X307" s="35" t="n">
        <f aca="false">IF(AND(mthbeg&lt;=A307,mthend&gt;=A307),1,0)</f>
        <v>0</v>
      </c>
      <c r="Y307" s="35" t="n">
        <f aca="false">S307*X307</f>
        <v>0</v>
      </c>
      <c r="AA307" s="89" t="n">
        <f aca="false">F307*G307</f>
        <v>0</v>
      </c>
      <c r="AB307" s="89" t="n">
        <f aca="false">$F307*H307</f>
        <v>0</v>
      </c>
      <c r="AC307" s="89" t="n">
        <f aca="false">$F307*I307</f>
        <v>0</v>
      </c>
      <c r="AD307" s="89" t="n">
        <f aca="false">$F307*J307</f>
        <v>0</v>
      </c>
      <c r="AE307" s="89" t="n">
        <f aca="false">$F307*K307</f>
        <v>0</v>
      </c>
      <c r="AF307" s="89" t="n">
        <f aca="false">$F307*L307</f>
        <v>0</v>
      </c>
      <c r="AG307" s="89" t="n">
        <f aca="false">$F307*M307</f>
        <v>0</v>
      </c>
      <c r="AH307" s="89" t="n">
        <f aca="false">$F307*N307</f>
        <v>0</v>
      </c>
      <c r="AI307" s="89" t="n">
        <f aca="false">F307*O307</f>
        <v>0</v>
      </c>
      <c r="AJ307" s="93"/>
      <c r="AK307" s="89" t="n">
        <f aca="false">CHOOSE($G$3,AB307-AC307,AC307-AB307)</f>
        <v>0</v>
      </c>
      <c r="AL307" s="89" t="n">
        <f aca="false">CHOOSE($G$3,AE307-AF307,AF307-AE307)</f>
        <v>0</v>
      </c>
      <c r="AM307" s="89" t="n">
        <f aca="false">CHOOSE($G$3,AH307-AI307,AI307-AH307)</f>
        <v>0</v>
      </c>
      <c r="AN307" s="103" t="n">
        <f aca="false">SUM(AK307:AM307)</f>
        <v>0</v>
      </c>
      <c r="AP307" s="89" t="n">
        <f aca="false">CHOOSE($G$3,AA307-AB307,AB307-AA307)</f>
        <v>0</v>
      </c>
      <c r="AQ307" s="89" t="n">
        <f aca="false">CHOOSE($G$3,AD307-AE307,AE307-AD307)</f>
        <v>0</v>
      </c>
      <c r="AR307" s="89" t="n">
        <f aca="false">CHOOSE($G$3,AG307-AH307,AH307-AG307)</f>
        <v>0</v>
      </c>
      <c r="AS307" s="103" t="n">
        <f aca="false">AP307+AQ307+AR307</f>
        <v>0</v>
      </c>
      <c r="AT307" s="103"/>
      <c r="AU307" s="90" t="n">
        <f aca="false">AS307+AN307</f>
        <v>0</v>
      </c>
      <c r="AW307" s="90" t="n">
        <f aca="false">AI307+AF307+AC307</f>
        <v>0</v>
      </c>
      <c r="AX307" s="104"/>
    </row>
    <row r="308" customFormat="false" ht="12" hidden="false" customHeight="true" outlineLevel="0" collapsed="false">
      <c r="A308" s="94" t="n">
        <f aca="false">EDATE(A307,1)</f>
        <v>45901</v>
      </c>
      <c r="B308" s="95" t="n">
        <f aca="false">VLOOKUP(MONTH(A308),Volumes,3)</f>
        <v>10000</v>
      </c>
      <c r="C308" s="96"/>
      <c r="D308" s="97" t="n">
        <f aca="false">B308+C308</f>
        <v>10000</v>
      </c>
      <c r="E308" s="84" t="n">
        <f aca="false">IF(X308=0,0,IF(AND(X308=1,$H$3=1),D308*S308,IF($H$3=2,D308,"N/A")))</f>
        <v>0</v>
      </c>
      <c r="F308" s="84" t="n">
        <f aca="false">E308*W308</f>
        <v>0</v>
      </c>
      <c r="G308" s="32" t="n">
        <f aca="false">VLOOKUP($A308,Table,MATCH(G$4,Curves,0))</f>
        <v>4.0375</v>
      </c>
      <c r="H308" s="98" t="n">
        <f aca="false">G308</f>
        <v>4.0375</v>
      </c>
      <c r="I308" s="99" t="n">
        <f aca="false">H308</f>
        <v>4.0375</v>
      </c>
      <c r="J308" s="32" t="n">
        <f aca="false">VLOOKUP($A308,Table,MATCH(J$4,Curves,0))</f>
        <v>0</v>
      </c>
      <c r="K308" s="98" t="n">
        <f aca="false">J308</f>
        <v>0</v>
      </c>
      <c r="L308" s="99" t="n">
        <f aca="false">K308</f>
        <v>0</v>
      </c>
      <c r="M308" s="32" t="n">
        <f aca="false">VLOOKUP($A308,Table,MATCH(M$4,Curves,0))</f>
        <v>0</v>
      </c>
      <c r="N308" s="98" t="n">
        <f aca="false">VLOOKUP($A308,Table,MATCH(N$4,Curves,0))</f>
        <v>0.0225</v>
      </c>
      <c r="O308" s="99" t="n">
        <f aca="false">N308</f>
        <v>0.0225</v>
      </c>
      <c r="P308" s="100"/>
      <c r="Q308" s="99" t="n">
        <f aca="false">O308+L308+I308</f>
        <v>4.06</v>
      </c>
      <c r="R308" s="100"/>
      <c r="S308" s="35" t="n">
        <f aca="false">A309-A308</f>
        <v>30</v>
      </c>
      <c r="T308" s="101" t="n">
        <f aca="false">CHOOSE(F$3,A309+24,A308)</f>
        <v>45955</v>
      </c>
      <c r="U308" s="35" t="n">
        <f aca="false">T308-C$3</f>
        <v>9181</v>
      </c>
      <c r="V308" s="32" t="n">
        <f aca="false">VLOOKUP($A308,Table,MATCH(V$4,Curves,0))</f>
        <v>0.070859002456139</v>
      </c>
      <c r="W308" s="102" t="n">
        <f aca="false">1/(1+CHOOSE(F$3,(V309+($K$3/10000))/2,(V308+($K$3/10000))/2))^(2*U308/365.25)</f>
        <v>0.173721747714797</v>
      </c>
      <c r="X308" s="35" t="n">
        <f aca="false">IF(AND(mthbeg&lt;=A308,mthend&gt;=A308),1,0)</f>
        <v>0</v>
      </c>
      <c r="Y308" s="35" t="n">
        <f aca="false">S308*X308</f>
        <v>0</v>
      </c>
      <c r="AA308" s="89" t="n">
        <f aca="false">F308*G308</f>
        <v>0</v>
      </c>
      <c r="AB308" s="89" t="n">
        <f aca="false">$F308*H308</f>
        <v>0</v>
      </c>
      <c r="AC308" s="89" t="n">
        <f aca="false">$F308*I308</f>
        <v>0</v>
      </c>
      <c r="AD308" s="89" t="n">
        <f aca="false">$F308*J308</f>
        <v>0</v>
      </c>
      <c r="AE308" s="89" t="n">
        <f aca="false">$F308*K308</f>
        <v>0</v>
      </c>
      <c r="AF308" s="89" t="n">
        <f aca="false">$F308*L308</f>
        <v>0</v>
      </c>
      <c r="AG308" s="89" t="n">
        <f aca="false">$F308*M308</f>
        <v>0</v>
      </c>
      <c r="AH308" s="89" t="n">
        <f aca="false">$F308*N308</f>
        <v>0</v>
      </c>
      <c r="AI308" s="89" t="n">
        <f aca="false">F308*O308</f>
        <v>0</v>
      </c>
      <c r="AJ308" s="93"/>
      <c r="AK308" s="89" t="n">
        <f aca="false">CHOOSE($G$3,AB308-AC308,AC308-AB308)</f>
        <v>0</v>
      </c>
      <c r="AL308" s="89" t="n">
        <f aca="false">CHOOSE($G$3,AE308-AF308,AF308-AE308)</f>
        <v>0</v>
      </c>
      <c r="AM308" s="89" t="n">
        <f aca="false">CHOOSE($G$3,AH308-AI308,AI308-AH308)</f>
        <v>0</v>
      </c>
      <c r="AN308" s="103" t="n">
        <f aca="false">SUM(AK308:AM308)</f>
        <v>0</v>
      </c>
      <c r="AP308" s="89" t="n">
        <f aca="false">CHOOSE($G$3,AA308-AB308,AB308-AA308)</f>
        <v>0</v>
      </c>
      <c r="AQ308" s="89" t="n">
        <f aca="false">CHOOSE($G$3,AD308-AE308,AE308-AD308)</f>
        <v>0</v>
      </c>
      <c r="AR308" s="89" t="n">
        <f aca="false">CHOOSE($G$3,AG308-AH308,AH308-AG308)</f>
        <v>0</v>
      </c>
      <c r="AS308" s="103" t="n">
        <f aca="false">AP308+AQ308+AR308</f>
        <v>0</v>
      </c>
      <c r="AT308" s="103"/>
      <c r="AU308" s="90" t="n">
        <f aca="false">AS308+AN308</f>
        <v>0</v>
      </c>
      <c r="AW308" s="90" t="n">
        <f aca="false">AI308+AF308+AC308</f>
        <v>0</v>
      </c>
      <c r="AX308" s="104"/>
    </row>
    <row r="309" customFormat="false" ht="12" hidden="false" customHeight="true" outlineLevel="0" collapsed="false">
      <c r="A309" s="94" t="n">
        <f aca="false">EDATE(A308,1)</f>
        <v>45931</v>
      </c>
      <c r="B309" s="95" t="n">
        <f aca="false">VLOOKUP(MONTH(A309),Volumes,3)</f>
        <v>10000</v>
      </c>
      <c r="C309" s="96"/>
      <c r="D309" s="97" t="n">
        <f aca="false">B309+C309</f>
        <v>10000</v>
      </c>
      <c r="E309" s="84" t="n">
        <f aca="false">IF(X309=0,0,IF(AND(X309=1,$H$3=1),D309*S309,IF($H$3=2,D309,"N/A")))</f>
        <v>0</v>
      </c>
      <c r="F309" s="84" t="n">
        <f aca="false">E309*W309</f>
        <v>0</v>
      </c>
      <c r="G309" s="32" t="n">
        <f aca="false">VLOOKUP($A309,Table,MATCH(G$4,Curves,0))</f>
        <v>4.0375</v>
      </c>
      <c r="H309" s="98" t="n">
        <f aca="false">G309</f>
        <v>4.0375</v>
      </c>
      <c r="I309" s="99" t="n">
        <f aca="false">H309</f>
        <v>4.0375</v>
      </c>
      <c r="J309" s="32" t="n">
        <f aca="false">VLOOKUP($A309,Table,MATCH(J$4,Curves,0))</f>
        <v>0</v>
      </c>
      <c r="K309" s="98" t="n">
        <f aca="false">J309</f>
        <v>0</v>
      </c>
      <c r="L309" s="99" t="n">
        <f aca="false">K309</f>
        <v>0</v>
      </c>
      <c r="M309" s="32" t="n">
        <f aca="false">VLOOKUP($A309,Table,MATCH(M$4,Curves,0))</f>
        <v>0</v>
      </c>
      <c r="N309" s="98" t="n">
        <f aca="false">VLOOKUP($A309,Table,MATCH(N$4,Curves,0))</f>
        <v>0.0225</v>
      </c>
      <c r="O309" s="99" t="n">
        <f aca="false">N309</f>
        <v>0.0225</v>
      </c>
      <c r="P309" s="100"/>
      <c r="Q309" s="99" t="n">
        <f aca="false">O309+L309+I309</f>
        <v>4.06</v>
      </c>
      <c r="R309" s="100"/>
      <c r="S309" s="35" t="n">
        <f aca="false">A310-A309</f>
        <v>31</v>
      </c>
      <c r="T309" s="101" t="n">
        <f aca="false">CHOOSE(F$3,A310+24,A309)</f>
        <v>45986</v>
      </c>
      <c r="U309" s="35" t="n">
        <f aca="false">T309-C$3</f>
        <v>9212</v>
      </c>
      <c r="V309" s="32" t="n">
        <f aca="false">VLOOKUP($A309,Table,MATCH(V$4,Curves,0))</f>
        <v>0.070859002456139</v>
      </c>
      <c r="W309" s="102" t="n">
        <f aca="false">1/(1+CHOOSE(F$3,(V310+($K$3/10000))/2,(V309+($K$3/10000))/2))^(2*U309/365.25)</f>
        <v>0.172698087575843</v>
      </c>
      <c r="X309" s="35" t="n">
        <f aca="false">IF(AND(mthbeg&lt;=A309,mthend&gt;=A309),1,0)</f>
        <v>0</v>
      </c>
      <c r="Y309" s="35" t="n">
        <f aca="false">S309*X309</f>
        <v>0</v>
      </c>
      <c r="AA309" s="89" t="n">
        <f aca="false">F309*G309</f>
        <v>0</v>
      </c>
      <c r="AB309" s="89" t="n">
        <f aca="false">$F309*H309</f>
        <v>0</v>
      </c>
      <c r="AC309" s="89" t="n">
        <f aca="false">$F309*I309</f>
        <v>0</v>
      </c>
      <c r="AD309" s="89" t="n">
        <f aca="false">$F309*J309</f>
        <v>0</v>
      </c>
      <c r="AE309" s="89" t="n">
        <f aca="false">$F309*K309</f>
        <v>0</v>
      </c>
      <c r="AF309" s="89" t="n">
        <f aca="false">$F309*L309</f>
        <v>0</v>
      </c>
      <c r="AG309" s="89" t="n">
        <f aca="false">$F309*M309</f>
        <v>0</v>
      </c>
      <c r="AH309" s="89" t="n">
        <f aca="false">$F309*N309</f>
        <v>0</v>
      </c>
      <c r="AI309" s="89" t="n">
        <f aca="false">F309*O309</f>
        <v>0</v>
      </c>
      <c r="AJ309" s="93"/>
      <c r="AK309" s="89" t="n">
        <f aca="false">CHOOSE($G$3,AB309-AC309,AC309-AB309)</f>
        <v>0</v>
      </c>
      <c r="AL309" s="89" t="n">
        <f aca="false">CHOOSE($G$3,AE309-AF309,AF309-AE309)</f>
        <v>0</v>
      </c>
      <c r="AM309" s="89" t="n">
        <f aca="false">CHOOSE($G$3,AH309-AI309,AI309-AH309)</f>
        <v>0</v>
      </c>
      <c r="AN309" s="103" t="n">
        <f aca="false">SUM(AK309:AM309)</f>
        <v>0</v>
      </c>
      <c r="AP309" s="89" t="n">
        <f aca="false">CHOOSE($G$3,AA309-AB309,AB309-AA309)</f>
        <v>0</v>
      </c>
      <c r="AQ309" s="89" t="n">
        <f aca="false">CHOOSE($G$3,AD309-AE309,AE309-AD309)</f>
        <v>0</v>
      </c>
      <c r="AR309" s="89" t="n">
        <f aca="false">CHOOSE($G$3,AG309-AH309,AH309-AG309)</f>
        <v>0</v>
      </c>
      <c r="AS309" s="103" t="n">
        <f aca="false">AP309+AQ309+AR309</f>
        <v>0</v>
      </c>
      <c r="AT309" s="103"/>
      <c r="AU309" s="90" t="n">
        <f aca="false">AS309+AN309</f>
        <v>0</v>
      </c>
      <c r="AW309" s="90" t="n">
        <f aca="false">AI309+AF309+AC309</f>
        <v>0</v>
      </c>
      <c r="AX309" s="104"/>
    </row>
    <row r="310" customFormat="false" ht="12" hidden="false" customHeight="true" outlineLevel="0" collapsed="false">
      <c r="A310" s="94" t="n">
        <f aca="false">EDATE(A309,1)</f>
        <v>45962</v>
      </c>
      <c r="B310" s="95" t="n">
        <f aca="false">VLOOKUP(MONTH(A310),Volumes,3)</f>
        <v>10000</v>
      </c>
      <c r="C310" s="96"/>
      <c r="D310" s="97" t="n">
        <f aca="false">B310+C310</f>
        <v>10000</v>
      </c>
      <c r="E310" s="84" t="n">
        <f aca="false">IF(X310=0,0,IF(AND(X310=1,$H$3=1),D310*S310,IF($H$3=2,D310,"N/A")))</f>
        <v>0</v>
      </c>
      <c r="F310" s="84" t="n">
        <f aca="false">E310*W310</f>
        <v>0</v>
      </c>
      <c r="G310" s="32" t="n">
        <f aca="false">VLOOKUP($A310,Table,MATCH(G$4,Curves,0))</f>
        <v>4.0375</v>
      </c>
      <c r="H310" s="98" t="n">
        <f aca="false">G310</f>
        <v>4.0375</v>
      </c>
      <c r="I310" s="99" t="n">
        <f aca="false">H310</f>
        <v>4.0375</v>
      </c>
      <c r="J310" s="32" t="n">
        <f aca="false">VLOOKUP($A310,Table,MATCH(J$4,Curves,0))</f>
        <v>0</v>
      </c>
      <c r="K310" s="98" t="n">
        <f aca="false">J310</f>
        <v>0</v>
      </c>
      <c r="L310" s="99" t="n">
        <f aca="false">K310</f>
        <v>0</v>
      </c>
      <c r="M310" s="32" t="n">
        <f aca="false">VLOOKUP($A310,Table,MATCH(M$4,Curves,0))</f>
        <v>0</v>
      </c>
      <c r="N310" s="98" t="n">
        <f aca="false">VLOOKUP($A310,Table,MATCH(N$4,Curves,0))</f>
        <v>0.0225</v>
      </c>
      <c r="O310" s="99" t="n">
        <f aca="false">N310</f>
        <v>0.0225</v>
      </c>
      <c r="P310" s="100"/>
      <c r="Q310" s="99" t="n">
        <f aca="false">O310+L310+I310</f>
        <v>4.06</v>
      </c>
      <c r="R310" s="100"/>
      <c r="S310" s="35" t="n">
        <f aca="false">A311-A310</f>
        <v>30</v>
      </c>
      <c r="T310" s="101" t="n">
        <f aca="false">CHOOSE(F$3,A311+24,A310)</f>
        <v>46016</v>
      </c>
      <c r="U310" s="35" t="n">
        <f aca="false">T310-C$3</f>
        <v>9242</v>
      </c>
      <c r="V310" s="32" t="n">
        <f aca="false">VLOOKUP($A310,Table,MATCH(V$4,Curves,0))</f>
        <v>0.070859002456139</v>
      </c>
      <c r="W310" s="102" t="n">
        <f aca="false">1/(1+CHOOSE(F$3,(V311+($K$3/10000))/2,(V310+($K$3/10000))/2))^(2*U310/365.25)</f>
        <v>0.171713192311492</v>
      </c>
      <c r="X310" s="35" t="n">
        <f aca="false">IF(AND(mthbeg&lt;=A310,mthend&gt;=A310),1,0)</f>
        <v>0</v>
      </c>
      <c r="Y310" s="35" t="n">
        <f aca="false">S310*X310</f>
        <v>0</v>
      </c>
      <c r="AA310" s="89" t="n">
        <f aca="false">F310*G310</f>
        <v>0</v>
      </c>
      <c r="AB310" s="89" t="n">
        <f aca="false">$F310*H310</f>
        <v>0</v>
      </c>
      <c r="AC310" s="89" t="n">
        <f aca="false">$F310*I310</f>
        <v>0</v>
      </c>
      <c r="AD310" s="89" t="n">
        <f aca="false">$F310*J310</f>
        <v>0</v>
      </c>
      <c r="AE310" s="89" t="n">
        <f aca="false">$F310*K310</f>
        <v>0</v>
      </c>
      <c r="AF310" s="89" t="n">
        <f aca="false">$F310*L310</f>
        <v>0</v>
      </c>
      <c r="AG310" s="89" t="n">
        <f aca="false">$F310*M310</f>
        <v>0</v>
      </c>
      <c r="AH310" s="89" t="n">
        <f aca="false">$F310*N310</f>
        <v>0</v>
      </c>
      <c r="AI310" s="89" t="n">
        <f aca="false">F310*O310</f>
        <v>0</v>
      </c>
      <c r="AJ310" s="93"/>
      <c r="AK310" s="89" t="n">
        <f aca="false">CHOOSE($G$3,AB310-AC310,AC310-AB310)</f>
        <v>0</v>
      </c>
      <c r="AL310" s="89" t="n">
        <f aca="false">CHOOSE($G$3,AE310-AF310,AF310-AE310)</f>
        <v>0</v>
      </c>
      <c r="AM310" s="89" t="n">
        <f aca="false">CHOOSE($G$3,AH310-AI310,AI310-AH310)</f>
        <v>0</v>
      </c>
      <c r="AN310" s="103" t="n">
        <f aca="false">SUM(AK310:AM310)</f>
        <v>0</v>
      </c>
      <c r="AP310" s="89" t="n">
        <f aca="false">CHOOSE($G$3,AA310-AB310,AB310-AA310)</f>
        <v>0</v>
      </c>
      <c r="AQ310" s="89" t="n">
        <f aca="false">CHOOSE($G$3,AD310-AE310,AE310-AD310)</f>
        <v>0</v>
      </c>
      <c r="AR310" s="89" t="n">
        <f aca="false">CHOOSE($G$3,AG310-AH310,AH310-AG310)</f>
        <v>0</v>
      </c>
      <c r="AS310" s="103" t="n">
        <f aca="false">AP310+AQ310+AR310</f>
        <v>0</v>
      </c>
      <c r="AT310" s="103"/>
      <c r="AU310" s="90" t="n">
        <f aca="false">AS310+AN310</f>
        <v>0</v>
      </c>
      <c r="AW310" s="90" t="n">
        <f aca="false">AI310+AF310+AC310</f>
        <v>0</v>
      </c>
      <c r="AX310" s="104"/>
    </row>
    <row r="311" customFormat="false" ht="12" hidden="false" customHeight="true" outlineLevel="0" collapsed="false">
      <c r="A311" s="94" t="n">
        <f aca="false">EDATE(A310,1)</f>
        <v>45992</v>
      </c>
      <c r="B311" s="95" t="n">
        <f aca="false">VLOOKUP(MONTH(A311),Volumes,3)</f>
        <v>10000</v>
      </c>
      <c r="C311" s="96"/>
      <c r="D311" s="97" t="n">
        <f aca="false">B311+C311</f>
        <v>10000</v>
      </c>
      <c r="E311" s="84" t="n">
        <f aca="false">IF(X311=0,0,IF(AND(X311=1,$H$3=1),D311*S311,IF($H$3=2,D311,"N/A")))</f>
        <v>0</v>
      </c>
      <c r="F311" s="84" t="n">
        <f aca="false">E311*W311</f>
        <v>0</v>
      </c>
      <c r="G311" s="32" t="n">
        <f aca="false">VLOOKUP($A311,Table,MATCH(G$4,Curves,0))</f>
        <v>4.0375</v>
      </c>
      <c r="H311" s="98" t="n">
        <f aca="false">G311</f>
        <v>4.0375</v>
      </c>
      <c r="I311" s="99" t="n">
        <f aca="false">H311</f>
        <v>4.0375</v>
      </c>
      <c r="J311" s="32" t="n">
        <f aca="false">VLOOKUP($A311,Table,MATCH(J$4,Curves,0))</f>
        <v>0</v>
      </c>
      <c r="K311" s="98" t="n">
        <f aca="false">J311</f>
        <v>0</v>
      </c>
      <c r="L311" s="99" t="n">
        <f aca="false">K311</f>
        <v>0</v>
      </c>
      <c r="M311" s="32" t="n">
        <f aca="false">VLOOKUP($A311,Table,MATCH(M$4,Curves,0))</f>
        <v>0</v>
      </c>
      <c r="N311" s="98" t="n">
        <f aca="false">VLOOKUP($A311,Table,MATCH(N$4,Curves,0))</f>
        <v>0.0225</v>
      </c>
      <c r="O311" s="99" t="n">
        <f aca="false">N311</f>
        <v>0.0225</v>
      </c>
      <c r="P311" s="100"/>
      <c r="Q311" s="99" t="n">
        <f aca="false">O311+L311+I311</f>
        <v>4.06</v>
      </c>
      <c r="R311" s="100"/>
      <c r="S311" s="35" t="n">
        <f aca="false">A312-A311</f>
        <v>31</v>
      </c>
      <c r="T311" s="101" t="n">
        <f aca="false">CHOOSE(F$3,A312+24,A311)</f>
        <v>46047</v>
      </c>
      <c r="U311" s="35" t="n">
        <f aca="false">T311-C$3</f>
        <v>9273</v>
      </c>
      <c r="V311" s="32" t="n">
        <f aca="false">VLOOKUP($A311,Table,MATCH(V$4,Curves,0))</f>
        <v>0.070859002456139</v>
      </c>
      <c r="W311" s="102" t="n">
        <f aca="false">1/(1+CHOOSE(F$3,(V312+($K$3/10000))/2,(V311+($K$3/10000))/2))^(2*U311/365.25)</f>
        <v>0.170701367640062</v>
      </c>
      <c r="X311" s="35" t="n">
        <f aca="false">IF(AND(mthbeg&lt;=A311,mthend&gt;=A311),1,0)</f>
        <v>0</v>
      </c>
      <c r="Y311" s="35" t="n">
        <f aca="false">S311*X311</f>
        <v>0</v>
      </c>
      <c r="AA311" s="89" t="n">
        <f aca="false">F311*G311</f>
        <v>0</v>
      </c>
      <c r="AB311" s="89" t="n">
        <f aca="false">$F311*H311</f>
        <v>0</v>
      </c>
      <c r="AC311" s="89" t="n">
        <f aca="false">$F311*I311</f>
        <v>0</v>
      </c>
      <c r="AD311" s="89" t="n">
        <f aca="false">$F311*J311</f>
        <v>0</v>
      </c>
      <c r="AE311" s="89" t="n">
        <f aca="false">$F311*K311</f>
        <v>0</v>
      </c>
      <c r="AF311" s="89" t="n">
        <f aca="false">$F311*L311</f>
        <v>0</v>
      </c>
      <c r="AG311" s="89" t="n">
        <f aca="false">$F311*M311</f>
        <v>0</v>
      </c>
      <c r="AH311" s="89" t="n">
        <f aca="false">$F311*N311</f>
        <v>0</v>
      </c>
      <c r="AI311" s="89" t="n">
        <f aca="false">F311*O311</f>
        <v>0</v>
      </c>
      <c r="AJ311" s="93"/>
      <c r="AK311" s="89" t="n">
        <f aca="false">CHOOSE($G$3,AB311-AC311,AC311-AB311)</f>
        <v>0</v>
      </c>
      <c r="AL311" s="89" t="n">
        <f aca="false">CHOOSE($G$3,AE311-AF311,AF311-AE311)</f>
        <v>0</v>
      </c>
      <c r="AM311" s="89" t="n">
        <f aca="false">CHOOSE($G$3,AH311-AI311,AI311-AH311)</f>
        <v>0</v>
      </c>
      <c r="AN311" s="103" t="n">
        <f aca="false">SUM(AK311:AM311)</f>
        <v>0</v>
      </c>
      <c r="AP311" s="89" t="n">
        <f aca="false">CHOOSE($G$3,AA311-AB311,AB311-AA311)</f>
        <v>0</v>
      </c>
      <c r="AQ311" s="89" t="n">
        <f aca="false">CHOOSE($G$3,AD311-AE311,AE311-AD311)</f>
        <v>0</v>
      </c>
      <c r="AR311" s="89" t="n">
        <f aca="false">CHOOSE($G$3,AG311-AH311,AH311-AG311)</f>
        <v>0</v>
      </c>
      <c r="AS311" s="103" t="n">
        <f aca="false">AP311+AQ311+AR311</f>
        <v>0</v>
      </c>
      <c r="AT311" s="103"/>
      <c r="AU311" s="90" t="n">
        <f aca="false">AS311+AN311</f>
        <v>0</v>
      </c>
      <c r="AW311" s="90" t="n">
        <f aca="false">AI311+AF311+AC311</f>
        <v>0</v>
      </c>
      <c r="AX311" s="104"/>
    </row>
    <row r="312" customFormat="false" ht="12" hidden="false" customHeight="true" outlineLevel="0" collapsed="false">
      <c r="A312" s="94" t="n">
        <f aca="false">EDATE(A311,1)</f>
        <v>46023</v>
      </c>
      <c r="B312" s="95" t="n">
        <f aca="false">VLOOKUP(MONTH(A312),Volumes,3)</f>
        <v>10000</v>
      </c>
      <c r="C312" s="96"/>
      <c r="D312" s="97" t="n">
        <f aca="false">B312+C312</f>
        <v>10000</v>
      </c>
      <c r="E312" s="84" t="n">
        <f aca="false">IF(X312=0,0,IF(AND(X312=1,$H$3=1),D312*S312,IF($H$3=2,D312,"N/A")))</f>
        <v>0</v>
      </c>
      <c r="F312" s="84" t="n">
        <f aca="false">E312*W312</f>
        <v>0</v>
      </c>
      <c r="G312" s="32" t="n">
        <f aca="false">VLOOKUP($A312,Table,MATCH(G$4,Curves,0))</f>
        <v>4.0375</v>
      </c>
      <c r="H312" s="98" t="n">
        <f aca="false">G312</f>
        <v>4.0375</v>
      </c>
      <c r="I312" s="99" t="n">
        <f aca="false">H312</f>
        <v>4.0375</v>
      </c>
      <c r="J312" s="32" t="n">
        <f aca="false">VLOOKUP($A312,Table,MATCH(J$4,Curves,0))</f>
        <v>0</v>
      </c>
      <c r="K312" s="98" t="n">
        <f aca="false">J312</f>
        <v>0</v>
      </c>
      <c r="L312" s="99" t="n">
        <f aca="false">K312</f>
        <v>0</v>
      </c>
      <c r="M312" s="32" t="n">
        <f aca="false">VLOOKUP($A312,Table,MATCH(M$4,Curves,0))</f>
        <v>0</v>
      </c>
      <c r="N312" s="98" t="n">
        <f aca="false">VLOOKUP($A312,Table,MATCH(N$4,Curves,0))</f>
        <v>0.0225</v>
      </c>
      <c r="O312" s="99" t="n">
        <f aca="false">N312</f>
        <v>0.0225</v>
      </c>
      <c r="P312" s="100"/>
      <c r="Q312" s="99" t="n">
        <f aca="false">O312+L312+I312</f>
        <v>4.06</v>
      </c>
      <c r="R312" s="100"/>
      <c r="S312" s="35" t="n">
        <f aca="false">A313-A312</f>
        <v>31</v>
      </c>
      <c r="T312" s="101" t="n">
        <f aca="false">CHOOSE(F$3,A313+24,A312)</f>
        <v>46078</v>
      </c>
      <c r="U312" s="35" t="n">
        <f aca="false">T312-C$3</f>
        <v>9304</v>
      </c>
      <c r="V312" s="32" t="n">
        <f aca="false">VLOOKUP($A312,Table,MATCH(V$4,Curves,0))</f>
        <v>0.070859002456139</v>
      </c>
      <c r="W312" s="102" t="n">
        <f aca="false">1/(1+CHOOSE(F$3,(V313+($K$3/10000))/2,(V312+($K$3/10000))/2))^(2*U312/365.25)</f>
        <v>0.169695505173119</v>
      </c>
      <c r="X312" s="35" t="n">
        <f aca="false">IF(AND(mthbeg&lt;=A312,mthend&gt;=A312),1,0)</f>
        <v>0</v>
      </c>
      <c r="Y312" s="35" t="n">
        <f aca="false">S312*X312</f>
        <v>0</v>
      </c>
      <c r="AA312" s="89" t="n">
        <f aca="false">F312*G312</f>
        <v>0</v>
      </c>
      <c r="AB312" s="89" t="n">
        <f aca="false">$F312*H312</f>
        <v>0</v>
      </c>
      <c r="AC312" s="89" t="n">
        <f aca="false">$F312*I312</f>
        <v>0</v>
      </c>
      <c r="AD312" s="89" t="n">
        <f aca="false">$F312*J312</f>
        <v>0</v>
      </c>
      <c r="AE312" s="89" t="n">
        <f aca="false">$F312*K312</f>
        <v>0</v>
      </c>
      <c r="AF312" s="89" t="n">
        <f aca="false">$F312*L312</f>
        <v>0</v>
      </c>
      <c r="AG312" s="89" t="n">
        <f aca="false">$F312*M312</f>
        <v>0</v>
      </c>
      <c r="AH312" s="89" t="n">
        <f aca="false">$F312*N312</f>
        <v>0</v>
      </c>
      <c r="AI312" s="89" t="n">
        <f aca="false">F312*O312</f>
        <v>0</v>
      </c>
      <c r="AJ312" s="93"/>
      <c r="AK312" s="89" t="n">
        <f aca="false">CHOOSE($G$3,AB312-AC312,AC312-AB312)</f>
        <v>0</v>
      </c>
      <c r="AL312" s="89" t="n">
        <f aca="false">CHOOSE($G$3,AE312-AF312,AF312-AE312)</f>
        <v>0</v>
      </c>
      <c r="AM312" s="89" t="n">
        <f aca="false">CHOOSE($G$3,AH312-AI312,AI312-AH312)</f>
        <v>0</v>
      </c>
      <c r="AN312" s="103" t="n">
        <f aca="false">SUM(AK312:AM312)</f>
        <v>0</v>
      </c>
      <c r="AP312" s="89" t="n">
        <f aca="false">CHOOSE($G$3,AA312-AB312,AB312-AA312)</f>
        <v>0</v>
      </c>
      <c r="AQ312" s="89" t="n">
        <f aca="false">CHOOSE($G$3,AD312-AE312,AE312-AD312)</f>
        <v>0</v>
      </c>
      <c r="AR312" s="89" t="n">
        <f aca="false">CHOOSE($G$3,AG312-AH312,AH312-AG312)</f>
        <v>0</v>
      </c>
      <c r="AS312" s="103" t="n">
        <f aca="false">AP312+AQ312+AR312</f>
        <v>0</v>
      </c>
      <c r="AT312" s="103"/>
      <c r="AU312" s="90" t="n">
        <f aca="false">AS312+AN312</f>
        <v>0</v>
      </c>
      <c r="AW312" s="90" t="n">
        <f aca="false">AI312+AF312+AC312</f>
        <v>0</v>
      </c>
      <c r="AX312" s="104"/>
    </row>
    <row r="313" customFormat="false" ht="12" hidden="false" customHeight="true" outlineLevel="0" collapsed="false">
      <c r="A313" s="94" t="n">
        <f aca="false">EDATE(A312,1)</f>
        <v>46054</v>
      </c>
      <c r="B313" s="95" t="n">
        <f aca="false">VLOOKUP(MONTH(A313),Volumes,3)</f>
        <v>10000</v>
      </c>
      <c r="C313" s="96"/>
      <c r="D313" s="97" t="n">
        <f aca="false">B313+C313</f>
        <v>10000</v>
      </c>
      <c r="E313" s="84" t="n">
        <f aca="false">IF(X313=0,0,IF(AND(X313=1,$H$3=1),D313*S313,IF($H$3=2,D313,"N/A")))</f>
        <v>0</v>
      </c>
      <c r="F313" s="84" t="n">
        <f aca="false">E313*W313</f>
        <v>0</v>
      </c>
      <c r="G313" s="32" t="n">
        <f aca="false">VLOOKUP($A313,Table,MATCH(G$4,Curves,0))</f>
        <v>4.0375</v>
      </c>
      <c r="H313" s="98" t="n">
        <f aca="false">G313</f>
        <v>4.0375</v>
      </c>
      <c r="I313" s="99" t="n">
        <f aca="false">H313</f>
        <v>4.0375</v>
      </c>
      <c r="J313" s="32" t="n">
        <f aca="false">VLOOKUP($A313,Table,MATCH(J$4,Curves,0))</f>
        <v>0</v>
      </c>
      <c r="K313" s="98" t="n">
        <f aca="false">J313</f>
        <v>0</v>
      </c>
      <c r="L313" s="99" t="n">
        <f aca="false">K313</f>
        <v>0</v>
      </c>
      <c r="M313" s="32" t="n">
        <f aca="false">VLOOKUP($A313,Table,MATCH(M$4,Curves,0))</f>
        <v>0</v>
      </c>
      <c r="N313" s="98" t="n">
        <f aca="false">VLOOKUP($A313,Table,MATCH(N$4,Curves,0))</f>
        <v>0.0225</v>
      </c>
      <c r="O313" s="99" t="n">
        <f aca="false">N313</f>
        <v>0.0225</v>
      </c>
      <c r="P313" s="100"/>
      <c r="Q313" s="99" t="n">
        <f aca="false">O313+L313+I313</f>
        <v>4.06</v>
      </c>
      <c r="R313" s="100"/>
      <c r="S313" s="35" t="n">
        <f aca="false">A314-A313</f>
        <v>28</v>
      </c>
      <c r="T313" s="101" t="n">
        <f aca="false">CHOOSE(F$3,A314+24,A313)</f>
        <v>46106</v>
      </c>
      <c r="U313" s="35" t="n">
        <f aca="false">T313-C$3</f>
        <v>9332</v>
      </c>
      <c r="V313" s="32" t="n">
        <f aca="false">VLOOKUP($A313,Table,MATCH(V$4,Curves,0))</f>
        <v>0.070859002456139</v>
      </c>
      <c r="W313" s="102" t="n">
        <f aca="false">1/(1+CHOOSE(F$3,(V314+($K$3/10000))/2,(V313+($K$3/10000))/2))^(2*U313/365.25)</f>
        <v>0.168792079650013</v>
      </c>
      <c r="X313" s="35" t="n">
        <f aca="false">IF(AND(mthbeg&lt;=A313,mthend&gt;=A313),1,0)</f>
        <v>0</v>
      </c>
      <c r="Y313" s="35" t="n">
        <f aca="false">S313*X313</f>
        <v>0</v>
      </c>
      <c r="AA313" s="89" t="n">
        <f aca="false">F313*G313</f>
        <v>0</v>
      </c>
      <c r="AB313" s="89" t="n">
        <f aca="false">$F313*H313</f>
        <v>0</v>
      </c>
      <c r="AC313" s="89" t="n">
        <f aca="false">$F313*I313</f>
        <v>0</v>
      </c>
      <c r="AD313" s="89" t="n">
        <f aca="false">$F313*J313</f>
        <v>0</v>
      </c>
      <c r="AE313" s="89" t="n">
        <f aca="false">$F313*K313</f>
        <v>0</v>
      </c>
      <c r="AF313" s="89" t="n">
        <f aca="false">$F313*L313</f>
        <v>0</v>
      </c>
      <c r="AG313" s="89" t="n">
        <f aca="false">$F313*M313</f>
        <v>0</v>
      </c>
      <c r="AH313" s="89" t="n">
        <f aca="false">$F313*N313</f>
        <v>0</v>
      </c>
      <c r="AI313" s="89" t="n">
        <f aca="false">F313*O313</f>
        <v>0</v>
      </c>
      <c r="AJ313" s="93"/>
      <c r="AK313" s="89" t="n">
        <f aca="false">CHOOSE($G$3,AB313-AC313,AC313-AB313)</f>
        <v>0</v>
      </c>
      <c r="AL313" s="89" t="n">
        <f aca="false">CHOOSE($G$3,AE313-AF313,AF313-AE313)</f>
        <v>0</v>
      </c>
      <c r="AM313" s="89" t="n">
        <f aca="false">CHOOSE($G$3,AH313-AI313,AI313-AH313)</f>
        <v>0</v>
      </c>
      <c r="AN313" s="103" t="n">
        <f aca="false">SUM(AK313:AM313)</f>
        <v>0</v>
      </c>
      <c r="AP313" s="89" t="n">
        <f aca="false">CHOOSE($G$3,AA313-AB313,AB313-AA313)</f>
        <v>0</v>
      </c>
      <c r="AQ313" s="89" t="n">
        <f aca="false">CHOOSE($G$3,AD313-AE313,AE313-AD313)</f>
        <v>0</v>
      </c>
      <c r="AR313" s="89" t="n">
        <f aca="false">CHOOSE($G$3,AG313-AH313,AH313-AG313)</f>
        <v>0</v>
      </c>
      <c r="AS313" s="103" t="n">
        <f aca="false">AP313+AQ313+AR313</f>
        <v>0</v>
      </c>
      <c r="AT313" s="103"/>
      <c r="AU313" s="90" t="n">
        <f aca="false">AS313+AN313</f>
        <v>0</v>
      </c>
      <c r="AW313" s="90" t="n">
        <f aca="false">AI313+AF313+AC313</f>
        <v>0</v>
      </c>
      <c r="AX313" s="104"/>
    </row>
    <row r="314" customFormat="false" ht="12" hidden="false" customHeight="true" outlineLevel="0" collapsed="false">
      <c r="A314" s="94" t="n">
        <f aca="false">EDATE(A313,1)</f>
        <v>46082</v>
      </c>
      <c r="B314" s="95" t="n">
        <f aca="false">VLOOKUP(MONTH(A314),Volumes,3)</f>
        <v>10000</v>
      </c>
      <c r="C314" s="96"/>
      <c r="D314" s="97" t="n">
        <f aca="false">B314+C314</f>
        <v>10000</v>
      </c>
      <c r="E314" s="84" t="n">
        <f aca="false">IF(X314=0,0,IF(AND(X314=1,$H$3=1),D314*S314,IF($H$3=2,D314,"N/A")))</f>
        <v>0</v>
      </c>
      <c r="F314" s="84" t="n">
        <f aca="false">E314*W314</f>
        <v>0</v>
      </c>
      <c r="G314" s="32" t="n">
        <f aca="false">VLOOKUP($A314,Table,MATCH(G$4,Curves,0))</f>
        <v>4.0375</v>
      </c>
      <c r="H314" s="98" t="n">
        <f aca="false">G314</f>
        <v>4.0375</v>
      </c>
      <c r="I314" s="99" t="n">
        <f aca="false">H314</f>
        <v>4.0375</v>
      </c>
      <c r="J314" s="32" t="n">
        <f aca="false">VLOOKUP($A314,Table,MATCH(J$4,Curves,0))</f>
        <v>0</v>
      </c>
      <c r="K314" s="98" t="n">
        <f aca="false">J314</f>
        <v>0</v>
      </c>
      <c r="L314" s="99" t="n">
        <f aca="false">K314</f>
        <v>0</v>
      </c>
      <c r="M314" s="32" t="n">
        <f aca="false">VLOOKUP($A314,Table,MATCH(M$4,Curves,0))</f>
        <v>0</v>
      </c>
      <c r="N314" s="98" t="n">
        <f aca="false">VLOOKUP($A314,Table,MATCH(N$4,Curves,0))</f>
        <v>0.0225</v>
      </c>
      <c r="O314" s="99" t="n">
        <f aca="false">N314</f>
        <v>0.0225</v>
      </c>
      <c r="P314" s="100"/>
      <c r="Q314" s="99" t="n">
        <f aca="false">O314+L314+I314</f>
        <v>4.06</v>
      </c>
      <c r="R314" s="100"/>
      <c r="S314" s="35" t="n">
        <f aca="false">A315-A314</f>
        <v>31</v>
      </c>
      <c r="T314" s="101" t="n">
        <f aca="false">CHOOSE(F$3,A315+24,A314)</f>
        <v>46137</v>
      </c>
      <c r="U314" s="35" t="n">
        <f aca="false">T314-C$3</f>
        <v>9363</v>
      </c>
      <c r="V314" s="32" t="n">
        <f aca="false">VLOOKUP($A314,Table,MATCH(V$4,Curves,0))</f>
        <v>0.070859002456139</v>
      </c>
      <c r="W314" s="102" t="n">
        <f aca="false">1/(1+CHOOSE(F$3,(V315+($K$3/10000))/2,(V314+($K$3/10000))/2))^(2*U314/365.25)</f>
        <v>0.167797467714652</v>
      </c>
      <c r="X314" s="35" t="n">
        <f aca="false">IF(AND(mthbeg&lt;=A314,mthend&gt;=A314),1,0)</f>
        <v>0</v>
      </c>
      <c r="Y314" s="35" t="n">
        <f aca="false">S314*X314</f>
        <v>0</v>
      </c>
      <c r="AA314" s="89" t="n">
        <f aca="false">F314*G314</f>
        <v>0</v>
      </c>
      <c r="AB314" s="89" t="n">
        <f aca="false">$F314*H314</f>
        <v>0</v>
      </c>
      <c r="AC314" s="89" t="n">
        <f aca="false">$F314*I314</f>
        <v>0</v>
      </c>
      <c r="AD314" s="89" t="n">
        <f aca="false">$F314*J314</f>
        <v>0</v>
      </c>
      <c r="AE314" s="89" t="n">
        <f aca="false">$F314*K314</f>
        <v>0</v>
      </c>
      <c r="AF314" s="89" t="n">
        <f aca="false">$F314*L314</f>
        <v>0</v>
      </c>
      <c r="AG314" s="89" t="n">
        <f aca="false">$F314*M314</f>
        <v>0</v>
      </c>
      <c r="AH314" s="89" t="n">
        <f aca="false">$F314*N314</f>
        <v>0</v>
      </c>
      <c r="AI314" s="89" t="n">
        <f aca="false">F314*O314</f>
        <v>0</v>
      </c>
      <c r="AJ314" s="93"/>
      <c r="AK314" s="89" t="n">
        <f aca="false">CHOOSE($G$3,AB314-AC314,AC314-AB314)</f>
        <v>0</v>
      </c>
      <c r="AL314" s="89" t="n">
        <f aca="false">CHOOSE($G$3,AE314-AF314,AF314-AE314)</f>
        <v>0</v>
      </c>
      <c r="AM314" s="89" t="n">
        <f aca="false">CHOOSE($G$3,AH314-AI314,AI314-AH314)</f>
        <v>0</v>
      </c>
      <c r="AN314" s="103" t="n">
        <f aca="false">SUM(AK314:AM314)</f>
        <v>0</v>
      </c>
      <c r="AP314" s="89" t="n">
        <f aca="false">CHOOSE($G$3,AA314-AB314,AB314-AA314)</f>
        <v>0</v>
      </c>
      <c r="AQ314" s="89" t="n">
        <f aca="false">CHOOSE($G$3,AD314-AE314,AE314-AD314)</f>
        <v>0</v>
      </c>
      <c r="AR314" s="89" t="n">
        <f aca="false">CHOOSE($G$3,AG314-AH314,AH314-AG314)</f>
        <v>0</v>
      </c>
      <c r="AS314" s="103" t="n">
        <f aca="false">AP314+AQ314+AR314</f>
        <v>0</v>
      </c>
      <c r="AT314" s="103"/>
      <c r="AU314" s="90" t="n">
        <f aca="false">AS314+AN314</f>
        <v>0</v>
      </c>
      <c r="AW314" s="90" t="n">
        <f aca="false">AI314+AF314+AC314</f>
        <v>0</v>
      </c>
      <c r="AX314" s="104"/>
    </row>
    <row r="315" customFormat="false" ht="12" hidden="false" customHeight="true" outlineLevel="0" collapsed="false">
      <c r="A315" s="94" t="n">
        <f aca="false">EDATE(A314,1)</f>
        <v>46113</v>
      </c>
      <c r="B315" s="95" t="n">
        <f aca="false">VLOOKUP(MONTH(A315),Volumes,3)</f>
        <v>10000</v>
      </c>
      <c r="C315" s="96"/>
      <c r="D315" s="97" t="n">
        <f aca="false">B315+C315</f>
        <v>10000</v>
      </c>
      <c r="E315" s="84" t="n">
        <f aca="false">IF(X315=0,0,IF(AND(X315=1,$H$3=1),D315*S315,IF($H$3=2,D315,"N/A")))</f>
        <v>0</v>
      </c>
      <c r="F315" s="84" t="n">
        <f aca="false">E315*W315</f>
        <v>0</v>
      </c>
      <c r="G315" s="32" t="n">
        <f aca="false">VLOOKUP($A315,Table,MATCH(G$4,Curves,0))</f>
        <v>4.0375</v>
      </c>
      <c r="H315" s="98" t="n">
        <f aca="false">G315</f>
        <v>4.0375</v>
      </c>
      <c r="I315" s="99" t="n">
        <f aca="false">H315</f>
        <v>4.0375</v>
      </c>
      <c r="J315" s="32" t="n">
        <f aca="false">VLOOKUP($A315,Table,MATCH(J$4,Curves,0))</f>
        <v>0</v>
      </c>
      <c r="K315" s="98" t="n">
        <f aca="false">J315</f>
        <v>0</v>
      </c>
      <c r="L315" s="99" t="n">
        <f aca="false">K315</f>
        <v>0</v>
      </c>
      <c r="M315" s="32" t="n">
        <f aca="false">VLOOKUP($A315,Table,MATCH(M$4,Curves,0))</f>
        <v>0</v>
      </c>
      <c r="N315" s="98" t="n">
        <f aca="false">VLOOKUP($A315,Table,MATCH(N$4,Curves,0))</f>
        <v>0.0225</v>
      </c>
      <c r="O315" s="99" t="n">
        <f aca="false">N315</f>
        <v>0.0225</v>
      </c>
      <c r="P315" s="100"/>
      <c r="Q315" s="99" t="n">
        <f aca="false">O315+L315+I315</f>
        <v>4.06</v>
      </c>
      <c r="R315" s="100"/>
      <c r="S315" s="35" t="n">
        <f aca="false">A316-A315</f>
        <v>30</v>
      </c>
      <c r="T315" s="101" t="n">
        <f aca="false">CHOOSE(F$3,A316+24,A315)</f>
        <v>46167</v>
      </c>
      <c r="U315" s="35" t="n">
        <f aca="false">T315-C$3</f>
        <v>9393</v>
      </c>
      <c r="V315" s="32" t="n">
        <f aca="false">VLOOKUP($A315,Table,MATCH(V$4,Curves,0))</f>
        <v>0.070859002456139</v>
      </c>
      <c r="W315" s="102" t="n">
        <f aca="false">1/(1+CHOOSE(F$3,(V316+($K$3/10000))/2,(V315+($K$3/10000))/2))^(2*U315/365.25)</f>
        <v>0.166840520630628</v>
      </c>
      <c r="X315" s="35" t="n">
        <f aca="false">IF(AND(mthbeg&lt;=A315,mthend&gt;=A315),1,0)</f>
        <v>0</v>
      </c>
      <c r="Y315" s="35" t="n">
        <f aca="false">S315*X315</f>
        <v>0</v>
      </c>
      <c r="AA315" s="89" t="n">
        <f aca="false">F315*G315</f>
        <v>0</v>
      </c>
      <c r="AB315" s="89" t="n">
        <f aca="false">$F315*H315</f>
        <v>0</v>
      </c>
      <c r="AC315" s="89" t="n">
        <f aca="false">$F315*I315</f>
        <v>0</v>
      </c>
      <c r="AD315" s="89" t="n">
        <f aca="false">$F315*J315</f>
        <v>0</v>
      </c>
      <c r="AE315" s="89" t="n">
        <f aca="false">$F315*K315</f>
        <v>0</v>
      </c>
      <c r="AF315" s="89" t="n">
        <f aca="false">$F315*L315</f>
        <v>0</v>
      </c>
      <c r="AG315" s="89" t="n">
        <f aca="false">$F315*M315</f>
        <v>0</v>
      </c>
      <c r="AH315" s="89" t="n">
        <f aca="false">$F315*N315</f>
        <v>0</v>
      </c>
      <c r="AI315" s="89" t="n">
        <f aca="false">F315*O315</f>
        <v>0</v>
      </c>
      <c r="AJ315" s="93"/>
      <c r="AK315" s="89" t="n">
        <f aca="false">CHOOSE($G$3,AB315-AC315,AC315-AB315)</f>
        <v>0</v>
      </c>
      <c r="AL315" s="89" t="n">
        <f aca="false">CHOOSE($G$3,AE315-AF315,AF315-AE315)</f>
        <v>0</v>
      </c>
      <c r="AM315" s="89" t="n">
        <f aca="false">CHOOSE($G$3,AH315-AI315,AI315-AH315)</f>
        <v>0</v>
      </c>
      <c r="AN315" s="103" t="n">
        <f aca="false">SUM(AK315:AM315)</f>
        <v>0</v>
      </c>
      <c r="AP315" s="89" t="n">
        <f aca="false">CHOOSE($G$3,AA315-AB315,AB315-AA315)</f>
        <v>0</v>
      </c>
      <c r="AQ315" s="89" t="n">
        <f aca="false">CHOOSE($G$3,AD315-AE315,AE315-AD315)</f>
        <v>0</v>
      </c>
      <c r="AR315" s="89" t="n">
        <f aca="false">CHOOSE($G$3,AG315-AH315,AH315-AG315)</f>
        <v>0</v>
      </c>
      <c r="AS315" s="103" t="n">
        <f aca="false">AP315+AQ315+AR315</f>
        <v>0</v>
      </c>
      <c r="AT315" s="103"/>
      <c r="AU315" s="90" t="n">
        <f aca="false">AS315+AN315</f>
        <v>0</v>
      </c>
      <c r="AW315" s="90" t="n">
        <f aca="false">AI315+AF315+AC315</f>
        <v>0</v>
      </c>
      <c r="AX315" s="104"/>
    </row>
    <row r="316" customFormat="false" ht="12" hidden="false" customHeight="true" outlineLevel="0" collapsed="false">
      <c r="A316" s="94" t="n">
        <f aca="false">EDATE(A315,1)</f>
        <v>46143</v>
      </c>
      <c r="B316" s="95" t="n">
        <f aca="false">VLOOKUP(MONTH(A316),Volumes,3)</f>
        <v>10000</v>
      </c>
      <c r="C316" s="96"/>
      <c r="D316" s="97" t="n">
        <f aca="false">B316+C316</f>
        <v>10000</v>
      </c>
      <c r="E316" s="84" t="n">
        <f aca="false">IF(X316=0,0,IF(AND(X316=1,$H$3=1),D316*S316,IF($H$3=2,D316,"N/A")))</f>
        <v>0</v>
      </c>
      <c r="F316" s="84" t="n">
        <f aca="false">E316*W316</f>
        <v>0</v>
      </c>
      <c r="G316" s="32" t="n">
        <f aca="false">VLOOKUP($A316,Table,MATCH(G$4,Curves,0))</f>
        <v>4.0375</v>
      </c>
      <c r="H316" s="98" t="n">
        <f aca="false">G316</f>
        <v>4.0375</v>
      </c>
      <c r="I316" s="99" t="n">
        <f aca="false">H316</f>
        <v>4.0375</v>
      </c>
      <c r="J316" s="32" t="n">
        <f aca="false">VLOOKUP($A316,Table,MATCH(J$4,Curves,0))</f>
        <v>0</v>
      </c>
      <c r="K316" s="98" t="n">
        <f aca="false">J316</f>
        <v>0</v>
      </c>
      <c r="L316" s="99" t="n">
        <f aca="false">K316</f>
        <v>0</v>
      </c>
      <c r="M316" s="32" t="n">
        <f aca="false">VLOOKUP($A316,Table,MATCH(M$4,Curves,0))</f>
        <v>0</v>
      </c>
      <c r="N316" s="98" t="n">
        <f aca="false">VLOOKUP($A316,Table,MATCH(N$4,Curves,0))</f>
        <v>0.0225</v>
      </c>
      <c r="O316" s="99" t="n">
        <f aca="false">N316</f>
        <v>0.0225</v>
      </c>
      <c r="P316" s="100"/>
      <c r="Q316" s="99" t="n">
        <f aca="false">O316+L316+I316</f>
        <v>4.06</v>
      </c>
      <c r="R316" s="100"/>
      <c r="S316" s="35" t="n">
        <f aca="false">A317-A316</f>
        <v>31</v>
      </c>
      <c r="T316" s="101" t="n">
        <f aca="false">CHOOSE(F$3,A317+24,A316)</f>
        <v>46198</v>
      </c>
      <c r="U316" s="35" t="n">
        <f aca="false">T316-C$3</f>
        <v>9424</v>
      </c>
      <c r="V316" s="32" t="n">
        <f aca="false">VLOOKUP($A316,Table,MATCH(V$4,Curves,0))</f>
        <v>0.070859002456139</v>
      </c>
      <c r="W316" s="102" t="n">
        <f aca="false">1/(1+CHOOSE(F$3,(V317+($K$3/10000))/2,(V316+($K$3/10000))/2))^(2*U316/365.25)</f>
        <v>0.165857408310043</v>
      </c>
      <c r="X316" s="35" t="n">
        <f aca="false">IF(AND(mthbeg&lt;=A316,mthend&gt;=A316),1,0)</f>
        <v>0</v>
      </c>
      <c r="Y316" s="35" t="n">
        <f aca="false">S316*X316</f>
        <v>0</v>
      </c>
      <c r="AA316" s="89" t="n">
        <f aca="false">F316*G316</f>
        <v>0</v>
      </c>
      <c r="AB316" s="89" t="n">
        <f aca="false">$F316*H316</f>
        <v>0</v>
      </c>
      <c r="AC316" s="89" t="n">
        <f aca="false">$F316*I316</f>
        <v>0</v>
      </c>
      <c r="AD316" s="89" t="n">
        <f aca="false">$F316*J316</f>
        <v>0</v>
      </c>
      <c r="AE316" s="89" t="n">
        <f aca="false">$F316*K316</f>
        <v>0</v>
      </c>
      <c r="AF316" s="89" t="n">
        <f aca="false">$F316*L316</f>
        <v>0</v>
      </c>
      <c r="AG316" s="89" t="n">
        <f aca="false">$F316*M316</f>
        <v>0</v>
      </c>
      <c r="AH316" s="89" t="n">
        <f aca="false">$F316*N316</f>
        <v>0</v>
      </c>
      <c r="AI316" s="89" t="n">
        <f aca="false">F316*O316</f>
        <v>0</v>
      </c>
      <c r="AJ316" s="93"/>
      <c r="AK316" s="89" t="n">
        <f aca="false">CHOOSE($G$3,AB316-AC316,AC316-AB316)</f>
        <v>0</v>
      </c>
      <c r="AL316" s="89" t="n">
        <f aca="false">CHOOSE($G$3,AE316-AF316,AF316-AE316)</f>
        <v>0</v>
      </c>
      <c r="AM316" s="89" t="n">
        <f aca="false">CHOOSE($G$3,AH316-AI316,AI316-AH316)</f>
        <v>0</v>
      </c>
      <c r="AN316" s="103" t="n">
        <f aca="false">SUM(AK316:AM316)</f>
        <v>0</v>
      </c>
      <c r="AP316" s="89" t="n">
        <f aca="false">CHOOSE($G$3,AA316-AB316,AB316-AA316)</f>
        <v>0</v>
      </c>
      <c r="AQ316" s="89" t="n">
        <f aca="false">CHOOSE($G$3,AD316-AE316,AE316-AD316)</f>
        <v>0</v>
      </c>
      <c r="AR316" s="89" t="n">
        <f aca="false">CHOOSE($G$3,AG316-AH316,AH316-AG316)</f>
        <v>0</v>
      </c>
      <c r="AS316" s="103" t="n">
        <f aca="false">AP316+AQ316+AR316</f>
        <v>0</v>
      </c>
      <c r="AT316" s="103"/>
      <c r="AU316" s="90" t="n">
        <f aca="false">AS316+AN316</f>
        <v>0</v>
      </c>
      <c r="AW316" s="90" t="n">
        <f aca="false">AI316+AF316+AC316</f>
        <v>0</v>
      </c>
      <c r="AX316" s="104"/>
    </row>
    <row r="317" customFormat="false" ht="12" hidden="false" customHeight="true" outlineLevel="0" collapsed="false">
      <c r="A317" s="94" t="n">
        <f aca="false">EDATE(A316,1)</f>
        <v>46174</v>
      </c>
      <c r="B317" s="95" t="n">
        <f aca="false">VLOOKUP(MONTH(A317),Volumes,3)</f>
        <v>10000</v>
      </c>
      <c r="C317" s="96"/>
      <c r="D317" s="97" t="n">
        <f aca="false">B317+C317</f>
        <v>10000</v>
      </c>
      <c r="E317" s="84" t="n">
        <f aca="false">IF(X317=0,0,IF(AND(X317=1,$H$3=1),D317*S317,IF($H$3=2,D317,"N/A")))</f>
        <v>0</v>
      </c>
      <c r="F317" s="84" t="n">
        <f aca="false">E317*W317</f>
        <v>0</v>
      </c>
      <c r="G317" s="32" t="n">
        <f aca="false">VLOOKUP($A317,Table,MATCH(G$4,Curves,0))</f>
        <v>4.0375</v>
      </c>
      <c r="H317" s="98" t="n">
        <f aca="false">G317</f>
        <v>4.0375</v>
      </c>
      <c r="I317" s="99" t="n">
        <f aca="false">H317</f>
        <v>4.0375</v>
      </c>
      <c r="J317" s="32" t="n">
        <f aca="false">VLOOKUP($A317,Table,MATCH(J$4,Curves,0))</f>
        <v>0</v>
      </c>
      <c r="K317" s="98" t="n">
        <f aca="false">J317</f>
        <v>0</v>
      </c>
      <c r="L317" s="99" t="n">
        <f aca="false">K317</f>
        <v>0</v>
      </c>
      <c r="M317" s="32" t="n">
        <f aca="false">VLOOKUP($A317,Table,MATCH(M$4,Curves,0))</f>
        <v>0</v>
      </c>
      <c r="N317" s="98" t="n">
        <f aca="false">VLOOKUP($A317,Table,MATCH(N$4,Curves,0))</f>
        <v>0.0225</v>
      </c>
      <c r="O317" s="99" t="n">
        <f aca="false">N317</f>
        <v>0.0225</v>
      </c>
      <c r="P317" s="100"/>
      <c r="Q317" s="99" t="n">
        <f aca="false">O317+L317+I317</f>
        <v>4.06</v>
      </c>
      <c r="R317" s="100"/>
      <c r="S317" s="35" t="n">
        <f aca="false">A318-A317</f>
        <v>30</v>
      </c>
      <c r="T317" s="101" t="n">
        <f aca="false">CHOOSE(F$3,A318+24,A317)</f>
        <v>46228</v>
      </c>
      <c r="U317" s="35" t="n">
        <f aca="false">T317-C$3</f>
        <v>9454</v>
      </c>
      <c r="V317" s="32" t="n">
        <f aca="false">VLOOKUP($A317,Table,MATCH(V$4,Curves,0))</f>
        <v>0.070859002456139</v>
      </c>
      <c r="W317" s="102" t="n">
        <f aca="false">1/(1+CHOOSE(F$3,(V318+($K$3/10000))/2,(V317+($K$3/10000))/2))^(2*U317/365.25)</f>
        <v>0.164911525363133</v>
      </c>
      <c r="X317" s="35" t="n">
        <f aca="false">IF(AND(mthbeg&lt;=A317,mthend&gt;=A317),1,0)</f>
        <v>0</v>
      </c>
      <c r="Y317" s="35" t="n">
        <f aca="false">S317*X317</f>
        <v>0</v>
      </c>
      <c r="AA317" s="89" t="n">
        <f aca="false">F317*G317</f>
        <v>0</v>
      </c>
      <c r="AB317" s="89" t="n">
        <f aca="false">$F317*H317</f>
        <v>0</v>
      </c>
      <c r="AC317" s="89" t="n">
        <f aca="false">$F317*I317</f>
        <v>0</v>
      </c>
      <c r="AD317" s="89" t="n">
        <f aca="false">$F317*J317</f>
        <v>0</v>
      </c>
      <c r="AE317" s="89" t="n">
        <f aca="false">$F317*K317</f>
        <v>0</v>
      </c>
      <c r="AF317" s="89" t="n">
        <f aca="false">$F317*L317</f>
        <v>0</v>
      </c>
      <c r="AG317" s="89" t="n">
        <f aca="false">$F317*M317</f>
        <v>0</v>
      </c>
      <c r="AH317" s="89" t="n">
        <f aca="false">$F317*N317</f>
        <v>0</v>
      </c>
      <c r="AI317" s="89" t="n">
        <f aca="false">F317*O317</f>
        <v>0</v>
      </c>
      <c r="AJ317" s="93"/>
      <c r="AK317" s="89" t="n">
        <f aca="false">CHOOSE($G$3,AB317-AC317,AC317-AB317)</f>
        <v>0</v>
      </c>
      <c r="AL317" s="89" t="n">
        <f aca="false">CHOOSE($G$3,AE317-AF317,AF317-AE317)</f>
        <v>0</v>
      </c>
      <c r="AM317" s="89" t="n">
        <f aca="false">CHOOSE($G$3,AH317-AI317,AI317-AH317)</f>
        <v>0</v>
      </c>
      <c r="AN317" s="103" t="n">
        <f aca="false">SUM(AK317:AM317)</f>
        <v>0</v>
      </c>
      <c r="AP317" s="89" t="n">
        <f aca="false">CHOOSE($G$3,AA317-AB317,AB317-AA317)</f>
        <v>0</v>
      </c>
      <c r="AQ317" s="89" t="n">
        <f aca="false">CHOOSE($G$3,AD317-AE317,AE317-AD317)</f>
        <v>0</v>
      </c>
      <c r="AR317" s="89" t="n">
        <f aca="false">CHOOSE($G$3,AG317-AH317,AH317-AG317)</f>
        <v>0</v>
      </c>
      <c r="AS317" s="103" t="n">
        <f aca="false">AP317+AQ317+AR317</f>
        <v>0</v>
      </c>
      <c r="AT317" s="103"/>
      <c r="AU317" s="90" t="n">
        <f aca="false">AS317+AN317</f>
        <v>0</v>
      </c>
      <c r="AW317" s="90" t="n">
        <f aca="false">AI317+AF317+AC317</f>
        <v>0</v>
      </c>
      <c r="AX317" s="104"/>
    </row>
    <row r="318" customFormat="false" ht="12" hidden="false" customHeight="true" outlineLevel="0" collapsed="false">
      <c r="A318" s="94" t="n">
        <f aca="false">EDATE(A317,1)</f>
        <v>46204</v>
      </c>
      <c r="B318" s="95" t="n">
        <f aca="false">VLOOKUP(MONTH(A318),Volumes,3)</f>
        <v>10000</v>
      </c>
      <c r="C318" s="96"/>
      <c r="D318" s="97" t="n">
        <f aca="false">B318+C318</f>
        <v>10000</v>
      </c>
      <c r="E318" s="84" t="n">
        <f aca="false">IF(X318=0,0,IF(AND(X318=1,$H$3=1),D318*S318,IF($H$3=2,D318,"N/A")))</f>
        <v>0</v>
      </c>
      <c r="F318" s="84" t="n">
        <f aca="false">E318*W318</f>
        <v>0</v>
      </c>
      <c r="G318" s="32" t="n">
        <f aca="false">VLOOKUP($A318,Table,MATCH(G$4,Curves,0))</f>
        <v>4.0375</v>
      </c>
      <c r="H318" s="98" t="n">
        <f aca="false">G318</f>
        <v>4.0375</v>
      </c>
      <c r="I318" s="99" t="n">
        <f aca="false">H318</f>
        <v>4.0375</v>
      </c>
      <c r="J318" s="32" t="n">
        <f aca="false">VLOOKUP($A318,Table,MATCH(J$4,Curves,0))</f>
        <v>0</v>
      </c>
      <c r="K318" s="98" t="n">
        <f aca="false">J318</f>
        <v>0</v>
      </c>
      <c r="L318" s="99" t="n">
        <f aca="false">K318</f>
        <v>0</v>
      </c>
      <c r="M318" s="32" t="n">
        <f aca="false">VLOOKUP($A318,Table,MATCH(M$4,Curves,0))</f>
        <v>0</v>
      </c>
      <c r="N318" s="98" t="n">
        <f aca="false">VLOOKUP($A318,Table,MATCH(N$4,Curves,0))</f>
        <v>0.0225</v>
      </c>
      <c r="O318" s="99" t="n">
        <f aca="false">N318</f>
        <v>0.0225</v>
      </c>
      <c r="P318" s="100"/>
      <c r="Q318" s="99" t="n">
        <f aca="false">O318+L318+I318</f>
        <v>4.06</v>
      </c>
      <c r="R318" s="100"/>
      <c r="S318" s="35" t="n">
        <f aca="false">A319-A318</f>
        <v>31</v>
      </c>
      <c r="T318" s="101" t="n">
        <f aca="false">CHOOSE(F$3,A319+24,A318)</f>
        <v>46259</v>
      </c>
      <c r="U318" s="35" t="n">
        <f aca="false">T318-C$3</f>
        <v>9485</v>
      </c>
      <c r="V318" s="32" t="n">
        <f aca="false">VLOOKUP($A318,Table,MATCH(V$4,Curves,0))</f>
        <v>0.070859002456139</v>
      </c>
      <c r="W318" s="102" t="n">
        <f aca="false">1/(1+CHOOSE(F$3,(V319+($K$3/10000))/2,(V318+($K$3/10000))/2))^(2*U318/365.25)</f>
        <v>0.163939779699801</v>
      </c>
      <c r="X318" s="35" t="n">
        <f aca="false">IF(AND(mthbeg&lt;=A318,mthend&gt;=A318),1,0)</f>
        <v>0</v>
      </c>
      <c r="Y318" s="35" t="n">
        <f aca="false">S318*X318</f>
        <v>0</v>
      </c>
      <c r="AA318" s="89" t="n">
        <f aca="false">F318*G318</f>
        <v>0</v>
      </c>
      <c r="AB318" s="89" t="n">
        <f aca="false">$F318*H318</f>
        <v>0</v>
      </c>
      <c r="AC318" s="89" t="n">
        <f aca="false">$F318*I318</f>
        <v>0</v>
      </c>
      <c r="AD318" s="89" t="n">
        <f aca="false">$F318*J318</f>
        <v>0</v>
      </c>
      <c r="AE318" s="89" t="n">
        <f aca="false">$F318*K318</f>
        <v>0</v>
      </c>
      <c r="AF318" s="89" t="n">
        <f aca="false">$F318*L318</f>
        <v>0</v>
      </c>
      <c r="AG318" s="89" t="n">
        <f aca="false">$F318*M318</f>
        <v>0</v>
      </c>
      <c r="AH318" s="89" t="n">
        <f aca="false">$F318*N318</f>
        <v>0</v>
      </c>
      <c r="AI318" s="89" t="n">
        <f aca="false">F318*O318</f>
        <v>0</v>
      </c>
      <c r="AJ318" s="93"/>
      <c r="AK318" s="89" t="n">
        <f aca="false">CHOOSE($G$3,AB318-AC318,AC318-AB318)</f>
        <v>0</v>
      </c>
      <c r="AL318" s="89" t="n">
        <f aca="false">CHOOSE($G$3,AE318-AF318,AF318-AE318)</f>
        <v>0</v>
      </c>
      <c r="AM318" s="89" t="n">
        <f aca="false">CHOOSE($G$3,AH318-AI318,AI318-AH318)</f>
        <v>0</v>
      </c>
      <c r="AN318" s="103" t="n">
        <f aca="false">SUM(AK318:AM318)</f>
        <v>0</v>
      </c>
      <c r="AP318" s="89" t="n">
        <f aca="false">CHOOSE($G$3,AA318-AB318,AB318-AA318)</f>
        <v>0</v>
      </c>
      <c r="AQ318" s="89" t="n">
        <f aca="false">CHOOSE($G$3,AD318-AE318,AE318-AD318)</f>
        <v>0</v>
      </c>
      <c r="AR318" s="89" t="n">
        <f aca="false">CHOOSE($G$3,AG318-AH318,AH318-AG318)</f>
        <v>0</v>
      </c>
      <c r="AS318" s="103" t="n">
        <f aca="false">AP318+AQ318+AR318</f>
        <v>0</v>
      </c>
      <c r="AT318" s="103"/>
      <c r="AU318" s="90" t="n">
        <f aca="false">AS318+AN318</f>
        <v>0</v>
      </c>
      <c r="AW318" s="90" t="n">
        <f aca="false">AI318+AF318+AC318</f>
        <v>0</v>
      </c>
      <c r="AX318" s="104"/>
    </row>
    <row r="319" customFormat="false" ht="12" hidden="false" customHeight="true" outlineLevel="0" collapsed="false">
      <c r="A319" s="94" t="n">
        <f aca="false">EDATE(A318,1)</f>
        <v>46235</v>
      </c>
      <c r="B319" s="95" t="n">
        <f aca="false">VLOOKUP(MONTH(A319),Volumes,3)</f>
        <v>10000</v>
      </c>
      <c r="C319" s="96"/>
      <c r="D319" s="97" t="n">
        <f aca="false">B319+C319</f>
        <v>10000</v>
      </c>
      <c r="E319" s="84" t="n">
        <f aca="false">IF(X319=0,0,IF(AND(X319=1,$H$3=1),D319*S319,IF($H$3=2,D319,"N/A")))</f>
        <v>0</v>
      </c>
      <c r="F319" s="84" t="n">
        <f aca="false">E319*W319</f>
        <v>0</v>
      </c>
      <c r="G319" s="32" t="n">
        <f aca="false">VLOOKUP($A319,Table,MATCH(G$4,Curves,0))</f>
        <v>4.0375</v>
      </c>
      <c r="H319" s="98" t="n">
        <f aca="false">G319</f>
        <v>4.0375</v>
      </c>
      <c r="I319" s="99" t="n">
        <f aca="false">H319</f>
        <v>4.0375</v>
      </c>
      <c r="J319" s="32" t="n">
        <f aca="false">VLOOKUP($A319,Table,MATCH(J$4,Curves,0))</f>
        <v>0</v>
      </c>
      <c r="K319" s="98" t="n">
        <f aca="false">J319</f>
        <v>0</v>
      </c>
      <c r="L319" s="99" t="n">
        <f aca="false">K319</f>
        <v>0</v>
      </c>
      <c r="M319" s="32" t="n">
        <f aca="false">VLOOKUP($A319,Table,MATCH(M$4,Curves,0))</f>
        <v>0</v>
      </c>
      <c r="N319" s="98" t="n">
        <f aca="false">VLOOKUP($A319,Table,MATCH(N$4,Curves,0))</f>
        <v>0.0225</v>
      </c>
      <c r="O319" s="99" t="n">
        <f aca="false">N319</f>
        <v>0.0225</v>
      </c>
      <c r="P319" s="100"/>
      <c r="Q319" s="99" t="n">
        <f aca="false">O319+L319+I319</f>
        <v>4.06</v>
      </c>
      <c r="R319" s="100"/>
      <c r="S319" s="35" t="n">
        <f aca="false">A320-A319</f>
        <v>31</v>
      </c>
      <c r="T319" s="101" t="n">
        <f aca="false">CHOOSE(F$3,A320+24,A319)</f>
        <v>46290</v>
      </c>
      <c r="U319" s="35" t="n">
        <f aca="false">T319-C$3</f>
        <v>9516</v>
      </c>
      <c r="V319" s="32" t="n">
        <f aca="false">VLOOKUP($A319,Table,MATCH(V$4,Curves,0))</f>
        <v>0.070859002456139</v>
      </c>
      <c r="W319" s="102" t="n">
        <f aca="false">1/(1+CHOOSE(F$3,(V320+($K$3/10000))/2,(V319+($K$3/10000))/2))^(2*U319/365.25)</f>
        <v>0.162973760074307</v>
      </c>
      <c r="X319" s="35" t="n">
        <f aca="false">IF(AND(mthbeg&lt;=A319,mthend&gt;=A319),1,0)</f>
        <v>0</v>
      </c>
      <c r="Y319" s="35" t="n">
        <f aca="false">S319*X319</f>
        <v>0</v>
      </c>
      <c r="AA319" s="89" t="n">
        <f aca="false">F319*G319</f>
        <v>0</v>
      </c>
      <c r="AB319" s="89" t="n">
        <f aca="false">$F319*H319</f>
        <v>0</v>
      </c>
      <c r="AC319" s="89" t="n">
        <f aca="false">$F319*I319</f>
        <v>0</v>
      </c>
      <c r="AD319" s="89" t="n">
        <f aca="false">$F319*J319</f>
        <v>0</v>
      </c>
      <c r="AE319" s="89" t="n">
        <f aca="false">$F319*K319</f>
        <v>0</v>
      </c>
      <c r="AF319" s="89" t="n">
        <f aca="false">$F319*L319</f>
        <v>0</v>
      </c>
      <c r="AG319" s="89" t="n">
        <f aca="false">$F319*M319</f>
        <v>0</v>
      </c>
      <c r="AH319" s="89" t="n">
        <f aca="false">$F319*N319</f>
        <v>0</v>
      </c>
      <c r="AI319" s="89" t="n">
        <f aca="false">F319*O319</f>
        <v>0</v>
      </c>
      <c r="AJ319" s="93"/>
      <c r="AK319" s="89" t="n">
        <f aca="false">CHOOSE($G$3,AB319-AC319,AC319-AB319)</f>
        <v>0</v>
      </c>
      <c r="AL319" s="89" t="n">
        <f aca="false">CHOOSE($G$3,AE319-AF319,AF319-AE319)</f>
        <v>0</v>
      </c>
      <c r="AM319" s="89" t="n">
        <f aca="false">CHOOSE($G$3,AH319-AI319,AI319-AH319)</f>
        <v>0</v>
      </c>
      <c r="AN319" s="103" t="n">
        <f aca="false">SUM(AK319:AM319)</f>
        <v>0</v>
      </c>
      <c r="AP319" s="89" t="n">
        <f aca="false">CHOOSE($G$3,AA319-AB319,AB319-AA319)</f>
        <v>0</v>
      </c>
      <c r="AQ319" s="89" t="n">
        <f aca="false">CHOOSE($G$3,AD319-AE319,AE319-AD319)</f>
        <v>0</v>
      </c>
      <c r="AR319" s="89" t="n">
        <f aca="false">CHOOSE($G$3,AG319-AH319,AH319-AG319)</f>
        <v>0</v>
      </c>
      <c r="AS319" s="103" t="n">
        <f aca="false">AP319+AQ319+AR319</f>
        <v>0</v>
      </c>
      <c r="AT319" s="103"/>
      <c r="AU319" s="90" t="n">
        <f aca="false">AS319+AN319</f>
        <v>0</v>
      </c>
      <c r="AW319" s="90" t="n">
        <f aca="false">AI319+AF319+AC319</f>
        <v>0</v>
      </c>
      <c r="AX319" s="104"/>
    </row>
    <row r="320" customFormat="false" ht="12" hidden="false" customHeight="true" outlineLevel="0" collapsed="false">
      <c r="A320" s="94" t="n">
        <f aca="false">EDATE(A319,1)</f>
        <v>46266</v>
      </c>
      <c r="B320" s="95" t="n">
        <f aca="false">VLOOKUP(MONTH(A320),Volumes,3)</f>
        <v>10000</v>
      </c>
      <c r="C320" s="96"/>
      <c r="D320" s="97" t="n">
        <f aca="false">B320+C320</f>
        <v>10000</v>
      </c>
      <c r="E320" s="84" t="n">
        <f aca="false">IF(X320=0,0,IF(AND(X320=1,$H$3=1),D320*S320,IF($H$3=2,D320,"N/A")))</f>
        <v>0</v>
      </c>
      <c r="F320" s="84" t="n">
        <f aca="false">E320*W320</f>
        <v>0</v>
      </c>
      <c r="G320" s="32" t="n">
        <f aca="false">VLOOKUP($A320,Table,MATCH(G$4,Curves,0))</f>
        <v>4.0375</v>
      </c>
      <c r="H320" s="98" t="n">
        <f aca="false">G320</f>
        <v>4.0375</v>
      </c>
      <c r="I320" s="99" t="n">
        <f aca="false">H320</f>
        <v>4.0375</v>
      </c>
      <c r="J320" s="32" t="n">
        <f aca="false">VLOOKUP($A320,Table,MATCH(J$4,Curves,0))</f>
        <v>0</v>
      </c>
      <c r="K320" s="98" t="n">
        <f aca="false">J320</f>
        <v>0</v>
      </c>
      <c r="L320" s="99" t="n">
        <f aca="false">K320</f>
        <v>0</v>
      </c>
      <c r="M320" s="32" t="n">
        <f aca="false">VLOOKUP($A320,Table,MATCH(M$4,Curves,0))</f>
        <v>0</v>
      </c>
      <c r="N320" s="98" t="n">
        <f aca="false">VLOOKUP($A320,Table,MATCH(N$4,Curves,0))</f>
        <v>0.0225</v>
      </c>
      <c r="O320" s="99" t="n">
        <f aca="false">N320</f>
        <v>0.0225</v>
      </c>
      <c r="P320" s="100"/>
      <c r="Q320" s="99" t="n">
        <f aca="false">O320+L320+I320</f>
        <v>4.06</v>
      </c>
      <c r="R320" s="100"/>
      <c r="S320" s="35" t="n">
        <f aca="false">A321-A320</f>
        <v>30</v>
      </c>
      <c r="T320" s="101" t="n">
        <f aca="false">CHOOSE(F$3,A321+24,A320)</f>
        <v>46320</v>
      </c>
      <c r="U320" s="35" t="n">
        <f aca="false">T320-C$3</f>
        <v>9546</v>
      </c>
      <c r="V320" s="32" t="n">
        <f aca="false">VLOOKUP($A320,Table,MATCH(V$4,Curves,0))</f>
        <v>0.070859002456139</v>
      </c>
      <c r="W320" s="102" t="n">
        <f aca="false">1/(1+CHOOSE(F$3,(V321+($K$3/10000))/2,(V320+($K$3/10000))/2))^(2*U320/365.25)</f>
        <v>0.162044322541073</v>
      </c>
      <c r="X320" s="35" t="n">
        <f aca="false">IF(AND(mthbeg&lt;=A320,mthend&gt;=A320),1,0)</f>
        <v>0</v>
      </c>
      <c r="Y320" s="35" t="n">
        <f aca="false">S320*X320</f>
        <v>0</v>
      </c>
      <c r="AA320" s="89" t="n">
        <f aca="false">F320*G320</f>
        <v>0</v>
      </c>
      <c r="AB320" s="89" t="n">
        <f aca="false">$F320*H320</f>
        <v>0</v>
      </c>
      <c r="AC320" s="89" t="n">
        <f aca="false">$F320*I320</f>
        <v>0</v>
      </c>
      <c r="AD320" s="89" t="n">
        <f aca="false">$F320*J320</f>
        <v>0</v>
      </c>
      <c r="AE320" s="89" t="n">
        <f aca="false">$F320*K320</f>
        <v>0</v>
      </c>
      <c r="AF320" s="89" t="n">
        <f aca="false">$F320*L320</f>
        <v>0</v>
      </c>
      <c r="AG320" s="89" t="n">
        <f aca="false">$F320*M320</f>
        <v>0</v>
      </c>
      <c r="AH320" s="89" t="n">
        <f aca="false">$F320*N320</f>
        <v>0</v>
      </c>
      <c r="AI320" s="89" t="n">
        <f aca="false">F320*O320</f>
        <v>0</v>
      </c>
      <c r="AJ320" s="93"/>
      <c r="AK320" s="89" t="n">
        <f aca="false">CHOOSE($G$3,AB320-AC320,AC320-AB320)</f>
        <v>0</v>
      </c>
      <c r="AL320" s="89" t="n">
        <f aca="false">CHOOSE($G$3,AE320-AF320,AF320-AE320)</f>
        <v>0</v>
      </c>
      <c r="AM320" s="89" t="n">
        <f aca="false">CHOOSE($G$3,AH320-AI320,AI320-AH320)</f>
        <v>0</v>
      </c>
      <c r="AN320" s="103" t="n">
        <f aca="false">SUM(AK320:AM320)</f>
        <v>0</v>
      </c>
      <c r="AP320" s="89" t="n">
        <f aca="false">CHOOSE($G$3,AA320-AB320,AB320-AA320)</f>
        <v>0</v>
      </c>
      <c r="AQ320" s="89" t="n">
        <f aca="false">CHOOSE($G$3,AD320-AE320,AE320-AD320)</f>
        <v>0</v>
      </c>
      <c r="AR320" s="89" t="n">
        <f aca="false">CHOOSE($G$3,AG320-AH320,AH320-AG320)</f>
        <v>0</v>
      </c>
      <c r="AS320" s="103" t="n">
        <f aca="false">AP320+AQ320+AR320</f>
        <v>0</v>
      </c>
      <c r="AT320" s="103"/>
      <c r="AU320" s="90" t="n">
        <f aca="false">AS320+AN320</f>
        <v>0</v>
      </c>
      <c r="AW320" s="90" t="n">
        <f aca="false">AI320+AF320+AC320</f>
        <v>0</v>
      </c>
      <c r="AX320" s="104"/>
    </row>
    <row r="321" customFormat="false" ht="12" hidden="false" customHeight="true" outlineLevel="0" collapsed="false">
      <c r="A321" s="94" t="n">
        <f aca="false">EDATE(A320,1)</f>
        <v>46296</v>
      </c>
      <c r="B321" s="95" t="n">
        <f aca="false">VLOOKUP(MONTH(A321),Volumes,3)</f>
        <v>10000</v>
      </c>
      <c r="C321" s="96"/>
      <c r="D321" s="97" t="n">
        <f aca="false">B321+C321</f>
        <v>10000</v>
      </c>
      <c r="E321" s="84" t="n">
        <f aca="false">IF(X321=0,0,IF(AND(X321=1,$H$3=1),D321*S321,IF($H$3=2,D321,"N/A")))</f>
        <v>0</v>
      </c>
      <c r="F321" s="84" t="n">
        <f aca="false">E321*W321</f>
        <v>0</v>
      </c>
      <c r="G321" s="32" t="n">
        <f aca="false">VLOOKUP($A321,Table,MATCH(G$4,Curves,0))</f>
        <v>4.0375</v>
      </c>
      <c r="H321" s="98" t="n">
        <f aca="false">G321</f>
        <v>4.0375</v>
      </c>
      <c r="I321" s="99" t="n">
        <f aca="false">H321</f>
        <v>4.0375</v>
      </c>
      <c r="J321" s="32" t="n">
        <f aca="false">VLOOKUP($A321,Table,MATCH(J$4,Curves,0))</f>
        <v>0</v>
      </c>
      <c r="K321" s="98" t="n">
        <f aca="false">J321</f>
        <v>0</v>
      </c>
      <c r="L321" s="99" t="n">
        <f aca="false">K321</f>
        <v>0</v>
      </c>
      <c r="M321" s="32" t="n">
        <f aca="false">VLOOKUP($A321,Table,MATCH(M$4,Curves,0))</f>
        <v>0</v>
      </c>
      <c r="N321" s="98" t="n">
        <f aca="false">VLOOKUP($A321,Table,MATCH(N$4,Curves,0))</f>
        <v>0.0225</v>
      </c>
      <c r="O321" s="99" t="n">
        <f aca="false">N321</f>
        <v>0.0225</v>
      </c>
      <c r="P321" s="100"/>
      <c r="Q321" s="99" t="n">
        <f aca="false">O321+L321+I321</f>
        <v>4.06</v>
      </c>
      <c r="R321" s="100"/>
      <c r="S321" s="35" t="n">
        <f aca="false">A322-A321</f>
        <v>31</v>
      </c>
      <c r="T321" s="101" t="n">
        <f aca="false">CHOOSE(F$3,A322+24,A321)</f>
        <v>46351</v>
      </c>
      <c r="U321" s="35" t="n">
        <f aca="false">T321-C$3</f>
        <v>9577</v>
      </c>
      <c r="V321" s="32" t="n">
        <f aca="false">VLOOKUP($A321,Table,MATCH(V$4,Curves,0))</f>
        <v>0.070859002456139</v>
      </c>
      <c r="W321" s="102" t="n">
        <f aca="false">1/(1+CHOOSE(F$3,(V322+($K$3/10000))/2,(V321+($K$3/10000))/2))^(2*U321/365.25)</f>
        <v>0.161089471948611</v>
      </c>
      <c r="X321" s="35" t="n">
        <f aca="false">IF(AND(mthbeg&lt;=A321,mthend&gt;=A321),1,0)</f>
        <v>0</v>
      </c>
      <c r="Y321" s="35" t="n">
        <f aca="false">S321*X321</f>
        <v>0</v>
      </c>
      <c r="AA321" s="89" t="n">
        <f aca="false">F321*G321</f>
        <v>0</v>
      </c>
      <c r="AB321" s="89" t="n">
        <f aca="false">$F321*H321</f>
        <v>0</v>
      </c>
      <c r="AC321" s="89" t="n">
        <f aca="false">$F321*I321</f>
        <v>0</v>
      </c>
      <c r="AD321" s="89" t="n">
        <f aca="false">$F321*J321</f>
        <v>0</v>
      </c>
      <c r="AE321" s="89" t="n">
        <f aca="false">$F321*K321</f>
        <v>0</v>
      </c>
      <c r="AF321" s="89" t="n">
        <f aca="false">$F321*L321</f>
        <v>0</v>
      </c>
      <c r="AG321" s="89" t="n">
        <f aca="false">$F321*M321</f>
        <v>0</v>
      </c>
      <c r="AH321" s="89" t="n">
        <f aca="false">$F321*N321</f>
        <v>0</v>
      </c>
      <c r="AI321" s="89" t="n">
        <f aca="false">F321*O321</f>
        <v>0</v>
      </c>
      <c r="AJ321" s="93"/>
      <c r="AK321" s="89" t="n">
        <f aca="false">CHOOSE($G$3,AB321-AC321,AC321-AB321)</f>
        <v>0</v>
      </c>
      <c r="AL321" s="89" t="n">
        <f aca="false">CHOOSE($G$3,AE321-AF321,AF321-AE321)</f>
        <v>0</v>
      </c>
      <c r="AM321" s="89" t="n">
        <f aca="false">CHOOSE($G$3,AH321-AI321,AI321-AH321)</f>
        <v>0</v>
      </c>
      <c r="AN321" s="103" t="n">
        <f aca="false">SUM(AK321:AM321)</f>
        <v>0</v>
      </c>
      <c r="AP321" s="89" t="n">
        <f aca="false">CHOOSE($G$3,AA321-AB321,AB321-AA321)</f>
        <v>0</v>
      </c>
      <c r="AQ321" s="89" t="n">
        <f aca="false">CHOOSE($G$3,AD321-AE321,AE321-AD321)</f>
        <v>0</v>
      </c>
      <c r="AR321" s="89" t="n">
        <f aca="false">CHOOSE($G$3,AG321-AH321,AH321-AG321)</f>
        <v>0</v>
      </c>
      <c r="AS321" s="103" t="n">
        <f aca="false">AP321+AQ321+AR321</f>
        <v>0</v>
      </c>
      <c r="AT321" s="103"/>
      <c r="AU321" s="90" t="n">
        <f aca="false">AS321+AN321</f>
        <v>0</v>
      </c>
      <c r="AW321" s="90" t="n">
        <f aca="false">AI321+AF321+AC321</f>
        <v>0</v>
      </c>
      <c r="AX321" s="104"/>
    </row>
    <row r="322" customFormat="false" ht="12" hidden="false" customHeight="true" outlineLevel="0" collapsed="false">
      <c r="A322" s="94" t="n">
        <f aca="false">EDATE(A321,1)</f>
        <v>46327</v>
      </c>
      <c r="B322" s="95" t="n">
        <f aca="false">VLOOKUP(MONTH(A322),Volumes,3)</f>
        <v>10000</v>
      </c>
      <c r="C322" s="96"/>
      <c r="D322" s="97" t="n">
        <f aca="false">B322+C322</f>
        <v>10000</v>
      </c>
      <c r="E322" s="84" t="n">
        <f aca="false">IF(X322=0,0,IF(AND(X322=1,$H$3=1),D322*S322,IF($H$3=2,D322,"N/A")))</f>
        <v>0</v>
      </c>
      <c r="F322" s="84" t="n">
        <f aca="false">E322*W322</f>
        <v>0</v>
      </c>
      <c r="G322" s="32" t="n">
        <f aca="false">VLOOKUP($A322,Table,MATCH(G$4,Curves,0))</f>
        <v>4.0375</v>
      </c>
      <c r="H322" s="98" t="n">
        <f aca="false">G322</f>
        <v>4.0375</v>
      </c>
      <c r="I322" s="99" t="n">
        <f aca="false">H322</f>
        <v>4.0375</v>
      </c>
      <c r="J322" s="32" t="n">
        <f aca="false">VLOOKUP($A322,Table,MATCH(J$4,Curves,0))</f>
        <v>0</v>
      </c>
      <c r="K322" s="98" t="n">
        <f aca="false">J322</f>
        <v>0</v>
      </c>
      <c r="L322" s="99" t="n">
        <f aca="false">K322</f>
        <v>0</v>
      </c>
      <c r="M322" s="32" t="n">
        <f aca="false">VLOOKUP($A322,Table,MATCH(M$4,Curves,0))</f>
        <v>0</v>
      </c>
      <c r="N322" s="98" t="n">
        <f aca="false">VLOOKUP($A322,Table,MATCH(N$4,Curves,0))</f>
        <v>0.0225</v>
      </c>
      <c r="O322" s="99" t="n">
        <f aca="false">N322</f>
        <v>0.0225</v>
      </c>
      <c r="P322" s="100"/>
      <c r="Q322" s="99" t="n">
        <f aca="false">O322+L322+I322</f>
        <v>4.06</v>
      </c>
      <c r="R322" s="100"/>
      <c r="S322" s="35" t="n">
        <f aca="false">A323-A322</f>
        <v>30</v>
      </c>
      <c r="T322" s="101" t="n">
        <f aca="false">CHOOSE(F$3,A323+24,A322)</f>
        <v>46381</v>
      </c>
      <c r="U322" s="35" t="n">
        <f aca="false">T322-C$3</f>
        <v>9607</v>
      </c>
      <c r="V322" s="32" t="n">
        <f aca="false">VLOOKUP($A322,Table,MATCH(V$4,Curves,0))</f>
        <v>0.070859002456139</v>
      </c>
      <c r="W322" s="102" t="n">
        <f aca="false">1/(1+CHOOSE(F$3,(V323+($K$3/10000))/2,(V322+($K$3/10000))/2))^(2*U322/365.25)</f>
        <v>0.16017078048951</v>
      </c>
      <c r="X322" s="35" t="n">
        <f aca="false">IF(AND(mthbeg&lt;=A322,mthend&gt;=A322),1,0)</f>
        <v>0</v>
      </c>
      <c r="Y322" s="35" t="n">
        <f aca="false">S322*X322</f>
        <v>0</v>
      </c>
      <c r="AA322" s="89" t="n">
        <f aca="false">F322*G322</f>
        <v>0</v>
      </c>
      <c r="AB322" s="89" t="n">
        <f aca="false">$F322*H322</f>
        <v>0</v>
      </c>
      <c r="AC322" s="89" t="n">
        <f aca="false">$F322*I322</f>
        <v>0</v>
      </c>
      <c r="AD322" s="89" t="n">
        <f aca="false">$F322*J322</f>
        <v>0</v>
      </c>
      <c r="AE322" s="89" t="n">
        <f aca="false">$F322*K322</f>
        <v>0</v>
      </c>
      <c r="AF322" s="89" t="n">
        <f aca="false">$F322*L322</f>
        <v>0</v>
      </c>
      <c r="AG322" s="89" t="n">
        <f aca="false">$F322*M322</f>
        <v>0</v>
      </c>
      <c r="AH322" s="89" t="n">
        <f aca="false">$F322*N322</f>
        <v>0</v>
      </c>
      <c r="AI322" s="89" t="n">
        <f aca="false">F322*O322</f>
        <v>0</v>
      </c>
      <c r="AJ322" s="93"/>
      <c r="AK322" s="89" t="n">
        <f aca="false">CHOOSE($G$3,AB322-AC322,AC322-AB322)</f>
        <v>0</v>
      </c>
      <c r="AL322" s="89" t="n">
        <f aca="false">CHOOSE($G$3,AE322-AF322,AF322-AE322)</f>
        <v>0</v>
      </c>
      <c r="AM322" s="89" t="n">
        <f aca="false">CHOOSE($G$3,AH322-AI322,AI322-AH322)</f>
        <v>0</v>
      </c>
      <c r="AN322" s="103" t="n">
        <f aca="false">SUM(AK322:AM322)</f>
        <v>0</v>
      </c>
      <c r="AP322" s="89" t="n">
        <f aca="false">CHOOSE($G$3,AA322-AB322,AB322-AA322)</f>
        <v>0</v>
      </c>
      <c r="AQ322" s="89" t="n">
        <f aca="false">CHOOSE($G$3,AD322-AE322,AE322-AD322)</f>
        <v>0</v>
      </c>
      <c r="AR322" s="89" t="n">
        <f aca="false">CHOOSE($G$3,AG322-AH322,AH322-AG322)</f>
        <v>0</v>
      </c>
      <c r="AS322" s="103" t="n">
        <f aca="false">AP322+AQ322+AR322</f>
        <v>0</v>
      </c>
      <c r="AT322" s="103"/>
      <c r="AU322" s="90" t="n">
        <f aca="false">AS322+AN322</f>
        <v>0</v>
      </c>
      <c r="AW322" s="90" t="n">
        <f aca="false">AI322+AF322+AC322</f>
        <v>0</v>
      </c>
      <c r="AX322" s="104"/>
    </row>
    <row r="323" customFormat="false" ht="12" hidden="false" customHeight="true" outlineLevel="0" collapsed="false">
      <c r="A323" s="94" t="n">
        <f aca="false">EDATE(A322,1)</f>
        <v>46357</v>
      </c>
      <c r="B323" s="95" t="n">
        <f aca="false">VLOOKUP(MONTH(A323),Volumes,3)</f>
        <v>10000</v>
      </c>
      <c r="C323" s="96"/>
      <c r="D323" s="97" t="n">
        <f aca="false">B323+C323</f>
        <v>10000</v>
      </c>
      <c r="E323" s="84" t="n">
        <f aca="false">IF(X323=0,0,IF(AND(X323=1,$H$3=1),D323*S323,IF($H$3=2,D323,"N/A")))</f>
        <v>0</v>
      </c>
      <c r="F323" s="84" t="n">
        <f aca="false">E323*W323</f>
        <v>0</v>
      </c>
      <c r="G323" s="32" t="n">
        <f aca="false">VLOOKUP($A323,Table,MATCH(G$4,Curves,0))</f>
        <v>4.0375</v>
      </c>
      <c r="H323" s="98" t="n">
        <f aca="false">G323</f>
        <v>4.0375</v>
      </c>
      <c r="I323" s="99" t="n">
        <f aca="false">H323</f>
        <v>4.0375</v>
      </c>
      <c r="J323" s="32" t="n">
        <f aca="false">VLOOKUP($A323,Table,MATCH(J$4,Curves,0))</f>
        <v>0</v>
      </c>
      <c r="K323" s="98" t="n">
        <f aca="false">J323</f>
        <v>0</v>
      </c>
      <c r="L323" s="99" t="n">
        <f aca="false">K323</f>
        <v>0</v>
      </c>
      <c r="M323" s="32" t="n">
        <f aca="false">VLOOKUP($A323,Table,MATCH(M$4,Curves,0))</f>
        <v>0</v>
      </c>
      <c r="N323" s="98" t="n">
        <f aca="false">VLOOKUP($A323,Table,MATCH(N$4,Curves,0))</f>
        <v>0.0225</v>
      </c>
      <c r="O323" s="99" t="n">
        <f aca="false">N323</f>
        <v>0.0225</v>
      </c>
      <c r="P323" s="100"/>
      <c r="Q323" s="99" t="n">
        <f aca="false">O323+L323+I323</f>
        <v>4.06</v>
      </c>
      <c r="R323" s="100"/>
      <c r="S323" s="35" t="n">
        <f aca="false">A324-A323</f>
        <v>31</v>
      </c>
      <c r="T323" s="101" t="n">
        <f aca="false">CHOOSE(F$3,A324+24,A323)</f>
        <v>46412</v>
      </c>
      <c r="U323" s="35" t="n">
        <f aca="false">T323-C$3</f>
        <v>9638</v>
      </c>
      <c r="V323" s="32" t="n">
        <f aca="false">VLOOKUP($A323,Table,MATCH(V$4,Curves,0))</f>
        <v>0.070859002456139</v>
      </c>
      <c r="W323" s="102" t="n">
        <f aca="false">1/(1+CHOOSE(F$3,(V324+($K$3/10000))/2,(V323+($K$3/10000))/2))^(2*U323/365.25)</f>
        <v>0.159226969794712</v>
      </c>
      <c r="X323" s="35" t="n">
        <f aca="false">IF(AND(mthbeg&lt;=A323,mthend&gt;=A323),1,0)</f>
        <v>0</v>
      </c>
      <c r="Y323" s="35" t="n">
        <f aca="false">S323*X323</f>
        <v>0</v>
      </c>
      <c r="AA323" s="89" t="n">
        <f aca="false">F323*G323</f>
        <v>0</v>
      </c>
      <c r="AB323" s="89" t="n">
        <f aca="false">$F323*H323</f>
        <v>0</v>
      </c>
      <c r="AC323" s="89" t="n">
        <f aca="false">$F323*I323</f>
        <v>0</v>
      </c>
      <c r="AD323" s="89" t="n">
        <f aca="false">$F323*J323</f>
        <v>0</v>
      </c>
      <c r="AE323" s="89" t="n">
        <f aca="false">$F323*K323</f>
        <v>0</v>
      </c>
      <c r="AF323" s="89" t="n">
        <f aca="false">$F323*L323</f>
        <v>0</v>
      </c>
      <c r="AG323" s="89" t="n">
        <f aca="false">$F323*M323</f>
        <v>0</v>
      </c>
      <c r="AH323" s="89" t="n">
        <f aca="false">$F323*N323</f>
        <v>0</v>
      </c>
      <c r="AI323" s="89" t="n">
        <f aca="false">F323*O323</f>
        <v>0</v>
      </c>
      <c r="AJ323" s="93"/>
      <c r="AK323" s="89" t="n">
        <f aca="false">CHOOSE($G$3,AB323-AC323,AC323-AB323)</f>
        <v>0</v>
      </c>
      <c r="AL323" s="89" t="n">
        <f aca="false">CHOOSE($G$3,AE323-AF323,AF323-AE323)</f>
        <v>0</v>
      </c>
      <c r="AM323" s="89" t="n">
        <f aca="false">CHOOSE($G$3,AH323-AI323,AI323-AH323)</f>
        <v>0</v>
      </c>
      <c r="AN323" s="103" t="n">
        <f aca="false">SUM(AK323:AM323)</f>
        <v>0</v>
      </c>
      <c r="AP323" s="89" t="n">
        <f aca="false">CHOOSE($G$3,AA323-AB323,AB323-AA323)</f>
        <v>0</v>
      </c>
      <c r="AQ323" s="89" t="n">
        <f aca="false">CHOOSE($G$3,AD323-AE323,AE323-AD323)</f>
        <v>0</v>
      </c>
      <c r="AR323" s="89" t="n">
        <f aca="false">CHOOSE($G$3,AG323-AH323,AH323-AG323)</f>
        <v>0</v>
      </c>
      <c r="AS323" s="103" t="n">
        <f aca="false">AP323+AQ323+AR323</f>
        <v>0</v>
      </c>
      <c r="AT323" s="103"/>
      <c r="AU323" s="90" t="n">
        <f aca="false">AS323+AN323</f>
        <v>0</v>
      </c>
      <c r="AW323" s="90" t="n">
        <f aca="false">AI323+AF323+AC323</f>
        <v>0</v>
      </c>
      <c r="AX323" s="104"/>
    </row>
    <row r="324" customFormat="false" ht="12" hidden="false" customHeight="true" outlineLevel="0" collapsed="false">
      <c r="A324" s="94" t="n">
        <f aca="false">EDATE(A323,1)</f>
        <v>46388</v>
      </c>
      <c r="B324" s="95" t="n">
        <f aca="false">VLOOKUP(MONTH(A324),Volumes,3)</f>
        <v>10000</v>
      </c>
      <c r="C324" s="96"/>
      <c r="D324" s="97" t="n">
        <f aca="false">B324+C324</f>
        <v>10000</v>
      </c>
      <c r="E324" s="84" t="n">
        <f aca="false">IF(X324=0,0,IF(AND(X324=1,$H$3=1),D324*S324,IF($H$3=2,D324,"N/A")))</f>
        <v>0</v>
      </c>
      <c r="F324" s="84" t="n">
        <f aca="false">E324*W324</f>
        <v>0</v>
      </c>
      <c r="G324" s="32" t="n">
        <f aca="false">VLOOKUP($A324,Table,MATCH(G$4,Curves,0))</f>
        <v>4.0375</v>
      </c>
      <c r="H324" s="98" t="n">
        <f aca="false">G324</f>
        <v>4.0375</v>
      </c>
      <c r="I324" s="99" t="n">
        <f aca="false">H324</f>
        <v>4.0375</v>
      </c>
      <c r="J324" s="32" t="n">
        <f aca="false">VLOOKUP($A324,Table,MATCH(J$4,Curves,0))</f>
        <v>0</v>
      </c>
      <c r="K324" s="98" t="n">
        <f aca="false">J324</f>
        <v>0</v>
      </c>
      <c r="L324" s="99" t="n">
        <f aca="false">K324</f>
        <v>0</v>
      </c>
      <c r="M324" s="32" t="n">
        <f aca="false">VLOOKUP($A324,Table,MATCH(M$4,Curves,0))</f>
        <v>0</v>
      </c>
      <c r="N324" s="98" t="n">
        <f aca="false">VLOOKUP($A324,Table,MATCH(N$4,Curves,0))</f>
        <v>0.0225</v>
      </c>
      <c r="O324" s="99" t="n">
        <f aca="false">N324</f>
        <v>0.0225</v>
      </c>
      <c r="P324" s="100"/>
      <c r="Q324" s="99" t="n">
        <f aca="false">O324+L324+I324</f>
        <v>4.06</v>
      </c>
      <c r="R324" s="100"/>
      <c r="S324" s="35" t="n">
        <f aca="false">A325-A324</f>
        <v>31</v>
      </c>
      <c r="T324" s="101" t="n">
        <f aca="false">CHOOSE(F$3,A325+24,A324)</f>
        <v>46443</v>
      </c>
      <c r="U324" s="35" t="n">
        <f aca="false">T324-C$3</f>
        <v>9669</v>
      </c>
      <c r="V324" s="32" t="n">
        <f aca="false">VLOOKUP($A324,Table,MATCH(V$4,Curves,0))</f>
        <v>0.070859002456139</v>
      </c>
      <c r="W324" s="102" t="n">
        <f aca="false">1/(1+CHOOSE(F$3,(V325+($K$3/10000))/2,(V324+($K$3/10000))/2))^(2*U324/365.25)</f>
        <v>0.158288720530188</v>
      </c>
      <c r="X324" s="35" t="n">
        <f aca="false">IF(AND(mthbeg&lt;=A324,mthend&gt;=A324),1,0)</f>
        <v>0</v>
      </c>
      <c r="Y324" s="35" t="n">
        <f aca="false">S324*X324</f>
        <v>0</v>
      </c>
      <c r="AA324" s="89" t="n">
        <f aca="false">F324*G324</f>
        <v>0</v>
      </c>
      <c r="AB324" s="89" t="n">
        <f aca="false">$F324*H324</f>
        <v>0</v>
      </c>
      <c r="AC324" s="89" t="n">
        <f aca="false">$F324*I324</f>
        <v>0</v>
      </c>
      <c r="AD324" s="89" t="n">
        <f aca="false">$F324*J324</f>
        <v>0</v>
      </c>
      <c r="AE324" s="89" t="n">
        <f aca="false">$F324*K324</f>
        <v>0</v>
      </c>
      <c r="AF324" s="89" t="n">
        <f aca="false">$F324*L324</f>
        <v>0</v>
      </c>
      <c r="AG324" s="89" t="n">
        <f aca="false">$F324*M324</f>
        <v>0</v>
      </c>
      <c r="AH324" s="89" t="n">
        <f aca="false">$F324*N324</f>
        <v>0</v>
      </c>
      <c r="AI324" s="89" t="n">
        <f aca="false">F324*O324</f>
        <v>0</v>
      </c>
      <c r="AJ324" s="93"/>
      <c r="AK324" s="89" t="n">
        <f aca="false">CHOOSE($G$3,AB324-AC324,AC324-AB324)</f>
        <v>0</v>
      </c>
      <c r="AL324" s="89" t="n">
        <f aca="false">CHOOSE($G$3,AE324-AF324,AF324-AE324)</f>
        <v>0</v>
      </c>
      <c r="AM324" s="89" t="n">
        <f aca="false">CHOOSE($G$3,AH324-AI324,AI324-AH324)</f>
        <v>0</v>
      </c>
      <c r="AN324" s="103" t="n">
        <f aca="false">SUM(AK324:AM324)</f>
        <v>0</v>
      </c>
      <c r="AP324" s="89" t="n">
        <f aca="false">CHOOSE($G$3,AA324-AB324,AB324-AA324)</f>
        <v>0</v>
      </c>
      <c r="AQ324" s="89" t="n">
        <f aca="false">CHOOSE($G$3,AD324-AE324,AE324-AD324)</f>
        <v>0</v>
      </c>
      <c r="AR324" s="89" t="n">
        <f aca="false">CHOOSE($G$3,AG324-AH324,AH324-AG324)</f>
        <v>0</v>
      </c>
      <c r="AS324" s="103" t="n">
        <f aca="false">AP324+AQ324+AR324</f>
        <v>0</v>
      </c>
      <c r="AT324" s="103"/>
      <c r="AU324" s="90" t="n">
        <f aca="false">AS324+AN324</f>
        <v>0</v>
      </c>
      <c r="AW324" s="90" t="n">
        <f aca="false">AI324+AF324+AC324</f>
        <v>0</v>
      </c>
      <c r="AX324" s="104"/>
    </row>
    <row r="325" customFormat="false" ht="12" hidden="false" customHeight="true" outlineLevel="0" collapsed="false">
      <c r="A325" s="94" t="n">
        <f aca="false">EDATE(A324,1)</f>
        <v>46419</v>
      </c>
      <c r="B325" s="95" t="n">
        <f aca="false">VLOOKUP(MONTH(A325),Volumes,3)</f>
        <v>10000</v>
      </c>
      <c r="C325" s="96"/>
      <c r="D325" s="97" t="n">
        <f aca="false">B325+C325</f>
        <v>10000</v>
      </c>
      <c r="E325" s="84" t="n">
        <f aca="false">IF(X325=0,0,IF(AND(X325=1,$H$3=1),D325*S325,IF($H$3=2,D325,"N/A")))</f>
        <v>0</v>
      </c>
      <c r="F325" s="84" t="n">
        <f aca="false">E325*W325</f>
        <v>0</v>
      </c>
      <c r="G325" s="32" t="n">
        <f aca="false">VLOOKUP($A325,Table,MATCH(G$4,Curves,0))</f>
        <v>4.0375</v>
      </c>
      <c r="H325" s="98" t="n">
        <f aca="false">G325</f>
        <v>4.0375</v>
      </c>
      <c r="I325" s="99" t="n">
        <f aca="false">H325</f>
        <v>4.0375</v>
      </c>
      <c r="J325" s="32" t="n">
        <f aca="false">VLOOKUP($A325,Table,MATCH(J$4,Curves,0))</f>
        <v>0</v>
      </c>
      <c r="K325" s="98" t="n">
        <f aca="false">J325</f>
        <v>0</v>
      </c>
      <c r="L325" s="99" t="n">
        <f aca="false">K325</f>
        <v>0</v>
      </c>
      <c r="M325" s="32" t="n">
        <f aca="false">VLOOKUP($A325,Table,MATCH(M$4,Curves,0))</f>
        <v>0</v>
      </c>
      <c r="N325" s="98" t="n">
        <f aca="false">VLOOKUP($A325,Table,MATCH(N$4,Curves,0))</f>
        <v>0.0225</v>
      </c>
      <c r="O325" s="99" t="n">
        <f aca="false">N325</f>
        <v>0.0225</v>
      </c>
      <c r="P325" s="100"/>
      <c r="Q325" s="99" t="n">
        <f aca="false">O325+L325+I325</f>
        <v>4.06</v>
      </c>
      <c r="R325" s="100"/>
      <c r="S325" s="35" t="n">
        <f aca="false">A326-A325</f>
        <v>28</v>
      </c>
      <c r="T325" s="101" t="n">
        <f aca="false">CHOOSE(F$3,A326+24,A325)</f>
        <v>46471</v>
      </c>
      <c r="U325" s="35" t="n">
        <f aca="false">T325-C$3</f>
        <v>9697</v>
      </c>
      <c r="V325" s="32" t="n">
        <f aca="false">VLOOKUP($A325,Table,MATCH(V$4,Curves,0))</f>
        <v>0.070859002456139</v>
      </c>
      <c r="W325" s="102" t="n">
        <f aca="false">1/(1+CHOOSE(F$3,(V326+($K$3/10000))/2,(V325+($K$3/10000))/2))^(2*U325/365.25)</f>
        <v>0.157446022487002</v>
      </c>
      <c r="X325" s="35" t="n">
        <f aca="false">IF(AND(mthbeg&lt;=A325,mthend&gt;=A325),1,0)</f>
        <v>0</v>
      </c>
      <c r="Y325" s="35" t="n">
        <f aca="false">S325*X325</f>
        <v>0</v>
      </c>
      <c r="AA325" s="89" t="n">
        <f aca="false">F325*G325</f>
        <v>0</v>
      </c>
      <c r="AB325" s="89" t="n">
        <f aca="false">$F325*H325</f>
        <v>0</v>
      </c>
      <c r="AC325" s="89" t="n">
        <f aca="false">$F325*I325</f>
        <v>0</v>
      </c>
      <c r="AD325" s="89" t="n">
        <f aca="false">$F325*J325</f>
        <v>0</v>
      </c>
      <c r="AE325" s="89" t="n">
        <f aca="false">$F325*K325</f>
        <v>0</v>
      </c>
      <c r="AF325" s="89" t="n">
        <f aca="false">$F325*L325</f>
        <v>0</v>
      </c>
      <c r="AG325" s="89" t="n">
        <f aca="false">$F325*M325</f>
        <v>0</v>
      </c>
      <c r="AH325" s="89" t="n">
        <f aca="false">$F325*N325</f>
        <v>0</v>
      </c>
      <c r="AI325" s="89" t="n">
        <f aca="false">F325*O325</f>
        <v>0</v>
      </c>
      <c r="AJ325" s="93"/>
      <c r="AK325" s="89" t="n">
        <f aca="false">CHOOSE($G$3,AB325-AC325,AC325-AB325)</f>
        <v>0</v>
      </c>
      <c r="AL325" s="89" t="n">
        <f aca="false">CHOOSE($G$3,AE325-AF325,AF325-AE325)</f>
        <v>0</v>
      </c>
      <c r="AM325" s="89" t="n">
        <f aca="false">CHOOSE($G$3,AH325-AI325,AI325-AH325)</f>
        <v>0</v>
      </c>
      <c r="AN325" s="103" t="n">
        <f aca="false">SUM(AK325:AM325)</f>
        <v>0</v>
      </c>
      <c r="AP325" s="89" t="n">
        <f aca="false">CHOOSE($G$3,AA325-AB325,AB325-AA325)</f>
        <v>0</v>
      </c>
      <c r="AQ325" s="89" t="n">
        <f aca="false">CHOOSE($G$3,AD325-AE325,AE325-AD325)</f>
        <v>0</v>
      </c>
      <c r="AR325" s="89" t="n">
        <f aca="false">CHOOSE($G$3,AG325-AH325,AH325-AG325)</f>
        <v>0</v>
      </c>
      <c r="AS325" s="103" t="n">
        <f aca="false">AP325+AQ325+AR325</f>
        <v>0</v>
      </c>
      <c r="AT325" s="103"/>
      <c r="AU325" s="90" t="n">
        <f aca="false">AS325+AN325</f>
        <v>0</v>
      </c>
      <c r="AW325" s="90" t="n">
        <f aca="false">AI325+AF325+AC325</f>
        <v>0</v>
      </c>
      <c r="AX325" s="104"/>
    </row>
    <row r="326" customFormat="false" ht="12" hidden="false" customHeight="true" outlineLevel="0" collapsed="false">
      <c r="A326" s="94" t="n">
        <f aca="false">EDATE(A325,1)</f>
        <v>46447</v>
      </c>
      <c r="B326" s="95" t="n">
        <f aca="false">VLOOKUP(MONTH(A326),Volumes,3)</f>
        <v>10000</v>
      </c>
      <c r="C326" s="96"/>
      <c r="D326" s="97" t="n">
        <f aca="false">B326+C326</f>
        <v>10000</v>
      </c>
      <c r="E326" s="84" t="n">
        <f aca="false">IF(X326=0,0,IF(AND(X326=1,$H$3=1),D326*S326,IF($H$3=2,D326,"N/A")))</f>
        <v>0</v>
      </c>
      <c r="F326" s="84" t="n">
        <f aca="false">E326*W326</f>
        <v>0</v>
      </c>
      <c r="G326" s="32" t="n">
        <f aca="false">VLOOKUP($A326,Table,MATCH(G$4,Curves,0))</f>
        <v>4.0375</v>
      </c>
      <c r="H326" s="98" t="n">
        <f aca="false">G326</f>
        <v>4.0375</v>
      </c>
      <c r="I326" s="99" t="n">
        <f aca="false">H326</f>
        <v>4.0375</v>
      </c>
      <c r="J326" s="32" t="n">
        <f aca="false">VLOOKUP($A326,Table,MATCH(J$4,Curves,0))</f>
        <v>0</v>
      </c>
      <c r="K326" s="98" t="n">
        <f aca="false">J326</f>
        <v>0</v>
      </c>
      <c r="L326" s="99" t="n">
        <f aca="false">K326</f>
        <v>0</v>
      </c>
      <c r="M326" s="32" t="n">
        <f aca="false">VLOOKUP($A326,Table,MATCH(M$4,Curves,0))</f>
        <v>0</v>
      </c>
      <c r="N326" s="98" t="n">
        <f aca="false">VLOOKUP($A326,Table,MATCH(N$4,Curves,0))</f>
        <v>0.0225</v>
      </c>
      <c r="O326" s="99" t="n">
        <f aca="false">N326</f>
        <v>0.0225</v>
      </c>
      <c r="P326" s="100"/>
      <c r="Q326" s="99" t="n">
        <f aca="false">O326+L326+I326</f>
        <v>4.06</v>
      </c>
      <c r="R326" s="100"/>
      <c r="S326" s="35" t="n">
        <f aca="false">A327-A326</f>
        <v>31</v>
      </c>
      <c r="T326" s="101" t="n">
        <f aca="false">CHOOSE(F$3,A327+24,A326)</f>
        <v>46502</v>
      </c>
      <c r="U326" s="35" t="n">
        <f aca="false">T326-C$3</f>
        <v>9728</v>
      </c>
      <c r="V326" s="32" t="n">
        <f aca="false">VLOOKUP($A326,Table,MATCH(V$4,Curves,0))</f>
        <v>0.070859002456139</v>
      </c>
      <c r="W326" s="102" t="n">
        <f aca="false">1/(1+CHOOSE(F$3,(V327+($K$3/10000))/2,(V326+($K$3/10000))/2))^(2*U326/365.25)</f>
        <v>0.156518267503087</v>
      </c>
      <c r="X326" s="35" t="n">
        <f aca="false">IF(AND(mthbeg&lt;=A326,mthend&gt;=A326),1,0)</f>
        <v>0</v>
      </c>
      <c r="Y326" s="35" t="n">
        <f aca="false">S326*X326</f>
        <v>0</v>
      </c>
      <c r="AA326" s="89" t="n">
        <f aca="false">F326*G326</f>
        <v>0</v>
      </c>
      <c r="AB326" s="89" t="n">
        <f aca="false">$F326*H326</f>
        <v>0</v>
      </c>
      <c r="AC326" s="89" t="n">
        <f aca="false">$F326*I326</f>
        <v>0</v>
      </c>
      <c r="AD326" s="89" t="n">
        <f aca="false">$F326*J326</f>
        <v>0</v>
      </c>
      <c r="AE326" s="89" t="n">
        <f aca="false">$F326*K326</f>
        <v>0</v>
      </c>
      <c r="AF326" s="89" t="n">
        <f aca="false">$F326*L326</f>
        <v>0</v>
      </c>
      <c r="AG326" s="89" t="n">
        <f aca="false">$F326*M326</f>
        <v>0</v>
      </c>
      <c r="AH326" s="89" t="n">
        <f aca="false">$F326*N326</f>
        <v>0</v>
      </c>
      <c r="AI326" s="89" t="n">
        <f aca="false">F326*O326</f>
        <v>0</v>
      </c>
      <c r="AJ326" s="93"/>
      <c r="AK326" s="89" t="n">
        <f aca="false">CHOOSE($G$3,AB326-AC326,AC326-AB326)</f>
        <v>0</v>
      </c>
      <c r="AL326" s="89" t="n">
        <f aca="false">CHOOSE($G$3,AE326-AF326,AF326-AE326)</f>
        <v>0</v>
      </c>
      <c r="AM326" s="89" t="n">
        <f aca="false">CHOOSE($G$3,AH326-AI326,AI326-AH326)</f>
        <v>0</v>
      </c>
      <c r="AN326" s="103" t="n">
        <f aca="false">SUM(AK326:AM326)</f>
        <v>0</v>
      </c>
      <c r="AP326" s="89" t="n">
        <f aca="false">CHOOSE($G$3,AA326-AB326,AB326-AA326)</f>
        <v>0</v>
      </c>
      <c r="AQ326" s="89" t="n">
        <f aca="false">CHOOSE($G$3,AD326-AE326,AE326-AD326)</f>
        <v>0</v>
      </c>
      <c r="AR326" s="89" t="n">
        <f aca="false">CHOOSE($G$3,AG326-AH326,AH326-AG326)</f>
        <v>0</v>
      </c>
      <c r="AS326" s="103" t="n">
        <f aca="false">AP326+AQ326+AR326</f>
        <v>0</v>
      </c>
      <c r="AT326" s="103"/>
      <c r="AU326" s="90" t="n">
        <f aca="false">AS326+AN326</f>
        <v>0</v>
      </c>
      <c r="AW326" s="90" t="n">
        <f aca="false">AI326+AF326+AC326</f>
        <v>0</v>
      </c>
      <c r="AX326" s="104"/>
    </row>
    <row r="327" customFormat="false" ht="12" hidden="false" customHeight="true" outlineLevel="0" collapsed="false">
      <c r="A327" s="94" t="n">
        <f aca="false">EDATE(A326,1)</f>
        <v>46478</v>
      </c>
      <c r="B327" s="95" t="n">
        <f aca="false">VLOOKUP(MONTH(A327),Volumes,3)</f>
        <v>10000</v>
      </c>
      <c r="C327" s="96"/>
      <c r="D327" s="97" t="n">
        <f aca="false">B327+C327</f>
        <v>10000</v>
      </c>
      <c r="E327" s="84" t="n">
        <f aca="false">IF(X327=0,0,IF(AND(X327=1,$H$3=1),D327*S327,IF($H$3=2,D327,"N/A")))</f>
        <v>0</v>
      </c>
      <c r="F327" s="84" t="n">
        <f aca="false">E327*W327</f>
        <v>0</v>
      </c>
      <c r="G327" s="32" t="n">
        <f aca="false">VLOOKUP($A327,Table,MATCH(G$4,Curves,0))</f>
        <v>4.0375</v>
      </c>
      <c r="H327" s="98" t="n">
        <f aca="false">G327</f>
        <v>4.0375</v>
      </c>
      <c r="I327" s="99" t="n">
        <f aca="false">H327</f>
        <v>4.0375</v>
      </c>
      <c r="J327" s="32" t="n">
        <f aca="false">VLOOKUP($A327,Table,MATCH(J$4,Curves,0))</f>
        <v>0</v>
      </c>
      <c r="K327" s="98" t="n">
        <f aca="false">J327</f>
        <v>0</v>
      </c>
      <c r="L327" s="99" t="n">
        <f aca="false">K327</f>
        <v>0</v>
      </c>
      <c r="M327" s="32" t="n">
        <f aca="false">VLOOKUP($A327,Table,MATCH(M$4,Curves,0))</f>
        <v>0</v>
      </c>
      <c r="N327" s="98" t="n">
        <f aca="false">VLOOKUP($A327,Table,MATCH(N$4,Curves,0))</f>
        <v>0.0225</v>
      </c>
      <c r="O327" s="99" t="n">
        <f aca="false">N327</f>
        <v>0.0225</v>
      </c>
      <c r="P327" s="100"/>
      <c r="Q327" s="99" t="n">
        <f aca="false">O327+L327+I327</f>
        <v>4.06</v>
      </c>
      <c r="R327" s="100"/>
      <c r="S327" s="35" t="n">
        <f aca="false">A328-A327</f>
        <v>30</v>
      </c>
      <c r="T327" s="101" t="n">
        <f aca="false">CHOOSE(F$3,A328+24,A327)</f>
        <v>46532</v>
      </c>
      <c r="U327" s="35" t="n">
        <f aca="false">T327-C$3</f>
        <v>9758</v>
      </c>
      <c r="V327" s="32" t="n">
        <f aca="false">VLOOKUP($A327,Table,MATCH(V$4,Curves,0))</f>
        <v>0.070859002456139</v>
      </c>
      <c r="W327" s="102" t="n">
        <f aca="false">1/(1+CHOOSE(F$3,(V328+($K$3/10000))/2,(V327+($K$3/10000))/2))^(2*U327/365.25)</f>
        <v>0.155625645571878</v>
      </c>
      <c r="X327" s="35" t="n">
        <f aca="false">IF(AND(mthbeg&lt;=A327,mthend&gt;=A327),1,0)</f>
        <v>0</v>
      </c>
      <c r="Y327" s="35" t="n">
        <f aca="false">S327*X327</f>
        <v>0</v>
      </c>
      <c r="AA327" s="89" t="n">
        <f aca="false">F327*G327</f>
        <v>0</v>
      </c>
      <c r="AB327" s="89" t="n">
        <f aca="false">$F327*H327</f>
        <v>0</v>
      </c>
      <c r="AC327" s="89" t="n">
        <f aca="false">$F327*I327</f>
        <v>0</v>
      </c>
      <c r="AD327" s="89" t="n">
        <f aca="false">$F327*J327</f>
        <v>0</v>
      </c>
      <c r="AE327" s="89" t="n">
        <f aca="false">$F327*K327</f>
        <v>0</v>
      </c>
      <c r="AF327" s="89" t="n">
        <f aca="false">$F327*L327</f>
        <v>0</v>
      </c>
      <c r="AG327" s="89" t="n">
        <f aca="false">$F327*M327</f>
        <v>0</v>
      </c>
      <c r="AH327" s="89" t="n">
        <f aca="false">$F327*N327</f>
        <v>0</v>
      </c>
      <c r="AI327" s="89" t="n">
        <f aca="false">F327*O327</f>
        <v>0</v>
      </c>
      <c r="AJ327" s="93"/>
      <c r="AK327" s="89" t="n">
        <f aca="false">CHOOSE($G$3,AB327-AC327,AC327-AB327)</f>
        <v>0</v>
      </c>
      <c r="AL327" s="89" t="n">
        <f aca="false">CHOOSE($G$3,AE327-AF327,AF327-AE327)</f>
        <v>0</v>
      </c>
      <c r="AM327" s="89" t="n">
        <f aca="false">CHOOSE($G$3,AH327-AI327,AI327-AH327)</f>
        <v>0</v>
      </c>
      <c r="AN327" s="103" t="n">
        <f aca="false">SUM(AK327:AM327)</f>
        <v>0</v>
      </c>
      <c r="AP327" s="89" t="n">
        <f aca="false">CHOOSE($G$3,AA327-AB327,AB327-AA327)</f>
        <v>0</v>
      </c>
      <c r="AQ327" s="89" t="n">
        <f aca="false">CHOOSE($G$3,AD327-AE327,AE327-AD327)</f>
        <v>0</v>
      </c>
      <c r="AR327" s="89" t="n">
        <f aca="false">CHOOSE($G$3,AG327-AH327,AH327-AG327)</f>
        <v>0</v>
      </c>
      <c r="AS327" s="103" t="n">
        <f aca="false">AP327+AQ327+AR327</f>
        <v>0</v>
      </c>
      <c r="AT327" s="103"/>
      <c r="AU327" s="90" t="n">
        <f aca="false">AS327+AN327</f>
        <v>0</v>
      </c>
      <c r="AW327" s="90" t="n">
        <f aca="false">AI327+AF327+AC327</f>
        <v>0</v>
      </c>
      <c r="AX327" s="104"/>
    </row>
    <row r="328" customFormat="false" ht="12" hidden="false" customHeight="true" outlineLevel="0" collapsed="false">
      <c r="A328" s="94" t="n">
        <f aca="false">EDATE(A327,1)</f>
        <v>46508</v>
      </c>
      <c r="B328" s="95" t="n">
        <f aca="false">VLOOKUP(MONTH(A328),Volumes,3)</f>
        <v>10000</v>
      </c>
      <c r="C328" s="96"/>
      <c r="D328" s="97" t="n">
        <f aca="false">B328+C328</f>
        <v>10000</v>
      </c>
      <c r="E328" s="84" t="n">
        <f aca="false">IF(X328=0,0,IF(AND(X328=1,$H$3=1),D328*S328,IF($H$3=2,D328,"N/A")))</f>
        <v>0</v>
      </c>
      <c r="F328" s="84" t="n">
        <f aca="false">E328*W328</f>
        <v>0</v>
      </c>
      <c r="G328" s="32" t="n">
        <f aca="false">VLOOKUP($A328,Table,MATCH(G$4,Curves,0))</f>
        <v>4.0375</v>
      </c>
      <c r="H328" s="98" t="n">
        <f aca="false">G328</f>
        <v>4.0375</v>
      </c>
      <c r="I328" s="99" t="n">
        <f aca="false">H328</f>
        <v>4.0375</v>
      </c>
      <c r="J328" s="32" t="n">
        <f aca="false">VLOOKUP($A328,Table,MATCH(J$4,Curves,0))</f>
        <v>0</v>
      </c>
      <c r="K328" s="98" t="n">
        <f aca="false">J328</f>
        <v>0</v>
      </c>
      <c r="L328" s="99" t="n">
        <f aca="false">K328</f>
        <v>0</v>
      </c>
      <c r="M328" s="32" t="n">
        <f aca="false">VLOOKUP($A328,Table,MATCH(M$4,Curves,0))</f>
        <v>0</v>
      </c>
      <c r="N328" s="98" t="n">
        <f aca="false">VLOOKUP($A328,Table,MATCH(N$4,Curves,0))</f>
        <v>0.0225</v>
      </c>
      <c r="O328" s="99" t="n">
        <f aca="false">N328</f>
        <v>0.0225</v>
      </c>
      <c r="P328" s="100"/>
      <c r="Q328" s="99" t="n">
        <f aca="false">O328+L328+I328</f>
        <v>4.06</v>
      </c>
      <c r="R328" s="100"/>
      <c r="S328" s="35" t="n">
        <f aca="false">A329-A328</f>
        <v>31</v>
      </c>
      <c r="T328" s="101" t="n">
        <f aca="false">CHOOSE(F$3,A329+24,A328)</f>
        <v>46563</v>
      </c>
      <c r="U328" s="35" t="n">
        <f aca="false">T328-C$3</f>
        <v>9789</v>
      </c>
      <c r="V328" s="32" t="n">
        <f aca="false">VLOOKUP($A328,Table,MATCH(V$4,Curves,0))</f>
        <v>0.070859002456139</v>
      </c>
      <c r="W328" s="102" t="n">
        <f aca="false">1/(1+CHOOSE(F$3,(V329+($K$3/10000))/2,(V328+($K$3/10000))/2))^(2*U328/365.25)</f>
        <v>0.15470861720861</v>
      </c>
      <c r="X328" s="35" t="n">
        <f aca="false">IF(AND(mthbeg&lt;=A328,mthend&gt;=A328),1,0)</f>
        <v>0</v>
      </c>
      <c r="Y328" s="35" t="n">
        <f aca="false">S328*X328</f>
        <v>0</v>
      </c>
      <c r="AA328" s="89" t="n">
        <f aca="false">F328*G328</f>
        <v>0</v>
      </c>
      <c r="AB328" s="89" t="n">
        <f aca="false">$F328*H328</f>
        <v>0</v>
      </c>
      <c r="AC328" s="89" t="n">
        <f aca="false">$F328*I328</f>
        <v>0</v>
      </c>
      <c r="AD328" s="89" t="n">
        <f aca="false">$F328*J328</f>
        <v>0</v>
      </c>
      <c r="AE328" s="89" t="n">
        <f aca="false">$F328*K328</f>
        <v>0</v>
      </c>
      <c r="AF328" s="89" t="n">
        <f aca="false">$F328*L328</f>
        <v>0</v>
      </c>
      <c r="AG328" s="89" t="n">
        <f aca="false">$F328*M328</f>
        <v>0</v>
      </c>
      <c r="AH328" s="89" t="n">
        <f aca="false">$F328*N328</f>
        <v>0</v>
      </c>
      <c r="AI328" s="89" t="n">
        <f aca="false">F328*O328</f>
        <v>0</v>
      </c>
      <c r="AJ328" s="93"/>
      <c r="AK328" s="89" t="n">
        <f aca="false">CHOOSE($G$3,AB328-AC328,AC328-AB328)</f>
        <v>0</v>
      </c>
      <c r="AL328" s="89" t="n">
        <f aca="false">CHOOSE($G$3,AE328-AF328,AF328-AE328)</f>
        <v>0</v>
      </c>
      <c r="AM328" s="89" t="n">
        <f aca="false">CHOOSE($G$3,AH328-AI328,AI328-AH328)</f>
        <v>0</v>
      </c>
      <c r="AN328" s="103" t="n">
        <f aca="false">SUM(AK328:AM328)</f>
        <v>0</v>
      </c>
      <c r="AP328" s="89" t="n">
        <f aca="false">CHOOSE($G$3,AA328-AB328,AB328-AA328)</f>
        <v>0</v>
      </c>
      <c r="AQ328" s="89" t="n">
        <f aca="false">CHOOSE($G$3,AD328-AE328,AE328-AD328)</f>
        <v>0</v>
      </c>
      <c r="AR328" s="89" t="n">
        <f aca="false">CHOOSE($G$3,AG328-AH328,AH328-AG328)</f>
        <v>0</v>
      </c>
      <c r="AS328" s="103" t="n">
        <f aca="false">AP328+AQ328+AR328</f>
        <v>0</v>
      </c>
      <c r="AT328" s="103"/>
      <c r="AU328" s="90" t="n">
        <f aca="false">AS328+AN328</f>
        <v>0</v>
      </c>
      <c r="AW328" s="90" t="n">
        <f aca="false">AI328+AF328+AC328</f>
        <v>0</v>
      </c>
      <c r="AX328" s="104"/>
    </row>
    <row r="329" customFormat="false" ht="12" hidden="false" customHeight="true" outlineLevel="0" collapsed="false">
      <c r="A329" s="94" t="n">
        <f aca="false">EDATE(A328,1)</f>
        <v>46539</v>
      </c>
      <c r="B329" s="95" t="n">
        <f aca="false">VLOOKUP(MONTH(A329),Volumes,3)</f>
        <v>10000</v>
      </c>
      <c r="C329" s="96"/>
      <c r="D329" s="97" t="n">
        <f aca="false">B329+C329</f>
        <v>10000</v>
      </c>
      <c r="E329" s="84" t="n">
        <f aca="false">IF(X329=0,0,IF(AND(X329=1,$H$3=1),D329*S329,IF($H$3=2,D329,"N/A")))</f>
        <v>0</v>
      </c>
      <c r="F329" s="84" t="n">
        <f aca="false">E329*W329</f>
        <v>0</v>
      </c>
      <c r="G329" s="32" t="n">
        <f aca="false">VLOOKUP($A329,Table,MATCH(G$4,Curves,0))</f>
        <v>4.0375</v>
      </c>
      <c r="H329" s="98" t="n">
        <f aca="false">G329</f>
        <v>4.0375</v>
      </c>
      <c r="I329" s="99" t="n">
        <f aca="false">H329</f>
        <v>4.0375</v>
      </c>
      <c r="J329" s="32" t="n">
        <f aca="false">VLOOKUP($A329,Table,MATCH(J$4,Curves,0))</f>
        <v>0</v>
      </c>
      <c r="K329" s="98" t="n">
        <f aca="false">J329</f>
        <v>0</v>
      </c>
      <c r="L329" s="99" t="n">
        <f aca="false">K329</f>
        <v>0</v>
      </c>
      <c r="M329" s="32" t="n">
        <f aca="false">VLOOKUP($A329,Table,MATCH(M$4,Curves,0))</f>
        <v>0</v>
      </c>
      <c r="N329" s="98" t="n">
        <f aca="false">VLOOKUP($A329,Table,MATCH(N$4,Curves,0))</f>
        <v>0.0225</v>
      </c>
      <c r="O329" s="99" t="n">
        <f aca="false">N329</f>
        <v>0.0225</v>
      </c>
      <c r="P329" s="100"/>
      <c r="Q329" s="99" t="n">
        <f aca="false">O329+L329+I329</f>
        <v>4.06</v>
      </c>
      <c r="R329" s="100"/>
      <c r="S329" s="35" t="n">
        <f aca="false">A330-A329</f>
        <v>30</v>
      </c>
      <c r="T329" s="101" t="n">
        <f aca="false">CHOOSE(F$3,A330+24,A329)</f>
        <v>46593</v>
      </c>
      <c r="U329" s="35" t="n">
        <f aca="false">T329-C$3</f>
        <v>9819</v>
      </c>
      <c r="V329" s="32" t="n">
        <f aca="false">VLOOKUP($A329,Table,MATCH(V$4,Curves,0))</f>
        <v>0.070859002456139</v>
      </c>
      <c r="W329" s="102" t="n">
        <f aca="false">1/(1+CHOOSE(F$3,(V330+($K$3/10000))/2,(V329+($K$3/10000))/2))^(2*U329/365.25)</f>
        <v>0.153826315692815</v>
      </c>
      <c r="X329" s="35" t="n">
        <f aca="false">IF(AND(mthbeg&lt;=A329,mthend&gt;=A329),1,0)</f>
        <v>0</v>
      </c>
      <c r="Y329" s="35" t="n">
        <f aca="false">S329*X329</f>
        <v>0</v>
      </c>
      <c r="AA329" s="89" t="n">
        <f aca="false">F329*G329</f>
        <v>0</v>
      </c>
      <c r="AB329" s="89" t="n">
        <f aca="false">$F329*H329</f>
        <v>0</v>
      </c>
      <c r="AC329" s="89" t="n">
        <f aca="false">$F329*I329</f>
        <v>0</v>
      </c>
      <c r="AD329" s="89" t="n">
        <f aca="false">$F329*J329</f>
        <v>0</v>
      </c>
      <c r="AE329" s="89" t="n">
        <f aca="false">$F329*K329</f>
        <v>0</v>
      </c>
      <c r="AF329" s="89" t="n">
        <f aca="false">$F329*L329</f>
        <v>0</v>
      </c>
      <c r="AG329" s="89" t="n">
        <f aca="false">$F329*M329</f>
        <v>0</v>
      </c>
      <c r="AH329" s="89" t="n">
        <f aca="false">$F329*N329</f>
        <v>0</v>
      </c>
      <c r="AI329" s="89" t="n">
        <f aca="false">F329*O329</f>
        <v>0</v>
      </c>
      <c r="AJ329" s="93"/>
      <c r="AK329" s="89" t="n">
        <f aca="false">CHOOSE($G$3,AB329-AC329,AC329-AB329)</f>
        <v>0</v>
      </c>
      <c r="AL329" s="89" t="n">
        <f aca="false">CHOOSE($G$3,AE329-AF329,AF329-AE329)</f>
        <v>0</v>
      </c>
      <c r="AM329" s="89" t="n">
        <f aca="false">CHOOSE($G$3,AH329-AI329,AI329-AH329)</f>
        <v>0</v>
      </c>
      <c r="AN329" s="103" t="n">
        <f aca="false">SUM(AK329:AM329)</f>
        <v>0</v>
      </c>
      <c r="AP329" s="89" t="n">
        <f aca="false">CHOOSE($G$3,AA329-AB329,AB329-AA329)</f>
        <v>0</v>
      </c>
      <c r="AQ329" s="89" t="n">
        <f aca="false">CHOOSE($G$3,AD329-AE329,AE329-AD329)</f>
        <v>0</v>
      </c>
      <c r="AR329" s="89" t="n">
        <f aca="false">CHOOSE($G$3,AG329-AH329,AH329-AG329)</f>
        <v>0</v>
      </c>
      <c r="AS329" s="103" t="n">
        <f aca="false">AP329+AQ329+AR329</f>
        <v>0</v>
      </c>
      <c r="AT329" s="103"/>
      <c r="AU329" s="90" t="n">
        <f aca="false">AS329+AN329</f>
        <v>0</v>
      </c>
      <c r="AW329" s="90" t="n">
        <f aca="false">AI329+AF329+AC329</f>
        <v>0</v>
      </c>
      <c r="AX329" s="104"/>
    </row>
    <row r="330" customFormat="false" ht="12" hidden="false" customHeight="true" outlineLevel="0" collapsed="false">
      <c r="A330" s="94" t="n">
        <f aca="false">EDATE(A329,1)</f>
        <v>46569</v>
      </c>
      <c r="B330" s="95" t="n">
        <f aca="false">VLOOKUP(MONTH(A330),Volumes,3)</f>
        <v>10000</v>
      </c>
      <c r="C330" s="96"/>
      <c r="D330" s="97" t="n">
        <f aca="false">B330+C330</f>
        <v>10000</v>
      </c>
      <c r="E330" s="84" t="n">
        <f aca="false">IF(X330=0,0,IF(AND(X330=1,$H$3=1),D330*S330,IF($H$3=2,D330,"N/A")))</f>
        <v>0</v>
      </c>
      <c r="F330" s="84" t="n">
        <f aca="false">E330*W330</f>
        <v>0</v>
      </c>
      <c r="G330" s="32" t="n">
        <f aca="false">VLOOKUP($A330,Table,MATCH(G$4,Curves,0))</f>
        <v>4.0375</v>
      </c>
      <c r="H330" s="98" t="n">
        <f aca="false">G330</f>
        <v>4.0375</v>
      </c>
      <c r="I330" s="99" t="n">
        <f aca="false">H330</f>
        <v>4.0375</v>
      </c>
      <c r="J330" s="32" t="n">
        <f aca="false">VLOOKUP($A330,Table,MATCH(J$4,Curves,0))</f>
        <v>0</v>
      </c>
      <c r="K330" s="98" t="n">
        <f aca="false">J330</f>
        <v>0</v>
      </c>
      <c r="L330" s="99" t="n">
        <f aca="false">K330</f>
        <v>0</v>
      </c>
      <c r="M330" s="32" t="n">
        <f aca="false">VLOOKUP($A330,Table,MATCH(M$4,Curves,0))</f>
        <v>0</v>
      </c>
      <c r="N330" s="98" t="n">
        <f aca="false">VLOOKUP($A330,Table,MATCH(N$4,Curves,0))</f>
        <v>0.0225</v>
      </c>
      <c r="O330" s="99" t="n">
        <f aca="false">N330</f>
        <v>0.0225</v>
      </c>
      <c r="P330" s="100"/>
      <c r="Q330" s="99" t="n">
        <f aca="false">O330+L330+I330</f>
        <v>4.06</v>
      </c>
      <c r="R330" s="100"/>
      <c r="S330" s="35" t="n">
        <f aca="false">A331-A330</f>
        <v>31</v>
      </c>
      <c r="T330" s="101" t="n">
        <f aca="false">CHOOSE(F$3,A331+24,A330)</f>
        <v>46624</v>
      </c>
      <c r="U330" s="35" t="n">
        <f aca="false">T330-C$3</f>
        <v>9850</v>
      </c>
      <c r="V330" s="32" t="n">
        <f aca="false">VLOOKUP($A330,Table,MATCH(V$4,Curves,0))</f>
        <v>0.070859002456139</v>
      </c>
      <c r="W330" s="102" t="n">
        <f aca="false">1/(1+CHOOSE(F$3,(V331+($K$3/10000))/2,(V330+($K$3/10000))/2))^(2*U330/365.25)</f>
        <v>0.15291988992996</v>
      </c>
      <c r="X330" s="35" t="n">
        <f aca="false">IF(AND(mthbeg&lt;=A330,mthend&gt;=A330),1,0)</f>
        <v>0</v>
      </c>
      <c r="Y330" s="35" t="n">
        <f aca="false">S330*X330</f>
        <v>0</v>
      </c>
      <c r="AA330" s="89" t="n">
        <f aca="false">F330*G330</f>
        <v>0</v>
      </c>
      <c r="AB330" s="89" t="n">
        <f aca="false">$F330*H330</f>
        <v>0</v>
      </c>
      <c r="AC330" s="89" t="n">
        <f aca="false">$F330*I330</f>
        <v>0</v>
      </c>
      <c r="AD330" s="89" t="n">
        <f aca="false">$F330*J330</f>
        <v>0</v>
      </c>
      <c r="AE330" s="89" t="n">
        <f aca="false">$F330*K330</f>
        <v>0</v>
      </c>
      <c r="AF330" s="89" t="n">
        <f aca="false">$F330*L330</f>
        <v>0</v>
      </c>
      <c r="AG330" s="89" t="n">
        <f aca="false">$F330*M330</f>
        <v>0</v>
      </c>
      <c r="AH330" s="89" t="n">
        <f aca="false">$F330*N330</f>
        <v>0</v>
      </c>
      <c r="AI330" s="89" t="n">
        <f aca="false">F330*O330</f>
        <v>0</v>
      </c>
      <c r="AJ330" s="93"/>
      <c r="AK330" s="89" t="n">
        <f aca="false">CHOOSE($G$3,AB330-AC330,AC330-AB330)</f>
        <v>0</v>
      </c>
      <c r="AL330" s="89" t="n">
        <f aca="false">CHOOSE($G$3,AE330-AF330,AF330-AE330)</f>
        <v>0</v>
      </c>
      <c r="AM330" s="89" t="n">
        <f aca="false">CHOOSE($G$3,AH330-AI330,AI330-AH330)</f>
        <v>0</v>
      </c>
      <c r="AN330" s="103" t="n">
        <f aca="false">SUM(AK330:AM330)</f>
        <v>0</v>
      </c>
      <c r="AP330" s="89" t="n">
        <f aca="false">CHOOSE($G$3,AA330-AB330,AB330-AA330)</f>
        <v>0</v>
      </c>
      <c r="AQ330" s="89" t="n">
        <f aca="false">CHOOSE($G$3,AD330-AE330,AE330-AD330)</f>
        <v>0</v>
      </c>
      <c r="AR330" s="89" t="n">
        <f aca="false">CHOOSE($G$3,AG330-AH330,AH330-AG330)</f>
        <v>0</v>
      </c>
      <c r="AS330" s="103" t="n">
        <f aca="false">AP330+AQ330+AR330</f>
        <v>0</v>
      </c>
      <c r="AT330" s="103"/>
      <c r="AU330" s="90" t="n">
        <f aca="false">AS330+AN330</f>
        <v>0</v>
      </c>
      <c r="AW330" s="90" t="n">
        <f aca="false">AI330+AF330+AC330</f>
        <v>0</v>
      </c>
      <c r="AX330" s="104"/>
    </row>
    <row r="331" customFormat="false" ht="12" hidden="false" customHeight="true" outlineLevel="0" collapsed="false">
      <c r="A331" s="94" t="n">
        <f aca="false">EDATE(A330,1)</f>
        <v>46600</v>
      </c>
      <c r="B331" s="95" t="n">
        <f aca="false">VLOOKUP(MONTH(A331),Volumes,3)</f>
        <v>10000</v>
      </c>
      <c r="C331" s="96"/>
      <c r="D331" s="97" t="n">
        <f aca="false">B331+C331</f>
        <v>10000</v>
      </c>
      <c r="E331" s="84" t="n">
        <f aca="false">IF(X331=0,0,IF(AND(X331=1,$H$3=1),D331*S331,IF($H$3=2,D331,"N/A")))</f>
        <v>0</v>
      </c>
      <c r="F331" s="84" t="n">
        <f aca="false">E331*W331</f>
        <v>0</v>
      </c>
      <c r="G331" s="32" t="n">
        <f aca="false">VLOOKUP($A331,Table,MATCH(G$4,Curves,0))</f>
        <v>4.0375</v>
      </c>
      <c r="H331" s="98" t="n">
        <f aca="false">G331</f>
        <v>4.0375</v>
      </c>
      <c r="I331" s="99" t="n">
        <f aca="false">H331</f>
        <v>4.0375</v>
      </c>
      <c r="J331" s="32" t="n">
        <f aca="false">VLOOKUP($A331,Table,MATCH(J$4,Curves,0))</f>
        <v>0</v>
      </c>
      <c r="K331" s="98" t="n">
        <f aca="false">J331</f>
        <v>0</v>
      </c>
      <c r="L331" s="99" t="n">
        <f aca="false">K331</f>
        <v>0</v>
      </c>
      <c r="M331" s="32" t="n">
        <f aca="false">VLOOKUP($A331,Table,MATCH(M$4,Curves,0))</f>
        <v>0</v>
      </c>
      <c r="N331" s="98" t="n">
        <f aca="false">VLOOKUP($A331,Table,MATCH(N$4,Curves,0))</f>
        <v>0.0225</v>
      </c>
      <c r="O331" s="99" t="n">
        <f aca="false">N331</f>
        <v>0.0225</v>
      </c>
      <c r="P331" s="100"/>
      <c r="Q331" s="99" t="n">
        <f aca="false">O331+L331+I331</f>
        <v>4.06</v>
      </c>
      <c r="R331" s="100"/>
      <c r="S331" s="35" t="n">
        <f aca="false">A332-A331</f>
        <v>31</v>
      </c>
      <c r="T331" s="101" t="n">
        <f aca="false">CHOOSE(F$3,A332+24,A331)</f>
        <v>46655</v>
      </c>
      <c r="U331" s="35" t="n">
        <f aca="false">T331-C$3</f>
        <v>9881</v>
      </c>
      <c r="V331" s="32" t="n">
        <f aca="false">VLOOKUP($A331,Table,MATCH(V$4,Curves,0))</f>
        <v>0.070859002456139</v>
      </c>
      <c r="W331" s="102" t="n">
        <f aca="false">1/(1+CHOOSE(F$3,(V332+($K$3/10000))/2,(V331+($K$3/10000))/2))^(2*U331/365.25)</f>
        <v>0.152018805305647</v>
      </c>
      <c r="X331" s="35" t="n">
        <f aca="false">IF(AND(mthbeg&lt;=A331,mthend&gt;=A331),1,0)</f>
        <v>0</v>
      </c>
      <c r="Y331" s="35" t="n">
        <f aca="false">S331*X331</f>
        <v>0</v>
      </c>
      <c r="AA331" s="89" t="n">
        <f aca="false">F331*G331</f>
        <v>0</v>
      </c>
      <c r="AB331" s="89" t="n">
        <f aca="false">$F331*H331</f>
        <v>0</v>
      </c>
      <c r="AC331" s="89" t="n">
        <f aca="false">$F331*I331</f>
        <v>0</v>
      </c>
      <c r="AD331" s="89" t="n">
        <f aca="false">$F331*J331</f>
        <v>0</v>
      </c>
      <c r="AE331" s="89" t="n">
        <f aca="false">$F331*K331</f>
        <v>0</v>
      </c>
      <c r="AF331" s="89" t="n">
        <f aca="false">$F331*L331</f>
        <v>0</v>
      </c>
      <c r="AG331" s="89" t="n">
        <f aca="false">$F331*M331</f>
        <v>0</v>
      </c>
      <c r="AH331" s="89" t="n">
        <f aca="false">$F331*N331</f>
        <v>0</v>
      </c>
      <c r="AI331" s="89" t="n">
        <f aca="false">F331*O331</f>
        <v>0</v>
      </c>
      <c r="AJ331" s="93"/>
      <c r="AK331" s="89" t="n">
        <f aca="false">CHOOSE($G$3,AB331-AC331,AC331-AB331)</f>
        <v>0</v>
      </c>
      <c r="AL331" s="89" t="n">
        <f aca="false">CHOOSE($G$3,AE331-AF331,AF331-AE331)</f>
        <v>0</v>
      </c>
      <c r="AM331" s="89" t="n">
        <f aca="false">CHOOSE($G$3,AH331-AI331,AI331-AH331)</f>
        <v>0</v>
      </c>
      <c r="AN331" s="103" t="n">
        <f aca="false">SUM(AK331:AM331)</f>
        <v>0</v>
      </c>
      <c r="AP331" s="89" t="n">
        <f aca="false">CHOOSE($G$3,AA331-AB331,AB331-AA331)</f>
        <v>0</v>
      </c>
      <c r="AQ331" s="89" t="n">
        <f aca="false">CHOOSE($G$3,AD331-AE331,AE331-AD331)</f>
        <v>0</v>
      </c>
      <c r="AR331" s="89" t="n">
        <f aca="false">CHOOSE($G$3,AG331-AH331,AH331-AG331)</f>
        <v>0</v>
      </c>
      <c r="AS331" s="103" t="n">
        <f aca="false">AP331+AQ331+AR331</f>
        <v>0</v>
      </c>
      <c r="AT331" s="103"/>
      <c r="AU331" s="90" t="n">
        <f aca="false">AS331+AN331</f>
        <v>0</v>
      </c>
      <c r="AW331" s="90" t="n">
        <f aca="false">AI331+AF331+AC331</f>
        <v>0</v>
      </c>
      <c r="AX331" s="104"/>
    </row>
    <row r="332" customFormat="false" ht="12" hidden="false" customHeight="true" outlineLevel="0" collapsed="false">
      <c r="A332" s="94" t="n">
        <f aca="false">EDATE(A331,1)</f>
        <v>46631</v>
      </c>
      <c r="B332" s="95" t="n">
        <f aca="false">VLOOKUP(MONTH(A332),Volumes,3)</f>
        <v>10000</v>
      </c>
      <c r="C332" s="96"/>
      <c r="D332" s="97" t="n">
        <f aca="false">B332+C332</f>
        <v>10000</v>
      </c>
      <c r="E332" s="84" t="n">
        <f aca="false">IF(X332=0,0,IF(AND(X332=1,$H$3=1),D332*S332,IF($H$3=2,D332,"N/A")))</f>
        <v>0</v>
      </c>
      <c r="F332" s="84" t="n">
        <f aca="false">E332*W332</f>
        <v>0</v>
      </c>
      <c r="G332" s="32" t="n">
        <f aca="false">VLOOKUP($A332,Table,MATCH(G$4,Curves,0))</f>
        <v>4.0375</v>
      </c>
      <c r="H332" s="98" t="n">
        <f aca="false">G332</f>
        <v>4.0375</v>
      </c>
      <c r="I332" s="99" t="n">
        <f aca="false">H332</f>
        <v>4.0375</v>
      </c>
      <c r="J332" s="32" t="n">
        <f aca="false">VLOOKUP($A332,Table,MATCH(J$4,Curves,0))</f>
        <v>0</v>
      </c>
      <c r="K332" s="98" t="n">
        <f aca="false">J332</f>
        <v>0</v>
      </c>
      <c r="L332" s="99" t="n">
        <f aca="false">K332</f>
        <v>0</v>
      </c>
      <c r="M332" s="32" t="n">
        <f aca="false">VLOOKUP($A332,Table,MATCH(M$4,Curves,0))</f>
        <v>0</v>
      </c>
      <c r="N332" s="98" t="n">
        <f aca="false">VLOOKUP($A332,Table,MATCH(N$4,Curves,0))</f>
        <v>0.0225</v>
      </c>
      <c r="O332" s="99" t="n">
        <f aca="false">N332</f>
        <v>0.0225</v>
      </c>
      <c r="P332" s="100"/>
      <c r="Q332" s="99" t="n">
        <f aca="false">O332+L332+I332</f>
        <v>4.06</v>
      </c>
      <c r="R332" s="100"/>
      <c r="S332" s="35" t="n">
        <f aca="false">A333-A332</f>
        <v>30</v>
      </c>
      <c r="T332" s="101" t="n">
        <f aca="false">CHOOSE(F$3,A333+24,A332)</f>
        <v>46685</v>
      </c>
      <c r="U332" s="35" t="n">
        <f aca="false">T332-C$3</f>
        <v>9911</v>
      </c>
      <c r="V332" s="32" t="n">
        <f aca="false">VLOOKUP($A332,Table,MATCH(V$4,Curves,0))</f>
        <v>0.070859002456139</v>
      </c>
      <c r="W332" s="102" t="n">
        <f aca="false">1/(1+CHOOSE(F$3,(V333+($K$3/10000))/2,(V332+($K$3/10000))/2))^(2*U332/365.25)</f>
        <v>0.151151843757089</v>
      </c>
      <c r="X332" s="35" t="n">
        <f aca="false">IF(AND(mthbeg&lt;=A332,mthend&gt;=A332),1,0)</f>
        <v>0</v>
      </c>
      <c r="Y332" s="35" t="n">
        <f aca="false">S332*X332</f>
        <v>0</v>
      </c>
      <c r="AA332" s="89" t="n">
        <f aca="false">F332*G332</f>
        <v>0</v>
      </c>
      <c r="AB332" s="89" t="n">
        <f aca="false">$F332*H332</f>
        <v>0</v>
      </c>
      <c r="AC332" s="89" t="n">
        <f aca="false">$F332*I332</f>
        <v>0</v>
      </c>
      <c r="AD332" s="89" t="n">
        <f aca="false">$F332*J332</f>
        <v>0</v>
      </c>
      <c r="AE332" s="89" t="n">
        <f aca="false">$F332*K332</f>
        <v>0</v>
      </c>
      <c r="AF332" s="89" t="n">
        <f aca="false">$F332*L332</f>
        <v>0</v>
      </c>
      <c r="AG332" s="89" t="n">
        <f aca="false">$F332*M332</f>
        <v>0</v>
      </c>
      <c r="AH332" s="89" t="n">
        <f aca="false">$F332*N332</f>
        <v>0</v>
      </c>
      <c r="AI332" s="89" t="n">
        <f aca="false">F332*O332</f>
        <v>0</v>
      </c>
      <c r="AJ332" s="93"/>
      <c r="AK332" s="89" t="n">
        <f aca="false">CHOOSE($G$3,AB332-AC332,AC332-AB332)</f>
        <v>0</v>
      </c>
      <c r="AL332" s="89" t="n">
        <f aca="false">CHOOSE($G$3,AE332-AF332,AF332-AE332)</f>
        <v>0</v>
      </c>
      <c r="AM332" s="89" t="n">
        <f aca="false">CHOOSE($G$3,AH332-AI332,AI332-AH332)</f>
        <v>0</v>
      </c>
      <c r="AN332" s="103" t="n">
        <f aca="false">SUM(AK332:AM332)</f>
        <v>0</v>
      </c>
      <c r="AP332" s="89" t="n">
        <f aca="false">CHOOSE($G$3,AA332-AB332,AB332-AA332)</f>
        <v>0</v>
      </c>
      <c r="AQ332" s="89" t="n">
        <f aca="false">CHOOSE($G$3,AD332-AE332,AE332-AD332)</f>
        <v>0</v>
      </c>
      <c r="AR332" s="89" t="n">
        <f aca="false">CHOOSE($G$3,AG332-AH332,AH332-AG332)</f>
        <v>0</v>
      </c>
      <c r="AS332" s="103" t="n">
        <f aca="false">AP332+AQ332+AR332</f>
        <v>0</v>
      </c>
      <c r="AT332" s="103"/>
      <c r="AU332" s="90" t="n">
        <f aca="false">AS332+AN332</f>
        <v>0</v>
      </c>
      <c r="AW332" s="90" t="n">
        <f aca="false">AI332+AF332+AC332</f>
        <v>0</v>
      </c>
      <c r="AX332" s="104"/>
    </row>
    <row r="333" customFormat="false" ht="12" hidden="false" customHeight="true" outlineLevel="0" collapsed="false">
      <c r="A333" s="94" t="n">
        <f aca="false">EDATE(A332,1)</f>
        <v>46661</v>
      </c>
      <c r="B333" s="95" t="n">
        <f aca="false">VLOOKUP(MONTH(A333),Volumes,3)</f>
        <v>10000</v>
      </c>
      <c r="C333" s="96"/>
      <c r="D333" s="97" t="n">
        <f aca="false">B333+C333</f>
        <v>10000</v>
      </c>
      <c r="E333" s="84" t="n">
        <f aca="false">IF(X333=0,0,IF(AND(X333=1,$H$3=1),D333*S333,IF($H$3=2,D333,"N/A")))</f>
        <v>0</v>
      </c>
      <c r="F333" s="84" t="n">
        <f aca="false">E333*W333</f>
        <v>0</v>
      </c>
      <c r="G333" s="32" t="n">
        <f aca="false">VLOOKUP($A333,Table,MATCH(G$4,Curves,0))</f>
        <v>4.0375</v>
      </c>
      <c r="H333" s="98" t="n">
        <f aca="false">G333</f>
        <v>4.0375</v>
      </c>
      <c r="I333" s="99" t="n">
        <f aca="false">H333</f>
        <v>4.0375</v>
      </c>
      <c r="J333" s="32" t="n">
        <f aca="false">VLOOKUP($A333,Table,MATCH(J$4,Curves,0))</f>
        <v>0</v>
      </c>
      <c r="K333" s="98" t="n">
        <f aca="false">J333</f>
        <v>0</v>
      </c>
      <c r="L333" s="99" t="n">
        <f aca="false">K333</f>
        <v>0</v>
      </c>
      <c r="M333" s="32" t="n">
        <f aca="false">VLOOKUP($A333,Table,MATCH(M$4,Curves,0))</f>
        <v>0</v>
      </c>
      <c r="N333" s="98" t="n">
        <f aca="false">VLOOKUP($A333,Table,MATCH(N$4,Curves,0))</f>
        <v>0.0225</v>
      </c>
      <c r="O333" s="99" t="n">
        <f aca="false">N333</f>
        <v>0.0225</v>
      </c>
      <c r="P333" s="100"/>
      <c r="Q333" s="99" t="n">
        <f aca="false">O333+L333+I333</f>
        <v>4.06</v>
      </c>
      <c r="R333" s="100"/>
      <c r="S333" s="35" t="n">
        <f aca="false">A334-A333</f>
        <v>31</v>
      </c>
      <c r="T333" s="101" t="n">
        <f aca="false">CHOOSE(F$3,A334+24,A333)</f>
        <v>46716</v>
      </c>
      <c r="U333" s="35" t="n">
        <f aca="false">T333-C$3</f>
        <v>9942</v>
      </c>
      <c r="V333" s="32" t="n">
        <f aca="false">VLOOKUP($A333,Table,MATCH(V$4,Curves,0))</f>
        <v>0.070859002456139</v>
      </c>
      <c r="W333" s="102" t="n">
        <f aca="false">1/(1+CHOOSE(F$3,(V334+($K$3/10000))/2,(V333+($K$3/10000))/2))^(2*U333/365.25)</f>
        <v>0.150261177393097</v>
      </c>
      <c r="X333" s="35" t="n">
        <f aca="false">IF(AND(mthbeg&lt;=A333,mthend&gt;=A333),1,0)</f>
        <v>0</v>
      </c>
      <c r="Y333" s="35" t="n">
        <f aca="false">S333*X333</f>
        <v>0</v>
      </c>
      <c r="AA333" s="89" t="n">
        <f aca="false">F333*G333</f>
        <v>0</v>
      </c>
      <c r="AB333" s="89" t="n">
        <f aca="false">$F333*H333</f>
        <v>0</v>
      </c>
      <c r="AC333" s="89" t="n">
        <f aca="false">$F333*I333</f>
        <v>0</v>
      </c>
      <c r="AD333" s="89" t="n">
        <f aca="false">$F333*J333</f>
        <v>0</v>
      </c>
      <c r="AE333" s="89" t="n">
        <f aca="false">$F333*K333</f>
        <v>0</v>
      </c>
      <c r="AF333" s="89" t="n">
        <f aca="false">$F333*L333</f>
        <v>0</v>
      </c>
      <c r="AG333" s="89" t="n">
        <f aca="false">$F333*M333</f>
        <v>0</v>
      </c>
      <c r="AH333" s="89" t="n">
        <f aca="false">$F333*N333</f>
        <v>0</v>
      </c>
      <c r="AI333" s="89" t="n">
        <f aca="false">F333*O333</f>
        <v>0</v>
      </c>
      <c r="AJ333" s="93"/>
      <c r="AK333" s="89" t="n">
        <f aca="false">CHOOSE($G$3,AB333-AC333,AC333-AB333)</f>
        <v>0</v>
      </c>
      <c r="AL333" s="89" t="n">
        <f aca="false">CHOOSE($G$3,AE333-AF333,AF333-AE333)</f>
        <v>0</v>
      </c>
      <c r="AM333" s="89" t="n">
        <f aca="false">CHOOSE($G$3,AH333-AI333,AI333-AH333)</f>
        <v>0</v>
      </c>
      <c r="AN333" s="103" t="n">
        <f aca="false">SUM(AK333:AM333)</f>
        <v>0</v>
      </c>
      <c r="AP333" s="89" t="n">
        <f aca="false">CHOOSE($G$3,AA333-AB333,AB333-AA333)</f>
        <v>0</v>
      </c>
      <c r="AQ333" s="89" t="n">
        <f aca="false">CHOOSE($G$3,AD333-AE333,AE333-AD333)</f>
        <v>0</v>
      </c>
      <c r="AR333" s="89" t="n">
        <f aca="false">CHOOSE($G$3,AG333-AH333,AH333-AG333)</f>
        <v>0</v>
      </c>
      <c r="AS333" s="103" t="n">
        <f aca="false">AP333+AQ333+AR333</f>
        <v>0</v>
      </c>
      <c r="AT333" s="103"/>
      <c r="AU333" s="90" t="n">
        <f aca="false">AS333+AN333</f>
        <v>0</v>
      </c>
      <c r="AW333" s="90" t="n">
        <f aca="false">AI333+AF333+AC333</f>
        <v>0</v>
      </c>
      <c r="AX333" s="104"/>
    </row>
    <row r="334" customFormat="false" ht="12" hidden="false" customHeight="true" outlineLevel="0" collapsed="false">
      <c r="A334" s="94" t="n">
        <f aca="false">EDATE(A333,1)</f>
        <v>46692</v>
      </c>
      <c r="B334" s="95" t="n">
        <f aca="false">VLOOKUP(MONTH(A334),Volumes,3)</f>
        <v>10000</v>
      </c>
      <c r="C334" s="96"/>
      <c r="D334" s="97" t="n">
        <f aca="false">B334+C334</f>
        <v>10000</v>
      </c>
      <c r="E334" s="84" t="n">
        <f aca="false">IF(X334=0,0,IF(AND(X334=1,$H$3=1),D334*S334,IF($H$3=2,D334,"N/A")))</f>
        <v>0</v>
      </c>
      <c r="F334" s="84" t="n">
        <f aca="false">E334*W334</f>
        <v>0</v>
      </c>
      <c r="G334" s="32" t="n">
        <f aca="false">VLOOKUP($A334,Table,MATCH(G$4,Curves,0))</f>
        <v>4.0375</v>
      </c>
      <c r="H334" s="98" t="n">
        <f aca="false">G334</f>
        <v>4.0375</v>
      </c>
      <c r="I334" s="99" t="n">
        <f aca="false">H334</f>
        <v>4.0375</v>
      </c>
      <c r="J334" s="32" t="n">
        <f aca="false">VLOOKUP($A334,Table,MATCH(J$4,Curves,0))</f>
        <v>0</v>
      </c>
      <c r="K334" s="98" t="n">
        <f aca="false">J334</f>
        <v>0</v>
      </c>
      <c r="L334" s="99" t="n">
        <f aca="false">K334</f>
        <v>0</v>
      </c>
      <c r="M334" s="32" t="n">
        <f aca="false">VLOOKUP($A334,Table,MATCH(M$4,Curves,0))</f>
        <v>0</v>
      </c>
      <c r="N334" s="98" t="n">
        <f aca="false">VLOOKUP($A334,Table,MATCH(N$4,Curves,0))</f>
        <v>0.0225</v>
      </c>
      <c r="O334" s="99" t="n">
        <f aca="false">N334</f>
        <v>0.0225</v>
      </c>
      <c r="P334" s="100"/>
      <c r="Q334" s="99" t="n">
        <f aca="false">O334+L334+I334</f>
        <v>4.06</v>
      </c>
      <c r="R334" s="100"/>
      <c r="S334" s="35" t="n">
        <f aca="false">A335-A334</f>
        <v>30</v>
      </c>
      <c r="T334" s="101" t="n">
        <f aca="false">CHOOSE(F$3,A335+24,A334)</f>
        <v>46746</v>
      </c>
      <c r="U334" s="35" t="n">
        <f aca="false">T334-C$3</f>
        <v>9972</v>
      </c>
      <c r="V334" s="32" t="n">
        <f aca="false">VLOOKUP($A334,Table,MATCH(V$4,Curves,0))</f>
        <v>0.070859002456139</v>
      </c>
      <c r="W334" s="102" t="n">
        <f aca="false">1/(1+CHOOSE(F$3,(V335+($K$3/10000))/2,(V334+($K$3/10000))/2))^(2*U334/365.25)</f>
        <v>0.149404239576891</v>
      </c>
      <c r="X334" s="35" t="n">
        <f aca="false">IF(AND(mthbeg&lt;=A334,mthend&gt;=A334),1,0)</f>
        <v>0</v>
      </c>
      <c r="Y334" s="35" t="n">
        <f aca="false">S334*X334</f>
        <v>0</v>
      </c>
      <c r="AA334" s="89" t="n">
        <f aca="false">F334*G334</f>
        <v>0</v>
      </c>
      <c r="AB334" s="89" t="n">
        <f aca="false">$F334*H334</f>
        <v>0</v>
      </c>
      <c r="AC334" s="89" t="n">
        <f aca="false">$F334*I334</f>
        <v>0</v>
      </c>
      <c r="AD334" s="89" t="n">
        <f aca="false">$F334*J334</f>
        <v>0</v>
      </c>
      <c r="AE334" s="89" t="n">
        <f aca="false">$F334*K334</f>
        <v>0</v>
      </c>
      <c r="AF334" s="89" t="n">
        <f aca="false">$F334*L334</f>
        <v>0</v>
      </c>
      <c r="AG334" s="89" t="n">
        <f aca="false">$F334*M334</f>
        <v>0</v>
      </c>
      <c r="AH334" s="89" t="n">
        <f aca="false">$F334*N334</f>
        <v>0</v>
      </c>
      <c r="AI334" s="89" t="n">
        <f aca="false">F334*O334</f>
        <v>0</v>
      </c>
      <c r="AJ334" s="93"/>
      <c r="AK334" s="89" t="n">
        <f aca="false">CHOOSE($G$3,AB334-AC334,AC334-AB334)</f>
        <v>0</v>
      </c>
      <c r="AL334" s="89" t="n">
        <f aca="false">CHOOSE($G$3,AE334-AF334,AF334-AE334)</f>
        <v>0</v>
      </c>
      <c r="AM334" s="89" t="n">
        <f aca="false">CHOOSE($G$3,AH334-AI334,AI334-AH334)</f>
        <v>0</v>
      </c>
      <c r="AN334" s="103" t="n">
        <f aca="false">SUM(AK334:AM334)</f>
        <v>0</v>
      </c>
      <c r="AP334" s="89" t="n">
        <f aca="false">CHOOSE($G$3,AA334-AB334,AB334-AA334)</f>
        <v>0</v>
      </c>
      <c r="AQ334" s="89" t="n">
        <f aca="false">CHOOSE($G$3,AD334-AE334,AE334-AD334)</f>
        <v>0</v>
      </c>
      <c r="AR334" s="89" t="n">
        <f aca="false">CHOOSE($G$3,AG334-AH334,AH334-AG334)</f>
        <v>0</v>
      </c>
      <c r="AS334" s="103" t="n">
        <f aca="false">AP334+AQ334+AR334</f>
        <v>0</v>
      </c>
      <c r="AT334" s="103"/>
      <c r="AU334" s="90" t="n">
        <f aca="false">AS334+AN334</f>
        <v>0</v>
      </c>
      <c r="AW334" s="90" t="n">
        <f aca="false">AI334+AF334+AC334</f>
        <v>0</v>
      </c>
      <c r="AX334" s="104"/>
    </row>
    <row r="335" customFormat="false" ht="12" hidden="false" customHeight="true" outlineLevel="0" collapsed="false">
      <c r="A335" s="94" t="n">
        <f aca="false">EDATE(A334,1)</f>
        <v>46722</v>
      </c>
      <c r="B335" s="95" t="n">
        <f aca="false">VLOOKUP(MONTH(A335),Volumes,3)</f>
        <v>10000</v>
      </c>
      <c r="C335" s="96"/>
      <c r="D335" s="97" t="n">
        <f aca="false">B335+C335</f>
        <v>10000</v>
      </c>
      <c r="E335" s="84" t="n">
        <f aca="false">IF(X335=0,0,IF(AND(X335=1,$H$3=1),D335*S335,IF($H$3=2,D335,"N/A")))</f>
        <v>0</v>
      </c>
      <c r="F335" s="84" t="n">
        <f aca="false">E335*W335</f>
        <v>0</v>
      </c>
      <c r="G335" s="32" t="n">
        <f aca="false">VLOOKUP($A335,Table,MATCH(G$4,Curves,0))</f>
        <v>4.0375</v>
      </c>
      <c r="H335" s="98" t="n">
        <f aca="false">G335</f>
        <v>4.0375</v>
      </c>
      <c r="I335" s="99" t="n">
        <f aca="false">H335</f>
        <v>4.0375</v>
      </c>
      <c r="J335" s="32" t="n">
        <f aca="false">VLOOKUP($A335,Table,MATCH(J$4,Curves,0))</f>
        <v>0</v>
      </c>
      <c r="K335" s="98" t="n">
        <f aca="false">J335</f>
        <v>0</v>
      </c>
      <c r="L335" s="99" t="n">
        <f aca="false">K335</f>
        <v>0</v>
      </c>
      <c r="M335" s="32" t="n">
        <f aca="false">VLOOKUP($A335,Table,MATCH(M$4,Curves,0))</f>
        <v>0</v>
      </c>
      <c r="N335" s="98" t="n">
        <f aca="false">VLOOKUP($A335,Table,MATCH(N$4,Curves,0))</f>
        <v>0.0225</v>
      </c>
      <c r="O335" s="99" t="n">
        <f aca="false">N335</f>
        <v>0.0225</v>
      </c>
      <c r="P335" s="100"/>
      <c r="Q335" s="99" t="n">
        <f aca="false">O335+L335+I335</f>
        <v>4.06</v>
      </c>
      <c r="R335" s="100"/>
      <c r="S335" s="35" t="n">
        <f aca="false">A336-A335</f>
        <v>31</v>
      </c>
      <c r="T335" s="101" t="n">
        <f aca="false">CHOOSE(F$3,A336+24,A335)</f>
        <v>46777</v>
      </c>
      <c r="U335" s="35" t="n">
        <f aca="false">T335-C$3</f>
        <v>10003</v>
      </c>
      <c r="V335" s="32" t="n">
        <f aca="false">VLOOKUP($A335,Table,MATCH(V$4,Curves,0))</f>
        <v>0.070859002456139</v>
      </c>
      <c r="W335" s="102" t="n">
        <f aca="false">1/(1+CHOOSE(F$3,(V336+($K$3/10000))/2,(V335+($K$3/10000))/2))^(2*U335/365.25)</f>
        <v>0.148523871018219</v>
      </c>
      <c r="X335" s="35" t="n">
        <f aca="false">IF(AND(mthbeg&lt;=A335,mthend&gt;=A335),1,0)</f>
        <v>0</v>
      </c>
      <c r="Y335" s="35" t="n">
        <f aca="false">S335*X335</f>
        <v>0</v>
      </c>
      <c r="AA335" s="89" t="n">
        <f aca="false">F335*G335</f>
        <v>0</v>
      </c>
      <c r="AB335" s="89" t="n">
        <f aca="false">$F335*H335</f>
        <v>0</v>
      </c>
      <c r="AC335" s="89" t="n">
        <f aca="false">$F335*I335</f>
        <v>0</v>
      </c>
      <c r="AD335" s="89" t="n">
        <f aca="false">$F335*J335</f>
        <v>0</v>
      </c>
      <c r="AE335" s="89" t="n">
        <f aca="false">$F335*K335</f>
        <v>0</v>
      </c>
      <c r="AF335" s="89" t="n">
        <f aca="false">$F335*L335</f>
        <v>0</v>
      </c>
      <c r="AG335" s="89" t="n">
        <f aca="false">$F335*M335</f>
        <v>0</v>
      </c>
      <c r="AH335" s="89" t="n">
        <f aca="false">$F335*N335</f>
        <v>0</v>
      </c>
      <c r="AI335" s="89" t="n">
        <f aca="false">F335*O335</f>
        <v>0</v>
      </c>
      <c r="AJ335" s="93"/>
      <c r="AK335" s="89" t="n">
        <f aca="false">CHOOSE($G$3,AB335-AC335,AC335-AB335)</f>
        <v>0</v>
      </c>
      <c r="AL335" s="89" t="n">
        <f aca="false">CHOOSE($G$3,AE335-AF335,AF335-AE335)</f>
        <v>0</v>
      </c>
      <c r="AM335" s="89" t="n">
        <f aca="false">CHOOSE($G$3,AH335-AI335,AI335-AH335)</f>
        <v>0</v>
      </c>
      <c r="AN335" s="103" t="n">
        <f aca="false">SUM(AK335:AM335)</f>
        <v>0</v>
      </c>
      <c r="AP335" s="89" t="n">
        <f aca="false">CHOOSE($G$3,AA335-AB335,AB335-AA335)</f>
        <v>0</v>
      </c>
      <c r="AQ335" s="89" t="n">
        <f aca="false">CHOOSE($G$3,AD335-AE335,AE335-AD335)</f>
        <v>0</v>
      </c>
      <c r="AR335" s="89" t="n">
        <f aca="false">CHOOSE($G$3,AG335-AH335,AH335-AG335)</f>
        <v>0</v>
      </c>
      <c r="AS335" s="103" t="n">
        <f aca="false">AP335+AQ335+AR335</f>
        <v>0</v>
      </c>
      <c r="AT335" s="103"/>
      <c r="AU335" s="90" t="n">
        <f aca="false">AS335+AN335</f>
        <v>0</v>
      </c>
      <c r="AW335" s="90" t="n">
        <f aca="false">AI335+AF335+AC335</f>
        <v>0</v>
      </c>
      <c r="AX335" s="104"/>
    </row>
    <row r="336" customFormat="false" ht="12" hidden="false" customHeight="true" outlineLevel="0" collapsed="false">
      <c r="A336" s="94" t="n">
        <f aca="false">EDATE(A335,1)</f>
        <v>46753</v>
      </c>
      <c r="B336" s="95" t="n">
        <f aca="false">VLOOKUP(MONTH(A336),Volumes,3)</f>
        <v>10000</v>
      </c>
      <c r="C336" s="96"/>
      <c r="D336" s="97" t="n">
        <f aca="false">B336+C336</f>
        <v>10000</v>
      </c>
      <c r="E336" s="84" t="n">
        <f aca="false">IF(X336=0,0,IF(AND(X336=1,$H$3=1),D336*S336,IF($H$3=2,D336,"N/A")))</f>
        <v>0</v>
      </c>
      <c r="F336" s="84" t="n">
        <f aca="false">E336*W336</f>
        <v>0</v>
      </c>
      <c r="G336" s="32" t="n">
        <f aca="false">VLOOKUP($A336,Table,MATCH(G$4,Curves,0))</f>
        <v>4.0375</v>
      </c>
      <c r="H336" s="98" t="n">
        <f aca="false">G336</f>
        <v>4.0375</v>
      </c>
      <c r="I336" s="99" t="n">
        <f aca="false">H336</f>
        <v>4.0375</v>
      </c>
      <c r="J336" s="32" t="n">
        <f aca="false">VLOOKUP($A336,Table,MATCH(J$4,Curves,0))</f>
        <v>0</v>
      </c>
      <c r="K336" s="98" t="n">
        <f aca="false">J336</f>
        <v>0</v>
      </c>
      <c r="L336" s="99" t="n">
        <f aca="false">K336</f>
        <v>0</v>
      </c>
      <c r="M336" s="32" t="n">
        <f aca="false">VLOOKUP($A336,Table,MATCH(M$4,Curves,0))</f>
        <v>0</v>
      </c>
      <c r="N336" s="98" t="n">
        <f aca="false">VLOOKUP($A336,Table,MATCH(N$4,Curves,0))</f>
        <v>0.0225</v>
      </c>
      <c r="O336" s="99" t="n">
        <f aca="false">N336</f>
        <v>0.0225</v>
      </c>
      <c r="P336" s="100"/>
      <c r="Q336" s="99" t="n">
        <f aca="false">O336+L336+I336</f>
        <v>4.06</v>
      </c>
      <c r="R336" s="100"/>
      <c r="S336" s="35" t="n">
        <f aca="false">A337-A336</f>
        <v>31</v>
      </c>
      <c r="T336" s="101" t="n">
        <f aca="false">CHOOSE(F$3,A337+24,A336)</f>
        <v>46808</v>
      </c>
      <c r="U336" s="35" t="n">
        <f aca="false">T336-C$3</f>
        <v>10034</v>
      </c>
      <c r="V336" s="32" t="n">
        <f aca="false">VLOOKUP($A336,Table,MATCH(V$4,Curves,0))</f>
        <v>0.070859002456139</v>
      </c>
      <c r="W336" s="102" t="n">
        <f aca="false">1/(1+CHOOSE(F$3,(V337+($K$3/10000))/2,(V336+($K$3/10000))/2))^(2*U336/365.25)</f>
        <v>0.147648690055303</v>
      </c>
      <c r="X336" s="35" t="n">
        <f aca="false">IF(AND(mthbeg&lt;=A336,mthend&gt;=A336),1,0)</f>
        <v>0</v>
      </c>
      <c r="Y336" s="35" t="n">
        <f aca="false">S336*X336</f>
        <v>0</v>
      </c>
      <c r="AA336" s="89" t="n">
        <f aca="false">F336*G336</f>
        <v>0</v>
      </c>
      <c r="AB336" s="89" t="n">
        <f aca="false">$F336*H336</f>
        <v>0</v>
      </c>
      <c r="AC336" s="89" t="n">
        <f aca="false">$F336*I336</f>
        <v>0</v>
      </c>
      <c r="AD336" s="89" t="n">
        <f aca="false">$F336*J336</f>
        <v>0</v>
      </c>
      <c r="AE336" s="89" t="n">
        <f aca="false">$F336*K336</f>
        <v>0</v>
      </c>
      <c r="AF336" s="89" t="n">
        <f aca="false">$F336*L336</f>
        <v>0</v>
      </c>
      <c r="AG336" s="89" t="n">
        <f aca="false">$F336*M336</f>
        <v>0</v>
      </c>
      <c r="AH336" s="89" t="n">
        <f aca="false">$F336*N336</f>
        <v>0</v>
      </c>
      <c r="AI336" s="89" t="n">
        <f aca="false">F336*O336</f>
        <v>0</v>
      </c>
      <c r="AJ336" s="93"/>
      <c r="AK336" s="89" t="n">
        <f aca="false">CHOOSE($G$3,AB336-AC336,AC336-AB336)</f>
        <v>0</v>
      </c>
      <c r="AL336" s="89" t="n">
        <f aca="false">CHOOSE($G$3,AE336-AF336,AF336-AE336)</f>
        <v>0</v>
      </c>
      <c r="AM336" s="89" t="n">
        <f aca="false">CHOOSE($G$3,AH336-AI336,AI336-AH336)</f>
        <v>0</v>
      </c>
      <c r="AN336" s="103" t="n">
        <f aca="false">SUM(AK336:AM336)</f>
        <v>0</v>
      </c>
      <c r="AP336" s="89" t="n">
        <f aca="false">CHOOSE($G$3,AA336-AB336,AB336-AA336)</f>
        <v>0</v>
      </c>
      <c r="AQ336" s="89" t="n">
        <f aca="false">CHOOSE($G$3,AD336-AE336,AE336-AD336)</f>
        <v>0</v>
      </c>
      <c r="AR336" s="89" t="n">
        <f aca="false">CHOOSE($G$3,AG336-AH336,AH336-AG336)</f>
        <v>0</v>
      </c>
      <c r="AS336" s="103" t="n">
        <f aca="false">AP336+AQ336+AR336</f>
        <v>0</v>
      </c>
      <c r="AT336" s="103"/>
      <c r="AU336" s="90" t="n">
        <f aca="false">AS336+AN336</f>
        <v>0</v>
      </c>
      <c r="AW336" s="90" t="n">
        <f aca="false">AI336+AF336+AC336</f>
        <v>0</v>
      </c>
      <c r="AX336" s="104"/>
    </row>
    <row r="337" customFormat="false" ht="12" hidden="false" customHeight="true" outlineLevel="0" collapsed="false">
      <c r="A337" s="94" t="n">
        <f aca="false">EDATE(A336,1)</f>
        <v>46784</v>
      </c>
      <c r="B337" s="95" t="n">
        <f aca="false">VLOOKUP(MONTH(A337),Volumes,3)</f>
        <v>10000</v>
      </c>
      <c r="C337" s="96"/>
      <c r="D337" s="97" t="n">
        <f aca="false">B337+C337</f>
        <v>10000</v>
      </c>
      <c r="E337" s="84" t="n">
        <f aca="false">IF(X337=0,0,IF(AND(X337=1,$H$3=1),D337*S337,IF($H$3=2,D337,"N/A")))</f>
        <v>0</v>
      </c>
      <c r="F337" s="84" t="n">
        <f aca="false">E337*W337</f>
        <v>0</v>
      </c>
      <c r="G337" s="32" t="n">
        <f aca="false">VLOOKUP($A337,Table,MATCH(G$4,Curves,0))</f>
        <v>4.0375</v>
      </c>
      <c r="H337" s="98" t="n">
        <f aca="false">G337</f>
        <v>4.0375</v>
      </c>
      <c r="I337" s="99" t="n">
        <f aca="false">H337</f>
        <v>4.0375</v>
      </c>
      <c r="J337" s="32" t="n">
        <f aca="false">VLOOKUP($A337,Table,MATCH(J$4,Curves,0))</f>
        <v>0</v>
      </c>
      <c r="K337" s="98" t="n">
        <f aca="false">J337</f>
        <v>0</v>
      </c>
      <c r="L337" s="99" t="n">
        <f aca="false">K337</f>
        <v>0</v>
      </c>
      <c r="M337" s="32" t="n">
        <f aca="false">VLOOKUP($A337,Table,MATCH(M$4,Curves,0))</f>
        <v>0</v>
      </c>
      <c r="N337" s="98" t="n">
        <f aca="false">VLOOKUP($A337,Table,MATCH(N$4,Curves,0))</f>
        <v>0.0225</v>
      </c>
      <c r="O337" s="99" t="n">
        <f aca="false">N337</f>
        <v>0.0225</v>
      </c>
      <c r="P337" s="100"/>
      <c r="Q337" s="99" t="n">
        <f aca="false">O337+L337+I337</f>
        <v>4.06</v>
      </c>
      <c r="R337" s="100"/>
      <c r="S337" s="35" t="n">
        <f aca="false">A338-A337</f>
        <v>29</v>
      </c>
      <c r="T337" s="101" t="n">
        <f aca="false">CHOOSE(F$3,A338+24,A337)</f>
        <v>46837</v>
      </c>
      <c r="U337" s="35" t="n">
        <f aca="false">T337-C$3</f>
        <v>10063</v>
      </c>
      <c r="V337" s="32" t="n">
        <f aca="false">VLOOKUP($A337,Table,MATCH(V$4,Curves,0))</f>
        <v>0.070859002456139</v>
      </c>
      <c r="W337" s="102" t="n">
        <f aca="false">1/(1+CHOOSE(F$3,(V338+($K$3/10000))/2,(V337+($K$3/10000))/2))^(2*U337/365.25)</f>
        <v>0.146834641666005</v>
      </c>
      <c r="X337" s="35" t="n">
        <f aca="false">IF(AND(mthbeg&lt;=A337,mthend&gt;=A337),1,0)</f>
        <v>0</v>
      </c>
      <c r="Y337" s="35" t="n">
        <f aca="false">S337*X337</f>
        <v>0</v>
      </c>
      <c r="AA337" s="89" t="n">
        <f aca="false">F337*G337</f>
        <v>0</v>
      </c>
      <c r="AB337" s="89" t="n">
        <f aca="false">$F337*H337</f>
        <v>0</v>
      </c>
      <c r="AC337" s="89" t="n">
        <f aca="false">$F337*I337</f>
        <v>0</v>
      </c>
      <c r="AD337" s="89" t="n">
        <f aca="false">$F337*J337</f>
        <v>0</v>
      </c>
      <c r="AE337" s="89" t="n">
        <f aca="false">$F337*K337</f>
        <v>0</v>
      </c>
      <c r="AF337" s="89" t="n">
        <f aca="false">$F337*L337</f>
        <v>0</v>
      </c>
      <c r="AG337" s="89" t="n">
        <f aca="false">$F337*M337</f>
        <v>0</v>
      </c>
      <c r="AH337" s="89" t="n">
        <f aca="false">$F337*N337</f>
        <v>0</v>
      </c>
      <c r="AI337" s="89" t="n">
        <f aca="false">F337*O337</f>
        <v>0</v>
      </c>
      <c r="AJ337" s="93"/>
      <c r="AK337" s="89" t="n">
        <f aca="false">CHOOSE($G$3,AB337-AC337,AC337-AB337)</f>
        <v>0</v>
      </c>
      <c r="AL337" s="89" t="n">
        <f aca="false">CHOOSE($G$3,AE337-AF337,AF337-AE337)</f>
        <v>0</v>
      </c>
      <c r="AM337" s="89" t="n">
        <f aca="false">CHOOSE($G$3,AH337-AI337,AI337-AH337)</f>
        <v>0</v>
      </c>
      <c r="AN337" s="103" t="n">
        <f aca="false">SUM(AK337:AM337)</f>
        <v>0</v>
      </c>
      <c r="AP337" s="89" t="n">
        <f aca="false">CHOOSE($G$3,AA337-AB337,AB337-AA337)</f>
        <v>0</v>
      </c>
      <c r="AQ337" s="89" t="n">
        <f aca="false">CHOOSE($G$3,AD337-AE337,AE337-AD337)</f>
        <v>0</v>
      </c>
      <c r="AR337" s="89" t="n">
        <f aca="false">CHOOSE($G$3,AG337-AH337,AH337-AG337)</f>
        <v>0</v>
      </c>
      <c r="AS337" s="103" t="n">
        <f aca="false">AP337+AQ337+AR337</f>
        <v>0</v>
      </c>
      <c r="AT337" s="103"/>
      <c r="AU337" s="90" t="n">
        <f aca="false">AS337+AN337</f>
        <v>0</v>
      </c>
      <c r="AW337" s="90" t="n">
        <f aca="false">AI337+AF337+AC337</f>
        <v>0</v>
      </c>
      <c r="AX337" s="104"/>
    </row>
    <row r="338" customFormat="false" ht="12" hidden="false" customHeight="true" outlineLevel="0" collapsed="false">
      <c r="A338" s="94" t="n">
        <f aca="false">EDATE(A337,1)</f>
        <v>46813</v>
      </c>
      <c r="B338" s="95" t="n">
        <f aca="false">VLOOKUP(MONTH(A338),Volumes,3)</f>
        <v>10000</v>
      </c>
      <c r="C338" s="96"/>
      <c r="D338" s="97" t="n">
        <f aca="false">B338+C338</f>
        <v>10000</v>
      </c>
      <c r="E338" s="84" t="n">
        <f aca="false">IF(X338=0,0,IF(AND(X338=1,$H$3=1),D338*S338,IF($H$3=2,D338,"N/A")))</f>
        <v>0</v>
      </c>
      <c r="F338" s="84" t="n">
        <f aca="false">E338*W338</f>
        <v>0</v>
      </c>
      <c r="G338" s="32" t="n">
        <f aca="false">VLOOKUP($A338,Table,MATCH(G$4,Curves,0))</f>
        <v>4.0375</v>
      </c>
      <c r="H338" s="98" t="n">
        <f aca="false">G338</f>
        <v>4.0375</v>
      </c>
      <c r="I338" s="99" t="n">
        <f aca="false">H338</f>
        <v>4.0375</v>
      </c>
      <c r="J338" s="32" t="n">
        <f aca="false">VLOOKUP($A338,Table,MATCH(J$4,Curves,0))</f>
        <v>0</v>
      </c>
      <c r="K338" s="98" t="n">
        <f aca="false">J338</f>
        <v>0</v>
      </c>
      <c r="L338" s="99" t="n">
        <f aca="false">K338</f>
        <v>0</v>
      </c>
      <c r="M338" s="32" t="n">
        <f aca="false">VLOOKUP($A338,Table,MATCH(M$4,Curves,0))</f>
        <v>0</v>
      </c>
      <c r="N338" s="98" t="n">
        <f aca="false">VLOOKUP($A338,Table,MATCH(N$4,Curves,0))</f>
        <v>0.0225</v>
      </c>
      <c r="O338" s="99" t="n">
        <f aca="false">N338</f>
        <v>0.0225</v>
      </c>
      <c r="P338" s="100"/>
      <c r="Q338" s="99" t="n">
        <f aca="false">O338+L338+I338</f>
        <v>4.06</v>
      </c>
      <c r="R338" s="100"/>
      <c r="S338" s="35" t="n">
        <f aca="false">A339-A338</f>
        <v>31</v>
      </c>
      <c r="T338" s="101" t="n">
        <f aca="false">CHOOSE(F$3,A339+24,A338)</f>
        <v>46868</v>
      </c>
      <c r="U338" s="35" t="n">
        <f aca="false">T338-C$3</f>
        <v>10094</v>
      </c>
      <c r="V338" s="32" t="n">
        <f aca="false">VLOOKUP($A338,Table,MATCH(V$4,Curves,0))</f>
        <v>0.070859002456139</v>
      </c>
      <c r="W338" s="102" t="n">
        <f aca="false">1/(1+CHOOSE(F$3,(V339+($K$3/10000))/2,(V338+($K$3/10000))/2))^(2*U338/365.25)</f>
        <v>0.145969414533143</v>
      </c>
      <c r="X338" s="35" t="n">
        <f aca="false">IF(AND(mthbeg&lt;=A338,mthend&gt;=A338),1,0)</f>
        <v>0</v>
      </c>
      <c r="Y338" s="35" t="n">
        <f aca="false">S338*X338</f>
        <v>0</v>
      </c>
      <c r="AA338" s="89" t="n">
        <f aca="false">F338*G338</f>
        <v>0</v>
      </c>
      <c r="AB338" s="89" t="n">
        <f aca="false">$F338*H338</f>
        <v>0</v>
      </c>
      <c r="AC338" s="89" t="n">
        <f aca="false">$F338*I338</f>
        <v>0</v>
      </c>
      <c r="AD338" s="89" t="n">
        <f aca="false">$F338*J338</f>
        <v>0</v>
      </c>
      <c r="AE338" s="89" t="n">
        <f aca="false">$F338*K338</f>
        <v>0</v>
      </c>
      <c r="AF338" s="89" t="n">
        <f aca="false">$F338*L338</f>
        <v>0</v>
      </c>
      <c r="AG338" s="89" t="n">
        <f aca="false">$F338*M338</f>
        <v>0</v>
      </c>
      <c r="AH338" s="89" t="n">
        <f aca="false">$F338*N338</f>
        <v>0</v>
      </c>
      <c r="AI338" s="89" t="n">
        <f aca="false">F338*O338</f>
        <v>0</v>
      </c>
      <c r="AJ338" s="93"/>
      <c r="AK338" s="89" t="n">
        <f aca="false">CHOOSE($G$3,AB338-AC338,AC338-AB338)</f>
        <v>0</v>
      </c>
      <c r="AL338" s="89" t="n">
        <f aca="false">CHOOSE($G$3,AE338-AF338,AF338-AE338)</f>
        <v>0</v>
      </c>
      <c r="AM338" s="89" t="n">
        <f aca="false">CHOOSE($G$3,AH338-AI338,AI338-AH338)</f>
        <v>0</v>
      </c>
      <c r="AN338" s="103" t="n">
        <f aca="false">SUM(AK338:AM338)</f>
        <v>0</v>
      </c>
      <c r="AP338" s="89" t="n">
        <f aca="false">CHOOSE($G$3,AA338-AB338,AB338-AA338)</f>
        <v>0</v>
      </c>
      <c r="AQ338" s="89" t="n">
        <f aca="false">CHOOSE($G$3,AD338-AE338,AE338-AD338)</f>
        <v>0</v>
      </c>
      <c r="AR338" s="89" t="n">
        <f aca="false">CHOOSE($G$3,AG338-AH338,AH338-AG338)</f>
        <v>0</v>
      </c>
      <c r="AS338" s="103" t="n">
        <f aca="false">AP338+AQ338+AR338</f>
        <v>0</v>
      </c>
      <c r="AT338" s="103"/>
      <c r="AU338" s="90" t="n">
        <f aca="false">AS338+AN338</f>
        <v>0</v>
      </c>
      <c r="AW338" s="90" t="n">
        <f aca="false">AI338+AF338+AC338</f>
        <v>0</v>
      </c>
      <c r="AX338" s="104"/>
    </row>
    <row r="339" customFormat="false" ht="12" hidden="false" customHeight="true" outlineLevel="0" collapsed="false">
      <c r="A339" s="94" t="n">
        <f aca="false">EDATE(A338,1)</f>
        <v>46844</v>
      </c>
      <c r="B339" s="95" t="n">
        <f aca="false">VLOOKUP(MONTH(A339),Volumes,3)</f>
        <v>10000</v>
      </c>
      <c r="C339" s="96"/>
      <c r="D339" s="97" t="n">
        <f aca="false">B339+C339</f>
        <v>10000</v>
      </c>
      <c r="E339" s="84" t="n">
        <f aca="false">IF(X339=0,0,IF(AND(X339=1,$H$3=1),D339*S339,IF($H$3=2,D339,"N/A")))</f>
        <v>0</v>
      </c>
      <c r="F339" s="84" t="n">
        <f aca="false">E339*W339</f>
        <v>0</v>
      </c>
      <c r="G339" s="32" t="n">
        <f aca="false">VLOOKUP($A339,Table,MATCH(G$4,Curves,0))</f>
        <v>4.0375</v>
      </c>
      <c r="H339" s="98" t="n">
        <f aca="false">G339</f>
        <v>4.0375</v>
      </c>
      <c r="I339" s="99" t="n">
        <f aca="false">H339</f>
        <v>4.0375</v>
      </c>
      <c r="J339" s="32" t="n">
        <f aca="false">VLOOKUP($A339,Table,MATCH(J$4,Curves,0))</f>
        <v>0</v>
      </c>
      <c r="K339" s="98" t="n">
        <f aca="false">J339</f>
        <v>0</v>
      </c>
      <c r="L339" s="99" t="n">
        <f aca="false">K339</f>
        <v>0</v>
      </c>
      <c r="M339" s="32" t="n">
        <f aca="false">VLOOKUP($A339,Table,MATCH(M$4,Curves,0))</f>
        <v>0</v>
      </c>
      <c r="N339" s="98" t="n">
        <f aca="false">VLOOKUP($A339,Table,MATCH(N$4,Curves,0))</f>
        <v>0.0225</v>
      </c>
      <c r="O339" s="99" t="n">
        <f aca="false">N339</f>
        <v>0.0225</v>
      </c>
      <c r="P339" s="100"/>
      <c r="Q339" s="99" t="n">
        <f aca="false">O339+L339+I339</f>
        <v>4.06</v>
      </c>
      <c r="R339" s="100"/>
      <c r="S339" s="35" t="n">
        <f aca="false">A340-A339</f>
        <v>30</v>
      </c>
      <c r="T339" s="101" t="n">
        <f aca="false">CHOOSE(F$3,A340+24,A339)</f>
        <v>46898</v>
      </c>
      <c r="U339" s="35" t="n">
        <f aca="false">T339-C$3</f>
        <v>10124</v>
      </c>
      <c r="V339" s="32" t="n">
        <f aca="false">VLOOKUP($A339,Table,MATCH(V$4,Curves,0))</f>
        <v>0.070859002456139</v>
      </c>
      <c r="W339" s="102" t="n">
        <f aca="false">1/(1+CHOOSE(F$3,(V340+($K$3/10000))/2,(V339+($K$3/10000))/2))^(2*U339/365.25)</f>
        <v>0.145136952592587</v>
      </c>
      <c r="X339" s="35" t="n">
        <f aca="false">IF(AND(mthbeg&lt;=A339,mthend&gt;=A339),1,0)</f>
        <v>0</v>
      </c>
      <c r="Y339" s="35" t="n">
        <f aca="false">S339*X339</f>
        <v>0</v>
      </c>
      <c r="AA339" s="89" t="n">
        <f aca="false">F339*G339</f>
        <v>0</v>
      </c>
      <c r="AB339" s="89" t="n">
        <f aca="false">$F339*H339</f>
        <v>0</v>
      </c>
      <c r="AC339" s="89" t="n">
        <f aca="false">$F339*I339</f>
        <v>0</v>
      </c>
      <c r="AD339" s="89" t="n">
        <f aca="false">$F339*J339</f>
        <v>0</v>
      </c>
      <c r="AE339" s="89" t="n">
        <f aca="false">$F339*K339</f>
        <v>0</v>
      </c>
      <c r="AF339" s="89" t="n">
        <f aca="false">$F339*L339</f>
        <v>0</v>
      </c>
      <c r="AG339" s="89" t="n">
        <f aca="false">$F339*M339</f>
        <v>0</v>
      </c>
      <c r="AH339" s="89" t="n">
        <f aca="false">$F339*N339</f>
        <v>0</v>
      </c>
      <c r="AI339" s="89" t="n">
        <f aca="false">F339*O339</f>
        <v>0</v>
      </c>
      <c r="AJ339" s="93"/>
      <c r="AK339" s="89" t="n">
        <f aca="false">CHOOSE($G$3,AB339-AC339,AC339-AB339)</f>
        <v>0</v>
      </c>
      <c r="AL339" s="89" t="n">
        <f aca="false">CHOOSE($G$3,AE339-AF339,AF339-AE339)</f>
        <v>0</v>
      </c>
      <c r="AM339" s="89" t="n">
        <f aca="false">CHOOSE($G$3,AH339-AI339,AI339-AH339)</f>
        <v>0</v>
      </c>
      <c r="AN339" s="103" t="n">
        <f aca="false">SUM(AK339:AM339)</f>
        <v>0</v>
      </c>
      <c r="AP339" s="89" t="n">
        <f aca="false">CHOOSE($G$3,AA339-AB339,AB339-AA339)</f>
        <v>0</v>
      </c>
      <c r="AQ339" s="89" t="n">
        <f aca="false">CHOOSE($G$3,AD339-AE339,AE339-AD339)</f>
        <v>0</v>
      </c>
      <c r="AR339" s="89" t="n">
        <f aca="false">CHOOSE($G$3,AG339-AH339,AH339-AG339)</f>
        <v>0</v>
      </c>
      <c r="AS339" s="103" t="n">
        <f aca="false">AP339+AQ339+AR339</f>
        <v>0</v>
      </c>
      <c r="AT339" s="103"/>
      <c r="AU339" s="90" t="n">
        <f aca="false">AS339+AN339</f>
        <v>0</v>
      </c>
      <c r="AW339" s="90" t="n">
        <f aca="false">AI339+AF339+AC339</f>
        <v>0</v>
      </c>
      <c r="AX339" s="104"/>
    </row>
    <row r="340" customFormat="false" ht="12" hidden="false" customHeight="true" outlineLevel="0" collapsed="false">
      <c r="A340" s="94" t="n">
        <f aca="false">EDATE(A339,1)</f>
        <v>46874</v>
      </c>
      <c r="B340" s="95" t="n">
        <f aca="false">VLOOKUP(MONTH(A340),Volumes,3)</f>
        <v>10000</v>
      </c>
      <c r="C340" s="96"/>
      <c r="D340" s="97" t="n">
        <f aca="false">B340+C340</f>
        <v>10000</v>
      </c>
      <c r="E340" s="84" t="n">
        <f aca="false">IF(X340=0,0,IF(AND(X340=1,$H$3=1),D340*S340,IF($H$3=2,D340,"N/A")))</f>
        <v>0</v>
      </c>
      <c r="F340" s="84" t="n">
        <f aca="false">E340*W340</f>
        <v>0</v>
      </c>
      <c r="G340" s="32" t="n">
        <f aca="false">VLOOKUP($A340,Table,MATCH(G$4,Curves,0))</f>
        <v>4.0375</v>
      </c>
      <c r="H340" s="98" t="n">
        <f aca="false">G340</f>
        <v>4.0375</v>
      </c>
      <c r="I340" s="99" t="n">
        <f aca="false">H340</f>
        <v>4.0375</v>
      </c>
      <c r="J340" s="32" t="n">
        <f aca="false">VLOOKUP($A340,Table,MATCH(J$4,Curves,0))</f>
        <v>0</v>
      </c>
      <c r="K340" s="98" t="n">
        <f aca="false">J340</f>
        <v>0</v>
      </c>
      <c r="L340" s="99" t="n">
        <f aca="false">K340</f>
        <v>0</v>
      </c>
      <c r="M340" s="32" t="n">
        <f aca="false">VLOOKUP($A340,Table,MATCH(M$4,Curves,0))</f>
        <v>0</v>
      </c>
      <c r="N340" s="98" t="n">
        <f aca="false">VLOOKUP($A340,Table,MATCH(N$4,Curves,0))</f>
        <v>0.0225</v>
      </c>
      <c r="O340" s="99" t="n">
        <f aca="false">N340</f>
        <v>0.0225</v>
      </c>
      <c r="P340" s="100"/>
      <c r="Q340" s="99" t="n">
        <f aca="false">O340+L340+I340</f>
        <v>4.06</v>
      </c>
      <c r="R340" s="100"/>
      <c r="S340" s="35" t="n">
        <f aca="false">A341-A340</f>
        <v>31</v>
      </c>
      <c r="T340" s="101" t="n">
        <f aca="false">CHOOSE(F$3,A341+24,A340)</f>
        <v>46929</v>
      </c>
      <c r="U340" s="35" t="n">
        <f aca="false">T340-C$3</f>
        <v>10155</v>
      </c>
      <c r="V340" s="32" t="n">
        <f aca="false">VLOOKUP($A340,Table,MATCH(V$4,Curves,0))</f>
        <v>0.070859002456139</v>
      </c>
      <c r="W340" s="102" t="n">
        <f aca="false">1/(1+CHOOSE(F$3,(V341+($K$3/10000))/2,(V340+($K$3/10000))/2))^(2*U340/365.25)</f>
        <v>0.144281729138916</v>
      </c>
      <c r="X340" s="35" t="n">
        <f aca="false">IF(AND(mthbeg&lt;=A340,mthend&gt;=A340),1,0)</f>
        <v>0</v>
      </c>
      <c r="Y340" s="35" t="n">
        <f aca="false">S340*X340</f>
        <v>0</v>
      </c>
      <c r="AA340" s="89" t="n">
        <f aca="false">F340*G340</f>
        <v>0</v>
      </c>
      <c r="AB340" s="89" t="n">
        <f aca="false">$F340*H340</f>
        <v>0</v>
      </c>
      <c r="AC340" s="89" t="n">
        <f aca="false">$F340*I340</f>
        <v>0</v>
      </c>
      <c r="AD340" s="89" t="n">
        <f aca="false">$F340*J340</f>
        <v>0</v>
      </c>
      <c r="AE340" s="89" t="n">
        <f aca="false">$F340*K340</f>
        <v>0</v>
      </c>
      <c r="AF340" s="89" t="n">
        <f aca="false">$F340*L340</f>
        <v>0</v>
      </c>
      <c r="AG340" s="89" t="n">
        <f aca="false">$F340*M340</f>
        <v>0</v>
      </c>
      <c r="AH340" s="89" t="n">
        <f aca="false">$F340*N340</f>
        <v>0</v>
      </c>
      <c r="AI340" s="89" t="n">
        <f aca="false">F340*O340</f>
        <v>0</v>
      </c>
      <c r="AJ340" s="93"/>
      <c r="AK340" s="89" t="n">
        <f aca="false">CHOOSE($G$3,AB340-AC340,AC340-AB340)</f>
        <v>0</v>
      </c>
      <c r="AL340" s="89" t="n">
        <f aca="false">CHOOSE($G$3,AE340-AF340,AF340-AE340)</f>
        <v>0</v>
      </c>
      <c r="AM340" s="89" t="n">
        <f aca="false">CHOOSE($G$3,AH340-AI340,AI340-AH340)</f>
        <v>0</v>
      </c>
      <c r="AN340" s="103" t="n">
        <f aca="false">SUM(AK340:AM340)</f>
        <v>0</v>
      </c>
      <c r="AP340" s="89" t="n">
        <f aca="false">CHOOSE($G$3,AA340-AB340,AB340-AA340)</f>
        <v>0</v>
      </c>
      <c r="AQ340" s="89" t="n">
        <f aca="false">CHOOSE($G$3,AD340-AE340,AE340-AD340)</f>
        <v>0</v>
      </c>
      <c r="AR340" s="89" t="n">
        <f aca="false">CHOOSE($G$3,AG340-AH340,AH340-AG340)</f>
        <v>0</v>
      </c>
      <c r="AS340" s="103" t="n">
        <f aca="false">AP340+AQ340+AR340</f>
        <v>0</v>
      </c>
      <c r="AT340" s="103"/>
      <c r="AU340" s="90" t="n">
        <f aca="false">AS340+AN340</f>
        <v>0</v>
      </c>
      <c r="AW340" s="90" t="n">
        <f aca="false">AI340+AF340+AC340</f>
        <v>0</v>
      </c>
      <c r="AX340" s="104"/>
    </row>
    <row r="341" customFormat="false" ht="12" hidden="false" customHeight="true" outlineLevel="0" collapsed="false">
      <c r="A341" s="94" t="n">
        <f aca="false">EDATE(A340,1)</f>
        <v>46905</v>
      </c>
      <c r="B341" s="95" t="n">
        <f aca="false">VLOOKUP(MONTH(A341),Volumes,3)</f>
        <v>10000</v>
      </c>
      <c r="C341" s="96"/>
      <c r="D341" s="97" t="n">
        <f aca="false">B341+C341</f>
        <v>10000</v>
      </c>
      <c r="E341" s="84" t="n">
        <f aca="false">IF(X341=0,0,IF(AND(X341=1,$H$3=1),D341*S341,IF($H$3=2,D341,"N/A")))</f>
        <v>0</v>
      </c>
      <c r="F341" s="84" t="n">
        <f aca="false">E341*W341</f>
        <v>0</v>
      </c>
      <c r="G341" s="32" t="n">
        <f aca="false">VLOOKUP($A341,Table,MATCH(G$4,Curves,0))</f>
        <v>4.0375</v>
      </c>
      <c r="H341" s="98" t="n">
        <f aca="false">G341</f>
        <v>4.0375</v>
      </c>
      <c r="I341" s="99" t="n">
        <f aca="false">H341</f>
        <v>4.0375</v>
      </c>
      <c r="J341" s="32" t="n">
        <f aca="false">VLOOKUP($A341,Table,MATCH(J$4,Curves,0))</f>
        <v>0</v>
      </c>
      <c r="K341" s="98" t="n">
        <f aca="false">J341</f>
        <v>0</v>
      </c>
      <c r="L341" s="99" t="n">
        <f aca="false">K341</f>
        <v>0</v>
      </c>
      <c r="M341" s="32" t="n">
        <f aca="false">VLOOKUP($A341,Table,MATCH(M$4,Curves,0))</f>
        <v>0</v>
      </c>
      <c r="N341" s="98" t="n">
        <f aca="false">VLOOKUP($A341,Table,MATCH(N$4,Curves,0))</f>
        <v>0.0225</v>
      </c>
      <c r="O341" s="99" t="n">
        <f aca="false">N341</f>
        <v>0.0225</v>
      </c>
      <c r="P341" s="100"/>
      <c r="Q341" s="99" t="n">
        <f aca="false">O341+L341+I341</f>
        <v>4.06</v>
      </c>
      <c r="R341" s="100"/>
      <c r="S341" s="35" t="n">
        <f aca="false">A342-A341</f>
        <v>30</v>
      </c>
      <c r="T341" s="101" t="n">
        <f aca="false">CHOOSE(F$3,A342+24,A341)</f>
        <v>46959</v>
      </c>
      <c r="U341" s="35" t="n">
        <f aca="false">T341-C$3</f>
        <v>10185</v>
      </c>
      <c r="V341" s="32" t="n">
        <f aca="false">VLOOKUP($A341,Table,MATCH(V$4,Curves,0))</f>
        <v>0.070859002456139</v>
      </c>
      <c r="W341" s="102" t="n">
        <f aca="false">1/(1+CHOOSE(F$3,(V342+($K$3/10000))/2,(V341+($K$3/10000))/2))^(2*U341/365.25)</f>
        <v>0.143458892049311</v>
      </c>
      <c r="X341" s="35" t="n">
        <f aca="false">IF(AND(mthbeg&lt;=A341,mthend&gt;=A341),1,0)</f>
        <v>0</v>
      </c>
      <c r="Y341" s="35" t="n">
        <f aca="false">S341*X341</f>
        <v>0</v>
      </c>
      <c r="AA341" s="89" t="n">
        <f aca="false">F341*G341</f>
        <v>0</v>
      </c>
      <c r="AB341" s="89" t="n">
        <f aca="false">$F341*H341</f>
        <v>0</v>
      </c>
      <c r="AC341" s="89" t="n">
        <f aca="false">$F341*I341</f>
        <v>0</v>
      </c>
      <c r="AD341" s="89" t="n">
        <f aca="false">$F341*J341</f>
        <v>0</v>
      </c>
      <c r="AE341" s="89" t="n">
        <f aca="false">$F341*K341</f>
        <v>0</v>
      </c>
      <c r="AF341" s="89" t="n">
        <f aca="false">$F341*L341</f>
        <v>0</v>
      </c>
      <c r="AG341" s="89" t="n">
        <f aca="false">$F341*M341</f>
        <v>0</v>
      </c>
      <c r="AH341" s="89" t="n">
        <f aca="false">$F341*N341</f>
        <v>0</v>
      </c>
      <c r="AI341" s="89" t="n">
        <f aca="false">F341*O341</f>
        <v>0</v>
      </c>
      <c r="AJ341" s="93"/>
      <c r="AK341" s="89" t="n">
        <f aca="false">CHOOSE($G$3,AB341-AC341,AC341-AB341)</f>
        <v>0</v>
      </c>
      <c r="AL341" s="89" t="n">
        <f aca="false">CHOOSE($G$3,AE341-AF341,AF341-AE341)</f>
        <v>0</v>
      </c>
      <c r="AM341" s="89" t="n">
        <f aca="false">CHOOSE($G$3,AH341-AI341,AI341-AH341)</f>
        <v>0</v>
      </c>
      <c r="AN341" s="103" t="n">
        <f aca="false">SUM(AK341:AM341)</f>
        <v>0</v>
      </c>
      <c r="AP341" s="89" t="n">
        <f aca="false">CHOOSE($G$3,AA341-AB341,AB341-AA341)</f>
        <v>0</v>
      </c>
      <c r="AQ341" s="89" t="n">
        <f aca="false">CHOOSE($G$3,AD341-AE341,AE341-AD341)</f>
        <v>0</v>
      </c>
      <c r="AR341" s="89" t="n">
        <f aca="false">CHOOSE($G$3,AG341-AH341,AH341-AG341)</f>
        <v>0</v>
      </c>
      <c r="AS341" s="103" t="n">
        <f aca="false">AP341+AQ341+AR341</f>
        <v>0</v>
      </c>
      <c r="AT341" s="103"/>
      <c r="AU341" s="90" t="n">
        <f aca="false">AS341+AN341</f>
        <v>0</v>
      </c>
      <c r="AW341" s="90" t="n">
        <f aca="false">AI341+AF341+AC341</f>
        <v>0</v>
      </c>
      <c r="AX341" s="104"/>
    </row>
    <row r="342" customFormat="false" ht="12" hidden="false" customHeight="true" outlineLevel="0" collapsed="false">
      <c r="A342" s="94" t="n">
        <f aca="false">EDATE(A341,1)</f>
        <v>46935</v>
      </c>
      <c r="B342" s="95" t="n">
        <f aca="false">VLOOKUP(MONTH(A342),Volumes,3)</f>
        <v>10000</v>
      </c>
      <c r="C342" s="96"/>
      <c r="D342" s="97" t="n">
        <f aca="false">B342+C342</f>
        <v>10000</v>
      </c>
      <c r="E342" s="84" t="n">
        <f aca="false">IF(X342=0,0,IF(AND(X342=1,$H$3=1),D342*S342,IF($H$3=2,D342,"N/A")))</f>
        <v>0</v>
      </c>
      <c r="F342" s="84" t="n">
        <f aca="false">E342*W342</f>
        <v>0</v>
      </c>
      <c r="G342" s="32" t="n">
        <f aca="false">VLOOKUP($A342,Table,MATCH(G$4,Curves,0))</f>
        <v>4.0375</v>
      </c>
      <c r="H342" s="98" t="n">
        <f aca="false">G342</f>
        <v>4.0375</v>
      </c>
      <c r="I342" s="99" t="n">
        <f aca="false">H342</f>
        <v>4.0375</v>
      </c>
      <c r="J342" s="32" t="n">
        <f aca="false">VLOOKUP($A342,Table,MATCH(J$4,Curves,0))</f>
        <v>0</v>
      </c>
      <c r="K342" s="98" t="n">
        <f aca="false">J342</f>
        <v>0</v>
      </c>
      <c r="L342" s="99" t="n">
        <f aca="false">K342</f>
        <v>0</v>
      </c>
      <c r="M342" s="32" t="n">
        <f aca="false">VLOOKUP($A342,Table,MATCH(M$4,Curves,0))</f>
        <v>0</v>
      </c>
      <c r="N342" s="98" t="n">
        <f aca="false">VLOOKUP($A342,Table,MATCH(N$4,Curves,0))</f>
        <v>0.0225</v>
      </c>
      <c r="O342" s="99" t="n">
        <f aca="false">N342</f>
        <v>0.0225</v>
      </c>
      <c r="P342" s="100"/>
      <c r="Q342" s="99" t="n">
        <f aca="false">O342+L342+I342</f>
        <v>4.06</v>
      </c>
      <c r="R342" s="100"/>
      <c r="S342" s="35" t="n">
        <f aca="false">A343-A342</f>
        <v>31</v>
      </c>
      <c r="T342" s="101" t="n">
        <f aca="false">CHOOSE(F$3,A343+24,A342)</f>
        <v>46990</v>
      </c>
      <c r="U342" s="35" t="n">
        <f aca="false">T342-C$3</f>
        <v>10216</v>
      </c>
      <c r="V342" s="32" t="n">
        <f aca="false">VLOOKUP($A342,Table,MATCH(V$4,Curves,0))</f>
        <v>0.070859002456139</v>
      </c>
      <c r="W342" s="102" t="n">
        <f aca="false">1/(1+CHOOSE(F$3,(V343+($K$3/10000))/2,(V342+($K$3/10000))/2))^(2*U342/365.25)</f>
        <v>0.142613556613183</v>
      </c>
      <c r="X342" s="35" t="n">
        <f aca="false">IF(AND(mthbeg&lt;=A342,mthend&gt;=A342),1,0)</f>
        <v>0</v>
      </c>
      <c r="Y342" s="35" t="n">
        <f aca="false">S342*X342</f>
        <v>0</v>
      </c>
      <c r="AA342" s="89" t="n">
        <f aca="false">F342*G342</f>
        <v>0</v>
      </c>
      <c r="AB342" s="89" t="n">
        <f aca="false">$F342*H342</f>
        <v>0</v>
      </c>
      <c r="AC342" s="89" t="n">
        <f aca="false">$F342*I342</f>
        <v>0</v>
      </c>
      <c r="AD342" s="89" t="n">
        <f aca="false">$F342*J342</f>
        <v>0</v>
      </c>
      <c r="AE342" s="89" t="n">
        <f aca="false">$F342*K342</f>
        <v>0</v>
      </c>
      <c r="AF342" s="89" t="n">
        <f aca="false">$F342*L342</f>
        <v>0</v>
      </c>
      <c r="AG342" s="89" t="n">
        <f aca="false">$F342*M342</f>
        <v>0</v>
      </c>
      <c r="AH342" s="89" t="n">
        <f aca="false">$F342*N342</f>
        <v>0</v>
      </c>
      <c r="AI342" s="89" t="n">
        <f aca="false">F342*O342</f>
        <v>0</v>
      </c>
      <c r="AJ342" s="93"/>
      <c r="AK342" s="89" t="n">
        <f aca="false">CHOOSE($G$3,AB342-AC342,AC342-AB342)</f>
        <v>0</v>
      </c>
      <c r="AL342" s="89" t="n">
        <f aca="false">CHOOSE($G$3,AE342-AF342,AF342-AE342)</f>
        <v>0</v>
      </c>
      <c r="AM342" s="89" t="n">
        <f aca="false">CHOOSE($G$3,AH342-AI342,AI342-AH342)</f>
        <v>0</v>
      </c>
      <c r="AN342" s="103" t="n">
        <f aca="false">SUM(AK342:AM342)</f>
        <v>0</v>
      </c>
      <c r="AP342" s="89" t="n">
        <f aca="false">CHOOSE($G$3,AA342-AB342,AB342-AA342)</f>
        <v>0</v>
      </c>
      <c r="AQ342" s="89" t="n">
        <f aca="false">CHOOSE($G$3,AD342-AE342,AE342-AD342)</f>
        <v>0</v>
      </c>
      <c r="AR342" s="89" t="n">
        <f aca="false">CHOOSE($G$3,AG342-AH342,AH342-AG342)</f>
        <v>0</v>
      </c>
      <c r="AS342" s="103" t="n">
        <f aca="false">AP342+AQ342+AR342</f>
        <v>0</v>
      </c>
      <c r="AT342" s="103"/>
      <c r="AU342" s="90" t="n">
        <f aca="false">AS342+AN342</f>
        <v>0</v>
      </c>
      <c r="AW342" s="90" t="n">
        <f aca="false">AI342+AF342+AC342</f>
        <v>0</v>
      </c>
      <c r="AX342" s="104"/>
    </row>
    <row r="343" customFormat="false" ht="12" hidden="false" customHeight="true" outlineLevel="0" collapsed="false">
      <c r="A343" s="94" t="n">
        <f aca="false">EDATE(A342,1)</f>
        <v>46966</v>
      </c>
      <c r="B343" s="95" t="n">
        <f aca="false">VLOOKUP(MONTH(A343),Volumes,3)</f>
        <v>10000</v>
      </c>
      <c r="C343" s="96"/>
      <c r="D343" s="97" t="n">
        <f aca="false">B343+C343</f>
        <v>10000</v>
      </c>
      <c r="E343" s="84" t="n">
        <f aca="false">IF(X343=0,0,IF(AND(X343=1,$H$3=1),D343*S343,IF($H$3=2,D343,"N/A")))</f>
        <v>0</v>
      </c>
      <c r="F343" s="84" t="n">
        <f aca="false">E343*W343</f>
        <v>0</v>
      </c>
      <c r="G343" s="32" t="n">
        <f aca="false">VLOOKUP($A343,Table,MATCH(G$4,Curves,0))</f>
        <v>4.0375</v>
      </c>
      <c r="H343" s="98" t="n">
        <f aca="false">G343</f>
        <v>4.0375</v>
      </c>
      <c r="I343" s="99" t="n">
        <f aca="false">H343</f>
        <v>4.0375</v>
      </c>
      <c r="J343" s="32" t="n">
        <f aca="false">VLOOKUP($A343,Table,MATCH(J$4,Curves,0))</f>
        <v>0</v>
      </c>
      <c r="K343" s="98" t="n">
        <f aca="false">J343</f>
        <v>0</v>
      </c>
      <c r="L343" s="99" t="n">
        <f aca="false">K343</f>
        <v>0</v>
      </c>
      <c r="M343" s="32" t="n">
        <f aca="false">VLOOKUP($A343,Table,MATCH(M$4,Curves,0))</f>
        <v>0</v>
      </c>
      <c r="N343" s="98" t="n">
        <f aca="false">VLOOKUP($A343,Table,MATCH(N$4,Curves,0))</f>
        <v>0.0225</v>
      </c>
      <c r="O343" s="99" t="n">
        <f aca="false">N343</f>
        <v>0.0225</v>
      </c>
      <c r="P343" s="100"/>
      <c r="Q343" s="99" t="n">
        <f aca="false">O343+L343+I343</f>
        <v>4.06</v>
      </c>
      <c r="R343" s="100"/>
      <c r="S343" s="35" t="n">
        <f aca="false">A344-A343</f>
        <v>31</v>
      </c>
      <c r="T343" s="101" t="n">
        <f aca="false">CHOOSE(F$3,A344+24,A343)</f>
        <v>47021</v>
      </c>
      <c r="U343" s="35" t="n">
        <f aca="false">T343-C$3</f>
        <v>10247</v>
      </c>
      <c r="V343" s="32" t="n">
        <f aca="false">VLOOKUP($A343,Table,MATCH(V$4,Curves,0))</f>
        <v>0.070859002456139</v>
      </c>
      <c r="W343" s="102" t="n">
        <f aca="false">1/(1+CHOOSE(F$3,(V344+($K$3/10000))/2,(V343+($K$3/10000))/2))^(2*U343/365.25)</f>
        <v>0.141773202339181</v>
      </c>
      <c r="X343" s="35" t="n">
        <f aca="false">IF(AND(mthbeg&lt;=A343,mthend&gt;=A343),1,0)</f>
        <v>0</v>
      </c>
      <c r="Y343" s="35" t="n">
        <f aca="false">S343*X343</f>
        <v>0</v>
      </c>
      <c r="AA343" s="89" t="n">
        <f aca="false">F343*G343</f>
        <v>0</v>
      </c>
      <c r="AB343" s="89" t="n">
        <f aca="false">$F343*H343</f>
        <v>0</v>
      </c>
      <c r="AC343" s="89" t="n">
        <f aca="false">$F343*I343</f>
        <v>0</v>
      </c>
      <c r="AD343" s="89" t="n">
        <f aca="false">$F343*J343</f>
        <v>0</v>
      </c>
      <c r="AE343" s="89" t="n">
        <f aca="false">$F343*K343</f>
        <v>0</v>
      </c>
      <c r="AF343" s="89" t="n">
        <f aca="false">$F343*L343</f>
        <v>0</v>
      </c>
      <c r="AG343" s="89" t="n">
        <f aca="false">$F343*M343</f>
        <v>0</v>
      </c>
      <c r="AH343" s="89" t="n">
        <f aca="false">$F343*N343</f>
        <v>0</v>
      </c>
      <c r="AI343" s="89" t="n">
        <f aca="false">F343*O343</f>
        <v>0</v>
      </c>
      <c r="AJ343" s="93"/>
      <c r="AK343" s="89" t="n">
        <f aca="false">CHOOSE($G$3,AB343-AC343,AC343-AB343)</f>
        <v>0</v>
      </c>
      <c r="AL343" s="89" t="n">
        <f aca="false">CHOOSE($G$3,AE343-AF343,AF343-AE343)</f>
        <v>0</v>
      </c>
      <c r="AM343" s="89" t="n">
        <f aca="false">CHOOSE($G$3,AH343-AI343,AI343-AH343)</f>
        <v>0</v>
      </c>
      <c r="AN343" s="103" t="n">
        <f aca="false">SUM(AK343:AM343)</f>
        <v>0</v>
      </c>
      <c r="AP343" s="89" t="n">
        <f aca="false">CHOOSE($G$3,AA343-AB343,AB343-AA343)</f>
        <v>0</v>
      </c>
      <c r="AQ343" s="89" t="n">
        <f aca="false">CHOOSE($G$3,AD343-AE343,AE343-AD343)</f>
        <v>0</v>
      </c>
      <c r="AR343" s="89" t="n">
        <f aca="false">CHOOSE($G$3,AG343-AH343,AH343-AG343)</f>
        <v>0</v>
      </c>
      <c r="AS343" s="103" t="n">
        <f aca="false">AP343+AQ343+AR343</f>
        <v>0</v>
      </c>
      <c r="AT343" s="103"/>
      <c r="AU343" s="90" t="n">
        <f aca="false">AS343+AN343</f>
        <v>0</v>
      </c>
      <c r="AW343" s="90" t="n">
        <f aca="false">AI343+AF343+AC343</f>
        <v>0</v>
      </c>
      <c r="AX343" s="104"/>
    </row>
    <row r="344" customFormat="false" ht="12" hidden="false" customHeight="true" outlineLevel="0" collapsed="false">
      <c r="A344" s="94" t="n">
        <f aca="false">EDATE(A343,1)</f>
        <v>46997</v>
      </c>
      <c r="B344" s="95" t="n">
        <f aca="false">VLOOKUP(MONTH(A344),Volumes,3)</f>
        <v>10000</v>
      </c>
      <c r="C344" s="96"/>
      <c r="D344" s="97" t="n">
        <f aca="false">B344+C344</f>
        <v>10000</v>
      </c>
      <c r="E344" s="84" t="n">
        <f aca="false">IF(X344=0,0,IF(AND(X344=1,$H$3=1),D344*S344,IF($H$3=2,D344,"N/A")))</f>
        <v>0</v>
      </c>
      <c r="F344" s="84" t="n">
        <f aca="false">E344*W344</f>
        <v>0</v>
      </c>
      <c r="G344" s="32" t="n">
        <f aca="false">VLOOKUP($A344,Table,MATCH(G$4,Curves,0))</f>
        <v>4.0375</v>
      </c>
      <c r="H344" s="98" t="n">
        <f aca="false">G344</f>
        <v>4.0375</v>
      </c>
      <c r="I344" s="99" t="n">
        <f aca="false">H344</f>
        <v>4.0375</v>
      </c>
      <c r="J344" s="32" t="n">
        <f aca="false">VLOOKUP($A344,Table,MATCH(J$4,Curves,0))</f>
        <v>0</v>
      </c>
      <c r="K344" s="98" t="n">
        <f aca="false">J344</f>
        <v>0</v>
      </c>
      <c r="L344" s="99" t="n">
        <f aca="false">K344</f>
        <v>0</v>
      </c>
      <c r="M344" s="32" t="n">
        <f aca="false">VLOOKUP($A344,Table,MATCH(M$4,Curves,0))</f>
        <v>0</v>
      </c>
      <c r="N344" s="98" t="n">
        <f aca="false">VLOOKUP($A344,Table,MATCH(N$4,Curves,0))</f>
        <v>0.0225</v>
      </c>
      <c r="O344" s="99" t="n">
        <f aca="false">N344</f>
        <v>0.0225</v>
      </c>
      <c r="P344" s="100"/>
      <c r="Q344" s="99" t="n">
        <f aca="false">O344+L344+I344</f>
        <v>4.06</v>
      </c>
      <c r="R344" s="100"/>
      <c r="S344" s="35" t="n">
        <f aca="false">A345-A344</f>
        <v>30</v>
      </c>
      <c r="T344" s="101" t="n">
        <f aca="false">CHOOSE(F$3,A345+24,A344)</f>
        <v>47051</v>
      </c>
      <c r="U344" s="35" t="n">
        <f aca="false">T344-C$3</f>
        <v>10277</v>
      </c>
      <c r="V344" s="32" t="n">
        <f aca="false">VLOOKUP($A344,Table,MATCH(V$4,Curves,0))</f>
        <v>0.070859002456139</v>
      </c>
      <c r="W344" s="102" t="n">
        <f aca="false">1/(1+CHOOSE(F$3,(V345+($K$3/10000))/2,(V344+($K$3/10000))/2))^(2*U344/365.25)</f>
        <v>0.140964671349893</v>
      </c>
      <c r="X344" s="35" t="n">
        <f aca="false">IF(AND(mthbeg&lt;=A344,mthend&gt;=A344),1,0)</f>
        <v>0</v>
      </c>
      <c r="Y344" s="35" t="n">
        <f aca="false">S344*X344</f>
        <v>0</v>
      </c>
      <c r="AA344" s="89" t="n">
        <f aca="false">F344*G344</f>
        <v>0</v>
      </c>
      <c r="AB344" s="89" t="n">
        <f aca="false">$F344*H344</f>
        <v>0</v>
      </c>
      <c r="AC344" s="89" t="n">
        <f aca="false">$F344*I344</f>
        <v>0</v>
      </c>
      <c r="AD344" s="89" t="n">
        <f aca="false">$F344*J344</f>
        <v>0</v>
      </c>
      <c r="AE344" s="89" t="n">
        <f aca="false">$F344*K344</f>
        <v>0</v>
      </c>
      <c r="AF344" s="89" t="n">
        <f aca="false">$F344*L344</f>
        <v>0</v>
      </c>
      <c r="AG344" s="89" t="n">
        <f aca="false">$F344*M344</f>
        <v>0</v>
      </c>
      <c r="AH344" s="89" t="n">
        <f aca="false">$F344*N344</f>
        <v>0</v>
      </c>
      <c r="AI344" s="89" t="n">
        <f aca="false">F344*O344</f>
        <v>0</v>
      </c>
      <c r="AJ344" s="93"/>
      <c r="AK344" s="89" t="n">
        <f aca="false">CHOOSE($G$3,AB344-AC344,AC344-AB344)</f>
        <v>0</v>
      </c>
      <c r="AL344" s="89" t="n">
        <f aca="false">CHOOSE($G$3,AE344-AF344,AF344-AE344)</f>
        <v>0</v>
      </c>
      <c r="AM344" s="89" t="n">
        <f aca="false">CHOOSE($G$3,AH344-AI344,AI344-AH344)</f>
        <v>0</v>
      </c>
      <c r="AN344" s="103" t="n">
        <f aca="false">SUM(AK344:AM344)</f>
        <v>0</v>
      </c>
      <c r="AP344" s="89" t="n">
        <f aca="false">CHOOSE($G$3,AA344-AB344,AB344-AA344)</f>
        <v>0</v>
      </c>
      <c r="AQ344" s="89" t="n">
        <f aca="false">CHOOSE($G$3,AD344-AE344,AE344-AD344)</f>
        <v>0</v>
      </c>
      <c r="AR344" s="89" t="n">
        <f aca="false">CHOOSE($G$3,AG344-AH344,AH344-AG344)</f>
        <v>0</v>
      </c>
      <c r="AS344" s="103" t="n">
        <f aca="false">AP344+AQ344+AR344</f>
        <v>0</v>
      </c>
      <c r="AT344" s="103"/>
      <c r="AU344" s="90" t="n">
        <f aca="false">AS344+AN344</f>
        <v>0</v>
      </c>
      <c r="AW344" s="90" t="n">
        <f aca="false">AI344+AF344+AC344</f>
        <v>0</v>
      </c>
      <c r="AX344" s="104"/>
    </row>
    <row r="345" customFormat="false" ht="12" hidden="false" customHeight="true" outlineLevel="0" collapsed="false">
      <c r="A345" s="94" t="n">
        <f aca="false">EDATE(A344,1)</f>
        <v>47027</v>
      </c>
      <c r="B345" s="95" t="n">
        <f aca="false">VLOOKUP(MONTH(A345),Volumes,3)</f>
        <v>10000</v>
      </c>
      <c r="C345" s="96"/>
      <c r="D345" s="97" t="n">
        <f aca="false">B345+C345</f>
        <v>10000</v>
      </c>
      <c r="E345" s="84" t="n">
        <f aca="false">IF(X345=0,0,IF(AND(X345=1,$H$3=1),D345*S345,IF($H$3=2,D345,"N/A")))</f>
        <v>0</v>
      </c>
      <c r="F345" s="84" t="n">
        <f aca="false">E345*W345</f>
        <v>0</v>
      </c>
      <c r="G345" s="32" t="n">
        <f aca="false">VLOOKUP($A345,Table,MATCH(G$4,Curves,0))</f>
        <v>4.0375</v>
      </c>
      <c r="H345" s="98" t="n">
        <f aca="false">G345</f>
        <v>4.0375</v>
      </c>
      <c r="I345" s="99" t="n">
        <f aca="false">H345</f>
        <v>4.0375</v>
      </c>
      <c r="J345" s="32" t="n">
        <f aca="false">VLOOKUP($A345,Table,MATCH(J$4,Curves,0))</f>
        <v>0</v>
      </c>
      <c r="K345" s="98" t="n">
        <f aca="false">J345</f>
        <v>0</v>
      </c>
      <c r="L345" s="99" t="n">
        <f aca="false">K345</f>
        <v>0</v>
      </c>
      <c r="M345" s="32" t="n">
        <f aca="false">VLOOKUP($A345,Table,MATCH(M$4,Curves,0))</f>
        <v>0</v>
      </c>
      <c r="N345" s="98" t="n">
        <f aca="false">VLOOKUP($A345,Table,MATCH(N$4,Curves,0))</f>
        <v>0.0225</v>
      </c>
      <c r="O345" s="99" t="n">
        <f aca="false">N345</f>
        <v>0.0225</v>
      </c>
      <c r="P345" s="100"/>
      <c r="Q345" s="99" t="n">
        <f aca="false">O345+L345+I345</f>
        <v>4.06</v>
      </c>
      <c r="R345" s="100"/>
      <c r="S345" s="35" t="n">
        <f aca="false">A346-A345</f>
        <v>31</v>
      </c>
      <c r="T345" s="101" t="n">
        <f aca="false">CHOOSE(F$3,A346+24,A345)</f>
        <v>47082</v>
      </c>
      <c r="U345" s="35" t="n">
        <f aca="false">T345-C$3</f>
        <v>10308</v>
      </c>
      <c r="V345" s="32" t="n">
        <f aca="false">VLOOKUP($A345,Table,MATCH(V$4,Curves,0))</f>
        <v>0.070859002456139</v>
      </c>
      <c r="W345" s="102" t="n">
        <f aca="false">1/(1+CHOOSE(F$3,(V346+($K$3/10000))/2,(V345+($K$3/10000))/2))^(2*U345/365.25)</f>
        <v>0.140134033177299</v>
      </c>
      <c r="X345" s="35" t="n">
        <f aca="false">IF(AND(mthbeg&lt;=A345,mthend&gt;=A345),1,0)</f>
        <v>0</v>
      </c>
      <c r="Y345" s="35" t="n">
        <f aca="false">S345*X345</f>
        <v>0</v>
      </c>
      <c r="AA345" s="89" t="n">
        <f aca="false">F345*G345</f>
        <v>0</v>
      </c>
      <c r="AB345" s="89" t="n">
        <f aca="false">$F345*H345</f>
        <v>0</v>
      </c>
      <c r="AC345" s="89" t="n">
        <f aca="false">$F345*I345</f>
        <v>0</v>
      </c>
      <c r="AD345" s="89" t="n">
        <f aca="false">$F345*J345</f>
        <v>0</v>
      </c>
      <c r="AE345" s="89" t="n">
        <f aca="false">$F345*K345</f>
        <v>0</v>
      </c>
      <c r="AF345" s="89" t="n">
        <f aca="false">$F345*L345</f>
        <v>0</v>
      </c>
      <c r="AG345" s="89" t="n">
        <f aca="false">$F345*M345</f>
        <v>0</v>
      </c>
      <c r="AH345" s="89" t="n">
        <f aca="false">$F345*N345</f>
        <v>0</v>
      </c>
      <c r="AI345" s="89" t="n">
        <f aca="false">F345*O345</f>
        <v>0</v>
      </c>
      <c r="AJ345" s="93"/>
      <c r="AK345" s="89" t="n">
        <f aca="false">CHOOSE($G$3,AB345-AC345,AC345-AB345)</f>
        <v>0</v>
      </c>
      <c r="AL345" s="89" t="n">
        <f aca="false">CHOOSE($G$3,AE345-AF345,AF345-AE345)</f>
        <v>0</v>
      </c>
      <c r="AM345" s="89" t="n">
        <f aca="false">CHOOSE($G$3,AH345-AI345,AI345-AH345)</f>
        <v>0</v>
      </c>
      <c r="AN345" s="103" t="n">
        <f aca="false">SUM(AK345:AM345)</f>
        <v>0</v>
      </c>
      <c r="AP345" s="89" t="n">
        <f aca="false">CHOOSE($G$3,AA345-AB345,AB345-AA345)</f>
        <v>0</v>
      </c>
      <c r="AQ345" s="89" t="n">
        <f aca="false">CHOOSE($G$3,AD345-AE345,AE345-AD345)</f>
        <v>0</v>
      </c>
      <c r="AR345" s="89" t="n">
        <f aca="false">CHOOSE($G$3,AG345-AH345,AH345-AG345)</f>
        <v>0</v>
      </c>
      <c r="AS345" s="103" t="n">
        <f aca="false">AP345+AQ345+AR345</f>
        <v>0</v>
      </c>
      <c r="AT345" s="103"/>
      <c r="AU345" s="90" t="n">
        <f aca="false">AS345+AN345</f>
        <v>0</v>
      </c>
      <c r="AW345" s="90" t="n">
        <f aca="false">AI345+AF345+AC345</f>
        <v>0</v>
      </c>
      <c r="AX345" s="104"/>
    </row>
    <row r="346" customFormat="false" ht="12" hidden="false" customHeight="true" outlineLevel="0" collapsed="false">
      <c r="A346" s="94" t="n">
        <f aca="false">EDATE(A345,1)</f>
        <v>47058</v>
      </c>
      <c r="B346" s="95" t="n">
        <f aca="false">VLOOKUP(MONTH(A346),Volumes,3)</f>
        <v>10000</v>
      </c>
      <c r="C346" s="96"/>
      <c r="D346" s="97" t="n">
        <f aca="false">B346+C346</f>
        <v>10000</v>
      </c>
      <c r="E346" s="84" t="n">
        <f aca="false">IF(X346=0,0,IF(AND(X346=1,$H$3=1),D346*S346,IF($H$3=2,D346,"N/A")))</f>
        <v>0</v>
      </c>
      <c r="F346" s="84" t="n">
        <f aca="false">E346*W346</f>
        <v>0</v>
      </c>
      <c r="G346" s="32" t="n">
        <f aca="false">VLOOKUP($A346,Table,MATCH(G$4,Curves,0))</f>
        <v>4.0375</v>
      </c>
      <c r="H346" s="98" t="n">
        <f aca="false">G346</f>
        <v>4.0375</v>
      </c>
      <c r="I346" s="99" t="n">
        <f aca="false">H346</f>
        <v>4.0375</v>
      </c>
      <c r="J346" s="32" t="n">
        <f aca="false">VLOOKUP($A346,Table,MATCH(J$4,Curves,0))</f>
        <v>0</v>
      </c>
      <c r="K346" s="98" t="n">
        <f aca="false">J346</f>
        <v>0</v>
      </c>
      <c r="L346" s="99" t="n">
        <f aca="false">K346</f>
        <v>0</v>
      </c>
      <c r="M346" s="32" t="n">
        <f aca="false">VLOOKUP($A346,Table,MATCH(M$4,Curves,0))</f>
        <v>0</v>
      </c>
      <c r="N346" s="98" t="n">
        <f aca="false">VLOOKUP($A346,Table,MATCH(N$4,Curves,0))</f>
        <v>0.0225</v>
      </c>
      <c r="O346" s="99" t="n">
        <f aca="false">N346</f>
        <v>0.0225</v>
      </c>
      <c r="P346" s="100"/>
      <c r="Q346" s="99" t="n">
        <f aca="false">O346+L346+I346</f>
        <v>4.06</v>
      </c>
      <c r="R346" s="100"/>
      <c r="S346" s="35" t="n">
        <f aca="false">A347-A346</f>
        <v>30</v>
      </c>
      <c r="T346" s="101" t="n">
        <f aca="false">CHOOSE(F$3,A347+24,A346)</f>
        <v>47112</v>
      </c>
      <c r="U346" s="35" t="n">
        <f aca="false">T346-C$3</f>
        <v>10338</v>
      </c>
      <c r="V346" s="32" t="n">
        <f aca="false">VLOOKUP($A346,Table,MATCH(V$4,Curves,0))</f>
        <v>0.070859002456139</v>
      </c>
      <c r="W346" s="102" t="n">
        <f aca="false">1/(1+CHOOSE(F$3,(V347+($K$3/10000))/2,(V346+($K$3/10000))/2))^(2*U346/365.25)</f>
        <v>0.139334850351432</v>
      </c>
      <c r="X346" s="35" t="n">
        <f aca="false">IF(AND(mthbeg&lt;=A346,mthend&gt;=A346),1,0)</f>
        <v>0</v>
      </c>
      <c r="Y346" s="35" t="n">
        <f aca="false">S346*X346</f>
        <v>0</v>
      </c>
      <c r="AA346" s="89" t="n">
        <f aca="false">F346*G346</f>
        <v>0</v>
      </c>
      <c r="AB346" s="89" t="n">
        <f aca="false">$F346*H346</f>
        <v>0</v>
      </c>
      <c r="AC346" s="89" t="n">
        <f aca="false">$F346*I346</f>
        <v>0</v>
      </c>
      <c r="AD346" s="89" t="n">
        <f aca="false">$F346*J346</f>
        <v>0</v>
      </c>
      <c r="AE346" s="89" t="n">
        <f aca="false">$F346*K346</f>
        <v>0</v>
      </c>
      <c r="AF346" s="89" t="n">
        <f aca="false">$F346*L346</f>
        <v>0</v>
      </c>
      <c r="AG346" s="89" t="n">
        <f aca="false">$F346*M346</f>
        <v>0</v>
      </c>
      <c r="AH346" s="89" t="n">
        <f aca="false">$F346*N346</f>
        <v>0</v>
      </c>
      <c r="AI346" s="89" t="n">
        <f aca="false">F346*O346</f>
        <v>0</v>
      </c>
      <c r="AJ346" s="93"/>
      <c r="AK346" s="89" t="n">
        <f aca="false">CHOOSE($G$3,AB346-AC346,AC346-AB346)</f>
        <v>0</v>
      </c>
      <c r="AL346" s="89" t="n">
        <f aca="false">CHOOSE($G$3,AE346-AF346,AF346-AE346)</f>
        <v>0</v>
      </c>
      <c r="AM346" s="89" t="n">
        <f aca="false">CHOOSE($G$3,AH346-AI346,AI346-AH346)</f>
        <v>0</v>
      </c>
      <c r="AN346" s="103" t="n">
        <f aca="false">SUM(AK346:AM346)</f>
        <v>0</v>
      </c>
      <c r="AP346" s="89" t="n">
        <f aca="false">CHOOSE($G$3,AA346-AB346,AB346-AA346)</f>
        <v>0</v>
      </c>
      <c r="AQ346" s="89" t="n">
        <f aca="false">CHOOSE($G$3,AD346-AE346,AE346-AD346)</f>
        <v>0</v>
      </c>
      <c r="AR346" s="89" t="n">
        <f aca="false">CHOOSE($G$3,AG346-AH346,AH346-AG346)</f>
        <v>0</v>
      </c>
      <c r="AS346" s="103" t="n">
        <f aca="false">AP346+AQ346+AR346</f>
        <v>0</v>
      </c>
      <c r="AT346" s="103"/>
      <c r="AU346" s="90" t="n">
        <f aca="false">AS346+AN346</f>
        <v>0</v>
      </c>
      <c r="AW346" s="90" t="n">
        <f aca="false">AI346+AF346+AC346</f>
        <v>0</v>
      </c>
      <c r="AX346" s="104"/>
    </row>
    <row r="347" customFormat="false" ht="12" hidden="false" customHeight="true" outlineLevel="0" collapsed="false">
      <c r="A347" s="94" t="n">
        <f aca="false">EDATE(A346,1)</f>
        <v>47088</v>
      </c>
      <c r="B347" s="95" t="n">
        <f aca="false">VLOOKUP(MONTH(A347),Volumes,3)</f>
        <v>10000</v>
      </c>
      <c r="C347" s="96"/>
      <c r="D347" s="97" t="n">
        <f aca="false">B347+C347</f>
        <v>10000</v>
      </c>
      <c r="E347" s="84" t="n">
        <f aca="false">IF(X347=0,0,IF(AND(X347=1,$H$3=1),D347*S347,IF($H$3=2,D347,"N/A")))</f>
        <v>0</v>
      </c>
      <c r="F347" s="84" t="n">
        <f aca="false">E347*W347</f>
        <v>0</v>
      </c>
      <c r="G347" s="32" t="n">
        <f aca="false">VLOOKUP($A347,Table,MATCH(G$4,Curves,0))</f>
        <v>4.0375</v>
      </c>
      <c r="H347" s="98" t="n">
        <f aca="false">G347</f>
        <v>4.0375</v>
      </c>
      <c r="I347" s="99" t="n">
        <f aca="false">H347</f>
        <v>4.0375</v>
      </c>
      <c r="J347" s="32" t="n">
        <f aca="false">VLOOKUP($A347,Table,MATCH(J$4,Curves,0))</f>
        <v>0</v>
      </c>
      <c r="K347" s="98" t="n">
        <f aca="false">J347</f>
        <v>0</v>
      </c>
      <c r="L347" s="99" t="n">
        <f aca="false">K347</f>
        <v>0</v>
      </c>
      <c r="M347" s="32" t="n">
        <f aca="false">VLOOKUP($A347,Table,MATCH(M$4,Curves,0))</f>
        <v>0</v>
      </c>
      <c r="N347" s="98" t="n">
        <f aca="false">VLOOKUP($A347,Table,MATCH(N$4,Curves,0))</f>
        <v>0.0225</v>
      </c>
      <c r="O347" s="99" t="n">
        <f aca="false">N347</f>
        <v>0.0225</v>
      </c>
      <c r="P347" s="100"/>
      <c r="Q347" s="99" t="n">
        <f aca="false">O347+L347+I347</f>
        <v>4.06</v>
      </c>
      <c r="R347" s="100"/>
      <c r="S347" s="35" t="n">
        <f aca="false">A348-A347</f>
        <v>31</v>
      </c>
      <c r="T347" s="101" t="n">
        <f aca="false">CHOOSE(F$3,A348+24,A347)</f>
        <v>47143</v>
      </c>
      <c r="U347" s="35" t="n">
        <f aca="false">T347-C$3</f>
        <v>10369</v>
      </c>
      <c r="V347" s="32" t="n">
        <f aca="false">VLOOKUP($A347,Table,MATCH(V$4,Curves,0))</f>
        <v>0.070859002456139</v>
      </c>
      <c r="W347" s="102" t="n">
        <f aca="false">1/(1+CHOOSE(F$3,(V348+($K$3/10000))/2,(V347+($K$3/10000))/2))^(2*U347/365.25)</f>
        <v>0.138513815943547</v>
      </c>
      <c r="X347" s="35" t="n">
        <f aca="false">IF(AND(mthbeg&lt;=A347,mthend&gt;=A347),1,0)</f>
        <v>0</v>
      </c>
      <c r="Y347" s="35" t="n">
        <f aca="false">S347*X347</f>
        <v>0</v>
      </c>
      <c r="AA347" s="89" t="n">
        <f aca="false">F347*G347</f>
        <v>0</v>
      </c>
      <c r="AB347" s="89" t="n">
        <f aca="false">$F347*H347</f>
        <v>0</v>
      </c>
      <c r="AC347" s="89" t="n">
        <f aca="false">$F347*I347</f>
        <v>0</v>
      </c>
      <c r="AD347" s="89" t="n">
        <f aca="false">$F347*J347</f>
        <v>0</v>
      </c>
      <c r="AE347" s="89" t="n">
        <f aca="false">$F347*K347</f>
        <v>0</v>
      </c>
      <c r="AF347" s="89" t="n">
        <f aca="false">$F347*L347</f>
        <v>0</v>
      </c>
      <c r="AG347" s="89" t="n">
        <f aca="false">$F347*M347</f>
        <v>0</v>
      </c>
      <c r="AH347" s="89" t="n">
        <f aca="false">$F347*N347</f>
        <v>0</v>
      </c>
      <c r="AI347" s="89" t="n">
        <f aca="false">F347*O347</f>
        <v>0</v>
      </c>
      <c r="AJ347" s="93"/>
      <c r="AK347" s="89" t="n">
        <f aca="false">CHOOSE($G$3,AB347-AC347,AC347-AB347)</f>
        <v>0</v>
      </c>
      <c r="AL347" s="89" t="n">
        <f aca="false">CHOOSE($G$3,AE347-AF347,AF347-AE347)</f>
        <v>0</v>
      </c>
      <c r="AM347" s="89" t="n">
        <f aca="false">CHOOSE($G$3,AH347-AI347,AI347-AH347)</f>
        <v>0</v>
      </c>
      <c r="AN347" s="103" t="n">
        <f aca="false">SUM(AK347:AM347)</f>
        <v>0</v>
      </c>
      <c r="AP347" s="89" t="n">
        <f aca="false">CHOOSE($G$3,AA347-AB347,AB347-AA347)</f>
        <v>0</v>
      </c>
      <c r="AQ347" s="89" t="n">
        <f aca="false">CHOOSE($G$3,AD347-AE347,AE347-AD347)</f>
        <v>0</v>
      </c>
      <c r="AR347" s="89" t="n">
        <f aca="false">CHOOSE($G$3,AG347-AH347,AH347-AG347)</f>
        <v>0</v>
      </c>
      <c r="AS347" s="103" t="n">
        <f aca="false">AP347+AQ347+AR347</f>
        <v>0</v>
      </c>
      <c r="AT347" s="103"/>
      <c r="AU347" s="90" t="n">
        <f aca="false">AS347+AN347</f>
        <v>0</v>
      </c>
      <c r="AW347" s="90" t="n">
        <f aca="false">AI347+AF347+AC347</f>
        <v>0</v>
      </c>
      <c r="AX347" s="104"/>
    </row>
    <row r="348" customFormat="false" ht="12" hidden="false" customHeight="true" outlineLevel="0" collapsed="false">
      <c r="A348" s="94" t="n">
        <f aca="false">EDATE(A347,1)</f>
        <v>47119</v>
      </c>
      <c r="B348" s="95" t="n">
        <f aca="false">VLOOKUP(MONTH(A348),Volumes,3)</f>
        <v>10000</v>
      </c>
      <c r="C348" s="96"/>
      <c r="D348" s="97" t="n">
        <f aca="false">B348+C348</f>
        <v>10000</v>
      </c>
      <c r="E348" s="84" t="n">
        <f aca="false">IF(X348=0,0,IF(AND(X348=1,$H$3=1),D348*S348,IF($H$3=2,D348,"N/A")))</f>
        <v>0</v>
      </c>
      <c r="F348" s="84" t="n">
        <f aca="false">E348*W348</f>
        <v>0</v>
      </c>
      <c r="G348" s="32" t="n">
        <f aca="false">VLOOKUP($A348,Table,MATCH(G$4,Curves,0))</f>
        <v>4.0375</v>
      </c>
      <c r="H348" s="98" t="n">
        <f aca="false">G348</f>
        <v>4.0375</v>
      </c>
      <c r="I348" s="99" t="n">
        <f aca="false">H348</f>
        <v>4.0375</v>
      </c>
      <c r="J348" s="32" t="n">
        <f aca="false">VLOOKUP($A348,Table,MATCH(J$4,Curves,0))</f>
        <v>0</v>
      </c>
      <c r="K348" s="98" t="n">
        <f aca="false">J348</f>
        <v>0</v>
      </c>
      <c r="L348" s="99" t="n">
        <f aca="false">K348</f>
        <v>0</v>
      </c>
      <c r="M348" s="32" t="n">
        <f aca="false">VLOOKUP($A348,Table,MATCH(M$4,Curves,0))</f>
        <v>0</v>
      </c>
      <c r="N348" s="98" t="n">
        <f aca="false">VLOOKUP($A348,Table,MATCH(N$4,Curves,0))</f>
        <v>0.0225</v>
      </c>
      <c r="O348" s="99" t="n">
        <f aca="false">N348</f>
        <v>0.0225</v>
      </c>
      <c r="P348" s="100"/>
      <c r="Q348" s="99" t="n">
        <f aca="false">O348+L348+I348</f>
        <v>4.06</v>
      </c>
      <c r="R348" s="100"/>
      <c r="S348" s="35" t="n">
        <f aca="false">A349-A348</f>
        <v>31</v>
      </c>
      <c r="T348" s="101" t="n">
        <f aca="false">CHOOSE(F$3,A349+24,A348)</f>
        <v>47174</v>
      </c>
      <c r="U348" s="35" t="n">
        <f aca="false">T348-C$3</f>
        <v>10400</v>
      </c>
      <c r="V348" s="32" t="n">
        <f aca="false">VLOOKUP($A348,Table,MATCH(V$4,Curves,0))</f>
        <v>0.070859002456139</v>
      </c>
      <c r="W348" s="102" t="n">
        <f aca="false">1/(1+CHOOSE(F$3,(V349+($K$3/10000))/2,(V348+($K$3/10000))/2))^(2*U348/365.25)</f>
        <v>0.137697619503314</v>
      </c>
      <c r="X348" s="35" t="n">
        <f aca="false">IF(AND(mthbeg&lt;=A348,mthend&gt;=A348),1,0)</f>
        <v>0</v>
      </c>
      <c r="Y348" s="35" t="n">
        <f aca="false">S348*X348</f>
        <v>0</v>
      </c>
      <c r="AA348" s="89" t="n">
        <f aca="false">F348*G348</f>
        <v>0</v>
      </c>
      <c r="AB348" s="89" t="n">
        <f aca="false">$F348*H348</f>
        <v>0</v>
      </c>
      <c r="AC348" s="89" t="n">
        <f aca="false">$F348*I348</f>
        <v>0</v>
      </c>
      <c r="AD348" s="89" t="n">
        <f aca="false">$F348*J348</f>
        <v>0</v>
      </c>
      <c r="AE348" s="89" t="n">
        <f aca="false">$F348*K348</f>
        <v>0</v>
      </c>
      <c r="AF348" s="89" t="n">
        <f aca="false">$F348*L348</f>
        <v>0</v>
      </c>
      <c r="AG348" s="89" t="n">
        <f aca="false">$F348*M348</f>
        <v>0</v>
      </c>
      <c r="AH348" s="89" t="n">
        <f aca="false">$F348*N348</f>
        <v>0</v>
      </c>
      <c r="AI348" s="89" t="n">
        <f aca="false">F348*O348</f>
        <v>0</v>
      </c>
      <c r="AJ348" s="93"/>
      <c r="AK348" s="89" t="n">
        <f aca="false">CHOOSE($G$3,AB348-AC348,AC348-AB348)</f>
        <v>0</v>
      </c>
      <c r="AL348" s="89" t="n">
        <f aca="false">CHOOSE($G$3,AE348-AF348,AF348-AE348)</f>
        <v>0</v>
      </c>
      <c r="AM348" s="89" t="n">
        <f aca="false">CHOOSE($G$3,AH348-AI348,AI348-AH348)</f>
        <v>0</v>
      </c>
      <c r="AN348" s="103" t="n">
        <f aca="false">SUM(AK348:AM348)</f>
        <v>0</v>
      </c>
      <c r="AP348" s="89" t="n">
        <f aca="false">CHOOSE($G$3,AA348-AB348,AB348-AA348)</f>
        <v>0</v>
      </c>
      <c r="AQ348" s="89" t="n">
        <f aca="false">CHOOSE($G$3,AD348-AE348,AE348-AD348)</f>
        <v>0</v>
      </c>
      <c r="AR348" s="89" t="n">
        <f aca="false">CHOOSE($G$3,AG348-AH348,AH348-AG348)</f>
        <v>0</v>
      </c>
      <c r="AS348" s="103" t="n">
        <f aca="false">AP348+AQ348+AR348</f>
        <v>0</v>
      </c>
      <c r="AT348" s="103"/>
      <c r="AU348" s="90" t="n">
        <f aca="false">AS348+AN348</f>
        <v>0</v>
      </c>
      <c r="AW348" s="90" t="n">
        <f aca="false">AI348+AF348+AC348</f>
        <v>0</v>
      </c>
      <c r="AX348" s="104"/>
    </row>
    <row r="349" customFormat="false" ht="12" hidden="false" customHeight="true" outlineLevel="0" collapsed="false">
      <c r="A349" s="94" t="n">
        <f aca="false">EDATE(A348,1)</f>
        <v>47150</v>
      </c>
      <c r="B349" s="95" t="n">
        <f aca="false">VLOOKUP(MONTH(A349),Volumes,3)</f>
        <v>10000</v>
      </c>
      <c r="C349" s="96"/>
      <c r="D349" s="97" t="n">
        <f aca="false">B349+C349</f>
        <v>10000</v>
      </c>
      <c r="E349" s="84" t="n">
        <f aca="false">IF(X349=0,0,IF(AND(X349=1,$H$3=1),D349*S349,IF($H$3=2,D349,"N/A")))</f>
        <v>0</v>
      </c>
      <c r="F349" s="84" t="n">
        <f aca="false">E349*W349</f>
        <v>0</v>
      </c>
      <c r="G349" s="32" t="n">
        <f aca="false">VLOOKUP($A349,Table,MATCH(G$4,Curves,0))</f>
        <v>4.0375</v>
      </c>
      <c r="H349" s="98" t="n">
        <f aca="false">G349</f>
        <v>4.0375</v>
      </c>
      <c r="I349" s="99" t="n">
        <f aca="false">H349</f>
        <v>4.0375</v>
      </c>
      <c r="J349" s="32" t="n">
        <f aca="false">VLOOKUP($A349,Table,MATCH(J$4,Curves,0))</f>
        <v>0</v>
      </c>
      <c r="K349" s="98" t="n">
        <f aca="false">J349</f>
        <v>0</v>
      </c>
      <c r="L349" s="99" t="n">
        <f aca="false">K349</f>
        <v>0</v>
      </c>
      <c r="M349" s="32" t="n">
        <f aca="false">VLOOKUP($A349,Table,MATCH(M$4,Curves,0))</f>
        <v>0</v>
      </c>
      <c r="N349" s="98" t="n">
        <f aca="false">VLOOKUP($A349,Table,MATCH(N$4,Curves,0))</f>
        <v>0.0225</v>
      </c>
      <c r="O349" s="99" t="n">
        <f aca="false">N349</f>
        <v>0.0225</v>
      </c>
      <c r="P349" s="100"/>
      <c r="Q349" s="99" t="n">
        <f aca="false">O349+L349+I349</f>
        <v>4.06</v>
      </c>
      <c r="R349" s="100"/>
      <c r="S349" s="35" t="n">
        <f aca="false">A350-A349</f>
        <v>28</v>
      </c>
      <c r="T349" s="101" t="n">
        <f aca="false">CHOOSE(F$3,A350+24,A349)</f>
        <v>47202</v>
      </c>
      <c r="U349" s="35" t="n">
        <f aca="false">T349-C$3</f>
        <v>10428</v>
      </c>
      <c r="V349" s="32" t="n">
        <f aca="false">VLOOKUP($A349,Table,MATCH(V$4,Curves,0))</f>
        <v>0.070859002456139</v>
      </c>
      <c r="W349" s="102" t="n">
        <f aca="false">1/(1+CHOOSE(F$3,(V350+($K$3/10000))/2,(V349+($K$3/10000))/2))^(2*U349/365.25)</f>
        <v>0.13696454443569</v>
      </c>
      <c r="X349" s="35" t="n">
        <f aca="false">IF(AND(mthbeg&lt;=A349,mthend&gt;=A349),1,0)</f>
        <v>0</v>
      </c>
      <c r="Y349" s="35" t="n">
        <f aca="false">S349*X349</f>
        <v>0</v>
      </c>
      <c r="AA349" s="89" t="n">
        <f aca="false">F349*G349</f>
        <v>0</v>
      </c>
      <c r="AB349" s="89" t="n">
        <f aca="false">$F349*H349</f>
        <v>0</v>
      </c>
      <c r="AC349" s="89" t="n">
        <f aca="false">$F349*I349</f>
        <v>0</v>
      </c>
      <c r="AD349" s="89" t="n">
        <f aca="false">$F349*J349</f>
        <v>0</v>
      </c>
      <c r="AE349" s="89" t="n">
        <f aca="false">$F349*K349</f>
        <v>0</v>
      </c>
      <c r="AF349" s="89" t="n">
        <f aca="false">$F349*L349</f>
        <v>0</v>
      </c>
      <c r="AG349" s="89" t="n">
        <f aca="false">$F349*M349</f>
        <v>0</v>
      </c>
      <c r="AH349" s="89" t="n">
        <f aca="false">$F349*N349</f>
        <v>0</v>
      </c>
      <c r="AI349" s="89" t="n">
        <f aca="false">F349*O349</f>
        <v>0</v>
      </c>
      <c r="AJ349" s="93"/>
      <c r="AK349" s="89" t="n">
        <f aca="false">CHOOSE($G$3,AB349-AC349,AC349-AB349)</f>
        <v>0</v>
      </c>
      <c r="AL349" s="89" t="n">
        <f aca="false">CHOOSE($G$3,AE349-AF349,AF349-AE349)</f>
        <v>0</v>
      </c>
      <c r="AM349" s="89" t="n">
        <f aca="false">CHOOSE($G$3,AH349-AI349,AI349-AH349)</f>
        <v>0</v>
      </c>
      <c r="AN349" s="103" t="n">
        <f aca="false">SUM(AK349:AM349)</f>
        <v>0</v>
      </c>
      <c r="AP349" s="89" t="n">
        <f aca="false">CHOOSE($G$3,AA349-AB349,AB349-AA349)</f>
        <v>0</v>
      </c>
      <c r="AQ349" s="89" t="n">
        <f aca="false">CHOOSE($G$3,AD349-AE349,AE349-AD349)</f>
        <v>0</v>
      </c>
      <c r="AR349" s="89" t="n">
        <f aca="false">CHOOSE($G$3,AG349-AH349,AH349-AG349)</f>
        <v>0</v>
      </c>
      <c r="AS349" s="103" t="n">
        <f aca="false">AP349+AQ349+AR349</f>
        <v>0</v>
      </c>
      <c r="AT349" s="103"/>
      <c r="AU349" s="90" t="n">
        <f aca="false">AS349+AN349</f>
        <v>0</v>
      </c>
      <c r="AW349" s="90" t="n">
        <f aca="false">AI349+AF349+AC349</f>
        <v>0</v>
      </c>
      <c r="AX349" s="104"/>
    </row>
    <row r="350" customFormat="false" ht="12" hidden="false" customHeight="true" outlineLevel="0" collapsed="false">
      <c r="A350" s="94" t="n">
        <f aca="false">EDATE(A349,1)</f>
        <v>47178</v>
      </c>
      <c r="B350" s="95" t="n">
        <f aca="false">VLOOKUP(MONTH(A350),Volumes,3)</f>
        <v>10000</v>
      </c>
      <c r="C350" s="96"/>
      <c r="D350" s="97" t="n">
        <f aca="false">B350+C350</f>
        <v>10000</v>
      </c>
      <c r="E350" s="84" t="n">
        <f aca="false">IF(X350=0,0,IF(AND(X350=1,$H$3=1),D350*S350,IF($H$3=2,D350,"N/A")))</f>
        <v>0</v>
      </c>
      <c r="F350" s="84" t="n">
        <f aca="false">E350*W350</f>
        <v>0</v>
      </c>
      <c r="G350" s="32" t="n">
        <f aca="false">VLOOKUP($A350,Table,MATCH(G$4,Curves,0))</f>
        <v>4.0375</v>
      </c>
      <c r="H350" s="98" t="n">
        <f aca="false">G350</f>
        <v>4.0375</v>
      </c>
      <c r="I350" s="99" t="n">
        <f aca="false">H350</f>
        <v>4.0375</v>
      </c>
      <c r="J350" s="32" t="n">
        <f aca="false">VLOOKUP($A350,Table,MATCH(J$4,Curves,0))</f>
        <v>0</v>
      </c>
      <c r="K350" s="98" t="n">
        <f aca="false">J350</f>
        <v>0</v>
      </c>
      <c r="L350" s="99" t="n">
        <f aca="false">K350</f>
        <v>0</v>
      </c>
      <c r="M350" s="32" t="n">
        <f aca="false">VLOOKUP($A350,Table,MATCH(M$4,Curves,0))</f>
        <v>0</v>
      </c>
      <c r="N350" s="98" t="n">
        <f aca="false">VLOOKUP($A350,Table,MATCH(N$4,Curves,0))</f>
        <v>0.0225</v>
      </c>
      <c r="O350" s="99" t="n">
        <f aca="false">N350</f>
        <v>0.0225</v>
      </c>
      <c r="P350" s="100"/>
      <c r="Q350" s="99" t="n">
        <f aca="false">O350+L350+I350</f>
        <v>4.06</v>
      </c>
      <c r="R350" s="100"/>
      <c r="S350" s="35" t="n">
        <f aca="false">A351-A350</f>
        <v>31</v>
      </c>
      <c r="T350" s="101" t="n">
        <f aca="false">CHOOSE(F$3,A351+24,A350)</f>
        <v>47233</v>
      </c>
      <c r="U350" s="35" t="n">
        <f aca="false">T350-C$3</f>
        <v>10459</v>
      </c>
      <c r="V350" s="32" t="n">
        <f aca="false">VLOOKUP($A350,Table,MATCH(V$4,Curves,0))</f>
        <v>0.070859002456139</v>
      </c>
      <c r="W350" s="102" t="n">
        <f aca="false">1/(1+CHOOSE(F$3,(V351+($K$3/10000))/2,(V350+($K$3/10000))/2))^(2*U350/365.25)</f>
        <v>0.136157477120094</v>
      </c>
      <c r="X350" s="35" t="n">
        <f aca="false">IF(AND(mthbeg&lt;=A350,mthend&gt;=A350),1,0)</f>
        <v>0</v>
      </c>
      <c r="Y350" s="35" t="n">
        <f aca="false">S350*X350</f>
        <v>0</v>
      </c>
      <c r="AA350" s="89" t="n">
        <f aca="false">F350*G350</f>
        <v>0</v>
      </c>
      <c r="AB350" s="89" t="n">
        <f aca="false">$F350*H350</f>
        <v>0</v>
      </c>
      <c r="AC350" s="89" t="n">
        <f aca="false">$F350*I350</f>
        <v>0</v>
      </c>
      <c r="AD350" s="89" t="n">
        <f aca="false">$F350*J350</f>
        <v>0</v>
      </c>
      <c r="AE350" s="89" t="n">
        <f aca="false">$F350*K350</f>
        <v>0</v>
      </c>
      <c r="AF350" s="89" t="n">
        <f aca="false">$F350*L350</f>
        <v>0</v>
      </c>
      <c r="AG350" s="89" t="n">
        <f aca="false">$F350*M350</f>
        <v>0</v>
      </c>
      <c r="AH350" s="89" t="n">
        <f aca="false">$F350*N350</f>
        <v>0</v>
      </c>
      <c r="AI350" s="89" t="n">
        <f aca="false">F350*O350</f>
        <v>0</v>
      </c>
      <c r="AJ350" s="93"/>
      <c r="AK350" s="89" t="n">
        <f aca="false">CHOOSE($G$3,AB350-AC350,AC350-AB350)</f>
        <v>0</v>
      </c>
      <c r="AL350" s="89" t="n">
        <f aca="false">CHOOSE($G$3,AE350-AF350,AF350-AE350)</f>
        <v>0</v>
      </c>
      <c r="AM350" s="89" t="n">
        <f aca="false">CHOOSE($G$3,AH350-AI350,AI350-AH350)</f>
        <v>0</v>
      </c>
      <c r="AN350" s="103" t="n">
        <f aca="false">SUM(AK350:AM350)</f>
        <v>0</v>
      </c>
      <c r="AP350" s="89" t="n">
        <f aca="false">CHOOSE($G$3,AA350-AB350,AB350-AA350)</f>
        <v>0</v>
      </c>
      <c r="AQ350" s="89" t="n">
        <f aca="false">CHOOSE($G$3,AD350-AE350,AE350-AD350)</f>
        <v>0</v>
      </c>
      <c r="AR350" s="89" t="n">
        <f aca="false">CHOOSE($G$3,AG350-AH350,AH350-AG350)</f>
        <v>0</v>
      </c>
      <c r="AS350" s="103" t="n">
        <f aca="false">AP350+AQ350+AR350</f>
        <v>0</v>
      </c>
      <c r="AT350" s="103"/>
      <c r="AU350" s="90" t="n">
        <f aca="false">AS350+AN350</f>
        <v>0</v>
      </c>
      <c r="AW350" s="90" t="n">
        <f aca="false">AI350+AF350+AC350</f>
        <v>0</v>
      </c>
      <c r="AX350" s="104"/>
    </row>
    <row r="351" customFormat="false" ht="12" hidden="false" customHeight="true" outlineLevel="0" collapsed="false">
      <c r="A351" s="94" t="n">
        <f aca="false">EDATE(A350,1)</f>
        <v>47209</v>
      </c>
      <c r="B351" s="95" t="n">
        <f aca="false">VLOOKUP(MONTH(A351),Volumes,3)</f>
        <v>10000</v>
      </c>
      <c r="C351" s="96"/>
      <c r="D351" s="97" t="n">
        <f aca="false">B351+C351</f>
        <v>10000</v>
      </c>
      <c r="E351" s="84" t="n">
        <f aca="false">IF(X351=0,0,IF(AND(X351=1,$H$3=1),D351*S351,IF($H$3=2,D351,"N/A")))</f>
        <v>0</v>
      </c>
      <c r="F351" s="84" t="n">
        <f aca="false">E351*W351</f>
        <v>0</v>
      </c>
      <c r="G351" s="32" t="n">
        <f aca="false">VLOOKUP($A351,Table,MATCH(G$4,Curves,0))</f>
        <v>4.0375</v>
      </c>
      <c r="H351" s="98" t="n">
        <f aca="false">G351</f>
        <v>4.0375</v>
      </c>
      <c r="I351" s="99" t="n">
        <f aca="false">H351</f>
        <v>4.0375</v>
      </c>
      <c r="J351" s="32" t="n">
        <f aca="false">VLOOKUP($A351,Table,MATCH(J$4,Curves,0))</f>
        <v>0</v>
      </c>
      <c r="K351" s="98" t="n">
        <f aca="false">J351</f>
        <v>0</v>
      </c>
      <c r="L351" s="99" t="n">
        <f aca="false">K351</f>
        <v>0</v>
      </c>
      <c r="M351" s="32" t="n">
        <f aca="false">VLOOKUP($A351,Table,MATCH(M$4,Curves,0))</f>
        <v>0</v>
      </c>
      <c r="N351" s="98" t="n">
        <f aca="false">VLOOKUP($A351,Table,MATCH(N$4,Curves,0))</f>
        <v>0.0225</v>
      </c>
      <c r="O351" s="99" t="n">
        <f aca="false">N351</f>
        <v>0.0225</v>
      </c>
      <c r="P351" s="100"/>
      <c r="Q351" s="99" t="n">
        <f aca="false">O351+L351+I351</f>
        <v>4.06</v>
      </c>
      <c r="R351" s="100"/>
      <c r="S351" s="35" t="n">
        <f aca="false">A352-A351</f>
        <v>30</v>
      </c>
      <c r="T351" s="101" t="n">
        <f aca="false">CHOOSE(F$3,A352+24,A351)</f>
        <v>47263</v>
      </c>
      <c r="U351" s="35" t="n">
        <f aca="false">T351-C$3</f>
        <v>10489</v>
      </c>
      <c r="V351" s="32" t="n">
        <f aca="false">VLOOKUP($A351,Table,MATCH(V$4,Curves,0))</f>
        <v>0.070859002456139</v>
      </c>
      <c r="W351" s="102" t="n">
        <f aca="false">1/(1+CHOOSE(F$3,(V352+($K$3/10000))/2,(V351+($K$3/10000))/2))^(2*U351/365.25)</f>
        <v>0.135380972549002</v>
      </c>
      <c r="X351" s="35" t="n">
        <f aca="false">IF(AND(mthbeg&lt;=A351,mthend&gt;=A351),1,0)</f>
        <v>0</v>
      </c>
      <c r="Y351" s="35" t="n">
        <f aca="false">S351*X351</f>
        <v>0</v>
      </c>
      <c r="AA351" s="89" t="n">
        <f aca="false">F351*G351</f>
        <v>0</v>
      </c>
      <c r="AB351" s="89" t="n">
        <f aca="false">$F351*H351</f>
        <v>0</v>
      </c>
      <c r="AC351" s="89" t="n">
        <f aca="false">$F351*I351</f>
        <v>0</v>
      </c>
      <c r="AD351" s="89" t="n">
        <f aca="false">$F351*J351</f>
        <v>0</v>
      </c>
      <c r="AE351" s="89" t="n">
        <f aca="false">$F351*K351</f>
        <v>0</v>
      </c>
      <c r="AF351" s="89" t="n">
        <f aca="false">$F351*L351</f>
        <v>0</v>
      </c>
      <c r="AG351" s="89" t="n">
        <f aca="false">$F351*M351</f>
        <v>0</v>
      </c>
      <c r="AH351" s="89" t="n">
        <f aca="false">$F351*N351</f>
        <v>0</v>
      </c>
      <c r="AI351" s="89" t="n">
        <f aca="false">F351*O351</f>
        <v>0</v>
      </c>
      <c r="AJ351" s="93"/>
      <c r="AK351" s="89" t="n">
        <f aca="false">CHOOSE($G$3,AB351-AC351,AC351-AB351)</f>
        <v>0</v>
      </c>
      <c r="AL351" s="89" t="n">
        <f aca="false">CHOOSE($G$3,AE351-AF351,AF351-AE351)</f>
        <v>0</v>
      </c>
      <c r="AM351" s="89" t="n">
        <f aca="false">CHOOSE($G$3,AH351-AI351,AI351-AH351)</f>
        <v>0</v>
      </c>
      <c r="AN351" s="103" t="n">
        <f aca="false">SUM(AK351:AM351)</f>
        <v>0</v>
      </c>
      <c r="AP351" s="89" t="n">
        <f aca="false">CHOOSE($G$3,AA351-AB351,AB351-AA351)</f>
        <v>0</v>
      </c>
      <c r="AQ351" s="89" t="n">
        <f aca="false">CHOOSE($G$3,AD351-AE351,AE351-AD351)</f>
        <v>0</v>
      </c>
      <c r="AR351" s="89" t="n">
        <f aca="false">CHOOSE($G$3,AG351-AH351,AH351-AG351)</f>
        <v>0</v>
      </c>
      <c r="AS351" s="103" t="n">
        <f aca="false">AP351+AQ351+AR351</f>
        <v>0</v>
      </c>
      <c r="AT351" s="103"/>
      <c r="AU351" s="90" t="n">
        <f aca="false">AS351+AN351</f>
        <v>0</v>
      </c>
      <c r="AW351" s="90" t="n">
        <f aca="false">AI351+AF351+AC351</f>
        <v>0</v>
      </c>
      <c r="AX351" s="104"/>
    </row>
    <row r="352" customFormat="false" ht="12" hidden="false" customHeight="true" outlineLevel="0" collapsed="false">
      <c r="A352" s="94" t="n">
        <f aca="false">EDATE(A351,1)</f>
        <v>47239</v>
      </c>
      <c r="B352" s="95" t="n">
        <f aca="false">VLOOKUP(MONTH(A352),Volumes,3)</f>
        <v>10000</v>
      </c>
      <c r="C352" s="96"/>
      <c r="D352" s="97" t="n">
        <f aca="false">B352+C352</f>
        <v>10000</v>
      </c>
      <c r="E352" s="84" t="n">
        <f aca="false">IF(X352=0,0,IF(AND(X352=1,$H$3=1),D352*S352,IF($H$3=2,D352,"N/A")))</f>
        <v>0</v>
      </c>
      <c r="F352" s="84" t="n">
        <f aca="false">E352*W352</f>
        <v>0</v>
      </c>
      <c r="G352" s="32" t="n">
        <f aca="false">VLOOKUP($A352,Table,MATCH(G$4,Curves,0))</f>
        <v>4.0375</v>
      </c>
      <c r="H352" s="98" t="n">
        <f aca="false">G352</f>
        <v>4.0375</v>
      </c>
      <c r="I352" s="99" t="n">
        <f aca="false">H352</f>
        <v>4.0375</v>
      </c>
      <c r="J352" s="32" t="n">
        <f aca="false">VLOOKUP($A352,Table,MATCH(J$4,Curves,0))</f>
        <v>0</v>
      </c>
      <c r="K352" s="98" t="n">
        <f aca="false">J352</f>
        <v>0</v>
      </c>
      <c r="L352" s="99" t="n">
        <f aca="false">K352</f>
        <v>0</v>
      </c>
      <c r="M352" s="32" t="n">
        <f aca="false">VLOOKUP($A352,Table,MATCH(M$4,Curves,0))</f>
        <v>0</v>
      </c>
      <c r="N352" s="98" t="n">
        <f aca="false">VLOOKUP($A352,Table,MATCH(N$4,Curves,0))</f>
        <v>0.0225</v>
      </c>
      <c r="O352" s="99" t="n">
        <f aca="false">N352</f>
        <v>0.0225</v>
      </c>
      <c r="P352" s="100"/>
      <c r="Q352" s="99" t="n">
        <f aca="false">O352+L352+I352</f>
        <v>4.06</v>
      </c>
      <c r="R352" s="100"/>
      <c r="S352" s="35" t="n">
        <f aca="false">A353-A352</f>
        <v>31</v>
      </c>
      <c r="T352" s="101" t="n">
        <f aca="false">CHOOSE(F$3,A353+24,A352)</f>
        <v>47294</v>
      </c>
      <c r="U352" s="35" t="n">
        <f aca="false">T352-C$3</f>
        <v>10520</v>
      </c>
      <c r="V352" s="32" t="n">
        <f aca="false">VLOOKUP($A352,Table,MATCH(V$4,Curves,0))</f>
        <v>0.070859002456139</v>
      </c>
      <c r="W352" s="102" t="n">
        <f aca="false">1/(1+CHOOSE(F$3,(V353+($K$3/10000))/2,(V352+($K$3/10000))/2))^(2*U352/365.25)</f>
        <v>0.134583236473961</v>
      </c>
      <c r="X352" s="35" t="n">
        <f aca="false">IF(AND(mthbeg&lt;=A352,mthend&gt;=A352),1,0)</f>
        <v>0</v>
      </c>
      <c r="Y352" s="35" t="n">
        <f aca="false">S352*X352</f>
        <v>0</v>
      </c>
      <c r="AA352" s="89" t="n">
        <f aca="false">F352*G352</f>
        <v>0</v>
      </c>
      <c r="AB352" s="89" t="n">
        <f aca="false">$F352*H352</f>
        <v>0</v>
      </c>
      <c r="AC352" s="89" t="n">
        <f aca="false">$F352*I352</f>
        <v>0</v>
      </c>
      <c r="AD352" s="89" t="n">
        <f aca="false">$F352*J352</f>
        <v>0</v>
      </c>
      <c r="AE352" s="89" t="n">
        <f aca="false">$F352*K352</f>
        <v>0</v>
      </c>
      <c r="AF352" s="89" t="n">
        <f aca="false">$F352*L352</f>
        <v>0</v>
      </c>
      <c r="AG352" s="89" t="n">
        <f aca="false">$F352*M352</f>
        <v>0</v>
      </c>
      <c r="AH352" s="89" t="n">
        <f aca="false">$F352*N352</f>
        <v>0</v>
      </c>
      <c r="AI352" s="89" t="n">
        <f aca="false">F352*O352</f>
        <v>0</v>
      </c>
      <c r="AJ352" s="93"/>
      <c r="AK352" s="89" t="n">
        <f aca="false">CHOOSE($G$3,AB352-AC352,AC352-AB352)</f>
        <v>0</v>
      </c>
      <c r="AL352" s="89" t="n">
        <f aca="false">CHOOSE($G$3,AE352-AF352,AF352-AE352)</f>
        <v>0</v>
      </c>
      <c r="AM352" s="89" t="n">
        <f aca="false">CHOOSE($G$3,AH352-AI352,AI352-AH352)</f>
        <v>0</v>
      </c>
      <c r="AN352" s="103" t="n">
        <f aca="false">SUM(AK352:AM352)</f>
        <v>0</v>
      </c>
      <c r="AP352" s="89" t="n">
        <f aca="false">CHOOSE($G$3,AA352-AB352,AB352-AA352)</f>
        <v>0</v>
      </c>
      <c r="AQ352" s="89" t="n">
        <f aca="false">CHOOSE($G$3,AD352-AE352,AE352-AD352)</f>
        <v>0</v>
      </c>
      <c r="AR352" s="89" t="n">
        <f aca="false">CHOOSE($G$3,AG352-AH352,AH352-AG352)</f>
        <v>0</v>
      </c>
      <c r="AS352" s="103" t="n">
        <f aca="false">AP352+AQ352+AR352</f>
        <v>0</v>
      </c>
      <c r="AT352" s="103"/>
      <c r="AU352" s="90" t="n">
        <f aca="false">AS352+AN352</f>
        <v>0</v>
      </c>
      <c r="AW352" s="90" t="n">
        <f aca="false">AI352+AF352+AC352</f>
        <v>0</v>
      </c>
      <c r="AX352" s="104"/>
    </row>
    <row r="353" customFormat="false" ht="12" hidden="false" customHeight="true" outlineLevel="0" collapsed="false">
      <c r="A353" s="94" t="n">
        <f aca="false">EDATE(A352,1)</f>
        <v>47270</v>
      </c>
      <c r="B353" s="95" t="n">
        <f aca="false">VLOOKUP(MONTH(A353),Volumes,3)</f>
        <v>10000</v>
      </c>
      <c r="C353" s="96"/>
      <c r="D353" s="97" t="n">
        <f aca="false">B353+C353</f>
        <v>10000</v>
      </c>
      <c r="E353" s="84" t="n">
        <f aca="false">IF(X353=0,0,IF(AND(X353=1,$H$3=1),D353*S353,IF($H$3=2,D353,"N/A")))</f>
        <v>0</v>
      </c>
      <c r="F353" s="84" t="n">
        <f aca="false">E353*W353</f>
        <v>0</v>
      </c>
      <c r="G353" s="32" t="n">
        <f aca="false">VLOOKUP($A353,Table,MATCH(G$4,Curves,0))</f>
        <v>4.0375</v>
      </c>
      <c r="H353" s="98" t="n">
        <f aca="false">G353</f>
        <v>4.0375</v>
      </c>
      <c r="I353" s="99" t="n">
        <f aca="false">H353</f>
        <v>4.0375</v>
      </c>
      <c r="J353" s="32" t="n">
        <f aca="false">VLOOKUP($A353,Table,MATCH(J$4,Curves,0))</f>
        <v>0</v>
      </c>
      <c r="K353" s="98" t="n">
        <f aca="false">J353</f>
        <v>0</v>
      </c>
      <c r="L353" s="99" t="n">
        <f aca="false">K353</f>
        <v>0</v>
      </c>
      <c r="M353" s="32" t="n">
        <f aca="false">VLOOKUP($A353,Table,MATCH(M$4,Curves,0))</f>
        <v>0</v>
      </c>
      <c r="N353" s="98" t="n">
        <f aca="false">VLOOKUP($A353,Table,MATCH(N$4,Curves,0))</f>
        <v>0.0225</v>
      </c>
      <c r="O353" s="99" t="n">
        <f aca="false">N353</f>
        <v>0.0225</v>
      </c>
      <c r="P353" s="100"/>
      <c r="Q353" s="99" t="n">
        <f aca="false">O353+L353+I353</f>
        <v>4.06</v>
      </c>
      <c r="R353" s="100"/>
      <c r="S353" s="35" t="n">
        <f aca="false">A354-A353</f>
        <v>30</v>
      </c>
      <c r="T353" s="101" t="n">
        <f aca="false">CHOOSE(F$3,A354+24,A353)</f>
        <v>47324</v>
      </c>
      <c r="U353" s="35" t="n">
        <f aca="false">T353-C$3</f>
        <v>10550</v>
      </c>
      <c r="V353" s="32" t="n">
        <f aca="false">VLOOKUP($A353,Table,MATCH(V$4,Curves,0))</f>
        <v>0.070859002456139</v>
      </c>
      <c r="W353" s="102" t="n">
        <f aca="false">1/(1+CHOOSE(F$3,(V354+($K$3/10000))/2,(V353+($K$3/10000))/2))^(2*U353/365.25)</f>
        <v>0.133815709779689</v>
      </c>
      <c r="X353" s="35" t="n">
        <f aca="false">IF(AND(mthbeg&lt;=A353,mthend&gt;=A353),1,0)</f>
        <v>0</v>
      </c>
      <c r="Y353" s="35" t="n">
        <f aca="false">S353*X353</f>
        <v>0</v>
      </c>
      <c r="AA353" s="89" t="n">
        <f aca="false">F353*G353</f>
        <v>0</v>
      </c>
      <c r="AB353" s="89" t="n">
        <f aca="false">$F353*H353</f>
        <v>0</v>
      </c>
      <c r="AC353" s="89" t="n">
        <f aca="false">$F353*I353</f>
        <v>0</v>
      </c>
      <c r="AD353" s="89" t="n">
        <f aca="false">$F353*J353</f>
        <v>0</v>
      </c>
      <c r="AE353" s="89" t="n">
        <f aca="false">$F353*K353</f>
        <v>0</v>
      </c>
      <c r="AF353" s="89" t="n">
        <f aca="false">$F353*L353</f>
        <v>0</v>
      </c>
      <c r="AG353" s="89" t="n">
        <f aca="false">$F353*M353</f>
        <v>0</v>
      </c>
      <c r="AH353" s="89" t="n">
        <f aca="false">$F353*N353</f>
        <v>0</v>
      </c>
      <c r="AI353" s="89" t="n">
        <f aca="false">F353*O353</f>
        <v>0</v>
      </c>
      <c r="AJ353" s="93"/>
      <c r="AK353" s="89" t="n">
        <f aca="false">CHOOSE($G$3,AB353-AC353,AC353-AB353)</f>
        <v>0</v>
      </c>
      <c r="AL353" s="89" t="n">
        <f aca="false">CHOOSE($G$3,AE353-AF353,AF353-AE353)</f>
        <v>0</v>
      </c>
      <c r="AM353" s="89" t="n">
        <f aca="false">CHOOSE($G$3,AH353-AI353,AI353-AH353)</f>
        <v>0</v>
      </c>
      <c r="AN353" s="103" t="n">
        <f aca="false">SUM(AK353:AM353)</f>
        <v>0</v>
      </c>
      <c r="AP353" s="89" t="n">
        <f aca="false">CHOOSE($G$3,AA353-AB353,AB353-AA353)</f>
        <v>0</v>
      </c>
      <c r="AQ353" s="89" t="n">
        <f aca="false">CHOOSE($G$3,AD353-AE353,AE353-AD353)</f>
        <v>0</v>
      </c>
      <c r="AR353" s="89" t="n">
        <f aca="false">CHOOSE($G$3,AG353-AH353,AH353-AG353)</f>
        <v>0</v>
      </c>
      <c r="AS353" s="103" t="n">
        <f aca="false">AP353+AQ353+AR353</f>
        <v>0</v>
      </c>
      <c r="AT353" s="103"/>
      <c r="AU353" s="90" t="n">
        <f aca="false">AS353+AN353</f>
        <v>0</v>
      </c>
      <c r="AW353" s="90" t="n">
        <f aca="false">AI353+AF353+AC353</f>
        <v>0</v>
      </c>
      <c r="AX353" s="104"/>
    </row>
    <row r="354" customFormat="false" ht="12" hidden="false" customHeight="true" outlineLevel="0" collapsed="false">
      <c r="A354" s="94" t="n">
        <f aca="false">EDATE(A353,1)</f>
        <v>47300</v>
      </c>
      <c r="B354" s="95" t="n">
        <f aca="false">VLOOKUP(MONTH(A354),Volumes,3)</f>
        <v>10000</v>
      </c>
      <c r="C354" s="96"/>
      <c r="D354" s="97" t="n">
        <f aca="false">B354+C354</f>
        <v>10000</v>
      </c>
      <c r="E354" s="84" t="n">
        <f aca="false">IF(X354=0,0,IF(AND(X354=1,$H$3=1),D354*S354,IF($H$3=2,D354,"N/A")))</f>
        <v>0</v>
      </c>
      <c r="F354" s="84" t="n">
        <f aca="false">E354*W354</f>
        <v>0</v>
      </c>
      <c r="G354" s="32" t="n">
        <f aca="false">VLOOKUP($A354,Table,MATCH(G$4,Curves,0))</f>
        <v>4.0375</v>
      </c>
      <c r="H354" s="98" t="n">
        <f aca="false">G354</f>
        <v>4.0375</v>
      </c>
      <c r="I354" s="99" t="n">
        <f aca="false">H354</f>
        <v>4.0375</v>
      </c>
      <c r="J354" s="32" t="n">
        <f aca="false">VLOOKUP($A354,Table,MATCH(J$4,Curves,0))</f>
        <v>0</v>
      </c>
      <c r="K354" s="98" t="n">
        <f aca="false">J354</f>
        <v>0</v>
      </c>
      <c r="L354" s="99" t="n">
        <f aca="false">K354</f>
        <v>0</v>
      </c>
      <c r="M354" s="32" t="n">
        <f aca="false">VLOOKUP($A354,Table,MATCH(M$4,Curves,0))</f>
        <v>0</v>
      </c>
      <c r="N354" s="98" t="n">
        <f aca="false">VLOOKUP($A354,Table,MATCH(N$4,Curves,0))</f>
        <v>0.0225</v>
      </c>
      <c r="O354" s="99" t="n">
        <f aca="false">N354</f>
        <v>0.0225</v>
      </c>
      <c r="P354" s="100"/>
      <c r="Q354" s="99" t="n">
        <f aca="false">O354+L354+I354</f>
        <v>4.06</v>
      </c>
      <c r="R354" s="100"/>
      <c r="S354" s="35" t="n">
        <f aca="false">A355-A354</f>
        <v>31</v>
      </c>
      <c r="T354" s="101" t="n">
        <f aca="false">CHOOSE(F$3,A355+24,A354)</f>
        <v>47355</v>
      </c>
      <c r="U354" s="35" t="n">
        <f aca="false">T354-C$3</f>
        <v>10581</v>
      </c>
      <c r="V354" s="32" t="n">
        <f aca="false">VLOOKUP($A354,Table,MATCH(V$4,Curves,0))</f>
        <v>0.070859002456139</v>
      </c>
      <c r="W354" s="102" t="n">
        <f aca="false">1/(1+CHOOSE(F$3,(V355+($K$3/10000))/2,(V354+($K$3/10000))/2))^(2*U354/365.25)</f>
        <v>0.13302719705823</v>
      </c>
      <c r="X354" s="35" t="n">
        <f aca="false">IF(AND(mthbeg&lt;=A354,mthend&gt;=A354),1,0)</f>
        <v>0</v>
      </c>
      <c r="Y354" s="35" t="n">
        <f aca="false">S354*X354</f>
        <v>0</v>
      </c>
      <c r="AA354" s="89" t="n">
        <f aca="false">F354*G354</f>
        <v>0</v>
      </c>
      <c r="AB354" s="89" t="n">
        <f aca="false">$F354*H354</f>
        <v>0</v>
      </c>
      <c r="AC354" s="89" t="n">
        <f aca="false">$F354*I354</f>
        <v>0</v>
      </c>
      <c r="AD354" s="89" t="n">
        <f aca="false">$F354*J354</f>
        <v>0</v>
      </c>
      <c r="AE354" s="89" t="n">
        <f aca="false">$F354*K354</f>
        <v>0</v>
      </c>
      <c r="AF354" s="89" t="n">
        <f aca="false">$F354*L354</f>
        <v>0</v>
      </c>
      <c r="AG354" s="89" t="n">
        <f aca="false">$F354*M354</f>
        <v>0</v>
      </c>
      <c r="AH354" s="89" t="n">
        <f aca="false">$F354*N354</f>
        <v>0</v>
      </c>
      <c r="AI354" s="89" t="n">
        <f aca="false">F354*O354</f>
        <v>0</v>
      </c>
      <c r="AJ354" s="93"/>
      <c r="AK354" s="89" t="n">
        <f aca="false">CHOOSE($G$3,AB354-AC354,AC354-AB354)</f>
        <v>0</v>
      </c>
      <c r="AL354" s="89" t="n">
        <f aca="false">CHOOSE($G$3,AE354-AF354,AF354-AE354)</f>
        <v>0</v>
      </c>
      <c r="AM354" s="89" t="n">
        <f aca="false">CHOOSE($G$3,AH354-AI354,AI354-AH354)</f>
        <v>0</v>
      </c>
      <c r="AN354" s="103" t="n">
        <f aca="false">SUM(AK354:AM354)</f>
        <v>0</v>
      </c>
      <c r="AP354" s="89" t="n">
        <f aca="false">CHOOSE($G$3,AA354-AB354,AB354-AA354)</f>
        <v>0</v>
      </c>
      <c r="AQ354" s="89" t="n">
        <f aca="false">CHOOSE($G$3,AD354-AE354,AE354-AD354)</f>
        <v>0</v>
      </c>
      <c r="AR354" s="89" t="n">
        <f aca="false">CHOOSE($G$3,AG354-AH354,AH354-AG354)</f>
        <v>0</v>
      </c>
      <c r="AS354" s="103" t="n">
        <f aca="false">AP354+AQ354+AR354</f>
        <v>0</v>
      </c>
      <c r="AT354" s="103"/>
      <c r="AU354" s="90" t="n">
        <f aca="false">AS354+AN354</f>
        <v>0</v>
      </c>
      <c r="AW354" s="90" t="n">
        <f aca="false">AI354+AF354+AC354</f>
        <v>0</v>
      </c>
      <c r="AX354" s="104"/>
    </row>
    <row r="355" customFormat="false" ht="12" hidden="false" customHeight="true" outlineLevel="0" collapsed="false">
      <c r="A355" s="94" t="n">
        <f aca="false">EDATE(A354,1)</f>
        <v>47331</v>
      </c>
      <c r="B355" s="95" t="n">
        <f aca="false">VLOOKUP(MONTH(A355),Volumes,3)</f>
        <v>10000</v>
      </c>
      <c r="C355" s="96"/>
      <c r="D355" s="97" t="n">
        <f aca="false">B355+C355</f>
        <v>10000</v>
      </c>
      <c r="E355" s="84" t="n">
        <f aca="false">IF(X355=0,0,IF(AND(X355=1,$H$3=1),D355*S355,IF($H$3=2,D355,"N/A")))</f>
        <v>0</v>
      </c>
      <c r="F355" s="84" t="n">
        <f aca="false">E355*W355</f>
        <v>0</v>
      </c>
      <c r="G355" s="32" t="n">
        <f aca="false">VLOOKUP($A355,Table,MATCH(G$4,Curves,0))</f>
        <v>4.0375</v>
      </c>
      <c r="H355" s="98" t="n">
        <f aca="false">G355</f>
        <v>4.0375</v>
      </c>
      <c r="I355" s="99" t="n">
        <f aca="false">H355</f>
        <v>4.0375</v>
      </c>
      <c r="J355" s="32" t="n">
        <f aca="false">VLOOKUP($A355,Table,MATCH(J$4,Curves,0))</f>
        <v>0</v>
      </c>
      <c r="K355" s="98" t="n">
        <f aca="false">J355</f>
        <v>0</v>
      </c>
      <c r="L355" s="99" t="n">
        <f aca="false">K355</f>
        <v>0</v>
      </c>
      <c r="M355" s="32" t="n">
        <f aca="false">VLOOKUP($A355,Table,MATCH(M$4,Curves,0))</f>
        <v>0</v>
      </c>
      <c r="N355" s="98" t="n">
        <f aca="false">VLOOKUP($A355,Table,MATCH(N$4,Curves,0))</f>
        <v>0.0225</v>
      </c>
      <c r="O355" s="99" t="n">
        <f aca="false">N355</f>
        <v>0.0225</v>
      </c>
      <c r="P355" s="100"/>
      <c r="Q355" s="99" t="n">
        <f aca="false">O355+L355+I355</f>
        <v>4.06</v>
      </c>
      <c r="R355" s="100"/>
      <c r="S355" s="35" t="n">
        <f aca="false">A356-A355</f>
        <v>31</v>
      </c>
      <c r="T355" s="101" t="n">
        <f aca="false">CHOOSE(F$3,A356+24,A355)</f>
        <v>47386</v>
      </c>
      <c r="U355" s="35" t="n">
        <f aca="false">T355-C$3</f>
        <v>10612</v>
      </c>
      <c r="V355" s="32" t="n">
        <f aca="false">VLOOKUP($A355,Table,MATCH(V$4,Curves,0))</f>
        <v>0.070859002456139</v>
      </c>
      <c r="W355" s="102" t="n">
        <f aca="false">1/(1+CHOOSE(F$3,(V356+($K$3/10000))/2,(V355+($K$3/10000))/2))^(2*U355/365.25)</f>
        <v>0.132243330669498</v>
      </c>
      <c r="X355" s="35" t="n">
        <f aca="false">IF(AND(mthbeg&lt;=A355,mthend&gt;=A355),1,0)</f>
        <v>0</v>
      </c>
      <c r="Y355" s="35" t="n">
        <f aca="false">S355*X355</f>
        <v>0</v>
      </c>
      <c r="AA355" s="89" t="n">
        <f aca="false">F355*G355</f>
        <v>0</v>
      </c>
      <c r="AB355" s="89" t="n">
        <f aca="false">$F355*H355</f>
        <v>0</v>
      </c>
      <c r="AC355" s="89" t="n">
        <f aca="false">$F355*I355</f>
        <v>0</v>
      </c>
      <c r="AD355" s="89" t="n">
        <f aca="false">$F355*J355</f>
        <v>0</v>
      </c>
      <c r="AE355" s="89" t="n">
        <f aca="false">$F355*K355</f>
        <v>0</v>
      </c>
      <c r="AF355" s="89" t="n">
        <f aca="false">$F355*L355</f>
        <v>0</v>
      </c>
      <c r="AG355" s="89" t="n">
        <f aca="false">$F355*M355</f>
        <v>0</v>
      </c>
      <c r="AH355" s="89" t="n">
        <f aca="false">$F355*N355</f>
        <v>0</v>
      </c>
      <c r="AI355" s="89" t="n">
        <f aca="false">F355*O355</f>
        <v>0</v>
      </c>
      <c r="AJ355" s="93"/>
      <c r="AK355" s="89" t="n">
        <f aca="false">CHOOSE($G$3,AB355-AC355,AC355-AB355)</f>
        <v>0</v>
      </c>
      <c r="AL355" s="89" t="n">
        <f aca="false">CHOOSE($G$3,AE355-AF355,AF355-AE355)</f>
        <v>0</v>
      </c>
      <c r="AM355" s="89" t="n">
        <f aca="false">CHOOSE($G$3,AH355-AI355,AI355-AH355)</f>
        <v>0</v>
      </c>
      <c r="AN355" s="103" t="n">
        <f aca="false">SUM(AK355:AM355)</f>
        <v>0</v>
      </c>
      <c r="AP355" s="89" t="n">
        <f aca="false">CHOOSE($G$3,AA355-AB355,AB355-AA355)</f>
        <v>0</v>
      </c>
      <c r="AQ355" s="89" t="n">
        <f aca="false">CHOOSE($G$3,AD355-AE355,AE355-AD355)</f>
        <v>0</v>
      </c>
      <c r="AR355" s="89" t="n">
        <f aca="false">CHOOSE($G$3,AG355-AH355,AH355-AG355)</f>
        <v>0</v>
      </c>
      <c r="AS355" s="103" t="n">
        <f aca="false">AP355+AQ355+AR355</f>
        <v>0</v>
      </c>
      <c r="AT355" s="103"/>
      <c r="AU355" s="90" t="n">
        <f aca="false">AS355+AN355</f>
        <v>0</v>
      </c>
      <c r="AW355" s="90" t="n">
        <f aca="false">AI355+AF355+AC355</f>
        <v>0</v>
      </c>
      <c r="AX355" s="104"/>
    </row>
    <row r="356" customFormat="false" ht="12" hidden="false" customHeight="true" outlineLevel="0" collapsed="false">
      <c r="A356" s="94" t="n">
        <f aca="false">EDATE(A355,1)</f>
        <v>47362</v>
      </c>
      <c r="B356" s="95" t="n">
        <f aca="false">VLOOKUP(MONTH(A356),Volumes,3)</f>
        <v>10000</v>
      </c>
      <c r="C356" s="96"/>
      <c r="D356" s="97" t="n">
        <f aca="false">B356+C356</f>
        <v>10000</v>
      </c>
      <c r="E356" s="84" t="n">
        <f aca="false">IF(X356=0,0,IF(AND(X356=1,$H$3=1),D356*S356,IF($H$3=2,D356,"N/A")))</f>
        <v>0</v>
      </c>
      <c r="F356" s="84" t="n">
        <f aca="false">E356*W356</f>
        <v>0</v>
      </c>
      <c r="G356" s="32" t="n">
        <f aca="false">VLOOKUP($A356,Table,MATCH(G$4,Curves,0))</f>
        <v>4.0375</v>
      </c>
      <c r="H356" s="98" t="n">
        <f aca="false">G356</f>
        <v>4.0375</v>
      </c>
      <c r="I356" s="99" t="n">
        <f aca="false">H356</f>
        <v>4.0375</v>
      </c>
      <c r="J356" s="32" t="n">
        <f aca="false">VLOOKUP($A356,Table,MATCH(J$4,Curves,0))</f>
        <v>0</v>
      </c>
      <c r="K356" s="98" t="n">
        <f aca="false">J356</f>
        <v>0</v>
      </c>
      <c r="L356" s="99" t="n">
        <f aca="false">K356</f>
        <v>0</v>
      </c>
      <c r="M356" s="32" t="n">
        <f aca="false">VLOOKUP($A356,Table,MATCH(M$4,Curves,0))</f>
        <v>0</v>
      </c>
      <c r="N356" s="98" t="n">
        <f aca="false">VLOOKUP($A356,Table,MATCH(N$4,Curves,0))</f>
        <v>0.0225</v>
      </c>
      <c r="O356" s="99" t="n">
        <f aca="false">N356</f>
        <v>0.0225</v>
      </c>
      <c r="P356" s="100"/>
      <c r="Q356" s="99" t="n">
        <f aca="false">O356+L356+I356</f>
        <v>4.06</v>
      </c>
      <c r="R356" s="100"/>
      <c r="S356" s="35" t="n">
        <f aca="false">A357-A356</f>
        <v>30</v>
      </c>
      <c r="T356" s="101" t="n">
        <f aca="false">CHOOSE(F$3,A357+24,A356)</f>
        <v>47416</v>
      </c>
      <c r="U356" s="35" t="n">
        <f aca="false">T356-C$3</f>
        <v>10642</v>
      </c>
      <c r="V356" s="32" t="n">
        <f aca="false">VLOOKUP($A356,Table,MATCH(V$4,Curves,0))</f>
        <v>0.070859002456139</v>
      </c>
      <c r="W356" s="102" t="n">
        <f aca="false">1/(1+CHOOSE(F$3,(V357+($K$3/10000))/2,(V356+($K$3/10000))/2))^(2*U356/365.25)</f>
        <v>0.131489148431892</v>
      </c>
      <c r="X356" s="35" t="n">
        <f aca="false">IF(AND(mthbeg&lt;=A356,mthend&gt;=A356),1,0)</f>
        <v>0</v>
      </c>
      <c r="Y356" s="35" t="n">
        <f aca="false">S356*X356</f>
        <v>0</v>
      </c>
      <c r="AA356" s="89" t="n">
        <f aca="false">F356*G356</f>
        <v>0</v>
      </c>
      <c r="AB356" s="89" t="n">
        <f aca="false">$F356*H356</f>
        <v>0</v>
      </c>
      <c r="AC356" s="89" t="n">
        <f aca="false">$F356*I356</f>
        <v>0</v>
      </c>
      <c r="AD356" s="89" t="n">
        <f aca="false">$F356*J356</f>
        <v>0</v>
      </c>
      <c r="AE356" s="89" t="n">
        <f aca="false">$F356*K356</f>
        <v>0</v>
      </c>
      <c r="AF356" s="89" t="n">
        <f aca="false">$F356*L356</f>
        <v>0</v>
      </c>
      <c r="AG356" s="89" t="n">
        <f aca="false">$F356*M356</f>
        <v>0</v>
      </c>
      <c r="AH356" s="89" t="n">
        <f aca="false">$F356*N356</f>
        <v>0</v>
      </c>
      <c r="AI356" s="89" t="n">
        <f aca="false">F356*O356</f>
        <v>0</v>
      </c>
      <c r="AJ356" s="93"/>
      <c r="AK356" s="89" t="n">
        <f aca="false">CHOOSE($G$3,AB356-AC356,AC356-AB356)</f>
        <v>0</v>
      </c>
      <c r="AL356" s="89" t="n">
        <f aca="false">CHOOSE($G$3,AE356-AF356,AF356-AE356)</f>
        <v>0</v>
      </c>
      <c r="AM356" s="89" t="n">
        <f aca="false">CHOOSE($G$3,AH356-AI356,AI356-AH356)</f>
        <v>0</v>
      </c>
      <c r="AN356" s="103" t="n">
        <f aca="false">SUM(AK356:AM356)</f>
        <v>0</v>
      </c>
      <c r="AP356" s="89" t="n">
        <f aca="false">CHOOSE($G$3,AA356-AB356,AB356-AA356)</f>
        <v>0</v>
      </c>
      <c r="AQ356" s="89" t="n">
        <f aca="false">CHOOSE($G$3,AD356-AE356,AE356-AD356)</f>
        <v>0</v>
      </c>
      <c r="AR356" s="89" t="n">
        <f aca="false">CHOOSE($G$3,AG356-AH356,AH356-AG356)</f>
        <v>0</v>
      </c>
      <c r="AS356" s="103" t="n">
        <f aca="false">AP356+AQ356+AR356</f>
        <v>0</v>
      </c>
      <c r="AT356" s="103"/>
      <c r="AU356" s="90" t="n">
        <f aca="false">AS356+AN356</f>
        <v>0</v>
      </c>
      <c r="AW356" s="90" t="n">
        <f aca="false">AI356+AF356+AC356</f>
        <v>0</v>
      </c>
      <c r="AX356" s="104"/>
    </row>
    <row r="357" customFormat="false" ht="12" hidden="false" customHeight="true" outlineLevel="0" collapsed="false">
      <c r="A357" s="94" t="n">
        <f aca="false">EDATE(A356,1)</f>
        <v>47392</v>
      </c>
      <c r="B357" s="95" t="n">
        <f aca="false">VLOOKUP(MONTH(A357),Volumes,3)</f>
        <v>10000</v>
      </c>
      <c r="C357" s="96"/>
      <c r="D357" s="97" t="n">
        <f aca="false">B357+C357</f>
        <v>10000</v>
      </c>
      <c r="E357" s="84" t="n">
        <f aca="false">IF(X357=0,0,IF(AND(X357=1,$H$3=1),D357*S357,IF($H$3=2,D357,"N/A")))</f>
        <v>0</v>
      </c>
      <c r="F357" s="84" t="n">
        <f aca="false">E357*W357</f>
        <v>0</v>
      </c>
      <c r="G357" s="32" t="n">
        <f aca="false">VLOOKUP($A357,Table,MATCH(G$4,Curves,0))</f>
        <v>4.0375</v>
      </c>
      <c r="H357" s="98" t="n">
        <f aca="false">G357</f>
        <v>4.0375</v>
      </c>
      <c r="I357" s="99" t="n">
        <f aca="false">H357</f>
        <v>4.0375</v>
      </c>
      <c r="J357" s="32" t="n">
        <f aca="false">VLOOKUP($A357,Table,MATCH(J$4,Curves,0))</f>
        <v>0</v>
      </c>
      <c r="K357" s="98" t="n">
        <f aca="false">J357</f>
        <v>0</v>
      </c>
      <c r="L357" s="99" t="n">
        <f aca="false">K357</f>
        <v>0</v>
      </c>
      <c r="M357" s="32" t="n">
        <f aca="false">VLOOKUP($A357,Table,MATCH(M$4,Curves,0))</f>
        <v>0</v>
      </c>
      <c r="N357" s="98" t="n">
        <f aca="false">VLOOKUP($A357,Table,MATCH(N$4,Curves,0))</f>
        <v>0.0225</v>
      </c>
      <c r="O357" s="99" t="n">
        <f aca="false">N357</f>
        <v>0.0225</v>
      </c>
      <c r="P357" s="100"/>
      <c r="Q357" s="99" t="n">
        <f aca="false">O357+L357+I357</f>
        <v>4.06</v>
      </c>
      <c r="R357" s="100"/>
      <c r="S357" s="35" t="n">
        <f aca="false">A358-A357</f>
        <v>31</v>
      </c>
      <c r="T357" s="101" t="n">
        <f aca="false">CHOOSE(F$3,A358+24,A357)</f>
        <v>47447</v>
      </c>
      <c r="U357" s="35" t="n">
        <f aca="false">T357-C$3</f>
        <v>10673</v>
      </c>
      <c r="V357" s="32" t="n">
        <f aca="false">VLOOKUP($A357,Table,MATCH(V$4,Curves,0))</f>
        <v>0.070859002456139</v>
      </c>
      <c r="W357" s="102" t="n">
        <f aca="false">1/(1+CHOOSE(F$3,(V358+($K$3/10000))/2,(V357+($K$3/10000))/2))^(2*U357/365.25)</f>
        <v>0.130714345036661</v>
      </c>
      <c r="X357" s="35" t="n">
        <f aca="false">IF(AND(mthbeg&lt;=A357,mthend&gt;=A357),1,0)</f>
        <v>0</v>
      </c>
      <c r="Y357" s="35" t="n">
        <f aca="false">S357*X357</f>
        <v>0</v>
      </c>
      <c r="AA357" s="89" t="n">
        <f aca="false">F357*G357</f>
        <v>0</v>
      </c>
      <c r="AB357" s="89" t="n">
        <f aca="false">$F357*H357</f>
        <v>0</v>
      </c>
      <c r="AC357" s="89" t="n">
        <f aca="false">$F357*I357</f>
        <v>0</v>
      </c>
      <c r="AD357" s="89" t="n">
        <f aca="false">$F357*J357</f>
        <v>0</v>
      </c>
      <c r="AE357" s="89" t="n">
        <f aca="false">$F357*K357</f>
        <v>0</v>
      </c>
      <c r="AF357" s="89" t="n">
        <f aca="false">$F357*L357</f>
        <v>0</v>
      </c>
      <c r="AG357" s="89" t="n">
        <f aca="false">$F357*M357</f>
        <v>0</v>
      </c>
      <c r="AH357" s="89" t="n">
        <f aca="false">$F357*N357</f>
        <v>0</v>
      </c>
      <c r="AI357" s="89" t="n">
        <f aca="false">F357*O357</f>
        <v>0</v>
      </c>
      <c r="AJ357" s="93"/>
      <c r="AK357" s="89" t="n">
        <f aca="false">CHOOSE($G$3,AB357-AC357,AC357-AB357)</f>
        <v>0</v>
      </c>
      <c r="AL357" s="89" t="n">
        <f aca="false">CHOOSE($G$3,AE357-AF357,AF357-AE357)</f>
        <v>0</v>
      </c>
      <c r="AM357" s="89" t="n">
        <f aca="false">CHOOSE($G$3,AH357-AI357,AI357-AH357)</f>
        <v>0</v>
      </c>
      <c r="AN357" s="103" t="n">
        <f aca="false">SUM(AK357:AM357)</f>
        <v>0</v>
      </c>
      <c r="AP357" s="89" t="n">
        <f aca="false">CHOOSE($G$3,AA357-AB357,AB357-AA357)</f>
        <v>0</v>
      </c>
      <c r="AQ357" s="89" t="n">
        <f aca="false">CHOOSE($G$3,AD357-AE357,AE357-AD357)</f>
        <v>0</v>
      </c>
      <c r="AR357" s="89" t="n">
        <f aca="false">CHOOSE($G$3,AG357-AH357,AH357-AG357)</f>
        <v>0</v>
      </c>
      <c r="AS357" s="103" t="n">
        <f aca="false">AP357+AQ357+AR357</f>
        <v>0</v>
      </c>
      <c r="AT357" s="103"/>
      <c r="AU357" s="90" t="n">
        <f aca="false">AS357+AN357</f>
        <v>0</v>
      </c>
      <c r="AW357" s="90" t="n">
        <f aca="false">AI357+AF357+AC357</f>
        <v>0</v>
      </c>
      <c r="AX357" s="104"/>
    </row>
    <row r="358" customFormat="false" ht="12" hidden="false" customHeight="true" outlineLevel="0" collapsed="false">
      <c r="A358" s="94" t="n">
        <f aca="false">EDATE(A357,1)</f>
        <v>47423</v>
      </c>
      <c r="B358" s="95" t="n">
        <f aca="false">VLOOKUP(MONTH(A358),Volumes,3)</f>
        <v>10000</v>
      </c>
      <c r="C358" s="96"/>
      <c r="D358" s="97" t="n">
        <f aca="false">B358+C358</f>
        <v>10000</v>
      </c>
      <c r="E358" s="84" t="n">
        <f aca="false">IF(X358=0,0,IF(AND(X358=1,$H$3=1),D358*S358,IF($H$3=2,D358,"N/A")))</f>
        <v>0</v>
      </c>
      <c r="F358" s="84" t="n">
        <f aca="false">E358*W358</f>
        <v>0</v>
      </c>
      <c r="G358" s="32" t="n">
        <f aca="false">VLOOKUP($A358,Table,MATCH(G$4,Curves,0))</f>
        <v>4.0375</v>
      </c>
      <c r="H358" s="98" t="n">
        <f aca="false">G358</f>
        <v>4.0375</v>
      </c>
      <c r="I358" s="99" t="n">
        <f aca="false">H358</f>
        <v>4.0375</v>
      </c>
      <c r="J358" s="32" t="n">
        <f aca="false">VLOOKUP($A358,Table,MATCH(J$4,Curves,0))</f>
        <v>0</v>
      </c>
      <c r="K358" s="98" t="n">
        <f aca="false">J358</f>
        <v>0</v>
      </c>
      <c r="L358" s="99" t="n">
        <f aca="false">K358</f>
        <v>0</v>
      </c>
      <c r="M358" s="32" t="n">
        <f aca="false">VLOOKUP($A358,Table,MATCH(M$4,Curves,0))</f>
        <v>0</v>
      </c>
      <c r="N358" s="98" t="n">
        <f aca="false">VLOOKUP($A358,Table,MATCH(N$4,Curves,0))</f>
        <v>0.0225</v>
      </c>
      <c r="O358" s="99" t="n">
        <f aca="false">N358</f>
        <v>0.0225</v>
      </c>
      <c r="P358" s="100"/>
      <c r="Q358" s="99" t="n">
        <f aca="false">O358+L358+I358</f>
        <v>4.06</v>
      </c>
      <c r="R358" s="100"/>
      <c r="S358" s="35" t="n">
        <f aca="false">A359-A358</f>
        <v>30</v>
      </c>
      <c r="T358" s="101" t="n">
        <f aca="false">CHOOSE(F$3,A359+24,A358)</f>
        <v>47477</v>
      </c>
      <c r="U358" s="35" t="n">
        <f aca="false">T358-C$3</f>
        <v>10703</v>
      </c>
      <c r="V358" s="32" t="n">
        <f aca="false">VLOOKUP($A358,Table,MATCH(V$4,Curves,0))</f>
        <v>0.070859002456139</v>
      </c>
      <c r="W358" s="102" t="n">
        <f aca="false">1/(1+CHOOSE(F$3,(V359+($K$3/10000))/2,(V358+($K$3/10000))/2))^(2*U358/365.25)</f>
        <v>0.129968882587039</v>
      </c>
      <c r="X358" s="35" t="n">
        <f aca="false">IF(AND(mthbeg&lt;=A358,mthend&gt;=A358),1,0)</f>
        <v>0</v>
      </c>
      <c r="Y358" s="35" t="n">
        <f aca="false">S358*X358</f>
        <v>0</v>
      </c>
      <c r="AA358" s="89" t="n">
        <f aca="false">F358*G358</f>
        <v>0</v>
      </c>
      <c r="AB358" s="89" t="n">
        <f aca="false">$F358*H358</f>
        <v>0</v>
      </c>
      <c r="AC358" s="89" t="n">
        <f aca="false">$F358*I358</f>
        <v>0</v>
      </c>
      <c r="AD358" s="89" t="n">
        <f aca="false">$F358*J358</f>
        <v>0</v>
      </c>
      <c r="AE358" s="89" t="n">
        <f aca="false">$F358*K358</f>
        <v>0</v>
      </c>
      <c r="AF358" s="89" t="n">
        <f aca="false">$F358*L358</f>
        <v>0</v>
      </c>
      <c r="AG358" s="89" t="n">
        <f aca="false">$F358*M358</f>
        <v>0</v>
      </c>
      <c r="AH358" s="89" t="n">
        <f aca="false">$F358*N358</f>
        <v>0</v>
      </c>
      <c r="AI358" s="89" t="n">
        <f aca="false">F358*O358</f>
        <v>0</v>
      </c>
      <c r="AJ358" s="93"/>
      <c r="AK358" s="89" t="n">
        <f aca="false">CHOOSE($G$3,AB358-AC358,AC358-AB358)</f>
        <v>0</v>
      </c>
      <c r="AL358" s="89" t="n">
        <f aca="false">CHOOSE($G$3,AE358-AF358,AF358-AE358)</f>
        <v>0</v>
      </c>
      <c r="AM358" s="89" t="n">
        <f aca="false">CHOOSE($G$3,AH358-AI358,AI358-AH358)</f>
        <v>0</v>
      </c>
      <c r="AN358" s="103" t="n">
        <f aca="false">SUM(AK358:AM358)</f>
        <v>0</v>
      </c>
      <c r="AP358" s="89" t="n">
        <f aca="false">CHOOSE($G$3,AA358-AB358,AB358-AA358)</f>
        <v>0</v>
      </c>
      <c r="AQ358" s="89" t="n">
        <f aca="false">CHOOSE($G$3,AD358-AE358,AE358-AD358)</f>
        <v>0</v>
      </c>
      <c r="AR358" s="89" t="n">
        <f aca="false">CHOOSE($G$3,AG358-AH358,AH358-AG358)</f>
        <v>0</v>
      </c>
      <c r="AS358" s="103" t="n">
        <f aca="false">AP358+AQ358+AR358</f>
        <v>0</v>
      </c>
      <c r="AT358" s="103"/>
      <c r="AU358" s="90" t="n">
        <f aca="false">AS358+AN358</f>
        <v>0</v>
      </c>
      <c r="AW358" s="90" t="n">
        <f aca="false">AI358+AF358+AC358</f>
        <v>0</v>
      </c>
      <c r="AX358" s="104"/>
    </row>
    <row r="359" customFormat="false" ht="12" hidden="false" customHeight="true" outlineLevel="0" collapsed="false">
      <c r="A359" s="94" t="n">
        <f aca="false">EDATE(A358,1)</f>
        <v>47453</v>
      </c>
      <c r="B359" s="95" t="n">
        <f aca="false">VLOOKUP(MONTH(A359),Volumes,3)</f>
        <v>10000</v>
      </c>
      <c r="C359" s="96"/>
      <c r="D359" s="97" t="n">
        <f aca="false">B359+C359</f>
        <v>10000</v>
      </c>
      <c r="E359" s="84" t="n">
        <f aca="false">IF(X359=0,0,IF(AND(X359=1,$H$3=1),D359*S359,IF($H$3=2,D359,"N/A")))</f>
        <v>0</v>
      </c>
      <c r="F359" s="84" t="n">
        <f aca="false">E359*W359</f>
        <v>0</v>
      </c>
      <c r="G359" s="32" t="n">
        <f aca="false">VLOOKUP($A359,Table,MATCH(G$4,Curves,0))</f>
        <v>4.0375</v>
      </c>
      <c r="H359" s="98" t="n">
        <f aca="false">G359</f>
        <v>4.0375</v>
      </c>
      <c r="I359" s="99" t="n">
        <f aca="false">H359</f>
        <v>4.0375</v>
      </c>
      <c r="J359" s="32" t="n">
        <f aca="false">VLOOKUP($A359,Table,MATCH(J$4,Curves,0))</f>
        <v>0</v>
      </c>
      <c r="K359" s="98" t="n">
        <f aca="false">J359</f>
        <v>0</v>
      </c>
      <c r="L359" s="99" t="n">
        <f aca="false">K359</f>
        <v>0</v>
      </c>
      <c r="M359" s="32" t="n">
        <f aca="false">VLOOKUP($A359,Table,MATCH(M$4,Curves,0))</f>
        <v>0</v>
      </c>
      <c r="N359" s="98" t="n">
        <f aca="false">VLOOKUP($A359,Table,MATCH(N$4,Curves,0))</f>
        <v>0.0225</v>
      </c>
      <c r="O359" s="99" t="n">
        <f aca="false">N359</f>
        <v>0.0225</v>
      </c>
      <c r="P359" s="100"/>
      <c r="Q359" s="99" t="n">
        <f aca="false">O359+L359+I359</f>
        <v>4.06</v>
      </c>
      <c r="R359" s="100"/>
      <c r="S359" s="35" t="n">
        <f aca="false">A360-A359</f>
        <v>31</v>
      </c>
      <c r="T359" s="101" t="n">
        <f aca="false">CHOOSE(F$3,A360+24,A359)</f>
        <v>47508</v>
      </c>
      <c r="U359" s="35" t="n">
        <f aca="false">T359-C$3</f>
        <v>10734</v>
      </c>
      <c r="V359" s="32" t="n">
        <f aca="false">VLOOKUP($A359,Table,MATCH(V$4,Curves,0))</f>
        <v>0.070859002456139</v>
      </c>
      <c r="W359" s="102" t="n">
        <f aca="false">1/(1+CHOOSE(F$3,(V360+($K$3/10000))/2,(V359+($K$3/10000))/2))^(2*U359/365.25)</f>
        <v>0.129203037399785</v>
      </c>
      <c r="X359" s="35" t="n">
        <f aca="false">IF(AND(mthbeg&lt;=A359,mthend&gt;=A359),1,0)</f>
        <v>0</v>
      </c>
      <c r="Y359" s="35" t="n">
        <f aca="false">S359*X359</f>
        <v>0</v>
      </c>
      <c r="AA359" s="89" t="n">
        <f aca="false">F359*G359</f>
        <v>0</v>
      </c>
      <c r="AB359" s="89" t="n">
        <f aca="false">$F359*H359</f>
        <v>0</v>
      </c>
      <c r="AC359" s="89" t="n">
        <f aca="false">$F359*I359</f>
        <v>0</v>
      </c>
      <c r="AD359" s="89" t="n">
        <f aca="false">$F359*J359</f>
        <v>0</v>
      </c>
      <c r="AE359" s="89" t="n">
        <f aca="false">$F359*K359</f>
        <v>0</v>
      </c>
      <c r="AF359" s="89" t="n">
        <f aca="false">$F359*L359</f>
        <v>0</v>
      </c>
      <c r="AG359" s="89" t="n">
        <f aca="false">$F359*M359</f>
        <v>0</v>
      </c>
      <c r="AH359" s="89" t="n">
        <f aca="false">$F359*N359</f>
        <v>0</v>
      </c>
      <c r="AI359" s="89" t="n">
        <f aca="false">F359*O359</f>
        <v>0</v>
      </c>
      <c r="AJ359" s="93"/>
      <c r="AK359" s="89" t="n">
        <f aca="false">CHOOSE($G$3,AB359-AC359,AC359-AB359)</f>
        <v>0</v>
      </c>
      <c r="AL359" s="89" t="n">
        <f aca="false">CHOOSE($G$3,AE359-AF359,AF359-AE359)</f>
        <v>0</v>
      </c>
      <c r="AM359" s="89" t="n">
        <f aca="false">CHOOSE($G$3,AH359-AI359,AI359-AH359)</f>
        <v>0</v>
      </c>
      <c r="AN359" s="103" t="n">
        <f aca="false">SUM(AK359:AM359)</f>
        <v>0</v>
      </c>
      <c r="AP359" s="89" t="n">
        <f aca="false">CHOOSE($G$3,AA359-AB359,AB359-AA359)</f>
        <v>0</v>
      </c>
      <c r="AQ359" s="89" t="n">
        <f aca="false">CHOOSE($G$3,AD359-AE359,AE359-AD359)</f>
        <v>0</v>
      </c>
      <c r="AR359" s="89" t="n">
        <f aca="false">CHOOSE($G$3,AG359-AH359,AH359-AG359)</f>
        <v>0</v>
      </c>
      <c r="AS359" s="103" t="n">
        <f aca="false">AP359+AQ359+AR359</f>
        <v>0</v>
      </c>
      <c r="AT359" s="103"/>
      <c r="AU359" s="90" t="n">
        <f aca="false">AS359+AN359</f>
        <v>0</v>
      </c>
      <c r="AW359" s="90" t="n">
        <f aca="false">AI359+AF359+AC359</f>
        <v>0</v>
      </c>
      <c r="AX359" s="104"/>
    </row>
    <row r="360" customFormat="false" ht="12" hidden="false" customHeight="true" outlineLevel="0" collapsed="false">
      <c r="A360" s="94" t="n">
        <f aca="false">EDATE(A359,1)</f>
        <v>47484</v>
      </c>
      <c r="B360" s="95" t="n">
        <f aca="false">VLOOKUP(MONTH(A360),Volumes,3)</f>
        <v>10000</v>
      </c>
      <c r="C360" s="96"/>
      <c r="D360" s="97" t="n">
        <f aca="false">B360+C360</f>
        <v>10000</v>
      </c>
      <c r="E360" s="84" t="n">
        <f aca="false">IF(X360=0,0,IF(AND(X360=1,$H$3=1),D360*S360,IF($H$3=2,D360,"N/A")))</f>
        <v>0</v>
      </c>
      <c r="F360" s="84" t="n">
        <f aca="false">E360*W360</f>
        <v>0</v>
      </c>
      <c r="G360" s="32" t="n">
        <f aca="false">VLOOKUP($A360,Table,MATCH(G$4,Curves,0))</f>
        <v>4.0375</v>
      </c>
      <c r="H360" s="98" t="n">
        <f aca="false">G360</f>
        <v>4.0375</v>
      </c>
      <c r="I360" s="99" t="n">
        <f aca="false">H360</f>
        <v>4.0375</v>
      </c>
      <c r="J360" s="32" t="n">
        <f aca="false">VLOOKUP($A360,Table,MATCH(J$4,Curves,0))</f>
        <v>0</v>
      </c>
      <c r="K360" s="98" t="n">
        <f aca="false">J360</f>
        <v>0</v>
      </c>
      <c r="L360" s="99" t="n">
        <f aca="false">K360</f>
        <v>0</v>
      </c>
      <c r="M360" s="32" t="n">
        <f aca="false">VLOOKUP($A360,Table,MATCH(M$4,Curves,0))</f>
        <v>0</v>
      </c>
      <c r="N360" s="98" t="n">
        <f aca="false">VLOOKUP($A360,Table,MATCH(N$4,Curves,0))</f>
        <v>0.0225</v>
      </c>
      <c r="O360" s="99" t="n">
        <f aca="false">N360</f>
        <v>0.0225</v>
      </c>
      <c r="P360" s="100"/>
      <c r="Q360" s="99" t="n">
        <f aca="false">O360+L360+I360</f>
        <v>4.06</v>
      </c>
      <c r="R360" s="100"/>
      <c r="S360" s="35" t="n">
        <f aca="false">A361-A360</f>
        <v>31</v>
      </c>
      <c r="T360" s="101" t="n">
        <f aca="false">CHOOSE(F$3,A361+24,A360)</f>
        <v>47539</v>
      </c>
      <c r="U360" s="35" t="n">
        <f aca="false">T360-C$3</f>
        <v>10765</v>
      </c>
      <c r="V360" s="32" t="n">
        <f aca="false">VLOOKUP($A360,Table,MATCH(V$4,Curves,0))</f>
        <v>0.070859002456139</v>
      </c>
      <c r="W360" s="102" t="n">
        <f aca="false">1/(1+CHOOSE(F$3,(V361+($K$3/10000))/2,(V360+($K$3/10000))/2))^(2*U360/365.25)</f>
        <v>0.128441704976196</v>
      </c>
      <c r="X360" s="35" t="n">
        <f aca="false">IF(AND(mthbeg&lt;=A360,mthend&gt;=A360),1,0)</f>
        <v>0</v>
      </c>
      <c r="Y360" s="35" t="n">
        <f aca="false">S360*X360</f>
        <v>0</v>
      </c>
      <c r="AA360" s="89" t="n">
        <f aca="false">F360*G360</f>
        <v>0</v>
      </c>
      <c r="AB360" s="89" t="n">
        <f aca="false">$F360*H360</f>
        <v>0</v>
      </c>
      <c r="AC360" s="89" t="n">
        <f aca="false">$F360*I360</f>
        <v>0</v>
      </c>
      <c r="AD360" s="89" t="n">
        <f aca="false">$F360*J360</f>
        <v>0</v>
      </c>
      <c r="AE360" s="89" t="n">
        <f aca="false">$F360*K360</f>
        <v>0</v>
      </c>
      <c r="AF360" s="89" t="n">
        <f aca="false">$F360*L360</f>
        <v>0</v>
      </c>
      <c r="AG360" s="89" t="n">
        <f aca="false">$F360*M360</f>
        <v>0</v>
      </c>
      <c r="AH360" s="89" t="n">
        <f aca="false">$F360*N360</f>
        <v>0</v>
      </c>
      <c r="AI360" s="89" t="n">
        <f aca="false">F360*O360</f>
        <v>0</v>
      </c>
      <c r="AJ360" s="93"/>
      <c r="AK360" s="89" t="n">
        <f aca="false">CHOOSE($G$3,AB360-AC360,AC360-AB360)</f>
        <v>0</v>
      </c>
      <c r="AL360" s="89" t="n">
        <f aca="false">CHOOSE($G$3,AE360-AF360,AF360-AE360)</f>
        <v>0</v>
      </c>
      <c r="AM360" s="89" t="n">
        <f aca="false">CHOOSE($G$3,AH360-AI360,AI360-AH360)</f>
        <v>0</v>
      </c>
      <c r="AN360" s="103" t="n">
        <f aca="false">SUM(AK360:AM360)</f>
        <v>0</v>
      </c>
      <c r="AP360" s="89" t="n">
        <f aca="false">CHOOSE($G$3,AA360-AB360,AB360-AA360)</f>
        <v>0</v>
      </c>
      <c r="AQ360" s="89" t="n">
        <f aca="false">CHOOSE($G$3,AD360-AE360,AE360-AD360)</f>
        <v>0</v>
      </c>
      <c r="AR360" s="89" t="n">
        <f aca="false">CHOOSE($G$3,AG360-AH360,AH360-AG360)</f>
        <v>0</v>
      </c>
      <c r="AS360" s="103" t="n">
        <f aca="false">AP360+AQ360+AR360</f>
        <v>0</v>
      </c>
      <c r="AT360" s="103"/>
      <c r="AU360" s="90" t="n">
        <f aca="false">AS360+AN360</f>
        <v>0</v>
      </c>
      <c r="AW360" s="90" t="n">
        <f aca="false">AI360+AF360+AC360</f>
        <v>0</v>
      </c>
      <c r="AX360" s="104"/>
    </row>
    <row r="361" customFormat="false" ht="12" hidden="false" customHeight="true" outlineLevel="0" collapsed="false">
      <c r="A361" s="94" t="n">
        <f aca="false">EDATE(A360,1)</f>
        <v>47515</v>
      </c>
      <c r="B361" s="95" t="n">
        <f aca="false">VLOOKUP(MONTH(A361),Volumes,3)</f>
        <v>10000</v>
      </c>
      <c r="C361" s="96"/>
      <c r="D361" s="97" t="n">
        <f aca="false">B361+C361</f>
        <v>10000</v>
      </c>
      <c r="E361" s="84" t="n">
        <f aca="false">IF(X361=0,0,IF(AND(X361=1,$H$3=1),D361*S361,IF($H$3=2,D361,"N/A")))</f>
        <v>0</v>
      </c>
      <c r="F361" s="84" t="n">
        <f aca="false">E361*W361</f>
        <v>0</v>
      </c>
      <c r="G361" s="32" t="n">
        <f aca="false">VLOOKUP($A361,Table,MATCH(G$4,Curves,0))</f>
        <v>4.0375</v>
      </c>
      <c r="H361" s="98" t="n">
        <f aca="false">G361</f>
        <v>4.0375</v>
      </c>
      <c r="I361" s="99" t="n">
        <f aca="false">H361</f>
        <v>4.0375</v>
      </c>
      <c r="J361" s="32" t="n">
        <f aca="false">VLOOKUP($A361,Table,MATCH(J$4,Curves,0))</f>
        <v>0</v>
      </c>
      <c r="K361" s="98" t="n">
        <f aca="false">J361</f>
        <v>0</v>
      </c>
      <c r="L361" s="99" t="n">
        <f aca="false">K361</f>
        <v>0</v>
      </c>
      <c r="M361" s="32" t="n">
        <f aca="false">VLOOKUP($A361,Table,MATCH(M$4,Curves,0))</f>
        <v>0</v>
      </c>
      <c r="N361" s="98" t="n">
        <f aca="false">VLOOKUP($A361,Table,MATCH(N$4,Curves,0))</f>
        <v>0.0225</v>
      </c>
      <c r="O361" s="99" t="n">
        <f aca="false">N361</f>
        <v>0.0225</v>
      </c>
      <c r="P361" s="100"/>
      <c r="Q361" s="99" t="n">
        <f aca="false">O361+L361+I361</f>
        <v>4.06</v>
      </c>
      <c r="R361" s="100"/>
      <c r="S361" s="35" t="n">
        <f aca="false">A362-A361</f>
        <v>28</v>
      </c>
      <c r="T361" s="101" t="n">
        <f aca="false">CHOOSE(F$3,A362+24,A361)</f>
        <v>47567</v>
      </c>
      <c r="U361" s="35" t="n">
        <f aca="false">T361-C$3</f>
        <v>10793</v>
      </c>
      <c r="V361" s="32" t="n">
        <f aca="false">VLOOKUP($A361,Table,MATCH(V$4,Curves,0))</f>
        <v>0.070859002456139</v>
      </c>
      <c r="W361" s="102" t="n">
        <f aca="false">1/(1+CHOOSE(F$3,(V362+($K$3/10000))/2,(V361+($K$3/10000))/2))^(2*U361/365.25)</f>
        <v>0.127757906578658</v>
      </c>
      <c r="X361" s="35" t="n">
        <f aca="false">IF(AND(mthbeg&lt;=A361,mthend&gt;=A361),1,0)</f>
        <v>0</v>
      </c>
      <c r="Y361" s="35" t="n">
        <f aca="false">S361*X361</f>
        <v>0</v>
      </c>
      <c r="AA361" s="89" t="n">
        <f aca="false">F361*G361</f>
        <v>0</v>
      </c>
      <c r="AB361" s="89" t="n">
        <f aca="false">$F361*H361</f>
        <v>0</v>
      </c>
      <c r="AC361" s="89" t="n">
        <f aca="false">$F361*I361</f>
        <v>0</v>
      </c>
      <c r="AD361" s="89" t="n">
        <f aca="false">$F361*J361</f>
        <v>0</v>
      </c>
      <c r="AE361" s="89" t="n">
        <f aca="false">$F361*K361</f>
        <v>0</v>
      </c>
      <c r="AF361" s="89" t="n">
        <f aca="false">$F361*L361</f>
        <v>0</v>
      </c>
      <c r="AG361" s="89" t="n">
        <f aca="false">$F361*M361</f>
        <v>0</v>
      </c>
      <c r="AH361" s="89" t="n">
        <f aca="false">$F361*N361</f>
        <v>0</v>
      </c>
      <c r="AI361" s="89" t="n">
        <f aca="false">F361*O361</f>
        <v>0</v>
      </c>
      <c r="AJ361" s="93"/>
      <c r="AK361" s="89" t="n">
        <f aca="false">CHOOSE($G$3,AB361-AC361,AC361-AB361)</f>
        <v>0</v>
      </c>
      <c r="AL361" s="89" t="n">
        <f aca="false">CHOOSE($G$3,AE361-AF361,AF361-AE361)</f>
        <v>0</v>
      </c>
      <c r="AM361" s="89" t="n">
        <f aca="false">CHOOSE($G$3,AH361-AI361,AI361-AH361)</f>
        <v>0</v>
      </c>
      <c r="AN361" s="103" t="n">
        <f aca="false">SUM(AK361:AM361)</f>
        <v>0</v>
      </c>
      <c r="AP361" s="89" t="n">
        <f aca="false">CHOOSE($G$3,AA361-AB361,AB361-AA361)</f>
        <v>0</v>
      </c>
      <c r="AQ361" s="89" t="n">
        <f aca="false">CHOOSE($G$3,AD361-AE361,AE361-AD361)</f>
        <v>0</v>
      </c>
      <c r="AR361" s="89" t="n">
        <f aca="false">CHOOSE($G$3,AG361-AH361,AH361-AG361)</f>
        <v>0</v>
      </c>
      <c r="AS361" s="103" t="n">
        <f aca="false">AP361+AQ361+AR361</f>
        <v>0</v>
      </c>
      <c r="AT361" s="103"/>
      <c r="AU361" s="90" t="n">
        <f aca="false">AS361+AN361</f>
        <v>0</v>
      </c>
      <c r="AW361" s="90" t="n">
        <f aca="false">AI361+AF361+AC361</f>
        <v>0</v>
      </c>
      <c r="AX361" s="104"/>
    </row>
    <row r="362" customFormat="false" ht="12" hidden="false" customHeight="true" outlineLevel="0" collapsed="false">
      <c r="A362" s="94" t="n">
        <f aca="false">EDATE(A361,1)</f>
        <v>47543</v>
      </c>
      <c r="B362" s="95" t="n">
        <f aca="false">VLOOKUP(MONTH(A362),Volumes,3)</f>
        <v>10000</v>
      </c>
      <c r="C362" s="96"/>
      <c r="D362" s="97" t="n">
        <f aca="false">B362+C362</f>
        <v>10000</v>
      </c>
      <c r="E362" s="84" t="n">
        <f aca="false">IF(X362=0,0,IF(AND(X362=1,$H$3=1),D362*S362,IF($H$3=2,D362,"N/A")))</f>
        <v>0</v>
      </c>
      <c r="F362" s="84" t="n">
        <f aca="false">E362*W362</f>
        <v>0</v>
      </c>
      <c r="G362" s="32" t="n">
        <f aca="false">VLOOKUP($A362,Table,MATCH(G$4,Curves,0))</f>
        <v>4.0375</v>
      </c>
      <c r="H362" s="98" t="n">
        <f aca="false">G362</f>
        <v>4.0375</v>
      </c>
      <c r="I362" s="99" t="n">
        <f aca="false">H362</f>
        <v>4.0375</v>
      </c>
      <c r="J362" s="32" t="n">
        <f aca="false">VLOOKUP($A362,Table,MATCH(J$4,Curves,0))</f>
        <v>0</v>
      </c>
      <c r="K362" s="98" t="n">
        <f aca="false">J362</f>
        <v>0</v>
      </c>
      <c r="L362" s="99" t="n">
        <f aca="false">K362</f>
        <v>0</v>
      </c>
      <c r="M362" s="32" t="n">
        <f aca="false">VLOOKUP($A362,Table,MATCH(M$4,Curves,0))</f>
        <v>0</v>
      </c>
      <c r="N362" s="98" t="n">
        <f aca="false">VLOOKUP($A362,Table,MATCH(N$4,Curves,0))</f>
        <v>0.0225</v>
      </c>
      <c r="O362" s="99" t="n">
        <f aca="false">N362</f>
        <v>0.0225</v>
      </c>
      <c r="P362" s="100"/>
      <c r="Q362" s="99" t="n">
        <f aca="false">O362+L362+I362</f>
        <v>4.06</v>
      </c>
      <c r="R362" s="100"/>
      <c r="S362" s="35" t="n">
        <f aca="false">A363-A362</f>
        <v>31</v>
      </c>
      <c r="T362" s="101" t="n">
        <f aca="false">CHOOSE(F$3,A363+24,A362)</f>
        <v>47598</v>
      </c>
      <c r="U362" s="35" t="n">
        <f aca="false">T362-C$3</f>
        <v>10824</v>
      </c>
      <c r="V362" s="32" t="n">
        <f aca="false">VLOOKUP($A362,Table,MATCH(V$4,Curves,0))</f>
        <v>0.070859002456139</v>
      </c>
      <c r="W362" s="102" t="n">
        <f aca="false">1/(1+CHOOSE(F$3,(V363+($K$3/10000))/2,(V362+($K$3/10000))/2))^(2*U362/365.25)</f>
        <v>0.127005089627867</v>
      </c>
      <c r="X362" s="35" t="n">
        <f aca="false">IF(AND(mthbeg&lt;=A362,mthend&gt;=A362),1,0)</f>
        <v>0</v>
      </c>
      <c r="Y362" s="35" t="n">
        <f aca="false">S362*X362</f>
        <v>0</v>
      </c>
      <c r="AA362" s="89" t="n">
        <f aca="false">F362*G362</f>
        <v>0</v>
      </c>
      <c r="AB362" s="89" t="n">
        <f aca="false">$F362*H362</f>
        <v>0</v>
      </c>
      <c r="AC362" s="89" t="n">
        <f aca="false">$F362*I362</f>
        <v>0</v>
      </c>
      <c r="AD362" s="89" t="n">
        <f aca="false">$F362*J362</f>
        <v>0</v>
      </c>
      <c r="AE362" s="89" t="n">
        <f aca="false">$F362*K362</f>
        <v>0</v>
      </c>
      <c r="AF362" s="89" t="n">
        <f aca="false">$F362*L362</f>
        <v>0</v>
      </c>
      <c r="AG362" s="89" t="n">
        <f aca="false">$F362*M362</f>
        <v>0</v>
      </c>
      <c r="AH362" s="89" t="n">
        <f aca="false">$F362*N362</f>
        <v>0</v>
      </c>
      <c r="AI362" s="89" t="n">
        <f aca="false">F362*O362</f>
        <v>0</v>
      </c>
      <c r="AJ362" s="93"/>
      <c r="AK362" s="89" t="n">
        <f aca="false">CHOOSE($G$3,AB362-AC362,AC362-AB362)</f>
        <v>0</v>
      </c>
      <c r="AL362" s="89" t="n">
        <f aca="false">CHOOSE($G$3,AE362-AF362,AF362-AE362)</f>
        <v>0</v>
      </c>
      <c r="AM362" s="89" t="n">
        <f aca="false">CHOOSE($G$3,AH362-AI362,AI362-AH362)</f>
        <v>0</v>
      </c>
      <c r="AN362" s="103" t="n">
        <f aca="false">SUM(AK362:AM362)</f>
        <v>0</v>
      </c>
      <c r="AP362" s="89" t="n">
        <f aca="false">CHOOSE($G$3,AA362-AB362,AB362-AA362)</f>
        <v>0</v>
      </c>
      <c r="AQ362" s="89" t="n">
        <f aca="false">CHOOSE($G$3,AD362-AE362,AE362-AD362)</f>
        <v>0</v>
      </c>
      <c r="AR362" s="89" t="n">
        <f aca="false">CHOOSE($G$3,AG362-AH362,AH362-AG362)</f>
        <v>0</v>
      </c>
      <c r="AS362" s="103" t="n">
        <f aca="false">AP362+AQ362+AR362</f>
        <v>0</v>
      </c>
      <c r="AT362" s="103"/>
      <c r="AU362" s="90" t="n">
        <f aca="false">AS362+AN362</f>
        <v>0</v>
      </c>
      <c r="AW362" s="90" t="n">
        <f aca="false">AI362+AF362+AC362</f>
        <v>0</v>
      </c>
      <c r="AX362" s="104"/>
    </row>
    <row r="363" customFormat="false" ht="12" hidden="false" customHeight="true" outlineLevel="0" collapsed="false">
      <c r="A363" s="94" t="n">
        <f aca="false">EDATE(A362,1)</f>
        <v>47574</v>
      </c>
      <c r="B363" s="95" t="n">
        <f aca="false">VLOOKUP(MONTH(A363),Volumes,3)</f>
        <v>10000</v>
      </c>
      <c r="C363" s="96"/>
      <c r="D363" s="97" t="n">
        <f aca="false">B363+C363</f>
        <v>10000</v>
      </c>
      <c r="E363" s="84" t="n">
        <f aca="false">IF(X363=0,0,IF(AND(X363=1,$H$3=1),D363*S363,IF($H$3=2,D363,"N/A")))</f>
        <v>0</v>
      </c>
      <c r="F363" s="84" t="n">
        <f aca="false">E363*W363</f>
        <v>0</v>
      </c>
      <c r="G363" s="32" t="n">
        <f aca="false">VLOOKUP($A363,Table,MATCH(G$4,Curves,0))</f>
        <v>4.0375</v>
      </c>
      <c r="H363" s="98" t="n">
        <f aca="false">G363</f>
        <v>4.0375</v>
      </c>
      <c r="I363" s="99" t="n">
        <f aca="false">H363</f>
        <v>4.0375</v>
      </c>
      <c r="J363" s="32" t="n">
        <f aca="false">VLOOKUP($A363,Table,MATCH(J$4,Curves,0))</f>
        <v>0</v>
      </c>
      <c r="K363" s="98" t="n">
        <f aca="false">J363</f>
        <v>0</v>
      </c>
      <c r="L363" s="99" t="n">
        <f aca="false">K363</f>
        <v>0</v>
      </c>
      <c r="M363" s="32" t="n">
        <f aca="false">VLOOKUP($A363,Table,MATCH(M$4,Curves,0))</f>
        <v>0</v>
      </c>
      <c r="N363" s="98" t="n">
        <f aca="false">VLOOKUP($A363,Table,MATCH(N$4,Curves,0))</f>
        <v>0.0225</v>
      </c>
      <c r="O363" s="99" t="n">
        <f aca="false">N363</f>
        <v>0.0225</v>
      </c>
      <c r="P363" s="100"/>
      <c r="Q363" s="99" t="n">
        <f aca="false">O363+L363+I363</f>
        <v>4.06</v>
      </c>
      <c r="R363" s="100"/>
      <c r="S363" s="35" t="n">
        <f aca="false">A364-A363</f>
        <v>30</v>
      </c>
      <c r="T363" s="101" t="n">
        <f aca="false">CHOOSE(F$3,A364+24,A363)</f>
        <v>47628</v>
      </c>
      <c r="U363" s="35" t="n">
        <f aca="false">T363-C$3</f>
        <v>10854</v>
      </c>
      <c r="V363" s="32" t="n">
        <f aca="false">VLOOKUP($A363,Table,MATCH(V$4,Curves,0))</f>
        <v>0.070859002456139</v>
      </c>
      <c r="W363" s="102" t="n">
        <f aca="false">1/(1+CHOOSE(F$3,(V364+($K$3/10000))/2,(V363+($K$3/10000))/2))^(2*U363/365.25)</f>
        <v>0.126280781020407</v>
      </c>
      <c r="X363" s="35" t="n">
        <f aca="false">IF(AND(mthbeg&lt;=A363,mthend&gt;=A363),1,0)</f>
        <v>0</v>
      </c>
      <c r="Y363" s="35" t="n">
        <f aca="false">S363*X363</f>
        <v>0</v>
      </c>
      <c r="AA363" s="89" t="n">
        <f aca="false">F363*G363</f>
        <v>0</v>
      </c>
      <c r="AB363" s="89" t="n">
        <f aca="false">$F363*H363</f>
        <v>0</v>
      </c>
      <c r="AC363" s="89" t="n">
        <f aca="false">$F363*I363</f>
        <v>0</v>
      </c>
      <c r="AD363" s="89" t="n">
        <f aca="false">$F363*J363</f>
        <v>0</v>
      </c>
      <c r="AE363" s="89" t="n">
        <f aca="false">$F363*K363</f>
        <v>0</v>
      </c>
      <c r="AF363" s="89" t="n">
        <f aca="false">$F363*L363</f>
        <v>0</v>
      </c>
      <c r="AG363" s="89" t="n">
        <f aca="false">$F363*M363</f>
        <v>0</v>
      </c>
      <c r="AH363" s="89" t="n">
        <f aca="false">$F363*N363</f>
        <v>0</v>
      </c>
      <c r="AI363" s="89" t="n">
        <f aca="false">F363*O363</f>
        <v>0</v>
      </c>
      <c r="AJ363" s="93"/>
      <c r="AK363" s="89" t="n">
        <f aca="false">CHOOSE($G$3,AB363-AC363,AC363-AB363)</f>
        <v>0</v>
      </c>
      <c r="AL363" s="89" t="n">
        <f aca="false">CHOOSE($G$3,AE363-AF363,AF363-AE363)</f>
        <v>0</v>
      </c>
      <c r="AM363" s="89" t="n">
        <f aca="false">CHOOSE($G$3,AH363-AI363,AI363-AH363)</f>
        <v>0</v>
      </c>
      <c r="AN363" s="103" t="n">
        <f aca="false">SUM(AK363:AM363)</f>
        <v>0</v>
      </c>
      <c r="AP363" s="89" t="n">
        <f aca="false">CHOOSE($G$3,AA363-AB363,AB363-AA363)</f>
        <v>0</v>
      </c>
      <c r="AQ363" s="89" t="n">
        <f aca="false">CHOOSE($G$3,AD363-AE363,AE363-AD363)</f>
        <v>0</v>
      </c>
      <c r="AR363" s="89" t="n">
        <f aca="false">CHOOSE($G$3,AG363-AH363,AH363-AG363)</f>
        <v>0</v>
      </c>
      <c r="AS363" s="103" t="n">
        <f aca="false">AP363+AQ363+AR363</f>
        <v>0</v>
      </c>
      <c r="AT363" s="103"/>
      <c r="AU363" s="90" t="n">
        <f aca="false">AS363+AN363</f>
        <v>0</v>
      </c>
      <c r="AW363" s="90" t="n">
        <f aca="false">AI363+AF363+AC363</f>
        <v>0</v>
      </c>
      <c r="AX363" s="104"/>
    </row>
    <row r="364" customFormat="false" ht="12" hidden="false" customHeight="true" outlineLevel="0" collapsed="false">
      <c r="A364" s="94" t="n">
        <f aca="false">EDATE(A363,1)</f>
        <v>47604</v>
      </c>
      <c r="B364" s="95" t="n">
        <f aca="false">VLOOKUP(MONTH(A364),Volumes,3)</f>
        <v>10000</v>
      </c>
      <c r="C364" s="96"/>
      <c r="D364" s="97" t="n">
        <f aca="false">B364+C364</f>
        <v>10000</v>
      </c>
      <c r="E364" s="84" t="n">
        <f aca="false">IF(X364=0,0,IF(AND(X364=1,$H$3=1),D364*S364,IF($H$3=2,D364,"N/A")))</f>
        <v>0</v>
      </c>
      <c r="F364" s="84" t="n">
        <f aca="false">E364*W364</f>
        <v>0</v>
      </c>
      <c r="G364" s="32" t="n">
        <f aca="false">VLOOKUP($A364,Table,MATCH(G$4,Curves,0))</f>
        <v>4.0375</v>
      </c>
      <c r="H364" s="98" t="n">
        <f aca="false">G364</f>
        <v>4.0375</v>
      </c>
      <c r="I364" s="99" t="n">
        <f aca="false">H364</f>
        <v>4.0375</v>
      </c>
      <c r="J364" s="32" t="n">
        <f aca="false">VLOOKUP($A364,Table,MATCH(J$4,Curves,0))</f>
        <v>0</v>
      </c>
      <c r="K364" s="98" t="n">
        <f aca="false">J364</f>
        <v>0</v>
      </c>
      <c r="L364" s="99" t="n">
        <f aca="false">K364</f>
        <v>0</v>
      </c>
      <c r="M364" s="32" t="n">
        <f aca="false">VLOOKUP($A364,Table,MATCH(M$4,Curves,0))</f>
        <v>0</v>
      </c>
      <c r="N364" s="98" t="n">
        <f aca="false">VLOOKUP($A364,Table,MATCH(N$4,Curves,0))</f>
        <v>0.0225</v>
      </c>
      <c r="O364" s="99" t="n">
        <f aca="false">N364</f>
        <v>0.0225</v>
      </c>
      <c r="P364" s="100"/>
      <c r="Q364" s="99" t="n">
        <f aca="false">O364+L364+I364</f>
        <v>4.06</v>
      </c>
      <c r="R364" s="100"/>
      <c r="S364" s="35" t="n">
        <f aca="false">A365-A364</f>
        <v>31</v>
      </c>
      <c r="T364" s="101" t="n">
        <f aca="false">CHOOSE(F$3,A365+24,A364)</f>
        <v>47659</v>
      </c>
      <c r="U364" s="35" t="n">
        <f aca="false">T364-C$3</f>
        <v>10885</v>
      </c>
      <c r="V364" s="32" t="n">
        <f aca="false">VLOOKUP($A364,Table,MATCH(V$4,Curves,0))</f>
        <v>0.070859002456139</v>
      </c>
      <c r="W364" s="102" t="n">
        <f aca="false">1/(1+CHOOSE(F$3,(V365+($K$3/10000))/2,(V364+($K$3/10000))/2))^(2*U364/365.25)</f>
        <v>0.125536668072276</v>
      </c>
      <c r="X364" s="35" t="n">
        <f aca="false">IF(AND(mthbeg&lt;=A364,mthend&gt;=A364),1,0)</f>
        <v>0</v>
      </c>
      <c r="Y364" s="35" t="n">
        <f aca="false">S364*X364</f>
        <v>0</v>
      </c>
      <c r="AA364" s="89" t="n">
        <f aca="false">F364*G364</f>
        <v>0</v>
      </c>
      <c r="AB364" s="89" t="n">
        <f aca="false">$F364*H364</f>
        <v>0</v>
      </c>
      <c r="AC364" s="89" t="n">
        <f aca="false">$F364*I364</f>
        <v>0</v>
      </c>
      <c r="AD364" s="89" t="n">
        <f aca="false">$F364*J364</f>
        <v>0</v>
      </c>
      <c r="AE364" s="89" t="n">
        <f aca="false">$F364*K364</f>
        <v>0</v>
      </c>
      <c r="AF364" s="89" t="n">
        <f aca="false">$F364*L364</f>
        <v>0</v>
      </c>
      <c r="AG364" s="89" t="n">
        <f aca="false">$F364*M364</f>
        <v>0</v>
      </c>
      <c r="AH364" s="89" t="n">
        <f aca="false">$F364*N364</f>
        <v>0</v>
      </c>
      <c r="AI364" s="89" t="n">
        <f aca="false">F364*O364</f>
        <v>0</v>
      </c>
      <c r="AJ364" s="93"/>
      <c r="AK364" s="89" t="n">
        <f aca="false">CHOOSE($G$3,AB364-AC364,AC364-AB364)</f>
        <v>0</v>
      </c>
      <c r="AL364" s="89" t="n">
        <f aca="false">CHOOSE($G$3,AE364-AF364,AF364-AE364)</f>
        <v>0</v>
      </c>
      <c r="AM364" s="89" t="n">
        <f aca="false">CHOOSE($G$3,AH364-AI364,AI364-AH364)</f>
        <v>0</v>
      </c>
      <c r="AN364" s="103" t="n">
        <f aca="false">SUM(AK364:AM364)</f>
        <v>0</v>
      </c>
      <c r="AP364" s="89" t="n">
        <f aca="false">CHOOSE($G$3,AA364-AB364,AB364-AA364)</f>
        <v>0</v>
      </c>
      <c r="AQ364" s="89" t="n">
        <f aca="false">CHOOSE($G$3,AD364-AE364,AE364-AD364)</f>
        <v>0</v>
      </c>
      <c r="AR364" s="89" t="n">
        <f aca="false">CHOOSE($G$3,AG364-AH364,AH364-AG364)</f>
        <v>0</v>
      </c>
      <c r="AS364" s="103" t="n">
        <f aca="false">AP364+AQ364+AR364</f>
        <v>0</v>
      </c>
      <c r="AT364" s="103"/>
      <c r="AU364" s="90" t="n">
        <f aca="false">AS364+AN364</f>
        <v>0</v>
      </c>
      <c r="AW364" s="90" t="n">
        <f aca="false">AI364+AF364+AC364</f>
        <v>0</v>
      </c>
      <c r="AX364" s="104"/>
    </row>
    <row r="365" customFormat="false" ht="12" hidden="false" customHeight="true" outlineLevel="0" collapsed="false">
      <c r="A365" s="94" t="n">
        <f aca="false">EDATE(A364,1)</f>
        <v>47635</v>
      </c>
      <c r="B365" s="95" t="n">
        <f aca="false">VLOOKUP(MONTH(A365),Volumes,3)</f>
        <v>10000</v>
      </c>
      <c r="C365" s="96"/>
      <c r="D365" s="97" t="n">
        <f aca="false">B365+C365</f>
        <v>10000</v>
      </c>
      <c r="E365" s="84" t="n">
        <f aca="false">IF(X365=0,0,IF(AND(X365=1,$H$3=1),D365*S365,IF($H$3=2,D365,"N/A")))</f>
        <v>0</v>
      </c>
      <c r="F365" s="84" t="n">
        <f aca="false">E365*W365</f>
        <v>0</v>
      </c>
      <c r="G365" s="32" t="n">
        <f aca="false">VLOOKUP($A365,Table,MATCH(G$4,Curves,0))</f>
        <v>4.0375</v>
      </c>
      <c r="H365" s="98" t="n">
        <f aca="false">G365</f>
        <v>4.0375</v>
      </c>
      <c r="I365" s="99" t="n">
        <f aca="false">H365</f>
        <v>4.0375</v>
      </c>
      <c r="J365" s="32" t="n">
        <f aca="false">VLOOKUP($A365,Table,MATCH(J$4,Curves,0))</f>
        <v>0</v>
      </c>
      <c r="K365" s="98" t="n">
        <f aca="false">J365</f>
        <v>0</v>
      </c>
      <c r="L365" s="99" t="n">
        <f aca="false">K365</f>
        <v>0</v>
      </c>
      <c r="M365" s="32" t="n">
        <f aca="false">VLOOKUP($A365,Table,MATCH(M$4,Curves,0))</f>
        <v>0</v>
      </c>
      <c r="N365" s="98" t="n">
        <f aca="false">VLOOKUP($A365,Table,MATCH(N$4,Curves,0))</f>
        <v>0.0225</v>
      </c>
      <c r="O365" s="99" t="n">
        <f aca="false">N365</f>
        <v>0.0225</v>
      </c>
      <c r="P365" s="100"/>
      <c r="Q365" s="99" t="n">
        <f aca="false">O365+L365+I365</f>
        <v>4.06</v>
      </c>
      <c r="R365" s="100"/>
      <c r="S365" s="35" t="n">
        <f aca="false">A366-A365</f>
        <v>30</v>
      </c>
      <c r="T365" s="101" t="n">
        <f aca="false">CHOOSE(F$3,A366+24,A365)</f>
        <v>47689</v>
      </c>
      <c r="U365" s="35" t="n">
        <f aca="false">T365-C$3</f>
        <v>10915</v>
      </c>
      <c r="V365" s="32" t="n">
        <f aca="false">VLOOKUP($A365,Table,MATCH(V$4,Curves,0))</f>
        <v>0.070859002456139</v>
      </c>
      <c r="W365" s="102" t="n">
        <f aca="false">1/(1+CHOOSE(F$3,(V366+($K$3/10000))/2,(V365+($K$3/10000))/2))^(2*U365/365.25)</f>
        <v>0.124820733856546</v>
      </c>
      <c r="X365" s="35" t="n">
        <f aca="false">IF(AND(mthbeg&lt;=A365,mthend&gt;=A365),1,0)</f>
        <v>0</v>
      </c>
      <c r="Y365" s="35" t="n">
        <f aca="false">S365*X365</f>
        <v>0</v>
      </c>
      <c r="AA365" s="89" t="n">
        <f aca="false">F365*G365</f>
        <v>0</v>
      </c>
      <c r="AB365" s="89" t="n">
        <f aca="false">$F365*H365</f>
        <v>0</v>
      </c>
      <c r="AC365" s="89" t="n">
        <f aca="false">$F365*I365</f>
        <v>0</v>
      </c>
      <c r="AD365" s="89" t="n">
        <f aca="false">$F365*J365</f>
        <v>0</v>
      </c>
      <c r="AE365" s="89" t="n">
        <f aca="false">$F365*K365</f>
        <v>0</v>
      </c>
      <c r="AF365" s="89" t="n">
        <f aca="false">$F365*L365</f>
        <v>0</v>
      </c>
      <c r="AG365" s="89" t="n">
        <f aca="false">$F365*M365</f>
        <v>0</v>
      </c>
      <c r="AH365" s="89" t="n">
        <f aca="false">$F365*N365</f>
        <v>0</v>
      </c>
      <c r="AI365" s="89" t="n">
        <f aca="false">F365*O365</f>
        <v>0</v>
      </c>
      <c r="AJ365" s="93"/>
      <c r="AK365" s="89" t="n">
        <f aca="false">CHOOSE($G$3,AB365-AC365,AC365-AB365)</f>
        <v>0</v>
      </c>
      <c r="AL365" s="89" t="n">
        <f aca="false">CHOOSE($G$3,AE365-AF365,AF365-AE365)</f>
        <v>0</v>
      </c>
      <c r="AM365" s="89" t="n">
        <f aca="false">CHOOSE($G$3,AH365-AI365,AI365-AH365)</f>
        <v>0</v>
      </c>
      <c r="AN365" s="103" t="n">
        <f aca="false">SUM(AK365:AM365)</f>
        <v>0</v>
      </c>
      <c r="AP365" s="89" t="n">
        <f aca="false">CHOOSE($G$3,AA365-AB365,AB365-AA365)</f>
        <v>0</v>
      </c>
      <c r="AQ365" s="89" t="n">
        <f aca="false">CHOOSE($G$3,AD365-AE365,AE365-AD365)</f>
        <v>0</v>
      </c>
      <c r="AR365" s="89" t="n">
        <f aca="false">CHOOSE($G$3,AG365-AH365,AH365-AG365)</f>
        <v>0</v>
      </c>
      <c r="AS365" s="103" t="n">
        <f aca="false">AP365+AQ365+AR365</f>
        <v>0</v>
      </c>
      <c r="AT365" s="103"/>
      <c r="AU365" s="90" t="n">
        <f aca="false">AS365+AN365</f>
        <v>0</v>
      </c>
      <c r="AW365" s="90" t="n">
        <f aca="false">AI365+AF365+AC365</f>
        <v>0</v>
      </c>
      <c r="AX365" s="104"/>
    </row>
    <row r="366" customFormat="false" ht="12" hidden="false" customHeight="true" outlineLevel="0" collapsed="false">
      <c r="A366" s="94" t="n">
        <f aca="false">EDATE(A365,1)</f>
        <v>47665</v>
      </c>
      <c r="B366" s="95" t="n">
        <f aca="false">VLOOKUP(MONTH(A366),Volumes,3)</f>
        <v>10000</v>
      </c>
      <c r="C366" s="96"/>
      <c r="D366" s="97" t="n">
        <f aca="false">B366+C366</f>
        <v>10000</v>
      </c>
      <c r="E366" s="84" t="n">
        <f aca="false">IF(X366=0,0,IF(AND(X366=1,$H$3=1),D366*S366,IF($H$3=2,D366,"N/A")))</f>
        <v>0</v>
      </c>
      <c r="F366" s="84" t="n">
        <f aca="false">E366*W366</f>
        <v>0</v>
      </c>
      <c r="G366" s="32" t="n">
        <f aca="false">VLOOKUP($A366,Table,MATCH(G$4,Curves,0))</f>
        <v>4.0375</v>
      </c>
      <c r="H366" s="98" t="n">
        <f aca="false">G366</f>
        <v>4.0375</v>
      </c>
      <c r="I366" s="99" t="n">
        <f aca="false">H366</f>
        <v>4.0375</v>
      </c>
      <c r="J366" s="32" t="n">
        <f aca="false">VLOOKUP($A366,Table,MATCH(J$4,Curves,0))</f>
        <v>0</v>
      </c>
      <c r="K366" s="98" t="n">
        <f aca="false">J366</f>
        <v>0</v>
      </c>
      <c r="L366" s="99" t="n">
        <f aca="false">K366</f>
        <v>0</v>
      </c>
      <c r="M366" s="32" t="n">
        <f aca="false">VLOOKUP($A366,Table,MATCH(M$4,Curves,0))</f>
        <v>0</v>
      </c>
      <c r="N366" s="98" t="n">
        <f aca="false">VLOOKUP($A366,Table,MATCH(N$4,Curves,0))</f>
        <v>0.0225</v>
      </c>
      <c r="O366" s="99" t="n">
        <f aca="false">N366</f>
        <v>0.0225</v>
      </c>
      <c r="P366" s="100"/>
      <c r="Q366" s="99" t="n">
        <f aca="false">O366+L366+I366</f>
        <v>4.06</v>
      </c>
      <c r="R366" s="100"/>
      <c r="S366" s="35" t="n">
        <f aca="false">A367-A366</f>
        <v>31</v>
      </c>
      <c r="T366" s="101" t="n">
        <f aca="false">CHOOSE(F$3,A367+24,A366)</f>
        <v>47720</v>
      </c>
      <c r="U366" s="35" t="n">
        <f aca="false">T366-C$3</f>
        <v>10946</v>
      </c>
      <c r="V366" s="32" t="n">
        <f aca="false">VLOOKUP($A366,Table,MATCH(V$4,Curves,0))</f>
        <v>0.070859002456139</v>
      </c>
      <c r="W366" s="102" t="n">
        <f aca="false">1/(1+CHOOSE(F$3,(V367+($K$3/10000))/2,(V366+($K$3/10000))/2))^(2*U366/365.25)</f>
        <v>0.124085224276169</v>
      </c>
      <c r="X366" s="35" t="n">
        <f aca="false">IF(AND(mthbeg&lt;=A366,mthend&gt;=A366),1,0)</f>
        <v>0</v>
      </c>
      <c r="Y366" s="35" t="n">
        <f aca="false">S366*X366</f>
        <v>0</v>
      </c>
      <c r="AA366" s="89" t="n">
        <f aca="false">F366*G366</f>
        <v>0</v>
      </c>
      <c r="AB366" s="89" t="n">
        <f aca="false">$F366*H366</f>
        <v>0</v>
      </c>
      <c r="AC366" s="89" t="n">
        <f aca="false">$F366*I366</f>
        <v>0</v>
      </c>
      <c r="AD366" s="89" t="n">
        <f aca="false">$F366*J366</f>
        <v>0</v>
      </c>
      <c r="AE366" s="89" t="n">
        <f aca="false">$F366*K366</f>
        <v>0</v>
      </c>
      <c r="AF366" s="89" t="n">
        <f aca="false">$F366*L366</f>
        <v>0</v>
      </c>
      <c r="AG366" s="89" t="n">
        <f aca="false">$F366*M366</f>
        <v>0</v>
      </c>
      <c r="AH366" s="89" t="n">
        <f aca="false">$F366*N366</f>
        <v>0</v>
      </c>
      <c r="AI366" s="89" t="n">
        <f aca="false">F366*O366</f>
        <v>0</v>
      </c>
      <c r="AJ366" s="93"/>
      <c r="AK366" s="89" t="n">
        <f aca="false">CHOOSE($G$3,AB366-AC366,AC366-AB366)</f>
        <v>0</v>
      </c>
      <c r="AL366" s="89" t="n">
        <f aca="false">CHOOSE($G$3,AE366-AF366,AF366-AE366)</f>
        <v>0</v>
      </c>
      <c r="AM366" s="89" t="n">
        <f aca="false">CHOOSE($G$3,AH366-AI366,AI366-AH366)</f>
        <v>0</v>
      </c>
      <c r="AN366" s="103" t="n">
        <f aca="false">SUM(AK366:AM366)</f>
        <v>0</v>
      </c>
      <c r="AP366" s="89" t="n">
        <f aca="false">CHOOSE($G$3,AA366-AB366,AB366-AA366)</f>
        <v>0</v>
      </c>
      <c r="AQ366" s="89" t="n">
        <f aca="false">CHOOSE($G$3,AD366-AE366,AE366-AD366)</f>
        <v>0</v>
      </c>
      <c r="AR366" s="89" t="n">
        <f aca="false">CHOOSE($G$3,AG366-AH366,AH366-AG366)</f>
        <v>0</v>
      </c>
      <c r="AS366" s="103" t="n">
        <f aca="false">AP366+AQ366+AR366</f>
        <v>0</v>
      </c>
      <c r="AT366" s="103"/>
      <c r="AU366" s="90" t="n">
        <f aca="false">AS366+AN366</f>
        <v>0</v>
      </c>
      <c r="AW366" s="90" t="n">
        <f aca="false">AI366+AF366+AC366</f>
        <v>0</v>
      </c>
      <c r="AX366" s="104"/>
    </row>
    <row r="367" customFormat="false" ht="12" hidden="false" customHeight="true" outlineLevel="0" collapsed="false">
      <c r="A367" s="94" t="n">
        <f aca="false">EDATE(A366,1)</f>
        <v>47696</v>
      </c>
      <c r="B367" s="95" t="n">
        <f aca="false">VLOOKUP(MONTH(A367),Volumes,3)</f>
        <v>10000</v>
      </c>
      <c r="C367" s="96"/>
      <c r="D367" s="97" t="n">
        <f aca="false">B367+C367</f>
        <v>10000</v>
      </c>
      <c r="E367" s="84" t="n">
        <f aca="false">IF(X367=0,0,IF(AND(X367=1,$H$3=1),D367*S367,IF($H$3=2,D367,"N/A")))</f>
        <v>0</v>
      </c>
      <c r="F367" s="84" t="n">
        <f aca="false">E367*W367</f>
        <v>0</v>
      </c>
      <c r="G367" s="32" t="n">
        <f aca="false">VLOOKUP($A367,Table,MATCH(G$4,Curves,0))</f>
        <v>4.0375</v>
      </c>
      <c r="H367" s="98" t="n">
        <f aca="false">G367</f>
        <v>4.0375</v>
      </c>
      <c r="I367" s="99" t="n">
        <f aca="false">H367</f>
        <v>4.0375</v>
      </c>
      <c r="J367" s="32" t="n">
        <f aca="false">VLOOKUP($A367,Table,MATCH(J$4,Curves,0))</f>
        <v>0</v>
      </c>
      <c r="K367" s="98" t="n">
        <f aca="false">J367</f>
        <v>0</v>
      </c>
      <c r="L367" s="99" t="n">
        <f aca="false">K367</f>
        <v>0</v>
      </c>
      <c r="M367" s="32" t="n">
        <f aca="false">VLOOKUP($A367,Table,MATCH(M$4,Curves,0))</f>
        <v>0</v>
      </c>
      <c r="N367" s="98" t="n">
        <f aca="false">VLOOKUP($A367,Table,MATCH(N$4,Curves,0))</f>
        <v>0.0225</v>
      </c>
      <c r="O367" s="99" t="n">
        <f aca="false">N367</f>
        <v>0.0225</v>
      </c>
      <c r="P367" s="100"/>
      <c r="Q367" s="99" t="n">
        <f aca="false">O367+L367+I367</f>
        <v>4.06</v>
      </c>
      <c r="R367" s="100"/>
      <c r="S367" s="35" t="n">
        <f aca="false">A368-A367</f>
        <v>31</v>
      </c>
      <c r="T367" s="101" t="n">
        <f aca="false">CHOOSE(F$3,A368+24,A367)</f>
        <v>47751</v>
      </c>
      <c r="U367" s="35" t="n">
        <f aca="false">T367-C$3</f>
        <v>10977</v>
      </c>
      <c r="V367" s="32" t="n">
        <f aca="false">VLOOKUP($A367,Table,MATCH(V$4,Curves,0))</f>
        <v>0.070859002456139</v>
      </c>
      <c r="W367" s="102" t="n">
        <f aca="false">1/(1+CHOOSE(F$3,(V368+($K$3/10000))/2,(V367+($K$3/10000))/2))^(2*U367/365.25)</f>
        <v>0.123354048706066</v>
      </c>
      <c r="X367" s="35" t="n">
        <f aca="false">IF(AND(mthbeg&lt;=A367,mthend&gt;=A367),1,0)</f>
        <v>0</v>
      </c>
      <c r="Y367" s="35" t="n">
        <f aca="false">S367*X367</f>
        <v>0</v>
      </c>
      <c r="AA367" s="89" t="n">
        <f aca="false">F367*G367</f>
        <v>0</v>
      </c>
      <c r="AB367" s="89" t="n">
        <f aca="false">$F367*H367</f>
        <v>0</v>
      </c>
      <c r="AC367" s="89" t="n">
        <f aca="false">$F367*I367</f>
        <v>0</v>
      </c>
      <c r="AD367" s="89" t="n">
        <f aca="false">$F367*J367</f>
        <v>0</v>
      </c>
      <c r="AE367" s="89" t="n">
        <f aca="false">$F367*K367</f>
        <v>0</v>
      </c>
      <c r="AF367" s="89" t="n">
        <f aca="false">$F367*L367</f>
        <v>0</v>
      </c>
      <c r="AG367" s="89" t="n">
        <f aca="false">$F367*M367</f>
        <v>0</v>
      </c>
      <c r="AH367" s="89" t="n">
        <f aca="false">$F367*N367</f>
        <v>0</v>
      </c>
      <c r="AI367" s="89" t="n">
        <f aca="false">F367*O367</f>
        <v>0</v>
      </c>
      <c r="AJ367" s="93"/>
      <c r="AK367" s="89" t="n">
        <f aca="false">CHOOSE($G$3,AB367-AC367,AC367-AB367)</f>
        <v>0</v>
      </c>
      <c r="AL367" s="89" t="n">
        <f aca="false">CHOOSE($G$3,AE367-AF367,AF367-AE367)</f>
        <v>0</v>
      </c>
      <c r="AM367" s="89" t="n">
        <f aca="false">CHOOSE($G$3,AH367-AI367,AI367-AH367)</f>
        <v>0</v>
      </c>
      <c r="AN367" s="103" t="n">
        <f aca="false">SUM(AK367:AM367)</f>
        <v>0</v>
      </c>
      <c r="AP367" s="89" t="n">
        <f aca="false">CHOOSE($G$3,AA367-AB367,AB367-AA367)</f>
        <v>0</v>
      </c>
      <c r="AQ367" s="89" t="n">
        <f aca="false">CHOOSE($G$3,AD367-AE367,AE367-AD367)</f>
        <v>0</v>
      </c>
      <c r="AR367" s="89" t="n">
        <f aca="false">CHOOSE($G$3,AG367-AH367,AH367-AG367)</f>
        <v>0</v>
      </c>
      <c r="AS367" s="103" t="n">
        <f aca="false">AP367+AQ367+AR367</f>
        <v>0</v>
      </c>
      <c r="AT367" s="103"/>
      <c r="AU367" s="90" t="n">
        <f aca="false">AS367+AN367</f>
        <v>0</v>
      </c>
      <c r="AW367" s="90" t="n">
        <f aca="false">AI367+AF367+AC367</f>
        <v>0</v>
      </c>
      <c r="AX367" s="104"/>
    </row>
    <row r="368" customFormat="false" ht="12" hidden="false" customHeight="true" outlineLevel="0" collapsed="false">
      <c r="A368" s="94" t="n">
        <f aca="false">EDATE(A367,1)</f>
        <v>47727</v>
      </c>
      <c r="B368" s="95" t="n">
        <f aca="false">VLOOKUP(MONTH(A368),Volumes,3)</f>
        <v>10000</v>
      </c>
      <c r="C368" s="96"/>
      <c r="D368" s="97" t="n">
        <f aca="false">B368+C368</f>
        <v>10000</v>
      </c>
      <c r="E368" s="84" t="n">
        <f aca="false">IF(X368=0,0,IF(AND(X368=1,$H$3=1),D368*S368,IF($H$3=2,D368,"N/A")))</f>
        <v>0</v>
      </c>
      <c r="F368" s="84" t="n">
        <f aca="false">E368*W368</f>
        <v>0</v>
      </c>
      <c r="G368" s="32" t="n">
        <f aca="false">VLOOKUP($A368,Table,MATCH(G$4,Curves,0))</f>
        <v>4.0375</v>
      </c>
      <c r="H368" s="98" t="n">
        <f aca="false">G368</f>
        <v>4.0375</v>
      </c>
      <c r="I368" s="99" t="n">
        <f aca="false">H368</f>
        <v>4.0375</v>
      </c>
      <c r="J368" s="32" t="n">
        <f aca="false">VLOOKUP($A368,Table,MATCH(J$4,Curves,0))</f>
        <v>0</v>
      </c>
      <c r="K368" s="98" t="n">
        <f aca="false">J368</f>
        <v>0</v>
      </c>
      <c r="L368" s="99" t="n">
        <f aca="false">K368</f>
        <v>0</v>
      </c>
      <c r="M368" s="32" t="n">
        <f aca="false">VLOOKUP($A368,Table,MATCH(M$4,Curves,0))</f>
        <v>0</v>
      </c>
      <c r="N368" s="98" t="n">
        <f aca="false">VLOOKUP($A368,Table,MATCH(N$4,Curves,0))</f>
        <v>0.0225</v>
      </c>
      <c r="O368" s="99" t="n">
        <f aca="false">N368</f>
        <v>0.0225</v>
      </c>
      <c r="P368" s="100"/>
      <c r="Q368" s="99" t="n">
        <f aca="false">O368+L368+I368</f>
        <v>4.06</v>
      </c>
      <c r="R368" s="100"/>
      <c r="S368" s="35" t="n">
        <f aca="false">A369-A368</f>
        <v>30</v>
      </c>
      <c r="T368" s="101" t="n">
        <f aca="false">CHOOSE(F$3,A369+24,A368)</f>
        <v>47781</v>
      </c>
      <c r="U368" s="35" t="n">
        <f aca="false">T368-C$3</f>
        <v>11007</v>
      </c>
      <c r="V368" s="32" t="n">
        <f aca="false">VLOOKUP($A368,Table,MATCH(V$4,Curves,0))</f>
        <v>0.070859002456139</v>
      </c>
      <c r="W368" s="102" t="n">
        <f aca="false">1/(1+CHOOSE(F$3,(V369+($K$3/10000))/2,(V368+($K$3/10000))/2))^(2*U368/365.25)</f>
        <v>0.122650561944201</v>
      </c>
      <c r="X368" s="35" t="n">
        <f aca="false">IF(AND(mthbeg&lt;=A368,mthend&gt;=A368),1,0)</f>
        <v>0</v>
      </c>
      <c r="Y368" s="35" t="n">
        <f aca="false">S368*X368</f>
        <v>0</v>
      </c>
      <c r="AA368" s="89" t="n">
        <f aca="false">F368*G368</f>
        <v>0</v>
      </c>
      <c r="AB368" s="89" t="n">
        <f aca="false">$F368*H368</f>
        <v>0</v>
      </c>
      <c r="AC368" s="89" t="n">
        <f aca="false">$F368*I368</f>
        <v>0</v>
      </c>
      <c r="AD368" s="89" t="n">
        <f aca="false">$F368*J368</f>
        <v>0</v>
      </c>
      <c r="AE368" s="89" t="n">
        <f aca="false">$F368*K368</f>
        <v>0</v>
      </c>
      <c r="AF368" s="89" t="n">
        <f aca="false">$F368*L368</f>
        <v>0</v>
      </c>
      <c r="AG368" s="89" t="n">
        <f aca="false">$F368*M368</f>
        <v>0</v>
      </c>
      <c r="AH368" s="89" t="n">
        <f aca="false">$F368*N368</f>
        <v>0</v>
      </c>
      <c r="AI368" s="89" t="n">
        <f aca="false">F368*O368</f>
        <v>0</v>
      </c>
      <c r="AJ368" s="93"/>
      <c r="AK368" s="89" t="n">
        <f aca="false">CHOOSE($G$3,AB368-AC368,AC368-AB368)</f>
        <v>0</v>
      </c>
      <c r="AL368" s="89" t="n">
        <f aca="false">CHOOSE($G$3,AE368-AF368,AF368-AE368)</f>
        <v>0</v>
      </c>
      <c r="AM368" s="89" t="n">
        <f aca="false">CHOOSE($G$3,AH368-AI368,AI368-AH368)</f>
        <v>0</v>
      </c>
      <c r="AN368" s="103" t="n">
        <f aca="false">SUM(AK368:AM368)</f>
        <v>0</v>
      </c>
      <c r="AP368" s="89" t="n">
        <f aca="false">CHOOSE($G$3,AA368-AB368,AB368-AA368)</f>
        <v>0</v>
      </c>
      <c r="AQ368" s="89" t="n">
        <f aca="false">CHOOSE($G$3,AD368-AE368,AE368-AD368)</f>
        <v>0</v>
      </c>
      <c r="AR368" s="89" t="n">
        <f aca="false">CHOOSE($G$3,AG368-AH368,AH368-AG368)</f>
        <v>0</v>
      </c>
      <c r="AS368" s="103" t="n">
        <f aca="false">AP368+AQ368+AR368</f>
        <v>0</v>
      </c>
      <c r="AT368" s="103"/>
      <c r="AU368" s="90" t="n">
        <f aca="false">AS368+AN368</f>
        <v>0</v>
      </c>
      <c r="AW368" s="90" t="n">
        <f aca="false">AI368+AF368+AC368</f>
        <v>0</v>
      </c>
      <c r="AX368" s="104"/>
    </row>
    <row r="369" customFormat="false" ht="12" hidden="false" customHeight="true" outlineLevel="0" collapsed="false">
      <c r="A369" s="94" t="n">
        <f aca="false">EDATE(A368,1)</f>
        <v>47757</v>
      </c>
      <c r="B369" s="95" t="n">
        <f aca="false">VLOOKUP(MONTH(A369),Volumes,3)</f>
        <v>10000</v>
      </c>
      <c r="C369" s="96"/>
      <c r="D369" s="97" t="n">
        <f aca="false">B369+C369</f>
        <v>10000</v>
      </c>
      <c r="E369" s="84" t="n">
        <f aca="false">IF(X369=0,0,IF(AND(X369=1,$H$3=1),D369*S369,IF($H$3=2,D369,"N/A")))</f>
        <v>0</v>
      </c>
      <c r="F369" s="84" t="n">
        <f aca="false">E369*W369</f>
        <v>0</v>
      </c>
      <c r="G369" s="32" t="n">
        <f aca="false">VLOOKUP($A369,Table,MATCH(G$4,Curves,0))</f>
        <v>4.0375</v>
      </c>
      <c r="H369" s="98" t="n">
        <f aca="false">G369</f>
        <v>4.0375</v>
      </c>
      <c r="I369" s="99" t="n">
        <f aca="false">H369</f>
        <v>4.0375</v>
      </c>
      <c r="J369" s="32" t="n">
        <f aca="false">VLOOKUP($A369,Table,MATCH(J$4,Curves,0))</f>
        <v>0</v>
      </c>
      <c r="K369" s="98" t="n">
        <f aca="false">J369</f>
        <v>0</v>
      </c>
      <c r="L369" s="99" t="n">
        <f aca="false">K369</f>
        <v>0</v>
      </c>
      <c r="M369" s="32" t="n">
        <f aca="false">VLOOKUP($A369,Table,MATCH(M$4,Curves,0))</f>
        <v>0</v>
      </c>
      <c r="N369" s="98" t="n">
        <f aca="false">VLOOKUP($A369,Table,MATCH(N$4,Curves,0))</f>
        <v>0.0225</v>
      </c>
      <c r="O369" s="99" t="n">
        <f aca="false">N369</f>
        <v>0.0225</v>
      </c>
      <c r="P369" s="100"/>
      <c r="Q369" s="99" t="n">
        <f aca="false">O369+L369+I369</f>
        <v>4.06</v>
      </c>
      <c r="R369" s="100"/>
      <c r="S369" s="35" t="n">
        <f aca="false">A370-A369</f>
        <v>31</v>
      </c>
      <c r="T369" s="101" t="n">
        <f aca="false">CHOOSE(F$3,A370+24,A369)</f>
        <v>47812</v>
      </c>
      <c r="U369" s="35" t="n">
        <f aca="false">T369-C$3</f>
        <v>11038</v>
      </c>
      <c r="V369" s="32" t="n">
        <f aca="false">VLOOKUP($A369,Table,MATCH(V$4,Curves,0))</f>
        <v>0.070859002456139</v>
      </c>
      <c r="W369" s="102" t="n">
        <f aca="false">1/(1+CHOOSE(F$3,(V370+($K$3/10000))/2,(V369+($K$3/10000))/2))^(2*U369/365.25)</f>
        <v>0.121927840161038</v>
      </c>
      <c r="X369" s="35" t="n">
        <f aca="false">IF(AND(mthbeg&lt;=A369,mthend&gt;=A369),1,0)</f>
        <v>0</v>
      </c>
      <c r="Y369" s="35" t="n">
        <f aca="false">S369*X369</f>
        <v>0</v>
      </c>
      <c r="AA369" s="89" t="n">
        <f aca="false">F369*G369</f>
        <v>0</v>
      </c>
      <c r="AB369" s="89" t="n">
        <f aca="false">$F369*H369</f>
        <v>0</v>
      </c>
      <c r="AC369" s="89" t="n">
        <f aca="false">$F369*I369</f>
        <v>0</v>
      </c>
      <c r="AD369" s="89" t="n">
        <f aca="false">$F369*J369</f>
        <v>0</v>
      </c>
      <c r="AE369" s="89" t="n">
        <f aca="false">$F369*K369</f>
        <v>0</v>
      </c>
      <c r="AF369" s="89" t="n">
        <f aca="false">$F369*L369</f>
        <v>0</v>
      </c>
      <c r="AG369" s="89" t="n">
        <f aca="false">$F369*M369</f>
        <v>0</v>
      </c>
      <c r="AH369" s="89" t="n">
        <f aca="false">$F369*N369</f>
        <v>0</v>
      </c>
      <c r="AI369" s="89" t="n">
        <f aca="false">F369*O369</f>
        <v>0</v>
      </c>
      <c r="AJ369" s="93"/>
      <c r="AK369" s="89" t="n">
        <f aca="false">CHOOSE($G$3,AB369-AC369,AC369-AB369)</f>
        <v>0</v>
      </c>
      <c r="AL369" s="89" t="n">
        <f aca="false">CHOOSE($G$3,AE369-AF369,AF369-AE369)</f>
        <v>0</v>
      </c>
      <c r="AM369" s="89" t="n">
        <f aca="false">CHOOSE($G$3,AH369-AI369,AI369-AH369)</f>
        <v>0</v>
      </c>
      <c r="AN369" s="103" t="n">
        <f aca="false">SUM(AK369:AM369)</f>
        <v>0</v>
      </c>
      <c r="AP369" s="89" t="n">
        <f aca="false">CHOOSE($G$3,AA369-AB369,AB369-AA369)</f>
        <v>0</v>
      </c>
      <c r="AQ369" s="89" t="n">
        <f aca="false">CHOOSE($G$3,AD369-AE369,AE369-AD369)</f>
        <v>0</v>
      </c>
      <c r="AR369" s="89" t="n">
        <f aca="false">CHOOSE($G$3,AG369-AH369,AH369-AG369)</f>
        <v>0</v>
      </c>
      <c r="AS369" s="103" t="n">
        <f aca="false">AP369+AQ369+AR369</f>
        <v>0</v>
      </c>
      <c r="AT369" s="103"/>
      <c r="AU369" s="106" t="n">
        <f aca="false">AS369+AN369</f>
        <v>0</v>
      </c>
      <c r="AW369" s="106" t="n">
        <f aca="false">AI369+AF369+AC369</f>
        <v>0</v>
      </c>
      <c r="AX369" s="104"/>
    </row>
    <row r="370" customFormat="false" ht="12.75" hidden="false" customHeight="false" outlineLevel="0" collapsed="false">
      <c r="A370" s="94" t="n">
        <f aca="false">EDATE(A369,1)</f>
        <v>47788</v>
      </c>
      <c r="V370" s="32" t="n">
        <f aca="false">VLOOKUP($A370,Table,MATCH(V$4,Curves,0))</f>
        <v>0.070859002456139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/>
  <dc:language>en-US</dc:language>
  <cp:lastModifiedBy>Eric Boyt</cp:lastModifiedBy>
  <cp:lastPrinted>2000-09-05T17:10:11Z</cp:lastPrinted>
  <cp:revision>0</cp:revision>
  <dc:subject/>
  <dc:title/>
</cp:coreProperties>
</file>